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qcasystems.sharepoint.com/sites/AlpineBulk/Shared Documents/Q-8083 Alpine 23004 Westshore SL/04 ENG EIC/10 Instrumentation &amp; IO Lists/"/>
    </mc:Choice>
  </mc:AlternateContent>
  <xr:revisionPtr revIDLastSave="3420" documentId="8_{81E087AE-C6F2-4AD8-8478-9DD6BECDF82E}" xr6:coauthVersionLast="47" xr6:coauthVersionMax="47" xr10:uidLastSave="{15C1E844-7A87-45AA-950C-34A073F938E9}"/>
  <bookViews>
    <workbookView xWindow="-28920" yWindow="-120" windowWidth="29040" windowHeight="15720" tabRatio="599" xr2:uid="{81CC9C9D-8389-467E-80B8-161C97C86B13}"/>
  </bookViews>
  <sheets>
    <sheet name="INSTRUMENT_LIST" sheetId="15" r:id="rId1"/>
    <sheet name="IO LIST" sheetId="19" r:id="rId2"/>
    <sheet name="LOOK-UP TABLES" sheetId="21" r:id="rId3"/>
    <sheet name="ACADE BLOCK" sheetId="22" r:id="rId4"/>
    <sheet name="Inst Type" sheetId="23" r:id="rId5"/>
    <sheet name="Datasheet Location" sheetId="24" r:id="rId6"/>
  </sheets>
  <externalReferences>
    <externalReference r:id="rId7"/>
    <externalReference r:id="rId8"/>
    <externalReference r:id="rId9"/>
  </externalReferences>
  <definedNames>
    <definedName name="_xlnm._FilterDatabase" localSheetId="5" hidden="1">'Datasheet Location'!$B$1:$F$104</definedName>
    <definedName name="_xlnm._FilterDatabase" localSheetId="0" hidden="1">INSTRUMENT_LIST!$A$9:$AQ$716</definedName>
    <definedName name="_xlnm._FilterDatabase" localSheetId="1" hidden="1">'IO LIST'!$A$9:$AI$9</definedName>
    <definedName name="_xlnm.Print_Area" localSheetId="0">INSTRUMENT_LIST!$A$2:$AF$716</definedName>
    <definedName name="_xlnm.Print_Area" localSheetId="1">'IO LIST'!$A$1:$AD$323</definedName>
    <definedName name="_xlnm.Print_Titles" localSheetId="0">INSTRUMENT_LIST!$2:$9</definedName>
    <definedName name="_xlnm.Print_Titles" localSheetId="1">'IO LIST'!$1:$9</definedName>
  </definedNames>
  <calcPr calcId="191028"/>
  <customWorkbookViews>
    <customWorkbookView name="Zac Basit - Personal View" guid="{934F06F4-C9F9-48D5-9B4C-2C9D614A82D0}" mergeInterval="0" personalView="1" maximized="1" windowWidth="1680" windowHeight="822" activeSheetId="2"/>
    <customWorkbookView name="Juhana Miettinen - Personal View" guid="{594A96FC-957D-4759-9607-69793C9D46FC}" mergeInterval="0" personalView="1" maximized="1" windowWidth="1356" windowHeight="555" tabRatio="875" activeSheetId="7"/>
    <customWorkbookView name="Karinya Kosh - Personal View" guid="{24032D5A-435F-4B69-B11E-3FDFC785468E}" mergeInterval="0" personalView="1" maximized="1" windowWidth="1676" windowHeight="837" tabRatio="875" activeSheetId="2"/>
    <customWorkbookView name="Mario Milano - Personal View" guid="{013C4473-1C3F-4E76-BDDC-943C93B05210}" mergeInterval="0" personalView="1" maximized="1" xWindow="1912" yWindow="-8" windowWidth="1936" windowHeight="1096" activeSheetId="2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63" i="19" l="1"/>
  <c r="O863" i="19"/>
  <c r="N863" i="19"/>
  <c r="M863" i="19"/>
  <c r="P862" i="19"/>
  <c r="O862" i="19"/>
  <c r="N862" i="19"/>
  <c r="M862" i="19"/>
  <c r="K859" i="19"/>
  <c r="K858" i="19"/>
  <c r="K857" i="19"/>
  <c r="K856" i="19"/>
  <c r="K860" i="19"/>
  <c r="K861" i="19"/>
  <c r="K862" i="19"/>
  <c r="K863" i="19"/>
  <c r="K699" i="19"/>
  <c r="K700" i="19"/>
  <c r="K701" i="19"/>
  <c r="K702" i="19"/>
  <c r="K703" i="19"/>
  <c r="K704" i="19"/>
  <c r="K288" i="19" l="1"/>
  <c r="L639" i="15"/>
  <c r="U639" i="15" s="1"/>
  <c r="AF639" i="15" s="1"/>
  <c r="L640" i="15"/>
  <c r="S640" i="15" s="1"/>
  <c r="L641" i="15"/>
  <c r="U641" i="15" s="1"/>
  <c r="AF641" i="15" s="1"/>
  <c r="L642" i="15"/>
  <c r="U642" i="15" s="1"/>
  <c r="AF642" i="15" s="1"/>
  <c r="L643" i="15"/>
  <c r="S643" i="15" s="1"/>
  <c r="L644" i="15"/>
  <c r="U644" i="15" s="1"/>
  <c r="AF644" i="15" s="1"/>
  <c r="L646" i="15"/>
  <c r="U646" i="15" s="1"/>
  <c r="AF646" i="15" s="1"/>
  <c r="L647" i="15"/>
  <c r="U647" i="15" s="1"/>
  <c r="AF647" i="15" s="1"/>
  <c r="L648" i="15"/>
  <c r="S648" i="15" s="1"/>
  <c r="L649" i="15"/>
  <c r="U649" i="15" s="1"/>
  <c r="AF649" i="15" s="1"/>
  <c r="L651" i="15"/>
  <c r="S651" i="15" s="1"/>
  <c r="L652" i="15"/>
  <c r="U652" i="15" s="1"/>
  <c r="AF652" i="15" s="1"/>
  <c r="L653" i="15"/>
  <c r="S653" i="15" s="1"/>
  <c r="L654" i="15"/>
  <c r="S654" i="15" s="1"/>
  <c r="L655" i="15"/>
  <c r="S655" i="15" s="1"/>
  <c r="L656" i="15"/>
  <c r="S656" i="15" s="1"/>
  <c r="L657" i="15"/>
  <c r="S657" i="15" s="1"/>
  <c r="L658" i="15"/>
  <c r="U658" i="15" s="1"/>
  <c r="AF658" i="15" s="1"/>
  <c r="L659" i="15"/>
  <c r="S659" i="15" s="1"/>
  <c r="L660" i="15"/>
  <c r="U660" i="15" s="1"/>
  <c r="AF660" i="15" s="1"/>
  <c r="L661" i="15"/>
  <c r="S661" i="15" s="1"/>
  <c r="L662" i="15"/>
  <c r="S662" i="15" s="1"/>
  <c r="L663" i="15"/>
  <c r="S663" i="15" s="1"/>
  <c r="L664" i="15"/>
  <c r="U664" i="15" s="1"/>
  <c r="AF664" i="15" s="1"/>
  <c r="L665" i="15"/>
  <c r="S665" i="15" s="1"/>
  <c r="L666" i="15"/>
  <c r="U666" i="15" s="1"/>
  <c r="AF666" i="15" s="1"/>
  <c r="L667" i="15"/>
  <c r="U667" i="15" s="1"/>
  <c r="AF667" i="15" s="1"/>
  <c r="L668" i="15"/>
  <c r="U668" i="15" s="1"/>
  <c r="AF668" i="15" s="1"/>
  <c r="L669" i="15"/>
  <c r="U669" i="15" s="1"/>
  <c r="AF669" i="15" s="1"/>
  <c r="L670" i="15"/>
  <c r="U670" i="15" s="1"/>
  <c r="AF670" i="15" s="1"/>
  <c r="L671" i="15"/>
  <c r="S671" i="15" s="1"/>
  <c r="L673" i="15"/>
  <c r="U673" i="15" s="1"/>
  <c r="AF673" i="15" s="1"/>
  <c r="L674" i="15"/>
  <c r="S674" i="15" s="1"/>
  <c r="L675" i="15"/>
  <c r="U675" i="15" s="1"/>
  <c r="AF675" i="15" s="1"/>
  <c r="L676" i="15"/>
  <c r="U676" i="15" s="1"/>
  <c r="AF676" i="15" s="1"/>
  <c r="L677" i="15"/>
  <c r="U677" i="15" s="1"/>
  <c r="AF677" i="15" s="1"/>
  <c r="L678" i="15"/>
  <c r="S678" i="15" s="1"/>
  <c r="L679" i="15"/>
  <c r="U679" i="15" s="1"/>
  <c r="AF679" i="15" s="1"/>
  <c r="L681" i="15"/>
  <c r="S681" i="15" s="1"/>
  <c r="L682" i="15"/>
  <c r="U682" i="15" s="1"/>
  <c r="AF682" i="15" s="1"/>
  <c r="L683" i="15"/>
  <c r="S683" i="15" s="1"/>
  <c r="L684" i="15"/>
  <c r="U684" i="15" s="1"/>
  <c r="AF684" i="15" s="1"/>
  <c r="L685" i="15"/>
  <c r="S685" i="15" s="1"/>
  <c r="L686" i="15"/>
  <c r="U686" i="15" s="1"/>
  <c r="AF686" i="15" s="1"/>
  <c r="L687" i="15"/>
  <c r="U687" i="15" s="1"/>
  <c r="AF687" i="15" s="1"/>
  <c r="L688" i="15"/>
  <c r="S688" i="15" s="1"/>
  <c r="L689" i="15"/>
  <c r="U689" i="15" s="1"/>
  <c r="AF689" i="15" s="1"/>
  <c r="L690" i="15"/>
  <c r="U690" i="15" s="1"/>
  <c r="AF690" i="15" s="1"/>
  <c r="L691" i="15"/>
  <c r="U691" i="15" s="1"/>
  <c r="AF691" i="15" s="1"/>
  <c r="L692" i="15"/>
  <c r="U692" i="15" s="1"/>
  <c r="AF692" i="15" s="1"/>
  <c r="L693" i="15"/>
  <c r="S693" i="15" s="1"/>
  <c r="L694" i="15"/>
  <c r="S694" i="15" s="1"/>
  <c r="L695" i="15"/>
  <c r="S695" i="15" s="1"/>
  <c r="L696" i="15"/>
  <c r="U696" i="15" s="1"/>
  <c r="AF696" i="15" s="1"/>
  <c r="L697" i="15"/>
  <c r="U697" i="15" s="1"/>
  <c r="AF697" i="15" s="1"/>
  <c r="L698" i="15"/>
  <c r="S698" i="15" s="1"/>
  <c r="L699" i="15"/>
  <c r="S699" i="15" s="1"/>
  <c r="L700" i="15"/>
  <c r="S700" i="15" s="1"/>
  <c r="L701" i="15"/>
  <c r="U701" i="15" s="1"/>
  <c r="AF701" i="15" s="1"/>
  <c r="L702" i="15"/>
  <c r="U702" i="15" s="1"/>
  <c r="AF702" i="15" s="1"/>
  <c r="L703" i="15"/>
  <c r="S703" i="15" s="1"/>
  <c r="L704" i="15"/>
  <c r="U704" i="15" s="1"/>
  <c r="AF704" i="15" s="1"/>
  <c r="L705" i="15"/>
  <c r="U705" i="15" s="1"/>
  <c r="AF705" i="15" s="1"/>
  <c r="L706" i="15"/>
  <c r="S706" i="15" s="1"/>
  <c r="L707" i="15"/>
  <c r="U707" i="15" s="1"/>
  <c r="AF707" i="15" s="1"/>
  <c r="L708" i="15"/>
  <c r="U708" i="15" s="1"/>
  <c r="AF708" i="15" s="1"/>
  <c r="L709" i="15"/>
  <c r="U709" i="15" s="1"/>
  <c r="AF709" i="15" s="1"/>
  <c r="L710" i="15"/>
  <c r="U710" i="15" s="1"/>
  <c r="AF710" i="15" s="1"/>
  <c r="L711" i="15"/>
  <c r="U711" i="15" s="1"/>
  <c r="AF711" i="15" s="1"/>
  <c r="L712" i="15"/>
  <c r="U712" i="15" s="1"/>
  <c r="AF712" i="15" s="1"/>
  <c r="L713" i="15"/>
  <c r="U713" i="15" s="1"/>
  <c r="AF713" i="15" s="1"/>
  <c r="L714" i="15"/>
  <c r="S714" i="15" s="1"/>
  <c r="L638" i="15"/>
  <c r="U638" i="15" s="1"/>
  <c r="AF638" i="15" s="1"/>
  <c r="M638" i="15"/>
  <c r="AV52" i="21"/>
  <c r="M642" i="15"/>
  <c r="AV51" i="21"/>
  <c r="M647" i="15"/>
  <c r="M646" i="15"/>
  <c r="M644" i="15"/>
  <c r="M643" i="15"/>
  <c r="M641" i="15"/>
  <c r="M714" i="15"/>
  <c r="M685" i="15"/>
  <c r="A685" i="15"/>
  <c r="M684" i="15"/>
  <c r="A684" i="15"/>
  <c r="M683" i="15"/>
  <c r="A683" i="15"/>
  <c r="M682" i="15"/>
  <c r="A682" i="15"/>
  <c r="M681" i="15"/>
  <c r="A681" i="15"/>
  <c r="M679" i="15"/>
  <c r="A679" i="15"/>
  <c r="M678" i="15"/>
  <c r="A678" i="15"/>
  <c r="M677" i="15"/>
  <c r="A677" i="15"/>
  <c r="M676" i="15"/>
  <c r="A676" i="15"/>
  <c r="M675" i="15"/>
  <c r="A675" i="15"/>
  <c r="M674" i="15"/>
  <c r="A674" i="15"/>
  <c r="M673" i="15"/>
  <c r="A673" i="15"/>
  <c r="M671" i="15"/>
  <c r="A671" i="15"/>
  <c r="M670" i="15"/>
  <c r="A670" i="15"/>
  <c r="M669" i="15"/>
  <c r="A669" i="15"/>
  <c r="M668" i="15"/>
  <c r="A668" i="15"/>
  <c r="M667" i="15"/>
  <c r="A667" i="15"/>
  <c r="M666" i="15"/>
  <c r="A666" i="15"/>
  <c r="M665" i="15"/>
  <c r="A665" i="15"/>
  <c r="M664" i="15"/>
  <c r="A664" i="15"/>
  <c r="M663" i="15"/>
  <c r="A663" i="15"/>
  <c r="M662" i="15"/>
  <c r="A662" i="15"/>
  <c r="M661" i="15"/>
  <c r="A661" i="15"/>
  <c r="M660" i="15"/>
  <c r="A660" i="15"/>
  <c r="M659" i="15"/>
  <c r="A659" i="15"/>
  <c r="M658" i="15"/>
  <c r="A658" i="15"/>
  <c r="M657" i="15"/>
  <c r="A657" i="15"/>
  <c r="M656" i="15"/>
  <c r="A656" i="15"/>
  <c r="M655" i="15"/>
  <c r="A655" i="15"/>
  <c r="M654" i="15"/>
  <c r="A654" i="15"/>
  <c r="M653" i="15"/>
  <c r="A653" i="15"/>
  <c r="M652" i="15"/>
  <c r="A652" i="15"/>
  <c r="M651" i="15"/>
  <c r="A651" i="15"/>
  <c r="A649" i="15"/>
  <c r="M648" i="15"/>
  <c r="A648" i="15"/>
  <c r="A647" i="15"/>
  <c r="A646" i="15"/>
  <c r="A644" i="15"/>
  <c r="A643" i="15"/>
  <c r="A642" i="15"/>
  <c r="A641" i="15"/>
  <c r="M640" i="15"/>
  <c r="A640" i="15"/>
  <c r="S639" i="15"/>
  <c r="M639" i="15"/>
  <c r="A639" i="15"/>
  <c r="M707" i="15"/>
  <c r="A707" i="15"/>
  <c r="M706" i="15"/>
  <c r="A706" i="15"/>
  <c r="M705" i="15"/>
  <c r="A705" i="15"/>
  <c r="M704" i="15"/>
  <c r="A704" i="15"/>
  <c r="M703" i="15"/>
  <c r="A703" i="15"/>
  <c r="M702" i="15"/>
  <c r="A702" i="15"/>
  <c r="M701" i="15"/>
  <c r="A701" i="15"/>
  <c r="M700" i="15"/>
  <c r="A700" i="15"/>
  <c r="M699" i="15"/>
  <c r="A699" i="15"/>
  <c r="M698" i="15"/>
  <c r="A698" i="15"/>
  <c r="M697" i="15"/>
  <c r="A697" i="15"/>
  <c r="M696" i="15"/>
  <c r="A696" i="15"/>
  <c r="M695" i="15"/>
  <c r="A695" i="15"/>
  <c r="M694" i="15"/>
  <c r="A694" i="15"/>
  <c r="M693" i="15"/>
  <c r="A693" i="15"/>
  <c r="M692" i="15"/>
  <c r="A692" i="15"/>
  <c r="M691" i="15"/>
  <c r="A691" i="15"/>
  <c r="M690" i="15"/>
  <c r="A690" i="15"/>
  <c r="M689" i="15"/>
  <c r="A689" i="15"/>
  <c r="M688" i="15"/>
  <c r="A688" i="15"/>
  <c r="M687" i="15"/>
  <c r="A687" i="15"/>
  <c r="M686" i="15"/>
  <c r="A686" i="15"/>
  <c r="A638" i="15"/>
  <c r="U715" i="15"/>
  <c r="AF715" i="15" s="1"/>
  <c r="S715" i="15"/>
  <c r="M715" i="15"/>
  <c r="A715" i="15"/>
  <c r="A714" i="15"/>
  <c r="M713" i="15"/>
  <c r="A713" i="15"/>
  <c r="M712" i="15"/>
  <c r="A712" i="15"/>
  <c r="M711" i="15"/>
  <c r="A711" i="15"/>
  <c r="M710" i="15"/>
  <c r="A710" i="15"/>
  <c r="M709" i="15"/>
  <c r="A709" i="15"/>
  <c r="M708" i="15"/>
  <c r="A708" i="15"/>
  <c r="U665" i="15" l="1"/>
  <c r="AF665" i="15" s="1"/>
  <c r="U688" i="15"/>
  <c r="AF688" i="15" s="1"/>
  <c r="S642" i="15"/>
  <c r="S690" i="15"/>
  <c r="U714" i="15"/>
  <c r="AF714" i="15" s="1"/>
  <c r="S666" i="15"/>
  <c r="U640" i="15"/>
  <c r="AF640" i="15" s="1"/>
  <c r="S668" i="15"/>
  <c r="S669" i="15"/>
  <c r="S660" i="15"/>
  <c r="U643" i="15"/>
  <c r="AF643" i="15" s="1"/>
  <c r="S692" i="15"/>
  <c r="U683" i="15"/>
  <c r="AF683" i="15" s="1"/>
  <c r="S641" i="15"/>
  <c r="S691" i="15"/>
  <c r="U655" i="15"/>
  <c r="AF655" i="15" s="1"/>
  <c r="S701" i="15"/>
  <c r="U693" i="15"/>
  <c r="AF693" i="15" s="1"/>
  <c r="S677" i="15"/>
  <c r="U678" i="15"/>
  <c r="AF678" i="15" s="1"/>
  <c r="U653" i="15"/>
  <c r="AF653" i="15" s="1"/>
  <c r="U651" i="15"/>
  <c r="AF651" i="15" s="1"/>
  <c r="U703" i="15"/>
  <c r="AF703" i="15" s="1"/>
  <c r="U695" i="15"/>
  <c r="AF695" i="15" s="1"/>
  <c r="S644" i="15"/>
  <c r="S712" i="15"/>
  <c r="S689" i="15"/>
  <c r="S696" i="15"/>
  <c r="S647" i="15"/>
  <c r="U674" i="15"/>
  <c r="AF674" i="15" s="1"/>
  <c r="S713" i="15"/>
  <c r="S697" i="15"/>
  <c r="S675" i="15"/>
  <c r="U659" i="15"/>
  <c r="AF659" i="15" s="1"/>
  <c r="U671" i="15"/>
  <c r="AF671" i="15" s="1"/>
  <c r="U654" i="15"/>
  <c r="AF654" i="15" s="1"/>
  <c r="U698" i="15"/>
  <c r="AF698" i="15" s="1"/>
  <c r="U699" i="15"/>
  <c r="AF699" i="15" s="1"/>
  <c r="U648" i="15"/>
  <c r="AF648" i="15" s="1"/>
  <c r="S673" i="15"/>
  <c r="S684" i="15"/>
  <c r="S679" i="15"/>
  <c r="S649" i="15"/>
  <c r="S702" i="15"/>
  <c r="S667" i="15"/>
  <c r="U685" i="15"/>
  <c r="AF685" i="15" s="1"/>
  <c r="S708" i="15"/>
  <c r="S686" i="15"/>
  <c r="S704" i="15"/>
  <c r="U656" i="15"/>
  <c r="AF656" i="15" s="1"/>
  <c r="U662" i="15"/>
  <c r="AF662" i="15" s="1"/>
  <c r="S709" i="15"/>
  <c r="S687" i="15"/>
  <c r="S705" i="15"/>
  <c r="U657" i="15"/>
  <c r="AF657" i="15" s="1"/>
  <c r="U663" i="15"/>
  <c r="AF663" i="15" s="1"/>
  <c r="U694" i="15"/>
  <c r="AF694" i="15" s="1"/>
  <c r="U700" i="15"/>
  <c r="AF700" i="15" s="1"/>
  <c r="U706" i="15"/>
  <c r="AF706" i="15" s="1"/>
  <c r="S652" i="15"/>
  <c r="S658" i="15"/>
  <c r="S664" i="15"/>
  <c r="S670" i="15"/>
  <c r="S676" i="15"/>
  <c r="S682" i="15"/>
  <c r="U661" i="15"/>
  <c r="AF661" i="15" s="1"/>
  <c r="U681" i="15"/>
  <c r="AF681" i="15" s="1"/>
  <c r="S710" i="15"/>
  <c r="S646" i="15"/>
  <c r="S711" i="15"/>
  <c r="S707" i="15"/>
  <c r="S638" i="15"/>
  <c r="K420" i="19"/>
  <c r="M155" i="15" l="1"/>
  <c r="L155" i="15"/>
  <c r="U155" i="15" s="1"/>
  <c r="AF155" i="15" s="1"/>
  <c r="A155" i="15"/>
  <c r="S155" i="15" l="1"/>
  <c r="L182" i="15" l="1"/>
  <c r="M176" i="15"/>
  <c r="L176" i="15"/>
  <c r="U176" i="15" s="1"/>
  <c r="AF176" i="15" s="1"/>
  <c r="A176" i="15"/>
  <c r="U173" i="15"/>
  <c r="AF173" i="15" s="1"/>
  <c r="A173" i="15"/>
  <c r="L172" i="15"/>
  <c r="S172" i="15" s="1"/>
  <c r="A172" i="15"/>
  <c r="M69" i="15"/>
  <c r="L69" i="15"/>
  <c r="U69" i="15" s="1"/>
  <c r="AF69" i="15" s="1"/>
  <c r="A69" i="15"/>
  <c r="U70" i="15"/>
  <c r="AF70" i="15" s="1"/>
  <c r="S70" i="15"/>
  <c r="M70" i="15"/>
  <c r="A70" i="15"/>
  <c r="M68" i="15"/>
  <c r="L68" i="15"/>
  <c r="U68" i="15" s="1"/>
  <c r="AF68" i="15" s="1"/>
  <c r="A68" i="15"/>
  <c r="U47" i="15"/>
  <c r="AF47" i="15" s="1"/>
  <c r="S47" i="15"/>
  <c r="M47" i="15"/>
  <c r="A47" i="15"/>
  <c r="M46" i="15"/>
  <c r="L46" i="15"/>
  <c r="U46" i="15" s="1"/>
  <c r="AF46" i="15" s="1"/>
  <c r="A46" i="15"/>
  <c r="M45" i="15"/>
  <c r="L45" i="15"/>
  <c r="S45" i="15" s="1"/>
  <c r="A45" i="15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U158" i="15"/>
  <c r="AF158" i="15" s="1"/>
  <c r="S158" i="15"/>
  <c r="M158" i="15"/>
  <c r="A158" i="15"/>
  <c r="K813" i="19"/>
  <c r="S176" i="15" l="1"/>
  <c r="U172" i="15"/>
  <c r="AF172" i="15" s="1"/>
  <c r="S69" i="15"/>
  <c r="U45" i="15"/>
  <c r="AF45" i="15" s="1"/>
  <c r="S68" i="15"/>
  <c r="S46" i="15"/>
  <c r="L532" i="15"/>
  <c r="U532" i="15" s="1"/>
  <c r="AF532" i="15" s="1"/>
  <c r="A532" i="15"/>
  <c r="B14" i="19"/>
  <c r="M561" i="15"/>
  <c r="L561" i="15"/>
  <c r="U561" i="15" s="1"/>
  <c r="AF561" i="15" s="1"/>
  <c r="A561" i="15"/>
  <c r="M560" i="15"/>
  <c r="L560" i="15"/>
  <c r="S560" i="15" s="1"/>
  <c r="A560" i="15"/>
  <c r="M559" i="15"/>
  <c r="L559" i="15"/>
  <c r="U559" i="15" s="1"/>
  <c r="AF559" i="15" s="1"/>
  <c r="A559" i="15"/>
  <c r="M558" i="15"/>
  <c r="L558" i="15"/>
  <c r="S558" i="15" s="1"/>
  <c r="A558" i="15"/>
  <c r="M557" i="15"/>
  <c r="L557" i="15"/>
  <c r="U557" i="15" s="1"/>
  <c r="AF557" i="15" s="1"/>
  <c r="A557" i="15"/>
  <c r="M556" i="15"/>
  <c r="L556" i="15"/>
  <c r="S556" i="15" s="1"/>
  <c r="A556" i="15"/>
  <c r="M555" i="15"/>
  <c r="L555" i="15"/>
  <c r="U555" i="15" s="1"/>
  <c r="AF555" i="15" s="1"/>
  <c r="A555" i="15"/>
  <c r="M562" i="15"/>
  <c r="L562" i="15"/>
  <c r="U562" i="15" s="1"/>
  <c r="AF562" i="15" s="1"/>
  <c r="A562" i="15"/>
  <c r="M566" i="15"/>
  <c r="L566" i="15"/>
  <c r="U566" i="15" s="1"/>
  <c r="AF566" i="15" s="1"/>
  <c r="A566" i="15"/>
  <c r="M565" i="15"/>
  <c r="L565" i="15"/>
  <c r="S565" i="15" s="1"/>
  <c r="A565" i="15"/>
  <c r="M564" i="15"/>
  <c r="L564" i="15"/>
  <c r="U564" i="15" s="1"/>
  <c r="AF564" i="15" s="1"/>
  <c r="A564" i="15"/>
  <c r="M563" i="15"/>
  <c r="L563" i="15"/>
  <c r="S563" i="15" s="1"/>
  <c r="A563" i="15"/>
  <c r="M547" i="15"/>
  <c r="L547" i="15"/>
  <c r="U547" i="15" s="1"/>
  <c r="AF547" i="15" s="1"/>
  <c r="A547" i="15"/>
  <c r="U568" i="15"/>
  <c r="M568" i="15"/>
  <c r="A568" i="15"/>
  <c r="M567" i="15"/>
  <c r="L567" i="15"/>
  <c r="U567" i="15" s="1"/>
  <c r="AF567" i="15" s="1"/>
  <c r="A567" i="15"/>
  <c r="M554" i="15"/>
  <c r="L554" i="15"/>
  <c r="U554" i="15" s="1"/>
  <c r="AF554" i="15" s="1"/>
  <c r="A554" i="15"/>
  <c r="M553" i="15"/>
  <c r="L553" i="15"/>
  <c r="U553" i="15" s="1"/>
  <c r="AF553" i="15" s="1"/>
  <c r="A553" i="15"/>
  <c r="M552" i="15"/>
  <c r="L552" i="15"/>
  <c r="U552" i="15" s="1"/>
  <c r="AF552" i="15" s="1"/>
  <c r="A552" i="15"/>
  <c r="M551" i="15"/>
  <c r="L551" i="15"/>
  <c r="U551" i="15" s="1"/>
  <c r="AF551" i="15" s="1"/>
  <c r="A551" i="15"/>
  <c r="M550" i="15"/>
  <c r="L550" i="15"/>
  <c r="U550" i="15" s="1"/>
  <c r="AF550" i="15" s="1"/>
  <c r="A550" i="15"/>
  <c r="M549" i="15"/>
  <c r="L549" i="15"/>
  <c r="U549" i="15" s="1"/>
  <c r="AF549" i="15" s="1"/>
  <c r="A549" i="15"/>
  <c r="M548" i="15"/>
  <c r="L548" i="15"/>
  <c r="U548" i="15" s="1"/>
  <c r="AF548" i="15" s="1"/>
  <c r="A548" i="15"/>
  <c r="M546" i="15"/>
  <c r="L546" i="15"/>
  <c r="U546" i="15" s="1"/>
  <c r="AF546" i="15" s="1"/>
  <c r="A546" i="15"/>
  <c r="M545" i="15"/>
  <c r="L545" i="15"/>
  <c r="S545" i="15" s="1"/>
  <c r="A545" i="15"/>
  <c r="M130" i="15"/>
  <c r="L130" i="15"/>
  <c r="U130" i="15" s="1"/>
  <c r="AF130" i="15" s="1"/>
  <c r="A130" i="15"/>
  <c r="M129" i="15"/>
  <c r="L129" i="15"/>
  <c r="S129" i="15" s="1"/>
  <c r="A129" i="15"/>
  <c r="S532" i="15" l="1"/>
  <c r="U558" i="15"/>
  <c r="AF558" i="15" s="1"/>
  <c r="S555" i="15"/>
  <c r="S559" i="15"/>
  <c r="U556" i="15"/>
  <c r="AF556" i="15" s="1"/>
  <c r="U560" i="15"/>
  <c r="AF560" i="15" s="1"/>
  <c r="S557" i="15"/>
  <c r="S561" i="15"/>
  <c r="S562" i="15"/>
  <c r="S566" i="15"/>
  <c r="U565" i="15"/>
  <c r="AF565" i="15" s="1"/>
  <c r="S564" i="15"/>
  <c r="U563" i="15"/>
  <c r="AF563" i="15" s="1"/>
  <c r="S547" i="15"/>
  <c r="S554" i="15"/>
  <c r="S550" i="15"/>
  <c r="U545" i="15"/>
  <c r="AF545" i="15" s="1"/>
  <c r="S546" i="15"/>
  <c r="S551" i="15"/>
  <c r="S567" i="15"/>
  <c r="S548" i="15"/>
  <c r="S552" i="15"/>
  <c r="S549" i="15"/>
  <c r="S553" i="15"/>
  <c r="U129" i="15"/>
  <c r="AF129" i="15" s="1"/>
  <c r="S130" i="15"/>
  <c r="D1418" i="19" l="1"/>
  <c r="D1419" i="19" s="1"/>
  <c r="D1420" i="19" s="1"/>
  <c r="D1421" i="19" s="1"/>
  <c r="D1411" i="19"/>
  <c r="D1412" i="19" s="1"/>
  <c r="D1413" i="19" s="1"/>
  <c r="D1414" i="19" s="1"/>
  <c r="D1404" i="19"/>
  <c r="D1405" i="19" s="1"/>
  <c r="D1406" i="19" s="1"/>
  <c r="D1407" i="19" s="1"/>
  <c r="D710" i="19"/>
  <c r="D711" i="19" s="1"/>
  <c r="D712" i="19" s="1"/>
  <c r="D713" i="19" s="1"/>
  <c r="D714" i="19" s="1"/>
  <c r="D715" i="19" s="1"/>
  <c r="D716" i="19" s="1"/>
  <c r="M539" i="15" l="1"/>
  <c r="M540" i="15"/>
  <c r="L540" i="15"/>
  <c r="A540" i="15"/>
  <c r="L539" i="15"/>
  <c r="A539" i="15"/>
  <c r="A541" i="15"/>
  <c r="U541" i="15"/>
  <c r="AF541" i="15" s="1"/>
  <c r="P322" i="19"/>
  <c r="O322" i="19"/>
  <c r="N322" i="19"/>
  <c r="M322" i="19"/>
  <c r="P321" i="19"/>
  <c r="O321" i="19"/>
  <c r="N321" i="19"/>
  <c r="M321" i="19"/>
  <c r="P320" i="19"/>
  <c r="O320" i="19"/>
  <c r="N320" i="19"/>
  <c r="M320" i="19"/>
  <c r="P319" i="19"/>
  <c r="O319" i="19"/>
  <c r="N319" i="19"/>
  <c r="M319" i="19"/>
  <c r="U539" i="15" l="1"/>
  <c r="AF539" i="15" s="1"/>
  <c r="S540" i="15"/>
  <c r="U540" i="15"/>
  <c r="AF540" i="15" s="1"/>
  <c r="Q320" i="19"/>
  <c r="S539" i="15"/>
  <c r="Q319" i="19"/>
  <c r="K297" i="19"/>
  <c r="K296" i="19"/>
  <c r="Q274" i="19"/>
  <c r="AE1491" i="19"/>
  <c r="AB1491" i="19"/>
  <c r="Q1491" i="19"/>
  <c r="K1491" i="19"/>
  <c r="F1491" i="19"/>
  <c r="AE1490" i="19"/>
  <c r="AB1490" i="19"/>
  <c r="P1490" i="19"/>
  <c r="O1490" i="19"/>
  <c r="N1490" i="19"/>
  <c r="M1490" i="19"/>
  <c r="K1490" i="19"/>
  <c r="F1490" i="19"/>
  <c r="AE1489" i="19"/>
  <c r="AB1489" i="19"/>
  <c r="P1489" i="19"/>
  <c r="O1489" i="19"/>
  <c r="N1489" i="19"/>
  <c r="M1489" i="19"/>
  <c r="K1489" i="19"/>
  <c r="F1489" i="19"/>
  <c r="AE1488" i="19"/>
  <c r="AB1488" i="19"/>
  <c r="P1488" i="19"/>
  <c r="O1488" i="19"/>
  <c r="N1488" i="19"/>
  <c r="M1488" i="19"/>
  <c r="K1488" i="19"/>
  <c r="F1488" i="19"/>
  <c r="AE1487" i="19"/>
  <c r="AB1487" i="19"/>
  <c r="P1487" i="19"/>
  <c r="O1487" i="19"/>
  <c r="N1487" i="19"/>
  <c r="M1487" i="19"/>
  <c r="K1487" i="19"/>
  <c r="F1487" i="19"/>
  <c r="AE1486" i="19"/>
  <c r="AB1486" i="19"/>
  <c r="P1486" i="19"/>
  <c r="O1486" i="19"/>
  <c r="N1486" i="19"/>
  <c r="M1486" i="19"/>
  <c r="K1486" i="19"/>
  <c r="F1486" i="19"/>
  <c r="AE1485" i="19"/>
  <c r="AB1485" i="19"/>
  <c r="Q1485" i="19"/>
  <c r="K1485" i="19"/>
  <c r="F1485" i="19"/>
  <c r="AE1484" i="19"/>
  <c r="AB1484" i="19"/>
  <c r="Q1484" i="19"/>
  <c r="K1484" i="19"/>
  <c r="F1484" i="19"/>
  <c r="AE1483" i="19"/>
  <c r="AB1483" i="19"/>
  <c r="P1483" i="19"/>
  <c r="O1483" i="19"/>
  <c r="N1483" i="19"/>
  <c r="M1483" i="19"/>
  <c r="K1483" i="19"/>
  <c r="F1483" i="19"/>
  <c r="AE1482" i="19"/>
  <c r="AB1482" i="19"/>
  <c r="Q1482" i="19"/>
  <c r="K1482" i="19"/>
  <c r="F1482" i="19"/>
  <c r="K1475" i="19"/>
  <c r="K1476" i="19"/>
  <c r="K1477" i="19"/>
  <c r="P1401" i="19"/>
  <c r="O1401" i="19"/>
  <c r="N1401" i="19"/>
  <c r="M1401" i="19"/>
  <c r="K1401" i="19"/>
  <c r="P1400" i="19"/>
  <c r="O1400" i="19"/>
  <c r="N1400" i="19"/>
  <c r="M1400" i="19"/>
  <c r="K1400" i="19"/>
  <c r="K1399" i="19"/>
  <c r="C1399" i="19"/>
  <c r="K1398" i="19"/>
  <c r="D1398" i="19"/>
  <c r="D1399" i="19" s="1"/>
  <c r="D1400" i="19" s="1"/>
  <c r="D1401" i="19" s="1"/>
  <c r="B1398" i="19"/>
  <c r="B1399" i="19" s="1"/>
  <c r="AE1397" i="19"/>
  <c r="Q1397" i="19"/>
  <c r="F1397" i="19"/>
  <c r="P1395" i="19"/>
  <c r="O1395" i="19"/>
  <c r="N1395" i="19"/>
  <c r="M1395" i="19"/>
  <c r="K1395" i="19"/>
  <c r="K1394" i="19"/>
  <c r="K1393" i="19"/>
  <c r="C1393" i="19"/>
  <c r="C1394" i="19" s="1"/>
  <c r="K1392" i="19"/>
  <c r="D1392" i="19"/>
  <c r="AB1392" i="19" s="1"/>
  <c r="Q1391" i="19"/>
  <c r="F1391" i="19"/>
  <c r="B1391" i="19"/>
  <c r="B1392" i="19" s="1"/>
  <c r="Q1486" i="19" l="1"/>
  <c r="Q1489" i="19"/>
  <c r="AB1399" i="19"/>
  <c r="AB1398" i="19"/>
  <c r="Q1487" i="19"/>
  <c r="Q1483" i="19"/>
  <c r="Q1490" i="19"/>
  <c r="Q1401" i="19"/>
  <c r="Q1488" i="19"/>
  <c r="Q1400" i="19"/>
  <c r="C1400" i="19"/>
  <c r="C1401" i="19" s="1"/>
  <c r="AB1401" i="19" s="1"/>
  <c r="AE1399" i="19"/>
  <c r="B1400" i="19"/>
  <c r="F1398" i="19"/>
  <c r="D1393" i="19"/>
  <c r="D1394" i="19" s="1"/>
  <c r="D1395" i="19" s="1"/>
  <c r="F1399" i="19"/>
  <c r="AE1398" i="19"/>
  <c r="F1392" i="19"/>
  <c r="Q1395" i="19"/>
  <c r="C1395" i="19"/>
  <c r="B1393" i="19"/>
  <c r="AE1392" i="19"/>
  <c r="AE1391" i="19"/>
  <c r="F1401" i="19" l="1"/>
  <c r="AB1400" i="19"/>
  <c r="F1400" i="19"/>
  <c r="F1395" i="19"/>
  <c r="AB1393" i="19"/>
  <c r="AB1394" i="19"/>
  <c r="F1394" i="19"/>
  <c r="F1393" i="19"/>
  <c r="AB1395" i="19"/>
  <c r="B1401" i="19"/>
  <c r="AE1401" i="19" s="1"/>
  <c r="AE1400" i="19"/>
  <c r="B1394" i="19"/>
  <c r="AE1393" i="19"/>
  <c r="B1395" i="19" l="1"/>
  <c r="AE1395" i="19" s="1"/>
  <c r="AE1394" i="19"/>
  <c r="AE1422" i="19" l="1"/>
  <c r="P1421" i="19"/>
  <c r="O1421" i="19"/>
  <c r="N1421" i="19"/>
  <c r="M1421" i="19"/>
  <c r="K1421" i="19"/>
  <c r="I1421" i="19"/>
  <c r="I1422" i="19" s="1"/>
  <c r="H1421" i="19"/>
  <c r="P1420" i="19"/>
  <c r="O1420" i="19"/>
  <c r="N1420" i="19"/>
  <c r="M1420" i="19"/>
  <c r="K1420" i="19"/>
  <c r="I1420" i="19"/>
  <c r="H1420" i="19"/>
  <c r="P1419" i="19"/>
  <c r="O1419" i="19"/>
  <c r="N1419" i="19"/>
  <c r="M1419" i="19"/>
  <c r="K1419" i="19"/>
  <c r="I1419" i="19"/>
  <c r="H1419" i="19"/>
  <c r="D1422" i="19"/>
  <c r="C1419" i="19"/>
  <c r="C1420" i="19" s="1"/>
  <c r="P1418" i="19"/>
  <c r="O1418" i="19"/>
  <c r="N1418" i="19"/>
  <c r="M1418" i="19"/>
  <c r="K1418" i="19"/>
  <c r="I1418" i="19"/>
  <c r="H1418" i="19"/>
  <c r="AB1418" i="19" s="1"/>
  <c r="F1418" i="19"/>
  <c r="B1418" i="19"/>
  <c r="B1419" i="19" s="1"/>
  <c r="AE1417" i="19"/>
  <c r="Q1417" i="19"/>
  <c r="I1417" i="19"/>
  <c r="F1417" i="19"/>
  <c r="K1427" i="19"/>
  <c r="K1428" i="19"/>
  <c r="K1434" i="19"/>
  <c r="AB1419" i="19" l="1"/>
  <c r="Q1420" i="19"/>
  <c r="Q1419" i="19"/>
  <c r="Q1418" i="19"/>
  <c r="Q1421" i="19"/>
  <c r="F1420" i="19"/>
  <c r="C1421" i="19"/>
  <c r="AB1420" i="19"/>
  <c r="AE1419" i="19"/>
  <c r="B1420" i="19"/>
  <c r="AE1418" i="19"/>
  <c r="F1419" i="19"/>
  <c r="F1421" i="19" l="1"/>
  <c r="C1422" i="19"/>
  <c r="F1422" i="19" s="1"/>
  <c r="AB1421" i="19"/>
  <c r="B1421" i="19"/>
  <c r="AE1421" i="19" s="1"/>
  <c r="AE1420" i="19"/>
  <c r="AE1434" i="19"/>
  <c r="AB1434" i="19"/>
  <c r="Q1434" i="19"/>
  <c r="F1434" i="19"/>
  <c r="AE1433" i="19"/>
  <c r="AB1433" i="19"/>
  <c r="P1433" i="19"/>
  <c r="O1433" i="19"/>
  <c r="N1433" i="19"/>
  <c r="M1433" i="19"/>
  <c r="K1433" i="19"/>
  <c r="F1433" i="19"/>
  <c r="AE1432" i="19"/>
  <c r="AB1432" i="19"/>
  <c r="P1432" i="19"/>
  <c r="O1432" i="19"/>
  <c r="N1432" i="19"/>
  <c r="M1432" i="19"/>
  <c r="K1432" i="19"/>
  <c r="F1432" i="19"/>
  <c r="AE1431" i="19"/>
  <c r="AB1431" i="19"/>
  <c r="P1431" i="19"/>
  <c r="O1431" i="19"/>
  <c r="N1431" i="19"/>
  <c r="M1431" i="19"/>
  <c r="K1431" i="19"/>
  <c r="F1431" i="19"/>
  <c r="AE1430" i="19"/>
  <c r="AB1430" i="19"/>
  <c r="P1430" i="19"/>
  <c r="O1430" i="19"/>
  <c r="N1430" i="19"/>
  <c r="M1430" i="19"/>
  <c r="K1430" i="19"/>
  <c r="F1430" i="19"/>
  <c r="AE1429" i="19"/>
  <c r="AB1429" i="19"/>
  <c r="K1429" i="19"/>
  <c r="F1429" i="19"/>
  <c r="AE1428" i="19"/>
  <c r="AB1428" i="19"/>
  <c r="Q1428" i="19"/>
  <c r="F1428" i="19"/>
  <c r="AE1427" i="19"/>
  <c r="AB1427" i="19"/>
  <c r="Q1427" i="19"/>
  <c r="F1427" i="19"/>
  <c r="AE1426" i="19"/>
  <c r="AB1426" i="19"/>
  <c r="P1426" i="19"/>
  <c r="O1426" i="19"/>
  <c r="N1426" i="19"/>
  <c r="M1426" i="19"/>
  <c r="K1426" i="19"/>
  <c r="F1426" i="19"/>
  <c r="AE1425" i="19"/>
  <c r="AB1425" i="19"/>
  <c r="Q1425" i="19"/>
  <c r="K1425" i="19"/>
  <c r="F1425" i="19"/>
  <c r="Q1426" i="19" l="1"/>
  <c r="Q1430" i="19"/>
  <c r="Q1431" i="19"/>
  <c r="Q1433" i="19"/>
  <c r="Q1432" i="19"/>
  <c r="D1145" i="19"/>
  <c r="M543" i="15" l="1"/>
  <c r="L543" i="15"/>
  <c r="A543" i="15"/>
  <c r="M542" i="15"/>
  <c r="L542" i="15"/>
  <c r="A542" i="15"/>
  <c r="U44" i="15"/>
  <c r="AF44" i="15" s="1"/>
  <c r="S44" i="15"/>
  <c r="M44" i="15"/>
  <c r="A44" i="15"/>
  <c r="M43" i="15"/>
  <c r="L43" i="15"/>
  <c r="A43" i="15"/>
  <c r="M42" i="15"/>
  <c r="L42" i="15"/>
  <c r="S42" i="15" s="1"/>
  <c r="A42" i="15"/>
  <c r="AE853" i="19"/>
  <c r="AE854" i="19"/>
  <c r="K1331" i="19"/>
  <c r="K1330" i="19"/>
  <c r="K1329" i="19"/>
  <c r="K1328" i="19"/>
  <c r="Q1327" i="19"/>
  <c r="K1327" i="19"/>
  <c r="Q1326" i="19"/>
  <c r="K1326" i="19"/>
  <c r="P1325" i="19"/>
  <c r="O1325" i="19"/>
  <c r="N1325" i="19"/>
  <c r="M1325" i="19"/>
  <c r="K1325" i="19"/>
  <c r="Q1324" i="19"/>
  <c r="K1324" i="19"/>
  <c r="F1326" i="19"/>
  <c r="AE1214" i="19"/>
  <c r="AE1213" i="19"/>
  <c r="P1213" i="19"/>
  <c r="O1213" i="19"/>
  <c r="N1213" i="19"/>
  <c r="M1213" i="19"/>
  <c r="K1213" i="19"/>
  <c r="I1213" i="19"/>
  <c r="H1213" i="19"/>
  <c r="AE1212" i="19"/>
  <c r="P1212" i="19"/>
  <c r="O1212" i="19"/>
  <c r="N1212" i="19"/>
  <c r="M1212" i="19"/>
  <c r="K1212" i="19"/>
  <c r="I1212" i="19"/>
  <c r="H1212" i="19"/>
  <c r="AE1211" i="19"/>
  <c r="P1211" i="19"/>
  <c r="O1211" i="19"/>
  <c r="N1211" i="19"/>
  <c r="M1211" i="19"/>
  <c r="K1211" i="19"/>
  <c r="I1211" i="19"/>
  <c r="H1211" i="19"/>
  <c r="AE1210" i="19"/>
  <c r="P1210" i="19"/>
  <c r="O1210" i="19"/>
  <c r="N1210" i="19"/>
  <c r="M1210" i="19"/>
  <c r="K1210" i="19"/>
  <c r="I1210" i="19"/>
  <c r="H1210" i="19"/>
  <c r="AE1209" i="19"/>
  <c r="P1209" i="19"/>
  <c r="O1209" i="19"/>
  <c r="N1209" i="19"/>
  <c r="M1209" i="19"/>
  <c r="K1209" i="19"/>
  <c r="I1209" i="19"/>
  <c r="H1209" i="19"/>
  <c r="AE1208" i="19"/>
  <c r="P1208" i="19"/>
  <c r="O1208" i="19"/>
  <c r="N1208" i="19"/>
  <c r="M1208" i="19"/>
  <c r="K1208" i="19"/>
  <c r="I1208" i="19"/>
  <c r="H1208" i="19"/>
  <c r="AE1207" i="19"/>
  <c r="P1207" i="19"/>
  <c r="O1207" i="19"/>
  <c r="N1207" i="19"/>
  <c r="M1207" i="19"/>
  <c r="K1207" i="19"/>
  <c r="I1207" i="19"/>
  <c r="H1207" i="19"/>
  <c r="AE1206" i="19"/>
  <c r="P1206" i="19"/>
  <c r="O1206" i="19"/>
  <c r="N1206" i="19"/>
  <c r="M1206" i="19"/>
  <c r="K1206" i="19"/>
  <c r="I1206" i="19"/>
  <c r="H1206" i="19"/>
  <c r="AE1205" i="19"/>
  <c r="P1205" i="19"/>
  <c r="O1205" i="19"/>
  <c r="N1205" i="19"/>
  <c r="M1205" i="19"/>
  <c r="K1205" i="19"/>
  <c r="I1205" i="19"/>
  <c r="H1205" i="19"/>
  <c r="AE1204" i="19"/>
  <c r="P1204" i="19"/>
  <c r="O1204" i="19"/>
  <c r="N1204" i="19"/>
  <c r="M1204" i="19"/>
  <c r="K1204" i="19"/>
  <c r="I1204" i="19"/>
  <c r="H1204" i="19"/>
  <c r="AE1203" i="19"/>
  <c r="P1203" i="19"/>
  <c r="O1203" i="19"/>
  <c r="N1203" i="19"/>
  <c r="M1203" i="19"/>
  <c r="K1203" i="19"/>
  <c r="I1203" i="19"/>
  <c r="H1203" i="19"/>
  <c r="AE1202" i="19"/>
  <c r="P1202" i="19"/>
  <c r="O1202" i="19"/>
  <c r="N1202" i="19"/>
  <c r="M1202" i="19"/>
  <c r="K1202" i="19"/>
  <c r="I1202" i="19"/>
  <c r="H1202" i="19"/>
  <c r="AE1201" i="19"/>
  <c r="P1201" i="19"/>
  <c r="O1201" i="19"/>
  <c r="N1201" i="19"/>
  <c r="M1201" i="19"/>
  <c r="K1201" i="19"/>
  <c r="I1201" i="19"/>
  <c r="H1201" i="19"/>
  <c r="AE1200" i="19"/>
  <c r="P1200" i="19"/>
  <c r="O1200" i="19"/>
  <c r="N1200" i="19"/>
  <c r="M1200" i="19"/>
  <c r="K1200" i="19"/>
  <c r="I1200" i="19"/>
  <c r="H1200" i="19"/>
  <c r="AE1199" i="19"/>
  <c r="P1199" i="19"/>
  <c r="O1199" i="19"/>
  <c r="N1199" i="19"/>
  <c r="M1199" i="19"/>
  <c r="K1199" i="19"/>
  <c r="I1199" i="19"/>
  <c r="H1199" i="19"/>
  <c r="D1199" i="19"/>
  <c r="D1200" i="19" s="1"/>
  <c r="AE1198" i="19"/>
  <c r="P1198" i="19"/>
  <c r="O1198" i="19"/>
  <c r="N1198" i="19"/>
  <c r="M1198" i="19"/>
  <c r="K1198" i="19"/>
  <c r="I1198" i="19"/>
  <c r="H1198" i="19"/>
  <c r="AB1198" i="19" s="1"/>
  <c r="F1198" i="19"/>
  <c r="AE1196" i="19"/>
  <c r="AE1195" i="19"/>
  <c r="P1195" i="19"/>
  <c r="O1195" i="19"/>
  <c r="N1195" i="19"/>
  <c r="M1195" i="19"/>
  <c r="K1195" i="19"/>
  <c r="I1195" i="19"/>
  <c r="H1195" i="19"/>
  <c r="AE1194" i="19"/>
  <c r="P1194" i="19"/>
  <c r="O1194" i="19"/>
  <c r="N1194" i="19"/>
  <c r="M1194" i="19"/>
  <c r="K1194" i="19"/>
  <c r="I1194" i="19"/>
  <c r="H1194" i="19"/>
  <c r="AE1193" i="19"/>
  <c r="P1193" i="19"/>
  <c r="O1193" i="19"/>
  <c r="N1193" i="19"/>
  <c r="M1193" i="19"/>
  <c r="K1193" i="19"/>
  <c r="I1193" i="19"/>
  <c r="H1193" i="19"/>
  <c r="AE1192" i="19"/>
  <c r="P1192" i="19"/>
  <c r="O1192" i="19"/>
  <c r="N1192" i="19"/>
  <c r="M1192" i="19"/>
  <c r="K1192" i="19"/>
  <c r="I1192" i="19"/>
  <c r="H1192" i="19"/>
  <c r="AE1191" i="19"/>
  <c r="P1191" i="19"/>
  <c r="O1191" i="19"/>
  <c r="N1191" i="19"/>
  <c r="M1191" i="19"/>
  <c r="K1191" i="19"/>
  <c r="I1191" i="19"/>
  <c r="H1191" i="19"/>
  <c r="AE1190" i="19"/>
  <c r="P1190" i="19"/>
  <c r="O1190" i="19"/>
  <c r="N1190" i="19"/>
  <c r="M1190" i="19"/>
  <c r="K1190" i="19"/>
  <c r="I1190" i="19"/>
  <c r="H1190" i="19"/>
  <c r="AE1189" i="19"/>
  <c r="P1189" i="19"/>
  <c r="O1189" i="19"/>
  <c r="N1189" i="19"/>
  <c r="M1189" i="19"/>
  <c r="K1189" i="19"/>
  <c r="I1189" i="19"/>
  <c r="H1189" i="19"/>
  <c r="AE1188" i="19"/>
  <c r="P1188" i="19"/>
  <c r="O1188" i="19"/>
  <c r="N1188" i="19"/>
  <c r="M1188" i="19"/>
  <c r="K1188" i="19"/>
  <c r="I1188" i="19"/>
  <c r="H1188" i="19"/>
  <c r="AE1187" i="19"/>
  <c r="P1187" i="19"/>
  <c r="O1187" i="19"/>
  <c r="N1187" i="19"/>
  <c r="M1187" i="19"/>
  <c r="K1187" i="19"/>
  <c r="I1187" i="19"/>
  <c r="H1187" i="19"/>
  <c r="AE1186" i="19"/>
  <c r="P1186" i="19"/>
  <c r="O1186" i="19"/>
  <c r="N1186" i="19"/>
  <c r="M1186" i="19"/>
  <c r="K1186" i="19"/>
  <c r="I1186" i="19"/>
  <c r="H1186" i="19"/>
  <c r="AE1185" i="19"/>
  <c r="P1185" i="19"/>
  <c r="O1185" i="19"/>
  <c r="N1185" i="19"/>
  <c r="M1185" i="19"/>
  <c r="K1185" i="19"/>
  <c r="I1185" i="19"/>
  <c r="H1185" i="19"/>
  <c r="AE1184" i="19"/>
  <c r="P1184" i="19"/>
  <c r="O1184" i="19"/>
  <c r="N1184" i="19"/>
  <c r="M1184" i="19"/>
  <c r="K1184" i="19"/>
  <c r="I1184" i="19"/>
  <c r="H1184" i="19"/>
  <c r="AE1183" i="19"/>
  <c r="P1183" i="19"/>
  <c r="O1183" i="19"/>
  <c r="N1183" i="19"/>
  <c r="M1183" i="19"/>
  <c r="K1183" i="19"/>
  <c r="I1183" i="19"/>
  <c r="H1183" i="19"/>
  <c r="AE1182" i="19"/>
  <c r="P1182" i="19"/>
  <c r="O1182" i="19"/>
  <c r="N1182" i="19"/>
  <c r="M1182" i="19"/>
  <c r="K1182" i="19"/>
  <c r="I1182" i="19"/>
  <c r="H1182" i="19"/>
  <c r="AE1181" i="19"/>
  <c r="P1181" i="19"/>
  <c r="O1181" i="19"/>
  <c r="N1181" i="19"/>
  <c r="M1181" i="19"/>
  <c r="K1181" i="19"/>
  <c r="I1181" i="19"/>
  <c r="H1181" i="19"/>
  <c r="D1181" i="19"/>
  <c r="D1182" i="19" s="1"/>
  <c r="AE1180" i="19"/>
  <c r="P1180" i="19"/>
  <c r="O1180" i="19"/>
  <c r="N1180" i="19"/>
  <c r="M1180" i="19"/>
  <c r="K1180" i="19"/>
  <c r="I1180" i="19"/>
  <c r="H1180" i="19"/>
  <c r="AB1180" i="19" s="1"/>
  <c r="F1180" i="19"/>
  <c r="AE1178" i="19"/>
  <c r="AE1177" i="19"/>
  <c r="K1177" i="19"/>
  <c r="I1177" i="19"/>
  <c r="H1177" i="19"/>
  <c r="AE1176" i="19"/>
  <c r="K1176" i="19"/>
  <c r="I1176" i="19"/>
  <c r="H1176" i="19"/>
  <c r="AE1175" i="19"/>
  <c r="K1175" i="19"/>
  <c r="I1175" i="19"/>
  <c r="H1175" i="19"/>
  <c r="AE1174" i="19"/>
  <c r="K1174" i="19"/>
  <c r="I1174" i="19"/>
  <c r="H1174" i="19"/>
  <c r="AE1173" i="19"/>
  <c r="K1173" i="19"/>
  <c r="I1173" i="19"/>
  <c r="H1173" i="19"/>
  <c r="AE1172" i="19"/>
  <c r="K1172" i="19"/>
  <c r="I1172" i="19"/>
  <c r="H1172" i="19"/>
  <c r="AE1171" i="19"/>
  <c r="K1171" i="19"/>
  <c r="I1171" i="19"/>
  <c r="H1171" i="19"/>
  <c r="AE1170" i="19"/>
  <c r="K1170" i="19"/>
  <c r="I1170" i="19"/>
  <c r="H1170" i="19"/>
  <c r="AE1169" i="19"/>
  <c r="K1169" i="19"/>
  <c r="I1169" i="19"/>
  <c r="H1169" i="19"/>
  <c r="AE1168" i="19"/>
  <c r="K1168" i="19"/>
  <c r="I1168" i="19"/>
  <c r="H1168" i="19"/>
  <c r="AE1167" i="19"/>
  <c r="K1167" i="19"/>
  <c r="I1167" i="19"/>
  <c r="H1167" i="19"/>
  <c r="AE1166" i="19"/>
  <c r="K1166" i="19"/>
  <c r="I1166" i="19"/>
  <c r="H1166" i="19"/>
  <c r="AE1165" i="19"/>
  <c r="K1165" i="19"/>
  <c r="I1165" i="19"/>
  <c r="H1165" i="19"/>
  <c r="AE1164" i="19"/>
  <c r="K1164" i="19"/>
  <c r="I1164" i="19"/>
  <c r="H1164" i="19"/>
  <c r="AE1163" i="19"/>
  <c r="K1163" i="19"/>
  <c r="I1163" i="19"/>
  <c r="H1163" i="19"/>
  <c r="D1163" i="19"/>
  <c r="F1163" i="19" s="1"/>
  <c r="AE1162" i="19"/>
  <c r="K1162" i="19"/>
  <c r="I1162" i="19"/>
  <c r="H1162" i="19"/>
  <c r="AB1162" i="19" s="1"/>
  <c r="F1162" i="19"/>
  <c r="AB1199" i="19" l="1"/>
  <c r="Q1212" i="19"/>
  <c r="Q1200" i="19"/>
  <c r="Q1206" i="19"/>
  <c r="Q1203" i="19"/>
  <c r="Q1209" i="19"/>
  <c r="Q1182" i="19"/>
  <c r="Q1185" i="19"/>
  <c r="Q1188" i="19"/>
  <c r="Q1191" i="19"/>
  <c r="Q1194" i="19"/>
  <c r="S542" i="15"/>
  <c r="S543" i="15"/>
  <c r="Q1190" i="19"/>
  <c r="Q1199" i="19"/>
  <c r="Q1202" i="19"/>
  <c r="Q1205" i="19"/>
  <c r="Q1208" i="19"/>
  <c r="Q1211" i="19"/>
  <c r="Q1180" i="19"/>
  <c r="Q1183" i="19"/>
  <c r="Q1186" i="19"/>
  <c r="Q1189" i="19"/>
  <c r="Q1192" i="19"/>
  <c r="Q1195" i="19"/>
  <c r="S43" i="15"/>
  <c r="Q1181" i="19"/>
  <c r="Q1184" i="19"/>
  <c r="Q1187" i="19"/>
  <c r="Q1193" i="19"/>
  <c r="Q1198" i="19"/>
  <c r="Q1201" i="19"/>
  <c r="Q1204" i="19"/>
  <c r="Q1207" i="19"/>
  <c r="Q1210" i="19"/>
  <c r="Q1213" i="19"/>
  <c r="Q1325" i="19"/>
  <c r="F1200" i="19"/>
  <c r="D1201" i="19"/>
  <c r="AB1201" i="19" s="1"/>
  <c r="AB1200" i="19"/>
  <c r="F1199" i="19"/>
  <c r="D1164" i="19"/>
  <c r="D1165" i="19" s="1"/>
  <c r="F1165" i="19" s="1"/>
  <c r="F1182" i="19"/>
  <c r="D1183" i="19"/>
  <c r="AB1182" i="19"/>
  <c r="F1181" i="19"/>
  <c r="AB1181" i="19"/>
  <c r="AB1163" i="19"/>
  <c r="AE1043" i="19"/>
  <c r="P1043" i="19"/>
  <c r="O1043" i="19"/>
  <c r="N1043" i="19"/>
  <c r="M1043" i="19"/>
  <c r="K1043" i="19"/>
  <c r="I1043" i="19"/>
  <c r="H1043" i="19"/>
  <c r="AE1042" i="19"/>
  <c r="P1042" i="19"/>
  <c r="O1042" i="19"/>
  <c r="N1042" i="19"/>
  <c r="M1042" i="19"/>
  <c r="K1042" i="19"/>
  <c r="I1042" i="19"/>
  <c r="H1042" i="19"/>
  <c r="AE1041" i="19"/>
  <c r="K1041" i="19"/>
  <c r="I1041" i="19"/>
  <c r="H1041" i="19"/>
  <c r="AE1040" i="19"/>
  <c r="K1040" i="19"/>
  <c r="I1040" i="19"/>
  <c r="H1040" i="19"/>
  <c r="AE1039" i="19"/>
  <c r="K1039" i="19"/>
  <c r="I1039" i="19"/>
  <c r="H1039" i="19"/>
  <c r="AE1038" i="19"/>
  <c r="K1038" i="19"/>
  <c r="I1038" i="19"/>
  <c r="H1038" i="19"/>
  <c r="AE1037" i="19"/>
  <c r="K1037" i="19"/>
  <c r="I1037" i="19"/>
  <c r="H1037" i="19"/>
  <c r="D1037" i="19"/>
  <c r="F1037" i="19" s="1"/>
  <c r="AE1036" i="19"/>
  <c r="K1036" i="19"/>
  <c r="I1036" i="19"/>
  <c r="H1036" i="19"/>
  <c r="AB1036" i="19" s="1"/>
  <c r="F1036" i="19"/>
  <c r="U599" i="15"/>
  <c r="AF599" i="15" s="1"/>
  <c r="S599" i="15"/>
  <c r="M599" i="15"/>
  <c r="A599" i="15"/>
  <c r="U600" i="15"/>
  <c r="AF600" i="15" s="1"/>
  <c r="A600" i="15"/>
  <c r="U594" i="15"/>
  <c r="AF594" i="15" s="1"/>
  <c r="A594" i="15"/>
  <c r="U569" i="15"/>
  <c r="AF569" i="15" s="1"/>
  <c r="A569" i="15"/>
  <c r="M538" i="15"/>
  <c r="L538" i="15"/>
  <c r="A538" i="15"/>
  <c r="M537" i="15"/>
  <c r="L537" i="15"/>
  <c r="U537" i="15" s="1"/>
  <c r="A537" i="15"/>
  <c r="AB1164" i="19" l="1"/>
  <c r="F1164" i="19"/>
  <c r="AB1165" i="19"/>
  <c r="D1166" i="19"/>
  <c r="AB1166" i="19" s="1"/>
  <c r="Q1043" i="19"/>
  <c r="D1202" i="19"/>
  <c r="F1201" i="19"/>
  <c r="Q1042" i="19"/>
  <c r="D1184" i="19"/>
  <c r="AB1183" i="19"/>
  <c r="F1183" i="19"/>
  <c r="AB1037" i="19"/>
  <c r="D1038" i="19"/>
  <c r="D1039" i="19" s="1"/>
  <c r="D1040" i="19" s="1"/>
  <c r="S537" i="15"/>
  <c r="S538" i="15"/>
  <c r="F1039" i="19" l="1"/>
  <c r="F1038" i="19"/>
  <c r="D1167" i="19"/>
  <c r="D1168" i="19" s="1"/>
  <c r="F1166" i="19"/>
  <c r="F1202" i="19"/>
  <c r="D1203" i="19"/>
  <c r="AB1202" i="19"/>
  <c r="D1185" i="19"/>
  <c r="F1184" i="19"/>
  <c r="AB1184" i="19"/>
  <c r="AB1039" i="19"/>
  <c r="AB1038" i="19"/>
  <c r="D1041" i="19"/>
  <c r="F1040" i="19"/>
  <c r="AB1040" i="19"/>
  <c r="AB1167" i="19" l="1"/>
  <c r="F1167" i="19"/>
  <c r="D1204" i="19"/>
  <c r="F1203" i="19"/>
  <c r="AB1203" i="19"/>
  <c r="D1186" i="19"/>
  <c r="AB1185" i="19"/>
  <c r="F1185" i="19"/>
  <c r="F1168" i="19"/>
  <c r="D1169" i="19"/>
  <c r="AB1168" i="19"/>
  <c r="D1042" i="19"/>
  <c r="F1041" i="19"/>
  <c r="AB1041" i="19"/>
  <c r="F1204" i="19" l="1"/>
  <c r="D1205" i="19"/>
  <c r="AB1204" i="19"/>
  <c r="D1187" i="19"/>
  <c r="F1186" i="19"/>
  <c r="AB1186" i="19"/>
  <c r="D1170" i="19"/>
  <c r="F1169" i="19"/>
  <c r="AB1169" i="19"/>
  <c r="D1043" i="19"/>
  <c r="F1042" i="19"/>
  <c r="AB1042" i="19"/>
  <c r="D1206" i="19" l="1"/>
  <c r="F1205" i="19"/>
  <c r="AB1205" i="19"/>
  <c r="D1188" i="19"/>
  <c r="AB1187" i="19"/>
  <c r="F1187" i="19"/>
  <c r="D1171" i="19"/>
  <c r="F1170" i="19"/>
  <c r="AB1170" i="19"/>
  <c r="F1043" i="19"/>
  <c r="AB1043" i="19"/>
  <c r="D1207" i="19" l="1"/>
  <c r="F1206" i="19"/>
  <c r="AB1206" i="19"/>
  <c r="D1189" i="19"/>
  <c r="F1188" i="19"/>
  <c r="AB1188" i="19"/>
  <c r="F1171" i="19"/>
  <c r="D1172" i="19"/>
  <c r="AB1171" i="19"/>
  <c r="U587" i="15"/>
  <c r="AF587" i="15" s="1"/>
  <c r="A587" i="15"/>
  <c r="D1208" i="19" l="1"/>
  <c r="F1207" i="19"/>
  <c r="AB1207" i="19"/>
  <c r="D1190" i="19"/>
  <c r="AB1189" i="19"/>
  <c r="F1189" i="19"/>
  <c r="D1173" i="19"/>
  <c r="F1172" i="19"/>
  <c r="AB1172" i="19"/>
  <c r="D1209" i="19" l="1"/>
  <c r="F1208" i="19"/>
  <c r="AB1208" i="19"/>
  <c r="F1190" i="19"/>
  <c r="D1191" i="19"/>
  <c r="AB1190" i="19"/>
  <c r="F1173" i="19"/>
  <c r="D1174" i="19"/>
  <c r="AB1173" i="19"/>
  <c r="D1210" i="19" l="1"/>
  <c r="F1209" i="19"/>
  <c r="AB1209" i="19"/>
  <c r="D1192" i="19"/>
  <c r="AB1191" i="19"/>
  <c r="F1191" i="19"/>
  <c r="F1174" i="19"/>
  <c r="D1175" i="19"/>
  <c r="AB1174" i="19"/>
  <c r="F1210" i="19" l="1"/>
  <c r="D1211" i="19"/>
  <c r="AB1210" i="19"/>
  <c r="D1193" i="19"/>
  <c r="F1192" i="19"/>
  <c r="AB1192" i="19"/>
  <c r="D1176" i="19"/>
  <c r="F1175" i="19"/>
  <c r="AB1175" i="19"/>
  <c r="D1212" i="19" l="1"/>
  <c r="F1211" i="19"/>
  <c r="AB1211" i="19"/>
  <c r="D1194" i="19"/>
  <c r="AB1193" i="19"/>
  <c r="F1193" i="19"/>
  <c r="D1177" i="19"/>
  <c r="F1176" i="19"/>
  <c r="AB1176" i="19"/>
  <c r="D1213" i="19" l="1"/>
  <c r="F1212" i="19"/>
  <c r="AB1212" i="19"/>
  <c r="D1195" i="19"/>
  <c r="F1194" i="19"/>
  <c r="AB1194" i="19"/>
  <c r="F1177" i="19"/>
  <c r="AB1177" i="19"/>
  <c r="F1213" i="19" l="1"/>
  <c r="AB1213" i="19"/>
  <c r="AB1195" i="19"/>
  <c r="F1195" i="19"/>
  <c r="U615" i="15" l="1"/>
  <c r="AF615" i="15" s="1"/>
  <c r="M615" i="15"/>
  <c r="A615" i="15"/>
  <c r="M612" i="15"/>
  <c r="L612" i="15"/>
  <c r="U612" i="15" s="1"/>
  <c r="AF612" i="15" s="1"/>
  <c r="A612" i="15"/>
  <c r="M611" i="15"/>
  <c r="L611" i="15"/>
  <c r="A611" i="15"/>
  <c r="M601" i="15"/>
  <c r="L601" i="15"/>
  <c r="A601" i="15"/>
  <c r="M598" i="15"/>
  <c r="L598" i="15"/>
  <c r="S598" i="15" s="1"/>
  <c r="A598" i="15"/>
  <c r="M597" i="15"/>
  <c r="L597" i="15"/>
  <c r="S597" i="15" s="1"/>
  <c r="A597" i="15"/>
  <c r="M596" i="15"/>
  <c r="L596" i="15"/>
  <c r="S596" i="15" s="1"/>
  <c r="A596" i="15"/>
  <c r="M595" i="15"/>
  <c r="L595" i="15"/>
  <c r="S595" i="15" s="1"/>
  <c r="A595" i="15"/>
  <c r="U593" i="15"/>
  <c r="AF593" i="15" s="1"/>
  <c r="S593" i="15"/>
  <c r="M593" i="15"/>
  <c r="A593" i="15"/>
  <c r="U610" i="15"/>
  <c r="AF610" i="15" s="1"/>
  <c r="A610" i="15"/>
  <c r="K1020" i="19"/>
  <c r="K1019" i="19"/>
  <c r="K1000" i="19"/>
  <c r="M199" i="15"/>
  <c r="L199" i="15"/>
  <c r="S199" i="15" s="1"/>
  <c r="A199" i="15"/>
  <c r="M198" i="15"/>
  <c r="L198" i="15"/>
  <c r="S198" i="15" s="1"/>
  <c r="A198" i="15"/>
  <c r="S601" i="15" l="1"/>
  <c r="S612" i="15"/>
  <c r="S611" i="15"/>
  <c r="U199" i="15"/>
  <c r="AF199" i="15" s="1"/>
  <c r="U198" i="15"/>
  <c r="AF198" i="15" s="1"/>
  <c r="L390" i="15" l="1"/>
  <c r="F842" i="19" l="1"/>
  <c r="H842" i="19"/>
  <c r="AB842" i="19" s="1"/>
  <c r="I842" i="19"/>
  <c r="K842" i="19"/>
  <c r="AE842" i="19"/>
  <c r="D843" i="19"/>
  <c r="D844" i="19" s="1"/>
  <c r="H843" i="19"/>
  <c r="I843" i="19"/>
  <c r="K843" i="19"/>
  <c r="AE843" i="19"/>
  <c r="H844" i="19"/>
  <c r="I844" i="19"/>
  <c r="K844" i="19"/>
  <c r="AE844" i="19"/>
  <c r="H845" i="19"/>
  <c r="I845" i="19"/>
  <c r="K845" i="19"/>
  <c r="AE845" i="19"/>
  <c r="H846" i="19"/>
  <c r="I846" i="19"/>
  <c r="K846" i="19"/>
  <c r="AE846" i="19"/>
  <c r="H847" i="19"/>
  <c r="I847" i="19"/>
  <c r="K847" i="19"/>
  <c r="AE847" i="19"/>
  <c r="H848" i="19"/>
  <c r="I848" i="19"/>
  <c r="K848" i="19"/>
  <c r="AE848" i="19"/>
  <c r="H849" i="19"/>
  <c r="I849" i="19"/>
  <c r="K849" i="19"/>
  <c r="M849" i="19"/>
  <c r="N849" i="19"/>
  <c r="O849" i="19"/>
  <c r="P849" i="19"/>
  <c r="AE849" i="19"/>
  <c r="AB844" i="19" l="1"/>
  <c r="F844" i="19"/>
  <c r="D845" i="19"/>
  <c r="AB845" i="19" s="1"/>
  <c r="AB843" i="19"/>
  <c r="F843" i="19"/>
  <c r="Q849" i="19"/>
  <c r="U544" i="15"/>
  <c r="AF544" i="15" s="1"/>
  <c r="A544" i="15"/>
  <c r="D846" i="19" l="1"/>
  <c r="F845" i="19"/>
  <c r="F846" i="19" l="1"/>
  <c r="AB846" i="19"/>
  <c r="D847" i="19"/>
  <c r="D848" i="19" l="1"/>
  <c r="F847" i="19"/>
  <c r="AB847" i="19"/>
  <c r="U304" i="15"/>
  <c r="AF304" i="15" s="1"/>
  <c r="S304" i="15"/>
  <c r="M304" i="15"/>
  <c r="A304" i="15"/>
  <c r="M303" i="15"/>
  <c r="L303" i="15"/>
  <c r="A303" i="15"/>
  <c r="M302" i="15"/>
  <c r="L302" i="15"/>
  <c r="A302" i="15"/>
  <c r="U504" i="15"/>
  <c r="AF504" i="15" s="1"/>
  <c r="S504" i="15"/>
  <c r="M504" i="15"/>
  <c r="A504" i="15"/>
  <c r="M503" i="15"/>
  <c r="L503" i="15"/>
  <c r="A503" i="15"/>
  <c r="M502" i="15"/>
  <c r="L502" i="15"/>
  <c r="S502" i="15" s="1"/>
  <c r="AB848" i="19" l="1"/>
  <c r="F848" i="19"/>
  <c r="D849" i="19"/>
  <c r="S302" i="15"/>
  <c r="S303" i="15"/>
  <c r="S503" i="15"/>
  <c r="F849" i="19" l="1"/>
  <c r="AB849" i="19"/>
  <c r="U301" i="15"/>
  <c r="AF301" i="15" s="1"/>
  <c r="Q906" i="19"/>
  <c r="Q907" i="19"/>
  <c r="M392" i="15"/>
  <c r="L392" i="15"/>
  <c r="A392" i="15"/>
  <c r="M391" i="15"/>
  <c r="L391" i="15"/>
  <c r="A391" i="15"/>
  <c r="M402" i="15"/>
  <c r="L402" i="15"/>
  <c r="A402" i="15"/>
  <c r="M499" i="15"/>
  <c r="L499" i="15"/>
  <c r="A499" i="15"/>
  <c r="M486" i="15"/>
  <c r="L486" i="15"/>
  <c r="S486" i="15" s="1"/>
  <c r="A486" i="15"/>
  <c r="M96" i="15"/>
  <c r="L96" i="15"/>
  <c r="U96" i="15" s="1"/>
  <c r="AF96" i="15" s="1"/>
  <c r="A96" i="15"/>
  <c r="M369" i="15"/>
  <c r="L369" i="15"/>
  <c r="A369" i="15"/>
  <c r="U93" i="15"/>
  <c r="AF93" i="15" s="1"/>
  <c r="S301" i="15"/>
  <c r="M301" i="15"/>
  <c r="A301" i="15"/>
  <c r="M300" i="15"/>
  <c r="L300" i="15"/>
  <c r="A300" i="15"/>
  <c r="M299" i="15"/>
  <c r="L299" i="15"/>
  <c r="A299" i="15"/>
  <c r="M298" i="15"/>
  <c r="L298" i="15"/>
  <c r="A298" i="15"/>
  <c r="A93" i="15"/>
  <c r="S392" i="15" l="1"/>
  <c r="S391" i="15"/>
  <c r="S402" i="15"/>
  <c r="S499" i="15"/>
  <c r="S96" i="15"/>
  <c r="S369" i="15"/>
  <c r="S298" i="15"/>
  <c r="S299" i="15"/>
  <c r="S300" i="15"/>
  <c r="K809" i="19"/>
  <c r="I795" i="19"/>
  <c r="H795" i="19"/>
  <c r="I794" i="19"/>
  <c r="H794" i="19"/>
  <c r="I793" i="19"/>
  <c r="H793" i="19"/>
  <c r="I792" i="19"/>
  <c r="H792" i="19"/>
  <c r="I791" i="19"/>
  <c r="H791" i="19"/>
  <c r="I790" i="19"/>
  <c r="H790" i="19"/>
  <c r="I789" i="19"/>
  <c r="H789" i="19"/>
  <c r="I788" i="19"/>
  <c r="H788" i="19"/>
  <c r="I787" i="19"/>
  <c r="H787" i="19"/>
  <c r="I786" i="19"/>
  <c r="H786" i="19"/>
  <c r="I785" i="19"/>
  <c r="H785" i="19"/>
  <c r="I784" i="19"/>
  <c r="H784" i="19"/>
  <c r="I783" i="19"/>
  <c r="H783" i="19"/>
  <c r="I782" i="19"/>
  <c r="H782" i="19"/>
  <c r="I781" i="19"/>
  <c r="H781" i="19"/>
  <c r="I780" i="19"/>
  <c r="H780" i="19"/>
  <c r="I777" i="19"/>
  <c r="H777" i="19"/>
  <c r="I776" i="19"/>
  <c r="H776" i="19"/>
  <c r="I775" i="19"/>
  <c r="H775" i="19"/>
  <c r="I774" i="19"/>
  <c r="H774" i="19"/>
  <c r="I773" i="19"/>
  <c r="H773" i="19"/>
  <c r="I772" i="19"/>
  <c r="H772" i="19"/>
  <c r="I771" i="19"/>
  <c r="H771" i="19"/>
  <c r="I770" i="19"/>
  <c r="H770" i="19"/>
  <c r="I769" i="19"/>
  <c r="H769" i="19"/>
  <c r="I768" i="19"/>
  <c r="H768" i="19"/>
  <c r="I767" i="19"/>
  <c r="H767" i="19"/>
  <c r="I766" i="19"/>
  <c r="H766" i="19"/>
  <c r="I765" i="19"/>
  <c r="H765" i="19"/>
  <c r="I764" i="19"/>
  <c r="H764" i="19"/>
  <c r="I763" i="19"/>
  <c r="H763" i="19"/>
  <c r="I762" i="19"/>
  <c r="H762" i="19"/>
  <c r="A285" i="15"/>
  <c r="L285" i="15"/>
  <c r="S285" i="15" s="1"/>
  <c r="M285" i="15"/>
  <c r="F1403" i="19"/>
  <c r="Q1403" i="19"/>
  <c r="AE1403" i="19"/>
  <c r="B1404" i="19"/>
  <c r="AE1404" i="19" s="1"/>
  <c r="AF537" i="15" s="1"/>
  <c r="F1404" i="19"/>
  <c r="H1404" i="19"/>
  <c r="AB1404" i="19" s="1"/>
  <c r="I1404" i="19"/>
  <c r="I1403" i="19" s="1"/>
  <c r="K1404" i="19"/>
  <c r="C1405" i="19"/>
  <c r="C1406" i="19" s="1"/>
  <c r="H1405" i="19"/>
  <c r="I1405" i="19"/>
  <c r="K1405" i="19"/>
  <c r="H1406" i="19"/>
  <c r="I1406" i="19"/>
  <c r="K1406" i="19"/>
  <c r="H1407" i="19"/>
  <c r="I1407" i="19"/>
  <c r="I1408" i="19" s="1"/>
  <c r="K1407" i="19"/>
  <c r="M1407" i="19"/>
  <c r="N1407" i="19"/>
  <c r="O1407" i="19"/>
  <c r="P1407" i="19"/>
  <c r="AE1408" i="19"/>
  <c r="F1405" i="19" l="1"/>
  <c r="B1405" i="19"/>
  <c r="AE1405" i="19" s="1"/>
  <c r="U538" i="15" s="1"/>
  <c r="AF538" i="15" s="1"/>
  <c r="AB1405" i="19"/>
  <c r="Q1407" i="19"/>
  <c r="F1406" i="19"/>
  <c r="AB1406" i="19"/>
  <c r="C1407" i="19"/>
  <c r="B1406" i="19"/>
  <c r="AE1406" i="19" l="1"/>
  <c r="B1407" i="19"/>
  <c r="AE1407" i="19" s="1"/>
  <c r="AB1407" i="19"/>
  <c r="F1407" i="19"/>
  <c r="C1408" i="19"/>
  <c r="F1408" i="19" s="1"/>
  <c r="A277" i="15" l="1"/>
  <c r="L277" i="15"/>
  <c r="S277" i="15" s="1"/>
  <c r="M277" i="15"/>
  <c r="A278" i="15"/>
  <c r="L278" i="15"/>
  <c r="S278" i="15" s="1"/>
  <c r="M278" i="15"/>
  <c r="A279" i="15"/>
  <c r="U279" i="15"/>
  <c r="AF279" i="15" s="1"/>
  <c r="L194" i="15"/>
  <c r="L195" i="15"/>
  <c r="L193" i="15"/>
  <c r="L197" i="15"/>
  <c r="A276" i="15"/>
  <c r="U276" i="15"/>
  <c r="AF276" i="15" s="1"/>
  <c r="K694" i="19"/>
  <c r="K693" i="19"/>
  <c r="L204" i="15"/>
  <c r="S204" i="15" s="1"/>
  <c r="M204" i="15"/>
  <c r="A204" i="15"/>
  <c r="L229" i="15"/>
  <c r="N654" i="19"/>
  <c r="K649" i="19"/>
  <c r="P541" i="19"/>
  <c r="O541" i="19"/>
  <c r="N541" i="19"/>
  <c r="M541" i="19"/>
  <c r="P540" i="19"/>
  <c r="O540" i="19"/>
  <c r="N540" i="19"/>
  <c r="M540" i="19"/>
  <c r="P539" i="19"/>
  <c r="O539" i="19"/>
  <c r="N539" i="19"/>
  <c r="M539" i="19"/>
  <c r="K543" i="19"/>
  <c r="K544" i="19"/>
  <c r="K538" i="19"/>
  <c r="K539" i="19"/>
  <c r="K540" i="19"/>
  <c r="K501" i="19"/>
  <c r="K502" i="19"/>
  <c r="K503" i="19"/>
  <c r="K504" i="19"/>
  <c r="K505" i="19"/>
  <c r="K506" i="19"/>
  <c r="K507" i="19"/>
  <c r="K508" i="19"/>
  <c r="K509" i="19"/>
  <c r="L500" i="15" l="1"/>
  <c r="L498" i="15"/>
  <c r="M57" i="15"/>
  <c r="L57" i="15"/>
  <c r="U57" i="15" s="1"/>
  <c r="AF57" i="15" s="1"/>
  <c r="A57" i="15"/>
  <c r="U88" i="15"/>
  <c r="A88" i="15"/>
  <c r="M97" i="15"/>
  <c r="L97" i="15"/>
  <c r="U97" i="15" s="1"/>
  <c r="AF97" i="15" s="1"/>
  <c r="A97" i="15"/>
  <c r="M95" i="15"/>
  <c r="L95" i="15"/>
  <c r="U95" i="15" s="1"/>
  <c r="AF95" i="15" s="1"/>
  <c r="A95" i="15"/>
  <c r="M94" i="15"/>
  <c r="L94" i="15"/>
  <c r="U94" i="15" s="1"/>
  <c r="AF94" i="15" s="1"/>
  <c r="A94" i="15"/>
  <c r="S57" i="15" l="1"/>
  <c r="S97" i="15"/>
  <c r="S94" i="15"/>
  <c r="S95" i="15"/>
  <c r="M398" i="15"/>
  <c r="L398" i="15"/>
  <c r="S398" i="15" s="1"/>
  <c r="A398" i="15"/>
  <c r="M397" i="15"/>
  <c r="L397" i="15"/>
  <c r="A397" i="15"/>
  <c r="M396" i="15"/>
  <c r="L396" i="15"/>
  <c r="S396" i="15" s="1"/>
  <c r="A396" i="15"/>
  <c r="M395" i="15"/>
  <c r="L395" i="15"/>
  <c r="A395" i="15"/>
  <c r="U389" i="15"/>
  <c r="AF389" i="15" s="1"/>
  <c r="A389" i="15"/>
  <c r="M388" i="15"/>
  <c r="L388" i="15"/>
  <c r="A388" i="15"/>
  <c r="M387" i="15"/>
  <c r="L387" i="15"/>
  <c r="A387" i="15"/>
  <c r="M386" i="15"/>
  <c r="L386" i="15"/>
  <c r="A386" i="15"/>
  <c r="M385" i="15"/>
  <c r="L385" i="15"/>
  <c r="A385" i="15"/>
  <c r="L373" i="15"/>
  <c r="M373" i="15"/>
  <c r="L374" i="15"/>
  <c r="M374" i="15"/>
  <c r="L375" i="15"/>
  <c r="M375" i="15"/>
  <c r="L376" i="15"/>
  <c r="M376" i="15"/>
  <c r="L377" i="15"/>
  <c r="M377" i="15"/>
  <c r="L379" i="15"/>
  <c r="M379" i="15"/>
  <c r="L380" i="15"/>
  <c r="M380" i="15"/>
  <c r="L381" i="15"/>
  <c r="M381" i="15"/>
  <c r="L382" i="15"/>
  <c r="M382" i="15"/>
  <c r="L383" i="15"/>
  <c r="M383" i="15"/>
  <c r="M384" i="15"/>
  <c r="M399" i="15"/>
  <c r="M66" i="15"/>
  <c r="L66" i="15"/>
  <c r="S66" i="15" s="1"/>
  <c r="U67" i="15"/>
  <c r="AF67" i="15" s="1"/>
  <c r="S67" i="15"/>
  <c r="M67" i="15"/>
  <c r="A67" i="15"/>
  <c r="A66" i="15"/>
  <c r="M40" i="15"/>
  <c r="M38" i="15"/>
  <c r="L40" i="15"/>
  <c r="A40" i="15"/>
  <c r="S387" i="15" l="1"/>
  <c r="S395" i="15"/>
  <c r="S385" i="15"/>
  <c r="S386" i="15"/>
  <c r="S388" i="15"/>
  <c r="S397" i="15"/>
  <c r="U66" i="15"/>
  <c r="AF66" i="15" s="1"/>
  <c r="S40" i="15"/>
  <c r="M87" i="15" l="1"/>
  <c r="L87" i="15"/>
  <c r="S87" i="15" s="1"/>
  <c r="A87" i="15"/>
  <c r="M86" i="15"/>
  <c r="L86" i="15"/>
  <c r="S86" i="15" s="1"/>
  <c r="A86" i="15"/>
  <c r="U86" i="15" l="1"/>
  <c r="AF86" i="15" s="1"/>
  <c r="U87" i="15"/>
  <c r="AF87" i="15" s="1"/>
  <c r="L275" i="15" l="1"/>
  <c r="L274" i="15"/>
  <c r="L273" i="15"/>
  <c r="L272" i="15"/>
  <c r="L271" i="15"/>
  <c r="L270" i="15"/>
  <c r="L269" i="15"/>
  <c r="L268" i="15"/>
  <c r="M243" i="15"/>
  <c r="L243" i="15"/>
  <c r="M242" i="15"/>
  <c r="L242" i="15"/>
  <c r="M241" i="15"/>
  <c r="L241" i="15"/>
  <c r="M240" i="15"/>
  <c r="L240" i="15"/>
  <c r="M536" i="15" l="1"/>
  <c r="L536" i="15"/>
  <c r="A536" i="15"/>
  <c r="M535" i="15"/>
  <c r="L535" i="15"/>
  <c r="S535" i="15" s="1"/>
  <c r="A535" i="15"/>
  <c r="M534" i="15"/>
  <c r="L534" i="15"/>
  <c r="A534" i="15"/>
  <c r="S536" i="15" l="1"/>
  <c r="S534" i="15"/>
  <c r="L614" i="15" l="1"/>
  <c r="M614" i="15"/>
  <c r="M613" i="15"/>
  <c r="A614" i="15"/>
  <c r="L613" i="15"/>
  <c r="S613" i="15" s="1"/>
  <c r="A613" i="15"/>
  <c r="S614" i="15" l="1"/>
  <c r="U586" i="15"/>
  <c r="AF586" i="15" s="1"/>
  <c r="S586" i="15"/>
  <c r="M586" i="15"/>
  <c r="A586" i="15"/>
  <c r="M578" i="15"/>
  <c r="L578" i="15"/>
  <c r="A578" i="15"/>
  <c r="M584" i="15"/>
  <c r="L584" i="15"/>
  <c r="A584" i="15"/>
  <c r="M583" i="15"/>
  <c r="L583" i="15"/>
  <c r="A583" i="15"/>
  <c r="M579" i="15"/>
  <c r="L579" i="15"/>
  <c r="A579" i="15"/>
  <c r="L577" i="15"/>
  <c r="A577" i="15"/>
  <c r="L576" i="15"/>
  <c r="A576" i="15"/>
  <c r="M575" i="15"/>
  <c r="L575" i="15"/>
  <c r="A575" i="15"/>
  <c r="M574" i="15"/>
  <c r="L574" i="15"/>
  <c r="A574" i="15"/>
  <c r="S577" i="15" l="1"/>
  <c r="S575" i="15"/>
  <c r="S576" i="15"/>
  <c r="S578" i="15"/>
  <c r="S574" i="15"/>
  <c r="AF584" i="15"/>
  <c r="AF583" i="15"/>
  <c r="AF579" i="15"/>
  <c r="S583" i="15"/>
  <c r="S584" i="15"/>
  <c r="S579" i="15"/>
  <c r="M131" i="15"/>
  <c r="L131" i="15"/>
  <c r="U131" i="15" s="1"/>
  <c r="AF131" i="15" s="1"/>
  <c r="A131" i="15"/>
  <c r="M133" i="15"/>
  <c r="L133" i="15"/>
  <c r="U133" i="15" s="1"/>
  <c r="AF133" i="15" s="1"/>
  <c r="A133" i="15"/>
  <c r="M132" i="15"/>
  <c r="L132" i="15"/>
  <c r="U132" i="15" s="1"/>
  <c r="AF132" i="15" s="1"/>
  <c r="A132" i="15"/>
  <c r="M139" i="15"/>
  <c r="L139" i="15"/>
  <c r="U139" i="15" s="1"/>
  <c r="AF139" i="15" s="1"/>
  <c r="A139" i="15"/>
  <c r="M111" i="15"/>
  <c r="M110" i="15"/>
  <c r="M123" i="15"/>
  <c r="L123" i="15"/>
  <c r="A123" i="15"/>
  <c r="U123" i="15" l="1"/>
  <c r="AF123" i="15" s="1"/>
  <c r="S132" i="15"/>
  <c r="S133" i="15"/>
  <c r="S131" i="15"/>
  <c r="S139" i="15"/>
  <c r="S123" i="15"/>
  <c r="M364" i="15" l="1"/>
  <c r="L364" i="15"/>
  <c r="S364" i="15" s="1"/>
  <c r="A364" i="15"/>
  <c r="M363" i="15"/>
  <c r="L363" i="15"/>
  <c r="A363" i="15"/>
  <c r="M362" i="15"/>
  <c r="L362" i="15"/>
  <c r="A362" i="15"/>
  <c r="M361" i="15"/>
  <c r="L361" i="15"/>
  <c r="A361" i="15"/>
  <c r="M490" i="15"/>
  <c r="L490" i="15"/>
  <c r="A490" i="15"/>
  <c r="M491" i="15"/>
  <c r="L491" i="15"/>
  <c r="A491" i="15"/>
  <c r="M478" i="15"/>
  <c r="L478" i="15"/>
  <c r="A478" i="15"/>
  <c r="M477" i="15"/>
  <c r="L477" i="15"/>
  <c r="A477" i="15"/>
  <c r="S363" i="15" l="1"/>
  <c r="S361" i="15"/>
  <c r="S362" i="15"/>
  <c r="S490" i="15"/>
  <c r="S491" i="15"/>
  <c r="S478" i="15"/>
  <c r="S477" i="15"/>
  <c r="M317" i="15"/>
  <c r="L317" i="15"/>
  <c r="A317" i="15"/>
  <c r="M316" i="15"/>
  <c r="L316" i="15"/>
  <c r="A316" i="15"/>
  <c r="M315" i="15"/>
  <c r="L315" i="15"/>
  <c r="A315" i="15"/>
  <c r="M418" i="15"/>
  <c r="M419" i="15"/>
  <c r="L419" i="15"/>
  <c r="A419" i="15"/>
  <c r="L418" i="15"/>
  <c r="A418" i="15"/>
  <c r="M417" i="15"/>
  <c r="L417" i="15"/>
  <c r="A417" i="15"/>
  <c r="S315" i="15" l="1"/>
  <c r="S317" i="15"/>
  <c r="S316" i="15"/>
  <c r="S419" i="15"/>
  <c r="S417" i="15"/>
  <c r="S418" i="15"/>
  <c r="C1463" i="19" l="1"/>
  <c r="C1464" i="19" s="1"/>
  <c r="C1457" i="19"/>
  <c r="C1458" i="19" s="1"/>
  <c r="C1459" i="19" s="1"/>
  <c r="C1452" i="19"/>
  <c r="C1453" i="19" s="1"/>
  <c r="C1454" i="19" s="1"/>
  <c r="C1447" i="19"/>
  <c r="C1448" i="19" s="1"/>
  <c r="C1449" i="19" s="1"/>
  <c r="B1463" i="19"/>
  <c r="B1464" i="19" s="1"/>
  <c r="B1465" i="19" s="1"/>
  <c r="B1457" i="19"/>
  <c r="AE1457" i="19" s="1"/>
  <c r="F1473" i="19"/>
  <c r="Q1473" i="19"/>
  <c r="AE1473" i="19"/>
  <c r="F1474" i="19"/>
  <c r="Q1474" i="19"/>
  <c r="AE1474" i="19"/>
  <c r="B1475" i="19"/>
  <c r="AE1475" i="19" s="1"/>
  <c r="U611" i="15" s="1"/>
  <c r="AF611" i="15" s="1"/>
  <c r="F1475" i="19"/>
  <c r="H1475" i="19"/>
  <c r="AB1475" i="19" s="1"/>
  <c r="I1475" i="19"/>
  <c r="I1474" i="19" s="1"/>
  <c r="C1476" i="19"/>
  <c r="C1477" i="19" s="1"/>
  <c r="D1476" i="19"/>
  <c r="D1477" i="19" s="1"/>
  <c r="D1478" i="19" s="1"/>
  <c r="D1479" i="19" s="1"/>
  <c r="H1476" i="19"/>
  <c r="I1476" i="19"/>
  <c r="H1477" i="19"/>
  <c r="I1477" i="19"/>
  <c r="M1477" i="19"/>
  <c r="N1477" i="19"/>
  <c r="O1477" i="19"/>
  <c r="P1477" i="19"/>
  <c r="H1478" i="19"/>
  <c r="I1478" i="19"/>
  <c r="I1479" i="19" s="1"/>
  <c r="K1478" i="19"/>
  <c r="M1478" i="19"/>
  <c r="N1478" i="19"/>
  <c r="O1478" i="19"/>
  <c r="P1478" i="19"/>
  <c r="AE1479" i="19"/>
  <c r="F1461" i="19"/>
  <c r="Q1461" i="19"/>
  <c r="AE1461" i="19"/>
  <c r="F1462" i="19"/>
  <c r="H1462" i="19"/>
  <c r="AB1462" i="19" s="1"/>
  <c r="I1462" i="19"/>
  <c r="K1462" i="19"/>
  <c r="AE1462" i="19"/>
  <c r="D1463" i="19"/>
  <c r="D1464" i="19" s="1"/>
  <c r="D1465" i="19" s="1"/>
  <c r="D1466" i="19" s="1"/>
  <c r="D1467" i="19" s="1"/>
  <c r="D1468" i="19" s="1"/>
  <c r="D1469" i="19" s="1"/>
  <c r="D1470" i="19" s="1"/>
  <c r="D1471" i="19" s="1"/>
  <c r="H1463" i="19"/>
  <c r="I1463" i="19"/>
  <c r="K1463" i="19"/>
  <c r="M1463" i="19"/>
  <c r="N1463" i="19"/>
  <c r="O1463" i="19"/>
  <c r="P1463" i="19"/>
  <c r="H1464" i="19"/>
  <c r="I1464" i="19"/>
  <c r="K1464" i="19"/>
  <c r="M1464" i="19"/>
  <c r="N1464" i="19"/>
  <c r="O1464" i="19"/>
  <c r="P1464" i="19"/>
  <c r="H1465" i="19"/>
  <c r="I1465" i="19"/>
  <c r="K1465" i="19"/>
  <c r="M1465" i="19"/>
  <c r="N1465" i="19"/>
  <c r="O1465" i="19"/>
  <c r="P1465" i="19"/>
  <c r="H1466" i="19"/>
  <c r="I1466" i="19"/>
  <c r="K1466" i="19"/>
  <c r="M1466" i="19"/>
  <c r="N1466" i="19"/>
  <c r="O1466" i="19"/>
  <c r="P1466" i="19"/>
  <c r="H1467" i="19"/>
  <c r="I1467" i="19"/>
  <c r="K1467" i="19"/>
  <c r="M1467" i="19"/>
  <c r="N1467" i="19"/>
  <c r="O1467" i="19"/>
  <c r="P1467" i="19"/>
  <c r="H1468" i="19"/>
  <c r="I1468" i="19"/>
  <c r="K1468" i="19"/>
  <c r="M1468" i="19"/>
  <c r="N1468" i="19"/>
  <c r="O1468" i="19"/>
  <c r="P1468" i="19"/>
  <c r="H1469" i="19"/>
  <c r="I1469" i="19"/>
  <c r="K1469" i="19"/>
  <c r="M1469" i="19"/>
  <c r="N1469" i="19"/>
  <c r="O1469" i="19"/>
  <c r="P1469" i="19"/>
  <c r="AE1470" i="19"/>
  <c r="AE1471" i="19"/>
  <c r="F1456" i="19"/>
  <c r="H1456" i="19"/>
  <c r="AB1456" i="19" s="1"/>
  <c r="I1456" i="19"/>
  <c r="K1456" i="19"/>
  <c r="M1456" i="19"/>
  <c r="N1456" i="19"/>
  <c r="O1456" i="19"/>
  <c r="P1456" i="19"/>
  <c r="AE1456" i="19"/>
  <c r="D1457" i="19"/>
  <c r="D1458" i="19" s="1"/>
  <c r="D1459" i="19" s="1"/>
  <c r="H1457" i="19"/>
  <c r="I1457" i="19"/>
  <c r="K1457" i="19"/>
  <c r="M1457" i="19"/>
  <c r="N1457" i="19"/>
  <c r="O1457" i="19"/>
  <c r="P1457" i="19"/>
  <c r="H1458" i="19"/>
  <c r="I1458" i="19"/>
  <c r="K1458" i="19"/>
  <c r="M1458" i="19"/>
  <c r="N1458" i="19"/>
  <c r="O1458" i="19"/>
  <c r="P1458" i="19"/>
  <c r="H1459" i="19"/>
  <c r="I1459" i="19"/>
  <c r="K1459" i="19"/>
  <c r="M1459" i="19"/>
  <c r="N1459" i="19"/>
  <c r="O1459" i="19"/>
  <c r="P1459" i="19"/>
  <c r="F1451" i="19"/>
  <c r="H1451" i="19"/>
  <c r="AB1451" i="19" s="1"/>
  <c r="I1451" i="19"/>
  <c r="K1451" i="19"/>
  <c r="AE1451" i="19"/>
  <c r="B1452" i="19"/>
  <c r="AE1452" i="19" s="1"/>
  <c r="D1452" i="19"/>
  <c r="D1453" i="19" s="1"/>
  <c r="D1454" i="19" s="1"/>
  <c r="H1452" i="19"/>
  <c r="I1452" i="19"/>
  <c r="K1452" i="19"/>
  <c r="H1453" i="19"/>
  <c r="I1453" i="19"/>
  <c r="K1453" i="19"/>
  <c r="H1454" i="19"/>
  <c r="I1454" i="19"/>
  <c r="K1454" i="19"/>
  <c r="M1454" i="19"/>
  <c r="N1454" i="19"/>
  <c r="O1454" i="19"/>
  <c r="P1454" i="19"/>
  <c r="F1446" i="19"/>
  <c r="H1446" i="19"/>
  <c r="AB1446" i="19" s="1"/>
  <c r="I1446" i="19"/>
  <c r="K1446" i="19"/>
  <c r="AE1446" i="19"/>
  <c r="B1447" i="19"/>
  <c r="AE1447" i="19" s="1"/>
  <c r="D1447" i="19"/>
  <c r="D1448" i="19" s="1"/>
  <c r="D1449" i="19" s="1"/>
  <c r="H1447" i="19"/>
  <c r="I1447" i="19"/>
  <c r="K1447" i="19"/>
  <c r="H1448" i="19"/>
  <c r="I1448" i="19"/>
  <c r="K1448" i="19"/>
  <c r="H1449" i="19"/>
  <c r="I1449" i="19"/>
  <c r="K1449" i="19"/>
  <c r="F1439" i="19"/>
  <c r="AE1439" i="19"/>
  <c r="B1440" i="19"/>
  <c r="AE1440" i="19" s="1"/>
  <c r="F1440" i="19"/>
  <c r="Q1440" i="19"/>
  <c r="D1441" i="19"/>
  <c r="D1442" i="19" s="1"/>
  <c r="H1441" i="19"/>
  <c r="I1441" i="19"/>
  <c r="I1440" i="19" s="1"/>
  <c r="K1441" i="19"/>
  <c r="C1442" i="19"/>
  <c r="C1443" i="19" s="1"/>
  <c r="C1444" i="19" s="1"/>
  <c r="H1442" i="19"/>
  <c r="I1442" i="19"/>
  <c r="K1442" i="19"/>
  <c r="H1443" i="19"/>
  <c r="I1443" i="19"/>
  <c r="K1443" i="19"/>
  <c r="H1444" i="19"/>
  <c r="I1444" i="19"/>
  <c r="K1444" i="19"/>
  <c r="M1444" i="19"/>
  <c r="N1444" i="19"/>
  <c r="O1444" i="19"/>
  <c r="P1444" i="19"/>
  <c r="I1411" i="19"/>
  <c r="I1410" i="19" s="1"/>
  <c r="F1411" i="19"/>
  <c r="I1412" i="19"/>
  <c r="I1413" i="19"/>
  <c r="I1414" i="19"/>
  <c r="I1415" i="19" s="1"/>
  <c r="H1411" i="19"/>
  <c r="AB1411" i="19" s="1"/>
  <c r="H1412" i="19"/>
  <c r="H1413" i="19"/>
  <c r="H1414" i="19"/>
  <c r="AE1415" i="19"/>
  <c r="C1412" i="19"/>
  <c r="C1413" i="19" s="1"/>
  <c r="C1414" i="19" s="1"/>
  <c r="B1411" i="19"/>
  <c r="B1412" i="19" s="1"/>
  <c r="K1411" i="19"/>
  <c r="K1412" i="19"/>
  <c r="K1413" i="19"/>
  <c r="K1414" i="19"/>
  <c r="F1390" i="19"/>
  <c r="Q1390" i="19"/>
  <c r="AE1390" i="19"/>
  <c r="F1410" i="19"/>
  <c r="Q1410" i="19"/>
  <c r="AE1410" i="19"/>
  <c r="AE1387" i="19"/>
  <c r="AE1388" i="19"/>
  <c r="I1379" i="19"/>
  <c r="I1380" i="19"/>
  <c r="I1381" i="19"/>
  <c r="I1382" i="19"/>
  <c r="I1383" i="19"/>
  <c r="I1384" i="19"/>
  <c r="I1385" i="19"/>
  <c r="I1386" i="19"/>
  <c r="F1379" i="19"/>
  <c r="H1379" i="19"/>
  <c r="AB1379" i="19" s="1"/>
  <c r="H1380" i="19"/>
  <c r="H1381" i="19"/>
  <c r="H1382" i="19"/>
  <c r="H1383" i="19"/>
  <c r="H1384" i="19"/>
  <c r="H1385" i="19"/>
  <c r="H1386" i="19"/>
  <c r="C1380" i="19"/>
  <c r="C1381" i="19" s="1"/>
  <c r="C1382" i="19" s="1"/>
  <c r="C1383" i="19" s="1"/>
  <c r="C1384" i="19" s="1"/>
  <c r="C1385" i="19" s="1"/>
  <c r="C1386" i="19" s="1"/>
  <c r="C1387" i="19" s="1"/>
  <c r="B1380" i="19"/>
  <c r="AE1380" i="19" s="1"/>
  <c r="AE1378" i="19"/>
  <c r="Q1378" i="19"/>
  <c r="F1378" i="19"/>
  <c r="K1379" i="19"/>
  <c r="AE1379" i="19"/>
  <c r="D1380" i="19"/>
  <c r="D1381" i="19" s="1"/>
  <c r="K1380" i="19"/>
  <c r="K1381" i="19"/>
  <c r="K1382" i="19"/>
  <c r="K1383" i="19"/>
  <c r="K1384" i="19"/>
  <c r="K1385" i="19"/>
  <c r="K1386" i="19"/>
  <c r="M1386" i="19"/>
  <c r="N1386" i="19"/>
  <c r="O1386" i="19"/>
  <c r="P1386" i="19"/>
  <c r="B1374" i="19"/>
  <c r="B1375" i="19" s="1"/>
  <c r="B1376" i="19" s="1"/>
  <c r="B1369" i="19"/>
  <c r="B1370" i="19" s="1"/>
  <c r="B1371" i="19" s="1"/>
  <c r="H1373" i="19"/>
  <c r="AB1373" i="19" s="1"/>
  <c r="H1374" i="19"/>
  <c r="H1375" i="19"/>
  <c r="H1376" i="19"/>
  <c r="D1358" i="19"/>
  <c r="D1359" i="19" s="1"/>
  <c r="D1360" i="19" s="1"/>
  <c r="D1361" i="19" s="1"/>
  <c r="D1364" i="19"/>
  <c r="D1365" i="19" s="1"/>
  <c r="D1366" i="19" s="1"/>
  <c r="D1374" i="19"/>
  <c r="H1363" i="19"/>
  <c r="AB1363" i="19" s="1"/>
  <c r="H1364" i="19"/>
  <c r="H1365" i="19"/>
  <c r="H1366" i="19"/>
  <c r="F1368" i="19"/>
  <c r="H1368" i="19"/>
  <c r="AB1368" i="19" s="1"/>
  <c r="I1368" i="19"/>
  <c r="K1368" i="19"/>
  <c r="M1368" i="19"/>
  <c r="N1368" i="19"/>
  <c r="O1368" i="19"/>
  <c r="P1368" i="19"/>
  <c r="C1369" i="19"/>
  <c r="C1370" i="19" s="1"/>
  <c r="H1369" i="19"/>
  <c r="I1369" i="19"/>
  <c r="K1369" i="19"/>
  <c r="M1369" i="19"/>
  <c r="N1369" i="19"/>
  <c r="O1369" i="19"/>
  <c r="P1369" i="19"/>
  <c r="H1370" i="19"/>
  <c r="I1370" i="19"/>
  <c r="K1370" i="19"/>
  <c r="M1370" i="19"/>
  <c r="N1370" i="19"/>
  <c r="O1370" i="19"/>
  <c r="P1370" i="19"/>
  <c r="H1371" i="19"/>
  <c r="I1371" i="19"/>
  <c r="K1371" i="19"/>
  <c r="M1371" i="19"/>
  <c r="N1371" i="19"/>
  <c r="O1371" i="19"/>
  <c r="P1371" i="19"/>
  <c r="AE1373" i="19"/>
  <c r="I1373" i="19"/>
  <c r="K1373" i="19"/>
  <c r="M1373" i="19"/>
  <c r="N1373" i="19"/>
  <c r="O1373" i="19"/>
  <c r="P1373" i="19"/>
  <c r="C1374" i="19"/>
  <c r="C1375" i="19" s="1"/>
  <c r="I1374" i="19"/>
  <c r="K1374" i="19"/>
  <c r="M1374" i="19"/>
  <c r="N1374" i="19"/>
  <c r="O1374" i="19"/>
  <c r="P1374" i="19"/>
  <c r="I1375" i="19"/>
  <c r="K1375" i="19"/>
  <c r="M1375" i="19"/>
  <c r="N1375" i="19"/>
  <c r="O1375" i="19"/>
  <c r="P1375" i="19"/>
  <c r="I1376" i="19"/>
  <c r="K1376" i="19"/>
  <c r="M1376" i="19"/>
  <c r="N1376" i="19"/>
  <c r="O1376" i="19"/>
  <c r="P1376" i="19"/>
  <c r="AE1363" i="19"/>
  <c r="B1357" i="19"/>
  <c r="AE1357" i="19" s="1"/>
  <c r="C1364" i="19"/>
  <c r="C1365" i="19" s="1"/>
  <c r="C1366" i="19" s="1"/>
  <c r="C1359" i="19"/>
  <c r="F1363" i="19"/>
  <c r="I1363" i="19"/>
  <c r="K1363" i="19"/>
  <c r="M1363" i="19"/>
  <c r="N1363" i="19"/>
  <c r="O1363" i="19"/>
  <c r="P1363" i="19"/>
  <c r="I1364" i="19"/>
  <c r="K1364" i="19"/>
  <c r="M1364" i="19"/>
  <c r="N1364" i="19"/>
  <c r="O1364" i="19"/>
  <c r="P1364" i="19"/>
  <c r="I1365" i="19"/>
  <c r="K1365" i="19"/>
  <c r="M1365" i="19"/>
  <c r="N1365" i="19"/>
  <c r="O1365" i="19"/>
  <c r="P1365" i="19"/>
  <c r="I1366" i="19"/>
  <c r="K1366" i="19"/>
  <c r="M1366" i="19"/>
  <c r="N1366" i="19"/>
  <c r="O1366" i="19"/>
  <c r="P1366" i="19"/>
  <c r="F1356" i="19"/>
  <c r="AE1356" i="19"/>
  <c r="F1357" i="19"/>
  <c r="Q1357" i="19"/>
  <c r="H1358" i="19"/>
  <c r="I1358" i="19"/>
  <c r="I1357" i="19" s="1"/>
  <c r="K1358" i="19"/>
  <c r="H1359" i="19"/>
  <c r="I1359" i="19"/>
  <c r="K1359" i="19"/>
  <c r="H1360" i="19"/>
  <c r="I1360" i="19"/>
  <c r="K1360" i="19"/>
  <c r="H1361" i="19"/>
  <c r="I1361" i="19"/>
  <c r="K1361" i="19"/>
  <c r="M1361" i="19"/>
  <c r="N1361" i="19"/>
  <c r="O1361" i="19"/>
  <c r="P1361" i="19"/>
  <c r="S105" i="15"/>
  <c r="S125" i="15"/>
  <c r="M128" i="15"/>
  <c r="M124" i="15"/>
  <c r="M105" i="15"/>
  <c r="M106" i="15"/>
  <c r="M107" i="15"/>
  <c r="M108" i="15"/>
  <c r="M109" i="15"/>
  <c r="M125" i="15"/>
  <c r="M141" i="15"/>
  <c r="L112" i="15"/>
  <c r="L115" i="15"/>
  <c r="A115" i="15"/>
  <c r="A112" i="15"/>
  <c r="A125" i="15"/>
  <c r="A105" i="15"/>
  <c r="A106" i="15"/>
  <c r="A107" i="15"/>
  <c r="A108" i="15"/>
  <c r="A109" i="15"/>
  <c r="A110" i="15"/>
  <c r="A111" i="15"/>
  <c r="A141" i="15"/>
  <c r="L107" i="15"/>
  <c r="L106" i="15"/>
  <c r="L108" i="15"/>
  <c r="L109" i="15"/>
  <c r="L110" i="15"/>
  <c r="L111" i="15"/>
  <c r="L122" i="15"/>
  <c r="U122" i="15" s="1"/>
  <c r="M117" i="15"/>
  <c r="M118" i="15"/>
  <c r="M119" i="15"/>
  <c r="M120" i="15"/>
  <c r="M121" i="15"/>
  <c r="M122" i="15"/>
  <c r="L121" i="15"/>
  <c r="L119" i="15"/>
  <c r="L117" i="15"/>
  <c r="A117" i="15"/>
  <c r="A118" i="15"/>
  <c r="A119" i="15"/>
  <c r="A120" i="15"/>
  <c r="A121" i="15"/>
  <c r="A122" i="15"/>
  <c r="U167" i="15"/>
  <c r="A604" i="15"/>
  <c r="L604" i="15"/>
  <c r="M604" i="15"/>
  <c r="S609" i="15"/>
  <c r="L588" i="15"/>
  <c r="L589" i="15"/>
  <c r="S589" i="15" s="1"/>
  <c r="L590" i="15"/>
  <c r="S590" i="15" s="1"/>
  <c r="L591" i="15"/>
  <c r="S591" i="15" s="1"/>
  <c r="L592" i="15"/>
  <c r="S592" i="15" s="1"/>
  <c r="L602" i="15"/>
  <c r="L603" i="15"/>
  <c r="L605" i="15"/>
  <c r="L606" i="15"/>
  <c r="L607" i="15"/>
  <c r="L608" i="15"/>
  <c r="M605" i="15"/>
  <c r="M606" i="15"/>
  <c r="M607" i="15"/>
  <c r="M608" i="15"/>
  <c r="M609" i="15"/>
  <c r="M589" i="15"/>
  <c r="M590" i="15"/>
  <c r="M591" i="15"/>
  <c r="M592" i="15"/>
  <c r="M602" i="15"/>
  <c r="M603" i="15"/>
  <c r="A603" i="15"/>
  <c r="A605" i="15"/>
  <c r="A606" i="15"/>
  <c r="A607" i="15"/>
  <c r="A608" i="15"/>
  <c r="A589" i="15"/>
  <c r="A590" i="15"/>
  <c r="A591" i="15"/>
  <c r="A592" i="15"/>
  <c r="A602" i="15"/>
  <c r="L580" i="15"/>
  <c r="L529" i="15"/>
  <c r="M571" i="15"/>
  <c r="L571" i="15"/>
  <c r="A571" i="15"/>
  <c r="L570" i="15"/>
  <c r="Q404" i="19"/>
  <c r="K404" i="19"/>
  <c r="F439" i="19"/>
  <c r="Q439" i="19"/>
  <c r="AE439" i="19"/>
  <c r="F440" i="19"/>
  <c r="H440" i="19"/>
  <c r="AB440" i="19" s="1"/>
  <c r="I440" i="19"/>
  <c r="K440" i="19"/>
  <c r="AE440" i="19"/>
  <c r="F441" i="19"/>
  <c r="H441" i="19"/>
  <c r="AB441" i="19" s="1"/>
  <c r="I441" i="19"/>
  <c r="K441" i="19"/>
  <c r="M441" i="19"/>
  <c r="N441" i="19"/>
  <c r="O441" i="19"/>
  <c r="P441" i="19"/>
  <c r="AE441" i="19"/>
  <c r="F442" i="19"/>
  <c r="H442" i="19"/>
  <c r="AB442" i="19" s="1"/>
  <c r="I442" i="19"/>
  <c r="K442" i="19"/>
  <c r="M442" i="19"/>
  <c r="N442" i="19"/>
  <c r="O442" i="19"/>
  <c r="P442" i="19"/>
  <c r="AE442" i="19"/>
  <c r="F443" i="19"/>
  <c r="H443" i="19"/>
  <c r="AB443" i="19" s="1"/>
  <c r="I443" i="19"/>
  <c r="K443" i="19"/>
  <c r="M443" i="19"/>
  <c r="N443" i="19"/>
  <c r="O443" i="19"/>
  <c r="P443" i="19"/>
  <c r="AE443" i="19"/>
  <c r="F444" i="19"/>
  <c r="H444" i="19"/>
  <c r="AB444" i="19" s="1"/>
  <c r="I444" i="19"/>
  <c r="K444" i="19"/>
  <c r="M444" i="19"/>
  <c r="N444" i="19"/>
  <c r="O444" i="19"/>
  <c r="P444" i="19"/>
  <c r="AE444" i="19"/>
  <c r="F445" i="19"/>
  <c r="H445" i="19"/>
  <c r="AB445" i="19" s="1"/>
  <c r="I445" i="19"/>
  <c r="K445" i="19"/>
  <c r="M445" i="19"/>
  <c r="N445" i="19"/>
  <c r="O445" i="19"/>
  <c r="P445" i="19"/>
  <c r="AE445" i="19"/>
  <c r="F446" i="19"/>
  <c r="H446" i="19"/>
  <c r="AB446" i="19" s="1"/>
  <c r="I446" i="19"/>
  <c r="K446" i="19"/>
  <c r="M446" i="19"/>
  <c r="N446" i="19"/>
  <c r="O446" i="19"/>
  <c r="P446" i="19"/>
  <c r="AE446" i="19"/>
  <c r="F447" i="19"/>
  <c r="H447" i="19"/>
  <c r="AB447" i="19" s="1"/>
  <c r="I447" i="19"/>
  <c r="K447" i="19"/>
  <c r="M447" i="19"/>
  <c r="N447" i="19"/>
  <c r="O447" i="19"/>
  <c r="P447" i="19"/>
  <c r="AE447" i="19"/>
  <c r="F429" i="19"/>
  <c r="Q429" i="19"/>
  <c r="AE429" i="19"/>
  <c r="F430" i="19"/>
  <c r="H430" i="19"/>
  <c r="AB430" i="19" s="1"/>
  <c r="I430" i="19"/>
  <c r="K430" i="19"/>
  <c r="AE430" i="19"/>
  <c r="F431" i="19"/>
  <c r="H431" i="19"/>
  <c r="AB431" i="19" s="1"/>
  <c r="I431" i="19"/>
  <c r="K431" i="19"/>
  <c r="AE431" i="19"/>
  <c r="F432" i="19"/>
  <c r="H432" i="19"/>
  <c r="AB432" i="19" s="1"/>
  <c r="I432" i="19"/>
  <c r="K432" i="19"/>
  <c r="M432" i="19"/>
  <c r="N432" i="19"/>
  <c r="O432" i="19"/>
  <c r="P432" i="19"/>
  <c r="AE432" i="19"/>
  <c r="F433" i="19"/>
  <c r="H433" i="19"/>
  <c r="AB433" i="19" s="1"/>
  <c r="I433" i="19"/>
  <c r="K433" i="19"/>
  <c r="M433" i="19"/>
  <c r="N433" i="19"/>
  <c r="O433" i="19"/>
  <c r="P433" i="19"/>
  <c r="AE433" i="19"/>
  <c r="F434" i="19"/>
  <c r="H434" i="19"/>
  <c r="AB434" i="19" s="1"/>
  <c r="I434" i="19"/>
  <c r="K434" i="19"/>
  <c r="M434" i="19"/>
  <c r="N434" i="19"/>
  <c r="O434" i="19"/>
  <c r="P434" i="19"/>
  <c r="AE434" i="19"/>
  <c r="F435" i="19"/>
  <c r="H435" i="19"/>
  <c r="AB435" i="19" s="1"/>
  <c r="I435" i="19"/>
  <c r="K435" i="19"/>
  <c r="M435" i="19"/>
  <c r="N435" i="19"/>
  <c r="O435" i="19"/>
  <c r="P435" i="19"/>
  <c r="AE435" i="19"/>
  <c r="F436" i="19"/>
  <c r="H436" i="19"/>
  <c r="AB436" i="19" s="1"/>
  <c r="I436" i="19"/>
  <c r="K436" i="19"/>
  <c r="M436" i="19"/>
  <c r="N436" i="19"/>
  <c r="O436" i="19"/>
  <c r="P436" i="19"/>
  <c r="AE436" i="19"/>
  <c r="F437" i="19"/>
  <c r="H437" i="19"/>
  <c r="AB437" i="19" s="1"/>
  <c r="I437" i="19"/>
  <c r="K437" i="19"/>
  <c r="M437" i="19"/>
  <c r="N437" i="19"/>
  <c r="O437" i="19"/>
  <c r="P437" i="19"/>
  <c r="AE437" i="19"/>
  <c r="F418" i="19"/>
  <c r="AE418" i="19"/>
  <c r="F419" i="19"/>
  <c r="Q419" i="19"/>
  <c r="AE419" i="19"/>
  <c r="F420" i="19"/>
  <c r="H420" i="19"/>
  <c r="AB420" i="19" s="1"/>
  <c r="I420" i="19"/>
  <c r="AE420" i="19"/>
  <c r="F421" i="19"/>
  <c r="H421" i="19"/>
  <c r="AB421" i="19" s="1"/>
  <c r="I421" i="19"/>
  <c r="K421" i="19"/>
  <c r="M421" i="19"/>
  <c r="N421" i="19"/>
  <c r="O421" i="19"/>
  <c r="P421" i="19"/>
  <c r="AE421" i="19"/>
  <c r="F422" i="19"/>
  <c r="H422" i="19"/>
  <c r="AB422" i="19" s="1"/>
  <c r="I422" i="19"/>
  <c r="K422" i="19"/>
  <c r="M422" i="19"/>
  <c r="N422" i="19"/>
  <c r="O422" i="19"/>
  <c r="P422" i="19"/>
  <c r="AE422" i="19"/>
  <c r="F423" i="19"/>
  <c r="H423" i="19"/>
  <c r="AB423" i="19" s="1"/>
  <c r="I423" i="19"/>
  <c r="K423" i="19"/>
  <c r="M423" i="19"/>
  <c r="N423" i="19"/>
  <c r="O423" i="19"/>
  <c r="P423" i="19"/>
  <c r="AE423" i="19"/>
  <c r="F424" i="19"/>
  <c r="H424" i="19"/>
  <c r="AB424" i="19" s="1"/>
  <c r="I424" i="19"/>
  <c r="K424" i="19"/>
  <c r="AE424" i="19"/>
  <c r="F425" i="19"/>
  <c r="H425" i="19"/>
  <c r="AB425" i="19" s="1"/>
  <c r="I425" i="19"/>
  <c r="K425" i="19"/>
  <c r="AE425" i="19"/>
  <c r="F426" i="19"/>
  <c r="H426" i="19"/>
  <c r="AB426" i="19" s="1"/>
  <c r="I426" i="19"/>
  <c r="K426" i="19"/>
  <c r="AE426" i="19"/>
  <c r="F427" i="19"/>
  <c r="H427" i="19"/>
  <c r="AB427" i="19" s="1"/>
  <c r="I427" i="19"/>
  <c r="K427" i="19"/>
  <c r="AE427" i="19"/>
  <c r="F575" i="19"/>
  <c r="F574" i="19"/>
  <c r="F450" i="19"/>
  <c r="F449" i="19"/>
  <c r="F608" i="19"/>
  <c r="H608" i="19"/>
  <c r="AB608" i="19" s="1"/>
  <c r="I608" i="19"/>
  <c r="K608" i="19"/>
  <c r="M608" i="19"/>
  <c r="N608" i="19"/>
  <c r="O608" i="19"/>
  <c r="P608" i="19"/>
  <c r="AE608" i="19"/>
  <c r="D609" i="19"/>
  <c r="D610" i="19" s="1"/>
  <c r="F610" i="19" s="1"/>
  <c r="H609" i="19"/>
  <c r="I609" i="19"/>
  <c r="K609" i="19"/>
  <c r="M609" i="19"/>
  <c r="N609" i="19"/>
  <c r="O609" i="19"/>
  <c r="P609" i="19"/>
  <c r="AE609" i="19"/>
  <c r="H610" i="19"/>
  <c r="I610" i="19"/>
  <c r="K610" i="19"/>
  <c r="M610" i="19"/>
  <c r="N610" i="19"/>
  <c r="O610" i="19"/>
  <c r="P610" i="19"/>
  <c r="AE610" i="19"/>
  <c r="H611" i="19"/>
  <c r="I611" i="19"/>
  <c r="K611" i="19"/>
  <c r="M611" i="19"/>
  <c r="N611" i="19"/>
  <c r="O611" i="19"/>
  <c r="P611" i="19"/>
  <c r="AE611" i="19"/>
  <c r="H612" i="19"/>
  <c r="I612" i="19"/>
  <c r="K612" i="19"/>
  <c r="M612" i="19"/>
  <c r="N612" i="19"/>
  <c r="O612" i="19"/>
  <c r="P612" i="19"/>
  <c r="AE612" i="19"/>
  <c r="H613" i="19"/>
  <c r="I613" i="19"/>
  <c r="K613" i="19"/>
  <c r="M613" i="19"/>
  <c r="N613" i="19"/>
  <c r="O613" i="19"/>
  <c r="P613" i="19"/>
  <c r="AE613" i="19"/>
  <c r="H614" i="19"/>
  <c r="I614" i="19"/>
  <c r="K614" i="19"/>
  <c r="M614" i="19"/>
  <c r="N614" i="19"/>
  <c r="O614" i="19"/>
  <c r="P614" i="19"/>
  <c r="AE614" i="19"/>
  <c r="H615" i="19"/>
  <c r="I615" i="19"/>
  <c r="K615" i="19"/>
  <c r="M615" i="19"/>
  <c r="N615" i="19"/>
  <c r="O615" i="19"/>
  <c r="P615" i="19"/>
  <c r="AE615" i="19"/>
  <c r="H616" i="19"/>
  <c r="I616" i="19"/>
  <c r="K616" i="19"/>
  <c r="M616" i="19"/>
  <c r="N616" i="19"/>
  <c r="O616" i="19"/>
  <c r="P616" i="19"/>
  <c r="AE616" i="19"/>
  <c r="H617" i="19"/>
  <c r="I617" i="19"/>
  <c r="K617" i="19"/>
  <c r="M617" i="19"/>
  <c r="N617" i="19"/>
  <c r="O617" i="19"/>
  <c r="P617" i="19"/>
  <c r="AE617" i="19"/>
  <c r="H618" i="19"/>
  <c r="I618" i="19"/>
  <c r="K618" i="19"/>
  <c r="M618" i="19"/>
  <c r="N618" i="19"/>
  <c r="O618" i="19"/>
  <c r="P618" i="19"/>
  <c r="AE618" i="19"/>
  <c r="H619" i="19"/>
  <c r="I619" i="19"/>
  <c r="K619" i="19"/>
  <c r="M619" i="19"/>
  <c r="N619" i="19"/>
  <c r="O619" i="19"/>
  <c r="P619" i="19"/>
  <c r="AE619" i="19"/>
  <c r="H620" i="19"/>
  <c r="I620" i="19"/>
  <c r="K620" i="19"/>
  <c r="M620" i="19"/>
  <c r="N620" i="19"/>
  <c r="O620" i="19"/>
  <c r="P620" i="19"/>
  <c r="AE620" i="19"/>
  <c r="H621" i="19"/>
  <c r="I621" i="19"/>
  <c r="K621" i="19"/>
  <c r="M621" i="19"/>
  <c r="N621" i="19"/>
  <c r="O621" i="19"/>
  <c r="P621" i="19"/>
  <c r="AE621" i="19"/>
  <c r="H622" i="19"/>
  <c r="I622" i="19"/>
  <c r="K622" i="19"/>
  <c r="M622" i="19"/>
  <c r="N622" i="19"/>
  <c r="O622" i="19"/>
  <c r="P622" i="19"/>
  <c r="AE622" i="19"/>
  <c r="H623" i="19"/>
  <c r="I623" i="19"/>
  <c r="K623" i="19"/>
  <c r="M623" i="19"/>
  <c r="N623" i="19"/>
  <c r="O623" i="19"/>
  <c r="P623" i="19"/>
  <c r="AE623" i="19"/>
  <c r="AE624" i="19"/>
  <c r="F626" i="19"/>
  <c r="H626" i="19"/>
  <c r="AB626" i="19" s="1"/>
  <c r="I626" i="19"/>
  <c r="K626" i="19"/>
  <c r="M626" i="19"/>
  <c r="N626" i="19"/>
  <c r="O626" i="19"/>
  <c r="P626" i="19"/>
  <c r="AE626" i="19"/>
  <c r="D627" i="19"/>
  <c r="D628" i="19" s="1"/>
  <c r="F628" i="19" s="1"/>
  <c r="H627" i="19"/>
  <c r="I627" i="19"/>
  <c r="K627" i="19"/>
  <c r="M627" i="19"/>
  <c r="N627" i="19"/>
  <c r="O627" i="19"/>
  <c r="P627" i="19"/>
  <c r="AE627" i="19"/>
  <c r="H628" i="19"/>
  <c r="I628" i="19"/>
  <c r="K628" i="19"/>
  <c r="M628" i="19"/>
  <c r="N628" i="19"/>
  <c r="O628" i="19"/>
  <c r="P628" i="19"/>
  <c r="AE628" i="19"/>
  <c r="H629" i="19"/>
  <c r="I629" i="19"/>
  <c r="K629" i="19"/>
  <c r="M629" i="19"/>
  <c r="N629" i="19"/>
  <c r="O629" i="19"/>
  <c r="P629" i="19"/>
  <c r="AE629" i="19"/>
  <c r="H630" i="19"/>
  <c r="I630" i="19"/>
  <c r="K630" i="19"/>
  <c r="M630" i="19"/>
  <c r="N630" i="19"/>
  <c r="O630" i="19"/>
  <c r="P630" i="19"/>
  <c r="AE630" i="19"/>
  <c r="H631" i="19"/>
  <c r="I631" i="19"/>
  <c r="K631" i="19"/>
  <c r="M631" i="19"/>
  <c r="N631" i="19"/>
  <c r="O631" i="19"/>
  <c r="P631" i="19"/>
  <c r="AE631" i="19"/>
  <c r="H632" i="19"/>
  <c r="I632" i="19"/>
  <c r="K632" i="19"/>
  <c r="M632" i="19"/>
  <c r="N632" i="19"/>
  <c r="O632" i="19"/>
  <c r="P632" i="19"/>
  <c r="AE632" i="19"/>
  <c r="H633" i="19"/>
  <c r="I633" i="19"/>
  <c r="K633" i="19"/>
  <c r="M633" i="19"/>
  <c r="N633" i="19"/>
  <c r="O633" i="19"/>
  <c r="P633" i="19"/>
  <c r="AE633" i="19"/>
  <c r="H634" i="19"/>
  <c r="I634" i="19"/>
  <c r="K634" i="19"/>
  <c r="M634" i="19"/>
  <c r="N634" i="19"/>
  <c r="O634" i="19"/>
  <c r="P634" i="19"/>
  <c r="AE634" i="19"/>
  <c r="H635" i="19"/>
  <c r="I635" i="19"/>
  <c r="K635" i="19"/>
  <c r="M635" i="19"/>
  <c r="N635" i="19"/>
  <c r="O635" i="19"/>
  <c r="P635" i="19"/>
  <c r="AE635" i="19"/>
  <c r="H636" i="19"/>
  <c r="I636" i="19"/>
  <c r="K636" i="19"/>
  <c r="M636" i="19"/>
  <c r="N636" i="19"/>
  <c r="O636" i="19"/>
  <c r="P636" i="19"/>
  <c r="AE636" i="19"/>
  <c r="H637" i="19"/>
  <c r="I637" i="19"/>
  <c r="K637" i="19"/>
  <c r="M637" i="19"/>
  <c r="N637" i="19"/>
  <c r="O637" i="19"/>
  <c r="P637" i="19"/>
  <c r="AE637" i="19"/>
  <c r="H638" i="19"/>
  <c r="I638" i="19"/>
  <c r="K638" i="19"/>
  <c r="M638" i="19"/>
  <c r="N638" i="19"/>
  <c r="O638" i="19"/>
  <c r="P638" i="19"/>
  <c r="AE638" i="19"/>
  <c r="H639" i="19"/>
  <c r="I639" i="19"/>
  <c r="K639" i="19"/>
  <c r="M639" i="19"/>
  <c r="N639" i="19"/>
  <c r="O639" i="19"/>
  <c r="P639" i="19"/>
  <c r="AE639" i="19"/>
  <c r="H640" i="19"/>
  <c r="I640" i="19"/>
  <c r="K640" i="19"/>
  <c r="M640" i="19"/>
  <c r="N640" i="19"/>
  <c r="O640" i="19"/>
  <c r="P640" i="19"/>
  <c r="AE640" i="19"/>
  <c r="H641" i="19"/>
  <c r="I641" i="19"/>
  <c r="K641" i="19"/>
  <c r="M641" i="19"/>
  <c r="N641" i="19"/>
  <c r="O641" i="19"/>
  <c r="P641" i="19"/>
  <c r="AE641" i="19"/>
  <c r="AE642" i="19"/>
  <c r="F646" i="19"/>
  <c r="K646" i="19"/>
  <c r="AB646" i="19"/>
  <c r="AE646" i="19"/>
  <c r="F647" i="19"/>
  <c r="K647" i="19"/>
  <c r="M647" i="19"/>
  <c r="N647" i="19"/>
  <c r="O647" i="19"/>
  <c r="P647" i="19"/>
  <c r="AB647" i="19"/>
  <c r="AE647" i="19"/>
  <c r="F648" i="19"/>
  <c r="K648" i="19"/>
  <c r="AB648" i="19"/>
  <c r="AE648" i="19"/>
  <c r="F649" i="19"/>
  <c r="AB649" i="19"/>
  <c r="AE649" i="19"/>
  <c r="F650" i="19"/>
  <c r="K650" i="19"/>
  <c r="AB650" i="19"/>
  <c r="AE650" i="19"/>
  <c r="F651" i="19"/>
  <c r="K651" i="19"/>
  <c r="AB651" i="19"/>
  <c r="AE651" i="19"/>
  <c r="U502" i="15" s="1"/>
  <c r="AF502" i="15" s="1"/>
  <c r="F652" i="19"/>
  <c r="K652" i="19"/>
  <c r="AB652" i="19"/>
  <c r="AE652" i="19"/>
  <c r="U503" i="15" s="1"/>
  <c r="AF503" i="15" s="1"/>
  <c r="F653" i="19"/>
  <c r="K653" i="19"/>
  <c r="M653" i="19"/>
  <c r="N653" i="19"/>
  <c r="O653" i="19"/>
  <c r="P653" i="19"/>
  <c r="AB653" i="19"/>
  <c r="AE653" i="19"/>
  <c r="F654" i="19"/>
  <c r="K654" i="19"/>
  <c r="M654" i="19"/>
  <c r="O654" i="19"/>
  <c r="P654" i="19"/>
  <c r="AB654" i="19"/>
  <c r="AE654" i="19"/>
  <c r="F655" i="19"/>
  <c r="K655" i="19"/>
  <c r="M655" i="19"/>
  <c r="N655" i="19"/>
  <c r="O655" i="19"/>
  <c r="P655" i="19"/>
  <c r="AB655" i="19"/>
  <c r="AE655" i="19"/>
  <c r="F657" i="19"/>
  <c r="K657" i="19"/>
  <c r="M657" i="19"/>
  <c r="N657" i="19"/>
  <c r="O657" i="19"/>
  <c r="P657" i="19"/>
  <c r="AB657" i="19"/>
  <c r="AE657" i="19"/>
  <c r="F658" i="19"/>
  <c r="K658" i="19"/>
  <c r="M658" i="19"/>
  <c r="N658" i="19"/>
  <c r="O658" i="19"/>
  <c r="P658" i="19"/>
  <c r="AB658" i="19"/>
  <c r="AE658" i="19"/>
  <c r="F659" i="19"/>
  <c r="K659" i="19"/>
  <c r="M659" i="19"/>
  <c r="N659" i="19"/>
  <c r="O659" i="19"/>
  <c r="P659" i="19"/>
  <c r="AB659" i="19"/>
  <c r="AE659" i="19"/>
  <c r="F660" i="19"/>
  <c r="K660" i="19"/>
  <c r="M660" i="19"/>
  <c r="N660" i="19"/>
  <c r="O660" i="19"/>
  <c r="P660" i="19"/>
  <c r="AB660" i="19"/>
  <c r="AE660" i="19"/>
  <c r="F661" i="19"/>
  <c r="K661" i="19"/>
  <c r="M661" i="19"/>
  <c r="N661" i="19"/>
  <c r="O661" i="19"/>
  <c r="P661" i="19"/>
  <c r="AB661" i="19"/>
  <c r="AE661" i="19"/>
  <c r="F662" i="19"/>
  <c r="K662" i="19"/>
  <c r="M662" i="19"/>
  <c r="N662" i="19"/>
  <c r="O662" i="19"/>
  <c r="P662" i="19"/>
  <c r="AB662" i="19"/>
  <c r="AE662" i="19"/>
  <c r="F663" i="19"/>
  <c r="K663" i="19"/>
  <c r="M663" i="19"/>
  <c r="N663" i="19"/>
  <c r="O663" i="19"/>
  <c r="P663" i="19"/>
  <c r="AB663" i="19"/>
  <c r="AE663" i="19"/>
  <c r="F664" i="19"/>
  <c r="K664" i="19"/>
  <c r="M664" i="19"/>
  <c r="N664" i="19"/>
  <c r="O664" i="19"/>
  <c r="P664" i="19"/>
  <c r="AB664" i="19"/>
  <c r="AE664" i="19"/>
  <c r="F665" i="19"/>
  <c r="K665" i="19"/>
  <c r="M665" i="19"/>
  <c r="N665" i="19"/>
  <c r="O665" i="19"/>
  <c r="P665" i="19"/>
  <c r="AB665" i="19"/>
  <c r="AE665" i="19"/>
  <c r="F666" i="19"/>
  <c r="K666" i="19"/>
  <c r="M666" i="19"/>
  <c r="N666" i="19"/>
  <c r="O666" i="19"/>
  <c r="P666" i="19"/>
  <c r="AB666" i="19"/>
  <c r="AE666" i="19"/>
  <c r="F667" i="19"/>
  <c r="K667" i="19"/>
  <c r="M667" i="19"/>
  <c r="N667" i="19"/>
  <c r="O667" i="19"/>
  <c r="P667" i="19"/>
  <c r="AB667" i="19"/>
  <c r="AE667" i="19"/>
  <c r="F668" i="19"/>
  <c r="K668" i="19"/>
  <c r="M668" i="19"/>
  <c r="N668" i="19"/>
  <c r="O668" i="19"/>
  <c r="P668" i="19"/>
  <c r="AB668" i="19"/>
  <c r="AE668" i="19"/>
  <c r="F669" i="19"/>
  <c r="K669" i="19"/>
  <c r="M669" i="19"/>
  <c r="N669" i="19"/>
  <c r="O669" i="19"/>
  <c r="P669" i="19"/>
  <c r="AB669" i="19"/>
  <c r="AE669" i="19"/>
  <c r="F670" i="19"/>
  <c r="K670" i="19"/>
  <c r="M670" i="19"/>
  <c r="N670" i="19"/>
  <c r="O670" i="19"/>
  <c r="P670" i="19"/>
  <c r="AB670" i="19"/>
  <c r="AE670" i="19"/>
  <c r="F671" i="19"/>
  <c r="K671" i="19"/>
  <c r="M671" i="19"/>
  <c r="N671" i="19"/>
  <c r="O671" i="19"/>
  <c r="P671" i="19"/>
  <c r="AB671" i="19"/>
  <c r="AE671" i="19"/>
  <c r="F672" i="19"/>
  <c r="K672" i="19"/>
  <c r="M672" i="19"/>
  <c r="N672" i="19"/>
  <c r="O672" i="19"/>
  <c r="P672" i="19"/>
  <c r="AB672" i="19"/>
  <c r="AE672" i="19"/>
  <c r="F590" i="19"/>
  <c r="H590" i="19"/>
  <c r="AB590" i="19" s="1"/>
  <c r="I590" i="19"/>
  <c r="K590" i="19"/>
  <c r="M590" i="19"/>
  <c r="N590" i="19"/>
  <c r="O590" i="19"/>
  <c r="P590" i="19"/>
  <c r="AE590" i="19"/>
  <c r="D591" i="19"/>
  <c r="D592" i="19" s="1"/>
  <c r="H591" i="19"/>
  <c r="I591" i="19"/>
  <c r="K591" i="19"/>
  <c r="M591" i="19"/>
  <c r="N591" i="19"/>
  <c r="O591" i="19"/>
  <c r="P591" i="19"/>
  <c r="AE591" i="19"/>
  <c r="H592" i="19"/>
  <c r="I592" i="19"/>
  <c r="K592" i="19"/>
  <c r="M592" i="19"/>
  <c r="N592" i="19"/>
  <c r="O592" i="19"/>
  <c r="P592" i="19"/>
  <c r="AE592" i="19"/>
  <c r="H593" i="19"/>
  <c r="I593" i="19"/>
  <c r="K593" i="19"/>
  <c r="M593" i="19"/>
  <c r="N593" i="19"/>
  <c r="O593" i="19"/>
  <c r="P593" i="19"/>
  <c r="AE593" i="19"/>
  <c r="H594" i="19"/>
  <c r="I594" i="19"/>
  <c r="K594" i="19"/>
  <c r="M594" i="19"/>
  <c r="N594" i="19"/>
  <c r="O594" i="19"/>
  <c r="P594" i="19"/>
  <c r="AE594" i="19"/>
  <c r="H595" i="19"/>
  <c r="I595" i="19"/>
  <c r="K595" i="19"/>
  <c r="M595" i="19"/>
  <c r="N595" i="19"/>
  <c r="O595" i="19"/>
  <c r="P595" i="19"/>
  <c r="AE595" i="19"/>
  <c r="H596" i="19"/>
  <c r="I596" i="19"/>
  <c r="K596" i="19"/>
  <c r="M596" i="19"/>
  <c r="N596" i="19"/>
  <c r="O596" i="19"/>
  <c r="P596" i="19"/>
  <c r="AE596" i="19"/>
  <c r="H597" i="19"/>
  <c r="I597" i="19"/>
  <c r="K597" i="19"/>
  <c r="M597" i="19"/>
  <c r="N597" i="19"/>
  <c r="O597" i="19"/>
  <c r="P597" i="19"/>
  <c r="AE597" i="19"/>
  <c r="H598" i="19"/>
  <c r="I598" i="19"/>
  <c r="K598" i="19"/>
  <c r="M598" i="19"/>
  <c r="N598" i="19"/>
  <c r="O598" i="19"/>
  <c r="P598" i="19"/>
  <c r="AE598" i="19"/>
  <c r="H599" i="19"/>
  <c r="I599" i="19"/>
  <c r="K599" i="19"/>
  <c r="M599" i="19"/>
  <c r="N599" i="19"/>
  <c r="O599" i="19"/>
  <c r="P599" i="19"/>
  <c r="AE599" i="19"/>
  <c r="H600" i="19"/>
  <c r="I600" i="19"/>
  <c r="K600" i="19"/>
  <c r="M600" i="19"/>
  <c r="N600" i="19"/>
  <c r="O600" i="19"/>
  <c r="P600" i="19"/>
  <c r="AE600" i="19"/>
  <c r="H601" i="19"/>
  <c r="I601" i="19"/>
  <c r="K601" i="19"/>
  <c r="M601" i="19"/>
  <c r="N601" i="19"/>
  <c r="O601" i="19"/>
  <c r="P601" i="19"/>
  <c r="AE601" i="19"/>
  <c r="H602" i="19"/>
  <c r="I602" i="19"/>
  <c r="K602" i="19"/>
  <c r="M602" i="19"/>
  <c r="N602" i="19"/>
  <c r="O602" i="19"/>
  <c r="P602" i="19"/>
  <c r="AE602" i="19"/>
  <c r="H603" i="19"/>
  <c r="I603" i="19"/>
  <c r="K603" i="19"/>
  <c r="M603" i="19"/>
  <c r="N603" i="19"/>
  <c r="O603" i="19"/>
  <c r="P603" i="19"/>
  <c r="AE603" i="19"/>
  <c r="H604" i="19"/>
  <c r="I604" i="19"/>
  <c r="K604" i="19"/>
  <c r="M604" i="19"/>
  <c r="N604" i="19"/>
  <c r="O604" i="19"/>
  <c r="P604" i="19"/>
  <c r="AE604" i="19"/>
  <c r="H605" i="19"/>
  <c r="I605" i="19"/>
  <c r="K605" i="19"/>
  <c r="M605" i="19"/>
  <c r="N605" i="19"/>
  <c r="O605" i="19"/>
  <c r="P605" i="19"/>
  <c r="AE605" i="19"/>
  <c r="AE606" i="19"/>
  <c r="F581" i="19"/>
  <c r="H581" i="19"/>
  <c r="AB581" i="19" s="1"/>
  <c r="I581" i="19"/>
  <c r="K581" i="19"/>
  <c r="M581" i="19"/>
  <c r="N581" i="19"/>
  <c r="O581" i="19"/>
  <c r="P581" i="19"/>
  <c r="AE581" i="19"/>
  <c r="D582" i="19"/>
  <c r="D583" i="19" s="1"/>
  <c r="H582" i="19"/>
  <c r="I582" i="19"/>
  <c r="K582" i="19"/>
  <c r="M582" i="19"/>
  <c r="N582" i="19"/>
  <c r="O582" i="19"/>
  <c r="P582" i="19"/>
  <c r="AE582" i="19"/>
  <c r="H583" i="19"/>
  <c r="I583" i="19"/>
  <c r="K583" i="19"/>
  <c r="M583" i="19"/>
  <c r="N583" i="19"/>
  <c r="O583" i="19"/>
  <c r="P583" i="19"/>
  <c r="AE583" i="19"/>
  <c r="H584" i="19"/>
  <c r="I584" i="19"/>
  <c r="K584" i="19"/>
  <c r="M584" i="19"/>
  <c r="N584" i="19"/>
  <c r="O584" i="19"/>
  <c r="P584" i="19"/>
  <c r="AE584" i="19"/>
  <c r="H585" i="19"/>
  <c r="I585" i="19"/>
  <c r="K585" i="19"/>
  <c r="M585" i="19"/>
  <c r="N585" i="19"/>
  <c r="O585" i="19"/>
  <c r="P585" i="19"/>
  <c r="AE585" i="19"/>
  <c r="H586" i="19"/>
  <c r="I586" i="19"/>
  <c r="K586" i="19"/>
  <c r="M586" i="19"/>
  <c r="N586" i="19"/>
  <c r="O586" i="19"/>
  <c r="P586" i="19"/>
  <c r="AE586" i="19"/>
  <c r="H587" i="19"/>
  <c r="I587" i="19"/>
  <c r="K587" i="19"/>
  <c r="M587" i="19"/>
  <c r="N587" i="19"/>
  <c r="O587" i="19"/>
  <c r="P587" i="19"/>
  <c r="AE587" i="19"/>
  <c r="H588" i="19"/>
  <c r="I588" i="19"/>
  <c r="K588" i="19"/>
  <c r="M588" i="19"/>
  <c r="N588" i="19"/>
  <c r="O588" i="19"/>
  <c r="P588" i="19"/>
  <c r="AE588" i="19"/>
  <c r="AE574" i="19"/>
  <c r="AE575" i="19"/>
  <c r="F576" i="19"/>
  <c r="H576" i="19"/>
  <c r="AB576" i="19" s="1"/>
  <c r="I576" i="19"/>
  <c r="K576" i="19"/>
  <c r="M576" i="19"/>
  <c r="N576" i="19"/>
  <c r="O576" i="19"/>
  <c r="P576" i="19"/>
  <c r="AE576" i="19"/>
  <c r="F577" i="19"/>
  <c r="H577" i="19"/>
  <c r="AB577" i="19" s="1"/>
  <c r="I577" i="19"/>
  <c r="K577" i="19"/>
  <c r="M577" i="19"/>
  <c r="N577" i="19"/>
  <c r="O577" i="19"/>
  <c r="P577" i="19"/>
  <c r="AE577" i="19"/>
  <c r="F578" i="19"/>
  <c r="H578" i="19"/>
  <c r="AB578" i="19" s="1"/>
  <c r="I578" i="19"/>
  <c r="K578" i="19"/>
  <c r="M578" i="19"/>
  <c r="N578" i="19"/>
  <c r="O578" i="19"/>
  <c r="P578" i="19"/>
  <c r="AE578" i="19"/>
  <c r="D579" i="19"/>
  <c r="F579" i="19" s="1"/>
  <c r="H579" i="19"/>
  <c r="I579" i="19"/>
  <c r="K579" i="19"/>
  <c r="M579" i="19"/>
  <c r="N579" i="19"/>
  <c r="O579" i="19"/>
  <c r="P579" i="19"/>
  <c r="AE579" i="19"/>
  <c r="F555" i="19"/>
  <c r="H555" i="19"/>
  <c r="AB555" i="19" s="1"/>
  <c r="I555" i="19"/>
  <c r="K555" i="19"/>
  <c r="AE555" i="19"/>
  <c r="D556" i="19"/>
  <c r="D557" i="19" s="1"/>
  <c r="H556" i="19"/>
  <c r="I556" i="19"/>
  <c r="K556" i="19"/>
  <c r="AE556" i="19"/>
  <c r="U486" i="15" s="1"/>
  <c r="AF486" i="15" s="1"/>
  <c r="H557" i="19"/>
  <c r="I557" i="19"/>
  <c r="K557" i="19"/>
  <c r="AE557" i="19"/>
  <c r="H558" i="19"/>
  <c r="I558" i="19"/>
  <c r="K558" i="19"/>
  <c r="AE558" i="19"/>
  <c r="U499" i="15" s="1"/>
  <c r="AF499" i="15" s="1"/>
  <c r="H559" i="19"/>
  <c r="I559" i="19"/>
  <c r="K559" i="19"/>
  <c r="AE559" i="19"/>
  <c r="H560" i="19"/>
  <c r="I560" i="19"/>
  <c r="K560" i="19"/>
  <c r="M560" i="19"/>
  <c r="N560" i="19"/>
  <c r="O560" i="19"/>
  <c r="P560" i="19"/>
  <c r="AE560" i="19"/>
  <c r="H561" i="19"/>
  <c r="I561" i="19"/>
  <c r="K561" i="19"/>
  <c r="M561" i="19"/>
  <c r="N561" i="19"/>
  <c r="O561" i="19"/>
  <c r="P561" i="19"/>
  <c r="AE561" i="19"/>
  <c r="H562" i="19"/>
  <c r="I562" i="19"/>
  <c r="K562" i="19"/>
  <c r="M562" i="19"/>
  <c r="N562" i="19"/>
  <c r="O562" i="19"/>
  <c r="P562" i="19"/>
  <c r="AE562" i="19"/>
  <c r="H563" i="19"/>
  <c r="I563" i="19"/>
  <c r="K563" i="19"/>
  <c r="M563" i="19"/>
  <c r="N563" i="19"/>
  <c r="O563" i="19"/>
  <c r="P563" i="19"/>
  <c r="AE563" i="19"/>
  <c r="H564" i="19"/>
  <c r="I564" i="19"/>
  <c r="K564" i="19"/>
  <c r="M564" i="19"/>
  <c r="N564" i="19"/>
  <c r="O564" i="19"/>
  <c r="P564" i="19"/>
  <c r="AE564" i="19"/>
  <c r="H565" i="19"/>
  <c r="I565" i="19"/>
  <c r="K565" i="19"/>
  <c r="M565" i="19"/>
  <c r="N565" i="19"/>
  <c r="O565" i="19"/>
  <c r="P565" i="19"/>
  <c r="AE565" i="19"/>
  <c r="H566" i="19"/>
  <c r="I566" i="19"/>
  <c r="K566" i="19"/>
  <c r="M566" i="19"/>
  <c r="N566" i="19"/>
  <c r="O566" i="19"/>
  <c r="P566" i="19"/>
  <c r="AE566" i="19"/>
  <c r="H567" i="19"/>
  <c r="I567" i="19"/>
  <c r="K567" i="19"/>
  <c r="M567" i="19"/>
  <c r="N567" i="19"/>
  <c r="O567" i="19"/>
  <c r="P567" i="19"/>
  <c r="AE567" i="19"/>
  <c r="H568" i="19"/>
  <c r="I568" i="19"/>
  <c r="K568" i="19"/>
  <c r="M568" i="19"/>
  <c r="N568" i="19"/>
  <c r="O568" i="19"/>
  <c r="P568" i="19"/>
  <c r="AE568" i="19"/>
  <c r="H569" i="19"/>
  <c r="I569" i="19"/>
  <c r="K569" i="19"/>
  <c r="M569" i="19"/>
  <c r="N569" i="19"/>
  <c r="O569" i="19"/>
  <c r="P569" i="19"/>
  <c r="AE569" i="19"/>
  <c r="H570" i="19"/>
  <c r="I570" i="19"/>
  <c r="K570" i="19"/>
  <c r="M570" i="19"/>
  <c r="N570" i="19"/>
  <c r="O570" i="19"/>
  <c r="P570" i="19"/>
  <c r="AE570" i="19"/>
  <c r="AE571" i="19"/>
  <c r="F537" i="19"/>
  <c r="H537" i="19"/>
  <c r="AB537" i="19" s="1"/>
  <c r="I537" i="19"/>
  <c r="K537" i="19"/>
  <c r="AE537" i="19"/>
  <c r="D538" i="19"/>
  <c r="D539" i="19" s="1"/>
  <c r="H538" i="19"/>
  <c r="I538" i="19"/>
  <c r="AE538" i="19"/>
  <c r="H539" i="19"/>
  <c r="I539" i="19"/>
  <c r="AE539" i="19"/>
  <c r="H540" i="19"/>
  <c r="I540" i="19"/>
  <c r="AE540" i="19"/>
  <c r="H541" i="19"/>
  <c r="I541" i="19"/>
  <c r="K541" i="19"/>
  <c r="AE541" i="19"/>
  <c r="H542" i="19"/>
  <c r="I542" i="19"/>
  <c r="K542" i="19"/>
  <c r="AE542" i="19"/>
  <c r="H543" i="19"/>
  <c r="I543" i="19"/>
  <c r="AE543" i="19"/>
  <c r="H544" i="19"/>
  <c r="I544" i="19"/>
  <c r="AE544" i="19"/>
  <c r="H545" i="19"/>
  <c r="I545" i="19"/>
  <c r="K545" i="19"/>
  <c r="AE545" i="19"/>
  <c r="H546" i="19"/>
  <c r="I546" i="19"/>
  <c r="K546" i="19"/>
  <c r="AE546" i="19"/>
  <c r="H547" i="19"/>
  <c r="I547" i="19"/>
  <c r="K547" i="19"/>
  <c r="AE547" i="19"/>
  <c r="H548" i="19"/>
  <c r="I548" i="19"/>
  <c r="K548" i="19"/>
  <c r="M548" i="19"/>
  <c r="N548" i="19"/>
  <c r="O548" i="19"/>
  <c r="P548" i="19"/>
  <c r="AE548" i="19"/>
  <c r="H549" i="19"/>
  <c r="I549" i="19"/>
  <c r="K549" i="19"/>
  <c r="M549" i="19"/>
  <c r="N549" i="19"/>
  <c r="O549" i="19"/>
  <c r="P549" i="19"/>
  <c r="AE549" i="19"/>
  <c r="H550" i="19"/>
  <c r="I550" i="19"/>
  <c r="K550" i="19"/>
  <c r="M550" i="19"/>
  <c r="N550" i="19"/>
  <c r="O550" i="19"/>
  <c r="P550" i="19"/>
  <c r="AE550" i="19"/>
  <c r="H551" i="19"/>
  <c r="I551" i="19"/>
  <c r="K551" i="19"/>
  <c r="M551" i="19"/>
  <c r="N551" i="19"/>
  <c r="O551" i="19"/>
  <c r="P551" i="19"/>
  <c r="AE551" i="19"/>
  <c r="H552" i="19"/>
  <c r="I552" i="19"/>
  <c r="K552" i="19"/>
  <c r="M552" i="19"/>
  <c r="N552" i="19"/>
  <c r="O552" i="19"/>
  <c r="P552" i="19"/>
  <c r="AE552" i="19"/>
  <c r="AE553" i="19"/>
  <c r="F519" i="19"/>
  <c r="H519" i="19"/>
  <c r="AB519" i="19" s="1"/>
  <c r="I519" i="19"/>
  <c r="K519" i="19"/>
  <c r="AE519" i="19"/>
  <c r="D520" i="19"/>
  <c r="D521" i="19" s="1"/>
  <c r="H520" i="19"/>
  <c r="I520" i="19"/>
  <c r="K520" i="19"/>
  <c r="AE520" i="19"/>
  <c r="U477" i="15" s="1"/>
  <c r="AF477" i="15" s="1"/>
  <c r="H521" i="19"/>
  <c r="I521" i="19"/>
  <c r="K521" i="19"/>
  <c r="AE521" i="19"/>
  <c r="U478" i="15" s="1"/>
  <c r="AF478" i="15" s="1"/>
  <c r="H522" i="19"/>
  <c r="I522" i="19"/>
  <c r="K522" i="19"/>
  <c r="M522" i="19"/>
  <c r="N522" i="19"/>
  <c r="O522" i="19"/>
  <c r="P522" i="19"/>
  <c r="AE522" i="19"/>
  <c r="H523" i="19"/>
  <c r="I523" i="19"/>
  <c r="K523" i="19"/>
  <c r="AE523" i="19"/>
  <c r="H524" i="19"/>
  <c r="I524" i="19"/>
  <c r="K524" i="19"/>
  <c r="AE524" i="19"/>
  <c r="U490" i="15" s="1"/>
  <c r="AF490" i="15" s="1"/>
  <c r="H525" i="19"/>
  <c r="I525" i="19"/>
  <c r="K525" i="19"/>
  <c r="AE525" i="19"/>
  <c r="U491" i="15" s="1"/>
  <c r="AF491" i="15" s="1"/>
  <c r="H526" i="19"/>
  <c r="I526" i="19"/>
  <c r="K526" i="19"/>
  <c r="AE526" i="19"/>
  <c r="H527" i="19"/>
  <c r="I527" i="19"/>
  <c r="K527" i="19"/>
  <c r="M527" i="19"/>
  <c r="N527" i="19"/>
  <c r="O527" i="19"/>
  <c r="P527" i="19"/>
  <c r="AE527" i="19"/>
  <c r="H528" i="19"/>
  <c r="I528" i="19"/>
  <c r="K528" i="19"/>
  <c r="M528" i="19"/>
  <c r="N528" i="19"/>
  <c r="O528" i="19"/>
  <c r="P528" i="19"/>
  <c r="AE528" i="19"/>
  <c r="H529" i="19"/>
  <c r="I529" i="19"/>
  <c r="K529" i="19"/>
  <c r="M529" i="19"/>
  <c r="N529" i="19"/>
  <c r="O529" i="19"/>
  <c r="P529" i="19"/>
  <c r="AE529" i="19"/>
  <c r="H530" i="19"/>
  <c r="I530" i="19"/>
  <c r="K530" i="19"/>
  <c r="M530" i="19"/>
  <c r="N530" i="19"/>
  <c r="O530" i="19"/>
  <c r="P530" i="19"/>
  <c r="AE530" i="19"/>
  <c r="H531" i="19"/>
  <c r="I531" i="19"/>
  <c r="K531" i="19"/>
  <c r="M531" i="19"/>
  <c r="N531" i="19"/>
  <c r="O531" i="19"/>
  <c r="P531" i="19"/>
  <c r="AE531" i="19"/>
  <c r="H532" i="19"/>
  <c r="I532" i="19"/>
  <c r="K532" i="19"/>
  <c r="M532" i="19"/>
  <c r="N532" i="19"/>
  <c r="O532" i="19"/>
  <c r="P532" i="19"/>
  <c r="AE532" i="19"/>
  <c r="H533" i="19"/>
  <c r="I533" i="19"/>
  <c r="K533" i="19"/>
  <c r="M533" i="19"/>
  <c r="N533" i="19"/>
  <c r="O533" i="19"/>
  <c r="P533" i="19"/>
  <c r="AE533" i="19"/>
  <c r="H534" i="19"/>
  <c r="I534" i="19"/>
  <c r="K534" i="19"/>
  <c r="M534" i="19"/>
  <c r="N534" i="19"/>
  <c r="O534" i="19"/>
  <c r="P534" i="19"/>
  <c r="AE534" i="19"/>
  <c r="AE535" i="19"/>
  <c r="F501" i="19"/>
  <c r="H501" i="19"/>
  <c r="AB501" i="19" s="1"/>
  <c r="I501" i="19"/>
  <c r="AE501" i="19"/>
  <c r="D502" i="19"/>
  <c r="D503" i="19" s="1"/>
  <c r="H502" i="19"/>
  <c r="I502" i="19"/>
  <c r="AE502" i="19"/>
  <c r="H503" i="19"/>
  <c r="I503" i="19"/>
  <c r="AE503" i="19"/>
  <c r="H504" i="19"/>
  <c r="I504" i="19"/>
  <c r="AE504" i="19"/>
  <c r="H505" i="19"/>
  <c r="I505" i="19"/>
  <c r="AE505" i="19"/>
  <c r="H506" i="19"/>
  <c r="I506" i="19"/>
  <c r="AE506" i="19"/>
  <c r="H507" i="19"/>
  <c r="I507" i="19"/>
  <c r="AE507" i="19"/>
  <c r="H508" i="19"/>
  <c r="I508" i="19"/>
  <c r="AE508" i="19"/>
  <c r="H509" i="19"/>
  <c r="I509" i="19"/>
  <c r="AE509" i="19"/>
  <c r="H510" i="19"/>
  <c r="I510" i="19"/>
  <c r="K510" i="19"/>
  <c r="AE510" i="19"/>
  <c r="H511" i="19"/>
  <c r="I511" i="19"/>
  <c r="K511" i="19"/>
  <c r="AE511" i="19"/>
  <c r="H512" i="19"/>
  <c r="I512" i="19"/>
  <c r="K512" i="19"/>
  <c r="AE512" i="19"/>
  <c r="U417" i="15" s="1"/>
  <c r="AF417" i="15" s="1"/>
  <c r="H513" i="19"/>
  <c r="I513" i="19"/>
  <c r="K513" i="19"/>
  <c r="AE513" i="19"/>
  <c r="U418" i="15" s="1"/>
  <c r="AF418" i="15" s="1"/>
  <c r="H514" i="19"/>
  <c r="I514" i="19"/>
  <c r="K514" i="19"/>
  <c r="AE514" i="19"/>
  <c r="U419" i="15" s="1"/>
  <c r="AF419" i="15" s="1"/>
  <c r="H515" i="19"/>
  <c r="I515" i="19"/>
  <c r="K515" i="19"/>
  <c r="M515" i="19"/>
  <c r="N515" i="19"/>
  <c r="O515" i="19"/>
  <c r="P515" i="19"/>
  <c r="AE515" i="19"/>
  <c r="H516" i="19"/>
  <c r="I516" i="19"/>
  <c r="K516" i="19"/>
  <c r="M516" i="19"/>
  <c r="N516" i="19"/>
  <c r="O516" i="19"/>
  <c r="P516" i="19"/>
  <c r="AE516" i="19"/>
  <c r="AE517" i="19"/>
  <c r="F483" i="19"/>
  <c r="H483" i="19"/>
  <c r="AB483" i="19" s="1"/>
  <c r="I483" i="19"/>
  <c r="K483" i="19"/>
  <c r="AE483" i="19"/>
  <c r="D484" i="19"/>
  <c r="D485" i="19" s="1"/>
  <c r="H484" i="19"/>
  <c r="I484" i="19"/>
  <c r="K484" i="19"/>
  <c r="AE484" i="19"/>
  <c r="H485" i="19"/>
  <c r="I485" i="19"/>
  <c r="K485" i="19"/>
  <c r="AE485" i="19"/>
  <c r="H486" i="19"/>
  <c r="I486" i="19"/>
  <c r="K486" i="19"/>
  <c r="AE486" i="19"/>
  <c r="H487" i="19"/>
  <c r="I487" i="19"/>
  <c r="K487" i="19"/>
  <c r="AE487" i="19"/>
  <c r="H488" i="19"/>
  <c r="I488" i="19"/>
  <c r="K488" i="19"/>
  <c r="AE488" i="19"/>
  <c r="H489" i="19"/>
  <c r="I489" i="19"/>
  <c r="K489" i="19"/>
  <c r="AE489" i="19"/>
  <c r="H490" i="19"/>
  <c r="I490" i="19"/>
  <c r="K490" i="19"/>
  <c r="M490" i="19"/>
  <c r="N490" i="19"/>
  <c r="O490" i="19"/>
  <c r="P490" i="19"/>
  <c r="AE490" i="19"/>
  <c r="H491" i="19"/>
  <c r="I491" i="19"/>
  <c r="K491" i="19"/>
  <c r="M491" i="19"/>
  <c r="N491" i="19"/>
  <c r="O491" i="19"/>
  <c r="P491" i="19"/>
  <c r="AE491" i="19"/>
  <c r="H492" i="19"/>
  <c r="I492" i="19"/>
  <c r="K492" i="19"/>
  <c r="M492" i="19"/>
  <c r="N492" i="19"/>
  <c r="O492" i="19"/>
  <c r="P492" i="19"/>
  <c r="AE492" i="19"/>
  <c r="H493" i="19"/>
  <c r="I493" i="19"/>
  <c r="K493" i="19"/>
  <c r="M493" i="19"/>
  <c r="N493" i="19"/>
  <c r="O493" i="19"/>
  <c r="P493" i="19"/>
  <c r="AE493" i="19"/>
  <c r="H494" i="19"/>
  <c r="I494" i="19"/>
  <c r="K494" i="19"/>
  <c r="M494" i="19"/>
  <c r="N494" i="19"/>
  <c r="O494" i="19"/>
  <c r="P494" i="19"/>
  <c r="AE494" i="19"/>
  <c r="H495" i="19"/>
  <c r="I495" i="19"/>
  <c r="K495" i="19"/>
  <c r="M495" i="19"/>
  <c r="N495" i="19"/>
  <c r="O495" i="19"/>
  <c r="P495" i="19"/>
  <c r="AE495" i="19"/>
  <c r="H496" i="19"/>
  <c r="I496" i="19"/>
  <c r="K496" i="19"/>
  <c r="AE496" i="19"/>
  <c r="H497" i="19"/>
  <c r="I497" i="19"/>
  <c r="K497" i="19"/>
  <c r="AE497" i="19"/>
  <c r="H498" i="19"/>
  <c r="I498" i="19"/>
  <c r="K498" i="19"/>
  <c r="AE498" i="19"/>
  <c r="AE499" i="19"/>
  <c r="F465" i="19"/>
  <c r="H465" i="19"/>
  <c r="AB465" i="19" s="1"/>
  <c r="I465" i="19"/>
  <c r="K465" i="19"/>
  <c r="M465" i="19"/>
  <c r="N465" i="19"/>
  <c r="O465" i="19"/>
  <c r="P465" i="19"/>
  <c r="AE465" i="19"/>
  <c r="D466" i="19"/>
  <c r="D467" i="19" s="1"/>
  <c r="H466" i="19"/>
  <c r="I466" i="19"/>
  <c r="K466" i="19"/>
  <c r="M466" i="19"/>
  <c r="N466" i="19"/>
  <c r="O466" i="19"/>
  <c r="P466" i="19"/>
  <c r="AE466" i="19"/>
  <c r="H467" i="19"/>
  <c r="I467" i="19"/>
  <c r="K467" i="19"/>
  <c r="M467" i="19"/>
  <c r="N467" i="19"/>
  <c r="O467" i="19"/>
  <c r="P467" i="19"/>
  <c r="AE467" i="19"/>
  <c r="H468" i="19"/>
  <c r="I468" i="19"/>
  <c r="K468" i="19"/>
  <c r="M468" i="19"/>
  <c r="N468" i="19"/>
  <c r="O468" i="19"/>
  <c r="P468" i="19"/>
  <c r="AE468" i="19"/>
  <c r="H469" i="19"/>
  <c r="I469" i="19"/>
  <c r="K469" i="19"/>
  <c r="M469" i="19"/>
  <c r="N469" i="19"/>
  <c r="O469" i="19"/>
  <c r="P469" i="19"/>
  <c r="AE469" i="19"/>
  <c r="H470" i="19"/>
  <c r="I470" i="19"/>
  <c r="K470" i="19"/>
  <c r="M470" i="19"/>
  <c r="N470" i="19"/>
  <c r="O470" i="19"/>
  <c r="P470" i="19"/>
  <c r="AE470" i="19"/>
  <c r="H471" i="19"/>
  <c r="I471" i="19"/>
  <c r="K471" i="19"/>
  <c r="M471" i="19"/>
  <c r="N471" i="19"/>
  <c r="O471" i="19"/>
  <c r="P471" i="19"/>
  <c r="AE471" i="19"/>
  <c r="H472" i="19"/>
  <c r="I472" i="19"/>
  <c r="K472" i="19"/>
  <c r="M472" i="19"/>
  <c r="N472" i="19"/>
  <c r="O472" i="19"/>
  <c r="P472" i="19"/>
  <c r="AE472" i="19"/>
  <c r="H473" i="19"/>
  <c r="I473" i="19"/>
  <c r="K473" i="19"/>
  <c r="M473" i="19"/>
  <c r="N473" i="19"/>
  <c r="O473" i="19"/>
  <c r="P473" i="19"/>
  <c r="AE473" i="19"/>
  <c r="H474" i="19"/>
  <c r="I474" i="19"/>
  <c r="K474" i="19"/>
  <c r="M474" i="19"/>
  <c r="N474" i="19"/>
  <c r="O474" i="19"/>
  <c r="P474" i="19"/>
  <c r="AE474" i="19"/>
  <c r="H475" i="19"/>
  <c r="I475" i="19"/>
  <c r="K475" i="19"/>
  <c r="M475" i="19"/>
  <c r="N475" i="19"/>
  <c r="O475" i="19"/>
  <c r="P475" i="19"/>
  <c r="AE475" i="19"/>
  <c r="H476" i="19"/>
  <c r="I476" i="19"/>
  <c r="K476" i="19"/>
  <c r="M476" i="19"/>
  <c r="N476" i="19"/>
  <c r="O476" i="19"/>
  <c r="P476" i="19"/>
  <c r="AE476" i="19"/>
  <c r="H477" i="19"/>
  <c r="I477" i="19"/>
  <c r="K477" i="19"/>
  <c r="M477" i="19"/>
  <c r="N477" i="19"/>
  <c r="O477" i="19"/>
  <c r="P477" i="19"/>
  <c r="AE477" i="19"/>
  <c r="H478" i="19"/>
  <c r="I478" i="19"/>
  <c r="K478" i="19"/>
  <c r="M478" i="19"/>
  <c r="N478" i="19"/>
  <c r="O478" i="19"/>
  <c r="P478" i="19"/>
  <c r="AE478" i="19"/>
  <c r="H479" i="19"/>
  <c r="I479" i="19"/>
  <c r="K479" i="19"/>
  <c r="M479" i="19"/>
  <c r="N479" i="19"/>
  <c r="O479" i="19"/>
  <c r="P479" i="19"/>
  <c r="AE479" i="19"/>
  <c r="H480" i="19"/>
  <c r="I480" i="19"/>
  <c r="K480" i="19"/>
  <c r="M480" i="19"/>
  <c r="N480" i="19"/>
  <c r="O480" i="19"/>
  <c r="P480" i="19"/>
  <c r="AE480" i="19"/>
  <c r="AE481" i="19"/>
  <c r="F456" i="19"/>
  <c r="H456" i="19"/>
  <c r="AB456" i="19" s="1"/>
  <c r="I456" i="19"/>
  <c r="K456" i="19"/>
  <c r="AE456" i="19"/>
  <c r="D457" i="19"/>
  <c r="D458" i="19" s="1"/>
  <c r="H457" i="19"/>
  <c r="I457" i="19"/>
  <c r="K457" i="19"/>
  <c r="AE457" i="19"/>
  <c r="H458" i="19"/>
  <c r="I458" i="19"/>
  <c r="K458" i="19"/>
  <c r="M458" i="19"/>
  <c r="N458" i="19"/>
  <c r="O458" i="19"/>
  <c r="P458" i="19"/>
  <c r="AE458" i="19"/>
  <c r="H459" i="19"/>
  <c r="I459" i="19"/>
  <c r="K459" i="19"/>
  <c r="M459" i="19"/>
  <c r="N459" i="19"/>
  <c r="O459" i="19"/>
  <c r="P459" i="19"/>
  <c r="AE459" i="19"/>
  <c r="H460" i="19"/>
  <c r="I460" i="19"/>
  <c r="K460" i="19"/>
  <c r="M460" i="19"/>
  <c r="N460" i="19"/>
  <c r="O460" i="19"/>
  <c r="P460" i="19"/>
  <c r="AE460" i="19"/>
  <c r="H461" i="19"/>
  <c r="I461" i="19"/>
  <c r="K461" i="19"/>
  <c r="M461" i="19"/>
  <c r="N461" i="19"/>
  <c r="O461" i="19"/>
  <c r="P461" i="19"/>
  <c r="AE461" i="19"/>
  <c r="H462" i="19"/>
  <c r="I462" i="19"/>
  <c r="K462" i="19"/>
  <c r="M462" i="19"/>
  <c r="N462" i="19"/>
  <c r="O462" i="19"/>
  <c r="P462" i="19"/>
  <c r="AE462" i="19"/>
  <c r="H463" i="19"/>
  <c r="I463" i="19"/>
  <c r="K463" i="19"/>
  <c r="M463" i="19"/>
  <c r="N463" i="19"/>
  <c r="O463" i="19"/>
  <c r="P463" i="19"/>
  <c r="AE463" i="19"/>
  <c r="AE449" i="19"/>
  <c r="AE450" i="19"/>
  <c r="F451" i="19"/>
  <c r="H451" i="19"/>
  <c r="AB451" i="19" s="1"/>
  <c r="I451" i="19"/>
  <c r="K451" i="19"/>
  <c r="M451" i="19"/>
  <c r="N451" i="19"/>
  <c r="O451" i="19"/>
  <c r="P451" i="19"/>
  <c r="AE451" i="19"/>
  <c r="F452" i="19"/>
  <c r="H452" i="19"/>
  <c r="AB452" i="19" s="1"/>
  <c r="I452" i="19"/>
  <c r="K452" i="19"/>
  <c r="M452" i="19"/>
  <c r="N452" i="19"/>
  <c r="O452" i="19"/>
  <c r="P452" i="19"/>
  <c r="AE452" i="19"/>
  <c r="F453" i="19"/>
  <c r="H453" i="19"/>
  <c r="AB453" i="19" s="1"/>
  <c r="I453" i="19"/>
  <c r="K453" i="19"/>
  <c r="M453" i="19"/>
  <c r="N453" i="19"/>
  <c r="O453" i="19"/>
  <c r="P453" i="19"/>
  <c r="AE453" i="19"/>
  <c r="D454" i="19"/>
  <c r="F454" i="19" s="1"/>
  <c r="H454" i="19"/>
  <c r="I454" i="19"/>
  <c r="K454" i="19"/>
  <c r="M454" i="19"/>
  <c r="N454" i="19"/>
  <c r="O454" i="19"/>
  <c r="P454" i="19"/>
  <c r="AE454" i="19"/>
  <c r="F851" i="19"/>
  <c r="H851" i="19"/>
  <c r="AB851" i="19" s="1"/>
  <c r="I851" i="19"/>
  <c r="K851" i="19"/>
  <c r="AE851" i="19"/>
  <c r="D852" i="19"/>
  <c r="F852" i="19" s="1"/>
  <c r="H852" i="19"/>
  <c r="I852" i="19"/>
  <c r="K852" i="19"/>
  <c r="AE852" i="19"/>
  <c r="H853" i="19"/>
  <c r="I853" i="19"/>
  <c r="K853" i="19"/>
  <c r="M853" i="19"/>
  <c r="N853" i="19"/>
  <c r="O853" i="19"/>
  <c r="P853" i="19"/>
  <c r="H854" i="19"/>
  <c r="I854" i="19"/>
  <c r="K854" i="19"/>
  <c r="M854" i="19"/>
  <c r="N854" i="19"/>
  <c r="O854" i="19"/>
  <c r="P854" i="19"/>
  <c r="D1218" i="19"/>
  <c r="F1218" i="19" s="1"/>
  <c r="D1030" i="19"/>
  <c r="F1030" i="19" s="1"/>
  <c r="D1018" i="19"/>
  <c r="F1018" i="19" s="1"/>
  <c r="D1008" i="19"/>
  <c r="F1008" i="19" s="1"/>
  <c r="F998" i="19"/>
  <c r="F997" i="19"/>
  <c r="Q1018" i="19"/>
  <c r="AE1018" i="19"/>
  <c r="F1019" i="19"/>
  <c r="H1019" i="19"/>
  <c r="AB1019" i="19" s="1"/>
  <c r="I1019" i="19"/>
  <c r="AE1019" i="19"/>
  <c r="F1020" i="19"/>
  <c r="H1020" i="19"/>
  <c r="AB1020" i="19" s="1"/>
  <c r="I1020" i="19"/>
  <c r="AE1020" i="19"/>
  <c r="F1021" i="19"/>
  <c r="H1021" i="19"/>
  <c r="AB1021" i="19" s="1"/>
  <c r="I1021" i="19"/>
  <c r="K1021" i="19"/>
  <c r="M1021" i="19"/>
  <c r="N1021" i="19"/>
  <c r="O1021" i="19"/>
  <c r="P1021" i="19"/>
  <c r="AE1021" i="19"/>
  <c r="F1022" i="19"/>
  <c r="H1022" i="19"/>
  <c r="AB1022" i="19" s="1"/>
  <c r="I1022" i="19"/>
  <c r="K1022" i="19"/>
  <c r="M1022" i="19"/>
  <c r="N1022" i="19"/>
  <c r="O1022" i="19"/>
  <c r="P1022" i="19"/>
  <c r="AE1022" i="19"/>
  <c r="F1023" i="19"/>
  <c r="H1023" i="19"/>
  <c r="AB1023" i="19" s="1"/>
  <c r="I1023" i="19"/>
  <c r="K1023" i="19"/>
  <c r="M1023" i="19"/>
  <c r="N1023" i="19"/>
  <c r="O1023" i="19"/>
  <c r="P1023" i="19"/>
  <c r="AE1023" i="19"/>
  <c r="F1024" i="19"/>
  <c r="H1024" i="19"/>
  <c r="AB1024" i="19" s="1"/>
  <c r="I1024" i="19"/>
  <c r="K1024" i="19"/>
  <c r="M1024" i="19"/>
  <c r="N1024" i="19"/>
  <c r="O1024" i="19"/>
  <c r="P1024" i="19"/>
  <c r="AE1024" i="19"/>
  <c r="F1025" i="19"/>
  <c r="H1025" i="19"/>
  <c r="AB1025" i="19" s="1"/>
  <c r="I1025" i="19"/>
  <c r="K1025" i="19"/>
  <c r="M1025" i="19"/>
  <c r="N1025" i="19"/>
  <c r="O1025" i="19"/>
  <c r="P1025" i="19"/>
  <c r="AE1025" i="19"/>
  <c r="F1026" i="19"/>
  <c r="H1026" i="19"/>
  <c r="AB1026" i="19" s="1"/>
  <c r="I1026" i="19"/>
  <c r="K1026" i="19"/>
  <c r="M1026" i="19"/>
  <c r="N1026" i="19"/>
  <c r="O1026" i="19"/>
  <c r="P1026" i="19"/>
  <c r="AE1026" i="19"/>
  <c r="Q1008" i="19"/>
  <c r="AE1008" i="19"/>
  <c r="F1009" i="19"/>
  <c r="H1009" i="19"/>
  <c r="AB1009" i="19" s="1"/>
  <c r="I1009" i="19"/>
  <c r="K1009" i="19"/>
  <c r="AE1009" i="19"/>
  <c r="F1010" i="19"/>
  <c r="H1010" i="19"/>
  <c r="AB1010" i="19" s="1"/>
  <c r="I1010" i="19"/>
  <c r="K1010" i="19"/>
  <c r="AE1010" i="19"/>
  <c r="F1011" i="19"/>
  <c r="H1011" i="19"/>
  <c r="AB1011" i="19" s="1"/>
  <c r="I1011" i="19"/>
  <c r="K1011" i="19"/>
  <c r="AE1011" i="19"/>
  <c r="F1012" i="19"/>
  <c r="H1012" i="19"/>
  <c r="AB1012" i="19" s="1"/>
  <c r="I1012" i="19"/>
  <c r="K1012" i="19"/>
  <c r="AE1012" i="19"/>
  <c r="F1013" i="19"/>
  <c r="H1013" i="19"/>
  <c r="AB1013" i="19" s="1"/>
  <c r="I1013" i="19"/>
  <c r="K1013" i="19"/>
  <c r="AE1013" i="19"/>
  <c r="F1014" i="19"/>
  <c r="H1014" i="19"/>
  <c r="AB1014" i="19" s="1"/>
  <c r="I1014" i="19"/>
  <c r="K1014" i="19"/>
  <c r="AE1014" i="19"/>
  <c r="F1015" i="19"/>
  <c r="H1015" i="19"/>
  <c r="AB1015" i="19" s="1"/>
  <c r="I1015" i="19"/>
  <c r="K1015" i="19"/>
  <c r="M1015" i="19"/>
  <c r="N1015" i="19"/>
  <c r="O1015" i="19"/>
  <c r="P1015" i="19"/>
  <c r="AE1015" i="19"/>
  <c r="F1016" i="19"/>
  <c r="H1016" i="19"/>
  <c r="AB1016" i="19" s="1"/>
  <c r="I1016" i="19"/>
  <c r="K1016" i="19"/>
  <c r="M1016" i="19"/>
  <c r="N1016" i="19"/>
  <c r="O1016" i="19"/>
  <c r="P1016" i="19"/>
  <c r="AE1016" i="19"/>
  <c r="AE997" i="19"/>
  <c r="Q998" i="19"/>
  <c r="AE998" i="19"/>
  <c r="F999" i="19"/>
  <c r="H999" i="19"/>
  <c r="AB999" i="19" s="1"/>
  <c r="I999" i="19"/>
  <c r="K999" i="19"/>
  <c r="AE999" i="19"/>
  <c r="F1000" i="19"/>
  <c r="H1000" i="19"/>
  <c r="AB1000" i="19" s="1"/>
  <c r="I1000" i="19"/>
  <c r="AE1000" i="19"/>
  <c r="F1001" i="19"/>
  <c r="H1001" i="19"/>
  <c r="AB1001" i="19" s="1"/>
  <c r="I1001" i="19"/>
  <c r="K1001" i="19"/>
  <c r="AE1001" i="19"/>
  <c r="F1002" i="19"/>
  <c r="H1002" i="19"/>
  <c r="AB1002" i="19" s="1"/>
  <c r="I1002" i="19"/>
  <c r="K1002" i="19"/>
  <c r="AE1002" i="19"/>
  <c r="F1003" i="19"/>
  <c r="H1003" i="19"/>
  <c r="AB1003" i="19" s="1"/>
  <c r="I1003" i="19"/>
  <c r="K1003" i="19"/>
  <c r="AE1003" i="19"/>
  <c r="F1004" i="19"/>
  <c r="H1004" i="19"/>
  <c r="AB1004" i="19" s="1"/>
  <c r="I1004" i="19"/>
  <c r="K1004" i="19"/>
  <c r="AE1004" i="19"/>
  <c r="F1005" i="19"/>
  <c r="H1005" i="19"/>
  <c r="AB1005" i="19" s="1"/>
  <c r="I1005" i="19"/>
  <c r="K1005" i="19"/>
  <c r="M1005" i="19"/>
  <c r="N1005" i="19"/>
  <c r="O1005" i="19"/>
  <c r="P1005" i="19"/>
  <c r="AE1005" i="19"/>
  <c r="F1006" i="19"/>
  <c r="H1006" i="19"/>
  <c r="AB1006" i="19" s="1"/>
  <c r="I1006" i="19"/>
  <c r="K1006" i="19"/>
  <c r="M1006" i="19"/>
  <c r="N1006" i="19"/>
  <c r="O1006" i="19"/>
  <c r="P1006" i="19"/>
  <c r="AE1006" i="19"/>
  <c r="AE412" i="19"/>
  <c r="AE394" i="19"/>
  <c r="P393" i="19"/>
  <c r="O393" i="19"/>
  <c r="N393" i="19"/>
  <c r="M393" i="19"/>
  <c r="K393" i="19"/>
  <c r="I393" i="19"/>
  <c r="H393" i="19"/>
  <c r="AE393" i="19"/>
  <c r="P392" i="19"/>
  <c r="O392" i="19"/>
  <c r="N392" i="19"/>
  <c r="M392" i="19"/>
  <c r="K392" i="19"/>
  <c r="I392" i="19"/>
  <c r="H392" i="19"/>
  <c r="AE392" i="19"/>
  <c r="P391" i="19"/>
  <c r="O391" i="19"/>
  <c r="N391" i="19"/>
  <c r="M391" i="19"/>
  <c r="K391" i="19"/>
  <c r="I391" i="19"/>
  <c r="H391" i="19"/>
  <c r="AE391" i="19"/>
  <c r="P390" i="19"/>
  <c r="O390" i="19"/>
  <c r="N390" i="19"/>
  <c r="M390" i="19"/>
  <c r="K390" i="19"/>
  <c r="I390" i="19"/>
  <c r="H390" i="19"/>
  <c r="AE390" i="19"/>
  <c r="P389" i="19"/>
  <c r="O389" i="19"/>
  <c r="N389" i="19"/>
  <c r="M389" i="19"/>
  <c r="K389" i="19"/>
  <c r="I389" i="19"/>
  <c r="H389" i="19"/>
  <c r="AE389" i="19"/>
  <c r="P388" i="19"/>
  <c r="O388" i="19"/>
  <c r="N388" i="19"/>
  <c r="M388" i="19"/>
  <c r="K388" i="19"/>
  <c r="I388" i="19"/>
  <c r="H388" i="19"/>
  <c r="AE388" i="19"/>
  <c r="P387" i="19"/>
  <c r="O387" i="19"/>
  <c r="N387" i="19"/>
  <c r="M387" i="19"/>
  <c r="K387" i="19"/>
  <c r="I387" i="19"/>
  <c r="H387" i="19"/>
  <c r="AE387" i="19"/>
  <c r="P386" i="19"/>
  <c r="O386" i="19"/>
  <c r="N386" i="19"/>
  <c r="M386" i="19"/>
  <c r="K386" i="19"/>
  <c r="I386" i="19"/>
  <c r="H386" i="19"/>
  <c r="AE386" i="19"/>
  <c r="AE385" i="19"/>
  <c r="P385" i="19"/>
  <c r="O385" i="19"/>
  <c r="N385" i="19"/>
  <c r="M385" i="19"/>
  <c r="K385" i="19"/>
  <c r="I385" i="19"/>
  <c r="H385" i="19"/>
  <c r="P384" i="19"/>
  <c r="O384" i="19"/>
  <c r="N384" i="19"/>
  <c r="M384" i="19"/>
  <c r="K384" i="19"/>
  <c r="I384" i="19"/>
  <c r="H384" i="19"/>
  <c r="AE384" i="19"/>
  <c r="AE383" i="19"/>
  <c r="P383" i="19"/>
  <c r="O383" i="19"/>
  <c r="N383" i="19"/>
  <c r="M383" i="19"/>
  <c r="K383" i="19"/>
  <c r="I383" i="19"/>
  <c r="H383" i="19"/>
  <c r="P382" i="19"/>
  <c r="O382" i="19"/>
  <c r="N382" i="19"/>
  <c r="M382" i="19"/>
  <c r="K382" i="19"/>
  <c r="I382" i="19"/>
  <c r="H382" i="19"/>
  <c r="AE382" i="19"/>
  <c r="P381" i="19"/>
  <c r="O381" i="19"/>
  <c r="N381" i="19"/>
  <c r="M381" i="19"/>
  <c r="K381" i="19"/>
  <c r="I381" i="19"/>
  <c r="H381" i="19"/>
  <c r="AE381" i="19"/>
  <c r="P380" i="19"/>
  <c r="O380" i="19"/>
  <c r="N380" i="19"/>
  <c r="M380" i="19"/>
  <c r="K380" i="19"/>
  <c r="I380" i="19"/>
  <c r="H380" i="19"/>
  <c r="AE380" i="19"/>
  <c r="P379" i="19"/>
  <c r="O379" i="19"/>
  <c r="N379" i="19"/>
  <c r="M379" i="19"/>
  <c r="K379" i="19"/>
  <c r="I379" i="19"/>
  <c r="H379" i="19"/>
  <c r="D379" i="19"/>
  <c r="F379" i="19" s="1"/>
  <c r="AE379" i="19"/>
  <c r="AE378" i="19"/>
  <c r="P378" i="19"/>
  <c r="O378" i="19"/>
  <c r="N378" i="19"/>
  <c r="M378" i="19"/>
  <c r="K378" i="19"/>
  <c r="I378" i="19"/>
  <c r="H378" i="19"/>
  <c r="AB378" i="19" s="1"/>
  <c r="F378" i="19"/>
  <c r="AE376" i="19"/>
  <c r="P375" i="19"/>
  <c r="O375" i="19"/>
  <c r="N375" i="19"/>
  <c r="M375" i="19"/>
  <c r="K375" i="19"/>
  <c r="I375" i="19"/>
  <c r="H375" i="19"/>
  <c r="AE375" i="19"/>
  <c r="AE374" i="19"/>
  <c r="P374" i="19"/>
  <c r="O374" i="19"/>
  <c r="N374" i="19"/>
  <c r="M374" i="19"/>
  <c r="K374" i="19"/>
  <c r="I374" i="19"/>
  <c r="H374" i="19"/>
  <c r="P373" i="19"/>
  <c r="O373" i="19"/>
  <c r="N373" i="19"/>
  <c r="M373" i="19"/>
  <c r="K373" i="19"/>
  <c r="I373" i="19"/>
  <c r="H373" i="19"/>
  <c r="AE373" i="19"/>
  <c r="P372" i="19"/>
  <c r="O372" i="19"/>
  <c r="N372" i="19"/>
  <c r="M372" i="19"/>
  <c r="K372" i="19"/>
  <c r="I372" i="19"/>
  <c r="H372" i="19"/>
  <c r="AE372" i="19"/>
  <c r="P371" i="19"/>
  <c r="O371" i="19"/>
  <c r="N371" i="19"/>
  <c r="M371" i="19"/>
  <c r="K371" i="19"/>
  <c r="I371" i="19"/>
  <c r="H371" i="19"/>
  <c r="AE371" i="19"/>
  <c r="P370" i="19"/>
  <c r="O370" i="19"/>
  <c r="N370" i="19"/>
  <c r="M370" i="19"/>
  <c r="K370" i="19"/>
  <c r="I370" i="19"/>
  <c r="H370" i="19"/>
  <c r="AE370" i="19"/>
  <c r="P369" i="19"/>
  <c r="O369" i="19"/>
  <c r="N369" i="19"/>
  <c r="M369" i="19"/>
  <c r="K369" i="19"/>
  <c r="I369" i="19"/>
  <c r="H369" i="19"/>
  <c r="AE369" i="19"/>
  <c r="P368" i="19"/>
  <c r="O368" i="19"/>
  <c r="N368" i="19"/>
  <c r="M368" i="19"/>
  <c r="K368" i="19"/>
  <c r="I368" i="19"/>
  <c r="H368" i="19"/>
  <c r="AE368" i="19"/>
  <c r="P367" i="19"/>
  <c r="O367" i="19"/>
  <c r="N367" i="19"/>
  <c r="M367" i="19"/>
  <c r="K367" i="19"/>
  <c r="I367" i="19"/>
  <c r="H367" i="19"/>
  <c r="AE367" i="19"/>
  <c r="P366" i="19"/>
  <c r="O366" i="19"/>
  <c r="N366" i="19"/>
  <c r="M366" i="19"/>
  <c r="K366" i="19"/>
  <c r="I366" i="19"/>
  <c r="H366" i="19"/>
  <c r="AE366" i="19"/>
  <c r="P365" i="19"/>
  <c r="O365" i="19"/>
  <c r="N365" i="19"/>
  <c r="M365" i="19"/>
  <c r="K365" i="19"/>
  <c r="I365" i="19"/>
  <c r="H365" i="19"/>
  <c r="AE365" i="19"/>
  <c r="P364" i="19"/>
  <c r="O364" i="19"/>
  <c r="N364" i="19"/>
  <c r="M364" i="19"/>
  <c r="K364" i="19"/>
  <c r="I364" i="19"/>
  <c r="H364" i="19"/>
  <c r="AE364" i="19"/>
  <c r="P363" i="19"/>
  <c r="O363" i="19"/>
  <c r="N363" i="19"/>
  <c r="M363" i="19"/>
  <c r="K363" i="19"/>
  <c r="I363" i="19"/>
  <c r="H363" i="19"/>
  <c r="AE363" i="19"/>
  <c r="P362" i="19"/>
  <c r="O362" i="19"/>
  <c r="N362" i="19"/>
  <c r="M362" i="19"/>
  <c r="K362" i="19"/>
  <c r="I362" i="19"/>
  <c r="H362" i="19"/>
  <c r="AE362" i="19"/>
  <c r="P361" i="19"/>
  <c r="O361" i="19"/>
  <c r="N361" i="19"/>
  <c r="M361" i="19"/>
  <c r="K361" i="19"/>
  <c r="I361" i="19"/>
  <c r="H361" i="19"/>
  <c r="D361" i="19"/>
  <c r="AE361" i="19"/>
  <c r="P360" i="19"/>
  <c r="O360" i="19"/>
  <c r="N360" i="19"/>
  <c r="M360" i="19"/>
  <c r="K360" i="19"/>
  <c r="I360" i="19"/>
  <c r="H360" i="19"/>
  <c r="AB360" i="19" s="1"/>
  <c r="F360" i="19"/>
  <c r="AE360" i="19"/>
  <c r="AE706" i="19"/>
  <c r="P706" i="19"/>
  <c r="O706" i="19"/>
  <c r="N706" i="19"/>
  <c r="M706" i="19"/>
  <c r="K706" i="19"/>
  <c r="I706" i="19"/>
  <c r="H706" i="19"/>
  <c r="AB706" i="19" s="1"/>
  <c r="F706" i="19"/>
  <c r="AE705" i="19"/>
  <c r="P705" i="19"/>
  <c r="O705" i="19"/>
  <c r="N705" i="19"/>
  <c r="M705" i="19"/>
  <c r="K705" i="19"/>
  <c r="I705" i="19"/>
  <c r="H705" i="19"/>
  <c r="AB705" i="19" s="1"/>
  <c r="F705" i="19"/>
  <c r="AE704" i="19"/>
  <c r="I704" i="19"/>
  <c r="H704" i="19"/>
  <c r="AB704" i="19" s="1"/>
  <c r="F704" i="19"/>
  <c r="AE703" i="19"/>
  <c r="I703" i="19"/>
  <c r="H703" i="19"/>
  <c r="AB703" i="19" s="1"/>
  <c r="F703" i="19"/>
  <c r="AE702" i="19"/>
  <c r="I702" i="19"/>
  <c r="H702" i="19"/>
  <c r="AB702" i="19" s="1"/>
  <c r="F702" i="19"/>
  <c r="AE701" i="19"/>
  <c r="I701" i="19"/>
  <c r="H701" i="19"/>
  <c r="AB701" i="19" s="1"/>
  <c r="F701" i="19"/>
  <c r="AE700" i="19"/>
  <c r="I700" i="19"/>
  <c r="H700" i="19"/>
  <c r="AB700" i="19" s="1"/>
  <c r="F700" i="19"/>
  <c r="AE699" i="19"/>
  <c r="I699" i="19"/>
  <c r="H699" i="19"/>
  <c r="AB699" i="19" s="1"/>
  <c r="F699" i="19"/>
  <c r="AE698" i="19"/>
  <c r="Q698" i="19"/>
  <c r="F698" i="19"/>
  <c r="F708" i="19"/>
  <c r="F688" i="19"/>
  <c r="F678" i="19"/>
  <c r="F677" i="19"/>
  <c r="AE716" i="19"/>
  <c r="P716" i="19"/>
  <c r="O716" i="19"/>
  <c r="N716" i="19"/>
  <c r="M716" i="19"/>
  <c r="K716" i="19"/>
  <c r="I716" i="19"/>
  <c r="H716" i="19"/>
  <c r="AB716" i="19" s="1"/>
  <c r="F716" i="19"/>
  <c r="AE715" i="19"/>
  <c r="P715" i="19"/>
  <c r="O715" i="19"/>
  <c r="N715" i="19"/>
  <c r="M715" i="19"/>
  <c r="K715" i="19"/>
  <c r="I715" i="19"/>
  <c r="H715" i="19"/>
  <c r="AB715" i="19" s="1"/>
  <c r="F715" i="19"/>
  <c r="AE714" i="19"/>
  <c r="P714" i="19"/>
  <c r="O714" i="19"/>
  <c r="N714" i="19"/>
  <c r="M714" i="19"/>
  <c r="K714" i="19"/>
  <c r="I714" i="19"/>
  <c r="H714" i="19"/>
  <c r="AB714" i="19" s="1"/>
  <c r="F714" i="19"/>
  <c r="AE713" i="19"/>
  <c r="P713" i="19"/>
  <c r="O713" i="19"/>
  <c r="N713" i="19"/>
  <c r="M713" i="19"/>
  <c r="K713" i="19"/>
  <c r="I713" i="19"/>
  <c r="H713" i="19"/>
  <c r="AB713" i="19" s="1"/>
  <c r="F713" i="19"/>
  <c r="AE712" i="19"/>
  <c r="P712" i="19"/>
  <c r="O712" i="19"/>
  <c r="N712" i="19"/>
  <c r="M712" i="19"/>
  <c r="K712" i="19"/>
  <c r="I712" i="19"/>
  <c r="H712" i="19"/>
  <c r="AB712" i="19" s="1"/>
  <c r="F712" i="19"/>
  <c r="AE711" i="19"/>
  <c r="P711" i="19"/>
  <c r="K711" i="19"/>
  <c r="I711" i="19"/>
  <c r="H711" i="19"/>
  <c r="AB711" i="19" s="1"/>
  <c r="F711" i="19"/>
  <c r="AE710" i="19"/>
  <c r="K710" i="19"/>
  <c r="I710" i="19"/>
  <c r="H710" i="19"/>
  <c r="AB710" i="19" s="1"/>
  <c r="F710" i="19"/>
  <c r="AE709" i="19"/>
  <c r="K709" i="19"/>
  <c r="I709" i="19"/>
  <c r="H709" i="19"/>
  <c r="AB709" i="19" s="1"/>
  <c r="F709" i="19"/>
  <c r="AE708" i="19"/>
  <c r="Q708" i="19"/>
  <c r="AE696" i="19"/>
  <c r="K696" i="19"/>
  <c r="I696" i="19"/>
  <c r="H696" i="19"/>
  <c r="AB696" i="19" s="1"/>
  <c r="F696" i="19"/>
  <c r="AE695" i="19"/>
  <c r="K695" i="19"/>
  <c r="I695" i="19"/>
  <c r="H695" i="19"/>
  <c r="AB695" i="19" s="1"/>
  <c r="F695" i="19"/>
  <c r="AE694" i="19"/>
  <c r="I694" i="19"/>
  <c r="H694" i="19"/>
  <c r="AB694" i="19" s="1"/>
  <c r="F694" i="19"/>
  <c r="AE693" i="19"/>
  <c r="I693" i="19"/>
  <c r="H693" i="19"/>
  <c r="AB693" i="19" s="1"/>
  <c r="F693" i="19"/>
  <c r="AE692" i="19"/>
  <c r="K692" i="19"/>
  <c r="I692" i="19"/>
  <c r="H692" i="19"/>
  <c r="AB692" i="19" s="1"/>
  <c r="F692" i="19"/>
  <c r="AE691" i="19"/>
  <c r="K691" i="19"/>
  <c r="I691" i="19"/>
  <c r="H691" i="19"/>
  <c r="AB691" i="19" s="1"/>
  <c r="F691" i="19"/>
  <c r="AE690" i="19"/>
  <c r="K690" i="19"/>
  <c r="I690" i="19"/>
  <c r="H690" i="19"/>
  <c r="AB690" i="19" s="1"/>
  <c r="F690" i="19"/>
  <c r="AE689" i="19"/>
  <c r="K689" i="19"/>
  <c r="I689" i="19"/>
  <c r="H689" i="19"/>
  <c r="AB689" i="19" s="1"/>
  <c r="F689" i="19"/>
  <c r="AE688" i="19"/>
  <c r="Q688" i="19"/>
  <c r="AE686" i="19"/>
  <c r="K686" i="19"/>
  <c r="I686" i="19"/>
  <c r="H686" i="19"/>
  <c r="AB686" i="19" s="1"/>
  <c r="F686" i="19"/>
  <c r="AE685" i="19"/>
  <c r="K685" i="19"/>
  <c r="I685" i="19"/>
  <c r="H685" i="19"/>
  <c r="AB685" i="19" s="1"/>
  <c r="F685" i="19"/>
  <c r="AE684" i="19"/>
  <c r="K684" i="19"/>
  <c r="I684" i="19"/>
  <c r="H684" i="19"/>
  <c r="AB684" i="19" s="1"/>
  <c r="F684" i="19"/>
  <c r="AE683" i="19"/>
  <c r="K683" i="19"/>
  <c r="I683" i="19"/>
  <c r="H683" i="19"/>
  <c r="AB683" i="19" s="1"/>
  <c r="F683" i="19"/>
  <c r="AE682" i="19"/>
  <c r="K682" i="19"/>
  <c r="I682" i="19"/>
  <c r="H682" i="19"/>
  <c r="AB682" i="19" s="1"/>
  <c r="F682" i="19"/>
  <c r="AE681" i="19"/>
  <c r="K681" i="19"/>
  <c r="I681" i="19"/>
  <c r="H681" i="19"/>
  <c r="AB681" i="19" s="1"/>
  <c r="F681" i="19"/>
  <c r="AE680" i="19"/>
  <c r="K680" i="19"/>
  <c r="I680" i="19"/>
  <c r="H680" i="19"/>
  <c r="AB680" i="19" s="1"/>
  <c r="F680" i="19"/>
  <c r="AE679" i="19"/>
  <c r="K679" i="19"/>
  <c r="I679" i="19"/>
  <c r="H679" i="19"/>
  <c r="AB679" i="19" s="1"/>
  <c r="F679" i="19"/>
  <c r="AE678" i="19"/>
  <c r="Q678" i="19"/>
  <c r="AE677" i="19"/>
  <c r="F836" i="19"/>
  <c r="F835" i="19"/>
  <c r="F720" i="19"/>
  <c r="F719" i="19"/>
  <c r="F396" i="19"/>
  <c r="F272" i="19"/>
  <c r="F359" i="19"/>
  <c r="F358" i="19"/>
  <c r="F344" i="19"/>
  <c r="F334" i="19"/>
  <c r="F324" i="19"/>
  <c r="F314" i="19"/>
  <c r="F313" i="19"/>
  <c r="F303" i="19"/>
  <c r="F293" i="19"/>
  <c r="F283" i="19"/>
  <c r="F273" i="19"/>
  <c r="F17" i="19"/>
  <c r="F16" i="19"/>
  <c r="F15" i="19"/>
  <c r="F14" i="19"/>
  <c r="U366" i="15"/>
  <c r="U183" i="15"/>
  <c r="U399" i="15"/>
  <c r="U348" i="15"/>
  <c r="U338" i="15"/>
  <c r="U310" i="15"/>
  <c r="U470" i="15"/>
  <c r="U461" i="15"/>
  <c r="U452" i="15"/>
  <c r="U443" i="15"/>
  <c r="U282" i="15"/>
  <c r="U85" i="15"/>
  <c r="U82" i="15"/>
  <c r="U73" i="15"/>
  <c r="U128" i="15"/>
  <c r="U41" i="15"/>
  <c r="U65" i="15"/>
  <c r="U56" i="15"/>
  <c r="U51" i="15"/>
  <c r="U38" i="15"/>
  <c r="U25" i="15"/>
  <c r="Q16" i="19"/>
  <c r="M625" i="15"/>
  <c r="A625" i="15"/>
  <c r="M624" i="15"/>
  <c r="L624" i="15"/>
  <c r="A624" i="15"/>
  <c r="M623" i="15"/>
  <c r="L623" i="15"/>
  <c r="A623" i="15"/>
  <c r="L622" i="15"/>
  <c r="L621" i="15"/>
  <c r="L620" i="15"/>
  <c r="L619" i="15"/>
  <c r="S60" i="15"/>
  <c r="M60" i="15"/>
  <c r="A60" i="15"/>
  <c r="M64" i="15"/>
  <c r="L64" i="15"/>
  <c r="S64" i="15" s="1"/>
  <c r="A64" i="15"/>
  <c r="M63" i="15"/>
  <c r="L63" i="15"/>
  <c r="S63" i="15" s="1"/>
  <c r="A63" i="15"/>
  <c r="M62" i="15"/>
  <c r="L62" i="15"/>
  <c r="S62" i="15" s="1"/>
  <c r="A62" i="15"/>
  <c r="M61" i="15"/>
  <c r="L61" i="15"/>
  <c r="U61" i="15" s="1"/>
  <c r="A61" i="15"/>
  <c r="S117" i="15" l="1"/>
  <c r="U117" i="15"/>
  <c r="S121" i="15"/>
  <c r="U121" i="15"/>
  <c r="S115" i="15"/>
  <c r="U115" i="15"/>
  <c r="S112" i="15"/>
  <c r="U112" i="15"/>
  <c r="S111" i="15"/>
  <c r="U111" i="15"/>
  <c r="S110" i="15"/>
  <c r="U110" i="15"/>
  <c r="S109" i="15"/>
  <c r="U109" i="15"/>
  <c r="S119" i="15"/>
  <c r="U119" i="15"/>
  <c r="S108" i="15"/>
  <c r="U108" i="15"/>
  <c r="S106" i="15"/>
  <c r="U106" i="15"/>
  <c r="S107" i="15"/>
  <c r="U107" i="15"/>
  <c r="U588" i="15"/>
  <c r="U619" i="15"/>
  <c r="U620" i="15"/>
  <c r="S604" i="15"/>
  <c r="S571" i="15"/>
  <c r="S608" i="15"/>
  <c r="S607" i="15"/>
  <c r="S606" i="15"/>
  <c r="S603" i="15"/>
  <c r="S605" i="15"/>
  <c r="S602" i="15"/>
  <c r="S580" i="15"/>
  <c r="AB1441" i="19"/>
  <c r="AB1447" i="19"/>
  <c r="D1029" i="19"/>
  <c r="F1029" i="19" s="1"/>
  <c r="B1458" i="19"/>
  <c r="B1459" i="19" s="1"/>
  <c r="F1447" i="19"/>
  <c r="F591" i="19"/>
  <c r="AB1476" i="19"/>
  <c r="F1476" i="19"/>
  <c r="F1452" i="19"/>
  <c r="B1476" i="19"/>
  <c r="AE1476" i="19" s="1"/>
  <c r="U613" i="15" s="1"/>
  <c r="AF613" i="15" s="1"/>
  <c r="AB1463" i="19"/>
  <c r="AB1452" i="19"/>
  <c r="F1457" i="19"/>
  <c r="B1448" i="19"/>
  <c r="AE1448" i="19" s="1"/>
  <c r="U621" i="15" s="1"/>
  <c r="AB1457" i="19"/>
  <c r="B1441" i="19"/>
  <c r="AE1441" i="19" s="1"/>
  <c r="U614" i="15" s="1"/>
  <c r="AF614" i="15" s="1"/>
  <c r="AB1453" i="19"/>
  <c r="F1453" i="19"/>
  <c r="F1463" i="19"/>
  <c r="F1458" i="19"/>
  <c r="AB1458" i="19"/>
  <c r="F1441" i="19"/>
  <c r="B1381" i="19"/>
  <c r="B1382" i="19" s="1"/>
  <c r="AE1382" i="19" s="1"/>
  <c r="U596" i="15" s="1"/>
  <c r="Q1478" i="19"/>
  <c r="Q1371" i="19"/>
  <c r="Q1442" i="19"/>
  <c r="Q1453" i="19"/>
  <c r="Q1462" i="19"/>
  <c r="Q1457" i="19"/>
  <c r="Q1452" i="19"/>
  <c r="Q1463" i="19"/>
  <c r="Q1454" i="19"/>
  <c r="Q1466" i="19"/>
  <c r="Q1477" i="19"/>
  <c r="Q1459" i="19"/>
  <c r="Q1464" i="19"/>
  <c r="Q1444" i="19"/>
  <c r="Q1456" i="19"/>
  <c r="Q1467" i="19"/>
  <c r="Q1465" i="19"/>
  <c r="Q1468" i="19"/>
  <c r="Q1451" i="19"/>
  <c r="Q1469" i="19"/>
  <c r="Q1458" i="19"/>
  <c r="F1464" i="19"/>
  <c r="C1465" i="19"/>
  <c r="AB1465" i="19" s="1"/>
  <c r="AB1464" i="19"/>
  <c r="AE1463" i="19"/>
  <c r="B1453" i="19"/>
  <c r="AE1453" i="19" s="1"/>
  <c r="F1442" i="19"/>
  <c r="F1448" i="19"/>
  <c r="AB1448" i="19"/>
  <c r="F1449" i="19"/>
  <c r="F1459" i="19"/>
  <c r="AB1459" i="19"/>
  <c r="AB1449" i="19"/>
  <c r="C1478" i="19"/>
  <c r="AB1477" i="19"/>
  <c r="F1477" i="19"/>
  <c r="D1443" i="19"/>
  <c r="AB1442" i="19"/>
  <c r="F1454" i="19"/>
  <c r="AB1454" i="19"/>
  <c r="C1388" i="19"/>
  <c r="AB1380" i="19"/>
  <c r="F1412" i="19"/>
  <c r="F1381" i="19"/>
  <c r="AB454" i="19"/>
  <c r="F502" i="19"/>
  <c r="C1415" i="19"/>
  <c r="AE1411" i="19"/>
  <c r="U589" i="15" s="1"/>
  <c r="AB1412" i="19"/>
  <c r="F1413" i="19"/>
  <c r="B1413" i="19"/>
  <c r="AE1412" i="19"/>
  <c r="U590" i="15" s="1"/>
  <c r="F1380" i="19"/>
  <c r="Q1386" i="19"/>
  <c r="Q1375" i="19"/>
  <c r="Q1370" i="19"/>
  <c r="F627" i="19"/>
  <c r="Q1373" i="19"/>
  <c r="D1382" i="19"/>
  <c r="F1382" i="19" s="1"/>
  <c r="AB1381" i="19"/>
  <c r="Q1365" i="19"/>
  <c r="AE1374" i="19"/>
  <c r="Q1368" i="19"/>
  <c r="Q1369" i="19"/>
  <c r="AE1368" i="19"/>
  <c r="AB1358" i="19"/>
  <c r="F1358" i="19"/>
  <c r="Q1376" i="19"/>
  <c r="D1369" i="19"/>
  <c r="F1359" i="19"/>
  <c r="F1366" i="19"/>
  <c r="F1365" i="19"/>
  <c r="F1364" i="19"/>
  <c r="F1373" i="19"/>
  <c r="F1374" i="19"/>
  <c r="D1375" i="19"/>
  <c r="D1376" i="19" s="1"/>
  <c r="AB1374" i="19"/>
  <c r="C1371" i="19"/>
  <c r="AE1370" i="19"/>
  <c r="AE1371" i="19"/>
  <c r="AB1366" i="19"/>
  <c r="AE1369" i="19"/>
  <c r="Q1363" i="19"/>
  <c r="Q1374" i="19"/>
  <c r="C1376" i="19"/>
  <c r="AB1359" i="19"/>
  <c r="Q1366" i="19"/>
  <c r="AB1365" i="19"/>
  <c r="AB1364" i="19"/>
  <c r="AB627" i="19"/>
  <c r="C1360" i="19"/>
  <c r="AB1360" i="19" s="1"/>
  <c r="B1364" i="19"/>
  <c r="B1358" i="19"/>
  <c r="Q1361" i="19"/>
  <c r="Q1364" i="19"/>
  <c r="AB609" i="19"/>
  <c r="AB538" i="19"/>
  <c r="F538" i="19"/>
  <c r="F609" i="19"/>
  <c r="AB582" i="19"/>
  <c r="F582" i="19"/>
  <c r="F466" i="19"/>
  <c r="AB579" i="19"/>
  <c r="AB457" i="19"/>
  <c r="AB520" i="19"/>
  <c r="AB556" i="19"/>
  <c r="F457" i="19"/>
  <c r="AB484" i="19"/>
  <c r="F520" i="19"/>
  <c r="F556" i="19"/>
  <c r="AB591" i="19"/>
  <c r="D540" i="19"/>
  <c r="AB540" i="19" s="1"/>
  <c r="F539" i="19"/>
  <c r="AB502" i="19"/>
  <c r="U205" i="15"/>
  <c r="U510" i="15"/>
  <c r="U609" i="15"/>
  <c r="U226" i="15"/>
  <c r="U230" i="15"/>
  <c r="U267" i="15"/>
  <c r="U625" i="15"/>
  <c r="AF625" i="15" s="1"/>
  <c r="U410" i="15"/>
  <c r="U163" i="15"/>
  <c r="U18" i="15"/>
  <c r="U421" i="15"/>
  <c r="U141" i="15"/>
  <c r="U177" i="15"/>
  <c r="U634" i="15"/>
  <c r="U92" i="15"/>
  <c r="U378" i="15"/>
  <c r="U353" i="15"/>
  <c r="U384" i="15"/>
  <c r="U372" i="15"/>
  <c r="U488" i="15"/>
  <c r="U260" i="15"/>
  <c r="U171" i="15"/>
  <c r="U188" i="15"/>
  <c r="U343" i="15"/>
  <c r="U181" i="15"/>
  <c r="AF624" i="15"/>
  <c r="U425" i="15"/>
  <c r="U530" i="15"/>
  <c r="U98" i="15"/>
  <c r="AF98" i="15" s="1"/>
  <c r="U434" i="15"/>
  <c r="U529" i="15"/>
  <c r="U33" i="15"/>
  <c r="U208" i="15"/>
  <c r="U496" i="15"/>
  <c r="U235" i="15"/>
  <c r="U318" i="15"/>
  <c r="U629" i="15"/>
  <c r="U394" i="15"/>
  <c r="U60" i="15"/>
  <c r="AF60" i="15" s="1"/>
  <c r="U239" i="15"/>
  <c r="U323" i="15"/>
  <c r="U404" i="15"/>
  <c r="U244" i="15"/>
  <c r="U328" i="15"/>
  <c r="U475" i="15"/>
  <c r="U251" i="15"/>
  <c r="U333" i="15"/>
  <c r="U501" i="15"/>
  <c r="U297" i="15"/>
  <c r="U217" i="15"/>
  <c r="U483" i="15"/>
  <c r="U151" i="15"/>
  <c r="Q441" i="19"/>
  <c r="Q648" i="19"/>
  <c r="Q529" i="19"/>
  <c r="Q613" i="19"/>
  <c r="Q604" i="19"/>
  <c r="Q432" i="19"/>
  <c r="Q655" i="19"/>
  <c r="Q570" i="19"/>
  <c r="Q561" i="19"/>
  <c r="Q515" i="19"/>
  <c r="Q478" i="19"/>
  <c r="Q475" i="19"/>
  <c r="Q548" i="19"/>
  <c r="Q443" i="19"/>
  <c r="Q611" i="19"/>
  <c r="Q445" i="19"/>
  <c r="Q637" i="19"/>
  <c r="Q442" i="19"/>
  <c r="Q626" i="19"/>
  <c r="Q458" i="19"/>
  <c r="Q590" i="19"/>
  <c r="Q465" i="19"/>
  <c r="Q587" i="19"/>
  <c r="Q562" i="19"/>
  <c r="Q564" i="19"/>
  <c r="Q567" i="19"/>
  <c r="Q435" i="19"/>
  <c r="Q530" i="19"/>
  <c r="Q578" i="19"/>
  <c r="Q497" i="19"/>
  <c r="Q494" i="19"/>
  <c r="Q491" i="19"/>
  <c r="Q533" i="19"/>
  <c r="Q671" i="19"/>
  <c r="Q617" i="19"/>
  <c r="Q649" i="19"/>
  <c r="Q614" i="19"/>
  <c r="Q463" i="19"/>
  <c r="Q593" i="19"/>
  <c r="Q630" i="19"/>
  <c r="U63" i="15"/>
  <c r="AF63" i="15" s="1"/>
  <c r="Q468" i="19"/>
  <c r="Q549" i="19"/>
  <c r="Q602" i="19"/>
  <c r="Q599" i="19"/>
  <c r="Q596" i="19"/>
  <c r="Q560" i="19"/>
  <c r="Q601" i="19"/>
  <c r="Q654" i="19"/>
  <c r="Q622" i="19"/>
  <c r="Q619" i="19"/>
  <c r="Q423" i="19"/>
  <c r="Q543" i="19"/>
  <c r="Q540" i="19"/>
  <c r="Q569" i="19"/>
  <c r="Q664" i="19"/>
  <c r="Q490" i="19"/>
  <c r="Q470" i="19"/>
  <c r="Q641" i="19"/>
  <c r="Q638" i="19"/>
  <c r="Q440" i="19"/>
  <c r="Q665" i="19"/>
  <c r="Q460" i="19"/>
  <c r="Q623" i="19"/>
  <c r="Q452" i="19"/>
  <c r="Q454" i="19"/>
  <c r="Q473" i="19"/>
  <c r="Q467" i="19"/>
  <c r="Q595" i="19"/>
  <c r="Q629" i="19"/>
  <c r="Q447" i="19"/>
  <c r="Q551" i="19"/>
  <c r="Q584" i="19"/>
  <c r="Q609" i="19"/>
  <c r="Q453" i="19"/>
  <c r="Q433" i="19"/>
  <c r="Q498" i="19"/>
  <c r="Q522" i="19"/>
  <c r="Q666" i="19"/>
  <c r="Q660" i="19"/>
  <c r="Q663" i="19"/>
  <c r="Q492" i="19"/>
  <c r="Q461" i="19"/>
  <c r="Q528" i="19"/>
  <c r="Q576" i="19"/>
  <c r="Q634" i="19"/>
  <c r="Q527" i="19"/>
  <c r="Q568" i="19"/>
  <c r="Q437" i="19"/>
  <c r="Q421" i="19"/>
  <c r="Q532" i="19"/>
  <c r="U62" i="15"/>
  <c r="AF62" i="15" s="1"/>
  <c r="Q368" i="19"/>
  <c r="Q628" i="19"/>
  <c r="Q621" i="19"/>
  <c r="U64" i="15"/>
  <c r="AF64" i="15" s="1"/>
  <c r="Q646" i="19"/>
  <c r="Q615" i="19"/>
  <c r="Q661" i="19"/>
  <c r="Q658" i="19"/>
  <c r="Q672" i="19"/>
  <c r="Q669" i="19"/>
  <c r="Q594" i="19"/>
  <c r="Q563" i="19"/>
  <c r="Q591" i="19"/>
  <c r="Q585" i="19"/>
  <c r="Q577" i="19"/>
  <c r="Q565" i="19"/>
  <c r="Q636" i="19"/>
  <c r="Q451" i="19"/>
  <c r="Q544" i="19"/>
  <c r="Q657" i="19"/>
  <c r="Q598" i="19"/>
  <c r="Q495" i="19"/>
  <c r="Q592" i="19"/>
  <c r="F484" i="19"/>
  <c r="Q586" i="19"/>
  <c r="Q603" i="19"/>
  <c r="Q616" i="19"/>
  <c r="Q639" i="19"/>
  <c r="Q434" i="19"/>
  <c r="Q668" i="19"/>
  <c r="Q608" i="19"/>
  <c r="Q633" i="19"/>
  <c r="Q541" i="19"/>
  <c r="Q581" i="19"/>
  <c r="Q474" i="19"/>
  <c r="Q583" i="19"/>
  <c r="Q600" i="19"/>
  <c r="Q444" i="19"/>
  <c r="Q618" i="19"/>
  <c r="Q552" i="19"/>
  <c r="Q436" i="19"/>
  <c r="AB467" i="19"/>
  <c r="Q631" i="19"/>
  <c r="Q588" i="19"/>
  <c r="Q516" i="19"/>
  <c r="Q420" i="19"/>
  <c r="Q422" i="19"/>
  <c r="Q466" i="19"/>
  <c r="AB521" i="19"/>
  <c r="Q471" i="19"/>
  <c r="Q610" i="19"/>
  <c r="Q462" i="19"/>
  <c r="Q479" i="19"/>
  <c r="Q476" i="19"/>
  <c r="Q446" i="19"/>
  <c r="D486" i="19"/>
  <c r="AB486" i="19" s="1"/>
  <c r="F485" i="19"/>
  <c r="Q647" i="19"/>
  <c r="Q627" i="19"/>
  <c r="Q612" i="19"/>
  <c r="Q620" i="19"/>
  <c r="Q635" i="19"/>
  <c r="Q632" i="19"/>
  <c r="Q640" i="19"/>
  <c r="Q480" i="19"/>
  <c r="Q469" i="19"/>
  <c r="AB466" i="19"/>
  <c r="Q566" i="19"/>
  <c r="Q477" i="19"/>
  <c r="Q386" i="19"/>
  <c r="Q542" i="19"/>
  <c r="Q531" i="19"/>
  <c r="Q854" i="19"/>
  <c r="Q579" i="19"/>
  <c r="Q605" i="19"/>
  <c r="Q493" i="19"/>
  <c r="Q539" i="19"/>
  <c r="AB852" i="19"/>
  <c r="Q597" i="19"/>
  <c r="Q582" i="19"/>
  <c r="Q496" i="19"/>
  <c r="Q472" i="19"/>
  <c r="Q550" i="19"/>
  <c r="Q459" i="19"/>
  <c r="Q534" i="19"/>
  <c r="D504" i="19"/>
  <c r="AB504" i="19" s="1"/>
  <c r="F503" i="19"/>
  <c r="AB557" i="19"/>
  <c r="F557" i="19"/>
  <c r="AB458" i="19"/>
  <c r="F458" i="19"/>
  <c r="D853" i="19"/>
  <c r="F853" i="19" s="1"/>
  <c r="Q653" i="19"/>
  <c r="Q662" i="19"/>
  <c r="Q667" i="19"/>
  <c r="Q670" i="19"/>
  <c r="F467" i="19"/>
  <c r="F521" i="19"/>
  <c r="F592" i="19"/>
  <c r="AB592" i="19"/>
  <c r="D593" i="19"/>
  <c r="Q659" i="19"/>
  <c r="F583" i="19"/>
  <c r="AB583" i="19"/>
  <c r="D584" i="19"/>
  <c r="D522" i="19"/>
  <c r="AB485" i="19"/>
  <c r="AB503" i="19"/>
  <c r="AB539" i="19"/>
  <c r="Q1026" i="19"/>
  <c r="D611" i="19"/>
  <c r="D459" i="19"/>
  <c r="D468" i="19"/>
  <c r="D558" i="19"/>
  <c r="AB628" i="19"/>
  <c r="D629" i="19"/>
  <c r="AB610" i="19"/>
  <c r="Q1015" i="19"/>
  <c r="Q1021" i="19"/>
  <c r="Q1006" i="19"/>
  <c r="Q853" i="19"/>
  <c r="Q381" i="19"/>
  <c r="Q393" i="19"/>
  <c r="Q1023" i="19"/>
  <c r="Q1019" i="19"/>
  <c r="Q383" i="19"/>
  <c r="Q1022" i="19"/>
  <c r="D1217" i="19"/>
  <c r="F1217" i="19" s="1"/>
  <c r="Q1025" i="19"/>
  <c r="Q379" i="19"/>
  <c r="Q1016" i="19"/>
  <c r="Q1024" i="19"/>
  <c r="Q1020" i="19"/>
  <c r="Q1005" i="19"/>
  <c r="Q380" i="19"/>
  <c r="Q387" i="19"/>
  <c r="Q378" i="19"/>
  <c r="Q384" i="19"/>
  <c r="Q388" i="19"/>
  <c r="Q390" i="19"/>
  <c r="Q392" i="19"/>
  <c r="Q385" i="19"/>
  <c r="AB379" i="19"/>
  <c r="Q391" i="19"/>
  <c r="Q389" i="19"/>
  <c r="Q365" i="19"/>
  <c r="Q373" i="19"/>
  <c r="Q382" i="19"/>
  <c r="Q372" i="19"/>
  <c r="Q374" i="19"/>
  <c r="Q361" i="19"/>
  <c r="Q369" i="19"/>
  <c r="D380" i="19"/>
  <c r="AB380" i="19" s="1"/>
  <c r="Q364" i="19"/>
  <c r="AB361" i="19"/>
  <c r="D362" i="19"/>
  <c r="D363" i="19" s="1"/>
  <c r="AB363" i="19" s="1"/>
  <c r="Q366" i="19"/>
  <c r="Q371" i="19"/>
  <c r="Q710" i="19"/>
  <c r="Q360" i="19"/>
  <c r="Q363" i="19"/>
  <c r="Q370" i="19"/>
  <c r="Q362" i="19"/>
  <c r="F361" i="19"/>
  <c r="Q375" i="19"/>
  <c r="Q367" i="19"/>
  <c r="Q705" i="19"/>
  <c r="Q712" i="19"/>
  <c r="Q706" i="19"/>
  <c r="Q713" i="19"/>
  <c r="Q714" i="19"/>
  <c r="Q716" i="19"/>
  <c r="Q709" i="19"/>
  <c r="Q711" i="19"/>
  <c r="Q715" i="19"/>
  <c r="AF61" i="15"/>
  <c r="AF623" i="15"/>
  <c r="S624" i="15"/>
  <c r="S623" i="15"/>
  <c r="S61" i="15"/>
  <c r="M98" i="15"/>
  <c r="A98" i="15"/>
  <c r="AF41" i="15"/>
  <c r="S41" i="15"/>
  <c r="M41" i="15"/>
  <c r="A41" i="15"/>
  <c r="F1465" i="19" l="1"/>
  <c r="B1477" i="19"/>
  <c r="B1442" i="19"/>
  <c r="AE1442" i="19" s="1"/>
  <c r="B1449" i="19"/>
  <c r="AE1449" i="19" s="1"/>
  <c r="U622" i="15" s="1"/>
  <c r="B1443" i="19"/>
  <c r="AE1443" i="19" s="1"/>
  <c r="C1466" i="19"/>
  <c r="C1467" i="19" s="1"/>
  <c r="AE1381" i="19"/>
  <c r="D1415" i="19"/>
  <c r="B1383" i="19"/>
  <c r="B1384" i="19" s="1"/>
  <c r="AB1413" i="19"/>
  <c r="F1415" i="19"/>
  <c r="F1414" i="19"/>
  <c r="AE1465" i="19"/>
  <c r="AE1464" i="19"/>
  <c r="B1454" i="19"/>
  <c r="AE1454" i="19" s="1"/>
  <c r="D1444" i="19"/>
  <c r="F1443" i="19"/>
  <c r="AE1458" i="19"/>
  <c r="AE1459" i="19"/>
  <c r="B1478" i="19"/>
  <c r="AE1478" i="19" s="1"/>
  <c r="AE1477" i="19"/>
  <c r="F1478" i="19"/>
  <c r="AB1478" i="19"/>
  <c r="C1479" i="19"/>
  <c r="F1479" i="19" s="1"/>
  <c r="AB1443" i="19"/>
  <c r="B1414" i="19"/>
  <c r="AE1414" i="19" s="1"/>
  <c r="U592" i="15" s="1"/>
  <c r="AE1413" i="19"/>
  <c r="U591" i="15" s="1"/>
  <c r="F486" i="19"/>
  <c r="AB1382" i="19"/>
  <c r="D1383" i="19"/>
  <c r="F1383" i="19" s="1"/>
  <c r="F1376" i="19"/>
  <c r="AB1375" i="19"/>
  <c r="F1369" i="19"/>
  <c r="D1370" i="19"/>
  <c r="F1375" i="19"/>
  <c r="AB1369" i="19"/>
  <c r="AE1375" i="19"/>
  <c r="AE1376" i="19"/>
  <c r="AB1376" i="19"/>
  <c r="F540" i="19"/>
  <c r="D487" i="19"/>
  <c r="F487" i="19" s="1"/>
  <c r="AE1358" i="19"/>
  <c r="U534" i="15" s="1"/>
  <c r="AF534" i="15" s="1"/>
  <c r="B1359" i="19"/>
  <c r="B1365" i="19"/>
  <c r="AE1364" i="19"/>
  <c r="F1360" i="19"/>
  <c r="C1361" i="19"/>
  <c r="D541" i="19"/>
  <c r="AB541" i="19" s="1"/>
  <c r="D854" i="19"/>
  <c r="AB854" i="19" s="1"/>
  <c r="AB853" i="19"/>
  <c r="F504" i="19"/>
  <c r="D505" i="19"/>
  <c r="AB505" i="19" s="1"/>
  <c r="F522" i="19"/>
  <c r="AB522" i="19"/>
  <c r="D523" i="19"/>
  <c r="D594" i="19"/>
  <c r="F593" i="19"/>
  <c r="AB593" i="19"/>
  <c r="F629" i="19"/>
  <c r="AB629" i="19"/>
  <c r="D630" i="19"/>
  <c r="F611" i="19"/>
  <c r="D612" i="19"/>
  <c r="AB611" i="19"/>
  <c r="F558" i="19"/>
  <c r="AB558" i="19"/>
  <c r="D559" i="19"/>
  <c r="D585" i="19"/>
  <c r="AB584" i="19"/>
  <c r="F584" i="19"/>
  <c r="AB468" i="19"/>
  <c r="F468" i="19"/>
  <c r="D469" i="19"/>
  <c r="F459" i="19"/>
  <c r="D460" i="19"/>
  <c r="AB459" i="19"/>
  <c r="F362" i="19"/>
  <c r="F380" i="19"/>
  <c r="D381" i="19"/>
  <c r="AB362" i="19"/>
  <c r="D364" i="19"/>
  <c r="F363" i="19"/>
  <c r="M187" i="15"/>
  <c r="L187" i="15"/>
  <c r="A187" i="15"/>
  <c r="K319" i="19"/>
  <c r="K320" i="19"/>
  <c r="K326" i="19"/>
  <c r="K325" i="19"/>
  <c r="F1466" i="19" l="1"/>
  <c r="U595" i="15"/>
  <c r="AF595" i="15" s="1"/>
  <c r="AB1466" i="19"/>
  <c r="AE1383" i="19"/>
  <c r="U597" i="15" s="1"/>
  <c r="AB1414" i="19"/>
  <c r="B1444" i="19"/>
  <c r="AE1444" i="19" s="1"/>
  <c r="B1466" i="19"/>
  <c r="AE1466" i="19" s="1"/>
  <c r="C1468" i="19"/>
  <c r="F1467" i="19"/>
  <c r="AB1467" i="19"/>
  <c r="AB1444" i="19"/>
  <c r="F1444" i="19"/>
  <c r="AB487" i="19"/>
  <c r="D488" i="19"/>
  <c r="F488" i="19" s="1"/>
  <c r="B1385" i="19"/>
  <c r="AE1384" i="19"/>
  <c r="U598" i="15" s="1"/>
  <c r="AB1383" i="19"/>
  <c r="D1384" i="19"/>
  <c r="F1384" i="19" s="1"/>
  <c r="D1371" i="19"/>
  <c r="AB1370" i="19"/>
  <c r="F1370" i="19"/>
  <c r="D542" i="19"/>
  <c r="F542" i="19" s="1"/>
  <c r="F505" i="19"/>
  <c r="F1361" i="19"/>
  <c r="AB1361" i="19"/>
  <c r="F541" i="19"/>
  <c r="B1366" i="19"/>
  <c r="AE1365" i="19"/>
  <c r="D506" i="19"/>
  <c r="D507" i="19" s="1"/>
  <c r="B1360" i="19"/>
  <c r="AE1359" i="19"/>
  <c r="U535" i="15" s="1"/>
  <c r="AF535" i="15" s="1"/>
  <c r="F854" i="19"/>
  <c r="S187" i="15"/>
  <c r="U187" i="15"/>
  <c r="AF187" i="15" s="1"/>
  <c r="D560" i="19"/>
  <c r="AB559" i="19"/>
  <c r="F559" i="19"/>
  <c r="AB523" i="19"/>
  <c r="D524" i="19"/>
  <c r="F523" i="19"/>
  <c r="D461" i="19"/>
  <c r="AB460" i="19"/>
  <c r="F460" i="19"/>
  <c r="F594" i="19"/>
  <c r="AB594" i="19"/>
  <c r="D595" i="19"/>
  <c r="F612" i="19"/>
  <c r="AB612" i="19"/>
  <c r="D613" i="19"/>
  <c r="F630" i="19"/>
  <c r="AB630" i="19"/>
  <c r="D631" i="19"/>
  <c r="AB469" i="19"/>
  <c r="D470" i="19"/>
  <c r="F469" i="19"/>
  <c r="F585" i="19"/>
  <c r="D586" i="19"/>
  <c r="AB585" i="19"/>
  <c r="F381" i="19"/>
  <c r="D382" i="19"/>
  <c r="AB381" i="19"/>
  <c r="D365" i="19"/>
  <c r="AB364" i="19"/>
  <c r="F364" i="19"/>
  <c r="AF629" i="15"/>
  <c r="S629" i="15"/>
  <c r="M629" i="15"/>
  <c r="A629" i="15"/>
  <c r="M628" i="15"/>
  <c r="L628" i="15"/>
  <c r="A628" i="15"/>
  <c r="F506" i="19" l="1"/>
  <c r="B1467" i="19"/>
  <c r="AE1467" i="19" s="1"/>
  <c r="AB488" i="19"/>
  <c r="D489" i="19"/>
  <c r="AB489" i="19" s="1"/>
  <c r="F1468" i="19"/>
  <c r="AB1468" i="19"/>
  <c r="C1469" i="19"/>
  <c r="AE1385" i="19"/>
  <c r="B1386" i="19"/>
  <c r="AE1386" i="19" s="1"/>
  <c r="AB506" i="19"/>
  <c r="AB1384" i="19"/>
  <c r="D1385" i="19"/>
  <c r="F1385" i="19" s="1"/>
  <c r="AB542" i="19"/>
  <c r="D543" i="19"/>
  <c r="D544" i="19" s="1"/>
  <c r="AB1371" i="19"/>
  <c r="F1371" i="19"/>
  <c r="AE1366" i="19"/>
  <c r="B1361" i="19"/>
  <c r="AE1361" i="19" s="1"/>
  <c r="AE1360" i="19"/>
  <c r="U536" i="15" s="1"/>
  <c r="AF536" i="15" s="1"/>
  <c r="F524" i="19"/>
  <c r="AB524" i="19"/>
  <c r="D525" i="19"/>
  <c r="AB613" i="19"/>
  <c r="F613" i="19"/>
  <c r="D614" i="19"/>
  <c r="D596" i="19"/>
  <c r="F595" i="19"/>
  <c r="AB595" i="19"/>
  <c r="D587" i="19"/>
  <c r="F586" i="19"/>
  <c r="AB586" i="19"/>
  <c r="D508" i="19"/>
  <c r="AB507" i="19"/>
  <c r="F507" i="19"/>
  <c r="AB461" i="19"/>
  <c r="F461" i="19"/>
  <c r="D462" i="19"/>
  <c r="AB470" i="19"/>
  <c r="F470" i="19"/>
  <c r="D471" i="19"/>
  <c r="AB631" i="19"/>
  <c r="F631" i="19"/>
  <c r="D632" i="19"/>
  <c r="F560" i="19"/>
  <c r="AB560" i="19"/>
  <c r="D561" i="19"/>
  <c r="F382" i="19"/>
  <c r="D383" i="19"/>
  <c r="AB382" i="19"/>
  <c r="AB365" i="19"/>
  <c r="F365" i="19"/>
  <c r="D366" i="19"/>
  <c r="AF628" i="15"/>
  <c r="S628" i="15"/>
  <c r="M179" i="15"/>
  <c r="M180" i="15"/>
  <c r="L180" i="15"/>
  <c r="U180" i="15" s="1"/>
  <c r="L179" i="15"/>
  <c r="U179" i="15" s="1"/>
  <c r="A179" i="15"/>
  <c r="A180" i="15"/>
  <c r="AF620" i="15"/>
  <c r="S620" i="15"/>
  <c r="M620" i="15"/>
  <c r="A620" i="15"/>
  <c r="AF619" i="15"/>
  <c r="S619" i="15"/>
  <c r="M619" i="15"/>
  <c r="A619" i="15"/>
  <c r="AF621" i="15"/>
  <c r="S621" i="15"/>
  <c r="M621" i="15"/>
  <c r="A621" i="15"/>
  <c r="AF318" i="15"/>
  <c r="A318" i="15"/>
  <c r="M495" i="15"/>
  <c r="M482" i="15"/>
  <c r="A421" i="15"/>
  <c r="A217" i="15"/>
  <c r="AF51" i="15"/>
  <c r="S51" i="15"/>
  <c r="M51" i="15"/>
  <c r="A51" i="15"/>
  <c r="M50" i="15"/>
  <c r="L50" i="15"/>
  <c r="A50" i="15"/>
  <c r="M49" i="15"/>
  <c r="L49" i="15"/>
  <c r="A49" i="15"/>
  <c r="F489" i="19" l="1"/>
  <c r="D490" i="19"/>
  <c r="B1468" i="19"/>
  <c r="AE1468" i="19" s="1"/>
  <c r="AB543" i="19"/>
  <c r="C1470" i="19"/>
  <c r="F1469" i="19"/>
  <c r="AB1469" i="19"/>
  <c r="F543" i="19"/>
  <c r="D1386" i="19"/>
  <c r="AB1385" i="19"/>
  <c r="S49" i="15"/>
  <c r="S50" i="15"/>
  <c r="AB508" i="19"/>
  <c r="D509" i="19"/>
  <c r="F508" i="19"/>
  <c r="AB471" i="19"/>
  <c r="D472" i="19"/>
  <c r="F471" i="19"/>
  <c r="F587" i="19"/>
  <c r="AB587" i="19"/>
  <c r="D588" i="19"/>
  <c r="F632" i="19"/>
  <c r="D633" i="19"/>
  <c r="AB632" i="19"/>
  <c r="F614" i="19"/>
  <c r="AB614" i="19"/>
  <c r="D615" i="19"/>
  <c r="AB462" i="19"/>
  <c r="D463" i="19"/>
  <c r="F462" i="19"/>
  <c r="F596" i="19"/>
  <c r="D597" i="19"/>
  <c r="AB596" i="19"/>
  <c r="AB490" i="19"/>
  <c r="D491" i="19"/>
  <c r="F490" i="19"/>
  <c r="D526" i="19"/>
  <c r="AB525" i="19"/>
  <c r="F525" i="19"/>
  <c r="AB561" i="19"/>
  <c r="D562" i="19"/>
  <c r="F561" i="19"/>
  <c r="D545" i="19"/>
  <c r="F544" i="19"/>
  <c r="AB544" i="19"/>
  <c r="D384" i="19"/>
  <c r="AB383" i="19"/>
  <c r="F383" i="19"/>
  <c r="D367" i="19"/>
  <c r="F366" i="19"/>
  <c r="AB366" i="19"/>
  <c r="AF179" i="15"/>
  <c r="AF180" i="15"/>
  <c r="S179" i="15"/>
  <c r="S180" i="15"/>
  <c r="B1469" i="19" l="1"/>
  <c r="AE1469" i="19" s="1"/>
  <c r="F1470" i="19"/>
  <c r="C1471" i="19"/>
  <c r="F1471" i="19" s="1"/>
  <c r="F1386" i="19"/>
  <c r="D1387" i="19"/>
  <c r="AB1386" i="19"/>
  <c r="D492" i="19"/>
  <c r="AB491" i="19"/>
  <c r="F491" i="19"/>
  <c r="D598" i="19"/>
  <c r="F597" i="19"/>
  <c r="AB597" i="19"/>
  <c r="F463" i="19"/>
  <c r="AB463" i="19"/>
  <c r="F633" i="19"/>
  <c r="AB633" i="19"/>
  <c r="D634" i="19"/>
  <c r="AB545" i="19"/>
  <c r="D546" i="19"/>
  <c r="F545" i="19"/>
  <c r="D510" i="19"/>
  <c r="AB509" i="19"/>
  <c r="F509" i="19"/>
  <c r="AB615" i="19"/>
  <c r="F615" i="19"/>
  <c r="D616" i="19"/>
  <c r="AB588" i="19"/>
  <c r="F588" i="19"/>
  <c r="AB562" i="19"/>
  <c r="D563" i="19"/>
  <c r="F562" i="19"/>
  <c r="AB472" i="19"/>
  <c r="D473" i="19"/>
  <c r="F472" i="19"/>
  <c r="F526" i="19"/>
  <c r="D527" i="19"/>
  <c r="AB526" i="19"/>
  <c r="F384" i="19"/>
  <c r="D385" i="19"/>
  <c r="AB384" i="19"/>
  <c r="D368" i="19"/>
  <c r="F367" i="19"/>
  <c r="AB367" i="19"/>
  <c r="AF297" i="15"/>
  <c r="M297" i="15"/>
  <c r="S297" i="15"/>
  <c r="A297" i="15"/>
  <c r="M289" i="15"/>
  <c r="L289" i="15"/>
  <c r="A289" i="15"/>
  <c r="M288" i="15"/>
  <c r="L288" i="15"/>
  <c r="A288" i="15"/>
  <c r="M296" i="15"/>
  <c r="L296" i="15"/>
  <c r="A296" i="15"/>
  <c r="M295" i="15"/>
  <c r="L295" i="15"/>
  <c r="A295" i="15"/>
  <c r="M294" i="15"/>
  <c r="L294" i="15"/>
  <c r="A294" i="15"/>
  <c r="M290" i="15"/>
  <c r="L290" i="15"/>
  <c r="A290" i="15"/>
  <c r="M293" i="15"/>
  <c r="L293" i="15"/>
  <c r="A293" i="15"/>
  <c r="M287" i="15"/>
  <c r="L287" i="15"/>
  <c r="A287" i="15"/>
  <c r="AF501" i="15"/>
  <c r="S501" i="15"/>
  <c r="M501" i="15"/>
  <c r="A501" i="15"/>
  <c r="AF488" i="15"/>
  <c r="S488" i="15"/>
  <c r="M488" i="15"/>
  <c r="A488" i="15"/>
  <c r="M390" i="15"/>
  <c r="S353" i="15"/>
  <c r="M353" i="15"/>
  <c r="M371" i="15"/>
  <c r="M370" i="15"/>
  <c r="M368" i="15"/>
  <c r="M367" i="15"/>
  <c r="M475" i="15"/>
  <c r="AF475" i="15"/>
  <c r="A475" i="15"/>
  <c r="AF404" i="15"/>
  <c r="M404" i="15"/>
  <c r="S404" i="15"/>
  <c r="A404" i="15"/>
  <c r="M394" i="15"/>
  <c r="AF394" i="15"/>
  <c r="A394" i="15"/>
  <c r="L292" i="15"/>
  <c r="L284" i="15"/>
  <c r="L286" i="15"/>
  <c r="U498" i="15"/>
  <c r="U500" i="15"/>
  <c r="L485" i="15"/>
  <c r="U485" i="15" s="1"/>
  <c r="L487" i="15"/>
  <c r="U487" i="15" s="1"/>
  <c r="L154" i="15"/>
  <c r="U154" i="15" s="1"/>
  <c r="L156" i="15"/>
  <c r="U156" i="15" s="1"/>
  <c r="L157" i="15"/>
  <c r="U157" i="15" s="1"/>
  <c r="L472" i="15"/>
  <c r="U472" i="15" s="1"/>
  <c r="L473" i="15"/>
  <c r="U473" i="15" s="1"/>
  <c r="L474" i="15"/>
  <c r="U474" i="15" s="1"/>
  <c r="L401" i="15"/>
  <c r="L403" i="15"/>
  <c r="L393" i="15"/>
  <c r="L368" i="15"/>
  <c r="L370" i="15"/>
  <c r="L371" i="15"/>
  <c r="S372" i="15"/>
  <c r="L350" i="15"/>
  <c r="M350" i="15"/>
  <c r="L351" i="15"/>
  <c r="M351" i="15"/>
  <c r="L352" i="15"/>
  <c r="M352" i="15"/>
  <c r="U152" i="15"/>
  <c r="AF152" i="15" s="1"/>
  <c r="A152" i="15"/>
  <c r="M286" i="15"/>
  <c r="A286" i="15"/>
  <c r="M284" i="15"/>
  <c r="A284" i="15"/>
  <c r="M292" i="15"/>
  <c r="A292" i="15"/>
  <c r="M500" i="15"/>
  <c r="A500" i="15"/>
  <c r="M498" i="15"/>
  <c r="A498" i="15"/>
  <c r="M487" i="15"/>
  <c r="A487" i="15"/>
  <c r="M485" i="15"/>
  <c r="A485" i="15"/>
  <c r="M157" i="15"/>
  <c r="A157" i="15"/>
  <c r="M156" i="15"/>
  <c r="A156" i="15"/>
  <c r="M154" i="15"/>
  <c r="A154" i="15"/>
  <c r="M474" i="15"/>
  <c r="A474" i="15"/>
  <c r="M473" i="15"/>
  <c r="A473" i="15"/>
  <c r="M472" i="15"/>
  <c r="A472" i="15"/>
  <c r="A153" i="15"/>
  <c r="L153" i="15"/>
  <c r="U153" i="15" s="1"/>
  <c r="M153" i="15"/>
  <c r="A484" i="15"/>
  <c r="L484" i="15"/>
  <c r="U484" i="15" s="1"/>
  <c r="M484" i="15"/>
  <c r="A497" i="15"/>
  <c r="L497" i="15"/>
  <c r="U497" i="15" s="1"/>
  <c r="M497" i="15"/>
  <c r="A283" i="15"/>
  <c r="L283" i="15"/>
  <c r="M283" i="15"/>
  <c r="M403" i="15"/>
  <c r="A403" i="15"/>
  <c r="M401" i="15"/>
  <c r="A401" i="15"/>
  <c r="M393" i="15"/>
  <c r="A393" i="15"/>
  <c r="AF372" i="15"/>
  <c r="M372" i="15"/>
  <c r="A372" i="15"/>
  <c r="A371" i="15"/>
  <c r="A370" i="15"/>
  <c r="A368" i="15"/>
  <c r="AF353" i="15"/>
  <c r="A353" i="15"/>
  <c r="A352" i="15"/>
  <c r="A351" i="15"/>
  <c r="A350" i="15"/>
  <c r="L367" i="15"/>
  <c r="L400" i="15"/>
  <c r="M400" i="15"/>
  <c r="L471" i="15"/>
  <c r="M471" i="15"/>
  <c r="M349" i="15"/>
  <c r="L349" i="15"/>
  <c r="U471" i="15" l="1"/>
  <c r="AF471" i="15" s="1"/>
  <c r="D1388" i="19"/>
  <c r="F1388" i="19" s="1"/>
  <c r="F1387" i="19"/>
  <c r="F546" i="19"/>
  <c r="AB546" i="19"/>
  <c r="D547" i="19"/>
  <c r="F634" i="19"/>
  <c r="AB634" i="19"/>
  <c r="D635" i="19"/>
  <c r="AB563" i="19"/>
  <c r="D564" i="19"/>
  <c r="F563" i="19"/>
  <c r="F616" i="19"/>
  <c r="AB616" i="19"/>
  <c r="D617" i="19"/>
  <c r="D511" i="19"/>
  <c r="F510" i="19"/>
  <c r="AB510" i="19"/>
  <c r="AB527" i="19"/>
  <c r="D528" i="19"/>
  <c r="F527" i="19"/>
  <c r="AB473" i="19"/>
  <c r="D474" i="19"/>
  <c r="F473" i="19"/>
  <c r="F598" i="19"/>
  <c r="AB598" i="19"/>
  <c r="D599" i="19"/>
  <c r="D493" i="19"/>
  <c r="AB492" i="19"/>
  <c r="F492" i="19"/>
  <c r="F385" i="19"/>
  <c r="D386" i="19"/>
  <c r="AB385" i="19"/>
  <c r="AB368" i="19"/>
  <c r="F368" i="19"/>
  <c r="D369" i="19"/>
  <c r="S284" i="15"/>
  <c r="S500" i="15"/>
  <c r="AF500" i="15"/>
  <c r="S393" i="15"/>
  <c r="S292" i="15"/>
  <c r="S288" i="15"/>
  <c r="S293" i="15"/>
  <c r="S349" i="15"/>
  <c r="S497" i="15"/>
  <c r="S403" i="15"/>
  <c r="S401" i="15"/>
  <c r="S371" i="15"/>
  <c r="S471" i="15"/>
  <c r="S474" i="15"/>
  <c r="AF474" i="15"/>
  <c r="S290" i="15"/>
  <c r="S498" i="15"/>
  <c r="AF498" i="15"/>
  <c r="S473" i="15"/>
  <c r="AF473" i="15"/>
  <c r="S286" i="15"/>
  <c r="AF484" i="15"/>
  <c r="S400" i="15"/>
  <c r="AF472" i="15"/>
  <c r="S370" i="15"/>
  <c r="S352" i="15"/>
  <c r="S157" i="15"/>
  <c r="AF157" i="15"/>
  <c r="S294" i="15"/>
  <c r="S367" i="15"/>
  <c r="S153" i="15"/>
  <c r="AF153" i="15"/>
  <c r="S156" i="15"/>
  <c r="AF156" i="15"/>
  <c r="S283" i="15"/>
  <c r="S390" i="15"/>
  <c r="S351" i="15"/>
  <c r="S154" i="15"/>
  <c r="AF154" i="15"/>
  <c r="S487" i="15"/>
  <c r="AF487" i="15"/>
  <c r="S350" i="15"/>
  <c r="S485" i="15"/>
  <c r="AF485" i="15"/>
  <c r="S296" i="15"/>
  <c r="S287" i="15"/>
  <c r="S295" i="15"/>
  <c r="S289" i="15"/>
  <c r="S472" i="15"/>
  <c r="S475" i="15"/>
  <c r="S394" i="15"/>
  <c r="S484" i="15"/>
  <c r="S368" i="15"/>
  <c r="AF497" i="15"/>
  <c r="D600" i="19" l="1"/>
  <c r="F599" i="19"/>
  <c r="AB599" i="19"/>
  <c r="AB528" i="19"/>
  <c r="F528" i="19"/>
  <c r="D529" i="19"/>
  <c r="F617" i="19"/>
  <c r="AB617" i="19"/>
  <c r="D618" i="19"/>
  <c r="F564" i="19"/>
  <c r="AB564" i="19"/>
  <c r="D565" i="19"/>
  <c r="AB635" i="19"/>
  <c r="F635" i="19"/>
  <c r="D636" i="19"/>
  <c r="AB547" i="19"/>
  <c r="D548" i="19"/>
  <c r="F547" i="19"/>
  <c r="F474" i="19"/>
  <c r="D475" i="19"/>
  <c r="AB474" i="19"/>
  <c r="AB511" i="19"/>
  <c r="D512" i="19"/>
  <c r="F511" i="19"/>
  <c r="AB493" i="19"/>
  <c r="D494" i="19"/>
  <c r="F493" i="19"/>
  <c r="F386" i="19"/>
  <c r="D387" i="19"/>
  <c r="AB386" i="19"/>
  <c r="D370" i="19"/>
  <c r="AB369" i="19"/>
  <c r="F369" i="19"/>
  <c r="AF399" i="15"/>
  <c r="S399" i="15"/>
  <c r="A399" i="15"/>
  <c r="AF384" i="15"/>
  <c r="S384" i="15"/>
  <c r="A384" i="15"/>
  <c r="A471" i="15"/>
  <c r="A400" i="15"/>
  <c r="A390" i="15"/>
  <c r="A367" i="15"/>
  <c r="A349" i="15"/>
  <c r="AE359" i="19"/>
  <c r="AE358" i="19"/>
  <c r="AE1350" i="19"/>
  <c r="AB1350" i="19"/>
  <c r="P1350" i="19"/>
  <c r="O1350" i="19"/>
  <c r="N1350" i="19"/>
  <c r="M1350" i="19"/>
  <c r="K1350" i="19"/>
  <c r="F1350" i="19"/>
  <c r="AE1349" i="19"/>
  <c r="AB1349" i="19"/>
  <c r="P1349" i="19"/>
  <c r="O1349" i="19"/>
  <c r="N1349" i="19"/>
  <c r="M1349" i="19"/>
  <c r="K1349" i="19"/>
  <c r="F1349" i="19"/>
  <c r="AE1348" i="19"/>
  <c r="AB1348" i="19"/>
  <c r="P1348" i="19"/>
  <c r="O1348" i="19"/>
  <c r="N1348" i="19"/>
  <c r="M1348" i="19"/>
  <c r="K1348" i="19"/>
  <c r="F1348" i="19"/>
  <c r="AE1347" i="19"/>
  <c r="AB1347" i="19"/>
  <c r="P1347" i="19"/>
  <c r="O1347" i="19"/>
  <c r="N1347" i="19"/>
  <c r="M1347" i="19"/>
  <c r="K1347" i="19"/>
  <c r="F1347" i="19"/>
  <c r="AE1346" i="19"/>
  <c r="AB1346" i="19"/>
  <c r="P1346" i="19"/>
  <c r="O1346" i="19"/>
  <c r="N1346" i="19"/>
  <c r="M1346" i="19"/>
  <c r="K1346" i="19"/>
  <c r="F1346" i="19"/>
  <c r="AE1345" i="19"/>
  <c r="AB1345" i="19"/>
  <c r="P1345" i="19"/>
  <c r="O1345" i="19"/>
  <c r="N1345" i="19"/>
  <c r="M1345" i="19"/>
  <c r="K1345" i="19"/>
  <c r="F1345" i="19"/>
  <c r="AE1344" i="19"/>
  <c r="AB1344" i="19"/>
  <c r="P1344" i="19"/>
  <c r="O1344" i="19"/>
  <c r="N1344" i="19"/>
  <c r="M1344" i="19"/>
  <c r="K1344" i="19"/>
  <c r="F1344" i="19"/>
  <c r="AE1343" i="19"/>
  <c r="AB1343" i="19"/>
  <c r="P1343" i="19"/>
  <c r="O1343" i="19"/>
  <c r="N1343" i="19"/>
  <c r="M1343" i="19"/>
  <c r="K1343" i="19"/>
  <c r="F1343" i="19"/>
  <c r="AE1342" i="19"/>
  <c r="AB1342" i="19"/>
  <c r="P1342" i="19"/>
  <c r="O1342" i="19"/>
  <c r="N1342" i="19"/>
  <c r="M1342" i="19"/>
  <c r="K1342" i="19"/>
  <c r="F1342" i="19"/>
  <c r="AE1341" i="19"/>
  <c r="AB1341" i="19"/>
  <c r="P1341" i="19"/>
  <c r="O1341" i="19"/>
  <c r="N1341" i="19"/>
  <c r="M1341" i="19"/>
  <c r="K1341" i="19"/>
  <c r="F1341" i="19"/>
  <c r="AE1340" i="19"/>
  <c r="AB1340" i="19"/>
  <c r="P1340" i="19"/>
  <c r="O1340" i="19"/>
  <c r="N1340" i="19"/>
  <c r="M1340" i="19"/>
  <c r="K1340" i="19"/>
  <c r="F1340" i="19"/>
  <c r="AE1339" i="19"/>
  <c r="AB1339" i="19"/>
  <c r="P1339" i="19"/>
  <c r="O1339" i="19"/>
  <c r="N1339" i="19"/>
  <c r="M1339" i="19"/>
  <c r="K1339" i="19"/>
  <c r="F1339" i="19"/>
  <c r="AE1338" i="19"/>
  <c r="AB1338" i="19"/>
  <c r="P1338" i="19"/>
  <c r="O1338" i="19"/>
  <c r="N1338" i="19"/>
  <c r="M1338" i="19"/>
  <c r="K1338" i="19"/>
  <c r="F1338" i="19"/>
  <c r="AE1337" i="19"/>
  <c r="AB1337" i="19"/>
  <c r="P1337" i="19"/>
  <c r="O1337" i="19"/>
  <c r="N1337" i="19"/>
  <c r="M1337" i="19"/>
  <c r="K1337" i="19"/>
  <c r="F1337" i="19"/>
  <c r="AE1336" i="19"/>
  <c r="AB1336" i="19"/>
  <c r="P1336" i="19"/>
  <c r="O1336" i="19"/>
  <c r="N1336" i="19"/>
  <c r="M1336" i="19"/>
  <c r="K1336" i="19"/>
  <c r="F1336" i="19"/>
  <c r="AE1335" i="19"/>
  <c r="AB1335" i="19"/>
  <c r="P1335" i="19"/>
  <c r="O1335" i="19"/>
  <c r="N1335" i="19"/>
  <c r="M1335" i="19"/>
  <c r="K1335" i="19"/>
  <c r="F1335" i="19"/>
  <c r="AE1333" i="19"/>
  <c r="AB1333" i="19"/>
  <c r="P1333" i="19"/>
  <c r="O1333" i="19"/>
  <c r="N1333" i="19"/>
  <c r="M1333" i="19"/>
  <c r="K1333" i="19"/>
  <c r="F1333" i="19"/>
  <c r="AE1332" i="19"/>
  <c r="AB1332" i="19"/>
  <c r="P1332" i="19"/>
  <c r="O1332" i="19"/>
  <c r="N1332" i="19"/>
  <c r="M1332" i="19"/>
  <c r="K1332" i="19"/>
  <c r="F1332" i="19"/>
  <c r="AE1331" i="19"/>
  <c r="U543" i="15" s="1"/>
  <c r="AF543" i="15" s="1"/>
  <c r="AB1331" i="19"/>
  <c r="F1331" i="19"/>
  <c r="AE1330" i="19"/>
  <c r="U542" i="15" s="1"/>
  <c r="AF542" i="15" s="1"/>
  <c r="AB1330" i="19"/>
  <c r="F1330" i="19"/>
  <c r="AE1329" i="19"/>
  <c r="U43" i="15" s="1"/>
  <c r="AF43" i="15" s="1"/>
  <c r="AB1329" i="19"/>
  <c r="F1329" i="19"/>
  <c r="AE1328" i="19"/>
  <c r="U42" i="15" s="1"/>
  <c r="AF42" i="15" s="1"/>
  <c r="AB1328" i="19"/>
  <c r="F1328" i="19"/>
  <c r="AE1327" i="19"/>
  <c r="AB1327" i="19"/>
  <c r="F1327" i="19"/>
  <c r="AE1326" i="19"/>
  <c r="AB1326" i="19"/>
  <c r="AE1325" i="19"/>
  <c r="AB1325" i="19"/>
  <c r="F1325" i="19"/>
  <c r="AE1324" i="19"/>
  <c r="AB1324" i="19"/>
  <c r="F1324" i="19"/>
  <c r="K1320" i="19"/>
  <c r="K1319" i="19"/>
  <c r="K1318" i="19"/>
  <c r="K1317" i="19"/>
  <c r="K1316" i="19"/>
  <c r="K1315" i="19"/>
  <c r="K1314" i="19"/>
  <c r="K1313" i="19"/>
  <c r="K1312" i="19"/>
  <c r="K1311" i="19"/>
  <c r="K1310" i="19"/>
  <c r="K1309" i="19"/>
  <c r="K1308" i="19"/>
  <c r="K1307" i="19"/>
  <c r="K1306" i="19"/>
  <c r="K1305" i="19"/>
  <c r="AE1321" i="19"/>
  <c r="AE1320" i="19"/>
  <c r="P1320" i="19"/>
  <c r="O1320" i="19"/>
  <c r="N1320" i="19"/>
  <c r="M1320" i="19"/>
  <c r="I1320" i="19"/>
  <c r="H1320" i="19"/>
  <c r="AE1319" i="19"/>
  <c r="P1319" i="19"/>
  <c r="O1319" i="19"/>
  <c r="N1319" i="19"/>
  <c r="M1319" i="19"/>
  <c r="I1319" i="19"/>
  <c r="H1319" i="19"/>
  <c r="AE1318" i="19"/>
  <c r="P1318" i="19"/>
  <c r="O1318" i="19"/>
  <c r="N1318" i="19"/>
  <c r="M1318" i="19"/>
  <c r="I1318" i="19"/>
  <c r="H1318" i="19"/>
  <c r="AE1317" i="19"/>
  <c r="P1317" i="19"/>
  <c r="O1317" i="19"/>
  <c r="N1317" i="19"/>
  <c r="M1317" i="19"/>
  <c r="I1317" i="19"/>
  <c r="H1317" i="19"/>
  <c r="AE1316" i="19"/>
  <c r="P1316" i="19"/>
  <c r="O1316" i="19"/>
  <c r="N1316" i="19"/>
  <c r="M1316" i="19"/>
  <c r="I1316" i="19"/>
  <c r="H1316" i="19"/>
  <c r="AE1315" i="19"/>
  <c r="P1315" i="19"/>
  <c r="O1315" i="19"/>
  <c r="N1315" i="19"/>
  <c r="M1315" i="19"/>
  <c r="I1315" i="19"/>
  <c r="H1315" i="19"/>
  <c r="AE1314" i="19"/>
  <c r="P1314" i="19"/>
  <c r="O1314" i="19"/>
  <c r="N1314" i="19"/>
  <c r="M1314" i="19"/>
  <c r="I1314" i="19"/>
  <c r="H1314" i="19"/>
  <c r="AE1313" i="19"/>
  <c r="P1313" i="19"/>
  <c r="O1313" i="19"/>
  <c r="N1313" i="19"/>
  <c r="M1313" i="19"/>
  <c r="I1313" i="19"/>
  <c r="H1313" i="19"/>
  <c r="AE1312" i="19"/>
  <c r="P1312" i="19"/>
  <c r="O1312" i="19"/>
  <c r="N1312" i="19"/>
  <c r="M1312" i="19"/>
  <c r="I1312" i="19"/>
  <c r="H1312" i="19"/>
  <c r="AE1311" i="19"/>
  <c r="P1311" i="19"/>
  <c r="O1311" i="19"/>
  <c r="N1311" i="19"/>
  <c r="M1311" i="19"/>
  <c r="I1311" i="19"/>
  <c r="H1311" i="19"/>
  <c r="AE1310" i="19"/>
  <c r="P1310" i="19"/>
  <c r="O1310" i="19"/>
  <c r="N1310" i="19"/>
  <c r="M1310" i="19"/>
  <c r="I1310" i="19"/>
  <c r="H1310" i="19"/>
  <c r="AE1309" i="19"/>
  <c r="P1309" i="19"/>
  <c r="O1309" i="19"/>
  <c r="N1309" i="19"/>
  <c r="M1309" i="19"/>
  <c r="I1309" i="19"/>
  <c r="H1309" i="19"/>
  <c r="AE1308" i="19"/>
  <c r="P1308" i="19"/>
  <c r="O1308" i="19"/>
  <c r="N1308" i="19"/>
  <c r="M1308" i="19"/>
  <c r="I1308" i="19"/>
  <c r="H1308" i="19"/>
  <c r="AE1307" i="19"/>
  <c r="P1307" i="19"/>
  <c r="O1307" i="19"/>
  <c r="N1307" i="19"/>
  <c r="M1307" i="19"/>
  <c r="I1307" i="19"/>
  <c r="H1307" i="19"/>
  <c r="AE1306" i="19"/>
  <c r="P1306" i="19"/>
  <c r="O1306" i="19"/>
  <c r="N1306" i="19"/>
  <c r="M1306" i="19"/>
  <c r="I1306" i="19"/>
  <c r="H1306" i="19"/>
  <c r="D1306" i="19"/>
  <c r="D1307" i="19" s="1"/>
  <c r="AE1305" i="19"/>
  <c r="P1305" i="19"/>
  <c r="O1305" i="19"/>
  <c r="N1305" i="19"/>
  <c r="M1305" i="19"/>
  <c r="I1305" i="19"/>
  <c r="H1305" i="19"/>
  <c r="AB1305" i="19" s="1"/>
  <c r="F1305" i="19"/>
  <c r="AE1303" i="19"/>
  <c r="AE1285" i="19"/>
  <c r="AE1284" i="19"/>
  <c r="P1284" i="19"/>
  <c r="O1284" i="19"/>
  <c r="N1284" i="19"/>
  <c r="M1284" i="19"/>
  <c r="K1284" i="19"/>
  <c r="I1284" i="19"/>
  <c r="H1284" i="19"/>
  <c r="AE1283" i="19"/>
  <c r="P1283" i="19"/>
  <c r="O1283" i="19"/>
  <c r="N1283" i="19"/>
  <c r="M1283" i="19"/>
  <c r="K1283" i="19"/>
  <c r="I1283" i="19"/>
  <c r="H1283" i="19"/>
  <c r="AE1282" i="19"/>
  <c r="P1282" i="19"/>
  <c r="O1282" i="19"/>
  <c r="N1282" i="19"/>
  <c r="M1282" i="19"/>
  <c r="K1282" i="19"/>
  <c r="I1282" i="19"/>
  <c r="H1282" i="19"/>
  <c r="AE1281" i="19"/>
  <c r="P1281" i="19"/>
  <c r="O1281" i="19"/>
  <c r="N1281" i="19"/>
  <c r="M1281" i="19"/>
  <c r="K1281" i="19"/>
  <c r="I1281" i="19"/>
  <c r="H1281" i="19"/>
  <c r="AE1280" i="19"/>
  <c r="P1280" i="19"/>
  <c r="O1280" i="19"/>
  <c r="N1280" i="19"/>
  <c r="M1280" i="19"/>
  <c r="K1280" i="19"/>
  <c r="I1280" i="19"/>
  <c r="H1280" i="19"/>
  <c r="AE1279" i="19"/>
  <c r="P1279" i="19"/>
  <c r="O1279" i="19"/>
  <c r="N1279" i="19"/>
  <c r="M1279" i="19"/>
  <c r="K1279" i="19"/>
  <c r="I1279" i="19"/>
  <c r="H1279" i="19"/>
  <c r="AE1278" i="19"/>
  <c r="P1278" i="19"/>
  <c r="O1278" i="19"/>
  <c r="N1278" i="19"/>
  <c r="M1278" i="19"/>
  <c r="K1278" i="19"/>
  <c r="I1278" i="19"/>
  <c r="H1278" i="19"/>
  <c r="AE1277" i="19"/>
  <c r="P1277" i="19"/>
  <c r="O1277" i="19"/>
  <c r="N1277" i="19"/>
  <c r="M1277" i="19"/>
  <c r="K1277" i="19"/>
  <c r="I1277" i="19"/>
  <c r="H1277" i="19"/>
  <c r="AE1276" i="19"/>
  <c r="P1276" i="19"/>
  <c r="O1276" i="19"/>
  <c r="N1276" i="19"/>
  <c r="M1276" i="19"/>
  <c r="K1276" i="19"/>
  <c r="I1276" i="19"/>
  <c r="H1276" i="19"/>
  <c r="AE1275" i="19"/>
  <c r="P1275" i="19"/>
  <c r="O1275" i="19"/>
  <c r="N1275" i="19"/>
  <c r="M1275" i="19"/>
  <c r="K1275" i="19"/>
  <c r="I1275" i="19"/>
  <c r="H1275" i="19"/>
  <c r="AE1274" i="19"/>
  <c r="P1274" i="19"/>
  <c r="O1274" i="19"/>
  <c r="N1274" i="19"/>
  <c r="M1274" i="19"/>
  <c r="K1274" i="19"/>
  <c r="I1274" i="19"/>
  <c r="H1274" i="19"/>
  <c r="AE1273" i="19"/>
  <c r="P1273" i="19"/>
  <c r="O1273" i="19"/>
  <c r="N1273" i="19"/>
  <c r="M1273" i="19"/>
  <c r="K1273" i="19"/>
  <c r="I1273" i="19"/>
  <c r="H1273" i="19"/>
  <c r="AE1272" i="19"/>
  <c r="P1272" i="19"/>
  <c r="O1272" i="19"/>
  <c r="N1272" i="19"/>
  <c r="M1272" i="19"/>
  <c r="K1272" i="19"/>
  <c r="I1272" i="19"/>
  <c r="H1272" i="19"/>
  <c r="AE1271" i="19"/>
  <c r="P1271" i="19"/>
  <c r="O1271" i="19"/>
  <c r="N1271" i="19"/>
  <c r="M1271" i="19"/>
  <c r="K1271" i="19"/>
  <c r="I1271" i="19"/>
  <c r="H1271" i="19"/>
  <c r="AE1270" i="19"/>
  <c r="P1270" i="19"/>
  <c r="O1270" i="19"/>
  <c r="N1270" i="19"/>
  <c r="M1270" i="19"/>
  <c r="K1270" i="19"/>
  <c r="I1270" i="19"/>
  <c r="H1270" i="19"/>
  <c r="D1270" i="19"/>
  <c r="F1270" i="19" s="1"/>
  <c r="AE1269" i="19"/>
  <c r="P1269" i="19"/>
  <c r="O1269" i="19"/>
  <c r="N1269" i="19"/>
  <c r="M1269" i="19"/>
  <c r="K1269" i="19"/>
  <c r="I1269" i="19"/>
  <c r="H1269" i="19"/>
  <c r="AB1269" i="19" s="1"/>
  <c r="F1269" i="19"/>
  <c r="AE1249" i="19"/>
  <c r="AE1248" i="19"/>
  <c r="P1248" i="19"/>
  <c r="O1248" i="19"/>
  <c r="N1248" i="19"/>
  <c r="M1248" i="19"/>
  <c r="K1248" i="19"/>
  <c r="I1248" i="19"/>
  <c r="H1248" i="19"/>
  <c r="AE1247" i="19"/>
  <c r="P1247" i="19"/>
  <c r="O1247" i="19"/>
  <c r="N1247" i="19"/>
  <c r="M1247" i="19"/>
  <c r="K1247" i="19"/>
  <c r="I1247" i="19"/>
  <c r="H1247" i="19"/>
  <c r="AE1246" i="19"/>
  <c r="P1246" i="19"/>
  <c r="O1246" i="19"/>
  <c r="N1246" i="19"/>
  <c r="M1246" i="19"/>
  <c r="K1246" i="19"/>
  <c r="I1246" i="19"/>
  <c r="H1246" i="19"/>
  <c r="AE1245" i="19"/>
  <c r="P1245" i="19"/>
  <c r="O1245" i="19"/>
  <c r="N1245" i="19"/>
  <c r="M1245" i="19"/>
  <c r="K1245" i="19"/>
  <c r="I1245" i="19"/>
  <c r="H1245" i="19"/>
  <c r="AE1244" i="19"/>
  <c r="P1244" i="19"/>
  <c r="O1244" i="19"/>
  <c r="N1244" i="19"/>
  <c r="M1244" i="19"/>
  <c r="K1244" i="19"/>
  <c r="I1244" i="19"/>
  <c r="H1244" i="19"/>
  <c r="AE1243" i="19"/>
  <c r="P1243" i="19"/>
  <c r="O1243" i="19"/>
  <c r="N1243" i="19"/>
  <c r="M1243" i="19"/>
  <c r="K1243" i="19"/>
  <c r="I1243" i="19"/>
  <c r="H1243" i="19"/>
  <c r="AE1242" i="19"/>
  <c r="P1242" i="19"/>
  <c r="O1242" i="19"/>
  <c r="N1242" i="19"/>
  <c r="M1242" i="19"/>
  <c r="K1242" i="19"/>
  <c r="I1242" i="19"/>
  <c r="H1242" i="19"/>
  <c r="AE1241" i="19"/>
  <c r="P1241" i="19"/>
  <c r="O1241" i="19"/>
  <c r="N1241" i="19"/>
  <c r="M1241" i="19"/>
  <c r="K1241" i="19"/>
  <c r="I1241" i="19"/>
  <c r="H1241" i="19"/>
  <c r="AE1240" i="19"/>
  <c r="P1240" i="19"/>
  <c r="O1240" i="19"/>
  <c r="N1240" i="19"/>
  <c r="M1240" i="19"/>
  <c r="K1240" i="19"/>
  <c r="I1240" i="19"/>
  <c r="H1240" i="19"/>
  <c r="AE1239" i="19"/>
  <c r="P1239" i="19"/>
  <c r="O1239" i="19"/>
  <c r="N1239" i="19"/>
  <c r="M1239" i="19"/>
  <c r="K1239" i="19"/>
  <c r="I1239" i="19"/>
  <c r="H1239" i="19"/>
  <c r="AE1238" i="19"/>
  <c r="K1238" i="19"/>
  <c r="I1238" i="19"/>
  <c r="H1238" i="19"/>
  <c r="AE1237" i="19"/>
  <c r="K1237" i="19"/>
  <c r="I1237" i="19"/>
  <c r="H1237" i="19"/>
  <c r="AE1236" i="19"/>
  <c r="K1236" i="19"/>
  <c r="I1236" i="19"/>
  <c r="H1236" i="19"/>
  <c r="AE1235" i="19"/>
  <c r="K1235" i="19"/>
  <c r="I1235" i="19"/>
  <c r="H1235" i="19"/>
  <c r="AE1234" i="19"/>
  <c r="K1234" i="19"/>
  <c r="I1234" i="19"/>
  <c r="H1234" i="19"/>
  <c r="D1234" i="19"/>
  <c r="F1234" i="19" s="1"/>
  <c r="AE1233" i="19"/>
  <c r="K1233" i="19"/>
  <c r="I1233" i="19"/>
  <c r="H1233" i="19"/>
  <c r="AB1233" i="19" s="1"/>
  <c r="F1233" i="19"/>
  <c r="AE1222" i="19"/>
  <c r="K1222" i="19"/>
  <c r="I1222" i="19"/>
  <c r="H1222" i="19"/>
  <c r="AB1222" i="19" s="1"/>
  <c r="F1222" i="19"/>
  <c r="AE1221" i="19"/>
  <c r="K1221" i="19"/>
  <c r="I1221" i="19"/>
  <c r="H1221" i="19"/>
  <c r="AB1221" i="19" s="1"/>
  <c r="F1221" i="19"/>
  <c r="AE1220" i="19"/>
  <c r="K1220" i="19"/>
  <c r="I1220" i="19"/>
  <c r="H1220" i="19"/>
  <c r="AB1220" i="19" s="1"/>
  <c r="F1220" i="19"/>
  <c r="AE1219" i="19"/>
  <c r="K1219" i="19"/>
  <c r="I1219" i="19"/>
  <c r="H1219" i="19"/>
  <c r="AB1219" i="19" s="1"/>
  <c r="F1219" i="19"/>
  <c r="AE1160" i="19"/>
  <c r="AE1159" i="19"/>
  <c r="K1159" i="19"/>
  <c r="I1159" i="19"/>
  <c r="H1159" i="19"/>
  <c r="AE1158" i="19"/>
  <c r="K1158" i="19"/>
  <c r="I1158" i="19"/>
  <c r="H1158" i="19"/>
  <c r="AE1157" i="19"/>
  <c r="K1157" i="19"/>
  <c r="I1157" i="19"/>
  <c r="H1157" i="19"/>
  <c r="AE1156" i="19"/>
  <c r="K1156" i="19"/>
  <c r="I1156" i="19"/>
  <c r="H1156" i="19"/>
  <c r="AE1155" i="19"/>
  <c r="K1155" i="19"/>
  <c r="I1155" i="19"/>
  <c r="H1155" i="19"/>
  <c r="AE1154" i="19"/>
  <c r="K1154" i="19"/>
  <c r="I1154" i="19"/>
  <c r="H1154" i="19"/>
  <c r="AE1153" i="19"/>
  <c r="K1153" i="19"/>
  <c r="I1153" i="19"/>
  <c r="H1153" i="19"/>
  <c r="AE1152" i="19"/>
  <c r="K1152" i="19"/>
  <c r="I1152" i="19"/>
  <c r="H1152" i="19"/>
  <c r="AE1151" i="19"/>
  <c r="K1151" i="19"/>
  <c r="I1151" i="19"/>
  <c r="H1151" i="19"/>
  <c r="AE1150" i="19"/>
  <c r="K1150" i="19"/>
  <c r="I1150" i="19"/>
  <c r="H1150" i="19"/>
  <c r="AE1149" i="19"/>
  <c r="K1149" i="19"/>
  <c r="I1149" i="19"/>
  <c r="H1149" i="19"/>
  <c r="AE1148" i="19"/>
  <c r="K1148" i="19"/>
  <c r="I1148" i="19"/>
  <c r="H1148" i="19"/>
  <c r="AE1147" i="19"/>
  <c r="K1147" i="19"/>
  <c r="I1147" i="19"/>
  <c r="H1147" i="19"/>
  <c r="AE1146" i="19"/>
  <c r="K1146" i="19"/>
  <c r="I1146" i="19"/>
  <c r="H1146" i="19"/>
  <c r="AE1145" i="19"/>
  <c r="K1145" i="19"/>
  <c r="I1145" i="19"/>
  <c r="H1145" i="19"/>
  <c r="D1146" i="19"/>
  <c r="AE1144" i="19"/>
  <c r="K1144" i="19"/>
  <c r="I1144" i="19"/>
  <c r="H1144" i="19"/>
  <c r="AB1144" i="19" s="1"/>
  <c r="F1144" i="19"/>
  <c r="AE1142" i="19"/>
  <c r="AE1141" i="19"/>
  <c r="P1141" i="19"/>
  <c r="O1141" i="19"/>
  <c r="N1141" i="19"/>
  <c r="M1141" i="19"/>
  <c r="K1141" i="19"/>
  <c r="I1141" i="19"/>
  <c r="H1141" i="19"/>
  <c r="AE1140" i="19"/>
  <c r="P1140" i="19"/>
  <c r="O1140" i="19"/>
  <c r="N1140" i="19"/>
  <c r="M1140" i="19"/>
  <c r="K1140" i="19"/>
  <c r="I1140" i="19"/>
  <c r="H1140" i="19"/>
  <c r="AE1139" i="19"/>
  <c r="P1139" i="19"/>
  <c r="O1139" i="19"/>
  <c r="N1139" i="19"/>
  <c r="M1139" i="19"/>
  <c r="K1139" i="19"/>
  <c r="I1139" i="19"/>
  <c r="H1139" i="19"/>
  <c r="AE1138" i="19"/>
  <c r="P1138" i="19"/>
  <c r="O1138" i="19"/>
  <c r="N1138" i="19"/>
  <c r="M1138" i="19"/>
  <c r="K1138" i="19"/>
  <c r="I1138" i="19"/>
  <c r="H1138" i="19"/>
  <c r="AE1137" i="19"/>
  <c r="P1137" i="19"/>
  <c r="O1137" i="19"/>
  <c r="N1137" i="19"/>
  <c r="M1137" i="19"/>
  <c r="K1137" i="19"/>
  <c r="I1137" i="19"/>
  <c r="H1137" i="19"/>
  <c r="AE1136" i="19"/>
  <c r="P1136" i="19"/>
  <c r="O1136" i="19"/>
  <c r="N1136" i="19"/>
  <c r="M1136" i="19"/>
  <c r="K1136" i="19"/>
  <c r="I1136" i="19"/>
  <c r="H1136" i="19"/>
  <c r="AE1135" i="19"/>
  <c r="P1135" i="19"/>
  <c r="O1135" i="19"/>
  <c r="N1135" i="19"/>
  <c r="M1135" i="19"/>
  <c r="K1135" i="19"/>
  <c r="I1135" i="19"/>
  <c r="H1135" i="19"/>
  <c r="AE1134" i="19"/>
  <c r="P1134" i="19"/>
  <c r="O1134" i="19"/>
  <c r="N1134" i="19"/>
  <c r="M1134" i="19"/>
  <c r="K1134" i="19"/>
  <c r="I1134" i="19"/>
  <c r="H1134" i="19"/>
  <c r="AE1133" i="19"/>
  <c r="K1133" i="19"/>
  <c r="I1133" i="19"/>
  <c r="H1133" i="19"/>
  <c r="AE1132" i="19"/>
  <c r="K1132" i="19"/>
  <c r="I1132" i="19"/>
  <c r="H1132" i="19"/>
  <c r="AE1131" i="19"/>
  <c r="K1131" i="19"/>
  <c r="I1131" i="19"/>
  <c r="H1131" i="19"/>
  <c r="AE1130" i="19"/>
  <c r="K1130" i="19"/>
  <c r="I1130" i="19"/>
  <c r="H1130" i="19"/>
  <c r="AE1129" i="19"/>
  <c r="P1129" i="19"/>
  <c r="O1129" i="19"/>
  <c r="N1129" i="19"/>
  <c r="M1129" i="19"/>
  <c r="K1129" i="19"/>
  <c r="I1129" i="19"/>
  <c r="H1129" i="19"/>
  <c r="AE1128" i="19"/>
  <c r="K1128" i="19"/>
  <c r="I1128" i="19"/>
  <c r="H1128" i="19"/>
  <c r="AE1127" i="19"/>
  <c r="K1127" i="19"/>
  <c r="I1127" i="19"/>
  <c r="H1127" i="19"/>
  <c r="D1127" i="19"/>
  <c r="D1128" i="19" s="1"/>
  <c r="AE1126" i="19"/>
  <c r="K1126" i="19"/>
  <c r="I1126" i="19"/>
  <c r="H1126" i="19"/>
  <c r="AB1126" i="19" s="1"/>
  <c r="F1126" i="19"/>
  <c r="AE1124" i="19"/>
  <c r="AE1123" i="19"/>
  <c r="P1123" i="19"/>
  <c r="O1123" i="19"/>
  <c r="N1123" i="19"/>
  <c r="M1123" i="19"/>
  <c r="K1123" i="19"/>
  <c r="I1123" i="19"/>
  <c r="H1123" i="19"/>
  <c r="AE1122" i="19"/>
  <c r="P1122" i="19"/>
  <c r="O1122" i="19"/>
  <c r="N1122" i="19"/>
  <c r="M1122" i="19"/>
  <c r="K1122" i="19"/>
  <c r="I1122" i="19"/>
  <c r="H1122" i="19"/>
  <c r="AE1121" i="19"/>
  <c r="P1121" i="19"/>
  <c r="O1121" i="19"/>
  <c r="N1121" i="19"/>
  <c r="M1121" i="19"/>
  <c r="K1121" i="19"/>
  <c r="I1121" i="19"/>
  <c r="H1121" i="19"/>
  <c r="AE1120" i="19"/>
  <c r="P1120" i="19"/>
  <c r="O1120" i="19"/>
  <c r="N1120" i="19"/>
  <c r="M1120" i="19"/>
  <c r="K1120" i="19"/>
  <c r="I1120" i="19"/>
  <c r="H1120" i="19"/>
  <c r="AE1119" i="19"/>
  <c r="P1119" i="19"/>
  <c r="O1119" i="19"/>
  <c r="N1119" i="19"/>
  <c r="M1119" i="19"/>
  <c r="K1119" i="19"/>
  <c r="I1119" i="19"/>
  <c r="H1119" i="19"/>
  <c r="AE1118" i="19"/>
  <c r="P1118" i="19"/>
  <c r="O1118" i="19"/>
  <c r="N1118" i="19"/>
  <c r="M1118" i="19"/>
  <c r="K1118" i="19"/>
  <c r="I1118" i="19"/>
  <c r="H1118" i="19"/>
  <c r="AE1117" i="19"/>
  <c r="P1117" i="19"/>
  <c r="O1117" i="19"/>
  <c r="N1117" i="19"/>
  <c r="M1117" i="19"/>
  <c r="K1117" i="19"/>
  <c r="I1117" i="19"/>
  <c r="H1117" i="19"/>
  <c r="AE1116" i="19"/>
  <c r="P1116" i="19"/>
  <c r="O1116" i="19"/>
  <c r="N1116" i="19"/>
  <c r="M1116" i="19"/>
  <c r="K1116" i="19"/>
  <c r="I1116" i="19"/>
  <c r="H1116" i="19"/>
  <c r="AE1115" i="19"/>
  <c r="P1115" i="19"/>
  <c r="O1115" i="19"/>
  <c r="N1115" i="19"/>
  <c r="M1115" i="19"/>
  <c r="K1115" i="19"/>
  <c r="I1115" i="19"/>
  <c r="H1115" i="19"/>
  <c r="AE1114" i="19"/>
  <c r="P1114" i="19"/>
  <c r="O1114" i="19"/>
  <c r="N1114" i="19"/>
  <c r="M1114" i="19"/>
  <c r="K1114" i="19"/>
  <c r="I1114" i="19"/>
  <c r="H1114" i="19"/>
  <c r="AE1113" i="19"/>
  <c r="P1113" i="19"/>
  <c r="O1113" i="19"/>
  <c r="N1113" i="19"/>
  <c r="M1113" i="19"/>
  <c r="K1113" i="19"/>
  <c r="I1113" i="19"/>
  <c r="H1113" i="19"/>
  <c r="AE1112" i="19"/>
  <c r="P1112" i="19"/>
  <c r="O1112" i="19"/>
  <c r="N1112" i="19"/>
  <c r="M1112" i="19"/>
  <c r="K1112" i="19"/>
  <c r="I1112" i="19"/>
  <c r="H1112" i="19"/>
  <c r="AE1111" i="19"/>
  <c r="P1111" i="19"/>
  <c r="O1111" i="19"/>
  <c r="N1111" i="19"/>
  <c r="M1111" i="19"/>
  <c r="K1111" i="19"/>
  <c r="I1111" i="19"/>
  <c r="H1111" i="19"/>
  <c r="AE1110" i="19"/>
  <c r="P1110" i="19"/>
  <c r="O1110" i="19"/>
  <c r="N1110" i="19"/>
  <c r="M1110" i="19"/>
  <c r="K1110" i="19"/>
  <c r="I1110" i="19"/>
  <c r="H1110" i="19"/>
  <c r="AE1109" i="19"/>
  <c r="P1109" i="19"/>
  <c r="O1109" i="19"/>
  <c r="N1109" i="19"/>
  <c r="M1109" i="19"/>
  <c r="K1109" i="19"/>
  <c r="I1109" i="19"/>
  <c r="H1109" i="19"/>
  <c r="D1109" i="19"/>
  <c r="D1110" i="19" s="1"/>
  <c r="AE1108" i="19"/>
  <c r="P1108" i="19"/>
  <c r="O1108" i="19"/>
  <c r="N1108" i="19"/>
  <c r="M1108" i="19"/>
  <c r="K1108" i="19"/>
  <c r="I1108" i="19"/>
  <c r="H1108" i="19"/>
  <c r="AB1108" i="19" s="1"/>
  <c r="F1108" i="19"/>
  <c r="AE1106" i="19"/>
  <c r="AE1105" i="19"/>
  <c r="P1105" i="19"/>
  <c r="O1105" i="19"/>
  <c r="N1105" i="19"/>
  <c r="M1105" i="19"/>
  <c r="K1105" i="19"/>
  <c r="I1105" i="19"/>
  <c r="H1105" i="19"/>
  <c r="AE1104" i="19"/>
  <c r="P1104" i="19"/>
  <c r="O1104" i="19"/>
  <c r="N1104" i="19"/>
  <c r="M1104" i="19"/>
  <c r="K1104" i="19"/>
  <c r="I1104" i="19"/>
  <c r="H1104" i="19"/>
  <c r="AE1103" i="19"/>
  <c r="P1103" i="19"/>
  <c r="O1103" i="19"/>
  <c r="N1103" i="19"/>
  <c r="M1103" i="19"/>
  <c r="K1103" i="19"/>
  <c r="I1103" i="19"/>
  <c r="H1103" i="19"/>
  <c r="AE1102" i="19"/>
  <c r="P1102" i="19"/>
  <c r="O1102" i="19"/>
  <c r="N1102" i="19"/>
  <c r="M1102" i="19"/>
  <c r="K1102" i="19"/>
  <c r="I1102" i="19"/>
  <c r="H1102" i="19"/>
  <c r="AE1101" i="19"/>
  <c r="P1101" i="19"/>
  <c r="O1101" i="19"/>
  <c r="N1101" i="19"/>
  <c r="M1101" i="19"/>
  <c r="K1101" i="19"/>
  <c r="I1101" i="19"/>
  <c r="H1101" i="19"/>
  <c r="AE1100" i="19"/>
  <c r="P1100" i="19"/>
  <c r="O1100" i="19"/>
  <c r="N1100" i="19"/>
  <c r="M1100" i="19"/>
  <c r="K1100" i="19"/>
  <c r="I1100" i="19"/>
  <c r="H1100" i="19"/>
  <c r="AE1099" i="19"/>
  <c r="K1099" i="19"/>
  <c r="I1099" i="19"/>
  <c r="H1099" i="19"/>
  <c r="AE1098" i="19"/>
  <c r="K1098" i="19"/>
  <c r="I1098" i="19"/>
  <c r="H1098" i="19"/>
  <c r="AE1097" i="19"/>
  <c r="P1097" i="19"/>
  <c r="O1097" i="19"/>
  <c r="N1097" i="19"/>
  <c r="M1097" i="19"/>
  <c r="K1097" i="19"/>
  <c r="I1097" i="19"/>
  <c r="H1097" i="19"/>
  <c r="AE1096" i="19"/>
  <c r="P1096" i="19"/>
  <c r="O1096" i="19"/>
  <c r="N1096" i="19"/>
  <c r="M1096" i="19"/>
  <c r="K1096" i="19"/>
  <c r="I1096" i="19"/>
  <c r="H1096" i="19"/>
  <c r="AE1095" i="19"/>
  <c r="P1095" i="19"/>
  <c r="O1095" i="19"/>
  <c r="N1095" i="19"/>
  <c r="M1095" i="19"/>
  <c r="K1095" i="19"/>
  <c r="I1095" i="19"/>
  <c r="H1095" i="19"/>
  <c r="AE1094" i="19"/>
  <c r="K1094" i="19"/>
  <c r="I1094" i="19"/>
  <c r="H1094" i="19"/>
  <c r="AE1093" i="19"/>
  <c r="K1093" i="19"/>
  <c r="I1093" i="19"/>
  <c r="H1093" i="19"/>
  <c r="AE1092" i="19"/>
  <c r="K1092" i="19"/>
  <c r="I1092" i="19"/>
  <c r="H1092" i="19"/>
  <c r="AE1091" i="19"/>
  <c r="K1091" i="19"/>
  <c r="I1091" i="19"/>
  <c r="H1091" i="19"/>
  <c r="D1091" i="19"/>
  <c r="F1091" i="19" s="1"/>
  <c r="AE1090" i="19"/>
  <c r="K1090" i="19"/>
  <c r="I1090" i="19"/>
  <c r="H1090" i="19"/>
  <c r="AB1090" i="19" s="1"/>
  <c r="F1090" i="19"/>
  <c r="AE1088" i="19"/>
  <c r="AE1087" i="19"/>
  <c r="K1087" i="19"/>
  <c r="I1087" i="19"/>
  <c r="H1087" i="19"/>
  <c r="AE1086" i="19"/>
  <c r="K1086" i="19"/>
  <c r="I1086" i="19"/>
  <c r="H1086" i="19"/>
  <c r="AE1085" i="19"/>
  <c r="K1085" i="19"/>
  <c r="I1085" i="19"/>
  <c r="H1085" i="19"/>
  <c r="AE1084" i="19"/>
  <c r="K1084" i="19"/>
  <c r="I1084" i="19"/>
  <c r="H1084" i="19"/>
  <c r="AE1083" i="19"/>
  <c r="K1083" i="19"/>
  <c r="I1083" i="19"/>
  <c r="H1083" i="19"/>
  <c r="AE1082" i="19"/>
  <c r="K1082" i="19"/>
  <c r="I1082" i="19"/>
  <c r="H1082" i="19"/>
  <c r="AE1081" i="19"/>
  <c r="K1081" i="19"/>
  <c r="I1081" i="19"/>
  <c r="H1081" i="19"/>
  <c r="AE1080" i="19"/>
  <c r="K1080" i="19"/>
  <c r="I1080" i="19"/>
  <c r="H1080" i="19"/>
  <c r="AE1079" i="19"/>
  <c r="K1079" i="19"/>
  <c r="I1079" i="19"/>
  <c r="H1079" i="19"/>
  <c r="AE1078" i="19"/>
  <c r="K1078" i="19"/>
  <c r="I1078" i="19"/>
  <c r="H1078" i="19"/>
  <c r="AE1077" i="19"/>
  <c r="K1077" i="19"/>
  <c r="I1077" i="19"/>
  <c r="H1077" i="19"/>
  <c r="AE1076" i="19"/>
  <c r="K1076" i="19"/>
  <c r="I1076" i="19"/>
  <c r="H1076" i="19"/>
  <c r="AE1075" i="19"/>
  <c r="K1075" i="19"/>
  <c r="I1075" i="19"/>
  <c r="H1075" i="19"/>
  <c r="AE1074" i="19"/>
  <c r="K1074" i="19"/>
  <c r="I1074" i="19"/>
  <c r="H1074" i="19"/>
  <c r="AE1073" i="19"/>
  <c r="K1073" i="19"/>
  <c r="I1073" i="19"/>
  <c r="H1073" i="19"/>
  <c r="D1073" i="19"/>
  <c r="D1074" i="19" s="1"/>
  <c r="AE1072" i="19"/>
  <c r="K1072" i="19"/>
  <c r="I1072" i="19"/>
  <c r="H1072" i="19"/>
  <c r="AB1072" i="19" s="1"/>
  <c r="F1072" i="19"/>
  <c r="AE962" i="19"/>
  <c r="AE944" i="19"/>
  <c r="AE991" i="19"/>
  <c r="AB991" i="19"/>
  <c r="P991" i="19"/>
  <c r="O991" i="19"/>
  <c r="N991" i="19"/>
  <c r="M991" i="19"/>
  <c r="K991" i="19"/>
  <c r="F991" i="19"/>
  <c r="AE990" i="19"/>
  <c r="AB990" i="19"/>
  <c r="P990" i="19"/>
  <c r="O990" i="19"/>
  <c r="N990" i="19"/>
  <c r="M990" i="19"/>
  <c r="K990" i="19"/>
  <c r="F990" i="19"/>
  <c r="AE989" i="19"/>
  <c r="AB989" i="19"/>
  <c r="P989" i="19"/>
  <c r="O989" i="19"/>
  <c r="N989" i="19"/>
  <c r="M989" i="19"/>
  <c r="K989" i="19"/>
  <c r="F989" i="19"/>
  <c r="AE988" i="19"/>
  <c r="AB988" i="19"/>
  <c r="P988" i="19"/>
  <c r="O988" i="19"/>
  <c r="N988" i="19"/>
  <c r="M988" i="19"/>
  <c r="K988" i="19"/>
  <c r="F988" i="19"/>
  <c r="AE987" i="19"/>
  <c r="AB987" i="19"/>
  <c r="P987" i="19"/>
  <c r="O987" i="19"/>
  <c r="N987" i="19"/>
  <c r="M987" i="19"/>
  <c r="K987" i="19"/>
  <c r="F987" i="19"/>
  <c r="AE986" i="19"/>
  <c r="AB986" i="19"/>
  <c r="P986" i="19"/>
  <c r="O986" i="19"/>
  <c r="N986" i="19"/>
  <c r="M986" i="19"/>
  <c r="K986" i="19"/>
  <c r="F986" i="19"/>
  <c r="AE985" i="19"/>
  <c r="AB985" i="19"/>
  <c r="P985" i="19"/>
  <c r="O985" i="19"/>
  <c r="N985" i="19"/>
  <c r="M985" i="19"/>
  <c r="K985" i="19"/>
  <c r="F985" i="19"/>
  <c r="AE984" i="19"/>
  <c r="AB984" i="19"/>
  <c r="P984" i="19"/>
  <c r="O984" i="19"/>
  <c r="N984" i="19"/>
  <c r="M984" i="19"/>
  <c r="K984" i="19"/>
  <c r="F984" i="19"/>
  <c r="AE983" i="19"/>
  <c r="AB983" i="19"/>
  <c r="P983" i="19"/>
  <c r="O983" i="19"/>
  <c r="N983" i="19"/>
  <c r="M983" i="19"/>
  <c r="K983" i="19"/>
  <c r="F983" i="19"/>
  <c r="AE982" i="19"/>
  <c r="AB982" i="19"/>
  <c r="P982" i="19"/>
  <c r="O982" i="19"/>
  <c r="N982" i="19"/>
  <c r="M982" i="19"/>
  <c r="K982" i="19"/>
  <c r="F982" i="19"/>
  <c r="AE981" i="19"/>
  <c r="AB981" i="19"/>
  <c r="P981" i="19"/>
  <c r="O981" i="19"/>
  <c r="N981" i="19"/>
  <c r="M981" i="19"/>
  <c r="K981" i="19"/>
  <c r="F981" i="19"/>
  <c r="AE980" i="19"/>
  <c r="AB980" i="19"/>
  <c r="P980" i="19"/>
  <c r="O980" i="19"/>
  <c r="N980" i="19"/>
  <c r="M980" i="19"/>
  <c r="K980" i="19"/>
  <c r="F980" i="19"/>
  <c r="AE979" i="19"/>
  <c r="AB979" i="19"/>
  <c r="P979" i="19"/>
  <c r="O979" i="19"/>
  <c r="N979" i="19"/>
  <c r="M979" i="19"/>
  <c r="K979" i="19"/>
  <c r="F979" i="19"/>
  <c r="AE978" i="19"/>
  <c r="AB978" i="19"/>
  <c r="P978" i="19"/>
  <c r="O978" i="19"/>
  <c r="N978" i="19"/>
  <c r="M978" i="19"/>
  <c r="K978" i="19"/>
  <c r="F978" i="19"/>
  <c r="AE977" i="19"/>
  <c r="AB977" i="19"/>
  <c r="P977" i="19"/>
  <c r="O977" i="19"/>
  <c r="N977" i="19"/>
  <c r="M977" i="19"/>
  <c r="K977" i="19"/>
  <c r="F977" i="19"/>
  <c r="AE976" i="19"/>
  <c r="AB976" i="19"/>
  <c r="P976" i="19"/>
  <c r="O976" i="19"/>
  <c r="N976" i="19"/>
  <c r="M976" i="19"/>
  <c r="K976" i="19"/>
  <c r="F976" i="19"/>
  <c r="F973" i="19"/>
  <c r="F974" i="19"/>
  <c r="F972" i="19"/>
  <c r="F971" i="19"/>
  <c r="F970" i="19"/>
  <c r="F969" i="19"/>
  <c r="F968" i="19"/>
  <c r="F967" i="19"/>
  <c r="F966" i="19"/>
  <c r="F965" i="19"/>
  <c r="K961" i="19"/>
  <c r="I961" i="19"/>
  <c r="H961" i="19"/>
  <c r="AE961" i="19"/>
  <c r="K960" i="19"/>
  <c r="I960" i="19"/>
  <c r="H960" i="19"/>
  <c r="AE960" i="19"/>
  <c r="U369" i="15" s="1"/>
  <c r="AF369" i="15" s="1"/>
  <c r="K959" i="19"/>
  <c r="I959" i="19"/>
  <c r="H959" i="19"/>
  <c r="AE959" i="19"/>
  <c r="U367" i="15" s="1"/>
  <c r="AF367" i="15" s="1"/>
  <c r="AE958" i="19"/>
  <c r="U349" i="15" s="1"/>
  <c r="AF349" i="15" s="1"/>
  <c r="K958" i="19"/>
  <c r="I958" i="19"/>
  <c r="H958" i="19"/>
  <c r="K957" i="19"/>
  <c r="I957" i="19"/>
  <c r="H957" i="19"/>
  <c r="AE957" i="19"/>
  <c r="U402" i="15" s="1"/>
  <c r="AF402" i="15" s="1"/>
  <c r="K956" i="19"/>
  <c r="I956" i="19"/>
  <c r="H956" i="19"/>
  <c r="AE956" i="19"/>
  <c r="U400" i="15" s="1"/>
  <c r="AF400" i="15" s="1"/>
  <c r="K955" i="19"/>
  <c r="I955" i="19"/>
  <c r="H955" i="19"/>
  <c r="AE955" i="19"/>
  <c r="U392" i="15" s="1"/>
  <c r="AF392" i="15" s="1"/>
  <c r="K954" i="19"/>
  <c r="I954" i="19"/>
  <c r="H954" i="19"/>
  <c r="AE954" i="19"/>
  <c r="U390" i="15" s="1"/>
  <c r="AF390" i="15" s="1"/>
  <c r="K953" i="19"/>
  <c r="I953" i="19"/>
  <c r="H953" i="19"/>
  <c r="AE953" i="19"/>
  <c r="K952" i="19"/>
  <c r="I952" i="19"/>
  <c r="H952" i="19"/>
  <c r="AE952" i="19"/>
  <c r="AE951" i="19"/>
  <c r="K951" i="19"/>
  <c r="I951" i="19"/>
  <c r="H951" i="19"/>
  <c r="AE950" i="19"/>
  <c r="K950" i="19"/>
  <c r="I950" i="19"/>
  <c r="H950" i="19"/>
  <c r="K949" i="19"/>
  <c r="I949" i="19"/>
  <c r="H949" i="19"/>
  <c r="AE949" i="19"/>
  <c r="AE948" i="19"/>
  <c r="K948" i="19"/>
  <c r="I948" i="19"/>
  <c r="H948" i="19"/>
  <c r="K947" i="19"/>
  <c r="I947" i="19"/>
  <c r="H947" i="19"/>
  <c r="D947" i="19"/>
  <c r="F947" i="19" s="1"/>
  <c r="AE947" i="19"/>
  <c r="AE946" i="19"/>
  <c r="K946" i="19"/>
  <c r="I946" i="19"/>
  <c r="H946" i="19"/>
  <c r="AB946" i="19" s="1"/>
  <c r="F946" i="19"/>
  <c r="AE926" i="19"/>
  <c r="AE925" i="19"/>
  <c r="U317" i="15" s="1"/>
  <c r="AF317" i="15" s="1"/>
  <c r="K925" i="19"/>
  <c r="I925" i="19"/>
  <c r="H925" i="19"/>
  <c r="AE924" i="19"/>
  <c r="U316" i="15" s="1"/>
  <c r="AF316" i="15" s="1"/>
  <c r="K924" i="19"/>
  <c r="I924" i="19"/>
  <c r="H924" i="19"/>
  <c r="AE923" i="19"/>
  <c r="U315" i="15" s="1"/>
  <c r="AF315" i="15" s="1"/>
  <c r="K923" i="19"/>
  <c r="I923" i="19"/>
  <c r="H923" i="19"/>
  <c r="AE922" i="19"/>
  <c r="K922" i="19"/>
  <c r="I922" i="19"/>
  <c r="H922" i="19"/>
  <c r="AE921" i="19"/>
  <c r="K921" i="19"/>
  <c r="I921" i="19"/>
  <c r="H921" i="19"/>
  <c r="AE920" i="19"/>
  <c r="U397" i="15" s="1"/>
  <c r="AF397" i="15" s="1"/>
  <c r="K920" i="19"/>
  <c r="I920" i="19"/>
  <c r="H920" i="19"/>
  <c r="AE919" i="19"/>
  <c r="U396" i="15" s="1"/>
  <c r="AF396" i="15" s="1"/>
  <c r="K919" i="19"/>
  <c r="I919" i="19"/>
  <c r="H919" i="19"/>
  <c r="AE918" i="19"/>
  <c r="U395" i="15" s="1"/>
  <c r="AF395" i="15" s="1"/>
  <c r="K918" i="19"/>
  <c r="I918" i="19"/>
  <c r="H918" i="19"/>
  <c r="AE917" i="19"/>
  <c r="P917" i="19"/>
  <c r="O917" i="19"/>
  <c r="N917" i="19"/>
  <c r="M917" i="19"/>
  <c r="K917" i="19"/>
  <c r="I917" i="19"/>
  <c r="H917" i="19"/>
  <c r="AE916" i="19"/>
  <c r="U387" i="15" s="1"/>
  <c r="AF387" i="15" s="1"/>
  <c r="K916" i="19"/>
  <c r="I916" i="19"/>
  <c r="H916" i="19"/>
  <c r="AE915" i="19"/>
  <c r="U386" i="15" s="1"/>
  <c r="AF386" i="15" s="1"/>
  <c r="K915" i="19"/>
  <c r="I915" i="19"/>
  <c r="H915" i="19"/>
  <c r="AE914" i="19"/>
  <c r="U385" i="15" s="1"/>
  <c r="AF385" i="15" s="1"/>
  <c r="K914" i="19"/>
  <c r="I914" i="19"/>
  <c r="H914" i="19"/>
  <c r="AE913" i="19"/>
  <c r="K913" i="19"/>
  <c r="I913" i="19"/>
  <c r="H913" i="19"/>
  <c r="AE912" i="19"/>
  <c r="K912" i="19"/>
  <c r="I912" i="19"/>
  <c r="H912" i="19"/>
  <c r="AE911" i="19"/>
  <c r="K911" i="19"/>
  <c r="I911" i="19"/>
  <c r="H911" i="19"/>
  <c r="D911" i="19"/>
  <c r="F911" i="19" s="1"/>
  <c r="AE910" i="19"/>
  <c r="K910" i="19"/>
  <c r="I910" i="19"/>
  <c r="H910" i="19"/>
  <c r="AB910" i="19" s="1"/>
  <c r="F910" i="19"/>
  <c r="AE908" i="19"/>
  <c r="AE907" i="19"/>
  <c r="K907" i="19"/>
  <c r="I907" i="19"/>
  <c r="H907" i="19"/>
  <c r="AE906" i="19"/>
  <c r="K906" i="19"/>
  <c r="I906" i="19"/>
  <c r="H906" i="19"/>
  <c r="AE905" i="19"/>
  <c r="P905" i="19"/>
  <c r="O905" i="19"/>
  <c r="N905" i="19"/>
  <c r="M905" i="19"/>
  <c r="K905" i="19"/>
  <c r="I905" i="19"/>
  <c r="H905" i="19"/>
  <c r="AE904" i="19"/>
  <c r="P904" i="19"/>
  <c r="O904" i="19"/>
  <c r="N904" i="19"/>
  <c r="M904" i="19"/>
  <c r="K904" i="19"/>
  <c r="I904" i="19"/>
  <c r="H904" i="19"/>
  <c r="AE903" i="19"/>
  <c r="P903" i="19"/>
  <c r="O903" i="19"/>
  <c r="N903" i="19"/>
  <c r="M903" i="19"/>
  <c r="K903" i="19"/>
  <c r="I903" i="19"/>
  <c r="H903" i="19"/>
  <c r="AE902" i="19"/>
  <c r="U371" i="15" s="1"/>
  <c r="AF371" i="15" s="1"/>
  <c r="K902" i="19"/>
  <c r="I902" i="19"/>
  <c r="H902" i="19"/>
  <c r="AE901" i="19"/>
  <c r="U370" i="15" s="1"/>
  <c r="AF370" i="15" s="1"/>
  <c r="K901" i="19"/>
  <c r="I901" i="19"/>
  <c r="H901" i="19"/>
  <c r="AE900" i="19"/>
  <c r="U368" i="15" s="1"/>
  <c r="AF368" i="15" s="1"/>
  <c r="K900" i="19"/>
  <c r="I900" i="19"/>
  <c r="H900" i="19"/>
  <c r="AE899" i="19"/>
  <c r="P899" i="19"/>
  <c r="O899" i="19"/>
  <c r="N899" i="19"/>
  <c r="M899" i="19"/>
  <c r="K899" i="19"/>
  <c r="I899" i="19"/>
  <c r="H899" i="19"/>
  <c r="AE898" i="19"/>
  <c r="U352" i="15" s="1"/>
  <c r="AF352" i="15" s="1"/>
  <c r="K898" i="19"/>
  <c r="I898" i="19"/>
  <c r="H898" i="19"/>
  <c r="AE897" i="19"/>
  <c r="U351" i="15" s="1"/>
  <c r="AF351" i="15" s="1"/>
  <c r="K897" i="19"/>
  <c r="I897" i="19"/>
  <c r="H897" i="19"/>
  <c r="AE896" i="19"/>
  <c r="U350" i="15" s="1"/>
  <c r="AF350" i="15" s="1"/>
  <c r="K896" i="19"/>
  <c r="I896" i="19"/>
  <c r="H896" i="19"/>
  <c r="AE895" i="19"/>
  <c r="U403" i="15" s="1"/>
  <c r="AF403" i="15" s="1"/>
  <c r="K895" i="19"/>
  <c r="I895" i="19"/>
  <c r="H895" i="19"/>
  <c r="AE894" i="19"/>
  <c r="U401" i="15" s="1"/>
  <c r="AF401" i="15" s="1"/>
  <c r="K894" i="19"/>
  <c r="I894" i="19"/>
  <c r="H894" i="19"/>
  <c r="AE893" i="19"/>
  <c r="U393" i="15" s="1"/>
  <c r="AF393" i="15" s="1"/>
  <c r="K893" i="19"/>
  <c r="I893" i="19"/>
  <c r="H893" i="19"/>
  <c r="D893" i="19"/>
  <c r="D894" i="19" s="1"/>
  <c r="AE892" i="19"/>
  <c r="U391" i="15" s="1"/>
  <c r="AF391" i="15" s="1"/>
  <c r="K892" i="19"/>
  <c r="I892" i="19"/>
  <c r="H892" i="19"/>
  <c r="AB892" i="19" s="1"/>
  <c r="F892" i="19"/>
  <c r="K840" i="19"/>
  <c r="K839" i="19"/>
  <c r="K838" i="19"/>
  <c r="K837" i="19"/>
  <c r="AE840" i="19"/>
  <c r="P840" i="19"/>
  <c r="O840" i="19"/>
  <c r="N840" i="19"/>
  <c r="M840" i="19"/>
  <c r="I840" i="19"/>
  <c r="H840" i="19"/>
  <c r="AE839" i="19"/>
  <c r="P839" i="19"/>
  <c r="O839" i="19"/>
  <c r="N839" i="19"/>
  <c r="M839" i="19"/>
  <c r="I839" i="19"/>
  <c r="H839" i="19"/>
  <c r="AE838" i="19"/>
  <c r="P838" i="19"/>
  <c r="O838" i="19"/>
  <c r="N838" i="19"/>
  <c r="M838" i="19"/>
  <c r="I838" i="19"/>
  <c r="H838" i="19"/>
  <c r="D838" i="19"/>
  <c r="D839" i="19" s="1"/>
  <c r="AE837" i="19"/>
  <c r="P837" i="19"/>
  <c r="O837" i="19"/>
  <c r="N837" i="19"/>
  <c r="M837" i="19"/>
  <c r="I837" i="19"/>
  <c r="H837" i="19"/>
  <c r="AB837" i="19" s="1"/>
  <c r="F837" i="19"/>
  <c r="P760" i="19"/>
  <c r="O760" i="19"/>
  <c r="N760" i="19"/>
  <c r="M760" i="19"/>
  <c r="K760" i="19"/>
  <c r="I760" i="19"/>
  <c r="H760" i="19"/>
  <c r="AE760" i="19"/>
  <c r="P759" i="19"/>
  <c r="O759" i="19"/>
  <c r="N759" i="19"/>
  <c r="M759" i="19"/>
  <c r="K759" i="19"/>
  <c r="I759" i="19"/>
  <c r="H759" i="19"/>
  <c r="AE759" i="19"/>
  <c r="K758" i="19"/>
  <c r="I758" i="19"/>
  <c r="H758" i="19"/>
  <c r="AE758" i="19"/>
  <c r="AE757" i="19"/>
  <c r="K757" i="19"/>
  <c r="I757" i="19"/>
  <c r="H757" i="19"/>
  <c r="K756" i="19"/>
  <c r="I756" i="19"/>
  <c r="H756" i="19"/>
  <c r="AE756" i="19"/>
  <c r="K755" i="19"/>
  <c r="I755" i="19"/>
  <c r="H755" i="19"/>
  <c r="AE755" i="19"/>
  <c r="AE754" i="19"/>
  <c r="K754" i="19"/>
  <c r="I754" i="19"/>
  <c r="H754" i="19"/>
  <c r="D754" i="19"/>
  <c r="F754" i="19" s="1"/>
  <c r="AE753" i="19"/>
  <c r="K753" i="19"/>
  <c r="I753" i="19"/>
  <c r="H753" i="19"/>
  <c r="AB753" i="19" s="1"/>
  <c r="F753" i="19"/>
  <c r="Q344" i="19"/>
  <c r="B344" i="19"/>
  <c r="AE344" i="19" s="1"/>
  <c r="Q334" i="19"/>
  <c r="B334" i="19"/>
  <c r="AE334" i="19" s="1"/>
  <c r="Q324" i="19"/>
  <c r="B324" i="19"/>
  <c r="AE324" i="19" s="1"/>
  <c r="Q313" i="19"/>
  <c r="B313" i="19"/>
  <c r="AE313" i="19" s="1"/>
  <c r="Q314" i="19"/>
  <c r="B314" i="19"/>
  <c r="AE314" i="19" s="1"/>
  <c r="Q303" i="19"/>
  <c r="B303" i="19"/>
  <c r="AE303" i="19" s="1"/>
  <c r="Q293" i="19"/>
  <c r="B293" i="19"/>
  <c r="AE293" i="19" s="1"/>
  <c r="Q283" i="19"/>
  <c r="B283" i="19"/>
  <c r="AE283" i="19" s="1"/>
  <c r="Q273" i="19"/>
  <c r="B273" i="19"/>
  <c r="AE273" i="19" s="1"/>
  <c r="B272" i="19"/>
  <c r="AE272" i="19" s="1"/>
  <c r="Q12" i="19"/>
  <c r="Q19" i="19"/>
  <c r="Q20" i="19"/>
  <c r="Q18" i="19"/>
  <c r="Q17" i="19"/>
  <c r="Q15" i="19"/>
  <c r="Q14" i="19"/>
  <c r="Q13" i="19"/>
  <c r="B16" i="19"/>
  <c r="AE16" i="19" s="1"/>
  <c r="B17" i="19"/>
  <c r="AE17" i="19" s="1"/>
  <c r="F548" i="19" l="1"/>
  <c r="AB548" i="19"/>
  <c r="D549" i="19"/>
  <c r="F618" i="19"/>
  <c r="AB618" i="19"/>
  <c r="D619" i="19"/>
  <c r="D566" i="19"/>
  <c r="AB565" i="19"/>
  <c r="F565" i="19"/>
  <c r="D530" i="19"/>
  <c r="AB529" i="19"/>
  <c r="F529" i="19"/>
  <c r="F512" i="19"/>
  <c r="AB512" i="19"/>
  <c r="D513" i="19"/>
  <c r="AB475" i="19"/>
  <c r="D476" i="19"/>
  <c r="F475" i="19"/>
  <c r="F636" i="19"/>
  <c r="D637" i="19"/>
  <c r="AB636" i="19"/>
  <c r="F494" i="19"/>
  <c r="AB494" i="19"/>
  <c r="D495" i="19"/>
  <c r="F600" i="19"/>
  <c r="D601" i="19"/>
  <c r="AB600" i="19"/>
  <c r="F387" i="19"/>
  <c r="D388" i="19"/>
  <c r="AB387" i="19"/>
  <c r="D371" i="19"/>
  <c r="AB370" i="19"/>
  <c r="F370" i="19"/>
  <c r="Q1337" i="19"/>
  <c r="Q1343" i="19"/>
  <c r="Q1345" i="19"/>
  <c r="Q1346" i="19"/>
  <c r="Q1347" i="19"/>
  <c r="Q1348" i="19"/>
  <c r="Q1349" i="19"/>
  <c r="Q1350" i="19"/>
  <c r="Q1342" i="19"/>
  <c r="Q1335" i="19"/>
  <c r="Q1338" i="19"/>
  <c r="Q1339" i="19"/>
  <c r="Q1340" i="19"/>
  <c r="Q1341" i="19"/>
  <c r="Q1336" i="19"/>
  <c r="Q1344" i="19"/>
  <c r="Q1332" i="19"/>
  <c r="Q1333" i="19"/>
  <c r="Q1311" i="19"/>
  <c r="Q1319" i="19"/>
  <c r="Q1318" i="19"/>
  <c r="Q1309" i="19"/>
  <c r="Q1275" i="19"/>
  <c r="Q1271" i="19"/>
  <c r="Q1307" i="19"/>
  <c r="Q1313" i="19"/>
  <c r="Q1315" i="19"/>
  <c r="Q1317" i="19"/>
  <c r="Q1305" i="19"/>
  <c r="AB1306" i="19"/>
  <c r="Q1316" i="19"/>
  <c r="AB1270" i="19"/>
  <c r="Q1320" i="19"/>
  <c r="Q1306" i="19"/>
  <c r="Q1269" i="19"/>
  <c r="Q1308" i="19"/>
  <c r="Q1272" i="19"/>
  <c r="Q1273" i="19"/>
  <c r="Q1310" i="19"/>
  <c r="Q1277" i="19"/>
  <c r="Q1279" i="19"/>
  <c r="Q1282" i="19"/>
  <c r="Q1283" i="19"/>
  <c r="Q1312" i="19"/>
  <c r="Q1281" i="19"/>
  <c r="Q1314" i="19"/>
  <c r="AB1307" i="19"/>
  <c r="D1308" i="19"/>
  <c r="F1307" i="19"/>
  <c r="AB1145" i="19"/>
  <c r="AB1146" i="19"/>
  <c r="Q1284" i="19"/>
  <c r="Q1270" i="19"/>
  <c r="Q1274" i="19"/>
  <c r="F1306" i="19"/>
  <c r="Q1276" i="19"/>
  <c r="Q1278" i="19"/>
  <c r="Q1280" i="19"/>
  <c r="D1271" i="19"/>
  <c r="Q1239" i="19"/>
  <c r="Q1243" i="19"/>
  <c r="Q1245" i="19"/>
  <c r="Q1246" i="19"/>
  <c r="Q1247" i="19"/>
  <c r="Q1248" i="19"/>
  <c r="Q1241" i="19"/>
  <c r="Q1244" i="19"/>
  <c r="AB1234" i="19"/>
  <c r="D1235" i="19"/>
  <c r="AB1235" i="19" s="1"/>
  <c r="Q1240" i="19"/>
  <c r="Q1242" i="19"/>
  <c r="Q1136" i="19"/>
  <c r="Q1132" i="19"/>
  <c r="Q1134" i="19"/>
  <c r="Q1138" i="19"/>
  <c r="Q1112" i="19"/>
  <c r="AB1127" i="19"/>
  <c r="Q1129" i="19"/>
  <c r="Q1140" i="19"/>
  <c r="AB1109" i="19"/>
  <c r="AB1110" i="19"/>
  <c r="Q1133" i="19"/>
  <c r="Q1108" i="19"/>
  <c r="Q1135" i="19"/>
  <c r="Q1137" i="19"/>
  <c r="Q1114" i="19"/>
  <c r="Q1116" i="19"/>
  <c r="Q1118" i="19"/>
  <c r="Q1119" i="19"/>
  <c r="Q1120" i="19"/>
  <c r="Q1122" i="19"/>
  <c r="Q1123" i="19"/>
  <c r="Q1139" i="19"/>
  <c r="Q1110" i="19"/>
  <c r="Q1141" i="19"/>
  <c r="AB1128" i="19"/>
  <c r="D1129" i="19"/>
  <c r="AB1129" i="19" s="1"/>
  <c r="F1128" i="19"/>
  <c r="D1147" i="19"/>
  <c r="F1146" i="19"/>
  <c r="Q1121" i="19"/>
  <c r="Q1109" i="19"/>
  <c r="Q1111" i="19"/>
  <c r="F1127" i="19"/>
  <c r="F1145" i="19"/>
  <c r="Q1113" i="19"/>
  <c r="Q1115" i="19"/>
  <c r="Q1095" i="19"/>
  <c r="Q1097" i="19"/>
  <c r="Q1101" i="19"/>
  <c r="Q1103" i="19"/>
  <c r="Q1105" i="19"/>
  <c r="Q1117" i="19"/>
  <c r="F1110" i="19"/>
  <c r="D1111" i="19"/>
  <c r="AB1073" i="19"/>
  <c r="AB1074" i="19"/>
  <c r="Q1096" i="19"/>
  <c r="Q1100" i="19"/>
  <c r="Q1102" i="19"/>
  <c r="Q1104" i="19"/>
  <c r="F1109" i="19"/>
  <c r="AB1091" i="19"/>
  <c r="D1092" i="19"/>
  <c r="D1093" i="19" s="1"/>
  <c r="D1094" i="19" s="1"/>
  <c r="AB1094" i="19" s="1"/>
  <c r="D1075" i="19"/>
  <c r="F1074" i="19"/>
  <c r="F1073" i="19"/>
  <c r="Q988" i="19"/>
  <c r="Q989" i="19"/>
  <c r="Q990" i="19"/>
  <c r="Q991" i="19"/>
  <c r="Q978" i="19"/>
  <c r="Q979" i="19"/>
  <c r="Q980" i="19"/>
  <c r="Q982" i="19"/>
  <c r="Q983" i="19"/>
  <c r="Q984" i="19"/>
  <c r="Q985" i="19"/>
  <c r="Q986" i="19"/>
  <c r="Q987" i="19"/>
  <c r="Q981" i="19"/>
  <c r="Q976" i="19"/>
  <c r="Q977" i="19"/>
  <c r="Q904" i="19"/>
  <c r="AB947" i="19"/>
  <c r="AB893" i="19"/>
  <c r="AB894" i="19"/>
  <c r="Q917" i="19"/>
  <c r="D948" i="19"/>
  <c r="AB948" i="19" s="1"/>
  <c r="AB911" i="19"/>
  <c r="D912" i="19"/>
  <c r="D913" i="19" s="1"/>
  <c r="D914" i="19" s="1"/>
  <c r="Q899" i="19"/>
  <c r="Q903" i="19"/>
  <c r="Q905" i="19"/>
  <c r="Q837" i="19"/>
  <c r="D895" i="19"/>
  <c r="AB895" i="19" s="1"/>
  <c r="F894" i="19"/>
  <c r="Q839" i="19"/>
  <c r="F893" i="19"/>
  <c r="F838" i="19"/>
  <c r="AB838" i="19"/>
  <c r="Q840" i="19"/>
  <c r="Q838" i="19"/>
  <c r="D840" i="19"/>
  <c r="F840" i="19" s="1"/>
  <c r="F839" i="19"/>
  <c r="AB839" i="19"/>
  <c r="Q759" i="19"/>
  <c r="AB754" i="19"/>
  <c r="Q760" i="19"/>
  <c r="D755" i="19"/>
  <c r="AB755" i="19" s="1"/>
  <c r="M140" i="15"/>
  <c r="L140" i="15"/>
  <c r="A140" i="15"/>
  <c r="AE411" i="19"/>
  <c r="AE410" i="19"/>
  <c r="AE409" i="19"/>
  <c r="AE408" i="19"/>
  <c r="AE407" i="19"/>
  <c r="AE406" i="19"/>
  <c r="AE405" i="19"/>
  <c r="AE404" i="19"/>
  <c r="AE403" i="19"/>
  <c r="AE402" i="19"/>
  <c r="AE401" i="19"/>
  <c r="AE400" i="19"/>
  <c r="AE399" i="19"/>
  <c r="AE398" i="19"/>
  <c r="AE397" i="19"/>
  <c r="AE396" i="19"/>
  <c r="K405" i="19"/>
  <c r="P411" i="19"/>
  <c r="O411" i="19"/>
  <c r="N411" i="19"/>
  <c r="M411" i="19"/>
  <c r="K411" i="19"/>
  <c r="I411" i="19"/>
  <c r="H411" i="19"/>
  <c r="P410" i="19"/>
  <c r="O410" i="19"/>
  <c r="N410" i="19"/>
  <c r="M410" i="19"/>
  <c r="K410" i="19"/>
  <c r="I410" i="19"/>
  <c r="H410" i="19"/>
  <c r="P409" i="19"/>
  <c r="O409" i="19"/>
  <c r="N409" i="19"/>
  <c r="M409" i="19"/>
  <c r="K409" i="19"/>
  <c r="I409" i="19"/>
  <c r="H409" i="19"/>
  <c r="P408" i="19"/>
  <c r="O408" i="19"/>
  <c r="N408" i="19"/>
  <c r="M408" i="19"/>
  <c r="K408" i="19"/>
  <c r="I408" i="19"/>
  <c r="H408" i="19"/>
  <c r="P407" i="19"/>
  <c r="O407" i="19"/>
  <c r="N407" i="19"/>
  <c r="M407" i="19"/>
  <c r="K407" i="19"/>
  <c r="I407" i="19"/>
  <c r="H407" i="19"/>
  <c r="P406" i="19"/>
  <c r="O406" i="19"/>
  <c r="N406" i="19"/>
  <c r="M406" i="19"/>
  <c r="K406" i="19"/>
  <c r="I406" i="19"/>
  <c r="H406" i="19"/>
  <c r="P405" i="19"/>
  <c r="O405" i="19"/>
  <c r="N405" i="19"/>
  <c r="M405" i="19"/>
  <c r="I405" i="19"/>
  <c r="H405" i="19"/>
  <c r="I404" i="19"/>
  <c r="H404" i="19"/>
  <c r="K403" i="19"/>
  <c r="I403" i="19"/>
  <c r="H403" i="19"/>
  <c r="K402" i="19"/>
  <c r="I402" i="19"/>
  <c r="H402" i="19"/>
  <c r="K401" i="19"/>
  <c r="I401" i="19"/>
  <c r="H401" i="19"/>
  <c r="K400" i="19"/>
  <c r="I400" i="19"/>
  <c r="H400" i="19"/>
  <c r="K399" i="19"/>
  <c r="I399" i="19"/>
  <c r="H399" i="19"/>
  <c r="P398" i="19"/>
  <c r="O398" i="19"/>
  <c r="N398" i="19"/>
  <c r="M398" i="19"/>
  <c r="K398" i="19"/>
  <c r="I398" i="19"/>
  <c r="H398" i="19"/>
  <c r="K397" i="19"/>
  <c r="I397" i="19"/>
  <c r="H397" i="19"/>
  <c r="D397" i="19"/>
  <c r="F397" i="19" s="1"/>
  <c r="K396" i="19"/>
  <c r="I396" i="19"/>
  <c r="H396" i="19"/>
  <c r="AB396" i="19" s="1"/>
  <c r="A128" i="15"/>
  <c r="AF38" i="15"/>
  <c r="S38" i="15"/>
  <c r="A38" i="15"/>
  <c r="AF56" i="15"/>
  <c r="S56" i="15"/>
  <c r="M56" i="15"/>
  <c r="A56" i="15"/>
  <c r="U182" i="15"/>
  <c r="M182" i="15"/>
  <c r="A182" i="15"/>
  <c r="AF122" i="15"/>
  <c r="S122" i="15"/>
  <c r="U13" i="15"/>
  <c r="A13" i="15"/>
  <c r="S140" i="15" l="1"/>
  <c r="U140" i="15"/>
  <c r="AF140" i="15" s="1"/>
  <c r="D477" i="19"/>
  <c r="AB476" i="19"/>
  <c r="F476" i="19"/>
  <c r="F566" i="19"/>
  <c r="D567" i="19"/>
  <c r="AB566" i="19"/>
  <c r="F530" i="19"/>
  <c r="D531" i="19"/>
  <c r="AB530" i="19"/>
  <c r="F619" i="19"/>
  <c r="AB619" i="19"/>
  <c r="D620" i="19"/>
  <c r="AB513" i="19"/>
  <c r="D514" i="19"/>
  <c r="F513" i="19"/>
  <c r="D550" i="19"/>
  <c r="AB549" i="19"/>
  <c r="F549" i="19"/>
  <c r="D496" i="19"/>
  <c r="AB495" i="19"/>
  <c r="F495" i="19"/>
  <c r="AB637" i="19"/>
  <c r="F637" i="19"/>
  <c r="D638" i="19"/>
  <c r="D602" i="19"/>
  <c r="F601" i="19"/>
  <c r="AB601" i="19"/>
  <c r="D389" i="19"/>
  <c r="AB388" i="19"/>
  <c r="F388" i="19"/>
  <c r="AB371" i="19"/>
  <c r="D372" i="19"/>
  <c r="F371" i="19"/>
  <c r="D1309" i="19"/>
  <c r="F1308" i="19"/>
  <c r="AB1308" i="19"/>
  <c r="D1272" i="19"/>
  <c r="F1271" i="19"/>
  <c r="AB1271" i="19"/>
  <c r="D1236" i="19"/>
  <c r="F1235" i="19"/>
  <c r="AB1092" i="19"/>
  <c r="AB1093" i="19"/>
  <c r="D1148" i="19"/>
  <c r="F1147" i="19"/>
  <c r="D1130" i="19"/>
  <c r="F1129" i="19"/>
  <c r="F1092" i="19"/>
  <c r="AB1147" i="19"/>
  <c r="F1093" i="19"/>
  <c r="D1112" i="19"/>
  <c r="F1111" i="19"/>
  <c r="AB1111" i="19"/>
  <c r="D1095" i="19"/>
  <c r="F1094" i="19"/>
  <c r="D1076" i="19"/>
  <c r="F1075" i="19"/>
  <c r="AB1075" i="19"/>
  <c r="AB913" i="19"/>
  <c r="F913" i="19"/>
  <c r="F912" i="19"/>
  <c r="AB912" i="19"/>
  <c r="D949" i="19"/>
  <c r="F948" i="19"/>
  <c r="D915" i="19"/>
  <c r="F914" i="19"/>
  <c r="AB840" i="19"/>
  <c r="AB914" i="19"/>
  <c r="D896" i="19"/>
  <c r="F895" i="19"/>
  <c r="F755" i="19"/>
  <c r="D756" i="19"/>
  <c r="Q410" i="19"/>
  <c r="Q408" i="19"/>
  <c r="Q406" i="19"/>
  <c r="Q411" i="19"/>
  <c r="Q409" i="19"/>
  <c r="Q407" i="19"/>
  <c r="Q396" i="19"/>
  <c r="Q405" i="19"/>
  <c r="Q398" i="19"/>
  <c r="Q400" i="19"/>
  <c r="Q402" i="19"/>
  <c r="Q397" i="19"/>
  <c r="Q399" i="19"/>
  <c r="Q401" i="19"/>
  <c r="Q403" i="19"/>
  <c r="AB397" i="19"/>
  <c r="D398" i="19"/>
  <c r="F398" i="19" s="1"/>
  <c r="S182" i="15"/>
  <c r="L124" i="15"/>
  <c r="A124" i="15"/>
  <c r="A85" i="15"/>
  <c r="A73" i="15"/>
  <c r="U71" i="15"/>
  <c r="A71" i="15"/>
  <c r="A99" i="15"/>
  <c r="AF65" i="15"/>
  <c r="S65" i="15"/>
  <c r="M65" i="15"/>
  <c r="A65" i="15"/>
  <c r="U377" i="15"/>
  <c r="A377" i="15"/>
  <c r="U383" i="15"/>
  <c r="A383" i="15"/>
  <c r="AF333" i="15"/>
  <c r="A333" i="15"/>
  <c r="M332" i="15"/>
  <c r="L332" i="15"/>
  <c r="U332" i="15" s="1"/>
  <c r="A332" i="15"/>
  <c r="M331" i="15"/>
  <c r="L331" i="15"/>
  <c r="U331" i="15" s="1"/>
  <c r="A331" i="15"/>
  <c r="M330" i="15"/>
  <c r="L330" i="15"/>
  <c r="U330" i="15" s="1"/>
  <c r="A330" i="15"/>
  <c r="M329" i="15"/>
  <c r="L329" i="15"/>
  <c r="U329" i="15" s="1"/>
  <c r="A329" i="15"/>
  <c r="AF328" i="15"/>
  <c r="A328" i="15"/>
  <c r="M327" i="15"/>
  <c r="L327" i="15"/>
  <c r="A327" i="15"/>
  <c r="M326" i="15"/>
  <c r="L326" i="15"/>
  <c r="A326" i="15"/>
  <c r="M325" i="15"/>
  <c r="L325" i="15"/>
  <c r="A325" i="15"/>
  <c r="M324" i="15"/>
  <c r="L324" i="15"/>
  <c r="A324" i="15"/>
  <c r="AF343" i="15"/>
  <c r="A343" i="15"/>
  <c r="AF338" i="15"/>
  <c r="A338" i="15"/>
  <c r="A239" i="15"/>
  <c r="A208" i="15"/>
  <c r="M207" i="15"/>
  <c r="L207" i="15"/>
  <c r="A207" i="15"/>
  <c r="AF188" i="15"/>
  <c r="S188" i="15"/>
  <c r="M188" i="15"/>
  <c r="A188" i="15"/>
  <c r="M186" i="15"/>
  <c r="L186" i="15"/>
  <c r="U186" i="15" s="1"/>
  <c r="A186" i="15"/>
  <c r="M185" i="15"/>
  <c r="L185" i="15"/>
  <c r="U185" i="15" s="1"/>
  <c r="A185" i="15"/>
  <c r="A443" i="15"/>
  <c r="M442" i="15"/>
  <c r="L442" i="15"/>
  <c r="U442" i="15" s="1"/>
  <c r="A442" i="15"/>
  <c r="M441" i="15"/>
  <c r="L441" i="15"/>
  <c r="U441" i="15" s="1"/>
  <c r="A441" i="15"/>
  <c r="M440" i="15"/>
  <c r="L440" i="15"/>
  <c r="U440" i="15" s="1"/>
  <c r="A440" i="15"/>
  <c r="M439" i="15"/>
  <c r="L439" i="15"/>
  <c r="U439" i="15" s="1"/>
  <c r="A439" i="15"/>
  <c r="M438" i="15"/>
  <c r="L438" i="15"/>
  <c r="U438" i="15" s="1"/>
  <c r="A438" i="15"/>
  <c r="M437" i="15"/>
  <c r="L437" i="15"/>
  <c r="U437" i="15" s="1"/>
  <c r="A437" i="15"/>
  <c r="M436" i="15"/>
  <c r="L436" i="15"/>
  <c r="U436" i="15" s="1"/>
  <c r="A436" i="15"/>
  <c r="M435" i="15"/>
  <c r="L435" i="15"/>
  <c r="U435" i="15" s="1"/>
  <c r="A435" i="15"/>
  <c r="L495" i="15"/>
  <c r="U495" i="15" s="1"/>
  <c r="A495" i="15"/>
  <c r="L482" i="15"/>
  <c r="U482" i="15" s="1"/>
  <c r="AF496" i="15"/>
  <c r="A496" i="15"/>
  <c r="A482" i="15"/>
  <c r="A434" i="15"/>
  <c r="M433" i="15"/>
  <c r="L433" i="15"/>
  <c r="A433" i="15"/>
  <c r="M432" i="15"/>
  <c r="L432" i="15"/>
  <c r="A432" i="15"/>
  <c r="M431" i="15"/>
  <c r="L431" i="15"/>
  <c r="A431" i="15"/>
  <c r="M430" i="15"/>
  <c r="L430" i="15"/>
  <c r="A430" i="15"/>
  <c r="M429" i="15"/>
  <c r="L429" i="15"/>
  <c r="A429" i="15"/>
  <c r="M428" i="15"/>
  <c r="L428" i="15"/>
  <c r="A428" i="15"/>
  <c r="M427" i="15"/>
  <c r="L427" i="15"/>
  <c r="A427" i="15"/>
  <c r="M426" i="15"/>
  <c r="L426" i="15"/>
  <c r="A426" i="15"/>
  <c r="U124" i="15" l="1"/>
  <c r="AF124" i="15" s="1"/>
  <c r="F620" i="19"/>
  <c r="D621" i="19"/>
  <c r="AB620" i="19"/>
  <c r="AB531" i="19"/>
  <c r="D532" i="19"/>
  <c r="F531" i="19"/>
  <c r="D515" i="19"/>
  <c r="AB514" i="19"/>
  <c r="F514" i="19"/>
  <c r="AB496" i="19"/>
  <c r="F496" i="19"/>
  <c r="D497" i="19"/>
  <c r="F638" i="19"/>
  <c r="AB638" i="19"/>
  <c r="D639" i="19"/>
  <c r="D551" i="19"/>
  <c r="F550" i="19"/>
  <c r="AB550" i="19"/>
  <c r="D568" i="19"/>
  <c r="AB567" i="19"/>
  <c r="F567" i="19"/>
  <c r="F602" i="19"/>
  <c r="AB602" i="19"/>
  <c r="D603" i="19"/>
  <c r="D478" i="19"/>
  <c r="AB477" i="19"/>
  <c r="F477" i="19"/>
  <c r="F389" i="19"/>
  <c r="D390" i="19"/>
  <c r="AB389" i="19"/>
  <c r="D373" i="19"/>
  <c r="F372" i="19"/>
  <c r="AB372" i="19"/>
  <c r="AF432" i="15"/>
  <c r="AF436" i="15"/>
  <c r="AF442" i="15"/>
  <c r="AF437" i="15"/>
  <c r="S435" i="15"/>
  <c r="AF435" i="15"/>
  <c r="S428" i="15"/>
  <c r="AF428" i="15"/>
  <c r="AF441" i="15"/>
  <c r="AF433" i="15"/>
  <c r="AF438" i="15"/>
  <c r="S482" i="15"/>
  <c r="AF482" i="15"/>
  <c r="AF427" i="15"/>
  <c r="AF430" i="15"/>
  <c r="S439" i="15"/>
  <c r="AF439" i="15"/>
  <c r="AF495" i="15"/>
  <c r="S431" i="15"/>
  <c r="AF431" i="15"/>
  <c r="S429" i="15"/>
  <c r="AF429" i="15"/>
  <c r="AF426" i="15"/>
  <c r="AF440" i="15"/>
  <c r="AF186" i="15"/>
  <c r="S326" i="15"/>
  <c r="AF326" i="15"/>
  <c r="AF329" i="15"/>
  <c r="S331" i="15"/>
  <c r="AF331" i="15"/>
  <c r="AF332" i="15"/>
  <c r="AF324" i="15"/>
  <c r="AF327" i="15"/>
  <c r="S330" i="15"/>
  <c r="AF330" i="15"/>
  <c r="AF185" i="15"/>
  <c r="AF325" i="15"/>
  <c r="D1310" i="19"/>
  <c r="F1309" i="19"/>
  <c r="AB1309" i="19"/>
  <c r="AB1272" i="19"/>
  <c r="D1273" i="19"/>
  <c r="F1272" i="19"/>
  <c r="AB1236" i="19"/>
  <c r="D1237" i="19"/>
  <c r="F1236" i="19"/>
  <c r="D1131" i="19"/>
  <c r="F1130" i="19"/>
  <c r="AB1130" i="19"/>
  <c r="D1149" i="19"/>
  <c r="F1148" i="19"/>
  <c r="AB1148" i="19"/>
  <c r="F1112" i="19"/>
  <c r="D1113" i="19"/>
  <c r="AB1112" i="19"/>
  <c r="D1096" i="19"/>
  <c r="F1095" i="19"/>
  <c r="AB1095" i="19"/>
  <c r="F1076" i="19"/>
  <c r="D1077" i="19"/>
  <c r="AB1076" i="19"/>
  <c r="D950" i="19"/>
  <c r="F949" i="19"/>
  <c r="AB949" i="19"/>
  <c r="D916" i="19"/>
  <c r="F915" i="19"/>
  <c r="AB915" i="19"/>
  <c r="D897" i="19"/>
  <c r="F896" i="19"/>
  <c r="AB896" i="19"/>
  <c r="D757" i="19"/>
  <c r="F756" i="19"/>
  <c r="AB756" i="19"/>
  <c r="AF383" i="15"/>
  <c r="S377" i="15"/>
  <c r="AF377" i="15"/>
  <c r="D399" i="19"/>
  <c r="F399" i="19" s="1"/>
  <c r="AB398" i="19"/>
  <c r="S124" i="15"/>
  <c r="S383" i="15"/>
  <c r="S329" i="15"/>
  <c r="S332" i="15"/>
  <c r="S325" i="15"/>
  <c r="S324" i="15"/>
  <c r="S327" i="15"/>
  <c r="S185" i="15"/>
  <c r="S207" i="15"/>
  <c r="S186" i="15"/>
  <c r="S436" i="15"/>
  <c r="S438" i="15"/>
  <c r="S442" i="15"/>
  <c r="S440" i="15"/>
  <c r="S437" i="15"/>
  <c r="S441" i="15"/>
  <c r="S495" i="15"/>
  <c r="S427" i="15"/>
  <c r="S426" i="15"/>
  <c r="S430" i="15"/>
  <c r="S433" i="15"/>
  <c r="S432" i="15"/>
  <c r="A452" i="15"/>
  <c r="A453" i="15"/>
  <c r="A461" i="15"/>
  <c r="F568" i="19" l="1"/>
  <c r="AB568" i="19"/>
  <c r="D569" i="19"/>
  <c r="D516" i="19"/>
  <c r="AB515" i="19"/>
  <c r="F515" i="19"/>
  <c r="AB532" i="19"/>
  <c r="F532" i="19"/>
  <c r="D533" i="19"/>
  <c r="D604" i="19"/>
  <c r="F603" i="19"/>
  <c r="AB603" i="19"/>
  <c r="F639" i="19"/>
  <c r="AB639" i="19"/>
  <c r="D640" i="19"/>
  <c r="F621" i="19"/>
  <c r="AB621" i="19"/>
  <c r="D622" i="19"/>
  <c r="AB551" i="19"/>
  <c r="D552" i="19"/>
  <c r="F551" i="19"/>
  <c r="AB497" i="19"/>
  <c r="D498" i="19"/>
  <c r="F497" i="19"/>
  <c r="AB478" i="19"/>
  <c r="F478" i="19"/>
  <c r="D479" i="19"/>
  <c r="F390" i="19"/>
  <c r="D391" i="19"/>
  <c r="AB390" i="19"/>
  <c r="F373" i="19"/>
  <c r="D374" i="19"/>
  <c r="AB373" i="19"/>
  <c r="D1311" i="19"/>
  <c r="F1310" i="19"/>
  <c r="AB1310" i="19"/>
  <c r="D1274" i="19"/>
  <c r="AB1273" i="19"/>
  <c r="F1273" i="19"/>
  <c r="F1237" i="19"/>
  <c r="D1238" i="19"/>
  <c r="AB1237" i="19"/>
  <c r="D1150" i="19"/>
  <c r="F1149" i="19"/>
  <c r="AB1149" i="19"/>
  <c r="D1132" i="19"/>
  <c r="F1131" i="19"/>
  <c r="AB1131" i="19"/>
  <c r="D1114" i="19"/>
  <c r="F1113" i="19"/>
  <c r="AB1113" i="19"/>
  <c r="D1097" i="19"/>
  <c r="F1096" i="19"/>
  <c r="AB1096" i="19"/>
  <c r="D1078" i="19"/>
  <c r="F1077" i="19"/>
  <c r="AB1077" i="19"/>
  <c r="F950" i="19"/>
  <c r="D951" i="19"/>
  <c r="AB950" i="19"/>
  <c r="D917" i="19"/>
  <c r="F916" i="19"/>
  <c r="AB916" i="19"/>
  <c r="D898" i="19"/>
  <c r="F897" i="19"/>
  <c r="AB897" i="19"/>
  <c r="F757" i="19"/>
  <c r="D758" i="19"/>
  <c r="AB757" i="19"/>
  <c r="AB399" i="19"/>
  <c r="D400" i="19"/>
  <c r="P352" i="19"/>
  <c r="O352" i="19"/>
  <c r="N352" i="19"/>
  <c r="M352" i="19"/>
  <c r="K352" i="19"/>
  <c r="I352" i="19"/>
  <c r="H352" i="19"/>
  <c r="B352" i="19"/>
  <c r="AE352" i="19" s="1"/>
  <c r="P351" i="19"/>
  <c r="O351" i="19"/>
  <c r="N351" i="19"/>
  <c r="M351" i="19"/>
  <c r="K351" i="19"/>
  <c r="I351" i="19"/>
  <c r="H351" i="19"/>
  <c r="B351" i="19"/>
  <c r="AE351" i="19" s="1"/>
  <c r="P350" i="19"/>
  <c r="O350" i="19"/>
  <c r="N350" i="19"/>
  <c r="M350" i="19"/>
  <c r="K350" i="19"/>
  <c r="I350" i="19"/>
  <c r="H350" i="19"/>
  <c r="B350" i="19"/>
  <c r="AE350" i="19" s="1"/>
  <c r="P349" i="19"/>
  <c r="O349" i="19"/>
  <c r="N349" i="19"/>
  <c r="M349" i="19"/>
  <c r="K349" i="19"/>
  <c r="I349" i="19"/>
  <c r="H349" i="19"/>
  <c r="B349" i="19"/>
  <c r="AE349" i="19" s="1"/>
  <c r="P348" i="19"/>
  <c r="O348" i="19"/>
  <c r="N348" i="19"/>
  <c r="M348" i="19"/>
  <c r="K348" i="19"/>
  <c r="I348" i="19"/>
  <c r="H348" i="19"/>
  <c r="B348" i="19"/>
  <c r="AE348" i="19" s="1"/>
  <c r="K347" i="19"/>
  <c r="I347" i="19"/>
  <c r="H347" i="19"/>
  <c r="AB347" i="19" s="1"/>
  <c r="F347" i="19"/>
  <c r="B347" i="19"/>
  <c r="AE347" i="19" s="1"/>
  <c r="K346" i="19"/>
  <c r="I346" i="19"/>
  <c r="H346" i="19"/>
  <c r="AB346" i="19" s="1"/>
  <c r="F346" i="19"/>
  <c r="B346" i="19"/>
  <c r="AE346" i="19" s="1"/>
  <c r="K345" i="19"/>
  <c r="I345" i="19"/>
  <c r="H345" i="19"/>
  <c r="AB345" i="19" s="1"/>
  <c r="F345" i="19"/>
  <c r="B345" i="19"/>
  <c r="AE345" i="19" s="1"/>
  <c r="P342" i="19"/>
  <c r="O342" i="19"/>
  <c r="N342" i="19"/>
  <c r="M342" i="19"/>
  <c r="K342" i="19"/>
  <c r="I342" i="19"/>
  <c r="H342" i="19"/>
  <c r="B342" i="19"/>
  <c r="AE342" i="19" s="1"/>
  <c r="P341" i="19"/>
  <c r="O341" i="19"/>
  <c r="N341" i="19"/>
  <c r="M341" i="19"/>
  <c r="K341" i="19"/>
  <c r="I341" i="19"/>
  <c r="H341" i="19"/>
  <c r="B341" i="19"/>
  <c r="AE341" i="19" s="1"/>
  <c r="P340" i="19"/>
  <c r="O340" i="19"/>
  <c r="N340" i="19"/>
  <c r="M340" i="19"/>
  <c r="K340" i="19"/>
  <c r="I340" i="19"/>
  <c r="H340" i="19"/>
  <c r="B340" i="19"/>
  <c r="AE340" i="19" s="1"/>
  <c r="P339" i="19"/>
  <c r="O339" i="19"/>
  <c r="N339" i="19"/>
  <c r="M339" i="19"/>
  <c r="K339" i="19"/>
  <c r="I339" i="19"/>
  <c r="H339" i="19"/>
  <c r="B339" i="19"/>
  <c r="AE339" i="19" s="1"/>
  <c r="P338" i="19"/>
  <c r="O338" i="19"/>
  <c r="N338" i="19"/>
  <c r="M338" i="19"/>
  <c r="K338" i="19"/>
  <c r="I338" i="19"/>
  <c r="H338" i="19"/>
  <c r="B338" i="19"/>
  <c r="AE338" i="19" s="1"/>
  <c r="K337" i="19"/>
  <c r="I337" i="19"/>
  <c r="H337" i="19"/>
  <c r="AB337" i="19" s="1"/>
  <c r="F337" i="19"/>
  <c r="B337" i="19"/>
  <c r="AE337" i="19" s="1"/>
  <c r="K336" i="19"/>
  <c r="I336" i="19"/>
  <c r="H336" i="19"/>
  <c r="AB336" i="19" s="1"/>
  <c r="F336" i="19"/>
  <c r="B336" i="19"/>
  <c r="AE336" i="19" s="1"/>
  <c r="K335" i="19"/>
  <c r="I335" i="19"/>
  <c r="H335" i="19"/>
  <c r="AB335" i="19" s="1"/>
  <c r="F335" i="19"/>
  <c r="B335" i="19"/>
  <c r="AE335" i="19" s="1"/>
  <c r="P332" i="19"/>
  <c r="O332" i="19"/>
  <c r="N332" i="19"/>
  <c r="M332" i="19"/>
  <c r="K332" i="19"/>
  <c r="I332" i="19"/>
  <c r="H332" i="19"/>
  <c r="B332" i="19"/>
  <c r="AE332" i="19" s="1"/>
  <c r="P331" i="19"/>
  <c r="O331" i="19"/>
  <c r="N331" i="19"/>
  <c r="M331" i="19"/>
  <c r="K331" i="19"/>
  <c r="I331" i="19"/>
  <c r="H331" i="19"/>
  <c r="B331" i="19"/>
  <c r="AE331" i="19" s="1"/>
  <c r="P330" i="19"/>
  <c r="O330" i="19"/>
  <c r="N330" i="19"/>
  <c r="M330" i="19"/>
  <c r="K330" i="19"/>
  <c r="I330" i="19"/>
  <c r="H330" i="19"/>
  <c r="B330" i="19"/>
  <c r="AE330" i="19" s="1"/>
  <c r="P329" i="19"/>
  <c r="O329" i="19"/>
  <c r="N329" i="19"/>
  <c r="M329" i="19"/>
  <c r="K329" i="19"/>
  <c r="I329" i="19"/>
  <c r="H329" i="19"/>
  <c r="B329" i="19"/>
  <c r="AE329" i="19" s="1"/>
  <c r="P328" i="19"/>
  <c r="O328" i="19"/>
  <c r="N328" i="19"/>
  <c r="M328" i="19"/>
  <c r="K328" i="19"/>
  <c r="I328" i="19"/>
  <c r="H328" i="19"/>
  <c r="B328" i="19"/>
  <c r="AE328" i="19" s="1"/>
  <c r="P327" i="19"/>
  <c r="O327" i="19"/>
  <c r="N327" i="19"/>
  <c r="M327" i="19"/>
  <c r="K327" i="19"/>
  <c r="I327" i="19"/>
  <c r="H327" i="19"/>
  <c r="AB327" i="19" s="1"/>
  <c r="F327" i="19"/>
  <c r="B327" i="19"/>
  <c r="AE327" i="19" s="1"/>
  <c r="I326" i="19"/>
  <c r="H326" i="19"/>
  <c r="F326" i="19"/>
  <c r="B326" i="19"/>
  <c r="AE326" i="19" s="1"/>
  <c r="I325" i="19"/>
  <c r="H325" i="19"/>
  <c r="F325" i="19"/>
  <c r="B325" i="19"/>
  <c r="AE325" i="19" s="1"/>
  <c r="P311" i="19"/>
  <c r="O311" i="19"/>
  <c r="N311" i="19"/>
  <c r="M311" i="19"/>
  <c r="K311" i="19"/>
  <c r="I311" i="19"/>
  <c r="H311" i="19"/>
  <c r="B311" i="19"/>
  <c r="AE311" i="19" s="1"/>
  <c r="P310" i="19"/>
  <c r="O310" i="19"/>
  <c r="N310" i="19"/>
  <c r="M310" i="19"/>
  <c r="K310" i="19"/>
  <c r="I310" i="19"/>
  <c r="H310" i="19"/>
  <c r="B310" i="19"/>
  <c r="AE310" i="19" s="1"/>
  <c r="P309" i="19"/>
  <c r="O309" i="19"/>
  <c r="N309" i="19"/>
  <c r="M309" i="19"/>
  <c r="K309" i="19"/>
  <c r="I309" i="19"/>
  <c r="H309" i="19"/>
  <c r="B309" i="19"/>
  <c r="AE309" i="19" s="1"/>
  <c r="P308" i="19"/>
  <c r="O308" i="19"/>
  <c r="N308" i="19"/>
  <c r="M308" i="19"/>
  <c r="K308" i="19"/>
  <c r="I308" i="19"/>
  <c r="H308" i="19"/>
  <c r="B308" i="19"/>
  <c r="AE308" i="19" s="1"/>
  <c r="P307" i="19"/>
  <c r="O307" i="19"/>
  <c r="N307" i="19"/>
  <c r="M307" i="19"/>
  <c r="K307" i="19"/>
  <c r="I307" i="19"/>
  <c r="H307" i="19"/>
  <c r="B307" i="19"/>
  <c r="AE307" i="19" s="1"/>
  <c r="P306" i="19"/>
  <c r="O306" i="19"/>
  <c r="N306" i="19"/>
  <c r="M306" i="19"/>
  <c r="K306" i="19"/>
  <c r="I306" i="19"/>
  <c r="H306" i="19"/>
  <c r="AB306" i="19" s="1"/>
  <c r="F306" i="19"/>
  <c r="B306" i="19"/>
  <c r="AE306" i="19" s="1"/>
  <c r="K305" i="19"/>
  <c r="I305" i="19"/>
  <c r="H305" i="19"/>
  <c r="AB305" i="19" s="1"/>
  <c r="F305" i="19"/>
  <c r="B305" i="19"/>
  <c r="AE305" i="19" s="1"/>
  <c r="K304" i="19"/>
  <c r="I304" i="19"/>
  <c r="H304" i="19"/>
  <c r="AB304" i="19" s="1"/>
  <c r="F304" i="19"/>
  <c r="B304" i="19"/>
  <c r="AE304" i="19" s="1"/>
  <c r="K301" i="19"/>
  <c r="I301" i="19"/>
  <c r="H301" i="19"/>
  <c r="B301" i="19"/>
  <c r="AE301" i="19" s="1"/>
  <c r="K300" i="19"/>
  <c r="I300" i="19"/>
  <c r="H300" i="19"/>
  <c r="B300" i="19"/>
  <c r="AE300" i="19" s="1"/>
  <c r="K299" i="19"/>
  <c r="I299" i="19"/>
  <c r="H299" i="19"/>
  <c r="B299" i="19"/>
  <c r="AE299" i="19" s="1"/>
  <c r="K298" i="19"/>
  <c r="I298" i="19"/>
  <c r="H298" i="19"/>
  <c r="B298" i="19"/>
  <c r="AE298" i="19" s="1"/>
  <c r="I297" i="19"/>
  <c r="H297" i="19"/>
  <c r="B297" i="19"/>
  <c r="AE297" i="19" s="1"/>
  <c r="I296" i="19"/>
  <c r="H296" i="19"/>
  <c r="F296" i="19"/>
  <c r="B296" i="19"/>
  <c r="AE296" i="19" s="1"/>
  <c r="K295" i="19"/>
  <c r="I295" i="19"/>
  <c r="H295" i="19"/>
  <c r="AB295" i="19" s="1"/>
  <c r="F295" i="19"/>
  <c r="B295" i="19"/>
  <c r="AE295" i="19" s="1"/>
  <c r="K294" i="19"/>
  <c r="I294" i="19"/>
  <c r="H294" i="19"/>
  <c r="AB294" i="19" s="1"/>
  <c r="F294" i="19"/>
  <c r="B294" i="19"/>
  <c r="AE294" i="19" s="1"/>
  <c r="K290" i="19"/>
  <c r="K289" i="19"/>
  <c r="K287" i="19"/>
  <c r="K286" i="19"/>
  <c r="K285" i="19"/>
  <c r="K284" i="19"/>
  <c r="K291" i="19"/>
  <c r="I291" i="19"/>
  <c r="H291" i="19"/>
  <c r="B291" i="19"/>
  <c r="AE291" i="19" s="1"/>
  <c r="I290" i="19"/>
  <c r="H290" i="19"/>
  <c r="B290" i="19"/>
  <c r="AE290" i="19" s="1"/>
  <c r="I289" i="19"/>
  <c r="H289" i="19"/>
  <c r="B289" i="19"/>
  <c r="AE289" i="19" s="1"/>
  <c r="I288" i="19"/>
  <c r="H288" i="19"/>
  <c r="B288" i="19"/>
  <c r="AE288" i="19" s="1"/>
  <c r="I287" i="19"/>
  <c r="H287" i="19"/>
  <c r="B287" i="19"/>
  <c r="AE287" i="19" s="1"/>
  <c r="I286" i="19"/>
  <c r="H286" i="19"/>
  <c r="B286" i="19"/>
  <c r="AE286" i="19" s="1"/>
  <c r="U50" i="15" s="1"/>
  <c r="AF50" i="15" s="1"/>
  <c r="I285" i="19"/>
  <c r="H285" i="19"/>
  <c r="B285" i="19"/>
  <c r="AE285" i="19" s="1"/>
  <c r="U49" i="15" s="1"/>
  <c r="AF49" i="15" s="1"/>
  <c r="I284" i="19"/>
  <c r="H284" i="19"/>
  <c r="B284" i="19"/>
  <c r="AE284" i="19" s="1"/>
  <c r="C106" i="19"/>
  <c r="B106" i="19"/>
  <c r="AE106" i="19" s="1"/>
  <c r="K105" i="19"/>
  <c r="I105" i="19"/>
  <c r="H105" i="19"/>
  <c r="C105" i="19"/>
  <c r="B105" i="19"/>
  <c r="AE105" i="19" s="1"/>
  <c r="K104" i="19"/>
  <c r="I104" i="19"/>
  <c r="H104" i="19"/>
  <c r="C104" i="19"/>
  <c r="B104" i="19"/>
  <c r="AE104" i="19" s="1"/>
  <c r="K103" i="19"/>
  <c r="I103" i="19"/>
  <c r="H103" i="19"/>
  <c r="C103" i="19"/>
  <c r="B103" i="19"/>
  <c r="AE103" i="19" s="1"/>
  <c r="K102" i="19"/>
  <c r="I102" i="19"/>
  <c r="H102" i="19"/>
  <c r="C102" i="19"/>
  <c r="B102" i="19"/>
  <c r="AE102" i="19" s="1"/>
  <c r="K101" i="19"/>
  <c r="I101" i="19"/>
  <c r="H101" i="19"/>
  <c r="C101" i="19"/>
  <c r="B101" i="19"/>
  <c r="AE101" i="19" s="1"/>
  <c r="K100" i="19"/>
  <c r="I100" i="19"/>
  <c r="H100" i="19"/>
  <c r="C100" i="19"/>
  <c r="B100" i="19"/>
  <c r="AE100" i="19" s="1"/>
  <c r="K99" i="19"/>
  <c r="I99" i="19"/>
  <c r="H99" i="19"/>
  <c r="C99" i="19"/>
  <c r="B99" i="19"/>
  <c r="AE99" i="19" s="1"/>
  <c r="K98" i="19"/>
  <c r="I98" i="19"/>
  <c r="H98" i="19"/>
  <c r="C98" i="19"/>
  <c r="B98" i="19"/>
  <c r="AE98" i="19" s="1"/>
  <c r="K97" i="19"/>
  <c r="I97" i="19"/>
  <c r="H97" i="19"/>
  <c r="C97" i="19"/>
  <c r="B97" i="19"/>
  <c r="AE97" i="19" s="1"/>
  <c r="K96" i="19"/>
  <c r="I96" i="19"/>
  <c r="H96" i="19"/>
  <c r="C96" i="19"/>
  <c r="B96" i="19"/>
  <c r="AE96" i="19" s="1"/>
  <c r="K95" i="19"/>
  <c r="I95" i="19"/>
  <c r="H95" i="19"/>
  <c r="C95" i="19"/>
  <c r="B95" i="19"/>
  <c r="AE95" i="19" s="1"/>
  <c r="K94" i="19"/>
  <c r="I94" i="19"/>
  <c r="H94" i="19"/>
  <c r="C94" i="19"/>
  <c r="B94" i="19"/>
  <c r="AE94" i="19" s="1"/>
  <c r="K93" i="19"/>
  <c r="I93" i="19"/>
  <c r="H93" i="19"/>
  <c r="C93" i="19"/>
  <c r="B93" i="19"/>
  <c r="AE93" i="19" s="1"/>
  <c r="K92" i="19"/>
  <c r="I92" i="19"/>
  <c r="H92" i="19"/>
  <c r="C92" i="19"/>
  <c r="B92" i="19"/>
  <c r="AE92" i="19" s="1"/>
  <c r="K91" i="19"/>
  <c r="I91" i="19"/>
  <c r="H91" i="19"/>
  <c r="D91" i="19"/>
  <c r="D92" i="19" s="1"/>
  <c r="D93" i="19" s="1"/>
  <c r="D94" i="19" s="1"/>
  <c r="C91" i="19"/>
  <c r="B91" i="19"/>
  <c r="AE91" i="19" s="1"/>
  <c r="K90" i="19"/>
  <c r="I90" i="19"/>
  <c r="H90" i="19"/>
  <c r="C90" i="19"/>
  <c r="F90" i="19" s="1"/>
  <c r="B90" i="19"/>
  <c r="AE90" i="19" s="1"/>
  <c r="K889" i="19"/>
  <c r="K888" i="19"/>
  <c r="K887" i="19"/>
  <c r="K886" i="19"/>
  <c r="K885" i="19"/>
  <c r="K884" i="19"/>
  <c r="K883" i="19"/>
  <c r="K882" i="19"/>
  <c r="K881" i="19"/>
  <c r="K880" i="19"/>
  <c r="K879" i="19"/>
  <c r="K878" i="19"/>
  <c r="K877" i="19"/>
  <c r="K876" i="19"/>
  <c r="K875" i="19"/>
  <c r="K874" i="19"/>
  <c r="AE890" i="19"/>
  <c r="P889" i="19"/>
  <c r="O889" i="19"/>
  <c r="N889" i="19"/>
  <c r="M889" i="19"/>
  <c r="I889" i="19"/>
  <c r="H889" i="19"/>
  <c r="AE889" i="19"/>
  <c r="P888" i="19"/>
  <c r="O888" i="19"/>
  <c r="N888" i="19"/>
  <c r="M888" i="19"/>
  <c r="I888" i="19"/>
  <c r="H888" i="19"/>
  <c r="AE888" i="19"/>
  <c r="P887" i="19"/>
  <c r="O887" i="19"/>
  <c r="N887" i="19"/>
  <c r="M887" i="19"/>
  <c r="I887" i="19"/>
  <c r="H887" i="19"/>
  <c r="AE887" i="19"/>
  <c r="P886" i="19"/>
  <c r="O886" i="19"/>
  <c r="N886" i="19"/>
  <c r="M886" i="19"/>
  <c r="I886" i="19"/>
  <c r="H886" i="19"/>
  <c r="AE886" i="19"/>
  <c r="P885" i="19"/>
  <c r="O885" i="19"/>
  <c r="N885" i="19"/>
  <c r="M885" i="19"/>
  <c r="I885" i="19"/>
  <c r="H885" i="19"/>
  <c r="AE885" i="19"/>
  <c r="P884" i="19"/>
  <c r="O884" i="19"/>
  <c r="N884" i="19"/>
  <c r="M884" i="19"/>
  <c r="I884" i="19"/>
  <c r="H884" i="19"/>
  <c r="AE884" i="19"/>
  <c r="P883" i="19"/>
  <c r="O883" i="19"/>
  <c r="N883" i="19"/>
  <c r="M883" i="19"/>
  <c r="I883" i="19"/>
  <c r="H883" i="19"/>
  <c r="AE883" i="19"/>
  <c r="P882" i="19"/>
  <c r="O882" i="19"/>
  <c r="N882" i="19"/>
  <c r="M882" i="19"/>
  <c r="I882" i="19"/>
  <c r="H882" i="19"/>
  <c r="AE882" i="19"/>
  <c r="P881" i="19"/>
  <c r="O881" i="19"/>
  <c r="N881" i="19"/>
  <c r="M881" i="19"/>
  <c r="I881" i="19"/>
  <c r="H881" i="19"/>
  <c r="AE881" i="19"/>
  <c r="P880" i="19"/>
  <c r="O880" i="19"/>
  <c r="N880" i="19"/>
  <c r="M880" i="19"/>
  <c r="I880" i="19"/>
  <c r="H880" i="19"/>
  <c r="AE880" i="19"/>
  <c r="P879" i="19"/>
  <c r="O879" i="19"/>
  <c r="N879" i="19"/>
  <c r="M879" i="19"/>
  <c r="I879" i="19"/>
  <c r="H879" i="19"/>
  <c r="AE879" i="19"/>
  <c r="P878" i="19"/>
  <c r="O878" i="19"/>
  <c r="N878" i="19"/>
  <c r="M878" i="19"/>
  <c r="I878" i="19"/>
  <c r="H878" i="19"/>
  <c r="AE878" i="19"/>
  <c r="I877" i="19"/>
  <c r="H877" i="19"/>
  <c r="AE877" i="19"/>
  <c r="I876" i="19"/>
  <c r="H876" i="19"/>
  <c r="AE876" i="19"/>
  <c r="U576" i="15" s="1"/>
  <c r="I875" i="19"/>
  <c r="H875" i="19"/>
  <c r="D875" i="19"/>
  <c r="D876" i="19" s="1"/>
  <c r="D877" i="19" s="1"/>
  <c r="D878" i="19" s="1"/>
  <c r="AE875" i="19"/>
  <c r="U571" i="15" s="1"/>
  <c r="I874" i="19"/>
  <c r="H874" i="19"/>
  <c r="F874" i="19"/>
  <c r="AE874" i="19"/>
  <c r="U570" i="15" s="1"/>
  <c r="AE1217" i="19"/>
  <c r="AE836" i="19"/>
  <c r="AE835" i="19"/>
  <c r="C268" i="19"/>
  <c r="B268" i="19"/>
  <c r="AE268" i="19" s="1"/>
  <c r="P267" i="19"/>
  <c r="O267" i="19"/>
  <c r="N267" i="19"/>
  <c r="M267" i="19"/>
  <c r="K267" i="19"/>
  <c r="I267" i="19"/>
  <c r="H267" i="19"/>
  <c r="C267" i="19"/>
  <c r="B267" i="19"/>
  <c r="AE267" i="19" s="1"/>
  <c r="P266" i="19"/>
  <c r="O266" i="19"/>
  <c r="N266" i="19"/>
  <c r="M266" i="19"/>
  <c r="K266" i="19"/>
  <c r="I266" i="19"/>
  <c r="H266" i="19"/>
  <c r="C266" i="19"/>
  <c r="B266" i="19"/>
  <c r="AE266" i="19" s="1"/>
  <c r="P265" i="19"/>
  <c r="O265" i="19"/>
  <c r="N265" i="19"/>
  <c r="M265" i="19"/>
  <c r="K265" i="19"/>
  <c r="I265" i="19"/>
  <c r="H265" i="19"/>
  <c r="C265" i="19"/>
  <c r="B265" i="19"/>
  <c r="AE265" i="19" s="1"/>
  <c r="P264" i="19"/>
  <c r="O264" i="19"/>
  <c r="N264" i="19"/>
  <c r="M264" i="19"/>
  <c r="K264" i="19"/>
  <c r="I264" i="19"/>
  <c r="H264" i="19"/>
  <c r="C264" i="19"/>
  <c r="B264" i="19"/>
  <c r="AE264" i="19" s="1"/>
  <c r="P263" i="19"/>
  <c r="O263" i="19"/>
  <c r="N263" i="19"/>
  <c r="M263" i="19"/>
  <c r="K263" i="19"/>
  <c r="I263" i="19"/>
  <c r="H263" i="19"/>
  <c r="C263" i="19"/>
  <c r="B263" i="19"/>
  <c r="AE263" i="19" s="1"/>
  <c r="P262" i="19"/>
  <c r="O262" i="19"/>
  <c r="N262" i="19"/>
  <c r="M262" i="19"/>
  <c r="K262" i="19"/>
  <c r="I262" i="19"/>
  <c r="H262" i="19"/>
  <c r="C262" i="19"/>
  <c r="B262" i="19"/>
  <c r="AE262" i="19" s="1"/>
  <c r="K261" i="19"/>
  <c r="I261" i="19"/>
  <c r="H261" i="19"/>
  <c r="C261" i="19"/>
  <c r="B261" i="19"/>
  <c r="AE261" i="19" s="1"/>
  <c r="K260" i="19"/>
  <c r="I260" i="19"/>
  <c r="H260" i="19"/>
  <c r="C260" i="19"/>
  <c r="B260" i="19"/>
  <c r="AE260" i="19" s="1"/>
  <c r="K259" i="19"/>
  <c r="I259" i="19"/>
  <c r="H259" i="19"/>
  <c r="C259" i="19"/>
  <c r="B259" i="19"/>
  <c r="AE259" i="19" s="1"/>
  <c r="K258" i="19"/>
  <c r="I258" i="19"/>
  <c r="H258" i="19"/>
  <c r="C258" i="19"/>
  <c r="B258" i="19"/>
  <c r="AE258" i="19" s="1"/>
  <c r="K257" i="19"/>
  <c r="I257" i="19"/>
  <c r="H257" i="19"/>
  <c r="C257" i="19"/>
  <c r="B257" i="19"/>
  <c r="AE257" i="19" s="1"/>
  <c r="K256" i="19"/>
  <c r="I256" i="19"/>
  <c r="H256" i="19"/>
  <c r="C256" i="19"/>
  <c r="B256" i="19"/>
  <c r="AE256" i="19" s="1"/>
  <c r="K255" i="19"/>
  <c r="I255" i="19"/>
  <c r="H255" i="19"/>
  <c r="C255" i="19"/>
  <c r="B255" i="19"/>
  <c r="AE255" i="19" s="1"/>
  <c r="K254" i="19"/>
  <c r="I254" i="19"/>
  <c r="H254" i="19"/>
  <c r="C254" i="19"/>
  <c r="B254" i="19"/>
  <c r="AE254" i="19" s="1"/>
  <c r="K253" i="19"/>
  <c r="I253" i="19"/>
  <c r="H253" i="19"/>
  <c r="D253" i="19"/>
  <c r="C253" i="19"/>
  <c r="B253" i="19"/>
  <c r="AE253" i="19" s="1"/>
  <c r="K252" i="19"/>
  <c r="I252" i="19"/>
  <c r="H252" i="19"/>
  <c r="C252" i="19"/>
  <c r="F252" i="19" s="1"/>
  <c r="B252" i="19"/>
  <c r="AE252" i="19" s="1"/>
  <c r="C250" i="19"/>
  <c r="B250" i="19"/>
  <c r="AE250" i="19" s="1"/>
  <c r="K249" i="19"/>
  <c r="I249" i="19"/>
  <c r="H249" i="19"/>
  <c r="C249" i="19"/>
  <c r="B249" i="19"/>
  <c r="AE249" i="19" s="1"/>
  <c r="K248" i="19"/>
  <c r="I248" i="19"/>
  <c r="H248" i="19"/>
  <c r="C248" i="19"/>
  <c r="B248" i="19"/>
  <c r="AE248" i="19" s="1"/>
  <c r="K247" i="19"/>
  <c r="I247" i="19"/>
  <c r="H247" i="19"/>
  <c r="C247" i="19"/>
  <c r="B247" i="19"/>
  <c r="AE247" i="19" s="1"/>
  <c r="K246" i="19"/>
  <c r="I246" i="19"/>
  <c r="H246" i="19"/>
  <c r="C246" i="19"/>
  <c r="B246" i="19"/>
  <c r="AE246" i="19" s="1"/>
  <c r="K245" i="19"/>
  <c r="I245" i="19"/>
  <c r="H245" i="19"/>
  <c r="C245" i="19"/>
  <c r="B245" i="19"/>
  <c r="AE245" i="19" s="1"/>
  <c r="K244" i="19"/>
  <c r="I244" i="19"/>
  <c r="H244" i="19"/>
  <c r="C244" i="19"/>
  <c r="B244" i="19"/>
  <c r="AE244" i="19" s="1"/>
  <c r="K243" i="19"/>
  <c r="I243" i="19"/>
  <c r="H243" i="19"/>
  <c r="C243" i="19"/>
  <c r="B243" i="19"/>
  <c r="AE243" i="19" s="1"/>
  <c r="K242" i="19"/>
  <c r="I242" i="19"/>
  <c r="H242" i="19"/>
  <c r="C242" i="19"/>
  <c r="B242" i="19"/>
  <c r="AE242" i="19" s="1"/>
  <c r="K241" i="19"/>
  <c r="I241" i="19"/>
  <c r="H241" i="19"/>
  <c r="C241" i="19"/>
  <c r="B241" i="19"/>
  <c r="AE241" i="19" s="1"/>
  <c r="K240" i="19"/>
  <c r="I240" i="19"/>
  <c r="H240" i="19"/>
  <c r="C240" i="19"/>
  <c r="B240" i="19"/>
  <c r="AE240" i="19" s="1"/>
  <c r="P239" i="19"/>
  <c r="O239" i="19"/>
  <c r="N239" i="19"/>
  <c r="M239" i="19"/>
  <c r="K239" i="19"/>
  <c r="I239" i="19"/>
  <c r="H239" i="19"/>
  <c r="C239" i="19"/>
  <c r="B239" i="19"/>
  <c r="AE239" i="19" s="1"/>
  <c r="K238" i="19"/>
  <c r="I238" i="19"/>
  <c r="H238" i="19"/>
  <c r="C238" i="19"/>
  <c r="B238" i="19"/>
  <c r="AE238" i="19" s="1"/>
  <c r="K237" i="19"/>
  <c r="I237" i="19"/>
  <c r="H237" i="19"/>
  <c r="C237" i="19"/>
  <c r="B237" i="19"/>
  <c r="AE237" i="19" s="1"/>
  <c r="K236" i="19"/>
  <c r="I236" i="19"/>
  <c r="H236" i="19"/>
  <c r="C236" i="19"/>
  <c r="B236" i="19"/>
  <c r="AE236" i="19" s="1"/>
  <c r="K235" i="19"/>
  <c r="I235" i="19"/>
  <c r="H235" i="19"/>
  <c r="D235" i="19"/>
  <c r="D236" i="19" s="1"/>
  <c r="D237" i="19" s="1"/>
  <c r="D238" i="19" s="1"/>
  <c r="C235" i="19"/>
  <c r="B235" i="19"/>
  <c r="AE235" i="19" s="1"/>
  <c r="K234" i="19"/>
  <c r="I234" i="19"/>
  <c r="H234" i="19"/>
  <c r="C234" i="19"/>
  <c r="F234" i="19" s="1"/>
  <c r="B234" i="19"/>
  <c r="AE234" i="19" s="1"/>
  <c r="C196" i="19"/>
  <c r="B196" i="19"/>
  <c r="AE196" i="19" s="1"/>
  <c r="P195" i="19"/>
  <c r="O195" i="19"/>
  <c r="N195" i="19"/>
  <c r="M195" i="19"/>
  <c r="K195" i="19"/>
  <c r="I195" i="19"/>
  <c r="H195" i="19"/>
  <c r="C195" i="19"/>
  <c r="B195" i="19"/>
  <c r="AE195" i="19" s="1"/>
  <c r="P194" i="19"/>
  <c r="O194" i="19"/>
  <c r="N194" i="19"/>
  <c r="M194" i="19"/>
  <c r="K194" i="19"/>
  <c r="I194" i="19"/>
  <c r="H194" i="19"/>
  <c r="C194" i="19"/>
  <c r="B194" i="19"/>
  <c r="AE194" i="19" s="1"/>
  <c r="P193" i="19"/>
  <c r="O193" i="19"/>
  <c r="N193" i="19"/>
  <c r="M193" i="19"/>
  <c r="K193" i="19"/>
  <c r="I193" i="19"/>
  <c r="H193" i="19"/>
  <c r="C193" i="19"/>
  <c r="B193" i="19"/>
  <c r="AE193" i="19" s="1"/>
  <c r="P192" i="19"/>
  <c r="O192" i="19"/>
  <c r="N192" i="19"/>
  <c r="M192" i="19"/>
  <c r="K192" i="19"/>
  <c r="I192" i="19"/>
  <c r="H192" i="19"/>
  <c r="C192" i="19"/>
  <c r="B192" i="19"/>
  <c r="AE192" i="19" s="1"/>
  <c r="P191" i="19"/>
  <c r="O191" i="19"/>
  <c r="N191" i="19"/>
  <c r="M191" i="19"/>
  <c r="K191" i="19"/>
  <c r="I191" i="19"/>
  <c r="H191" i="19"/>
  <c r="C191" i="19"/>
  <c r="B191" i="19"/>
  <c r="AE191" i="19" s="1"/>
  <c r="P190" i="19"/>
  <c r="O190" i="19"/>
  <c r="N190" i="19"/>
  <c r="M190" i="19"/>
  <c r="K190" i="19"/>
  <c r="I190" i="19"/>
  <c r="H190" i="19"/>
  <c r="C190" i="19"/>
  <c r="B190" i="19"/>
  <c r="AE190" i="19" s="1"/>
  <c r="P189" i="19"/>
  <c r="O189" i="19"/>
  <c r="N189" i="19"/>
  <c r="M189" i="19"/>
  <c r="K189" i="19"/>
  <c r="I189" i="19"/>
  <c r="H189" i="19"/>
  <c r="C189" i="19"/>
  <c r="B189" i="19"/>
  <c r="AE189" i="19" s="1"/>
  <c r="P188" i="19"/>
  <c r="O188" i="19"/>
  <c r="N188" i="19"/>
  <c r="M188" i="19"/>
  <c r="K188" i="19"/>
  <c r="I188" i="19"/>
  <c r="H188" i="19"/>
  <c r="C188" i="19"/>
  <c r="B188" i="19"/>
  <c r="AE188" i="19" s="1"/>
  <c r="P187" i="19"/>
  <c r="O187" i="19"/>
  <c r="N187" i="19"/>
  <c r="M187" i="19"/>
  <c r="K187" i="19"/>
  <c r="I187" i="19"/>
  <c r="H187" i="19"/>
  <c r="C187" i="19"/>
  <c r="B187" i="19"/>
  <c r="AE187" i="19" s="1"/>
  <c r="P186" i="19"/>
  <c r="O186" i="19"/>
  <c r="N186" i="19"/>
  <c r="M186" i="19"/>
  <c r="K186" i="19"/>
  <c r="I186" i="19"/>
  <c r="H186" i="19"/>
  <c r="C186" i="19"/>
  <c r="B186" i="19"/>
  <c r="AE186" i="19" s="1"/>
  <c r="P185" i="19"/>
  <c r="O185" i="19"/>
  <c r="N185" i="19"/>
  <c r="M185" i="19"/>
  <c r="K185" i="19"/>
  <c r="I185" i="19"/>
  <c r="H185" i="19"/>
  <c r="C185" i="19"/>
  <c r="B185" i="19"/>
  <c r="AE185" i="19" s="1"/>
  <c r="P184" i="19"/>
  <c r="O184" i="19"/>
  <c r="N184" i="19"/>
  <c r="M184" i="19"/>
  <c r="K184" i="19"/>
  <c r="I184" i="19"/>
  <c r="H184" i="19"/>
  <c r="C184" i="19"/>
  <c r="B184" i="19"/>
  <c r="AE184" i="19" s="1"/>
  <c r="P183" i="19"/>
  <c r="O183" i="19"/>
  <c r="N183" i="19"/>
  <c r="M183" i="19"/>
  <c r="K183" i="19"/>
  <c r="I183" i="19"/>
  <c r="H183" i="19"/>
  <c r="C183" i="19"/>
  <c r="B183" i="19"/>
  <c r="AE183" i="19" s="1"/>
  <c r="P182" i="19"/>
  <c r="O182" i="19"/>
  <c r="N182" i="19"/>
  <c r="M182" i="19"/>
  <c r="K182" i="19"/>
  <c r="I182" i="19"/>
  <c r="H182" i="19"/>
  <c r="C182" i="19"/>
  <c r="B182" i="19"/>
  <c r="AE182" i="19" s="1"/>
  <c r="P181" i="19"/>
  <c r="O181" i="19"/>
  <c r="N181" i="19"/>
  <c r="M181" i="19"/>
  <c r="K181" i="19"/>
  <c r="I181" i="19"/>
  <c r="H181" i="19"/>
  <c r="D181" i="19"/>
  <c r="D182" i="19" s="1"/>
  <c r="D183" i="19" s="1"/>
  <c r="D184" i="19" s="1"/>
  <c r="C181" i="19"/>
  <c r="B181" i="19"/>
  <c r="AE181" i="19" s="1"/>
  <c r="P180" i="19"/>
  <c r="O180" i="19"/>
  <c r="N180" i="19"/>
  <c r="M180" i="19"/>
  <c r="K180" i="19"/>
  <c r="I180" i="19"/>
  <c r="H180" i="19"/>
  <c r="C180" i="19"/>
  <c r="F180" i="19" s="1"/>
  <c r="B180" i="19"/>
  <c r="AE180" i="19" s="1"/>
  <c r="C178" i="19"/>
  <c r="B178" i="19"/>
  <c r="AE178" i="19" s="1"/>
  <c r="P177" i="19"/>
  <c r="O177" i="19"/>
  <c r="N177" i="19"/>
  <c r="M177" i="19"/>
  <c r="K177" i="19"/>
  <c r="I177" i="19"/>
  <c r="H177" i="19"/>
  <c r="C177" i="19"/>
  <c r="B177" i="19"/>
  <c r="AE177" i="19" s="1"/>
  <c r="P176" i="19"/>
  <c r="O176" i="19"/>
  <c r="N176" i="19"/>
  <c r="M176" i="19"/>
  <c r="K176" i="19"/>
  <c r="I176" i="19"/>
  <c r="H176" i="19"/>
  <c r="C176" i="19"/>
  <c r="B176" i="19"/>
  <c r="AE176" i="19" s="1"/>
  <c r="P175" i="19"/>
  <c r="O175" i="19"/>
  <c r="N175" i="19"/>
  <c r="M175" i="19"/>
  <c r="K175" i="19"/>
  <c r="I175" i="19"/>
  <c r="H175" i="19"/>
  <c r="C175" i="19"/>
  <c r="B175" i="19"/>
  <c r="AE175" i="19" s="1"/>
  <c r="P174" i="19"/>
  <c r="O174" i="19"/>
  <c r="N174" i="19"/>
  <c r="M174" i="19"/>
  <c r="K174" i="19"/>
  <c r="I174" i="19"/>
  <c r="H174" i="19"/>
  <c r="C174" i="19"/>
  <c r="B174" i="19"/>
  <c r="AE174" i="19" s="1"/>
  <c r="P173" i="19"/>
  <c r="O173" i="19"/>
  <c r="N173" i="19"/>
  <c r="M173" i="19"/>
  <c r="K173" i="19"/>
  <c r="I173" i="19"/>
  <c r="H173" i="19"/>
  <c r="C173" i="19"/>
  <c r="B173" i="19"/>
  <c r="AE173" i="19" s="1"/>
  <c r="P172" i="19"/>
  <c r="O172" i="19"/>
  <c r="N172" i="19"/>
  <c r="M172" i="19"/>
  <c r="K172" i="19"/>
  <c r="I172" i="19"/>
  <c r="H172" i="19"/>
  <c r="C172" i="19"/>
  <c r="B172" i="19"/>
  <c r="AE172" i="19" s="1"/>
  <c r="P171" i="19"/>
  <c r="O171" i="19"/>
  <c r="N171" i="19"/>
  <c r="M171" i="19"/>
  <c r="K171" i="19"/>
  <c r="I171" i="19"/>
  <c r="H171" i="19"/>
  <c r="C171" i="19"/>
  <c r="B171" i="19"/>
  <c r="AE171" i="19" s="1"/>
  <c r="P170" i="19"/>
  <c r="O170" i="19"/>
  <c r="N170" i="19"/>
  <c r="M170" i="19"/>
  <c r="K170" i="19"/>
  <c r="I170" i="19"/>
  <c r="H170" i="19"/>
  <c r="C170" i="19"/>
  <c r="B170" i="19"/>
  <c r="AE170" i="19" s="1"/>
  <c r="P169" i="19"/>
  <c r="O169" i="19"/>
  <c r="N169" i="19"/>
  <c r="M169" i="19"/>
  <c r="K169" i="19"/>
  <c r="I169" i="19"/>
  <c r="H169" i="19"/>
  <c r="C169" i="19"/>
  <c r="B169" i="19"/>
  <c r="AE169" i="19" s="1"/>
  <c r="P168" i="19"/>
  <c r="O168" i="19"/>
  <c r="N168" i="19"/>
  <c r="M168" i="19"/>
  <c r="K168" i="19"/>
  <c r="I168" i="19"/>
  <c r="H168" i="19"/>
  <c r="C168" i="19"/>
  <c r="B168" i="19"/>
  <c r="AE168" i="19" s="1"/>
  <c r="P167" i="19"/>
  <c r="O167" i="19"/>
  <c r="N167" i="19"/>
  <c r="M167" i="19"/>
  <c r="K167" i="19"/>
  <c r="I167" i="19"/>
  <c r="H167" i="19"/>
  <c r="C167" i="19"/>
  <c r="B167" i="19"/>
  <c r="AE167" i="19" s="1"/>
  <c r="P166" i="19"/>
  <c r="O166" i="19"/>
  <c r="N166" i="19"/>
  <c r="M166" i="19"/>
  <c r="K166" i="19"/>
  <c r="I166" i="19"/>
  <c r="H166" i="19"/>
  <c r="C166" i="19"/>
  <c r="B166" i="19"/>
  <c r="AE166" i="19" s="1"/>
  <c r="P165" i="19"/>
  <c r="O165" i="19"/>
  <c r="N165" i="19"/>
  <c r="M165" i="19"/>
  <c r="K165" i="19"/>
  <c r="I165" i="19"/>
  <c r="H165" i="19"/>
  <c r="C165" i="19"/>
  <c r="B165" i="19"/>
  <c r="AE165" i="19" s="1"/>
  <c r="P164" i="19"/>
  <c r="O164" i="19"/>
  <c r="N164" i="19"/>
  <c r="M164" i="19"/>
  <c r="K164" i="19"/>
  <c r="I164" i="19"/>
  <c r="H164" i="19"/>
  <c r="C164" i="19"/>
  <c r="B164" i="19"/>
  <c r="AE164" i="19" s="1"/>
  <c r="P163" i="19"/>
  <c r="O163" i="19"/>
  <c r="N163" i="19"/>
  <c r="M163" i="19"/>
  <c r="K163" i="19"/>
  <c r="I163" i="19"/>
  <c r="H163" i="19"/>
  <c r="D163" i="19"/>
  <c r="D164" i="19" s="1"/>
  <c r="C163" i="19"/>
  <c r="B163" i="19"/>
  <c r="AE163" i="19" s="1"/>
  <c r="P162" i="19"/>
  <c r="O162" i="19"/>
  <c r="N162" i="19"/>
  <c r="M162" i="19"/>
  <c r="K162" i="19"/>
  <c r="I162" i="19"/>
  <c r="H162" i="19"/>
  <c r="C162" i="19"/>
  <c r="F162" i="19" s="1"/>
  <c r="B162" i="19"/>
  <c r="AE162" i="19" s="1"/>
  <c r="C160" i="19"/>
  <c r="B160" i="19"/>
  <c r="AE160" i="19" s="1"/>
  <c r="P159" i="19"/>
  <c r="O159" i="19"/>
  <c r="N159" i="19"/>
  <c r="M159" i="19"/>
  <c r="K159" i="19"/>
  <c r="I159" i="19"/>
  <c r="H159" i="19"/>
  <c r="C159" i="19"/>
  <c r="B159" i="19"/>
  <c r="AE159" i="19" s="1"/>
  <c r="P158" i="19"/>
  <c r="O158" i="19"/>
  <c r="N158" i="19"/>
  <c r="M158" i="19"/>
  <c r="K158" i="19"/>
  <c r="I158" i="19"/>
  <c r="H158" i="19"/>
  <c r="C158" i="19"/>
  <c r="B158" i="19"/>
  <c r="AE158" i="19" s="1"/>
  <c r="P157" i="19"/>
  <c r="O157" i="19"/>
  <c r="N157" i="19"/>
  <c r="M157" i="19"/>
  <c r="K157" i="19"/>
  <c r="I157" i="19"/>
  <c r="H157" i="19"/>
  <c r="C157" i="19"/>
  <c r="B157" i="19"/>
  <c r="AE157" i="19" s="1"/>
  <c r="P156" i="19"/>
  <c r="O156" i="19"/>
  <c r="N156" i="19"/>
  <c r="M156" i="19"/>
  <c r="K156" i="19"/>
  <c r="I156" i="19"/>
  <c r="H156" i="19"/>
  <c r="C156" i="19"/>
  <c r="B156" i="19"/>
  <c r="AE156" i="19" s="1"/>
  <c r="P155" i="19"/>
  <c r="O155" i="19"/>
  <c r="N155" i="19"/>
  <c r="M155" i="19"/>
  <c r="K155" i="19"/>
  <c r="I155" i="19"/>
  <c r="H155" i="19"/>
  <c r="C155" i="19"/>
  <c r="B155" i="19"/>
  <c r="AE155" i="19" s="1"/>
  <c r="P154" i="19"/>
  <c r="O154" i="19"/>
  <c r="N154" i="19"/>
  <c r="M154" i="19"/>
  <c r="K154" i="19"/>
  <c r="I154" i="19"/>
  <c r="H154" i="19"/>
  <c r="C154" i="19"/>
  <c r="B154" i="19"/>
  <c r="AE154" i="19" s="1"/>
  <c r="P153" i="19"/>
  <c r="O153" i="19"/>
  <c r="N153" i="19"/>
  <c r="M153" i="19"/>
  <c r="K153" i="19"/>
  <c r="I153" i="19"/>
  <c r="H153" i="19"/>
  <c r="C153" i="19"/>
  <c r="B153" i="19"/>
  <c r="AE153" i="19" s="1"/>
  <c r="P152" i="19"/>
  <c r="O152" i="19"/>
  <c r="N152" i="19"/>
  <c r="M152" i="19"/>
  <c r="K152" i="19"/>
  <c r="I152" i="19"/>
  <c r="H152" i="19"/>
  <c r="C152" i="19"/>
  <c r="B152" i="19"/>
  <c r="AE152" i="19" s="1"/>
  <c r="P151" i="19"/>
  <c r="O151" i="19"/>
  <c r="N151" i="19"/>
  <c r="M151" i="19"/>
  <c r="K151" i="19"/>
  <c r="I151" i="19"/>
  <c r="H151" i="19"/>
  <c r="C151" i="19"/>
  <c r="B151" i="19"/>
  <c r="AE151" i="19" s="1"/>
  <c r="P150" i="19"/>
  <c r="O150" i="19"/>
  <c r="N150" i="19"/>
  <c r="M150" i="19"/>
  <c r="K150" i="19"/>
  <c r="I150" i="19"/>
  <c r="H150" i="19"/>
  <c r="C150" i="19"/>
  <c r="B150" i="19"/>
  <c r="AE150" i="19" s="1"/>
  <c r="P149" i="19"/>
  <c r="O149" i="19"/>
  <c r="N149" i="19"/>
  <c r="M149" i="19"/>
  <c r="K149" i="19"/>
  <c r="I149" i="19"/>
  <c r="H149" i="19"/>
  <c r="C149" i="19"/>
  <c r="B149" i="19"/>
  <c r="AE149" i="19" s="1"/>
  <c r="K148" i="19"/>
  <c r="I148" i="19"/>
  <c r="H148" i="19"/>
  <c r="C148" i="19"/>
  <c r="B148" i="19"/>
  <c r="AE148" i="19" s="1"/>
  <c r="K147" i="19"/>
  <c r="I147" i="19"/>
  <c r="H147" i="19"/>
  <c r="C147" i="19"/>
  <c r="B147" i="19"/>
  <c r="AE147" i="19" s="1"/>
  <c r="K146" i="19"/>
  <c r="I146" i="19"/>
  <c r="H146" i="19"/>
  <c r="C146" i="19"/>
  <c r="B146" i="19"/>
  <c r="AE146" i="19" s="1"/>
  <c r="K145" i="19"/>
  <c r="I145" i="19"/>
  <c r="H145" i="19"/>
  <c r="D145" i="19"/>
  <c r="D146" i="19" s="1"/>
  <c r="D147" i="19" s="1"/>
  <c r="D148" i="19" s="1"/>
  <c r="C145" i="19"/>
  <c r="B145" i="19"/>
  <c r="AE145" i="19" s="1"/>
  <c r="K144" i="19"/>
  <c r="I144" i="19"/>
  <c r="H144" i="19"/>
  <c r="C144" i="19"/>
  <c r="F144" i="19" s="1"/>
  <c r="B144" i="19"/>
  <c r="AE144" i="19" s="1"/>
  <c r="B19" i="19"/>
  <c r="AE19" i="19" s="1"/>
  <c r="B18" i="19"/>
  <c r="AE18" i="19" s="1"/>
  <c r="B20" i="19"/>
  <c r="AE20" i="19" s="1"/>
  <c r="B15" i="19"/>
  <c r="AE15" i="19" s="1"/>
  <c r="AE14" i="19"/>
  <c r="B13" i="19"/>
  <c r="AE13" i="19" s="1"/>
  <c r="K68" i="19"/>
  <c r="K67" i="19"/>
  <c r="K66" i="19"/>
  <c r="K39" i="19"/>
  <c r="K40" i="19"/>
  <c r="K41" i="19"/>
  <c r="K57" i="19"/>
  <c r="K58" i="19"/>
  <c r="K321" i="19"/>
  <c r="K318" i="19"/>
  <c r="K317" i="19"/>
  <c r="K316" i="19"/>
  <c r="K315" i="19"/>
  <c r="K322" i="19"/>
  <c r="K69" i="19"/>
  <c r="K65" i="19"/>
  <c r="K64" i="19"/>
  <c r="K63" i="19"/>
  <c r="K62" i="19"/>
  <c r="C70" i="19"/>
  <c r="B70" i="19"/>
  <c r="AE70" i="19" s="1"/>
  <c r="P69" i="19"/>
  <c r="O69" i="19"/>
  <c r="N69" i="19"/>
  <c r="M69" i="19"/>
  <c r="I69" i="19"/>
  <c r="H69" i="19"/>
  <c r="C69" i="19"/>
  <c r="B69" i="19"/>
  <c r="AE69" i="19" s="1"/>
  <c r="P68" i="19"/>
  <c r="O68" i="19"/>
  <c r="N68" i="19"/>
  <c r="M68" i="19"/>
  <c r="I68" i="19"/>
  <c r="H68" i="19"/>
  <c r="C68" i="19"/>
  <c r="B68" i="19"/>
  <c r="AE68" i="19" s="1"/>
  <c r="P67" i="19"/>
  <c r="O67" i="19"/>
  <c r="N67" i="19"/>
  <c r="M67" i="19"/>
  <c r="I67" i="19"/>
  <c r="H67" i="19"/>
  <c r="C67" i="19"/>
  <c r="B67" i="19"/>
  <c r="AE67" i="19" s="1"/>
  <c r="I66" i="19"/>
  <c r="H66" i="19"/>
  <c r="C66" i="19"/>
  <c r="B66" i="19"/>
  <c r="AE66" i="19" s="1"/>
  <c r="I65" i="19"/>
  <c r="H65" i="19"/>
  <c r="C65" i="19"/>
  <c r="B65" i="19"/>
  <c r="AE65" i="19" s="1"/>
  <c r="I64" i="19"/>
  <c r="H64" i="19"/>
  <c r="C64" i="19"/>
  <c r="B64" i="19"/>
  <c r="AE64" i="19" s="1"/>
  <c r="I63" i="19"/>
  <c r="H63" i="19"/>
  <c r="D63" i="19"/>
  <c r="D64" i="19" s="1"/>
  <c r="D65" i="19" s="1"/>
  <c r="D66" i="19" s="1"/>
  <c r="C63" i="19"/>
  <c r="B63" i="19"/>
  <c r="AE63" i="19" s="1"/>
  <c r="I62" i="19"/>
  <c r="H62" i="19"/>
  <c r="C62" i="19"/>
  <c r="F62" i="19" s="1"/>
  <c r="B62" i="19"/>
  <c r="AE62" i="19" s="1"/>
  <c r="K1302" i="19"/>
  <c r="K1301" i="19"/>
  <c r="K1300" i="19"/>
  <c r="AB552" i="19" l="1"/>
  <c r="F552" i="19"/>
  <c r="F622" i="19"/>
  <c r="D623" i="19"/>
  <c r="AB622" i="19"/>
  <c r="F604" i="19"/>
  <c r="D605" i="19"/>
  <c r="AB604" i="19"/>
  <c r="D534" i="19"/>
  <c r="AB533" i="19"/>
  <c r="F533" i="19"/>
  <c r="AB516" i="19"/>
  <c r="F516" i="19"/>
  <c r="AB479" i="19"/>
  <c r="D480" i="19"/>
  <c r="F479" i="19"/>
  <c r="AB569" i="19"/>
  <c r="D570" i="19"/>
  <c r="F569" i="19"/>
  <c r="F498" i="19"/>
  <c r="AB498" i="19"/>
  <c r="F640" i="19"/>
  <c r="D641" i="19"/>
  <c r="AB640" i="19"/>
  <c r="F391" i="19"/>
  <c r="D392" i="19"/>
  <c r="AB391" i="19"/>
  <c r="D375" i="19"/>
  <c r="AB374" i="19"/>
  <c r="F374" i="19"/>
  <c r="AB400" i="19"/>
  <c r="F400" i="19"/>
  <c r="Q325" i="19"/>
  <c r="Q326" i="19"/>
  <c r="Q327" i="19"/>
  <c r="Q328" i="19"/>
  <c r="Q329" i="19"/>
  <c r="D1312" i="19"/>
  <c r="F1311" i="19"/>
  <c r="AB1311" i="19"/>
  <c r="D1275" i="19"/>
  <c r="F1274" i="19"/>
  <c r="AB1274" i="19"/>
  <c r="D1239" i="19"/>
  <c r="F1238" i="19"/>
  <c r="AB1238" i="19"/>
  <c r="D1133" i="19"/>
  <c r="F1132" i="19"/>
  <c r="AB1132" i="19"/>
  <c r="D1151" i="19"/>
  <c r="F1150" i="19"/>
  <c r="AB1150" i="19"/>
  <c r="D1115" i="19"/>
  <c r="F1114" i="19"/>
  <c r="AB1114" i="19"/>
  <c r="D1098" i="19"/>
  <c r="F1097" i="19"/>
  <c r="AB1097" i="19"/>
  <c r="F1078" i="19"/>
  <c r="D1079" i="19"/>
  <c r="AB1078" i="19"/>
  <c r="D952" i="19"/>
  <c r="F951" i="19"/>
  <c r="AB951" i="19"/>
  <c r="D918" i="19"/>
  <c r="F917" i="19"/>
  <c r="AB917" i="19"/>
  <c r="D899" i="19"/>
  <c r="F898" i="19"/>
  <c r="AB898" i="19"/>
  <c r="D759" i="19"/>
  <c r="F758" i="19"/>
  <c r="AB758" i="19"/>
  <c r="D401" i="19"/>
  <c r="Q348" i="19"/>
  <c r="Q352" i="19"/>
  <c r="Q339" i="19"/>
  <c r="Q349" i="19"/>
  <c r="Q340" i="19"/>
  <c r="Q307" i="19"/>
  <c r="Q332" i="19"/>
  <c r="Q338" i="19"/>
  <c r="Q342" i="19"/>
  <c r="Q330" i="19"/>
  <c r="Q346" i="19"/>
  <c r="Q350" i="19"/>
  <c r="Q347" i="19"/>
  <c r="Q351" i="19"/>
  <c r="Q341" i="19"/>
  <c r="Q345" i="19"/>
  <c r="F338" i="19"/>
  <c r="AB338" i="19"/>
  <c r="F339" i="19"/>
  <c r="AB340" i="19"/>
  <c r="F341" i="19"/>
  <c r="AB339" i="19"/>
  <c r="AB341" i="19"/>
  <c r="F349" i="19"/>
  <c r="AB349" i="19"/>
  <c r="AB325" i="19"/>
  <c r="Q331" i="19"/>
  <c r="AB326" i="19"/>
  <c r="Q306" i="19"/>
  <c r="AB330" i="19"/>
  <c r="Q309" i="19"/>
  <c r="Q310" i="19"/>
  <c r="Q311" i="19"/>
  <c r="Q308" i="19"/>
  <c r="F307" i="19"/>
  <c r="AB307" i="19"/>
  <c r="AB296" i="19"/>
  <c r="AB298" i="19"/>
  <c r="AB297" i="19"/>
  <c r="F298" i="19"/>
  <c r="F297" i="19"/>
  <c r="F284" i="19"/>
  <c r="AB284" i="19"/>
  <c r="AB285" i="19"/>
  <c r="AB286" i="19"/>
  <c r="F286" i="19"/>
  <c r="F285" i="19"/>
  <c r="AB90" i="19"/>
  <c r="F91" i="19"/>
  <c r="AB91" i="19"/>
  <c r="F92" i="19"/>
  <c r="AB92" i="19"/>
  <c r="D95" i="19"/>
  <c r="AB95" i="19" s="1"/>
  <c r="F94" i="19"/>
  <c r="AB93" i="19"/>
  <c r="AB94" i="19"/>
  <c r="F93" i="19"/>
  <c r="Q883" i="19"/>
  <c r="Q881" i="19"/>
  <c r="Q886" i="19"/>
  <c r="Q888" i="19"/>
  <c r="AB874" i="19"/>
  <c r="Q885" i="19"/>
  <c r="Q889" i="19"/>
  <c r="F875" i="19"/>
  <c r="AB875" i="19"/>
  <c r="F876" i="19"/>
  <c r="AB877" i="19"/>
  <c r="AB876" i="19"/>
  <c r="AB878" i="19"/>
  <c r="Q882" i="19"/>
  <c r="Q884" i="19"/>
  <c r="Q878" i="19"/>
  <c r="Q879" i="19"/>
  <c r="Q880" i="19"/>
  <c r="Q887" i="19"/>
  <c r="D879" i="19"/>
  <c r="D880" i="19" s="1"/>
  <c r="D881" i="19" s="1"/>
  <c r="D882" i="19" s="1"/>
  <c r="F878" i="19"/>
  <c r="F877" i="19"/>
  <c r="AE1218" i="19"/>
  <c r="F163" i="19"/>
  <c r="F253" i="19"/>
  <c r="Q265" i="19"/>
  <c r="AB234" i="19"/>
  <c r="F145" i="19"/>
  <c r="Q264" i="19"/>
  <c r="AB144" i="19"/>
  <c r="AB252" i="19"/>
  <c r="Q263" i="19"/>
  <c r="Q266" i="19"/>
  <c r="Q170" i="19"/>
  <c r="Q192" i="19"/>
  <c r="Q163" i="19"/>
  <c r="Q267" i="19"/>
  <c r="Q180" i="19"/>
  <c r="Q181" i="19"/>
  <c r="AB253" i="19"/>
  <c r="D254" i="19"/>
  <c r="D255" i="19" s="1"/>
  <c r="D256" i="19" s="1"/>
  <c r="AB256" i="19" s="1"/>
  <c r="F235" i="19"/>
  <c r="Q262" i="19"/>
  <c r="AB235" i="19"/>
  <c r="Q157" i="19"/>
  <c r="Q188" i="19"/>
  <c r="Q193" i="19"/>
  <c r="Q239" i="19"/>
  <c r="Q189" i="19"/>
  <c r="AB180" i="19"/>
  <c r="F181" i="19"/>
  <c r="Q171" i="19"/>
  <c r="Q185" i="19"/>
  <c r="Q184" i="19"/>
  <c r="Q186" i="19"/>
  <c r="F236" i="19"/>
  <c r="AB236" i="19"/>
  <c r="F237" i="19"/>
  <c r="D239" i="19"/>
  <c r="F238" i="19"/>
  <c r="AB237" i="19"/>
  <c r="AB238" i="19"/>
  <c r="Q162" i="19"/>
  <c r="Q167" i="19"/>
  <c r="Q173" i="19"/>
  <c r="AB183" i="19"/>
  <c r="Q168" i="19"/>
  <c r="Q174" i="19"/>
  <c r="Q182" i="19"/>
  <c r="Q166" i="19"/>
  <c r="AB181" i="19"/>
  <c r="Q152" i="19"/>
  <c r="Q183" i="19"/>
  <c r="Q190" i="19"/>
  <c r="F182" i="19"/>
  <c r="Q187" i="19"/>
  <c r="Q194" i="19"/>
  <c r="AB162" i="19"/>
  <c r="Q164" i="19"/>
  <c r="Q175" i="19"/>
  <c r="Q191" i="19"/>
  <c r="AB182" i="19"/>
  <c r="Q195" i="19"/>
  <c r="F184" i="19"/>
  <c r="D185" i="19"/>
  <c r="AB185" i="19" s="1"/>
  <c r="F164" i="19"/>
  <c r="D165" i="19"/>
  <c r="D166" i="19" s="1"/>
  <c r="D167" i="19" s="1"/>
  <c r="AB167" i="19" s="1"/>
  <c r="F183" i="19"/>
  <c r="AB184" i="19"/>
  <c r="Q153" i="19"/>
  <c r="AB163" i="19"/>
  <c r="Q169" i="19"/>
  <c r="Q165" i="19"/>
  <c r="Q149" i="19"/>
  <c r="AB164" i="19"/>
  <c r="Q156" i="19"/>
  <c r="Q176" i="19"/>
  <c r="Q172" i="19"/>
  <c r="Q177" i="19"/>
  <c r="Q150" i="19"/>
  <c r="AB145" i="19"/>
  <c r="Q154" i="19"/>
  <c r="F146" i="19"/>
  <c r="Q151" i="19"/>
  <c r="Q158" i="19"/>
  <c r="Q155" i="19"/>
  <c r="AB146" i="19"/>
  <c r="Q159" i="19"/>
  <c r="D149" i="19"/>
  <c r="AB149" i="19" s="1"/>
  <c r="F148" i="19"/>
  <c r="F147" i="19"/>
  <c r="AB148" i="19"/>
  <c r="AB147" i="19"/>
  <c r="AB63" i="19"/>
  <c r="Q67" i="19"/>
  <c r="Q69" i="19"/>
  <c r="F63" i="19"/>
  <c r="Q68" i="19"/>
  <c r="AB62" i="19"/>
  <c r="AB64" i="19"/>
  <c r="F64" i="19"/>
  <c r="AB65" i="19"/>
  <c r="F65" i="19"/>
  <c r="AB66" i="19"/>
  <c r="D67" i="19"/>
  <c r="D68" i="19" s="1"/>
  <c r="D69" i="19" s="1"/>
  <c r="F66" i="19"/>
  <c r="L528" i="15"/>
  <c r="U528" i="15" s="1"/>
  <c r="P1302" i="19"/>
  <c r="O1302" i="19"/>
  <c r="N1302" i="19"/>
  <c r="M1302" i="19"/>
  <c r="I1302" i="19"/>
  <c r="H1302" i="19"/>
  <c r="AE1302" i="19"/>
  <c r="P1301" i="19"/>
  <c r="O1301" i="19"/>
  <c r="N1301" i="19"/>
  <c r="M1301" i="19"/>
  <c r="I1301" i="19"/>
  <c r="H1301" i="19"/>
  <c r="AE1301" i="19"/>
  <c r="AE1300" i="19"/>
  <c r="P1300" i="19"/>
  <c r="O1300" i="19"/>
  <c r="N1300" i="19"/>
  <c r="M1300" i="19"/>
  <c r="I1300" i="19"/>
  <c r="H1300" i="19"/>
  <c r="K1299" i="19"/>
  <c r="I1299" i="19"/>
  <c r="H1299" i="19"/>
  <c r="AE1299" i="19"/>
  <c r="K1298" i="19"/>
  <c r="I1298" i="19"/>
  <c r="H1298" i="19"/>
  <c r="AE1298" i="19"/>
  <c r="K1297" i="19"/>
  <c r="I1297" i="19"/>
  <c r="H1297" i="19"/>
  <c r="AE1297" i="19"/>
  <c r="K1296" i="19"/>
  <c r="I1296" i="19"/>
  <c r="H1296" i="19"/>
  <c r="AE1296" i="19"/>
  <c r="K1295" i="19"/>
  <c r="I1295" i="19"/>
  <c r="H1295" i="19"/>
  <c r="AE1295" i="19"/>
  <c r="K1294" i="19"/>
  <c r="I1294" i="19"/>
  <c r="H1294" i="19"/>
  <c r="AE1294" i="19"/>
  <c r="K1293" i="19"/>
  <c r="I1293" i="19"/>
  <c r="H1293" i="19"/>
  <c r="AE1293" i="19"/>
  <c r="K1292" i="19"/>
  <c r="I1292" i="19"/>
  <c r="H1292" i="19"/>
  <c r="AE1292" i="19"/>
  <c r="K1291" i="19"/>
  <c r="I1291" i="19"/>
  <c r="H1291" i="19"/>
  <c r="AE1291" i="19"/>
  <c r="K1290" i="19"/>
  <c r="I1290" i="19"/>
  <c r="H1290" i="19"/>
  <c r="AE1290" i="19"/>
  <c r="K1289" i="19"/>
  <c r="I1289" i="19"/>
  <c r="H1289" i="19"/>
  <c r="AE1289" i="19"/>
  <c r="K1288" i="19"/>
  <c r="I1288" i="19"/>
  <c r="H1288" i="19"/>
  <c r="D1288" i="19"/>
  <c r="D1289" i="19" s="1"/>
  <c r="D1290" i="19" s="1"/>
  <c r="D1291" i="19" s="1"/>
  <c r="D1292" i="19" s="1"/>
  <c r="AE1288" i="19"/>
  <c r="K1287" i="19"/>
  <c r="I1287" i="19"/>
  <c r="H1287" i="19"/>
  <c r="F1287" i="19"/>
  <c r="AE1287" i="19"/>
  <c r="AE1267" i="19"/>
  <c r="K1266" i="19"/>
  <c r="I1266" i="19"/>
  <c r="H1266" i="19"/>
  <c r="AE1266" i="19"/>
  <c r="K1265" i="19"/>
  <c r="I1265" i="19"/>
  <c r="H1265" i="19"/>
  <c r="AE1265" i="19"/>
  <c r="K1264" i="19"/>
  <c r="I1264" i="19"/>
  <c r="H1264" i="19"/>
  <c r="AE1264" i="19"/>
  <c r="K1263" i="19"/>
  <c r="I1263" i="19"/>
  <c r="H1263" i="19"/>
  <c r="AE1263" i="19"/>
  <c r="K1262" i="19"/>
  <c r="I1262" i="19"/>
  <c r="H1262" i="19"/>
  <c r="AE1262" i="19"/>
  <c r="K1261" i="19"/>
  <c r="I1261" i="19"/>
  <c r="H1261" i="19"/>
  <c r="AE1261" i="19"/>
  <c r="K1260" i="19"/>
  <c r="I1260" i="19"/>
  <c r="H1260" i="19"/>
  <c r="AE1260" i="19"/>
  <c r="K1259" i="19"/>
  <c r="I1259" i="19"/>
  <c r="H1259" i="19"/>
  <c r="AE1259" i="19"/>
  <c r="K1258" i="19"/>
  <c r="I1258" i="19"/>
  <c r="H1258" i="19"/>
  <c r="AE1258" i="19"/>
  <c r="K1257" i="19"/>
  <c r="I1257" i="19"/>
  <c r="H1257" i="19"/>
  <c r="AE1257" i="19"/>
  <c r="K1256" i="19"/>
  <c r="I1256" i="19"/>
  <c r="H1256" i="19"/>
  <c r="AE1256" i="19"/>
  <c r="K1255" i="19"/>
  <c r="I1255" i="19"/>
  <c r="H1255" i="19"/>
  <c r="AE1255" i="19"/>
  <c r="K1254" i="19"/>
  <c r="I1254" i="19"/>
  <c r="H1254" i="19"/>
  <c r="AE1254" i="19"/>
  <c r="K1253" i="19"/>
  <c r="I1253" i="19"/>
  <c r="H1253" i="19"/>
  <c r="AE1253" i="19"/>
  <c r="K1252" i="19"/>
  <c r="I1252" i="19"/>
  <c r="H1252" i="19"/>
  <c r="D1252" i="19"/>
  <c r="D1253" i="19" s="1"/>
  <c r="D1254" i="19" s="1"/>
  <c r="AE1252" i="19"/>
  <c r="K1251" i="19"/>
  <c r="I1251" i="19"/>
  <c r="H1251" i="19"/>
  <c r="F1251" i="19"/>
  <c r="AE1251" i="19"/>
  <c r="K1052" i="19"/>
  <c r="K1051" i="19"/>
  <c r="K1050" i="19"/>
  <c r="K1049" i="19"/>
  <c r="K1048" i="19"/>
  <c r="K1047" i="19"/>
  <c r="K1046" i="19"/>
  <c r="K1045" i="19"/>
  <c r="I1052" i="19"/>
  <c r="H1052" i="19"/>
  <c r="AE1052" i="19"/>
  <c r="U608" i="15" s="1"/>
  <c r="I1051" i="19"/>
  <c r="H1051" i="19"/>
  <c r="AE1051" i="19"/>
  <c r="U607" i="15" s="1"/>
  <c r="I1050" i="19"/>
  <c r="H1050" i="19"/>
  <c r="AE1050" i="19"/>
  <c r="U606" i="15" s="1"/>
  <c r="I1049" i="19"/>
  <c r="H1049" i="19"/>
  <c r="AE1049" i="19"/>
  <c r="U605" i="15" s="1"/>
  <c r="I1048" i="19"/>
  <c r="H1048" i="19"/>
  <c r="AE1048" i="19"/>
  <c r="U604" i="15" s="1"/>
  <c r="I1047" i="19"/>
  <c r="H1047" i="19"/>
  <c r="AE1047" i="19"/>
  <c r="U603" i="15" s="1"/>
  <c r="I1046" i="19"/>
  <c r="H1046" i="19"/>
  <c r="D1046" i="19"/>
  <c r="D1047" i="19" s="1"/>
  <c r="D1048" i="19" s="1"/>
  <c r="D1049" i="19" s="1"/>
  <c r="AE1046" i="19"/>
  <c r="U602" i="15" s="1"/>
  <c r="I1045" i="19"/>
  <c r="H1045" i="19"/>
  <c r="F1045" i="19"/>
  <c r="AE1045" i="19"/>
  <c r="H25" i="19"/>
  <c r="U601" i="15" l="1"/>
  <c r="F641" i="19"/>
  <c r="AB641" i="19"/>
  <c r="F605" i="19"/>
  <c r="AB605" i="19"/>
  <c r="F570" i="19"/>
  <c r="AB570" i="19"/>
  <c r="F480" i="19"/>
  <c r="AB480" i="19"/>
  <c r="F534" i="19"/>
  <c r="AB534" i="19"/>
  <c r="F623" i="19"/>
  <c r="AB623" i="19"/>
  <c r="F392" i="19"/>
  <c r="D393" i="19"/>
  <c r="AB392" i="19"/>
  <c r="F375" i="19"/>
  <c r="AB375" i="19"/>
  <c r="D402" i="19"/>
  <c r="F402" i="19" s="1"/>
  <c r="F401" i="19"/>
  <c r="D1313" i="19"/>
  <c r="F1312" i="19"/>
  <c r="AB1312" i="19"/>
  <c r="D1276" i="19"/>
  <c r="F1275" i="19"/>
  <c r="AB1275" i="19"/>
  <c r="F1239" i="19"/>
  <c r="D1240" i="19"/>
  <c r="AB1239" i="19"/>
  <c r="D1152" i="19"/>
  <c r="F1151" i="19"/>
  <c r="AB1151" i="19"/>
  <c r="D1134" i="19"/>
  <c r="F1133" i="19"/>
  <c r="AB1133" i="19"/>
  <c r="D1116" i="19"/>
  <c r="F1115" i="19"/>
  <c r="AB1115" i="19"/>
  <c r="D1099" i="19"/>
  <c r="F1098" i="19"/>
  <c r="AB1098" i="19"/>
  <c r="D1080" i="19"/>
  <c r="F1079" i="19"/>
  <c r="AB1079" i="19"/>
  <c r="D953" i="19"/>
  <c r="F952" i="19"/>
  <c r="AB952" i="19"/>
  <c r="D919" i="19"/>
  <c r="F918" i="19"/>
  <c r="AB918" i="19"/>
  <c r="D900" i="19"/>
  <c r="F899" i="19"/>
  <c r="AB899" i="19"/>
  <c r="D760" i="19"/>
  <c r="F759" i="19"/>
  <c r="AB759" i="19"/>
  <c r="AB401" i="19"/>
  <c r="AB348" i="19"/>
  <c r="AB328" i="19"/>
  <c r="F329" i="19"/>
  <c r="F340" i="19"/>
  <c r="F351" i="19"/>
  <c r="AB351" i="19"/>
  <c r="AB350" i="19"/>
  <c r="F348" i="19"/>
  <c r="F342" i="19"/>
  <c r="AB342" i="19"/>
  <c r="F350" i="19"/>
  <c r="AB329" i="19"/>
  <c r="F328" i="19"/>
  <c r="F330" i="19"/>
  <c r="F308" i="19"/>
  <c r="AB308" i="19"/>
  <c r="F299" i="19"/>
  <c r="AB299" i="19"/>
  <c r="F287" i="19"/>
  <c r="AB287" i="19"/>
  <c r="AB881" i="19"/>
  <c r="F95" i="19"/>
  <c r="D96" i="19"/>
  <c r="AB880" i="19"/>
  <c r="F879" i="19"/>
  <c r="AB879" i="19"/>
  <c r="F881" i="19"/>
  <c r="AB882" i="19"/>
  <c r="D883" i="19"/>
  <c r="F882" i="19"/>
  <c r="F880" i="19"/>
  <c r="F255" i="19"/>
  <c r="F254" i="19"/>
  <c r="F256" i="19"/>
  <c r="D257" i="19"/>
  <c r="F257" i="19" s="1"/>
  <c r="AB254" i="19"/>
  <c r="AB255" i="19"/>
  <c r="F239" i="19"/>
  <c r="D240" i="19"/>
  <c r="AB239" i="19"/>
  <c r="F165" i="19"/>
  <c r="AB166" i="19"/>
  <c r="AB165" i="19"/>
  <c r="F166" i="19"/>
  <c r="F185" i="19"/>
  <c r="D186" i="19"/>
  <c r="F167" i="19"/>
  <c r="D168" i="19"/>
  <c r="F149" i="19"/>
  <c r="D150" i="19"/>
  <c r="F69" i="19"/>
  <c r="F68" i="19"/>
  <c r="AB68" i="19"/>
  <c r="AB67" i="19"/>
  <c r="AB69" i="19"/>
  <c r="F67" i="19"/>
  <c r="F1288" i="19"/>
  <c r="AB1288" i="19"/>
  <c r="Q1302" i="19"/>
  <c r="Q1300" i="19"/>
  <c r="AB1292" i="19"/>
  <c r="F1289" i="19"/>
  <c r="AB1289" i="19"/>
  <c r="AB1287" i="19"/>
  <c r="AB1290" i="19"/>
  <c r="F1291" i="19"/>
  <c r="Q1301" i="19"/>
  <c r="F1292" i="19"/>
  <c r="D1293" i="19"/>
  <c r="D1294" i="19" s="1"/>
  <c r="D1295" i="19" s="1"/>
  <c r="D1296" i="19" s="1"/>
  <c r="AB1296" i="19" s="1"/>
  <c r="F1290" i="19"/>
  <c r="AB1291" i="19"/>
  <c r="AB1252" i="19"/>
  <c r="AB1045" i="19"/>
  <c r="AB1251" i="19"/>
  <c r="F1254" i="19"/>
  <c r="D1255" i="19"/>
  <c r="D1256" i="19" s="1"/>
  <c r="AB1253" i="19"/>
  <c r="AB1254" i="19"/>
  <c r="F1253" i="19"/>
  <c r="AB1046" i="19"/>
  <c r="F1048" i="19"/>
  <c r="F1252" i="19"/>
  <c r="AB1047" i="19"/>
  <c r="AB1048" i="19"/>
  <c r="AB1049" i="19"/>
  <c r="F1046" i="19"/>
  <c r="F1049" i="19"/>
  <c r="D1050" i="19"/>
  <c r="D1051" i="19" s="1"/>
  <c r="F1047" i="19"/>
  <c r="U635" i="15"/>
  <c r="U159" i="15"/>
  <c r="U184" i="15"/>
  <c r="U142" i="15"/>
  <c r="U630" i="15"/>
  <c r="U305" i="15"/>
  <c r="U505" i="15"/>
  <c r="U405" i="15"/>
  <c r="C214" i="19"/>
  <c r="B214" i="19"/>
  <c r="AE214" i="19" s="1"/>
  <c r="K213" i="19"/>
  <c r="I213" i="19"/>
  <c r="H213" i="19"/>
  <c r="C213" i="19"/>
  <c r="B213" i="19"/>
  <c r="AE213" i="19" s="1"/>
  <c r="K212" i="19"/>
  <c r="I212" i="19"/>
  <c r="H212" i="19"/>
  <c r="C212" i="19"/>
  <c r="B212" i="19"/>
  <c r="AE212" i="19" s="1"/>
  <c r="K211" i="19"/>
  <c r="I211" i="19"/>
  <c r="H211" i="19"/>
  <c r="C211" i="19"/>
  <c r="B211" i="19"/>
  <c r="AE211" i="19" s="1"/>
  <c r="K210" i="19"/>
  <c r="I210" i="19"/>
  <c r="H210" i="19"/>
  <c r="C210" i="19"/>
  <c r="B210" i="19"/>
  <c r="AE210" i="19" s="1"/>
  <c r="K209" i="19"/>
  <c r="I209" i="19"/>
  <c r="H209" i="19"/>
  <c r="C209" i="19"/>
  <c r="B209" i="19"/>
  <c r="AE209" i="19" s="1"/>
  <c r="K208" i="19"/>
  <c r="I208" i="19"/>
  <c r="H208" i="19"/>
  <c r="C208" i="19"/>
  <c r="B208" i="19"/>
  <c r="AE208" i="19" s="1"/>
  <c r="K207" i="19"/>
  <c r="I207" i="19"/>
  <c r="H207" i="19"/>
  <c r="C207" i="19"/>
  <c r="B207" i="19"/>
  <c r="AE207" i="19" s="1"/>
  <c r="K206" i="19"/>
  <c r="I206" i="19"/>
  <c r="H206" i="19"/>
  <c r="C206" i="19"/>
  <c r="B206" i="19"/>
  <c r="AE206" i="19" s="1"/>
  <c r="K205" i="19"/>
  <c r="I205" i="19"/>
  <c r="H205" i="19"/>
  <c r="C205" i="19"/>
  <c r="B205" i="19"/>
  <c r="AE205" i="19" s="1"/>
  <c r="K204" i="19"/>
  <c r="I204" i="19"/>
  <c r="H204" i="19"/>
  <c r="C204" i="19"/>
  <c r="B204" i="19"/>
  <c r="AE204" i="19" s="1"/>
  <c r="K203" i="19"/>
  <c r="I203" i="19"/>
  <c r="H203" i="19"/>
  <c r="C203" i="19"/>
  <c r="B203" i="19"/>
  <c r="AE203" i="19" s="1"/>
  <c r="K202" i="19"/>
  <c r="I202" i="19"/>
  <c r="H202" i="19"/>
  <c r="C202" i="19"/>
  <c r="B202" i="19"/>
  <c r="AE202" i="19" s="1"/>
  <c r="K201" i="19"/>
  <c r="I201" i="19"/>
  <c r="H201" i="19"/>
  <c r="C201" i="19"/>
  <c r="B201" i="19"/>
  <c r="AE201" i="19" s="1"/>
  <c r="K200" i="19"/>
  <c r="I200" i="19"/>
  <c r="H200" i="19"/>
  <c r="C200" i="19"/>
  <c r="B200" i="19"/>
  <c r="AE200" i="19" s="1"/>
  <c r="K199" i="19"/>
  <c r="I199" i="19"/>
  <c r="H199" i="19"/>
  <c r="D199" i="19"/>
  <c r="D200" i="19" s="1"/>
  <c r="C199" i="19"/>
  <c r="B199" i="19"/>
  <c r="AE199" i="19" s="1"/>
  <c r="K198" i="19"/>
  <c r="I198" i="19"/>
  <c r="H198" i="19"/>
  <c r="C198" i="19"/>
  <c r="F198" i="19" s="1"/>
  <c r="B198" i="19"/>
  <c r="AE198" i="19" s="1"/>
  <c r="C232" i="19"/>
  <c r="B232" i="19"/>
  <c r="AE232" i="19" s="1"/>
  <c r="K231" i="19"/>
  <c r="I231" i="19"/>
  <c r="H231" i="19"/>
  <c r="C231" i="19"/>
  <c r="B231" i="19"/>
  <c r="AE231" i="19" s="1"/>
  <c r="K230" i="19"/>
  <c r="I230" i="19"/>
  <c r="H230" i="19"/>
  <c r="C230" i="19"/>
  <c r="B230" i="19"/>
  <c r="AE230" i="19" s="1"/>
  <c r="K229" i="19"/>
  <c r="I229" i="19"/>
  <c r="H229" i="19"/>
  <c r="C229" i="19"/>
  <c r="B229" i="19"/>
  <c r="AE229" i="19" s="1"/>
  <c r="K228" i="19"/>
  <c r="I228" i="19"/>
  <c r="H228" i="19"/>
  <c r="C228" i="19"/>
  <c r="B228" i="19"/>
  <c r="AE228" i="19" s="1"/>
  <c r="K227" i="19"/>
  <c r="I227" i="19"/>
  <c r="H227" i="19"/>
  <c r="C227" i="19"/>
  <c r="B227" i="19"/>
  <c r="AE227" i="19" s="1"/>
  <c r="K226" i="19"/>
  <c r="I226" i="19"/>
  <c r="H226" i="19"/>
  <c r="C226" i="19"/>
  <c r="B226" i="19"/>
  <c r="AE226" i="19" s="1"/>
  <c r="K225" i="19"/>
  <c r="I225" i="19"/>
  <c r="H225" i="19"/>
  <c r="C225" i="19"/>
  <c r="B225" i="19"/>
  <c r="AE225" i="19" s="1"/>
  <c r="K224" i="19"/>
  <c r="I224" i="19"/>
  <c r="H224" i="19"/>
  <c r="C224" i="19"/>
  <c r="B224" i="19"/>
  <c r="AE224" i="19" s="1"/>
  <c r="K223" i="19"/>
  <c r="I223" i="19"/>
  <c r="H223" i="19"/>
  <c r="C223" i="19"/>
  <c r="B223" i="19"/>
  <c r="AE223" i="19" s="1"/>
  <c r="K222" i="19"/>
  <c r="I222" i="19"/>
  <c r="H222" i="19"/>
  <c r="C222" i="19"/>
  <c r="B222" i="19"/>
  <c r="AE222" i="19" s="1"/>
  <c r="K221" i="19"/>
  <c r="I221" i="19"/>
  <c r="H221" i="19"/>
  <c r="C221" i="19"/>
  <c r="B221" i="19"/>
  <c r="AE221" i="19" s="1"/>
  <c r="K220" i="19"/>
  <c r="I220" i="19"/>
  <c r="H220" i="19"/>
  <c r="C220" i="19"/>
  <c r="B220" i="19"/>
  <c r="AE220" i="19" s="1"/>
  <c r="K219" i="19"/>
  <c r="I219" i="19"/>
  <c r="H219" i="19"/>
  <c r="C219" i="19"/>
  <c r="B219" i="19"/>
  <c r="AE219" i="19" s="1"/>
  <c r="K218" i="19"/>
  <c r="I218" i="19"/>
  <c r="H218" i="19"/>
  <c r="C218" i="19"/>
  <c r="B218" i="19"/>
  <c r="AE218" i="19" s="1"/>
  <c r="K217" i="19"/>
  <c r="I217" i="19"/>
  <c r="H217" i="19"/>
  <c r="D217" i="19"/>
  <c r="D218" i="19" s="1"/>
  <c r="D219" i="19" s="1"/>
  <c r="D220" i="19" s="1"/>
  <c r="C217" i="19"/>
  <c r="B217" i="19"/>
  <c r="AE217" i="19" s="1"/>
  <c r="K216" i="19"/>
  <c r="I216" i="19"/>
  <c r="H216" i="19"/>
  <c r="C216" i="19"/>
  <c r="F216" i="19" s="1"/>
  <c r="B216" i="19"/>
  <c r="AE216" i="19" s="1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AB402" i="19" l="1"/>
  <c r="D403" i="19"/>
  <c r="F403" i="19" s="1"/>
  <c r="F393" i="19"/>
  <c r="AB393" i="19"/>
  <c r="D1314" i="19"/>
  <c r="F1313" i="19"/>
  <c r="AB1313" i="19"/>
  <c r="D1277" i="19"/>
  <c r="F1276" i="19"/>
  <c r="AB1276" i="19"/>
  <c r="D1241" i="19"/>
  <c r="F1240" i="19"/>
  <c r="AB1240" i="19"/>
  <c r="D1135" i="19"/>
  <c r="F1134" i="19"/>
  <c r="AB1134" i="19"/>
  <c r="D1153" i="19"/>
  <c r="F1152" i="19"/>
  <c r="AB1152" i="19"/>
  <c r="F1116" i="19"/>
  <c r="D1117" i="19"/>
  <c r="AB1116" i="19"/>
  <c r="D1100" i="19"/>
  <c r="F1099" i="19"/>
  <c r="AB1099" i="19"/>
  <c r="D1081" i="19"/>
  <c r="F1080" i="19"/>
  <c r="AB1080" i="19"/>
  <c r="F953" i="19"/>
  <c r="D954" i="19"/>
  <c r="AB953" i="19"/>
  <c r="D920" i="19"/>
  <c r="F919" i="19"/>
  <c r="AB919" i="19"/>
  <c r="D901" i="19"/>
  <c r="F900" i="19"/>
  <c r="AB900" i="19"/>
  <c r="F760" i="19"/>
  <c r="AB760" i="19"/>
  <c r="D404" i="19"/>
  <c r="AB403" i="19"/>
  <c r="F352" i="19"/>
  <c r="AB352" i="19"/>
  <c r="F331" i="19"/>
  <c r="AB331" i="19"/>
  <c r="F309" i="19"/>
  <c r="AB309" i="19"/>
  <c r="F300" i="19"/>
  <c r="AB300" i="19"/>
  <c r="F288" i="19"/>
  <c r="AB288" i="19"/>
  <c r="D97" i="19"/>
  <c r="F96" i="19"/>
  <c r="AB96" i="19"/>
  <c r="D884" i="19"/>
  <c r="F883" i="19"/>
  <c r="AB883" i="19"/>
  <c r="AB257" i="19"/>
  <c r="D258" i="19"/>
  <c r="D259" i="19" s="1"/>
  <c r="D241" i="19"/>
  <c r="F240" i="19"/>
  <c r="AB240" i="19"/>
  <c r="D187" i="19"/>
  <c r="AB186" i="19"/>
  <c r="F186" i="19"/>
  <c r="D169" i="19"/>
  <c r="F168" i="19"/>
  <c r="AB168" i="19"/>
  <c r="D151" i="19"/>
  <c r="F150" i="19"/>
  <c r="AB150" i="19"/>
  <c r="AB1293" i="19"/>
  <c r="AB1294" i="19"/>
  <c r="F1294" i="19"/>
  <c r="F1295" i="19"/>
  <c r="F1293" i="19"/>
  <c r="AB1295" i="19"/>
  <c r="F1296" i="19"/>
  <c r="D1297" i="19"/>
  <c r="D1257" i="19"/>
  <c r="F1256" i="19"/>
  <c r="AB1256" i="19"/>
  <c r="AB1050" i="19"/>
  <c r="AB1255" i="19"/>
  <c r="F1255" i="19"/>
  <c r="F1050" i="19"/>
  <c r="D1052" i="19"/>
  <c r="F1051" i="19"/>
  <c r="AB1051" i="19"/>
  <c r="AB198" i="19"/>
  <c r="F217" i="19"/>
  <c r="F199" i="19"/>
  <c r="F200" i="19"/>
  <c r="D201" i="19"/>
  <c r="D202" i="19" s="1"/>
  <c r="F202" i="19" s="1"/>
  <c r="AB200" i="19"/>
  <c r="AB199" i="19"/>
  <c r="AB216" i="19"/>
  <c r="F219" i="19"/>
  <c r="AB217" i="19"/>
  <c r="F218" i="19"/>
  <c r="AB218" i="19"/>
  <c r="AB219" i="19"/>
  <c r="AB220" i="19"/>
  <c r="F220" i="19"/>
  <c r="D221" i="19"/>
  <c r="C142" i="19"/>
  <c r="B142" i="19"/>
  <c r="AE142" i="19" s="1"/>
  <c r="P141" i="19"/>
  <c r="O141" i="19"/>
  <c r="N141" i="19"/>
  <c r="M141" i="19"/>
  <c r="I141" i="19"/>
  <c r="H141" i="19"/>
  <c r="C141" i="19"/>
  <c r="B141" i="19"/>
  <c r="AE141" i="19" s="1"/>
  <c r="P140" i="19"/>
  <c r="O140" i="19"/>
  <c r="N140" i="19"/>
  <c r="M140" i="19"/>
  <c r="I140" i="19"/>
  <c r="H140" i="19"/>
  <c r="C140" i="19"/>
  <c r="B140" i="19"/>
  <c r="AE140" i="19" s="1"/>
  <c r="I139" i="19"/>
  <c r="H139" i="19"/>
  <c r="C139" i="19"/>
  <c r="B139" i="19"/>
  <c r="AE139" i="19" s="1"/>
  <c r="I138" i="19"/>
  <c r="H138" i="19"/>
  <c r="C138" i="19"/>
  <c r="B138" i="19"/>
  <c r="AE138" i="19" s="1"/>
  <c r="I137" i="19"/>
  <c r="H137" i="19"/>
  <c r="C137" i="19"/>
  <c r="B137" i="19"/>
  <c r="AE137" i="19" s="1"/>
  <c r="I136" i="19"/>
  <c r="H136" i="19"/>
  <c r="C136" i="19"/>
  <c r="B136" i="19"/>
  <c r="AE136" i="19" s="1"/>
  <c r="I135" i="19"/>
  <c r="H135" i="19"/>
  <c r="C135" i="19"/>
  <c r="B135" i="19"/>
  <c r="AE135" i="19" s="1"/>
  <c r="I134" i="19"/>
  <c r="H134" i="19"/>
  <c r="C134" i="19"/>
  <c r="B134" i="19"/>
  <c r="AE134" i="19" s="1"/>
  <c r="I133" i="19"/>
  <c r="H133" i="19"/>
  <c r="C133" i="19"/>
  <c r="B133" i="19"/>
  <c r="AE133" i="19" s="1"/>
  <c r="I132" i="19"/>
  <c r="H132" i="19"/>
  <c r="C132" i="19"/>
  <c r="B132" i="19"/>
  <c r="AE132" i="19" s="1"/>
  <c r="I131" i="19"/>
  <c r="H131" i="19"/>
  <c r="C131" i="19"/>
  <c r="B131" i="19"/>
  <c r="AE131" i="19" s="1"/>
  <c r="I130" i="19"/>
  <c r="H130" i="19"/>
  <c r="C130" i="19"/>
  <c r="B130" i="19"/>
  <c r="AE130" i="19" s="1"/>
  <c r="I129" i="19"/>
  <c r="H129" i="19"/>
  <c r="C129" i="19"/>
  <c r="B129" i="19"/>
  <c r="AE129" i="19" s="1"/>
  <c r="I128" i="19"/>
  <c r="H128" i="19"/>
  <c r="C128" i="19"/>
  <c r="B128" i="19"/>
  <c r="AE128" i="19" s="1"/>
  <c r="I127" i="19"/>
  <c r="H127" i="19"/>
  <c r="D127" i="19"/>
  <c r="D128" i="19" s="1"/>
  <c r="D129" i="19" s="1"/>
  <c r="D130" i="19" s="1"/>
  <c r="C127" i="19"/>
  <c r="B127" i="19"/>
  <c r="AE127" i="19" s="1"/>
  <c r="I126" i="19"/>
  <c r="H126" i="19"/>
  <c r="C126" i="19"/>
  <c r="F126" i="19" s="1"/>
  <c r="B126" i="19"/>
  <c r="AE126" i="19" s="1"/>
  <c r="C124" i="19"/>
  <c r="B124" i="19"/>
  <c r="AE124" i="19" s="1"/>
  <c r="I123" i="19"/>
  <c r="H123" i="19"/>
  <c r="C123" i="19"/>
  <c r="B123" i="19"/>
  <c r="AE123" i="19" s="1"/>
  <c r="I122" i="19"/>
  <c r="H122" i="19"/>
  <c r="C122" i="19"/>
  <c r="B122" i="19"/>
  <c r="AE122" i="19" s="1"/>
  <c r="I121" i="19"/>
  <c r="H121" i="19"/>
  <c r="C121" i="19"/>
  <c r="B121" i="19"/>
  <c r="AE121" i="19" s="1"/>
  <c r="I120" i="19"/>
  <c r="H120" i="19"/>
  <c r="C120" i="19"/>
  <c r="B120" i="19"/>
  <c r="AE120" i="19" s="1"/>
  <c r="I119" i="19"/>
  <c r="H119" i="19"/>
  <c r="C119" i="19"/>
  <c r="B119" i="19"/>
  <c r="AE119" i="19" s="1"/>
  <c r="I118" i="19"/>
  <c r="H118" i="19"/>
  <c r="C118" i="19"/>
  <c r="B118" i="19"/>
  <c r="AE118" i="19" s="1"/>
  <c r="I117" i="19"/>
  <c r="H117" i="19"/>
  <c r="C117" i="19"/>
  <c r="B117" i="19"/>
  <c r="AE117" i="19" s="1"/>
  <c r="I116" i="19"/>
  <c r="H116" i="19"/>
  <c r="C116" i="19"/>
  <c r="B116" i="19"/>
  <c r="AE116" i="19" s="1"/>
  <c r="I115" i="19"/>
  <c r="H115" i="19"/>
  <c r="C115" i="19"/>
  <c r="B115" i="19"/>
  <c r="AE115" i="19" s="1"/>
  <c r="I114" i="19"/>
  <c r="H114" i="19"/>
  <c r="C114" i="19"/>
  <c r="B114" i="19"/>
  <c r="AE114" i="19" s="1"/>
  <c r="I113" i="19"/>
  <c r="H113" i="19"/>
  <c r="C113" i="19"/>
  <c r="B113" i="19"/>
  <c r="AE113" i="19" s="1"/>
  <c r="I112" i="19"/>
  <c r="H112" i="19"/>
  <c r="C112" i="19"/>
  <c r="B112" i="19"/>
  <c r="AE112" i="19" s="1"/>
  <c r="I111" i="19"/>
  <c r="H111" i="19"/>
  <c r="C111" i="19"/>
  <c r="B111" i="19"/>
  <c r="AE111" i="19" s="1"/>
  <c r="I110" i="19"/>
  <c r="H110" i="19"/>
  <c r="C110" i="19"/>
  <c r="B110" i="19"/>
  <c r="AE110" i="19" s="1"/>
  <c r="I109" i="19"/>
  <c r="H109" i="19"/>
  <c r="D109" i="19"/>
  <c r="C109" i="19"/>
  <c r="B109" i="19"/>
  <c r="AE109" i="19" s="1"/>
  <c r="I108" i="19"/>
  <c r="H108" i="19"/>
  <c r="C108" i="19"/>
  <c r="F108" i="19" s="1"/>
  <c r="B108" i="19"/>
  <c r="AE108" i="19" s="1"/>
  <c r="I281" i="19"/>
  <c r="H281" i="19"/>
  <c r="I280" i="19"/>
  <c r="H280" i="19"/>
  <c r="I279" i="19"/>
  <c r="H279" i="19"/>
  <c r="I278" i="19"/>
  <c r="H278" i="19"/>
  <c r="I277" i="19"/>
  <c r="H277" i="19"/>
  <c r="I276" i="19"/>
  <c r="H276" i="19"/>
  <c r="I275" i="19"/>
  <c r="H275" i="19"/>
  <c r="I274" i="19"/>
  <c r="H274" i="19"/>
  <c r="I87" i="19"/>
  <c r="H87" i="19"/>
  <c r="I86" i="19"/>
  <c r="H86" i="19"/>
  <c r="I85" i="19"/>
  <c r="H85" i="19"/>
  <c r="I84" i="19"/>
  <c r="H84" i="19"/>
  <c r="I83" i="19"/>
  <c r="H83" i="19"/>
  <c r="I82" i="19"/>
  <c r="H82" i="19"/>
  <c r="I81" i="19"/>
  <c r="H81" i="19"/>
  <c r="I80" i="19"/>
  <c r="H80" i="19"/>
  <c r="I79" i="19"/>
  <c r="H79" i="19"/>
  <c r="I78" i="19"/>
  <c r="H78" i="19"/>
  <c r="I77" i="19"/>
  <c r="H77" i="19"/>
  <c r="I76" i="19"/>
  <c r="H76" i="19"/>
  <c r="I75" i="19"/>
  <c r="H75" i="19"/>
  <c r="I74" i="19"/>
  <c r="H74" i="19"/>
  <c r="I73" i="19"/>
  <c r="H73" i="19"/>
  <c r="I72" i="19"/>
  <c r="H72" i="19"/>
  <c r="I59" i="19"/>
  <c r="H59" i="19"/>
  <c r="I58" i="19"/>
  <c r="H58" i="19"/>
  <c r="I57" i="19"/>
  <c r="H57" i="19"/>
  <c r="I56" i="19"/>
  <c r="H56" i="19"/>
  <c r="I55" i="19"/>
  <c r="H55" i="19"/>
  <c r="I54" i="19"/>
  <c r="H54" i="19"/>
  <c r="I53" i="19"/>
  <c r="H53" i="19"/>
  <c r="I52" i="19"/>
  <c r="H52" i="19"/>
  <c r="I50" i="19"/>
  <c r="H50" i="19"/>
  <c r="I49" i="19"/>
  <c r="H49" i="19"/>
  <c r="I48" i="19"/>
  <c r="H48" i="19"/>
  <c r="I47" i="19"/>
  <c r="H47" i="19"/>
  <c r="I46" i="19"/>
  <c r="H46" i="19"/>
  <c r="I45" i="19"/>
  <c r="H45" i="19"/>
  <c r="I44" i="19"/>
  <c r="H44" i="19"/>
  <c r="I43" i="19"/>
  <c r="H43" i="19"/>
  <c r="I41" i="19"/>
  <c r="H41" i="19"/>
  <c r="I40" i="19"/>
  <c r="H40" i="19"/>
  <c r="I39" i="19"/>
  <c r="H39" i="19"/>
  <c r="I38" i="19"/>
  <c r="H38" i="19"/>
  <c r="I37" i="19"/>
  <c r="H37" i="19"/>
  <c r="I36" i="19"/>
  <c r="H36" i="19"/>
  <c r="I35" i="19"/>
  <c r="H35" i="19"/>
  <c r="I34" i="19"/>
  <c r="H34" i="19"/>
  <c r="I26" i="19"/>
  <c r="I27" i="19"/>
  <c r="I28" i="19"/>
  <c r="I29" i="19"/>
  <c r="I30" i="19"/>
  <c r="I31" i="19"/>
  <c r="I32" i="19"/>
  <c r="I25" i="19"/>
  <c r="H26" i="19"/>
  <c r="H27" i="19"/>
  <c r="H28" i="19"/>
  <c r="H29" i="19"/>
  <c r="H30" i="19"/>
  <c r="H31" i="19"/>
  <c r="H32" i="19"/>
  <c r="K32" i="19"/>
  <c r="C32" i="19"/>
  <c r="F32" i="19" s="1"/>
  <c r="K31" i="19"/>
  <c r="C31" i="19"/>
  <c r="F31" i="19" s="1"/>
  <c r="K30" i="19"/>
  <c r="C30" i="19"/>
  <c r="F30" i="19" s="1"/>
  <c r="K29" i="19"/>
  <c r="C29" i="19"/>
  <c r="F29" i="19" s="1"/>
  <c r="F404" i="19" l="1"/>
  <c r="AB404" i="19"/>
  <c r="D1315" i="19"/>
  <c r="F1314" i="19"/>
  <c r="AB1314" i="19"/>
  <c r="F1277" i="19"/>
  <c r="D1278" i="19"/>
  <c r="AB1277" i="19"/>
  <c r="D1242" i="19"/>
  <c r="F1241" i="19"/>
  <c r="AB1241" i="19"/>
  <c r="D1154" i="19"/>
  <c r="F1153" i="19"/>
  <c r="AB1153" i="19"/>
  <c r="D1136" i="19"/>
  <c r="F1135" i="19"/>
  <c r="AB1135" i="19"/>
  <c r="D1118" i="19"/>
  <c r="F1117" i="19"/>
  <c r="AB1117" i="19"/>
  <c r="D1101" i="19"/>
  <c r="F1100" i="19"/>
  <c r="AB1100" i="19"/>
  <c r="D1082" i="19"/>
  <c r="F1081" i="19"/>
  <c r="AB1081" i="19"/>
  <c r="D955" i="19"/>
  <c r="F954" i="19"/>
  <c r="AB954" i="19"/>
  <c r="D921" i="19"/>
  <c r="F920" i="19"/>
  <c r="AB920" i="19"/>
  <c r="D902" i="19"/>
  <c r="F901" i="19"/>
  <c r="AB901" i="19"/>
  <c r="D405" i="19"/>
  <c r="F405" i="19" s="1"/>
  <c r="F332" i="19"/>
  <c r="AB332" i="19"/>
  <c r="F310" i="19"/>
  <c r="AB310" i="19"/>
  <c r="F301" i="19"/>
  <c r="AB301" i="19"/>
  <c r="F289" i="19"/>
  <c r="AB289" i="19"/>
  <c r="D98" i="19"/>
  <c r="F97" i="19"/>
  <c r="AB97" i="19"/>
  <c r="D885" i="19"/>
  <c r="F884" i="19"/>
  <c r="AB884" i="19"/>
  <c r="AB258" i="19"/>
  <c r="F258" i="19"/>
  <c r="D260" i="19"/>
  <c r="AB259" i="19"/>
  <c r="F259" i="19"/>
  <c r="D242" i="19"/>
  <c r="AB241" i="19"/>
  <c r="F241" i="19"/>
  <c r="D188" i="19"/>
  <c r="AB187" i="19"/>
  <c r="F187" i="19"/>
  <c r="D170" i="19"/>
  <c r="F169" i="19"/>
  <c r="AB169" i="19"/>
  <c r="D152" i="19"/>
  <c r="AB151" i="19"/>
  <c r="F151" i="19"/>
  <c r="D1298" i="19"/>
  <c r="F1297" i="19"/>
  <c r="AB1297" i="19"/>
  <c r="D1258" i="19"/>
  <c r="AB1257" i="19"/>
  <c r="F1257" i="19"/>
  <c r="AB1052" i="19"/>
  <c r="F1052" i="19"/>
  <c r="AB202" i="19"/>
  <c r="D203" i="19"/>
  <c r="D204" i="19" s="1"/>
  <c r="AB204" i="19" s="1"/>
  <c r="AB201" i="19"/>
  <c r="F201" i="19"/>
  <c r="F221" i="19"/>
  <c r="D222" i="19"/>
  <c r="Q140" i="19"/>
  <c r="AB126" i="19"/>
  <c r="AB221" i="19"/>
  <c r="AB127" i="19"/>
  <c r="Q141" i="19"/>
  <c r="F127" i="19"/>
  <c r="F128" i="19"/>
  <c r="AB128" i="19"/>
  <c r="AB129" i="19"/>
  <c r="AB130" i="19"/>
  <c r="D131" i="19"/>
  <c r="F130" i="19"/>
  <c r="F129" i="19"/>
  <c r="F109" i="19"/>
  <c r="D110" i="19"/>
  <c r="D111" i="19" s="1"/>
  <c r="D112" i="19" s="1"/>
  <c r="F112" i="19" s="1"/>
  <c r="AB108" i="19"/>
  <c r="AB109" i="19"/>
  <c r="AB31" i="19"/>
  <c r="AB32" i="19"/>
  <c r="AB30" i="19"/>
  <c r="AB29" i="19"/>
  <c r="K943" i="19"/>
  <c r="K942" i="19"/>
  <c r="K941" i="19"/>
  <c r="K940" i="19"/>
  <c r="K939" i="19"/>
  <c r="K938" i="19"/>
  <c r="K937" i="19"/>
  <c r="K936" i="19"/>
  <c r="K935" i="19"/>
  <c r="K934" i="19"/>
  <c r="K933" i="19"/>
  <c r="K932" i="19"/>
  <c r="K931" i="19"/>
  <c r="K930" i="19"/>
  <c r="K929" i="19"/>
  <c r="K928" i="19"/>
  <c r="P943" i="19"/>
  <c r="O943" i="19"/>
  <c r="N943" i="19"/>
  <c r="M943" i="19"/>
  <c r="I943" i="19"/>
  <c r="H943" i="19"/>
  <c r="AE943" i="19"/>
  <c r="I942" i="19"/>
  <c r="H942" i="19"/>
  <c r="AE942" i="19"/>
  <c r="I941" i="19"/>
  <c r="H941" i="19"/>
  <c r="AE941" i="19"/>
  <c r="I940" i="19"/>
  <c r="H940" i="19"/>
  <c r="AE940" i="19"/>
  <c r="I939" i="19"/>
  <c r="H939" i="19"/>
  <c r="AE939" i="19"/>
  <c r="U578" i="15" s="1"/>
  <c r="I938" i="19"/>
  <c r="H938" i="19"/>
  <c r="AE938" i="19"/>
  <c r="I937" i="19"/>
  <c r="H937" i="19"/>
  <c r="AE937" i="19"/>
  <c r="I936" i="19"/>
  <c r="H936" i="19"/>
  <c r="AE936" i="19"/>
  <c r="I935" i="19"/>
  <c r="H935" i="19"/>
  <c r="AE935" i="19"/>
  <c r="I934" i="19"/>
  <c r="H934" i="19"/>
  <c r="AE934" i="19"/>
  <c r="I933" i="19"/>
  <c r="H933" i="19"/>
  <c r="AE933" i="19"/>
  <c r="I932" i="19"/>
  <c r="H932" i="19"/>
  <c r="AE932" i="19"/>
  <c r="I931" i="19"/>
  <c r="H931" i="19"/>
  <c r="AE931" i="19"/>
  <c r="I930" i="19"/>
  <c r="H930" i="19"/>
  <c r="AE930" i="19"/>
  <c r="I929" i="19"/>
  <c r="H929" i="19"/>
  <c r="D929" i="19"/>
  <c r="D930" i="19" s="1"/>
  <c r="D931" i="19" s="1"/>
  <c r="D932" i="19" s="1"/>
  <c r="D933" i="19" s="1"/>
  <c r="D934" i="19" s="1"/>
  <c r="AE929" i="19"/>
  <c r="U398" i="15" s="1"/>
  <c r="AF398" i="15" s="1"/>
  <c r="I928" i="19"/>
  <c r="H928" i="19"/>
  <c r="F928" i="19"/>
  <c r="AE928" i="19"/>
  <c r="U388" i="15" s="1"/>
  <c r="AF388" i="15" s="1"/>
  <c r="AE793" i="19"/>
  <c r="AE794" i="19"/>
  <c r="AE795" i="19"/>
  <c r="AE796" i="19"/>
  <c r="AE856" i="19"/>
  <c r="U577" i="15" s="1"/>
  <c r="AE857" i="19"/>
  <c r="U574" i="15" s="1"/>
  <c r="AE858" i="19"/>
  <c r="U575" i="15" s="1"/>
  <c r="AE859" i="19"/>
  <c r="AE860" i="19"/>
  <c r="AE861" i="19"/>
  <c r="AE862" i="19"/>
  <c r="AE863" i="19"/>
  <c r="AE864" i="19"/>
  <c r="AE865" i="19"/>
  <c r="AE866" i="19"/>
  <c r="AE867" i="19"/>
  <c r="AE868" i="19"/>
  <c r="AE869" i="19"/>
  <c r="AE870" i="19"/>
  <c r="AE871" i="19"/>
  <c r="AE872" i="19"/>
  <c r="P871" i="19"/>
  <c r="O871" i="19"/>
  <c r="N871" i="19"/>
  <c r="M871" i="19"/>
  <c r="K871" i="19"/>
  <c r="I871" i="19"/>
  <c r="H871" i="19"/>
  <c r="K870" i="19"/>
  <c r="I870" i="19"/>
  <c r="H870" i="19"/>
  <c r="K869" i="19"/>
  <c r="I869" i="19"/>
  <c r="H869" i="19"/>
  <c r="K868" i="19"/>
  <c r="I868" i="19"/>
  <c r="H868" i="19"/>
  <c r="K867" i="19"/>
  <c r="I867" i="19"/>
  <c r="H867" i="19"/>
  <c r="K866" i="19"/>
  <c r="I866" i="19"/>
  <c r="H866" i="19"/>
  <c r="K865" i="19"/>
  <c r="I865" i="19"/>
  <c r="H865" i="19"/>
  <c r="K864" i="19"/>
  <c r="I864" i="19"/>
  <c r="H864" i="19"/>
  <c r="I863" i="19"/>
  <c r="H863" i="19"/>
  <c r="I862" i="19"/>
  <c r="H862" i="19"/>
  <c r="I861" i="19"/>
  <c r="H861" i="19"/>
  <c r="I860" i="19"/>
  <c r="H860" i="19"/>
  <c r="I859" i="19"/>
  <c r="H859" i="19"/>
  <c r="I858" i="19"/>
  <c r="H858" i="19"/>
  <c r="I857" i="19"/>
  <c r="H857" i="19"/>
  <c r="D857" i="19"/>
  <c r="D858" i="19" s="1"/>
  <c r="D859" i="19" s="1"/>
  <c r="D860" i="19" s="1"/>
  <c r="I856" i="19"/>
  <c r="H856" i="19"/>
  <c r="F856" i="19"/>
  <c r="P746" i="19"/>
  <c r="O746" i="19"/>
  <c r="N746" i="19"/>
  <c r="M746" i="19"/>
  <c r="K746" i="19"/>
  <c r="I746" i="19"/>
  <c r="H746" i="19"/>
  <c r="AE746" i="19"/>
  <c r="K745" i="19"/>
  <c r="I745" i="19"/>
  <c r="H745" i="19"/>
  <c r="AE745" i="19"/>
  <c r="U364" i="15" s="1"/>
  <c r="AF364" i="15" s="1"/>
  <c r="K744" i="19"/>
  <c r="I744" i="19"/>
  <c r="H744" i="19"/>
  <c r="AE744" i="19"/>
  <c r="U363" i="15" s="1"/>
  <c r="AF363" i="15" s="1"/>
  <c r="K743" i="19"/>
  <c r="I743" i="19"/>
  <c r="H743" i="19"/>
  <c r="AE743" i="19"/>
  <c r="U362" i="15" s="1"/>
  <c r="AF362" i="15" s="1"/>
  <c r="K742" i="19"/>
  <c r="I742" i="19"/>
  <c r="H742" i="19"/>
  <c r="AE742" i="19"/>
  <c r="U361" i="15" s="1"/>
  <c r="AF361" i="15" s="1"/>
  <c r="K741" i="19"/>
  <c r="I741" i="19"/>
  <c r="H741" i="19"/>
  <c r="AE741" i="19"/>
  <c r="K740" i="19"/>
  <c r="I740" i="19"/>
  <c r="H740" i="19"/>
  <c r="D740" i="19"/>
  <c r="D741" i="19" s="1"/>
  <c r="AE740" i="19"/>
  <c r="K739" i="19"/>
  <c r="I739" i="19"/>
  <c r="H739" i="19"/>
  <c r="F739" i="19"/>
  <c r="AE739" i="19"/>
  <c r="K965" i="19"/>
  <c r="K795" i="19"/>
  <c r="K794" i="19"/>
  <c r="K793" i="19"/>
  <c r="K792" i="19"/>
  <c r="AE792" i="19"/>
  <c r="K791" i="19"/>
  <c r="AE791" i="19"/>
  <c r="K790" i="19"/>
  <c r="AE790" i="19"/>
  <c r="K789" i="19"/>
  <c r="AE789" i="19"/>
  <c r="K788" i="19"/>
  <c r="AE788" i="19"/>
  <c r="K787" i="19"/>
  <c r="AE787" i="19"/>
  <c r="K786" i="19"/>
  <c r="AE786" i="19"/>
  <c r="K785" i="19"/>
  <c r="AE785" i="19"/>
  <c r="U278" i="15" s="1"/>
  <c r="AF278" i="15" s="1"/>
  <c r="K784" i="19"/>
  <c r="AE784" i="19"/>
  <c r="U277" i="15" s="1"/>
  <c r="AF277" i="15" s="1"/>
  <c r="K783" i="19"/>
  <c r="AE783" i="19"/>
  <c r="K782" i="19"/>
  <c r="AE782" i="19"/>
  <c r="K781" i="19"/>
  <c r="D781" i="19"/>
  <c r="D782" i="19" s="1"/>
  <c r="D783" i="19" s="1"/>
  <c r="D784" i="19" s="1"/>
  <c r="AE781" i="19"/>
  <c r="K780" i="19"/>
  <c r="F780" i="19"/>
  <c r="AE780" i="19"/>
  <c r="AE778" i="19"/>
  <c r="K777" i="19"/>
  <c r="AE777" i="19"/>
  <c r="K776" i="19"/>
  <c r="AE776" i="19"/>
  <c r="K775" i="19"/>
  <c r="AE775" i="19"/>
  <c r="K774" i="19"/>
  <c r="AE774" i="19"/>
  <c r="K773" i="19"/>
  <c r="AE773" i="19"/>
  <c r="K772" i="19"/>
  <c r="AE772" i="19"/>
  <c r="K771" i="19"/>
  <c r="AE771" i="19"/>
  <c r="K770" i="19"/>
  <c r="AE770" i="19"/>
  <c r="K769" i="19"/>
  <c r="AE769" i="19"/>
  <c r="K768" i="19"/>
  <c r="AE768" i="19"/>
  <c r="K767" i="19"/>
  <c r="AE767" i="19"/>
  <c r="K766" i="19"/>
  <c r="AE766" i="19"/>
  <c r="K765" i="19"/>
  <c r="AE765" i="19"/>
  <c r="K764" i="19"/>
  <c r="AE764" i="19"/>
  <c r="K763" i="19"/>
  <c r="D763" i="19"/>
  <c r="D764" i="19" s="1"/>
  <c r="D765" i="19" s="1"/>
  <c r="AE763" i="19"/>
  <c r="K762" i="19"/>
  <c r="F762" i="19"/>
  <c r="AE762" i="19"/>
  <c r="K737" i="19"/>
  <c r="I737" i="19"/>
  <c r="H737" i="19"/>
  <c r="AE737" i="19"/>
  <c r="K736" i="19"/>
  <c r="I736" i="19"/>
  <c r="H736" i="19"/>
  <c r="AE736" i="19"/>
  <c r="K735" i="19"/>
  <c r="I735" i="19"/>
  <c r="H735" i="19"/>
  <c r="AE735" i="19"/>
  <c r="K734" i="19"/>
  <c r="I734" i="19"/>
  <c r="H734" i="19"/>
  <c r="AE734" i="19"/>
  <c r="K733" i="19"/>
  <c r="I733" i="19"/>
  <c r="H733" i="19"/>
  <c r="AE733" i="19"/>
  <c r="K732" i="19"/>
  <c r="I732" i="19"/>
  <c r="H732" i="19"/>
  <c r="AE732" i="19"/>
  <c r="K731" i="19"/>
  <c r="I731" i="19"/>
  <c r="H731" i="19"/>
  <c r="D731" i="19"/>
  <c r="D732" i="19" s="1"/>
  <c r="AE731" i="19"/>
  <c r="K730" i="19"/>
  <c r="I730" i="19"/>
  <c r="H730" i="19"/>
  <c r="F730" i="19"/>
  <c r="AE730" i="19"/>
  <c r="K28" i="19"/>
  <c r="K27" i="19"/>
  <c r="K26" i="19"/>
  <c r="K56" i="19"/>
  <c r="K55" i="19"/>
  <c r="K54" i="19"/>
  <c r="K53" i="19"/>
  <c r="K52" i="19"/>
  <c r="K280" i="19"/>
  <c r="K279" i="19"/>
  <c r="K278" i="19"/>
  <c r="K277" i="19"/>
  <c r="K276" i="19"/>
  <c r="K275" i="19"/>
  <c r="K274" i="19"/>
  <c r="K281" i="19"/>
  <c r="K751" i="19"/>
  <c r="K750" i="19"/>
  <c r="K749" i="19"/>
  <c r="K748" i="19"/>
  <c r="K728" i="19"/>
  <c r="K727" i="19"/>
  <c r="K726" i="19"/>
  <c r="K725" i="19"/>
  <c r="K724" i="19"/>
  <c r="K723" i="19"/>
  <c r="K722" i="19"/>
  <c r="K721" i="19"/>
  <c r="K831" i="19"/>
  <c r="K830" i="19"/>
  <c r="K829" i="19"/>
  <c r="K828" i="19"/>
  <c r="K827" i="19"/>
  <c r="K826" i="19"/>
  <c r="K825" i="19"/>
  <c r="K824" i="19"/>
  <c r="K823" i="19"/>
  <c r="K822" i="19"/>
  <c r="K821" i="19"/>
  <c r="K820" i="19"/>
  <c r="K819" i="19"/>
  <c r="K818" i="19"/>
  <c r="K817" i="19"/>
  <c r="K816" i="19"/>
  <c r="K974" i="19"/>
  <c r="K973" i="19"/>
  <c r="K972" i="19"/>
  <c r="K971" i="19"/>
  <c r="K970" i="19"/>
  <c r="K969" i="19"/>
  <c r="K968" i="19"/>
  <c r="K967" i="19"/>
  <c r="K1231" i="19"/>
  <c r="K1230" i="19"/>
  <c r="K1229" i="19"/>
  <c r="K1228" i="19"/>
  <c r="K1227" i="19"/>
  <c r="K1226" i="19"/>
  <c r="K1225" i="19"/>
  <c r="K1224" i="19"/>
  <c r="K1034" i="19"/>
  <c r="K1033" i="19"/>
  <c r="K1032" i="19"/>
  <c r="N49" i="19"/>
  <c r="N50" i="19"/>
  <c r="N278" i="19"/>
  <c r="N811" i="19"/>
  <c r="N812" i="19"/>
  <c r="N973" i="19"/>
  <c r="N974" i="19"/>
  <c r="D1316" i="19" l="1"/>
  <c r="F1315" i="19"/>
  <c r="AB1315" i="19"/>
  <c r="D1279" i="19"/>
  <c r="F1278" i="19"/>
  <c r="AB1278" i="19"/>
  <c r="D1243" i="19"/>
  <c r="F1242" i="19"/>
  <c r="AB1242" i="19"/>
  <c r="D1137" i="19"/>
  <c r="F1136" i="19"/>
  <c r="AB1136" i="19"/>
  <c r="D1155" i="19"/>
  <c r="F1154" i="19"/>
  <c r="AB1154" i="19"/>
  <c r="F1118" i="19"/>
  <c r="D1119" i="19"/>
  <c r="AB1118" i="19"/>
  <c r="D1102" i="19"/>
  <c r="F1101" i="19"/>
  <c r="AB1101" i="19"/>
  <c r="F1082" i="19"/>
  <c r="D1083" i="19"/>
  <c r="AB1082" i="19"/>
  <c r="F955" i="19"/>
  <c r="D956" i="19"/>
  <c r="AB955" i="19"/>
  <c r="D922" i="19"/>
  <c r="F921" i="19"/>
  <c r="AB921" i="19"/>
  <c r="D903" i="19"/>
  <c r="F902" i="19"/>
  <c r="AB902" i="19"/>
  <c r="D406" i="19"/>
  <c r="F406" i="19" s="1"/>
  <c r="AB405" i="19"/>
  <c r="F311" i="19"/>
  <c r="AB311" i="19"/>
  <c r="F290" i="19"/>
  <c r="AB290" i="19"/>
  <c r="D99" i="19"/>
  <c r="F98" i="19"/>
  <c r="AB98" i="19"/>
  <c r="D886" i="19"/>
  <c r="AB885" i="19"/>
  <c r="F885" i="19"/>
  <c r="F260" i="19"/>
  <c r="D261" i="19"/>
  <c r="AB260" i="19"/>
  <c r="D243" i="19"/>
  <c r="F242" i="19"/>
  <c r="AB242" i="19"/>
  <c r="D189" i="19"/>
  <c r="F188" i="19"/>
  <c r="AB188" i="19"/>
  <c r="D171" i="19"/>
  <c r="F170" i="19"/>
  <c r="AB170" i="19"/>
  <c r="D153" i="19"/>
  <c r="F152" i="19"/>
  <c r="AB152" i="19"/>
  <c r="D1299" i="19"/>
  <c r="F1298" i="19"/>
  <c r="AB1298" i="19"/>
  <c r="D205" i="19"/>
  <c r="F205" i="19" s="1"/>
  <c r="F1258" i="19"/>
  <c r="D1259" i="19"/>
  <c r="AB1258" i="19"/>
  <c r="F204" i="19"/>
  <c r="F203" i="19"/>
  <c r="AB203" i="19"/>
  <c r="D223" i="19"/>
  <c r="F222" i="19"/>
  <c r="AB222" i="19"/>
  <c r="F131" i="19"/>
  <c r="D132" i="19"/>
  <c r="AB131" i="19"/>
  <c r="F110" i="19"/>
  <c r="AB110" i="19"/>
  <c r="F111" i="19"/>
  <c r="AB112" i="19"/>
  <c r="AB111" i="19"/>
  <c r="D113" i="19"/>
  <c r="F113" i="19" s="1"/>
  <c r="F930" i="19"/>
  <c r="Q943" i="19"/>
  <c r="AB928" i="19"/>
  <c r="F929" i="19"/>
  <c r="AB932" i="19"/>
  <c r="AB933" i="19"/>
  <c r="AB929" i="19"/>
  <c r="AB934" i="19"/>
  <c r="AB930" i="19"/>
  <c r="F931" i="19"/>
  <c r="AB931" i="19"/>
  <c r="F932" i="19"/>
  <c r="F933" i="19"/>
  <c r="F934" i="19"/>
  <c r="D935" i="19"/>
  <c r="D936" i="19" s="1"/>
  <c r="D937" i="19" s="1"/>
  <c r="D938" i="19" s="1"/>
  <c r="F857" i="19"/>
  <c r="AB857" i="19"/>
  <c r="AB856" i="19"/>
  <c r="F858" i="19"/>
  <c r="AB858" i="19"/>
  <c r="F781" i="19"/>
  <c r="Q871" i="19"/>
  <c r="D861" i="19"/>
  <c r="AB861" i="19" s="1"/>
  <c r="F860" i="19"/>
  <c r="F859" i="19"/>
  <c r="AB860" i="19"/>
  <c r="AB859" i="19"/>
  <c r="AB740" i="19"/>
  <c r="AB739" i="19"/>
  <c r="F740" i="19"/>
  <c r="Q746" i="19"/>
  <c r="F741" i="19"/>
  <c r="D742" i="19"/>
  <c r="D743" i="19" s="1"/>
  <c r="AB741" i="19"/>
  <c r="AB780" i="19"/>
  <c r="K966" i="19"/>
  <c r="AB781" i="19"/>
  <c r="F782" i="19"/>
  <c r="AB782" i="19"/>
  <c r="F783" i="19"/>
  <c r="AB783" i="19"/>
  <c r="AB784" i="19"/>
  <c r="D785" i="19"/>
  <c r="AB785" i="19" s="1"/>
  <c r="F784" i="19"/>
  <c r="AB762" i="19"/>
  <c r="F763" i="19"/>
  <c r="AB765" i="19"/>
  <c r="AB763" i="19"/>
  <c r="F732" i="19"/>
  <c r="F764" i="19"/>
  <c r="AB764" i="19"/>
  <c r="D766" i="19"/>
  <c r="D767" i="19" s="1"/>
  <c r="F765" i="19"/>
  <c r="AB731" i="19"/>
  <c r="F731" i="19"/>
  <c r="AB730" i="19"/>
  <c r="AB732" i="19"/>
  <c r="D733" i="19"/>
  <c r="D734" i="19" s="1"/>
  <c r="AB734" i="19" s="1"/>
  <c r="U716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135" i="15"/>
  <c r="A136" i="15"/>
  <c r="A137" i="15"/>
  <c r="A138" i="15"/>
  <c r="A74" i="15"/>
  <c r="A75" i="15"/>
  <c r="A76" i="15"/>
  <c r="A77" i="15"/>
  <c r="A78" i="15"/>
  <c r="A79" i="15"/>
  <c r="A80" i="15"/>
  <c r="A81" i="15"/>
  <c r="A82" i="15"/>
  <c r="A72" i="15"/>
  <c r="A83" i="15"/>
  <c r="A84" i="15"/>
  <c r="A89" i="15"/>
  <c r="A90" i="15"/>
  <c r="A91" i="15"/>
  <c r="A92" i="15"/>
  <c r="AE1070" i="19"/>
  <c r="AE1069" i="19"/>
  <c r="P1069" i="19"/>
  <c r="O1069" i="19"/>
  <c r="N1069" i="19"/>
  <c r="M1069" i="19"/>
  <c r="K1069" i="19"/>
  <c r="I1069" i="19"/>
  <c r="H1069" i="19"/>
  <c r="K1068" i="19"/>
  <c r="I1068" i="19"/>
  <c r="H1068" i="19"/>
  <c r="AE1068" i="19"/>
  <c r="K1067" i="19"/>
  <c r="I1067" i="19"/>
  <c r="H1067" i="19"/>
  <c r="AE1067" i="19"/>
  <c r="K1066" i="19"/>
  <c r="I1066" i="19"/>
  <c r="H1066" i="19"/>
  <c r="AE1066" i="19"/>
  <c r="K1065" i="19"/>
  <c r="I1065" i="19"/>
  <c r="H1065" i="19"/>
  <c r="AE1065" i="19"/>
  <c r="K1064" i="19"/>
  <c r="I1064" i="19"/>
  <c r="H1064" i="19"/>
  <c r="AE1064" i="19"/>
  <c r="K1063" i="19"/>
  <c r="I1063" i="19"/>
  <c r="H1063" i="19"/>
  <c r="AE1063" i="19"/>
  <c r="K1062" i="19"/>
  <c r="I1062" i="19"/>
  <c r="H1062" i="19"/>
  <c r="AE1062" i="19"/>
  <c r="U40" i="15" s="1"/>
  <c r="AF40" i="15" s="1"/>
  <c r="K1061" i="19"/>
  <c r="I1061" i="19"/>
  <c r="H1061" i="19"/>
  <c r="AE1061" i="19"/>
  <c r="K1060" i="19"/>
  <c r="I1060" i="19"/>
  <c r="H1060" i="19"/>
  <c r="AE1060" i="19"/>
  <c r="K1059" i="19"/>
  <c r="I1059" i="19"/>
  <c r="H1059" i="19"/>
  <c r="AE1059" i="19"/>
  <c r="K1058" i="19"/>
  <c r="I1058" i="19"/>
  <c r="H1058" i="19"/>
  <c r="AE1058" i="19"/>
  <c r="K1057" i="19"/>
  <c r="I1057" i="19"/>
  <c r="H1057" i="19"/>
  <c r="AE1057" i="19"/>
  <c r="K1056" i="19"/>
  <c r="I1056" i="19"/>
  <c r="H1056" i="19"/>
  <c r="AE1056" i="19"/>
  <c r="K1055" i="19"/>
  <c r="I1055" i="19"/>
  <c r="H1055" i="19"/>
  <c r="D1055" i="19"/>
  <c r="D1056" i="19" s="1"/>
  <c r="AE1055" i="19"/>
  <c r="K1054" i="19"/>
  <c r="I1054" i="19"/>
  <c r="H1054" i="19"/>
  <c r="F1054" i="19"/>
  <c r="AE1054" i="19"/>
  <c r="I1231" i="19"/>
  <c r="H1231" i="19"/>
  <c r="AE1231" i="19"/>
  <c r="I1230" i="19"/>
  <c r="H1230" i="19"/>
  <c r="AE1230" i="19"/>
  <c r="I1229" i="19"/>
  <c r="H1229" i="19"/>
  <c r="AE1229" i="19"/>
  <c r="I1228" i="19"/>
  <c r="H1228" i="19"/>
  <c r="AE1228" i="19"/>
  <c r="I1227" i="19"/>
  <c r="H1227" i="19"/>
  <c r="AE1227" i="19"/>
  <c r="I1226" i="19"/>
  <c r="H1226" i="19"/>
  <c r="AE1226" i="19"/>
  <c r="I1225" i="19"/>
  <c r="H1225" i="19"/>
  <c r="D1225" i="19"/>
  <c r="D1226" i="19" s="1"/>
  <c r="AE1225" i="19"/>
  <c r="I1224" i="19"/>
  <c r="H1224" i="19"/>
  <c r="F1224" i="19"/>
  <c r="AE1224" i="19"/>
  <c r="I1034" i="19"/>
  <c r="H1034" i="19"/>
  <c r="F1034" i="19"/>
  <c r="I1033" i="19"/>
  <c r="H1033" i="19"/>
  <c r="F1033" i="19"/>
  <c r="I1032" i="19"/>
  <c r="H1032" i="19"/>
  <c r="F1032" i="19"/>
  <c r="K1031" i="19"/>
  <c r="I1031" i="19"/>
  <c r="H1031" i="19"/>
  <c r="F1031" i="19"/>
  <c r="AE1030" i="19"/>
  <c r="AE1029" i="19"/>
  <c r="AB974" i="19"/>
  <c r="P974" i="19"/>
  <c r="O974" i="19"/>
  <c r="M974" i="19"/>
  <c r="AE974" i="19"/>
  <c r="AB973" i="19"/>
  <c r="P973" i="19"/>
  <c r="O973" i="19"/>
  <c r="M973" i="19"/>
  <c r="AE973" i="19"/>
  <c r="AB972" i="19"/>
  <c r="AE972" i="19"/>
  <c r="AB971" i="19"/>
  <c r="AE971" i="19"/>
  <c r="AB970" i="19"/>
  <c r="AE970" i="19"/>
  <c r="U303" i="15" s="1"/>
  <c r="AF303" i="15" s="1"/>
  <c r="AB969" i="19"/>
  <c r="AE969" i="19"/>
  <c r="U302" i="15" s="1"/>
  <c r="AF302" i="15" s="1"/>
  <c r="AB968" i="19"/>
  <c r="AE968" i="19"/>
  <c r="AB967" i="19"/>
  <c r="AE967" i="19"/>
  <c r="AB966" i="19"/>
  <c r="AE966" i="19"/>
  <c r="AB965" i="19"/>
  <c r="AE965" i="19"/>
  <c r="AE832" i="19"/>
  <c r="I831" i="19"/>
  <c r="H831" i="19"/>
  <c r="AE831" i="19"/>
  <c r="U299" i="15" s="1"/>
  <c r="AF299" i="15" s="1"/>
  <c r="I830" i="19"/>
  <c r="H830" i="19"/>
  <c r="AE830" i="19"/>
  <c r="I829" i="19"/>
  <c r="H829" i="19"/>
  <c r="AE829" i="19"/>
  <c r="U292" i="15" s="1"/>
  <c r="AF292" i="15" s="1"/>
  <c r="I828" i="19"/>
  <c r="H828" i="19"/>
  <c r="AE828" i="19"/>
  <c r="U283" i="15" s="1"/>
  <c r="AF283" i="15" s="1"/>
  <c r="I827" i="19"/>
  <c r="H827" i="19"/>
  <c r="AE827" i="19"/>
  <c r="I826" i="19"/>
  <c r="H826" i="19"/>
  <c r="AE826" i="19"/>
  <c r="I825" i="19"/>
  <c r="H825" i="19"/>
  <c r="AE825" i="19"/>
  <c r="I824" i="19"/>
  <c r="H824" i="19"/>
  <c r="AE824" i="19"/>
  <c r="I823" i="19"/>
  <c r="H823" i="19"/>
  <c r="AE823" i="19"/>
  <c r="I822" i="19"/>
  <c r="H822" i="19"/>
  <c r="AE822" i="19"/>
  <c r="I821" i="19"/>
  <c r="H821" i="19"/>
  <c r="AE821" i="19"/>
  <c r="I820" i="19"/>
  <c r="H820" i="19"/>
  <c r="AE820" i="19"/>
  <c r="I819" i="19"/>
  <c r="H819" i="19"/>
  <c r="AE819" i="19"/>
  <c r="I818" i="19"/>
  <c r="H818" i="19"/>
  <c r="AE818" i="19"/>
  <c r="I817" i="19"/>
  <c r="H817" i="19"/>
  <c r="D817" i="19"/>
  <c r="D818" i="19" s="1"/>
  <c r="D819" i="19" s="1"/>
  <c r="AE817" i="19"/>
  <c r="I816" i="19"/>
  <c r="H816" i="19"/>
  <c r="F816" i="19"/>
  <c r="AE816" i="19"/>
  <c r="AE814" i="19"/>
  <c r="I813" i="19"/>
  <c r="H813" i="19"/>
  <c r="AE813" i="19"/>
  <c r="P812" i="19"/>
  <c r="O812" i="19"/>
  <c r="M812" i="19"/>
  <c r="K812" i="19"/>
  <c r="I812" i="19"/>
  <c r="H812" i="19"/>
  <c r="AE812" i="19"/>
  <c r="P811" i="19"/>
  <c r="O811" i="19"/>
  <c r="M811" i="19"/>
  <c r="K811" i="19"/>
  <c r="I811" i="19"/>
  <c r="H811" i="19"/>
  <c r="AE811" i="19"/>
  <c r="K810" i="19"/>
  <c r="I810" i="19"/>
  <c r="H810" i="19"/>
  <c r="AE810" i="19"/>
  <c r="U300" i="15" s="1"/>
  <c r="AF300" i="15" s="1"/>
  <c r="I809" i="19"/>
  <c r="H809" i="19"/>
  <c r="AE809" i="19"/>
  <c r="U298" i="15" s="1"/>
  <c r="AF298" i="15" s="1"/>
  <c r="K808" i="19"/>
  <c r="I808" i="19"/>
  <c r="H808" i="19"/>
  <c r="AE808" i="19"/>
  <c r="K807" i="19"/>
  <c r="I807" i="19"/>
  <c r="H807" i="19"/>
  <c r="AE807" i="19"/>
  <c r="K806" i="19"/>
  <c r="I806" i="19"/>
  <c r="H806" i="19"/>
  <c r="AE806" i="19"/>
  <c r="K805" i="19"/>
  <c r="I805" i="19"/>
  <c r="H805" i="19"/>
  <c r="AE805" i="19"/>
  <c r="K804" i="19"/>
  <c r="I804" i="19"/>
  <c r="H804" i="19"/>
  <c r="AE804" i="19"/>
  <c r="K803" i="19"/>
  <c r="I803" i="19"/>
  <c r="H803" i="19"/>
  <c r="AE803" i="19"/>
  <c r="K802" i="19"/>
  <c r="I802" i="19"/>
  <c r="H802" i="19"/>
  <c r="AE802" i="19"/>
  <c r="K801" i="19"/>
  <c r="I801" i="19"/>
  <c r="H801" i="19"/>
  <c r="AE801" i="19"/>
  <c r="K800" i="19"/>
  <c r="I800" i="19"/>
  <c r="H800" i="19"/>
  <c r="AE800" i="19"/>
  <c r="K799" i="19"/>
  <c r="I799" i="19"/>
  <c r="H799" i="19"/>
  <c r="D799" i="19"/>
  <c r="D800" i="19" s="1"/>
  <c r="AE799" i="19"/>
  <c r="K798" i="19"/>
  <c r="I798" i="19"/>
  <c r="H798" i="19"/>
  <c r="F798" i="19"/>
  <c r="AE798" i="19"/>
  <c r="U284" i="15" s="1"/>
  <c r="AF284" i="15" s="1"/>
  <c r="I751" i="19"/>
  <c r="H751" i="19"/>
  <c r="AE751" i="19"/>
  <c r="I750" i="19"/>
  <c r="H750" i="19"/>
  <c r="AE750" i="19"/>
  <c r="I749" i="19"/>
  <c r="H749" i="19"/>
  <c r="D749" i="19"/>
  <c r="D750" i="19" s="1"/>
  <c r="AE749" i="19"/>
  <c r="I748" i="19"/>
  <c r="H748" i="19"/>
  <c r="F748" i="19"/>
  <c r="AE748" i="19"/>
  <c r="I728" i="19"/>
  <c r="H728" i="19"/>
  <c r="AE728" i="19"/>
  <c r="I727" i="19"/>
  <c r="H727" i="19"/>
  <c r="AE727" i="19"/>
  <c r="I726" i="19"/>
  <c r="H726" i="19"/>
  <c r="AE726" i="19"/>
  <c r="I725" i="19"/>
  <c r="H725" i="19"/>
  <c r="AE725" i="19"/>
  <c r="I724" i="19"/>
  <c r="H724" i="19"/>
  <c r="AE724" i="19"/>
  <c r="I723" i="19"/>
  <c r="H723" i="19"/>
  <c r="AE723" i="19"/>
  <c r="I722" i="19"/>
  <c r="H722" i="19"/>
  <c r="D722" i="19"/>
  <c r="D723" i="19" s="1"/>
  <c r="D724" i="19" s="1"/>
  <c r="AE722" i="19"/>
  <c r="I721" i="19"/>
  <c r="H721" i="19"/>
  <c r="F721" i="19"/>
  <c r="AE721" i="19"/>
  <c r="AE720" i="19"/>
  <c r="AE719" i="19"/>
  <c r="I322" i="19"/>
  <c r="H322" i="19"/>
  <c r="B322" i="19"/>
  <c r="AE322" i="19" s="1"/>
  <c r="I321" i="19"/>
  <c r="H321" i="19"/>
  <c r="B321" i="19"/>
  <c r="AE321" i="19" s="1"/>
  <c r="I320" i="19"/>
  <c r="H320" i="19"/>
  <c r="B320" i="19"/>
  <c r="AE320" i="19" s="1"/>
  <c r="I319" i="19"/>
  <c r="H319" i="19"/>
  <c r="B319" i="19"/>
  <c r="AE319" i="19" s="1"/>
  <c r="I318" i="19"/>
  <c r="H318" i="19"/>
  <c r="B318" i="19"/>
  <c r="AE318" i="19" s="1"/>
  <c r="I317" i="19"/>
  <c r="H317" i="19"/>
  <c r="B317" i="19"/>
  <c r="AE317" i="19" s="1"/>
  <c r="I316" i="19"/>
  <c r="H316" i="19"/>
  <c r="F316" i="19"/>
  <c r="B316" i="19"/>
  <c r="AE316" i="19" s="1"/>
  <c r="I315" i="19"/>
  <c r="H315" i="19"/>
  <c r="F315" i="19"/>
  <c r="B315" i="19"/>
  <c r="AE315" i="19" s="1"/>
  <c r="B281" i="19"/>
  <c r="AE281" i="19" s="1"/>
  <c r="B280" i="19"/>
  <c r="AE280" i="19" s="1"/>
  <c r="B279" i="19"/>
  <c r="AE279" i="19" s="1"/>
  <c r="P278" i="19"/>
  <c r="O278" i="19"/>
  <c r="M278" i="19"/>
  <c r="B278" i="19"/>
  <c r="AE278" i="19" s="1"/>
  <c r="B277" i="19"/>
  <c r="AE277" i="19" s="1"/>
  <c r="B276" i="19"/>
  <c r="AE276" i="19" s="1"/>
  <c r="B275" i="19"/>
  <c r="AE275" i="19" s="1"/>
  <c r="F274" i="19"/>
  <c r="B274" i="19"/>
  <c r="AE274" i="19" s="1"/>
  <c r="U296" i="15" l="1"/>
  <c r="AF296" i="15" s="1"/>
  <c r="U288" i="15"/>
  <c r="AF288" i="15" s="1"/>
  <c r="U289" i="15"/>
  <c r="AF289" i="15" s="1"/>
  <c r="U293" i="15"/>
  <c r="AF293" i="15" s="1"/>
  <c r="U285" i="15"/>
  <c r="AF285" i="15" s="1"/>
  <c r="U286" i="15"/>
  <c r="AF286" i="15" s="1"/>
  <c r="U294" i="15"/>
  <c r="AF294" i="15" s="1"/>
  <c r="U290" i="15"/>
  <c r="AF290" i="15" s="1"/>
  <c r="U287" i="15"/>
  <c r="AF287" i="15" s="1"/>
  <c r="U295" i="15"/>
  <c r="AF295" i="15" s="1"/>
  <c r="U204" i="15"/>
  <c r="AF204" i="15" s="1"/>
  <c r="U207" i="15"/>
  <c r="AF207" i="15" s="1"/>
  <c r="D1317" i="19"/>
  <c r="F1316" i="19"/>
  <c r="AB1316" i="19"/>
  <c r="F1279" i="19"/>
  <c r="D1280" i="19"/>
  <c r="AB1279" i="19"/>
  <c r="F1243" i="19"/>
  <c r="D1244" i="19"/>
  <c r="AB1243" i="19"/>
  <c r="D1156" i="19"/>
  <c r="F1155" i="19"/>
  <c r="AB1155" i="19"/>
  <c r="D1138" i="19"/>
  <c r="F1137" i="19"/>
  <c r="AB1137" i="19"/>
  <c r="D1120" i="19"/>
  <c r="F1119" i="19"/>
  <c r="AB1119" i="19"/>
  <c r="D1103" i="19"/>
  <c r="F1102" i="19"/>
  <c r="AB1102" i="19"/>
  <c r="D1084" i="19"/>
  <c r="F1083" i="19"/>
  <c r="AB1083" i="19"/>
  <c r="F956" i="19"/>
  <c r="D957" i="19"/>
  <c r="AB956" i="19"/>
  <c r="D923" i="19"/>
  <c r="F922" i="19"/>
  <c r="AB922" i="19"/>
  <c r="D904" i="19"/>
  <c r="F903" i="19"/>
  <c r="AB903" i="19"/>
  <c r="AB406" i="19"/>
  <c r="D407" i="19"/>
  <c r="F407" i="19" s="1"/>
  <c r="F291" i="19"/>
  <c r="AB291" i="19"/>
  <c r="F99" i="19"/>
  <c r="D100" i="19"/>
  <c r="AB99" i="19"/>
  <c r="D887" i="19"/>
  <c r="F886" i="19"/>
  <c r="AB886" i="19"/>
  <c r="F261" i="19"/>
  <c r="D262" i="19"/>
  <c r="AB261" i="19"/>
  <c r="F243" i="19"/>
  <c r="D244" i="19"/>
  <c r="AB243" i="19"/>
  <c r="F189" i="19"/>
  <c r="D190" i="19"/>
  <c r="AB189" i="19"/>
  <c r="F171" i="19"/>
  <c r="D172" i="19"/>
  <c r="AB171" i="19"/>
  <c r="F153" i="19"/>
  <c r="D154" i="19"/>
  <c r="AB153" i="19"/>
  <c r="D206" i="19"/>
  <c r="D207" i="19" s="1"/>
  <c r="D1300" i="19"/>
  <c r="F1299" i="19"/>
  <c r="AB1299" i="19"/>
  <c r="AB205" i="19"/>
  <c r="D1260" i="19"/>
  <c r="F1259" i="19"/>
  <c r="AB1259" i="19"/>
  <c r="D224" i="19"/>
  <c r="AB223" i="19"/>
  <c r="F223" i="19"/>
  <c r="D133" i="19"/>
  <c r="AB132" i="19"/>
  <c r="F132" i="19"/>
  <c r="AB113" i="19"/>
  <c r="D114" i="19"/>
  <c r="F114" i="19" s="1"/>
  <c r="F935" i="19"/>
  <c r="AB937" i="19"/>
  <c r="F938" i="19"/>
  <c r="D939" i="19"/>
  <c r="F937" i="19"/>
  <c r="AB936" i="19"/>
  <c r="F936" i="19"/>
  <c r="AB938" i="19"/>
  <c r="AB935" i="19"/>
  <c r="F861" i="19"/>
  <c r="D862" i="19"/>
  <c r="F743" i="19"/>
  <c r="D744" i="19"/>
  <c r="AB742" i="19"/>
  <c r="F742" i="19"/>
  <c r="AB743" i="19"/>
  <c r="F785" i="19"/>
  <c r="D786" i="19"/>
  <c r="F767" i="19"/>
  <c r="D768" i="19"/>
  <c r="AB766" i="19"/>
  <c r="AB767" i="19"/>
  <c r="F766" i="19"/>
  <c r="AB1032" i="19"/>
  <c r="AB733" i="19"/>
  <c r="F733" i="19"/>
  <c r="F734" i="19"/>
  <c r="D735" i="19"/>
  <c r="AB798" i="19"/>
  <c r="AB816" i="19"/>
  <c r="AB1033" i="19"/>
  <c r="AB722" i="19"/>
  <c r="AB723" i="19"/>
  <c r="F1055" i="19"/>
  <c r="AB1054" i="19"/>
  <c r="AB748" i="19"/>
  <c r="AB1031" i="19"/>
  <c r="F817" i="19"/>
  <c r="F818" i="19"/>
  <c r="F722" i="19"/>
  <c r="Q811" i="19"/>
  <c r="Q812" i="19"/>
  <c r="Q1069" i="19"/>
  <c r="AB817" i="19"/>
  <c r="AE1032" i="19"/>
  <c r="AB1055" i="19"/>
  <c r="F749" i="19"/>
  <c r="Q974" i="19"/>
  <c r="AB1034" i="19"/>
  <c r="AB1225" i="19"/>
  <c r="Q973" i="19"/>
  <c r="F723" i="19"/>
  <c r="AB749" i="19"/>
  <c r="F799" i="19"/>
  <c r="AB1224" i="19"/>
  <c r="F1225" i="19"/>
  <c r="AB1056" i="19"/>
  <c r="F1226" i="19"/>
  <c r="D1227" i="19"/>
  <c r="D1228" i="19" s="1"/>
  <c r="AB1228" i="19" s="1"/>
  <c r="AB1226" i="19"/>
  <c r="F1056" i="19"/>
  <c r="D1057" i="19"/>
  <c r="D1058" i="19" s="1"/>
  <c r="D1059" i="19" s="1"/>
  <c r="AB1059" i="19" s="1"/>
  <c r="AB721" i="19"/>
  <c r="AB750" i="19"/>
  <c r="AB819" i="19"/>
  <c r="AB799" i="19"/>
  <c r="AB800" i="19"/>
  <c r="AB818" i="19"/>
  <c r="F724" i="19"/>
  <c r="D725" i="19"/>
  <c r="D726" i="19" s="1"/>
  <c r="D727" i="19" s="1"/>
  <c r="AB727" i="19" s="1"/>
  <c r="F800" i="19"/>
  <c r="D801" i="19"/>
  <c r="D802" i="19" s="1"/>
  <c r="D803" i="19" s="1"/>
  <c r="AB724" i="19"/>
  <c r="F819" i="19"/>
  <c r="D820" i="19"/>
  <c r="D821" i="19" s="1"/>
  <c r="D822" i="19" s="1"/>
  <c r="F750" i="19"/>
  <c r="D751" i="19"/>
  <c r="F276" i="19"/>
  <c r="AB316" i="19"/>
  <c r="Q322" i="19"/>
  <c r="AB315" i="19"/>
  <c r="Q321" i="19"/>
  <c r="F317" i="19"/>
  <c r="AB317" i="19"/>
  <c r="AB321" i="19"/>
  <c r="F275" i="19"/>
  <c r="AB275" i="19"/>
  <c r="AB274" i="19"/>
  <c r="Q278" i="19"/>
  <c r="AB276" i="19"/>
  <c r="D1318" i="19" l="1"/>
  <c r="F1317" i="19"/>
  <c r="AB1317" i="19"/>
  <c r="D1281" i="19"/>
  <c r="F1280" i="19"/>
  <c r="AB1280" i="19"/>
  <c r="D1245" i="19"/>
  <c r="F1244" i="19"/>
  <c r="AB1244" i="19"/>
  <c r="D1139" i="19"/>
  <c r="F1138" i="19"/>
  <c r="AB1138" i="19"/>
  <c r="D1157" i="19"/>
  <c r="F1156" i="19"/>
  <c r="AB1156" i="19"/>
  <c r="D1121" i="19"/>
  <c r="F1120" i="19"/>
  <c r="AB1120" i="19"/>
  <c r="D1104" i="19"/>
  <c r="F1103" i="19"/>
  <c r="AB1103" i="19"/>
  <c r="F1084" i="19"/>
  <c r="D1085" i="19"/>
  <c r="AB1084" i="19"/>
  <c r="D958" i="19"/>
  <c r="F957" i="19"/>
  <c r="AB957" i="19"/>
  <c r="D924" i="19"/>
  <c r="F923" i="19"/>
  <c r="AB923" i="19"/>
  <c r="D905" i="19"/>
  <c r="F904" i="19"/>
  <c r="AB904" i="19"/>
  <c r="D408" i="19"/>
  <c r="F408" i="19" s="1"/>
  <c r="AB407" i="19"/>
  <c r="D101" i="19"/>
  <c r="F100" i="19"/>
  <c r="AB100" i="19"/>
  <c r="D888" i="19"/>
  <c r="AB887" i="19"/>
  <c r="F887" i="19"/>
  <c r="D263" i="19"/>
  <c r="F262" i="19"/>
  <c r="AB262" i="19"/>
  <c r="D245" i="19"/>
  <c r="F244" i="19"/>
  <c r="AB244" i="19"/>
  <c r="D191" i="19"/>
  <c r="F190" i="19"/>
  <c r="AB190" i="19"/>
  <c r="D173" i="19"/>
  <c r="F172" i="19"/>
  <c r="AB172" i="19"/>
  <c r="D155" i="19"/>
  <c r="F154" i="19"/>
  <c r="AB154" i="19"/>
  <c r="AB206" i="19"/>
  <c r="F206" i="19"/>
  <c r="F1300" i="19"/>
  <c r="D1301" i="19"/>
  <c r="AB1300" i="19"/>
  <c r="F1260" i="19"/>
  <c r="D1261" i="19"/>
  <c r="AB1260" i="19"/>
  <c r="AB114" i="19"/>
  <c r="D208" i="19"/>
  <c r="F207" i="19"/>
  <c r="AB207" i="19"/>
  <c r="D225" i="19"/>
  <c r="F224" i="19"/>
  <c r="AB224" i="19"/>
  <c r="D134" i="19"/>
  <c r="F133" i="19"/>
  <c r="AB133" i="19"/>
  <c r="D115" i="19"/>
  <c r="F115" i="19" s="1"/>
  <c r="D940" i="19"/>
  <c r="F939" i="19"/>
  <c r="AB939" i="19"/>
  <c r="D863" i="19"/>
  <c r="F862" i="19"/>
  <c r="AB862" i="19"/>
  <c r="D745" i="19"/>
  <c r="F744" i="19"/>
  <c r="AB744" i="19"/>
  <c r="D787" i="19"/>
  <c r="AB786" i="19"/>
  <c r="F786" i="19"/>
  <c r="D769" i="19"/>
  <c r="AB768" i="19"/>
  <c r="F768" i="19"/>
  <c r="D736" i="19"/>
  <c r="F735" i="19"/>
  <c r="AB735" i="19"/>
  <c r="F1058" i="19"/>
  <c r="AB821" i="19"/>
  <c r="AB1057" i="19"/>
  <c r="F802" i="19"/>
  <c r="AB725" i="19"/>
  <c r="AB801" i="19"/>
  <c r="F821" i="19"/>
  <c r="F820" i="19"/>
  <c r="AE1031" i="19"/>
  <c r="AE1034" i="19"/>
  <c r="AB820" i="19"/>
  <c r="AB802" i="19"/>
  <c r="F1227" i="19"/>
  <c r="F726" i="19"/>
  <c r="AB1227" i="19"/>
  <c r="F1057" i="19"/>
  <c r="AB1058" i="19"/>
  <c r="D1060" i="19"/>
  <c r="F1059" i="19"/>
  <c r="F1228" i="19"/>
  <c r="D1229" i="19"/>
  <c r="D804" i="19"/>
  <c r="F803" i="19"/>
  <c r="F801" i="19"/>
  <c r="AB803" i="19"/>
  <c r="F751" i="19"/>
  <c r="F725" i="19"/>
  <c r="D823" i="19"/>
  <c r="F822" i="19"/>
  <c r="AB751" i="19"/>
  <c r="AB822" i="19"/>
  <c r="D728" i="19"/>
  <c r="F727" i="19"/>
  <c r="AB726" i="19"/>
  <c r="F319" i="19"/>
  <c r="AB320" i="19"/>
  <c r="F320" i="19"/>
  <c r="AB319" i="19"/>
  <c r="AB318" i="19"/>
  <c r="F321" i="19"/>
  <c r="F318" i="19"/>
  <c r="AB278" i="19"/>
  <c r="F277" i="19"/>
  <c r="AB277" i="19"/>
  <c r="D1319" i="19" l="1"/>
  <c r="F1318" i="19"/>
  <c r="AB1318" i="19"/>
  <c r="F1281" i="19"/>
  <c r="D1282" i="19"/>
  <c r="AB1281" i="19"/>
  <c r="F1245" i="19"/>
  <c r="D1246" i="19"/>
  <c r="AB1245" i="19"/>
  <c r="D1158" i="19"/>
  <c r="F1157" i="19"/>
  <c r="AB1157" i="19"/>
  <c r="D1140" i="19"/>
  <c r="F1139" i="19"/>
  <c r="AB1139" i="19"/>
  <c r="D1122" i="19"/>
  <c r="F1121" i="19"/>
  <c r="AB1121" i="19"/>
  <c r="D1105" i="19"/>
  <c r="F1104" i="19"/>
  <c r="AB1104" i="19"/>
  <c r="D1086" i="19"/>
  <c r="F1085" i="19"/>
  <c r="AB1085" i="19"/>
  <c r="F958" i="19"/>
  <c r="D959" i="19"/>
  <c r="AB958" i="19"/>
  <c r="D925" i="19"/>
  <c r="F924" i="19"/>
  <c r="AB924" i="19"/>
  <c r="D906" i="19"/>
  <c r="F905" i="19"/>
  <c r="AB905" i="19"/>
  <c r="D409" i="19"/>
  <c r="F409" i="19" s="1"/>
  <c r="AB408" i="19"/>
  <c r="D102" i="19"/>
  <c r="AB101" i="19"/>
  <c r="F101" i="19"/>
  <c r="D889" i="19"/>
  <c r="F888" i="19"/>
  <c r="AB888" i="19"/>
  <c r="D264" i="19"/>
  <c r="AB263" i="19"/>
  <c r="F263" i="19"/>
  <c r="D246" i="19"/>
  <c r="F245" i="19"/>
  <c r="AB245" i="19"/>
  <c r="D192" i="19"/>
  <c r="AB191" i="19"/>
  <c r="F191" i="19"/>
  <c r="D174" i="19"/>
  <c r="AB173" i="19"/>
  <c r="F173" i="19"/>
  <c r="D156" i="19"/>
  <c r="AB155" i="19"/>
  <c r="F155" i="19"/>
  <c r="D1302" i="19"/>
  <c r="AB1301" i="19"/>
  <c r="F1301" i="19"/>
  <c r="D1262" i="19"/>
  <c r="AB1261" i="19"/>
  <c r="F1261" i="19"/>
  <c r="F208" i="19"/>
  <c r="D209" i="19"/>
  <c r="AB208" i="19"/>
  <c r="D226" i="19"/>
  <c r="AB225" i="19"/>
  <c r="F225" i="19"/>
  <c r="D135" i="19"/>
  <c r="F134" i="19"/>
  <c r="AB134" i="19"/>
  <c r="AB115" i="19"/>
  <c r="D116" i="19"/>
  <c r="F116" i="19" s="1"/>
  <c r="D941" i="19"/>
  <c r="F940" i="19"/>
  <c r="AB940" i="19"/>
  <c r="D864" i="19"/>
  <c r="AB863" i="19"/>
  <c r="F863" i="19"/>
  <c r="F745" i="19"/>
  <c r="D746" i="19"/>
  <c r="AB745" i="19"/>
  <c r="D788" i="19"/>
  <c r="F787" i="19"/>
  <c r="AB787" i="19"/>
  <c r="D770" i="19"/>
  <c r="F769" i="19"/>
  <c r="AB769" i="19"/>
  <c r="F736" i="19"/>
  <c r="D737" i="19"/>
  <c r="AB736" i="19"/>
  <c r="AE1033" i="19"/>
  <c r="F1060" i="19"/>
  <c r="D1061" i="19"/>
  <c r="AB1060" i="19"/>
  <c r="D1230" i="19"/>
  <c r="AB1229" i="19"/>
  <c r="F1229" i="19"/>
  <c r="F804" i="19"/>
  <c r="D805" i="19"/>
  <c r="AB804" i="19"/>
  <c r="F823" i="19"/>
  <c r="D824" i="19"/>
  <c r="AB823" i="19"/>
  <c r="F728" i="19"/>
  <c r="AB728" i="19"/>
  <c r="AB322" i="19"/>
  <c r="F322" i="19"/>
  <c r="F278" i="19"/>
  <c r="D1320" i="19" l="1"/>
  <c r="F1319" i="19"/>
  <c r="AB1319" i="19"/>
  <c r="D1283" i="19"/>
  <c r="F1282" i="19"/>
  <c r="AB1282" i="19"/>
  <c r="D1247" i="19"/>
  <c r="F1246" i="19"/>
  <c r="AB1246" i="19"/>
  <c r="D1141" i="19"/>
  <c r="F1140" i="19"/>
  <c r="AB1140" i="19"/>
  <c r="D1159" i="19"/>
  <c r="F1158" i="19"/>
  <c r="AB1158" i="19"/>
  <c r="F1122" i="19"/>
  <c r="D1123" i="19"/>
  <c r="AB1122" i="19"/>
  <c r="F1105" i="19"/>
  <c r="AB1105" i="19"/>
  <c r="D1087" i="19"/>
  <c r="AB1086" i="19"/>
  <c r="F1086" i="19"/>
  <c r="D960" i="19"/>
  <c r="F959" i="19"/>
  <c r="AB959" i="19"/>
  <c r="F925" i="19"/>
  <c r="AB925" i="19"/>
  <c r="D907" i="19"/>
  <c r="F906" i="19"/>
  <c r="AB906" i="19"/>
  <c r="D410" i="19"/>
  <c r="F410" i="19" s="1"/>
  <c r="AB409" i="19"/>
  <c r="D103" i="19"/>
  <c r="F102" i="19"/>
  <c r="AB102" i="19"/>
  <c r="AB889" i="19"/>
  <c r="F889" i="19"/>
  <c r="F264" i="19"/>
  <c r="D265" i="19"/>
  <c r="AB264" i="19"/>
  <c r="D247" i="19"/>
  <c r="F246" i="19"/>
  <c r="AB246" i="19"/>
  <c r="D193" i="19"/>
  <c r="F192" i="19"/>
  <c r="AB192" i="19"/>
  <c r="D175" i="19"/>
  <c r="F174" i="19"/>
  <c r="AB174" i="19"/>
  <c r="D157" i="19"/>
  <c r="F156" i="19"/>
  <c r="AB156" i="19"/>
  <c r="AB1302" i="19"/>
  <c r="F1302" i="19"/>
  <c r="F1262" i="19"/>
  <c r="D1263" i="19"/>
  <c r="AB1262" i="19"/>
  <c r="D117" i="19"/>
  <c r="F117" i="19" s="1"/>
  <c r="D210" i="19"/>
  <c r="AB209" i="19"/>
  <c r="F209" i="19"/>
  <c r="AB116" i="19"/>
  <c r="D227" i="19"/>
  <c r="AB226" i="19"/>
  <c r="F226" i="19"/>
  <c r="F135" i="19"/>
  <c r="D136" i="19"/>
  <c r="AB135" i="19"/>
  <c r="D942" i="19"/>
  <c r="AB941" i="19"/>
  <c r="F941" i="19"/>
  <c r="D865" i="19"/>
  <c r="F864" i="19"/>
  <c r="AB864" i="19"/>
  <c r="F746" i="19"/>
  <c r="AB746" i="19"/>
  <c r="D789" i="19"/>
  <c r="F788" i="19"/>
  <c r="AB788" i="19"/>
  <c r="D771" i="19"/>
  <c r="F770" i="19"/>
  <c r="AB770" i="19"/>
  <c r="F737" i="19"/>
  <c r="AB737" i="19"/>
  <c r="F1230" i="19"/>
  <c r="D1231" i="19"/>
  <c r="AB1230" i="19"/>
  <c r="D1062" i="19"/>
  <c r="F1061" i="19"/>
  <c r="AB1061" i="19"/>
  <c r="D825" i="19"/>
  <c r="F824" i="19"/>
  <c r="AB824" i="19"/>
  <c r="D806" i="19"/>
  <c r="AB805" i="19"/>
  <c r="F805" i="19"/>
  <c r="F279" i="19"/>
  <c r="AB279" i="19"/>
  <c r="F1320" i="19" l="1"/>
  <c r="AB1320" i="19"/>
  <c r="F1283" i="19"/>
  <c r="D1284" i="19"/>
  <c r="AB1283" i="19"/>
  <c r="F1247" i="19"/>
  <c r="D1248" i="19"/>
  <c r="AB1247" i="19"/>
  <c r="F1159" i="19"/>
  <c r="AB1159" i="19"/>
  <c r="F1141" i="19"/>
  <c r="AB1141" i="19"/>
  <c r="F1123" i="19"/>
  <c r="AB1123" i="19"/>
  <c r="F1087" i="19"/>
  <c r="AB1087" i="19"/>
  <c r="D961" i="19"/>
  <c r="F960" i="19"/>
  <c r="AB960" i="19"/>
  <c r="F907" i="19"/>
  <c r="AB907" i="19"/>
  <c r="AB410" i="19"/>
  <c r="D411" i="19"/>
  <c r="F411" i="19" s="1"/>
  <c r="F103" i="19"/>
  <c r="D104" i="19"/>
  <c r="AB103" i="19"/>
  <c r="F265" i="19"/>
  <c r="D266" i="19"/>
  <c r="AB265" i="19"/>
  <c r="F247" i="19"/>
  <c r="D248" i="19"/>
  <c r="AB247" i="19"/>
  <c r="F193" i="19"/>
  <c r="D194" i="19"/>
  <c r="AB193" i="19"/>
  <c r="F175" i="19"/>
  <c r="D176" i="19"/>
  <c r="AB175" i="19"/>
  <c r="F157" i="19"/>
  <c r="D158" i="19"/>
  <c r="AB157" i="19"/>
  <c r="D118" i="19"/>
  <c r="F118" i="19" s="1"/>
  <c r="D1264" i="19"/>
  <c r="F1263" i="19"/>
  <c r="AB1263" i="19"/>
  <c r="AB117" i="19"/>
  <c r="D211" i="19"/>
  <c r="F210" i="19"/>
  <c r="AB210" i="19"/>
  <c r="D228" i="19"/>
  <c r="F227" i="19"/>
  <c r="AB227" i="19"/>
  <c r="D137" i="19"/>
  <c r="AB136" i="19"/>
  <c r="F136" i="19"/>
  <c r="F942" i="19"/>
  <c r="D943" i="19"/>
  <c r="AB942" i="19"/>
  <c r="F865" i="19"/>
  <c r="D866" i="19"/>
  <c r="AB865" i="19"/>
  <c r="F789" i="19"/>
  <c r="D790" i="19"/>
  <c r="AB789" i="19"/>
  <c r="F771" i="19"/>
  <c r="D772" i="19"/>
  <c r="AB771" i="19"/>
  <c r="D1063" i="19"/>
  <c r="F1062" i="19"/>
  <c r="AB1062" i="19"/>
  <c r="AB1231" i="19"/>
  <c r="F1231" i="19"/>
  <c r="D826" i="19"/>
  <c r="F825" i="19"/>
  <c r="AB825" i="19"/>
  <c r="D807" i="19"/>
  <c r="F806" i="19"/>
  <c r="AB806" i="19"/>
  <c r="AB280" i="19"/>
  <c r="F280" i="19"/>
  <c r="C26" i="19"/>
  <c r="F26" i="19" s="1"/>
  <c r="C27" i="19"/>
  <c r="F27" i="19" s="1"/>
  <c r="C28" i="19"/>
  <c r="F28" i="19" s="1"/>
  <c r="C25" i="19"/>
  <c r="F25" i="19" s="1"/>
  <c r="L637" i="15"/>
  <c r="U637" i="15" s="1"/>
  <c r="L636" i="15"/>
  <c r="U636" i="15" s="1"/>
  <c r="L633" i="15"/>
  <c r="U633" i="15" s="1"/>
  <c r="L632" i="15"/>
  <c r="U632" i="15" s="1"/>
  <c r="L631" i="15"/>
  <c r="U631" i="15" s="1"/>
  <c r="M637" i="15"/>
  <c r="A637" i="15"/>
  <c r="M636" i="15"/>
  <c r="A636" i="15"/>
  <c r="AF634" i="15"/>
  <c r="M634" i="15"/>
  <c r="A634" i="15"/>
  <c r="M633" i="15"/>
  <c r="A633" i="15"/>
  <c r="M632" i="15"/>
  <c r="A632" i="15"/>
  <c r="A161" i="15"/>
  <c r="A162" i="15"/>
  <c r="M162" i="15"/>
  <c r="L162" i="15"/>
  <c r="U162" i="15" s="1"/>
  <c r="M161" i="15"/>
  <c r="L161" i="15"/>
  <c r="U161" i="15" s="1"/>
  <c r="U243" i="15"/>
  <c r="A243" i="15"/>
  <c r="U242" i="15"/>
  <c r="A242" i="15"/>
  <c r="M234" i="15"/>
  <c r="L234" i="15"/>
  <c r="U234" i="15" s="1"/>
  <c r="A234" i="15"/>
  <c r="M233" i="15"/>
  <c r="L233" i="15"/>
  <c r="U233" i="15" s="1"/>
  <c r="A233" i="15"/>
  <c r="A171" i="15"/>
  <c r="A178" i="15"/>
  <c r="A181" i="15"/>
  <c r="A174" i="15"/>
  <c r="A175" i="15"/>
  <c r="M170" i="15"/>
  <c r="L170" i="15"/>
  <c r="A170" i="15"/>
  <c r="M169" i="15"/>
  <c r="L169" i="15"/>
  <c r="A169" i="15"/>
  <c r="M168" i="15"/>
  <c r="L168" i="15"/>
  <c r="A168" i="15"/>
  <c r="A510" i="15"/>
  <c r="M518" i="15"/>
  <c r="L518" i="15"/>
  <c r="U518" i="15" s="1"/>
  <c r="A518" i="15"/>
  <c r="M517" i="15"/>
  <c r="L517" i="15"/>
  <c r="U517" i="15" s="1"/>
  <c r="A517" i="15"/>
  <c r="M516" i="15"/>
  <c r="L516" i="15"/>
  <c r="U516" i="15" s="1"/>
  <c r="A516" i="15"/>
  <c r="M515" i="15"/>
  <c r="L515" i="15"/>
  <c r="U515" i="15" s="1"/>
  <c r="A515" i="15"/>
  <c r="M514" i="15"/>
  <c r="L514" i="15"/>
  <c r="U514" i="15" s="1"/>
  <c r="A514" i="15"/>
  <c r="M513" i="15"/>
  <c r="U513" i="15"/>
  <c r="A513" i="15"/>
  <c r="M225" i="15"/>
  <c r="L225" i="15"/>
  <c r="U225" i="15" s="1"/>
  <c r="A225" i="15"/>
  <c r="M224" i="15"/>
  <c r="L224" i="15"/>
  <c r="U224" i="15" s="1"/>
  <c r="A224" i="15"/>
  <c r="M223" i="15"/>
  <c r="L223" i="15"/>
  <c r="U223" i="15" s="1"/>
  <c r="A223" i="15"/>
  <c r="M222" i="15"/>
  <c r="L222" i="15"/>
  <c r="U222" i="15" s="1"/>
  <c r="A222" i="15"/>
  <c r="M221" i="15"/>
  <c r="L221" i="15"/>
  <c r="U221" i="15" s="1"/>
  <c r="A221" i="15"/>
  <c r="M220" i="15"/>
  <c r="L220" i="15"/>
  <c r="U220" i="15" s="1"/>
  <c r="A220" i="15"/>
  <c r="M219" i="15"/>
  <c r="L219" i="15"/>
  <c r="U219" i="15" s="1"/>
  <c r="A219" i="15"/>
  <c r="M218" i="15"/>
  <c r="L218" i="15"/>
  <c r="U218" i="15" s="1"/>
  <c r="A218" i="15"/>
  <c r="M216" i="15"/>
  <c r="L216" i="15"/>
  <c r="U216" i="15" s="1"/>
  <c r="A216" i="15"/>
  <c r="M215" i="15"/>
  <c r="L215" i="15"/>
  <c r="U215" i="15" s="1"/>
  <c r="A215" i="15"/>
  <c r="M214" i="15"/>
  <c r="L214" i="15"/>
  <c r="U214" i="15" s="1"/>
  <c r="A214" i="15"/>
  <c r="M213" i="15"/>
  <c r="L213" i="15"/>
  <c r="U213" i="15" s="1"/>
  <c r="A213" i="15"/>
  <c r="M212" i="15"/>
  <c r="L212" i="15"/>
  <c r="U212" i="15" s="1"/>
  <c r="A212" i="15"/>
  <c r="M211" i="15"/>
  <c r="L211" i="15"/>
  <c r="U211" i="15" s="1"/>
  <c r="A211" i="15"/>
  <c r="M210" i="15"/>
  <c r="L210" i="15"/>
  <c r="U210" i="15" s="1"/>
  <c r="A210" i="15"/>
  <c r="M209" i="15"/>
  <c r="L209" i="15"/>
  <c r="U209" i="15" s="1"/>
  <c r="A209" i="15"/>
  <c r="M91" i="15"/>
  <c r="L91" i="15"/>
  <c r="U91" i="15" s="1"/>
  <c r="M90" i="15"/>
  <c r="L90" i="15"/>
  <c r="U90" i="15" s="1"/>
  <c r="L138" i="15"/>
  <c r="U138" i="15" s="1"/>
  <c r="M138" i="15"/>
  <c r="M137" i="15"/>
  <c r="L137" i="15"/>
  <c r="U137" i="15" s="1"/>
  <c r="M136" i="15"/>
  <c r="L136" i="15"/>
  <c r="U136" i="15" s="1"/>
  <c r="M135" i="15"/>
  <c r="L135" i="15"/>
  <c r="U135" i="15" s="1"/>
  <c r="M134" i="15"/>
  <c r="L134" i="15"/>
  <c r="U134" i="15" s="1"/>
  <c r="A134" i="15"/>
  <c r="M104" i="15"/>
  <c r="U104" i="15"/>
  <c r="A104" i="15"/>
  <c r="M116" i="15"/>
  <c r="M103" i="15"/>
  <c r="U103" i="15"/>
  <c r="A103" i="15"/>
  <c r="L120" i="15"/>
  <c r="U120" i="15" s="1"/>
  <c r="L118" i="15"/>
  <c r="U118" i="15" s="1"/>
  <c r="L116" i="15"/>
  <c r="A116" i="15"/>
  <c r="M102" i="15"/>
  <c r="L102" i="15"/>
  <c r="U102" i="15" s="1"/>
  <c r="A102" i="15"/>
  <c r="M114" i="15"/>
  <c r="L114" i="15"/>
  <c r="U114" i="15" s="1"/>
  <c r="A114" i="15"/>
  <c r="M113" i="15"/>
  <c r="L113" i="15"/>
  <c r="U113" i="15" s="1"/>
  <c r="A113" i="15"/>
  <c r="M127" i="15"/>
  <c r="L127" i="15"/>
  <c r="A127" i="15"/>
  <c r="M126" i="15"/>
  <c r="L126" i="15"/>
  <c r="A126" i="15"/>
  <c r="L81" i="15"/>
  <c r="L80" i="15"/>
  <c r="L34" i="15"/>
  <c r="U34" i="15" s="1"/>
  <c r="L35" i="15"/>
  <c r="U35" i="15" s="1"/>
  <c r="L36" i="15"/>
  <c r="U36" i="15" s="1"/>
  <c r="L37" i="15"/>
  <c r="U37" i="15" s="1"/>
  <c r="L26" i="15"/>
  <c r="U26" i="15" s="1"/>
  <c r="L27" i="15"/>
  <c r="U27" i="15" s="1"/>
  <c r="L28" i="15"/>
  <c r="U28" i="15" s="1"/>
  <c r="L29" i="15"/>
  <c r="U29" i="15" s="1"/>
  <c r="L30" i="15"/>
  <c r="U30" i="15" s="1"/>
  <c r="L31" i="15"/>
  <c r="U31" i="15" s="1"/>
  <c r="L32" i="15"/>
  <c r="U32" i="15" s="1"/>
  <c r="M81" i="15"/>
  <c r="M80" i="15"/>
  <c r="A11" i="15"/>
  <c r="A12" i="15"/>
  <c r="A14" i="15"/>
  <c r="A15" i="15"/>
  <c r="A16" i="15"/>
  <c r="A17" i="15"/>
  <c r="A100" i="15"/>
  <c r="A101" i="15"/>
  <c r="A37" i="15"/>
  <c r="A48" i="15"/>
  <c r="A52" i="15"/>
  <c r="A53" i="15"/>
  <c r="A54" i="15"/>
  <c r="A55" i="15"/>
  <c r="A58" i="15"/>
  <c r="A59" i="15"/>
  <c r="A184" i="15"/>
  <c r="A189" i="15"/>
  <c r="A190" i="15"/>
  <c r="A194" i="15"/>
  <c r="A195" i="15"/>
  <c r="A191" i="15"/>
  <c r="A193" i="15"/>
  <c r="A197" i="15"/>
  <c r="A192" i="15"/>
  <c r="A196" i="15"/>
  <c r="A200" i="15"/>
  <c r="A201" i="15"/>
  <c r="A39" i="15"/>
  <c r="A202" i="15"/>
  <c r="A203" i="15"/>
  <c r="A205" i="15"/>
  <c r="A206" i="15"/>
  <c r="A226" i="15"/>
  <c r="A227" i="15"/>
  <c r="A228" i="15"/>
  <c r="A229" i="15"/>
  <c r="A230" i="15"/>
  <c r="A231" i="15"/>
  <c r="A232" i="15"/>
  <c r="A235" i="15"/>
  <c r="A236" i="15"/>
  <c r="A237" i="15"/>
  <c r="A238" i="15"/>
  <c r="A240" i="15"/>
  <c r="A241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80" i="15"/>
  <c r="A281" i="15"/>
  <c r="A282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20" i="15"/>
  <c r="A422" i="15"/>
  <c r="A423" i="15"/>
  <c r="A424" i="15"/>
  <c r="A425" i="15"/>
  <c r="A444" i="15"/>
  <c r="A445" i="15"/>
  <c r="A446" i="15"/>
  <c r="A447" i="15"/>
  <c r="A448" i="15"/>
  <c r="A449" i="15"/>
  <c r="A450" i="15"/>
  <c r="A451" i="15"/>
  <c r="A454" i="15"/>
  <c r="A455" i="15"/>
  <c r="A456" i="15"/>
  <c r="A457" i="15"/>
  <c r="A458" i="15"/>
  <c r="A459" i="15"/>
  <c r="A460" i="15"/>
  <c r="A462" i="15"/>
  <c r="A463" i="15"/>
  <c r="A464" i="15"/>
  <c r="A465" i="15"/>
  <c r="A466" i="15"/>
  <c r="A467" i="15"/>
  <c r="A468" i="15"/>
  <c r="A469" i="15"/>
  <c r="A470" i="15"/>
  <c r="A476" i="15"/>
  <c r="A479" i="15"/>
  <c r="A480" i="15"/>
  <c r="A481" i="15"/>
  <c r="A483" i="15"/>
  <c r="A489" i="15"/>
  <c r="A492" i="15"/>
  <c r="A493" i="15"/>
  <c r="A494" i="15"/>
  <c r="A502" i="15"/>
  <c r="A305" i="15"/>
  <c r="A306" i="15"/>
  <c r="A307" i="15"/>
  <c r="A308" i="15"/>
  <c r="A309" i="15"/>
  <c r="A310" i="15"/>
  <c r="A311" i="15"/>
  <c r="A312" i="15"/>
  <c r="A313" i="15"/>
  <c r="A314" i="15"/>
  <c r="A319" i="15"/>
  <c r="A320" i="15"/>
  <c r="A321" i="15"/>
  <c r="A322" i="15"/>
  <c r="A323" i="15"/>
  <c r="A334" i="15"/>
  <c r="A335" i="15"/>
  <c r="A336" i="15"/>
  <c r="A337" i="15"/>
  <c r="A339" i="15"/>
  <c r="A340" i="15"/>
  <c r="A341" i="15"/>
  <c r="A342" i="15"/>
  <c r="A344" i="15"/>
  <c r="A345" i="15"/>
  <c r="A346" i="15"/>
  <c r="A347" i="15"/>
  <c r="A348" i="15"/>
  <c r="A373" i="15"/>
  <c r="A374" i="15"/>
  <c r="A375" i="15"/>
  <c r="A376" i="15"/>
  <c r="A378" i="15"/>
  <c r="A379" i="15"/>
  <c r="A380" i="15"/>
  <c r="A381" i="15"/>
  <c r="A382" i="15"/>
  <c r="A505" i="15"/>
  <c r="A531" i="15"/>
  <c r="A533" i="15"/>
  <c r="A506" i="15"/>
  <c r="A507" i="15"/>
  <c r="A508" i="15"/>
  <c r="A509" i="15"/>
  <c r="A511" i="15"/>
  <c r="A512" i="15"/>
  <c r="A530" i="15"/>
  <c r="A570" i="15"/>
  <c r="A519" i="15"/>
  <c r="A520" i="15"/>
  <c r="A521" i="15"/>
  <c r="A573" i="15"/>
  <c r="A572" i="15"/>
  <c r="A522" i="15"/>
  <c r="A523" i="15"/>
  <c r="A524" i="15"/>
  <c r="A525" i="15"/>
  <c r="A581" i="15"/>
  <c r="A582" i="15"/>
  <c r="A526" i="15"/>
  <c r="A527" i="15"/>
  <c r="A585" i="15"/>
  <c r="A528" i="15"/>
  <c r="A580" i="15"/>
  <c r="A529" i="15"/>
  <c r="A588" i="15"/>
  <c r="A609" i="15"/>
  <c r="A626" i="15"/>
  <c r="A627" i="15"/>
  <c r="A616" i="15"/>
  <c r="A617" i="15"/>
  <c r="A618" i="15"/>
  <c r="A622" i="15"/>
  <c r="A159" i="15"/>
  <c r="A164" i="15"/>
  <c r="A165" i="15"/>
  <c r="A166" i="15"/>
  <c r="A167" i="15"/>
  <c r="A177" i="15"/>
  <c r="A160" i="15"/>
  <c r="A163" i="15"/>
  <c r="A183" i="15"/>
  <c r="A142" i="15"/>
  <c r="A143" i="15"/>
  <c r="A144" i="15"/>
  <c r="A145" i="15"/>
  <c r="A146" i="15"/>
  <c r="A148" i="15"/>
  <c r="A149" i="15"/>
  <c r="A150" i="15"/>
  <c r="A147" i="15"/>
  <c r="A151" i="15"/>
  <c r="A630" i="15"/>
  <c r="A631" i="15"/>
  <c r="A354" i="15"/>
  <c r="A355" i="15"/>
  <c r="A356" i="15"/>
  <c r="A357" i="15"/>
  <c r="A359" i="15"/>
  <c r="A360" i="15"/>
  <c r="A365" i="15"/>
  <c r="A358" i="15"/>
  <c r="A366" i="15"/>
  <c r="A635" i="15"/>
  <c r="A10" i="15"/>
  <c r="M37" i="15"/>
  <c r="M36" i="15"/>
  <c r="M35" i="15"/>
  <c r="M34" i="15"/>
  <c r="M32" i="15"/>
  <c r="M31" i="15"/>
  <c r="M30" i="15"/>
  <c r="M29" i="15"/>
  <c r="M28" i="15"/>
  <c r="M27" i="15"/>
  <c r="M26" i="15"/>
  <c r="U116" i="15" l="1"/>
  <c r="F1284" i="19"/>
  <c r="AB1284" i="19"/>
  <c r="F1248" i="19"/>
  <c r="AB1248" i="19"/>
  <c r="F961" i="19"/>
  <c r="AB961" i="19"/>
  <c r="AB411" i="19"/>
  <c r="D105" i="19"/>
  <c r="AB104" i="19"/>
  <c r="F104" i="19"/>
  <c r="D267" i="19"/>
  <c r="AB266" i="19"/>
  <c r="F266" i="19"/>
  <c r="D249" i="19"/>
  <c r="AB248" i="19"/>
  <c r="F248" i="19"/>
  <c r="D195" i="19"/>
  <c r="F194" i="19"/>
  <c r="AB194" i="19"/>
  <c r="F176" i="19"/>
  <c r="D177" i="19"/>
  <c r="AB176" i="19"/>
  <c r="D159" i="19"/>
  <c r="F158" i="19"/>
  <c r="AB158" i="19"/>
  <c r="AB118" i="19"/>
  <c r="D119" i="19"/>
  <c r="F119" i="19" s="1"/>
  <c r="F1264" i="19"/>
  <c r="D1265" i="19"/>
  <c r="AB1264" i="19"/>
  <c r="D212" i="19"/>
  <c r="AB211" i="19"/>
  <c r="F211" i="19"/>
  <c r="D229" i="19"/>
  <c r="F228" i="19"/>
  <c r="AB228" i="19"/>
  <c r="D138" i="19"/>
  <c r="F137" i="19"/>
  <c r="AB137" i="19"/>
  <c r="F943" i="19"/>
  <c r="AB943" i="19"/>
  <c r="D867" i="19"/>
  <c r="AB866" i="19"/>
  <c r="F866" i="19"/>
  <c r="D791" i="19"/>
  <c r="AB790" i="19"/>
  <c r="F790" i="19"/>
  <c r="D773" i="19"/>
  <c r="AB772" i="19"/>
  <c r="F772" i="19"/>
  <c r="AF516" i="15"/>
  <c r="AF161" i="15"/>
  <c r="AF215" i="15"/>
  <c r="AF26" i="15"/>
  <c r="AF210" i="15"/>
  <c r="AF219" i="15"/>
  <c r="S514" i="15"/>
  <c r="AF514" i="15"/>
  <c r="S162" i="15"/>
  <c r="AF162" i="15"/>
  <c r="S632" i="15"/>
  <c r="AF632" i="15"/>
  <c r="AF224" i="15"/>
  <c r="AF213" i="15"/>
  <c r="AF222" i="15"/>
  <c r="AF517" i="15"/>
  <c r="AF242" i="15"/>
  <c r="S633" i="15"/>
  <c r="S221" i="15"/>
  <c r="AF221" i="15"/>
  <c r="AF27" i="15"/>
  <c r="AF216" i="15"/>
  <c r="AF225" i="15"/>
  <c r="S636" i="15"/>
  <c r="AF28" i="15"/>
  <c r="AF212" i="15"/>
  <c r="AF234" i="15"/>
  <c r="S32" i="15"/>
  <c r="AF32" i="15"/>
  <c r="S31" i="15"/>
  <c r="AF31" i="15"/>
  <c r="AF211" i="15"/>
  <c r="AF220" i="15"/>
  <c r="AF515" i="15"/>
  <c r="S169" i="15"/>
  <c r="S233" i="15"/>
  <c r="AF233" i="15"/>
  <c r="S637" i="15"/>
  <c r="AF214" i="15"/>
  <c r="AF223" i="15"/>
  <c r="AF518" i="15"/>
  <c r="AF243" i="15"/>
  <c r="AF30" i="15"/>
  <c r="AF29" i="15"/>
  <c r="AF209" i="15"/>
  <c r="AF218" i="15"/>
  <c r="AF513" i="15"/>
  <c r="S126" i="15"/>
  <c r="S135" i="15"/>
  <c r="S116" i="15"/>
  <c r="S136" i="15"/>
  <c r="S127" i="15"/>
  <c r="S104" i="15"/>
  <c r="S102" i="15"/>
  <c r="S137" i="15"/>
  <c r="S113" i="15"/>
  <c r="S103" i="15"/>
  <c r="S37" i="15"/>
  <c r="AF37" i="15"/>
  <c r="AF36" i="15"/>
  <c r="AF35" i="15"/>
  <c r="AF34" i="15"/>
  <c r="D1064" i="19"/>
  <c r="F1063" i="19"/>
  <c r="AB1063" i="19"/>
  <c r="D808" i="19"/>
  <c r="F807" i="19"/>
  <c r="AB807" i="19"/>
  <c r="D827" i="19"/>
  <c r="F826" i="19"/>
  <c r="AB826" i="19"/>
  <c r="F281" i="19"/>
  <c r="AB281" i="19"/>
  <c r="S161" i="15"/>
  <c r="S242" i="15"/>
  <c r="S243" i="15"/>
  <c r="S234" i="15"/>
  <c r="S517" i="15"/>
  <c r="S168" i="15"/>
  <c r="S170" i="15"/>
  <c r="S515" i="15"/>
  <c r="S516" i="15"/>
  <c r="S513" i="15"/>
  <c r="S518" i="15"/>
  <c r="S219" i="15"/>
  <c r="S223" i="15"/>
  <c r="S220" i="15"/>
  <c r="S224" i="15"/>
  <c r="S218" i="15"/>
  <c r="S222" i="15"/>
  <c r="S225" i="15"/>
  <c r="S215" i="15"/>
  <c r="S211" i="15"/>
  <c r="S210" i="15"/>
  <c r="S214" i="15"/>
  <c r="S209" i="15"/>
  <c r="S213" i="15"/>
  <c r="S212" i="15"/>
  <c r="S216" i="15"/>
  <c r="S29" i="15"/>
  <c r="S36" i="15"/>
  <c r="S90" i="15"/>
  <c r="S91" i="15"/>
  <c r="S138" i="15"/>
  <c r="S81" i="15"/>
  <c r="S134" i="15"/>
  <c r="S118" i="15"/>
  <c r="S114" i="15"/>
  <c r="S120" i="15"/>
  <c r="S26" i="15"/>
  <c r="S80" i="15"/>
  <c r="S28" i="15"/>
  <c r="S30" i="15"/>
  <c r="S34" i="15"/>
  <c r="S27" i="15"/>
  <c r="S35" i="15"/>
  <c r="AF588" i="15"/>
  <c r="AF167" i="15"/>
  <c r="AF142" i="15"/>
  <c r="AF323" i="15"/>
  <c r="AF181" i="15"/>
  <c r="AF483" i="15"/>
  <c r="AF405" i="15"/>
  <c r="AF184" i="15"/>
  <c r="AF260" i="15"/>
  <c r="AF530" i="15"/>
  <c r="AF244" i="15"/>
  <c r="AF630" i="15"/>
  <c r="AF251" i="15"/>
  <c r="AF505" i="15"/>
  <c r="AF177" i="15"/>
  <c r="AF635" i="15"/>
  <c r="AF267" i="15"/>
  <c r="AF425" i="15"/>
  <c r="AF305" i="15"/>
  <c r="AF528" i="15"/>
  <c r="K25" i="19"/>
  <c r="M160" i="15"/>
  <c r="M631" i="15"/>
  <c r="S630" i="15"/>
  <c r="M630" i="15"/>
  <c r="M151" i="15"/>
  <c r="S151" i="15"/>
  <c r="M183" i="15"/>
  <c r="M163" i="15"/>
  <c r="AF163" i="15"/>
  <c r="M622" i="15"/>
  <c r="S622" i="15"/>
  <c r="M588" i="15"/>
  <c r="M529" i="15"/>
  <c r="S529" i="15"/>
  <c r="M580" i="15"/>
  <c r="M282" i="15"/>
  <c r="S282" i="15"/>
  <c r="U382" i="15"/>
  <c r="U381" i="15"/>
  <c r="U380" i="15"/>
  <c r="U379" i="15"/>
  <c r="U376" i="15"/>
  <c r="U375" i="15"/>
  <c r="U374" i="15"/>
  <c r="U373" i="15"/>
  <c r="AF716" i="15"/>
  <c r="AF310" i="15"/>
  <c r="AF470" i="15"/>
  <c r="M358" i="15"/>
  <c r="L358" i="15"/>
  <c r="M365" i="15"/>
  <c r="L365" i="15"/>
  <c r="U365" i="15" s="1"/>
  <c r="M360" i="15"/>
  <c r="L360" i="15"/>
  <c r="U360" i="15" s="1"/>
  <c r="M359" i="15"/>
  <c r="L359" i="15"/>
  <c r="U359" i="15" s="1"/>
  <c r="M357" i="15"/>
  <c r="L357" i="15"/>
  <c r="U357" i="15" s="1"/>
  <c r="M356" i="15"/>
  <c r="L356" i="15"/>
  <c r="U356" i="15" s="1"/>
  <c r="M355" i="15"/>
  <c r="L355" i="15"/>
  <c r="U355" i="15" s="1"/>
  <c r="M354" i="15"/>
  <c r="L354" i="15"/>
  <c r="U354" i="15" s="1"/>
  <c r="M618" i="15"/>
  <c r="L618" i="15"/>
  <c r="U618" i="15" s="1"/>
  <c r="M617" i="15"/>
  <c r="L617" i="15"/>
  <c r="M616" i="15"/>
  <c r="L616" i="15"/>
  <c r="S528" i="15"/>
  <c r="M528" i="15"/>
  <c r="M585" i="15"/>
  <c r="M527" i="15"/>
  <c r="M526" i="15"/>
  <c r="M582" i="15"/>
  <c r="M581" i="15"/>
  <c r="M525" i="15"/>
  <c r="M524" i="15"/>
  <c r="M523" i="15"/>
  <c r="M522" i="15"/>
  <c r="M572" i="15"/>
  <c r="M573" i="15"/>
  <c r="M521" i="15"/>
  <c r="M520" i="15"/>
  <c r="M519" i="15"/>
  <c r="M570" i="15"/>
  <c r="L585" i="15"/>
  <c r="U585" i="15" s="1"/>
  <c r="L527" i="15"/>
  <c r="U527" i="15" s="1"/>
  <c r="L526" i="15"/>
  <c r="U526" i="15" s="1"/>
  <c r="L582" i="15"/>
  <c r="U582" i="15" s="1"/>
  <c r="L581" i="15"/>
  <c r="U581" i="15" s="1"/>
  <c r="L525" i="15"/>
  <c r="U525" i="15" s="1"/>
  <c r="L524" i="15"/>
  <c r="U524" i="15" s="1"/>
  <c r="L523" i="15"/>
  <c r="U523" i="15" s="1"/>
  <c r="L522" i="15"/>
  <c r="U522" i="15" s="1"/>
  <c r="L572" i="15"/>
  <c r="U572" i="15" s="1"/>
  <c r="L573" i="15"/>
  <c r="U573" i="15" s="1"/>
  <c r="L521" i="15"/>
  <c r="U521" i="15" s="1"/>
  <c r="L520" i="15"/>
  <c r="U520" i="15" s="1"/>
  <c r="L519" i="15"/>
  <c r="U519" i="15" s="1"/>
  <c r="M627" i="15"/>
  <c r="L627" i="15"/>
  <c r="M626" i="15"/>
  <c r="L626" i="15"/>
  <c r="M337" i="15"/>
  <c r="L337" i="15"/>
  <c r="M336" i="15"/>
  <c r="L336" i="15"/>
  <c r="M335" i="15"/>
  <c r="L335" i="15"/>
  <c r="M334" i="15"/>
  <c r="L334" i="15"/>
  <c r="M451" i="15"/>
  <c r="L451" i="15"/>
  <c r="M450" i="15"/>
  <c r="L450" i="15"/>
  <c r="M449" i="15"/>
  <c r="L449" i="15"/>
  <c r="M448" i="15"/>
  <c r="L448" i="15"/>
  <c r="M447" i="15"/>
  <c r="L447" i="15"/>
  <c r="M446" i="15"/>
  <c r="L446" i="15"/>
  <c r="M445" i="15"/>
  <c r="L445" i="15"/>
  <c r="M444" i="15"/>
  <c r="L444" i="15"/>
  <c r="M494" i="15"/>
  <c r="L494" i="15"/>
  <c r="U494" i="15" s="1"/>
  <c r="M481" i="15"/>
  <c r="L481" i="15"/>
  <c r="U481" i="15" s="1"/>
  <c r="M238" i="15"/>
  <c r="L238" i="15"/>
  <c r="U238" i="15" s="1"/>
  <c r="M228" i="15"/>
  <c r="U228" i="15"/>
  <c r="M281" i="15"/>
  <c r="L281" i="15"/>
  <c r="U281" i="15" s="1"/>
  <c r="M280" i="15"/>
  <c r="L280" i="15"/>
  <c r="U280" i="15" s="1"/>
  <c r="M275" i="15"/>
  <c r="U275" i="15"/>
  <c r="M274" i="15"/>
  <c r="U274" i="15"/>
  <c r="M273" i="15"/>
  <c r="U273" i="15"/>
  <c r="M272" i="15"/>
  <c r="U272" i="15"/>
  <c r="M271" i="15"/>
  <c r="U271" i="15"/>
  <c r="M270" i="15"/>
  <c r="U270" i="15"/>
  <c r="M269" i="15"/>
  <c r="U269" i="15"/>
  <c r="M268" i="15"/>
  <c r="U268" i="15"/>
  <c r="M259" i="15"/>
  <c r="L259" i="15"/>
  <c r="U259" i="15" s="1"/>
  <c r="M258" i="15"/>
  <c r="L258" i="15"/>
  <c r="U258" i="15" s="1"/>
  <c r="M257" i="15"/>
  <c r="L257" i="15"/>
  <c r="U257" i="15" s="1"/>
  <c r="M256" i="15"/>
  <c r="L256" i="15"/>
  <c r="U256" i="15" s="1"/>
  <c r="M255" i="15"/>
  <c r="L255" i="15"/>
  <c r="U255" i="15" s="1"/>
  <c r="M254" i="15"/>
  <c r="L254" i="15"/>
  <c r="U254" i="15" s="1"/>
  <c r="M253" i="15"/>
  <c r="L253" i="15"/>
  <c r="U253" i="15" s="1"/>
  <c r="M252" i="15"/>
  <c r="L252" i="15"/>
  <c r="U252" i="15" s="1"/>
  <c r="M201" i="15"/>
  <c r="L201" i="15"/>
  <c r="M200" i="15"/>
  <c r="L200" i="15"/>
  <c r="M196" i="15"/>
  <c r="L196" i="15"/>
  <c r="M59" i="15"/>
  <c r="L59" i="15"/>
  <c r="U59" i="15" s="1"/>
  <c r="M58" i="15"/>
  <c r="L58" i="15"/>
  <c r="U58" i="15" s="1"/>
  <c r="M55" i="15"/>
  <c r="L55" i="15"/>
  <c r="U55" i="15" s="1"/>
  <c r="M54" i="15"/>
  <c r="L54" i="15"/>
  <c r="U54" i="15" s="1"/>
  <c r="M53" i="15"/>
  <c r="L53" i="15"/>
  <c r="U53" i="15" s="1"/>
  <c r="M52" i="15"/>
  <c r="L52" i="15"/>
  <c r="U52" i="15" s="1"/>
  <c r="L160" i="15"/>
  <c r="U160" i="15" s="1"/>
  <c r="L178" i="15"/>
  <c r="U178" i="15" s="1"/>
  <c r="L174" i="15"/>
  <c r="L175" i="15"/>
  <c r="M266" i="15"/>
  <c r="L266" i="15"/>
  <c r="U266" i="15" s="1"/>
  <c r="M265" i="15"/>
  <c r="L265" i="15"/>
  <c r="U265" i="15" s="1"/>
  <c r="M264" i="15"/>
  <c r="L264" i="15"/>
  <c r="U264" i="15" s="1"/>
  <c r="M263" i="15"/>
  <c r="L263" i="15"/>
  <c r="U263" i="15" s="1"/>
  <c r="M262" i="15"/>
  <c r="L262" i="15"/>
  <c r="U262" i="15" s="1"/>
  <c r="M261" i="15"/>
  <c r="L261" i="15"/>
  <c r="U261" i="15" s="1"/>
  <c r="M250" i="15"/>
  <c r="L250" i="15"/>
  <c r="U250" i="15" s="1"/>
  <c r="M249" i="15"/>
  <c r="L249" i="15"/>
  <c r="U249" i="15" s="1"/>
  <c r="M248" i="15"/>
  <c r="L248" i="15"/>
  <c r="U248" i="15" s="1"/>
  <c r="M247" i="15"/>
  <c r="L247" i="15"/>
  <c r="U247" i="15" s="1"/>
  <c r="M246" i="15"/>
  <c r="L246" i="15"/>
  <c r="U246" i="15" s="1"/>
  <c r="M245" i="15"/>
  <c r="L245" i="15"/>
  <c r="U245" i="15" s="1"/>
  <c r="U241" i="15"/>
  <c r="U240" i="15"/>
  <c r="M237" i="15"/>
  <c r="U237" i="15"/>
  <c r="M206" i="15"/>
  <c r="L206" i="15"/>
  <c r="U206" i="15" s="1"/>
  <c r="M232" i="15"/>
  <c r="L232" i="15"/>
  <c r="U232" i="15" s="1"/>
  <c r="M231" i="15"/>
  <c r="L231" i="15"/>
  <c r="U231" i="15" s="1"/>
  <c r="M229" i="15"/>
  <c r="U229" i="15"/>
  <c r="M227" i="15"/>
  <c r="L227" i="15"/>
  <c r="U227" i="15" s="1"/>
  <c r="M236" i="15"/>
  <c r="L236" i="15"/>
  <c r="U236" i="15" s="1"/>
  <c r="M203" i="15"/>
  <c r="L203" i="15"/>
  <c r="M202" i="15"/>
  <c r="L202" i="15"/>
  <c r="L39" i="15"/>
  <c r="U39" i="15" s="1"/>
  <c r="M192" i="15"/>
  <c r="L192" i="15"/>
  <c r="M197" i="15"/>
  <c r="M193" i="15"/>
  <c r="M191" i="15"/>
  <c r="M195" i="15"/>
  <c r="U195" i="15"/>
  <c r="M194" i="15"/>
  <c r="U194" i="15"/>
  <c r="M190" i="15"/>
  <c r="L190" i="15"/>
  <c r="U190" i="15" s="1"/>
  <c r="M189" i="15"/>
  <c r="L189" i="15"/>
  <c r="U189" i="15" s="1"/>
  <c r="U191" i="15" l="1"/>
  <c r="S191" i="15"/>
  <c r="U197" i="15"/>
  <c r="AF197" i="15" s="1"/>
  <c r="S197" i="15"/>
  <c r="U203" i="15"/>
  <c r="AF203" i="15" s="1"/>
  <c r="S203" i="15"/>
  <c r="U193" i="15"/>
  <c r="AF193" i="15" s="1"/>
  <c r="S193" i="15"/>
  <c r="U202" i="15"/>
  <c r="AF202" i="15" s="1"/>
  <c r="S202" i="15"/>
  <c r="U196" i="15"/>
  <c r="AF196" i="15" s="1"/>
  <c r="S196" i="15"/>
  <c r="U200" i="15"/>
  <c r="AF200" i="15" s="1"/>
  <c r="S200" i="15"/>
  <c r="U201" i="15"/>
  <c r="AF201" i="15" s="1"/>
  <c r="S201" i="15"/>
  <c r="U192" i="15"/>
  <c r="AF192" i="15" s="1"/>
  <c r="S192" i="15"/>
  <c r="F105" i="19"/>
  <c r="AB105" i="19"/>
  <c r="AB267" i="19"/>
  <c r="F267" i="19"/>
  <c r="F249" i="19"/>
  <c r="AB249" i="19"/>
  <c r="F195" i="19"/>
  <c r="AB195" i="19"/>
  <c r="AB177" i="19"/>
  <c r="F177" i="19"/>
  <c r="F159" i="19"/>
  <c r="AB159" i="19"/>
  <c r="AB119" i="19"/>
  <c r="D120" i="19"/>
  <c r="F120" i="19" s="1"/>
  <c r="D1266" i="19"/>
  <c r="F1265" i="19"/>
  <c r="AB1265" i="19"/>
  <c r="F212" i="19"/>
  <c r="D213" i="19"/>
  <c r="AB212" i="19"/>
  <c r="D230" i="19"/>
  <c r="F229" i="19"/>
  <c r="AB229" i="19"/>
  <c r="D139" i="19"/>
  <c r="F138" i="19"/>
  <c r="AB138" i="19"/>
  <c r="D868" i="19"/>
  <c r="AB867" i="19"/>
  <c r="F867" i="19"/>
  <c r="D792" i="19"/>
  <c r="F791" i="19"/>
  <c r="AB791" i="19"/>
  <c r="D774" i="19"/>
  <c r="F773" i="19"/>
  <c r="AB773" i="19"/>
  <c r="F1064" i="19"/>
  <c r="D1065" i="19"/>
  <c r="AB1064" i="19"/>
  <c r="F827" i="19"/>
  <c r="D828" i="19"/>
  <c r="AB827" i="19"/>
  <c r="F808" i="19"/>
  <c r="D809" i="19"/>
  <c r="AB808" i="19"/>
  <c r="AF266" i="15"/>
  <c r="AF206" i="15"/>
  <c r="AF249" i="15"/>
  <c r="AF189" i="15"/>
  <c r="AF250" i="15"/>
  <c r="AF190" i="15"/>
  <c r="AF265" i="15"/>
  <c r="AF522" i="15"/>
  <c r="AF373" i="15"/>
  <c r="S379" i="15"/>
  <c r="AF379" i="15"/>
  <c r="AF52" i="15"/>
  <c r="AF444" i="15"/>
  <c r="AF336" i="15"/>
  <c r="S523" i="15"/>
  <c r="AF523" i="15"/>
  <c r="S359" i="15"/>
  <c r="AF359" i="15"/>
  <c r="S380" i="15"/>
  <c r="AF380" i="15"/>
  <c r="AF445" i="15"/>
  <c r="AF337" i="15"/>
  <c r="AF616" i="15"/>
  <c r="AF355" i="15"/>
  <c r="AF585" i="15"/>
  <c r="S375" i="15"/>
  <c r="AF375" i="15"/>
  <c r="AF481" i="15"/>
  <c r="AF450" i="15"/>
  <c r="S334" i="15"/>
  <c r="AF334" i="15"/>
  <c r="AF617" i="15"/>
  <c r="AF356" i="15"/>
  <c r="AF365" i="15"/>
  <c r="S376" i="15"/>
  <c r="AF376" i="15"/>
  <c r="AF382" i="15"/>
  <c r="AF160" i="15"/>
  <c r="AF55" i="15"/>
  <c r="AF494" i="15"/>
  <c r="AF451" i="15"/>
  <c r="AF618" i="15"/>
  <c r="AF357" i="15"/>
  <c r="AF358" i="15"/>
  <c r="AF374" i="15"/>
  <c r="AF381" i="15"/>
  <c r="AF572" i="15"/>
  <c r="AF626" i="15"/>
  <c r="AF627" i="15"/>
  <c r="AF354" i="15"/>
  <c r="AF159" i="15"/>
  <c r="AF529" i="15"/>
  <c r="AF609" i="15"/>
  <c r="AF183" i="15"/>
  <c r="AF378" i="15"/>
  <c r="AB26" i="19"/>
  <c r="AB27" i="19"/>
  <c r="AB28" i="19"/>
  <c r="AB25" i="19"/>
  <c r="AF631" i="15"/>
  <c r="AF580" i="15"/>
  <c r="AF151" i="15"/>
  <c r="S631" i="15"/>
  <c r="AF622" i="15"/>
  <c r="S163" i="15"/>
  <c r="S588" i="15"/>
  <c r="AF282" i="15"/>
  <c r="S373" i="15"/>
  <c r="S374" i="15"/>
  <c r="S381" i="15"/>
  <c r="S382" i="15"/>
  <c r="S356" i="15"/>
  <c r="S449" i="15"/>
  <c r="AF449" i="15"/>
  <c r="S335" i="15"/>
  <c r="AF335" i="15"/>
  <c r="S524" i="15"/>
  <c r="AF524" i="15"/>
  <c r="S525" i="15"/>
  <c r="AF525" i="15"/>
  <c r="S360" i="15"/>
  <c r="AF360" i="15"/>
  <c r="S227" i="15"/>
  <c r="S626" i="15"/>
  <c r="S570" i="15"/>
  <c r="AF570" i="15"/>
  <c r="S581" i="15"/>
  <c r="AF581" i="15"/>
  <c r="S519" i="15"/>
  <c r="AF519" i="15"/>
  <c r="S582" i="15"/>
  <c r="AF582" i="15"/>
  <c r="S257" i="15"/>
  <c r="S520" i="15"/>
  <c r="AF520" i="15"/>
  <c r="S526" i="15"/>
  <c r="AF526" i="15"/>
  <c r="S521" i="15"/>
  <c r="AF521" i="15"/>
  <c r="S527" i="15"/>
  <c r="AF527" i="15"/>
  <c r="S53" i="15"/>
  <c r="AF53" i="15"/>
  <c r="S446" i="15"/>
  <c r="AF446" i="15"/>
  <c r="S573" i="15"/>
  <c r="AF573" i="15"/>
  <c r="S240" i="15"/>
  <c r="S54" i="15"/>
  <c r="AF54" i="15"/>
  <c r="S273" i="15"/>
  <c r="S447" i="15"/>
  <c r="AF447" i="15"/>
  <c r="S194" i="15"/>
  <c r="S448" i="15"/>
  <c r="AF448" i="15"/>
  <c r="S357" i="15"/>
  <c r="S355" i="15"/>
  <c r="S365" i="15"/>
  <c r="S358" i="15"/>
  <c r="S354" i="15"/>
  <c r="S618" i="15"/>
  <c r="S617" i="15"/>
  <c r="S616" i="15"/>
  <c r="S572" i="15"/>
  <c r="S522" i="15"/>
  <c r="S585" i="15"/>
  <c r="S627" i="15"/>
  <c r="S336" i="15"/>
  <c r="S337" i="15"/>
  <c r="S445" i="15"/>
  <c r="S450" i="15"/>
  <c r="S451" i="15"/>
  <c r="S444" i="15"/>
  <c r="S494" i="15"/>
  <c r="S481" i="15"/>
  <c r="S238" i="15"/>
  <c r="S228" i="15"/>
  <c r="S280" i="15"/>
  <c r="S281" i="15"/>
  <c r="S271" i="15"/>
  <c r="S274" i="15"/>
  <c r="S270" i="15"/>
  <c r="S269" i="15"/>
  <c r="S272" i="15"/>
  <c r="S275" i="15"/>
  <c r="S268" i="15"/>
  <c r="S255" i="15"/>
  <c r="S254" i="15"/>
  <c r="S253" i="15"/>
  <c r="S258" i="15"/>
  <c r="S256" i="15"/>
  <c r="S259" i="15"/>
  <c r="S252" i="15"/>
  <c r="S52" i="15"/>
  <c r="S55" i="15"/>
  <c r="S58" i="15"/>
  <c r="S59" i="15"/>
  <c r="S160" i="15"/>
  <c r="S263" i="15"/>
  <c r="S261" i="15"/>
  <c r="S264" i="15"/>
  <c r="S265" i="15"/>
  <c r="S262" i="15"/>
  <c r="S266" i="15"/>
  <c r="S249" i="15"/>
  <c r="S245" i="15"/>
  <c r="S248" i="15"/>
  <c r="S250" i="15"/>
  <c r="S247" i="15"/>
  <c r="S246" i="15"/>
  <c r="S241" i="15"/>
  <c r="S237" i="15"/>
  <c r="S236" i="15"/>
  <c r="S231" i="15"/>
  <c r="S229" i="15"/>
  <c r="S206" i="15"/>
  <c r="S232" i="15"/>
  <c r="S190" i="15"/>
  <c r="S195" i="15"/>
  <c r="S189" i="15"/>
  <c r="S39" i="15"/>
  <c r="M416" i="15"/>
  <c r="L416" i="15"/>
  <c r="U416" i="15" s="1"/>
  <c r="M415" i="15"/>
  <c r="L415" i="15"/>
  <c r="U415" i="15" s="1"/>
  <c r="M101" i="15"/>
  <c r="L101" i="15"/>
  <c r="U101" i="15" s="1"/>
  <c r="M100" i="15"/>
  <c r="L100" i="15"/>
  <c r="U100" i="15" s="1"/>
  <c r="M24" i="15"/>
  <c r="L24" i="15"/>
  <c r="U24" i="15" s="1"/>
  <c r="M84" i="15"/>
  <c r="L84" i="15"/>
  <c r="U84" i="15" s="1"/>
  <c r="M83" i="15"/>
  <c r="L83" i="15"/>
  <c r="U83" i="15" s="1"/>
  <c r="M147" i="15"/>
  <c r="L147" i="15"/>
  <c r="M150" i="15"/>
  <c r="L150" i="15"/>
  <c r="U150" i="15" s="1"/>
  <c r="M149" i="15"/>
  <c r="L149" i="15"/>
  <c r="U149" i="15" s="1"/>
  <c r="M148" i="15"/>
  <c r="L148" i="15"/>
  <c r="U148" i="15" s="1"/>
  <c r="M146" i="15"/>
  <c r="L146" i="15"/>
  <c r="U146" i="15" s="1"/>
  <c r="M145" i="15"/>
  <c r="L145" i="15"/>
  <c r="U145" i="15" s="1"/>
  <c r="M144" i="15"/>
  <c r="L144" i="15"/>
  <c r="U144" i="15" s="1"/>
  <c r="M143" i="15"/>
  <c r="L143" i="15"/>
  <c r="U143" i="15" s="1"/>
  <c r="M175" i="15"/>
  <c r="M174" i="15"/>
  <c r="M178" i="15"/>
  <c r="M166" i="15"/>
  <c r="L166" i="15"/>
  <c r="M165" i="15"/>
  <c r="L165" i="15"/>
  <c r="M164" i="15"/>
  <c r="L164" i="15"/>
  <c r="M512" i="15"/>
  <c r="U512" i="15"/>
  <c r="M511" i="15"/>
  <c r="U511" i="15"/>
  <c r="M509" i="15"/>
  <c r="L509" i="15"/>
  <c r="U509" i="15" s="1"/>
  <c r="M508" i="15"/>
  <c r="L508" i="15"/>
  <c r="U508" i="15" s="1"/>
  <c r="M507" i="15"/>
  <c r="L507" i="15"/>
  <c r="U507" i="15" s="1"/>
  <c r="M506" i="15"/>
  <c r="L506" i="15"/>
  <c r="U506" i="15" s="1"/>
  <c r="M533" i="15"/>
  <c r="L533" i="15"/>
  <c r="U533" i="15" s="1"/>
  <c r="L531" i="15"/>
  <c r="U531" i="15" s="1"/>
  <c r="M347" i="15"/>
  <c r="L347" i="15"/>
  <c r="U347" i="15" s="1"/>
  <c r="M346" i="15"/>
  <c r="L346" i="15"/>
  <c r="U346" i="15" s="1"/>
  <c r="M345" i="15"/>
  <c r="L345" i="15"/>
  <c r="U345" i="15" s="1"/>
  <c r="M344" i="15"/>
  <c r="L344" i="15"/>
  <c r="U344" i="15" s="1"/>
  <c r="M342" i="15"/>
  <c r="L342" i="15"/>
  <c r="M341" i="15"/>
  <c r="L341" i="15"/>
  <c r="M340" i="15"/>
  <c r="L340" i="15"/>
  <c r="M339" i="15"/>
  <c r="L339" i="15"/>
  <c r="M322" i="15"/>
  <c r="L322" i="15"/>
  <c r="U322" i="15" s="1"/>
  <c r="M321" i="15"/>
  <c r="L321" i="15"/>
  <c r="U321" i="15" s="1"/>
  <c r="M320" i="15"/>
  <c r="L320" i="15"/>
  <c r="U320" i="15" s="1"/>
  <c r="M319" i="15"/>
  <c r="L319" i="15"/>
  <c r="U319" i="15" s="1"/>
  <c r="M314" i="15"/>
  <c r="L314" i="15"/>
  <c r="U314" i="15" s="1"/>
  <c r="M313" i="15"/>
  <c r="L313" i="15"/>
  <c r="U313" i="15" s="1"/>
  <c r="M312" i="15"/>
  <c r="L312" i="15"/>
  <c r="U312" i="15" s="1"/>
  <c r="M311" i="15"/>
  <c r="L311" i="15"/>
  <c r="U311" i="15" s="1"/>
  <c r="M309" i="15"/>
  <c r="L309" i="15"/>
  <c r="U309" i="15" s="1"/>
  <c r="M308" i="15"/>
  <c r="L308" i="15"/>
  <c r="U308" i="15" s="1"/>
  <c r="M307" i="15"/>
  <c r="L307" i="15"/>
  <c r="U307" i="15" s="1"/>
  <c r="M306" i="15"/>
  <c r="L306" i="15"/>
  <c r="U306" i="15" s="1"/>
  <c r="M493" i="15"/>
  <c r="L493" i="15"/>
  <c r="U493" i="15" s="1"/>
  <c r="M492" i="15"/>
  <c r="L492" i="15"/>
  <c r="U492" i="15" s="1"/>
  <c r="M489" i="15"/>
  <c r="L489" i="15"/>
  <c r="U489" i="15" s="1"/>
  <c r="M480" i="15"/>
  <c r="L480" i="15"/>
  <c r="U480" i="15" s="1"/>
  <c r="M479" i="15"/>
  <c r="L479" i="15"/>
  <c r="U479" i="15" s="1"/>
  <c r="M476" i="15"/>
  <c r="L476" i="15"/>
  <c r="U476" i="15" s="1"/>
  <c r="L11" i="15"/>
  <c r="M21" i="15"/>
  <c r="L21" i="15"/>
  <c r="U21" i="15" s="1"/>
  <c r="M72" i="15"/>
  <c r="M89" i="15"/>
  <c r="M406" i="15"/>
  <c r="M407" i="15"/>
  <c r="M408" i="15"/>
  <c r="M409" i="15"/>
  <c r="M411" i="15"/>
  <c r="M412" i="15"/>
  <c r="M413" i="15"/>
  <c r="M414" i="15"/>
  <c r="M420" i="15"/>
  <c r="M422" i="15"/>
  <c r="M423" i="15"/>
  <c r="M424" i="15"/>
  <c r="M453" i="15"/>
  <c r="M454" i="15"/>
  <c r="M455" i="15"/>
  <c r="M456" i="15"/>
  <c r="M457" i="15"/>
  <c r="M458" i="15"/>
  <c r="M459" i="15"/>
  <c r="M460" i="15"/>
  <c r="M462" i="15"/>
  <c r="M463" i="15"/>
  <c r="M464" i="15"/>
  <c r="M465" i="15"/>
  <c r="M466" i="15"/>
  <c r="M467" i="15"/>
  <c r="M468" i="15"/>
  <c r="M469" i="15"/>
  <c r="M366" i="15"/>
  <c r="M12" i="15"/>
  <c r="M14" i="15"/>
  <c r="M15" i="15"/>
  <c r="M16" i="15"/>
  <c r="M17" i="15"/>
  <c r="M19" i="15"/>
  <c r="M20" i="15"/>
  <c r="M22" i="15"/>
  <c r="M23" i="15"/>
  <c r="M74" i="15"/>
  <c r="M75" i="15"/>
  <c r="M76" i="15"/>
  <c r="M77" i="15"/>
  <c r="M78" i="15"/>
  <c r="M79" i="15"/>
  <c r="M11" i="15"/>
  <c r="L12" i="15"/>
  <c r="U12" i="15" s="1"/>
  <c r="L14" i="15"/>
  <c r="U14" i="15" s="1"/>
  <c r="L15" i="15"/>
  <c r="U15" i="15" s="1"/>
  <c r="L16" i="15"/>
  <c r="U16" i="15" s="1"/>
  <c r="L17" i="15"/>
  <c r="U17" i="15" s="1"/>
  <c r="L19" i="15"/>
  <c r="U19" i="15" s="1"/>
  <c r="L20" i="15"/>
  <c r="U20" i="15" s="1"/>
  <c r="L22" i="15"/>
  <c r="U22" i="15" s="1"/>
  <c r="L23" i="15"/>
  <c r="U23" i="15" s="1"/>
  <c r="L74" i="15"/>
  <c r="L75" i="15"/>
  <c r="L76" i="15"/>
  <c r="L77" i="15"/>
  <c r="L78" i="15"/>
  <c r="L79" i="15"/>
  <c r="L72" i="15"/>
  <c r="U72" i="15" s="1"/>
  <c r="L89" i="15"/>
  <c r="U89" i="15" s="1"/>
  <c r="L406" i="15"/>
  <c r="U406" i="15" s="1"/>
  <c r="L407" i="15"/>
  <c r="U407" i="15" s="1"/>
  <c r="L408" i="15"/>
  <c r="U408" i="15" s="1"/>
  <c r="L409" i="15"/>
  <c r="U409" i="15" s="1"/>
  <c r="L411" i="15"/>
  <c r="U411" i="15" s="1"/>
  <c r="L412" i="15"/>
  <c r="U412" i="15" s="1"/>
  <c r="L413" i="15"/>
  <c r="U413" i="15" s="1"/>
  <c r="L414" i="15"/>
  <c r="U414" i="15" s="1"/>
  <c r="L420" i="15"/>
  <c r="U420" i="15" s="1"/>
  <c r="L422" i="15"/>
  <c r="U422" i="15" s="1"/>
  <c r="L423" i="15"/>
  <c r="U423" i="15" s="1"/>
  <c r="L424" i="15"/>
  <c r="U424" i="15" s="1"/>
  <c r="L453" i="15"/>
  <c r="L454" i="15"/>
  <c r="L455" i="15"/>
  <c r="L456" i="15"/>
  <c r="L457" i="15"/>
  <c r="L458" i="15"/>
  <c r="L459" i="15"/>
  <c r="L460" i="15"/>
  <c r="L462" i="15"/>
  <c r="U462" i="15" s="1"/>
  <c r="L463" i="15"/>
  <c r="U463" i="15" s="1"/>
  <c r="L464" i="15"/>
  <c r="U464" i="15" s="1"/>
  <c r="L465" i="15"/>
  <c r="U465" i="15" s="1"/>
  <c r="L466" i="15"/>
  <c r="U466" i="15" s="1"/>
  <c r="L467" i="15"/>
  <c r="U467" i="15" s="1"/>
  <c r="L468" i="15"/>
  <c r="U468" i="15" s="1"/>
  <c r="L469" i="15"/>
  <c r="U469" i="15" s="1"/>
  <c r="AF366" i="15"/>
  <c r="N56" i="19" l="1"/>
  <c r="N703" i="19"/>
  <c r="N700" i="19"/>
  <c r="M703" i="19"/>
  <c r="M700" i="19"/>
  <c r="N704" i="19"/>
  <c r="O699" i="19"/>
  <c r="P703" i="19"/>
  <c r="O703" i="19"/>
  <c r="P686" i="19"/>
  <c r="O686" i="19"/>
  <c r="N701" i="19"/>
  <c r="M685" i="19"/>
  <c r="P700" i="19"/>
  <c r="P702" i="19"/>
  <c r="P699" i="19"/>
  <c r="N686" i="19"/>
  <c r="O702" i="19"/>
  <c r="M686" i="19"/>
  <c r="N702" i="19"/>
  <c r="N699" i="19"/>
  <c r="M702" i="19"/>
  <c r="M699" i="19"/>
  <c r="P704" i="19"/>
  <c r="O704" i="19"/>
  <c r="N685" i="19"/>
  <c r="O700" i="19"/>
  <c r="P685" i="19"/>
  <c r="P701" i="19"/>
  <c r="O685" i="19"/>
  <c r="O701" i="19"/>
  <c r="M704" i="19"/>
  <c r="M701" i="19"/>
  <c r="M940" i="19"/>
  <c r="M939" i="19"/>
  <c r="M938" i="19"/>
  <c r="P1174" i="19"/>
  <c r="P1172" i="19"/>
  <c r="P1176" i="19"/>
  <c r="O1176" i="19"/>
  <c r="O1174" i="19"/>
  <c r="O1172" i="19"/>
  <c r="O1170" i="19"/>
  <c r="O1168" i="19"/>
  <c r="O1166" i="19"/>
  <c r="O1164" i="19"/>
  <c r="P1162" i="19"/>
  <c r="N1174" i="19"/>
  <c r="N1172" i="19"/>
  <c r="N1170" i="19"/>
  <c r="N1168" i="19"/>
  <c r="N1166" i="19"/>
  <c r="N1164" i="19"/>
  <c r="O1162" i="19"/>
  <c r="M1174" i="19"/>
  <c r="M1172" i="19"/>
  <c r="M1170" i="19"/>
  <c r="M1168" i="19"/>
  <c r="M1166" i="19"/>
  <c r="M1164" i="19"/>
  <c r="N1162" i="19"/>
  <c r="P1169" i="19"/>
  <c r="P1167" i="19"/>
  <c r="P1165" i="19"/>
  <c r="P1163" i="19"/>
  <c r="O1175" i="19"/>
  <c r="O1173" i="19"/>
  <c r="O1171" i="19"/>
  <c r="O1169" i="19"/>
  <c r="O1167" i="19"/>
  <c r="O1165" i="19"/>
  <c r="O1163" i="19"/>
  <c r="N1175" i="19"/>
  <c r="N1173" i="19"/>
  <c r="N1171" i="19"/>
  <c r="N1169" i="19"/>
  <c r="N1167" i="19"/>
  <c r="N1165" i="19"/>
  <c r="N1163" i="19"/>
  <c r="M1175" i="19"/>
  <c r="M1173" i="19"/>
  <c r="M1171" i="19"/>
  <c r="M1169" i="19"/>
  <c r="M1167" i="19"/>
  <c r="M1165" i="19"/>
  <c r="M1163" i="19"/>
  <c r="P1166" i="19"/>
  <c r="P1164" i="19"/>
  <c r="N1176" i="19"/>
  <c r="M1176" i="19"/>
  <c r="M1162" i="19"/>
  <c r="P1177" i="19"/>
  <c r="P1173" i="19"/>
  <c r="P1175" i="19"/>
  <c r="P1171" i="19"/>
  <c r="O1177" i="19"/>
  <c r="N1177" i="19"/>
  <c r="M1177" i="19"/>
  <c r="P1168" i="19"/>
  <c r="P1170" i="19"/>
  <c r="O1041" i="19"/>
  <c r="P1041" i="19"/>
  <c r="M1041" i="19"/>
  <c r="N1041" i="19"/>
  <c r="M1159" i="19"/>
  <c r="M1157" i="19"/>
  <c r="M1155" i="19"/>
  <c r="M1153" i="19"/>
  <c r="M1151" i="19"/>
  <c r="N952" i="19"/>
  <c r="O950" i="19"/>
  <c r="M952" i="19"/>
  <c r="N950" i="19"/>
  <c r="P961" i="19"/>
  <c r="M950" i="19"/>
  <c r="O961" i="19"/>
  <c r="P1099" i="19"/>
  <c r="O952" i="19"/>
  <c r="N961" i="19"/>
  <c r="P1158" i="19"/>
  <c r="P1156" i="19"/>
  <c r="P1154" i="19"/>
  <c r="P1152" i="19"/>
  <c r="P1150" i="19"/>
  <c r="M961" i="19"/>
  <c r="O1158" i="19"/>
  <c r="O1156" i="19"/>
  <c r="O1154" i="19"/>
  <c r="O1152" i="19"/>
  <c r="O1150" i="19"/>
  <c r="P953" i="19"/>
  <c r="P949" i="19"/>
  <c r="O951" i="19"/>
  <c r="N1159" i="19"/>
  <c r="N1158" i="19"/>
  <c r="N1156" i="19"/>
  <c r="N1154" i="19"/>
  <c r="N1152" i="19"/>
  <c r="N1150" i="19"/>
  <c r="O953" i="19"/>
  <c r="P951" i="19"/>
  <c r="O949" i="19"/>
  <c r="N949" i="19"/>
  <c r="M1158" i="19"/>
  <c r="M1156" i="19"/>
  <c r="M1154" i="19"/>
  <c r="M1152" i="19"/>
  <c r="M1150" i="19"/>
  <c r="N953" i="19"/>
  <c r="M953" i="19"/>
  <c r="N951" i="19"/>
  <c r="M949" i="19"/>
  <c r="N1157" i="19"/>
  <c r="M951" i="19"/>
  <c r="O1099" i="19"/>
  <c r="N1151" i="19"/>
  <c r="N1099" i="19"/>
  <c r="N1155" i="19"/>
  <c r="P1159" i="19"/>
  <c r="P1157" i="19"/>
  <c r="P1155" i="19"/>
  <c r="P1153" i="19"/>
  <c r="P1151" i="19"/>
  <c r="M1099" i="19"/>
  <c r="P950" i="19"/>
  <c r="O1159" i="19"/>
  <c r="O1157" i="19"/>
  <c r="O1155" i="19"/>
  <c r="O1153" i="19"/>
  <c r="O1151" i="19"/>
  <c r="P952" i="19"/>
  <c r="N1153" i="19"/>
  <c r="O261" i="19"/>
  <c r="N254" i="19"/>
  <c r="N243" i="19"/>
  <c r="P241" i="19"/>
  <c r="M147" i="19"/>
  <c r="O145" i="19"/>
  <c r="N148" i="19"/>
  <c r="N261" i="19"/>
  <c r="P259" i="19"/>
  <c r="M254" i="19"/>
  <c r="P248" i="19"/>
  <c r="M243" i="19"/>
  <c r="O241" i="19"/>
  <c r="N145" i="19"/>
  <c r="P144" i="19"/>
  <c r="P877" i="19"/>
  <c r="M261" i="19"/>
  <c r="O259" i="19"/>
  <c r="O248" i="19"/>
  <c r="N241" i="19"/>
  <c r="M145" i="19"/>
  <c r="P147" i="19"/>
  <c r="P261" i="19"/>
  <c r="O877" i="19"/>
  <c r="N259" i="19"/>
  <c r="P257" i="19"/>
  <c r="N248" i="19"/>
  <c r="P246" i="19"/>
  <c r="M241" i="19"/>
  <c r="P146" i="19"/>
  <c r="N877" i="19"/>
  <c r="M259" i="19"/>
  <c r="O257" i="19"/>
  <c r="M248" i="19"/>
  <c r="O246" i="19"/>
  <c r="P148" i="19"/>
  <c r="M877" i="19"/>
  <c r="N257" i="19"/>
  <c r="P255" i="19"/>
  <c r="N246" i="19"/>
  <c r="P244" i="19"/>
  <c r="O148" i="19"/>
  <c r="N146" i="19"/>
  <c r="M144" i="19"/>
  <c r="M256" i="19"/>
  <c r="M257" i="19"/>
  <c r="O255" i="19"/>
  <c r="M246" i="19"/>
  <c r="O244" i="19"/>
  <c r="O146" i="19"/>
  <c r="N255" i="19"/>
  <c r="P253" i="19"/>
  <c r="N244" i="19"/>
  <c r="P242" i="19"/>
  <c r="M148" i="19"/>
  <c r="P145" i="19"/>
  <c r="P260" i="19"/>
  <c r="M255" i="19"/>
  <c r="O253" i="19"/>
  <c r="P249" i="19"/>
  <c r="M244" i="19"/>
  <c r="O242" i="19"/>
  <c r="O260" i="19"/>
  <c r="N253" i="19"/>
  <c r="O249" i="19"/>
  <c r="N242" i="19"/>
  <c r="P240" i="19"/>
  <c r="M146" i="19"/>
  <c r="N260" i="19"/>
  <c r="P258" i="19"/>
  <c r="M253" i="19"/>
  <c r="N249" i="19"/>
  <c r="P247" i="19"/>
  <c r="M242" i="19"/>
  <c r="O240" i="19"/>
  <c r="O144" i="19"/>
  <c r="O147" i="19"/>
  <c r="M245" i="19"/>
  <c r="N147" i="19"/>
  <c r="M260" i="19"/>
  <c r="O258" i="19"/>
  <c r="M249" i="19"/>
  <c r="O247" i="19"/>
  <c r="N240" i="19"/>
  <c r="P238" i="19"/>
  <c r="N144" i="19"/>
  <c r="N258" i="19"/>
  <c r="P256" i="19"/>
  <c r="N247" i="19"/>
  <c r="P245" i="19"/>
  <c r="M240" i="19"/>
  <c r="O238" i="19"/>
  <c r="O254" i="19"/>
  <c r="M258" i="19"/>
  <c r="O256" i="19"/>
  <c r="M247" i="19"/>
  <c r="O245" i="19"/>
  <c r="N238" i="19"/>
  <c r="N256" i="19"/>
  <c r="P254" i="19"/>
  <c r="N245" i="19"/>
  <c r="P243" i="19"/>
  <c r="M238" i="19"/>
  <c r="O243" i="19"/>
  <c r="O231" i="19"/>
  <c r="N231" i="19"/>
  <c r="M231" i="19"/>
  <c r="P231" i="19"/>
  <c r="O284" i="19"/>
  <c r="O252" i="19"/>
  <c r="M252" i="19"/>
  <c r="P252" i="19"/>
  <c r="N252" i="19"/>
  <c r="M212" i="19"/>
  <c r="P230" i="19"/>
  <c r="O230" i="19"/>
  <c r="N230" i="19"/>
  <c r="M230" i="19"/>
  <c r="P227" i="19"/>
  <c r="O227" i="19"/>
  <c r="M227" i="19"/>
  <c r="P224" i="19"/>
  <c r="N211" i="19"/>
  <c r="P229" i="19"/>
  <c r="N229" i="19"/>
  <c r="P223" i="19"/>
  <c r="N223" i="19"/>
  <c r="P228" i="19"/>
  <c r="M228" i="19"/>
  <c r="M225" i="19"/>
  <c r="O224" i="19"/>
  <c r="M224" i="19"/>
  <c r="M229" i="19"/>
  <c r="N226" i="19"/>
  <c r="O223" i="19"/>
  <c r="N228" i="19"/>
  <c r="P225" i="19"/>
  <c r="O212" i="19"/>
  <c r="N227" i="19"/>
  <c r="O229" i="19"/>
  <c r="P226" i="19"/>
  <c r="P210" i="19"/>
  <c r="N210" i="19"/>
  <c r="M210" i="19"/>
  <c r="O228" i="19"/>
  <c r="P212" i="19"/>
  <c r="N225" i="19"/>
  <c r="P211" i="19"/>
  <c r="O211" i="19"/>
  <c r="N224" i="19"/>
  <c r="M211" i="19"/>
  <c r="P213" i="19"/>
  <c r="M213" i="19"/>
  <c r="N212" i="19"/>
  <c r="O213" i="19"/>
  <c r="O226" i="19"/>
  <c r="N213" i="19"/>
  <c r="M226" i="19"/>
  <c r="O210" i="19"/>
  <c r="M223" i="19"/>
  <c r="O225" i="19"/>
  <c r="P138" i="19"/>
  <c r="P135" i="19"/>
  <c r="P132" i="19"/>
  <c r="P129" i="19"/>
  <c r="N132" i="19"/>
  <c r="O126" i="19"/>
  <c r="P131" i="19"/>
  <c r="O128" i="19"/>
  <c r="N131" i="19"/>
  <c r="O136" i="19"/>
  <c r="N133" i="19"/>
  <c r="O138" i="19"/>
  <c r="O135" i="19"/>
  <c r="O132" i="19"/>
  <c r="O129" i="19"/>
  <c r="P126" i="19"/>
  <c r="N135" i="19"/>
  <c r="N129" i="19"/>
  <c r="P134" i="19"/>
  <c r="M134" i="19"/>
  <c r="P130" i="19"/>
  <c r="O139" i="19"/>
  <c r="M136" i="19"/>
  <c r="N138" i="19"/>
  <c r="N134" i="19"/>
  <c r="P127" i="19"/>
  <c r="N130" i="19"/>
  <c r="M130" i="19"/>
  <c r="M138" i="19"/>
  <c r="M135" i="19"/>
  <c r="M132" i="19"/>
  <c r="M129" i="19"/>
  <c r="N126" i="19"/>
  <c r="P137" i="19"/>
  <c r="N137" i="19"/>
  <c r="M137" i="19"/>
  <c r="P136" i="19"/>
  <c r="N139" i="19"/>
  <c r="M139" i="19"/>
  <c r="M126" i="19"/>
  <c r="P128" i="19"/>
  <c r="O137" i="19"/>
  <c r="N128" i="19"/>
  <c r="M131" i="19"/>
  <c r="O133" i="19"/>
  <c r="N136" i="19"/>
  <c r="M127" i="19"/>
  <c r="O131" i="19"/>
  <c r="M128" i="19"/>
  <c r="P139" i="19"/>
  <c r="O130" i="19"/>
  <c r="M133" i="19"/>
  <c r="O134" i="19"/>
  <c r="O127" i="19"/>
  <c r="N127" i="19"/>
  <c r="P133" i="19"/>
  <c r="O795" i="19"/>
  <c r="M794" i="19"/>
  <c r="O794" i="19"/>
  <c r="P795" i="19"/>
  <c r="N795" i="19"/>
  <c r="M795" i="19"/>
  <c r="P794" i="19"/>
  <c r="N794" i="19"/>
  <c r="O102" i="19"/>
  <c r="N102" i="19"/>
  <c r="M102" i="19"/>
  <c r="P103" i="19"/>
  <c r="O103" i="19"/>
  <c r="N103" i="19"/>
  <c r="M103" i="19"/>
  <c r="P102" i="19"/>
  <c r="N526" i="19"/>
  <c r="M526" i="19"/>
  <c r="O526" i="19"/>
  <c r="P526" i="19"/>
  <c r="O105" i="19"/>
  <c r="N105" i="19"/>
  <c r="P104" i="19"/>
  <c r="O104" i="19"/>
  <c r="M105" i="19"/>
  <c r="P105" i="19"/>
  <c r="N104" i="19"/>
  <c r="M104" i="19"/>
  <c r="P66" i="19"/>
  <c r="O66" i="19"/>
  <c r="N66" i="19"/>
  <c r="M66" i="19"/>
  <c r="P120" i="19"/>
  <c r="O120" i="19"/>
  <c r="N120" i="19"/>
  <c r="M120" i="19"/>
  <c r="O123" i="19"/>
  <c r="P123" i="19"/>
  <c r="N123" i="19"/>
  <c r="M123" i="19"/>
  <c r="N813" i="19"/>
  <c r="M813" i="19"/>
  <c r="O813" i="19"/>
  <c r="P813" i="19"/>
  <c r="P1379" i="19"/>
  <c r="O1379" i="19"/>
  <c r="M1379" i="19"/>
  <c r="M1380" i="19"/>
  <c r="N1379" i="19"/>
  <c r="P1380" i="19"/>
  <c r="O1380" i="19"/>
  <c r="N1380" i="19"/>
  <c r="N1074" i="19"/>
  <c r="N1073" i="19"/>
  <c r="O898" i="19"/>
  <c r="N1072" i="19"/>
  <c r="N1385" i="19"/>
  <c r="O1385" i="19"/>
  <c r="P1385" i="19"/>
  <c r="M1385" i="19"/>
  <c r="M1087" i="19"/>
  <c r="M1084" i="19"/>
  <c r="M1081" i="19"/>
  <c r="M1078" i="19"/>
  <c r="O1080" i="19"/>
  <c r="N1077" i="19"/>
  <c r="M1077" i="19"/>
  <c r="O1090" i="19"/>
  <c r="O1082" i="19"/>
  <c r="M1085" i="19"/>
  <c r="N1130" i="19"/>
  <c r="P1098" i="19"/>
  <c r="O1098" i="19"/>
  <c r="N1098" i="19"/>
  <c r="M1098" i="19"/>
  <c r="O1078" i="19"/>
  <c r="N1087" i="19"/>
  <c r="N1091" i="19"/>
  <c r="P1131" i="19"/>
  <c r="M1086" i="19"/>
  <c r="P1090" i="19"/>
  <c r="O1085" i="19"/>
  <c r="P1130" i="19"/>
  <c r="M1130" i="19"/>
  <c r="M1092" i="19"/>
  <c r="P1084" i="19"/>
  <c r="O1084" i="19"/>
  <c r="N1078" i="19"/>
  <c r="P1094" i="19"/>
  <c r="P1091" i="19"/>
  <c r="N1094" i="19"/>
  <c r="O1086" i="19"/>
  <c r="N1080" i="19"/>
  <c r="M1083" i="19"/>
  <c r="M1131" i="19"/>
  <c r="N1082" i="19"/>
  <c r="M1082" i="19"/>
  <c r="O1092" i="19"/>
  <c r="P1078" i="19"/>
  <c r="O1094" i="19"/>
  <c r="O1091" i="19"/>
  <c r="N1086" i="19"/>
  <c r="M1080" i="19"/>
  <c r="O1131" i="19"/>
  <c r="P1093" i="19"/>
  <c r="O1093" i="19"/>
  <c r="O1079" i="19"/>
  <c r="N1079" i="19"/>
  <c r="M1079" i="19"/>
  <c r="O1130" i="19"/>
  <c r="N1092" i="19"/>
  <c r="P1081" i="19"/>
  <c r="O1081" i="19"/>
  <c r="N1084" i="19"/>
  <c r="M1094" i="19"/>
  <c r="M1091" i="19"/>
  <c r="P1086" i="19"/>
  <c r="P1083" i="19"/>
  <c r="P1080" i="19"/>
  <c r="P1077" i="19"/>
  <c r="O1083" i="19"/>
  <c r="O1077" i="19"/>
  <c r="N1083" i="19"/>
  <c r="N1131" i="19"/>
  <c r="N1093" i="19"/>
  <c r="M1090" i="19"/>
  <c r="N1085" i="19"/>
  <c r="P1092" i="19"/>
  <c r="P1087" i="19"/>
  <c r="O1087" i="19"/>
  <c r="N1081" i="19"/>
  <c r="M1093" i="19"/>
  <c r="N1090" i="19"/>
  <c r="P1085" i="19"/>
  <c r="P1082" i="19"/>
  <c r="P1079" i="19"/>
  <c r="M1039" i="19"/>
  <c r="O1038" i="19"/>
  <c r="N1038" i="19"/>
  <c r="O1039" i="19"/>
  <c r="M1037" i="19"/>
  <c r="P1038" i="19"/>
  <c r="N1037" i="19"/>
  <c r="N1039" i="19"/>
  <c r="M1038" i="19"/>
  <c r="M1040" i="19"/>
  <c r="P1040" i="19"/>
  <c r="O1040" i="19"/>
  <c r="P1037" i="19"/>
  <c r="O1037" i="19"/>
  <c r="P1039" i="19"/>
  <c r="N1040" i="19"/>
  <c r="M1398" i="19"/>
  <c r="P1399" i="19"/>
  <c r="M1399" i="19"/>
  <c r="P1398" i="19"/>
  <c r="O1398" i="19"/>
  <c r="N1398" i="19"/>
  <c r="O1399" i="19"/>
  <c r="N1399" i="19"/>
  <c r="P288" i="19"/>
  <c r="N290" i="19"/>
  <c r="P289" i="19"/>
  <c r="O289" i="19"/>
  <c r="N288" i="19"/>
  <c r="M290" i="19"/>
  <c r="N289" i="19"/>
  <c r="M289" i="19"/>
  <c r="O288" i="19"/>
  <c r="O290" i="19"/>
  <c r="P291" i="19"/>
  <c r="P290" i="19"/>
  <c r="O291" i="19"/>
  <c r="M288" i="19"/>
  <c r="N291" i="19"/>
  <c r="M291" i="19"/>
  <c r="P1394" i="19"/>
  <c r="O1394" i="19"/>
  <c r="N1392" i="19"/>
  <c r="O1392" i="19"/>
  <c r="N1393" i="19"/>
  <c r="M1393" i="19"/>
  <c r="N1394" i="19"/>
  <c r="M1394" i="19"/>
  <c r="M1392" i="19"/>
  <c r="P1393" i="19"/>
  <c r="O1393" i="19"/>
  <c r="P1392" i="19"/>
  <c r="M1476" i="19"/>
  <c r="N1447" i="19"/>
  <c r="N1476" i="19"/>
  <c r="O1447" i="19"/>
  <c r="O1475" i="19"/>
  <c r="O1476" i="19"/>
  <c r="P1447" i="19"/>
  <c r="M1441" i="19"/>
  <c r="M1475" i="19"/>
  <c r="N1475" i="19"/>
  <c r="M1447" i="19"/>
  <c r="P1476" i="19"/>
  <c r="N1441" i="19"/>
  <c r="O1441" i="19"/>
  <c r="P1441" i="19"/>
  <c r="M1448" i="19"/>
  <c r="P1443" i="19"/>
  <c r="N1448" i="19"/>
  <c r="O1449" i="19"/>
  <c r="P1446" i="19"/>
  <c r="O1448" i="19"/>
  <c r="O1446" i="19"/>
  <c r="P1449" i="19"/>
  <c r="P1448" i="19"/>
  <c r="O1443" i="19"/>
  <c r="M1446" i="19"/>
  <c r="M1449" i="19"/>
  <c r="M1443" i="19"/>
  <c r="N1446" i="19"/>
  <c r="N1449" i="19"/>
  <c r="N1443" i="19"/>
  <c r="P1475" i="19"/>
  <c r="M1429" i="19"/>
  <c r="N1429" i="19"/>
  <c r="O1429" i="19"/>
  <c r="P1429" i="19"/>
  <c r="O1405" i="19"/>
  <c r="P1405" i="19"/>
  <c r="M1404" i="19"/>
  <c r="M1405" i="19"/>
  <c r="N1405" i="19"/>
  <c r="O1404" i="19"/>
  <c r="P1404" i="19"/>
  <c r="N1404" i="19"/>
  <c r="N1413" i="19"/>
  <c r="M1359" i="19"/>
  <c r="P1414" i="19"/>
  <c r="N1382" i="19"/>
  <c r="O1360" i="19"/>
  <c r="M1411" i="19"/>
  <c r="N1411" i="19"/>
  <c r="M1383" i="19"/>
  <c r="O1411" i="19"/>
  <c r="P1411" i="19"/>
  <c r="P1383" i="19"/>
  <c r="M1412" i="19"/>
  <c r="M1384" i="19"/>
  <c r="N1358" i="19"/>
  <c r="N1412" i="19"/>
  <c r="O1384" i="19"/>
  <c r="M1413" i="19"/>
  <c r="O1413" i="19"/>
  <c r="N1359" i="19"/>
  <c r="N1414" i="19"/>
  <c r="O1381" i="19"/>
  <c r="P1360" i="19"/>
  <c r="P1382" i="19"/>
  <c r="N1383" i="19"/>
  <c r="N1384" i="19"/>
  <c r="O1358" i="19"/>
  <c r="P1413" i="19"/>
  <c r="O1359" i="19"/>
  <c r="M1382" i="19"/>
  <c r="N1360" i="19"/>
  <c r="O1382" i="19"/>
  <c r="O1412" i="19"/>
  <c r="P1412" i="19"/>
  <c r="P1384" i="19"/>
  <c r="M1381" i="19"/>
  <c r="P1359" i="19"/>
  <c r="O1414" i="19"/>
  <c r="P1381" i="19"/>
  <c r="M1360" i="19"/>
  <c r="O1383" i="19"/>
  <c r="M1358" i="19"/>
  <c r="P1358" i="19"/>
  <c r="M1414" i="19"/>
  <c r="N1381" i="19"/>
  <c r="O1330" i="19"/>
  <c r="N1330" i="19"/>
  <c r="P1331" i="19"/>
  <c r="O1331" i="19"/>
  <c r="M1330" i="19"/>
  <c r="M1331" i="19"/>
  <c r="P1330" i="19"/>
  <c r="P1329" i="19"/>
  <c r="O1329" i="19"/>
  <c r="N1329" i="19"/>
  <c r="M1329" i="19"/>
  <c r="P1328" i="19"/>
  <c r="O1328" i="19"/>
  <c r="N1328" i="19"/>
  <c r="M1328" i="19"/>
  <c r="N1331" i="19"/>
  <c r="N1036" i="19"/>
  <c r="M1036" i="19"/>
  <c r="P1036" i="19"/>
  <c r="O1036" i="19"/>
  <c r="P1060" i="19"/>
  <c r="O1060" i="19"/>
  <c r="M1060" i="19"/>
  <c r="N1060" i="19"/>
  <c r="P843" i="19"/>
  <c r="P845" i="19"/>
  <c r="P847" i="19"/>
  <c r="M848" i="19"/>
  <c r="N844" i="19"/>
  <c r="P848" i="19"/>
  <c r="M842" i="19"/>
  <c r="O846" i="19"/>
  <c r="N842" i="19"/>
  <c r="N848" i="19"/>
  <c r="M846" i="19"/>
  <c r="O848" i="19"/>
  <c r="M844" i="19"/>
  <c r="P846" i="19"/>
  <c r="O842" i="19"/>
  <c r="N846" i="19"/>
  <c r="P842" i="19"/>
  <c r="O844" i="19"/>
  <c r="P844" i="19"/>
  <c r="M843" i="19"/>
  <c r="M847" i="19"/>
  <c r="N845" i="19"/>
  <c r="N843" i="19"/>
  <c r="M845" i="19"/>
  <c r="N847" i="19"/>
  <c r="O843" i="19"/>
  <c r="O845" i="19"/>
  <c r="O847" i="19"/>
  <c r="P875" i="19"/>
  <c r="O875" i="19"/>
  <c r="N875" i="19"/>
  <c r="M875" i="19"/>
  <c r="P874" i="19"/>
  <c r="P876" i="19"/>
  <c r="O874" i="19"/>
  <c r="O876" i="19"/>
  <c r="N874" i="19"/>
  <c r="N876" i="19"/>
  <c r="M874" i="19"/>
  <c r="M876" i="19"/>
  <c r="M942" i="19"/>
  <c r="P939" i="19"/>
  <c r="O939" i="19"/>
  <c r="O942" i="19"/>
  <c r="N939" i="19"/>
  <c r="N940" i="19"/>
  <c r="P941" i="19"/>
  <c r="P942" i="19"/>
  <c r="O941" i="19"/>
  <c r="N942" i="19"/>
  <c r="N941" i="19"/>
  <c r="M941" i="19"/>
  <c r="O940" i="19"/>
  <c r="P940" i="19"/>
  <c r="P793" i="19"/>
  <c r="O793" i="19"/>
  <c r="N793" i="19"/>
  <c r="P792" i="19"/>
  <c r="O792" i="19"/>
  <c r="N792" i="19"/>
  <c r="M792" i="19"/>
  <c r="M793" i="19"/>
  <c r="N971" i="19"/>
  <c r="N972" i="19"/>
  <c r="N970" i="19"/>
  <c r="P971" i="19"/>
  <c r="O971" i="19"/>
  <c r="M971" i="19"/>
  <c r="P970" i="19"/>
  <c r="O970" i="19"/>
  <c r="Q968" i="19"/>
  <c r="M970" i="19"/>
  <c r="Q969" i="19"/>
  <c r="P972" i="19"/>
  <c r="M972" i="19"/>
  <c r="O972" i="19"/>
  <c r="M651" i="19"/>
  <c r="O938" i="19"/>
  <c r="O651" i="19"/>
  <c r="P652" i="19"/>
  <c r="P651" i="19"/>
  <c r="M652" i="19"/>
  <c r="N652" i="19"/>
  <c r="O652" i="19"/>
  <c r="N651" i="19"/>
  <c r="P955" i="19"/>
  <c r="O900" i="19"/>
  <c r="O897" i="19"/>
  <c r="O894" i="19"/>
  <c r="N900" i="19"/>
  <c r="M893" i="19"/>
  <c r="P958" i="19"/>
  <c r="O955" i="19"/>
  <c r="N897" i="19"/>
  <c r="N894" i="19"/>
  <c r="M922" i="19"/>
  <c r="O956" i="19"/>
  <c r="M901" i="19"/>
  <c r="M924" i="19"/>
  <c r="P900" i="19"/>
  <c r="O958" i="19"/>
  <c r="N955" i="19"/>
  <c r="P946" i="19"/>
  <c r="M900" i="19"/>
  <c r="M897" i="19"/>
  <c r="M894" i="19"/>
  <c r="N946" i="19"/>
  <c r="P923" i="19"/>
  <c r="P911" i="19"/>
  <c r="O948" i="19"/>
  <c r="M913" i="19"/>
  <c r="P959" i="19"/>
  <c r="P947" i="19"/>
  <c r="O895" i="19"/>
  <c r="N959" i="19"/>
  <c r="N958" i="19"/>
  <c r="M955" i="19"/>
  <c r="O946" i="19"/>
  <c r="P920" i="19"/>
  <c r="M925" i="19"/>
  <c r="P901" i="19"/>
  <c r="N901" i="19"/>
  <c r="N956" i="19"/>
  <c r="P912" i="19"/>
  <c r="O915" i="19"/>
  <c r="M958" i="19"/>
  <c r="P914" i="19"/>
  <c r="N957" i="19"/>
  <c r="P895" i="19"/>
  <c r="O901" i="19"/>
  <c r="P924" i="19"/>
  <c r="N921" i="19"/>
  <c r="M912" i="19"/>
  <c r="M946" i="19"/>
  <c r="O923" i="19"/>
  <c r="O920" i="19"/>
  <c r="O914" i="19"/>
  <c r="O911" i="19"/>
  <c r="O893" i="19"/>
  <c r="P948" i="19"/>
  <c r="N902" i="19"/>
  <c r="N893" i="19"/>
  <c r="M916" i="19"/>
  <c r="P956" i="19"/>
  <c r="M910" i="19"/>
  <c r="M898" i="19"/>
  <c r="M956" i="19"/>
  <c r="M892" i="19"/>
  <c r="O924" i="19"/>
  <c r="M918" i="19"/>
  <c r="N923" i="19"/>
  <c r="N920" i="19"/>
  <c r="N914" i="19"/>
  <c r="N911" i="19"/>
  <c r="O954" i="19"/>
  <c r="N896" i="19"/>
  <c r="M896" i="19"/>
  <c r="P915" i="19"/>
  <c r="M921" i="19"/>
  <c r="M923" i="19"/>
  <c r="M920" i="19"/>
  <c r="M914" i="19"/>
  <c r="M911" i="19"/>
  <c r="P902" i="19"/>
  <c r="P896" i="19"/>
  <c r="P893" i="19"/>
  <c r="P960" i="19"/>
  <c r="P957" i="19"/>
  <c r="P954" i="19"/>
  <c r="O902" i="19"/>
  <c r="O896" i="19"/>
  <c r="O960" i="19"/>
  <c r="N960" i="19"/>
  <c r="M902" i="19"/>
  <c r="M959" i="19"/>
  <c r="P918" i="19"/>
  <c r="O921" i="19"/>
  <c r="N912" i="19"/>
  <c r="M915" i="19"/>
  <c r="P892" i="19"/>
  <c r="N895" i="19"/>
  <c r="M895" i="19"/>
  <c r="P921" i="19"/>
  <c r="O957" i="19"/>
  <c r="N954" i="19"/>
  <c r="N910" i="19"/>
  <c r="O892" i="19"/>
  <c r="M947" i="19"/>
  <c r="N915" i="19"/>
  <c r="P898" i="19"/>
  <c r="N947" i="19"/>
  <c r="P897" i="19"/>
  <c r="M960" i="19"/>
  <c r="M957" i="19"/>
  <c r="M954" i="19"/>
  <c r="N948" i="19"/>
  <c r="N916" i="19"/>
  <c r="O912" i="19"/>
  <c r="N918" i="19"/>
  <c r="P894" i="19"/>
  <c r="M948" i="19"/>
  <c r="P925" i="19"/>
  <c r="P922" i="19"/>
  <c r="P919" i="19"/>
  <c r="P916" i="19"/>
  <c r="P913" i="19"/>
  <c r="O925" i="19"/>
  <c r="O922" i="19"/>
  <c r="O919" i="19"/>
  <c r="O916" i="19"/>
  <c r="O913" i="19"/>
  <c r="P910" i="19"/>
  <c r="N925" i="19"/>
  <c r="N922" i="19"/>
  <c r="N919" i="19"/>
  <c r="N913" i="19"/>
  <c r="O910" i="19"/>
  <c r="M919" i="19"/>
  <c r="O959" i="19"/>
  <c r="O947" i="19"/>
  <c r="N898" i="19"/>
  <c r="N892" i="19"/>
  <c r="O918" i="19"/>
  <c r="N924" i="19"/>
  <c r="N938" i="19"/>
  <c r="P938" i="19"/>
  <c r="P745" i="19"/>
  <c r="P742" i="19"/>
  <c r="O745" i="19"/>
  <c r="N742" i="19"/>
  <c r="N740" i="19"/>
  <c r="M743" i="19"/>
  <c r="N745" i="19"/>
  <c r="P744" i="19"/>
  <c r="O742" i="19"/>
  <c r="M740" i="19"/>
  <c r="M745" i="19"/>
  <c r="M742" i="19"/>
  <c r="P741" i="19"/>
  <c r="O744" i="19"/>
  <c r="O741" i="19"/>
  <c r="N744" i="19"/>
  <c r="N741" i="19"/>
  <c r="M744" i="19"/>
  <c r="M741" i="19"/>
  <c r="P743" i="19"/>
  <c r="P740" i="19"/>
  <c r="O743" i="19"/>
  <c r="O740" i="19"/>
  <c r="N743" i="19"/>
  <c r="N830" i="19"/>
  <c r="N831" i="19"/>
  <c r="P830" i="19"/>
  <c r="O830" i="19"/>
  <c r="M830" i="19"/>
  <c r="M831" i="19"/>
  <c r="P831" i="19"/>
  <c r="O831" i="19"/>
  <c r="N829" i="19"/>
  <c r="P829" i="19"/>
  <c r="O829" i="19"/>
  <c r="M829" i="19"/>
  <c r="M757" i="19"/>
  <c r="N753" i="19"/>
  <c r="N757" i="19"/>
  <c r="M753" i="19"/>
  <c r="P758" i="19"/>
  <c r="P756" i="19"/>
  <c r="O758" i="19"/>
  <c r="O756" i="19"/>
  <c r="P754" i="19"/>
  <c r="N758" i="19"/>
  <c r="N756" i="19"/>
  <c r="O754" i="19"/>
  <c r="M758" i="19"/>
  <c r="M756" i="19"/>
  <c r="N754" i="19"/>
  <c r="M754" i="19"/>
  <c r="O753" i="19"/>
  <c r="P755" i="19"/>
  <c r="P757" i="19"/>
  <c r="O755" i="19"/>
  <c r="O757" i="19"/>
  <c r="P753" i="19"/>
  <c r="M755" i="19"/>
  <c r="N755" i="19"/>
  <c r="O774" i="19"/>
  <c r="O776" i="19"/>
  <c r="P776" i="19"/>
  <c r="P774" i="19"/>
  <c r="N776" i="19"/>
  <c r="N774" i="19"/>
  <c r="N828" i="19"/>
  <c r="M776" i="19"/>
  <c r="M774" i="19"/>
  <c r="N824" i="19"/>
  <c r="N827" i="19"/>
  <c r="N825" i="19"/>
  <c r="N826" i="19"/>
  <c r="O775" i="19"/>
  <c r="N777" i="19"/>
  <c r="P777" i="19"/>
  <c r="P775" i="19"/>
  <c r="O777" i="19"/>
  <c r="N775" i="19"/>
  <c r="M777" i="19"/>
  <c r="M775" i="19"/>
  <c r="M824" i="19"/>
  <c r="P825" i="19"/>
  <c r="P826" i="19"/>
  <c r="O826" i="19"/>
  <c r="M828" i="19"/>
  <c r="M826" i="19"/>
  <c r="O824" i="19"/>
  <c r="O828" i="19"/>
  <c r="P828" i="19"/>
  <c r="O825" i="19"/>
  <c r="M825" i="19"/>
  <c r="P824" i="19"/>
  <c r="P827" i="19"/>
  <c r="M827" i="19"/>
  <c r="O827" i="19"/>
  <c r="P504" i="19"/>
  <c r="N503" i="19"/>
  <c r="O502" i="19"/>
  <c r="N502" i="19"/>
  <c r="M502" i="19"/>
  <c r="P501" i="19"/>
  <c r="O507" i="19"/>
  <c r="O501" i="19"/>
  <c r="M507" i="19"/>
  <c r="O506" i="19"/>
  <c r="N506" i="19"/>
  <c r="O505" i="19"/>
  <c r="O504" i="19"/>
  <c r="P508" i="19"/>
  <c r="M504" i="19"/>
  <c r="O508" i="19"/>
  <c r="P503" i="19"/>
  <c r="N508" i="19"/>
  <c r="O503" i="19"/>
  <c r="M508" i="19"/>
  <c r="M503" i="19"/>
  <c r="O509" i="19"/>
  <c r="P502" i="19"/>
  <c r="N509" i="19"/>
  <c r="M509" i="19"/>
  <c r="N507" i="19"/>
  <c r="P506" i="19"/>
  <c r="M506" i="19"/>
  <c r="M505" i="19"/>
  <c r="N504" i="19"/>
  <c r="M501" i="19"/>
  <c r="P509" i="19"/>
  <c r="N501" i="19"/>
  <c r="P505" i="19"/>
  <c r="N505" i="19"/>
  <c r="P507" i="19"/>
  <c r="M546" i="19"/>
  <c r="M547" i="19"/>
  <c r="O547" i="19"/>
  <c r="N514" i="19"/>
  <c r="N546" i="19"/>
  <c r="M510" i="19"/>
  <c r="M513" i="19"/>
  <c r="P547" i="19"/>
  <c r="O514" i="19"/>
  <c r="O545" i="19"/>
  <c r="O546" i="19"/>
  <c r="N510" i="19"/>
  <c r="N513" i="19"/>
  <c r="N547" i="19"/>
  <c r="O511" i="19"/>
  <c r="O512" i="19"/>
  <c r="P546" i="19"/>
  <c r="O510" i="19"/>
  <c r="O513" i="19"/>
  <c r="M511" i="19"/>
  <c r="N545" i="19"/>
  <c r="P510" i="19"/>
  <c r="P513" i="19"/>
  <c r="M514" i="19"/>
  <c r="N511" i="19"/>
  <c r="P650" i="19"/>
  <c r="P545" i="19"/>
  <c r="P511" i="19"/>
  <c r="P514" i="19"/>
  <c r="M650" i="19"/>
  <c r="M545" i="19"/>
  <c r="N650" i="19"/>
  <c r="M512" i="19"/>
  <c r="O650" i="19"/>
  <c r="N512" i="19"/>
  <c r="P512" i="19"/>
  <c r="M555" i="19"/>
  <c r="N456" i="19"/>
  <c r="P538" i="19"/>
  <c r="M558" i="19"/>
  <c r="P457" i="19"/>
  <c r="N538" i="19"/>
  <c r="M521" i="19"/>
  <c r="M559" i="19"/>
  <c r="M538" i="19"/>
  <c r="M524" i="19"/>
  <c r="M519" i="19"/>
  <c r="N537" i="19"/>
  <c r="N489" i="19"/>
  <c r="O559" i="19"/>
  <c r="O538" i="19"/>
  <c r="N555" i="19"/>
  <c r="O519" i="19"/>
  <c r="O537" i="19"/>
  <c r="N558" i="19"/>
  <c r="N525" i="19"/>
  <c r="M537" i="19"/>
  <c r="N521" i="19"/>
  <c r="M488" i="19"/>
  <c r="P557" i="19"/>
  <c r="N524" i="19"/>
  <c r="O525" i="19"/>
  <c r="P520" i="19"/>
  <c r="M487" i="19"/>
  <c r="M520" i="19"/>
  <c r="P523" i="19"/>
  <c r="N556" i="19"/>
  <c r="N557" i="19"/>
  <c r="O489" i="19"/>
  <c r="O555" i="19"/>
  <c r="N559" i="19"/>
  <c r="P555" i="19"/>
  <c r="O457" i="19"/>
  <c r="M489" i="19"/>
  <c r="P487" i="19"/>
  <c r="P519" i="19"/>
  <c r="P456" i="19"/>
  <c r="O558" i="19"/>
  <c r="N519" i="19"/>
  <c r="O557" i="19"/>
  <c r="O521" i="19"/>
  <c r="M525" i="19"/>
  <c r="P489" i="19"/>
  <c r="O524" i="19"/>
  <c r="M556" i="19"/>
  <c r="O456" i="19"/>
  <c r="N487" i="19"/>
  <c r="O556" i="19"/>
  <c r="P559" i="19"/>
  <c r="M456" i="19"/>
  <c r="P525" i="19"/>
  <c r="M523" i="19"/>
  <c r="M557" i="19"/>
  <c r="O488" i="19"/>
  <c r="N520" i="19"/>
  <c r="N523" i="19"/>
  <c r="M457" i="19"/>
  <c r="O520" i="19"/>
  <c r="O523" i="19"/>
  <c r="P488" i="19"/>
  <c r="N488" i="19"/>
  <c r="N457" i="19"/>
  <c r="P521" i="19"/>
  <c r="P524" i="19"/>
  <c r="O487" i="19"/>
  <c r="M485" i="19"/>
  <c r="M486" i="19"/>
  <c r="N486" i="19"/>
  <c r="N485" i="19"/>
  <c r="O485" i="19"/>
  <c r="O486" i="19"/>
  <c r="P486" i="19"/>
  <c r="M484" i="19"/>
  <c r="N484" i="19"/>
  <c r="N430" i="19"/>
  <c r="P430" i="19"/>
  <c r="M427" i="19"/>
  <c r="O427" i="19"/>
  <c r="P427" i="19"/>
  <c r="M425" i="19"/>
  <c r="O484" i="19"/>
  <c r="O430" i="19"/>
  <c r="N425" i="19"/>
  <c r="P484" i="19"/>
  <c r="M430" i="19"/>
  <c r="O425" i="19"/>
  <c r="P425" i="19"/>
  <c r="N427" i="19"/>
  <c r="M426" i="19"/>
  <c r="N431" i="19"/>
  <c r="P426" i="19"/>
  <c r="M483" i="19"/>
  <c r="N483" i="19"/>
  <c r="O424" i="19"/>
  <c r="N426" i="19"/>
  <c r="M431" i="19"/>
  <c r="O426" i="19"/>
  <c r="O431" i="19"/>
  <c r="P431" i="19"/>
  <c r="M424" i="19"/>
  <c r="O483" i="19"/>
  <c r="N424" i="19"/>
  <c r="P424" i="19"/>
  <c r="M1050" i="19"/>
  <c r="P1034" i="19"/>
  <c r="O1049" i="19"/>
  <c r="M1051" i="19"/>
  <c r="M1221" i="19"/>
  <c r="P1050" i="19"/>
  <c r="O1034" i="19"/>
  <c r="O1050" i="19"/>
  <c r="P1220" i="19"/>
  <c r="P1048" i="19"/>
  <c r="M1034" i="19"/>
  <c r="O1220" i="19"/>
  <c r="P1049" i="19"/>
  <c r="P1033" i="19"/>
  <c r="N1219" i="19"/>
  <c r="O1051" i="19"/>
  <c r="N1034" i="19"/>
  <c r="M1048" i="19"/>
  <c r="P1222" i="19"/>
  <c r="O1052" i="19"/>
  <c r="O1033" i="19"/>
  <c r="P1221" i="19"/>
  <c r="N1220" i="19"/>
  <c r="N1049" i="19"/>
  <c r="M1032" i="19"/>
  <c r="M1222" i="19"/>
  <c r="P1051" i="19"/>
  <c r="M1033" i="19"/>
  <c r="O1222" i="19"/>
  <c r="O1048" i="19"/>
  <c r="P1032" i="19"/>
  <c r="M1220" i="19"/>
  <c r="P1052" i="19"/>
  <c r="O1032" i="19"/>
  <c r="N1051" i="19"/>
  <c r="N1048" i="19"/>
  <c r="O1219" i="19"/>
  <c r="N1222" i="19"/>
  <c r="N1052" i="19"/>
  <c r="P1219" i="19"/>
  <c r="N1033" i="19"/>
  <c r="N1032" i="19"/>
  <c r="N1050" i="19"/>
  <c r="M1219" i="19"/>
  <c r="O1221" i="19"/>
  <c r="M1049" i="19"/>
  <c r="N1221" i="19"/>
  <c r="M1052" i="19"/>
  <c r="M1147" i="19"/>
  <c r="O1147" i="19"/>
  <c r="N1147" i="19"/>
  <c r="P1149" i="19"/>
  <c r="O1146" i="19"/>
  <c r="N1148" i="19"/>
  <c r="M1145" i="19"/>
  <c r="O1149" i="19"/>
  <c r="P1144" i="19"/>
  <c r="M1148" i="19"/>
  <c r="N1149" i="19"/>
  <c r="O1144" i="19"/>
  <c r="M1149" i="19"/>
  <c r="N1144" i="19"/>
  <c r="P1146" i="19"/>
  <c r="M1144" i="19"/>
  <c r="N1146" i="19"/>
  <c r="M1146" i="19"/>
  <c r="O1148" i="19"/>
  <c r="P1148" i="19"/>
  <c r="P1145" i="19"/>
  <c r="O1145" i="19"/>
  <c r="N1145" i="19"/>
  <c r="P1147" i="19"/>
  <c r="M1073" i="19"/>
  <c r="P1076" i="19"/>
  <c r="O1076" i="19"/>
  <c r="N1076" i="19"/>
  <c r="M1076" i="19"/>
  <c r="P1073" i="19"/>
  <c r="O1073" i="19"/>
  <c r="O1075" i="19"/>
  <c r="P1075" i="19"/>
  <c r="M1074" i="19"/>
  <c r="N1075" i="19"/>
  <c r="M1075" i="19"/>
  <c r="P1074" i="19"/>
  <c r="O1074" i="19"/>
  <c r="O1045" i="19"/>
  <c r="N1045" i="19"/>
  <c r="O1047" i="19"/>
  <c r="M1045" i="19"/>
  <c r="N1047" i="19"/>
  <c r="P1045" i="19"/>
  <c r="P1047" i="19"/>
  <c r="M1047" i="19"/>
  <c r="P1046" i="19"/>
  <c r="O1046" i="19"/>
  <c r="N1046" i="19"/>
  <c r="M1046" i="19"/>
  <c r="O1072" i="19"/>
  <c r="M1072" i="19"/>
  <c r="P1072" i="19"/>
  <c r="O1002" i="19"/>
  <c r="O681" i="19"/>
  <c r="M1010" i="19"/>
  <c r="P1002" i="19"/>
  <c r="N1010" i="19"/>
  <c r="M681" i="19"/>
  <c r="O1010" i="19"/>
  <c r="P1010" i="19"/>
  <c r="M1013" i="19"/>
  <c r="N1013" i="19"/>
  <c r="P683" i="19"/>
  <c r="O1013" i="19"/>
  <c r="O683" i="19"/>
  <c r="P1013" i="19"/>
  <c r="N683" i="19"/>
  <c r="N1003" i="19"/>
  <c r="M683" i="19"/>
  <c r="O1003" i="19"/>
  <c r="M1011" i="19"/>
  <c r="P1003" i="19"/>
  <c r="N1011" i="19"/>
  <c r="O1011" i="19"/>
  <c r="P1011" i="19"/>
  <c r="M1014" i="19"/>
  <c r="N1014" i="19"/>
  <c r="N1001" i="19"/>
  <c r="P682" i="19"/>
  <c r="O1014" i="19"/>
  <c r="O1001" i="19"/>
  <c r="O682" i="19"/>
  <c r="M1009" i="19"/>
  <c r="P1014" i="19"/>
  <c r="P1001" i="19"/>
  <c r="M1004" i="19"/>
  <c r="N1009" i="19"/>
  <c r="N1004" i="19"/>
  <c r="M682" i="19"/>
  <c r="O1009" i="19"/>
  <c r="O1004" i="19"/>
  <c r="P1009" i="19"/>
  <c r="M1012" i="19"/>
  <c r="P1004" i="19"/>
  <c r="N1012" i="19"/>
  <c r="P684" i="19"/>
  <c r="O1012" i="19"/>
  <c r="O684" i="19"/>
  <c r="P1012" i="19"/>
  <c r="N684" i="19"/>
  <c r="N1002" i="19"/>
  <c r="M684" i="19"/>
  <c r="P681" i="19"/>
  <c r="M1128" i="19"/>
  <c r="M1127" i="19"/>
  <c r="N1126" i="19"/>
  <c r="O1126" i="19"/>
  <c r="M1126" i="19"/>
  <c r="M1233" i="19"/>
  <c r="N1127" i="19"/>
  <c r="P1238" i="19"/>
  <c r="P1237" i="19"/>
  <c r="P1236" i="19"/>
  <c r="P1235" i="19"/>
  <c r="P1234" i="19"/>
  <c r="O1238" i="19"/>
  <c r="O1237" i="19"/>
  <c r="O1236" i="19"/>
  <c r="O1235" i="19"/>
  <c r="O1234" i="19"/>
  <c r="P1233" i="19"/>
  <c r="N1236" i="19"/>
  <c r="O1233" i="19"/>
  <c r="P1127" i="19"/>
  <c r="N1238" i="19"/>
  <c r="N1237" i="19"/>
  <c r="N1235" i="19"/>
  <c r="N1234" i="19"/>
  <c r="P1128" i="19"/>
  <c r="N1128" i="19"/>
  <c r="M1238" i="19"/>
  <c r="M1237" i="19"/>
  <c r="M1236" i="19"/>
  <c r="M1235" i="19"/>
  <c r="M1234" i="19"/>
  <c r="N1233" i="19"/>
  <c r="O1128" i="19"/>
  <c r="O1127" i="19"/>
  <c r="P1126" i="19"/>
  <c r="N65" i="19"/>
  <c r="P739" i="19"/>
  <c r="M1266" i="19"/>
  <c r="N1265" i="19"/>
  <c r="P1259" i="19"/>
  <c r="P1263" i="19"/>
  <c r="O65" i="19"/>
  <c r="M1259" i="19"/>
  <c r="N1262" i="19"/>
  <c r="O1260" i="19"/>
  <c r="P1261" i="19"/>
  <c r="M63" i="19"/>
  <c r="P63" i="19"/>
  <c r="M1260" i="19"/>
  <c r="O1259" i="19"/>
  <c r="P1260" i="19"/>
  <c r="N1263" i="19"/>
  <c r="M64" i="19"/>
  <c r="P65" i="19"/>
  <c r="M1261" i="19"/>
  <c r="O1263" i="19"/>
  <c r="P1264" i="19"/>
  <c r="O1261" i="19"/>
  <c r="M65" i="19"/>
  <c r="O63" i="19"/>
  <c r="M1262" i="19"/>
  <c r="O1264" i="19"/>
  <c r="P1265" i="19"/>
  <c r="P1262" i="19"/>
  <c r="N63" i="19"/>
  <c r="P64" i="19"/>
  <c r="M739" i="19"/>
  <c r="M1263" i="19"/>
  <c r="O1265" i="19"/>
  <c r="P1266" i="19"/>
  <c r="N1261" i="19"/>
  <c r="N64" i="19"/>
  <c r="N739" i="19"/>
  <c r="M1264" i="19"/>
  <c r="O1266" i="19"/>
  <c r="N1260" i="19"/>
  <c r="N1264" i="19"/>
  <c r="M287" i="19"/>
  <c r="O101" i="19"/>
  <c r="P100" i="19"/>
  <c r="M95" i="19"/>
  <c r="N94" i="19"/>
  <c r="O93" i="19"/>
  <c r="P92" i="19"/>
  <c r="P237" i="19"/>
  <c r="M62" i="19"/>
  <c r="O287" i="19"/>
  <c r="M90" i="19"/>
  <c r="N234" i="19"/>
  <c r="N101" i="19"/>
  <c r="O100" i="19"/>
  <c r="P99" i="19"/>
  <c r="M94" i="19"/>
  <c r="N93" i="19"/>
  <c r="O92" i="19"/>
  <c r="P91" i="19"/>
  <c r="O237" i="19"/>
  <c r="P236" i="19"/>
  <c r="P284" i="19"/>
  <c r="M101" i="19"/>
  <c r="N100" i="19"/>
  <c r="O99" i="19"/>
  <c r="P98" i="19"/>
  <c r="M93" i="19"/>
  <c r="N92" i="19"/>
  <c r="O91" i="19"/>
  <c r="N237" i="19"/>
  <c r="O236" i="19"/>
  <c r="P235" i="19"/>
  <c r="P94" i="19"/>
  <c r="P285" i="19"/>
  <c r="M100" i="19"/>
  <c r="N99" i="19"/>
  <c r="O98" i="19"/>
  <c r="P97" i="19"/>
  <c r="M92" i="19"/>
  <c r="N91" i="19"/>
  <c r="P90" i="19"/>
  <c r="M237" i="19"/>
  <c r="N236" i="19"/>
  <c r="O235" i="19"/>
  <c r="P286" i="19"/>
  <c r="O285" i="19"/>
  <c r="N284" i="19"/>
  <c r="M99" i="19"/>
  <c r="N98" i="19"/>
  <c r="O97" i="19"/>
  <c r="M91" i="19"/>
  <c r="O90" i="19"/>
  <c r="M236" i="19"/>
  <c r="N235" i="19"/>
  <c r="P234" i="19"/>
  <c r="M285" i="19"/>
  <c r="O95" i="19"/>
  <c r="P287" i="19"/>
  <c r="O286" i="19"/>
  <c r="N285" i="19"/>
  <c r="M284" i="19"/>
  <c r="M98" i="19"/>
  <c r="N97" i="19"/>
  <c r="P95" i="19"/>
  <c r="N90" i="19"/>
  <c r="M235" i="19"/>
  <c r="O234" i="19"/>
  <c r="P62" i="19"/>
  <c r="N286" i="19"/>
  <c r="N96" i="19"/>
  <c r="N287" i="19"/>
  <c r="M286" i="19"/>
  <c r="P101" i="19"/>
  <c r="M96" i="19"/>
  <c r="N95" i="19"/>
  <c r="O94" i="19"/>
  <c r="P93" i="19"/>
  <c r="M234" i="19"/>
  <c r="N62" i="19"/>
  <c r="M97" i="19"/>
  <c r="O62" i="19"/>
  <c r="M207" i="19"/>
  <c r="N206" i="19"/>
  <c r="O209" i="19"/>
  <c r="P208" i="19"/>
  <c r="M206" i="19"/>
  <c r="P209" i="19"/>
  <c r="N209" i="19"/>
  <c r="O208" i="19"/>
  <c r="P207" i="19"/>
  <c r="M208" i="19"/>
  <c r="M209" i="19"/>
  <c r="N208" i="19"/>
  <c r="O207" i="19"/>
  <c r="N207" i="19"/>
  <c r="O739" i="19"/>
  <c r="M1265" i="19"/>
  <c r="N1259" i="19"/>
  <c r="N1266" i="19"/>
  <c r="O1262" i="19"/>
  <c r="O64" i="19"/>
  <c r="AB120" i="19"/>
  <c r="D121" i="19"/>
  <c r="F121" i="19" s="1"/>
  <c r="N279" i="19"/>
  <c r="N280" i="19"/>
  <c r="N281" i="19"/>
  <c r="O281" i="19"/>
  <c r="M281" i="19"/>
  <c r="P279" i="19"/>
  <c r="O279" i="19"/>
  <c r="M279" i="19"/>
  <c r="P281" i="19"/>
  <c r="P280" i="19"/>
  <c r="O280" i="19"/>
  <c r="M280" i="19"/>
  <c r="N81" i="19"/>
  <c r="N82" i="19"/>
  <c r="N83" i="19"/>
  <c r="N84" i="19"/>
  <c r="N85" i="19"/>
  <c r="N86" i="19"/>
  <c r="N87" i="19"/>
  <c r="O85" i="19"/>
  <c r="O81" i="19"/>
  <c r="O84" i="19"/>
  <c r="O83" i="19"/>
  <c r="P85" i="19"/>
  <c r="P81" i="19"/>
  <c r="P84" i="19"/>
  <c r="P83" i="19"/>
  <c r="P86" i="19"/>
  <c r="P82" i="19"/>
  <c r="O86" i="19"/>
  <c r="O82" i="19"/>
  <c r="N79" i="19"/>
  <c r="N80" i="19"/>
  <c r="O80" i="19"/>
  <c r="O79" i="19"/>
  <c r="P80" i="19"/>
  <c r="P79" i="19"/>
  <c r="O1299" i="19"/>
  <c r="N1299" i="19"/>
  <c r="M1299" i="19"/>
  <c r="P1299" i="19"/>
  <c r="P1298" i="19"/>
  <c r="M1294" i="19"/>
  <c r="N1293" i="19"/>
  <c r="O1292" i="19"/>
  <c r="O1287" i="19"/>
  <c r="O1298" i="19"/>
  <c r="P1297" i="19"/>
  <c r="M1293" i="19"/>
  <c r="N1292" i="19"/>
  <c r="P1291" i="19"/>
  <c r="N1287" i="19"/>
  <c r="N1298" i="19"/>
  <c r="O1297" i="19"/>
  <c r="P1296" i="19"/>
  <c r="M1292" i="19"/>
  <c r="O1291" i="19"/>
  <c r="P1290" i="19"/>
  <c r="M1287" i="19"/>
  <c r="M1296" i="19"/>
  <c r="M1290" i="19"/>
  <c r="M1298" i="19"/>
  <c r="N1297" i="19"/>
  <c r="O1296" i="19"/>
  <c r="N1291" i="19"/>
  <c r="O1290" i="19"/>
  <c r="P1289" i="19"/>
  <c r="N1289" i="19"/>
  <c r="M1297" i="19"/>
  <c r="N1296" i="19"/>
  <c r="P1295" i="19"/>
  <c r="M1291" i="19"/>
  <c r="N1290" i="19"/>
  <c r="O1289" i="19"/>
  <c r="P1288" i="19"/>
  <c r="O1295" i="19"/>
  <c r="O1288" i="19"/>
  <c r="P1292" i="19"/>
  <c r="P1294" i="19"/>
  <c r="P1287" i="19"/>
  <c r="N1295" i="19"/>
  <c r="O1294" i="19"/>
  <c r="P1293" i="19"/>
  <c r="M1289" i="19"/>
  <c r="N1288" i="19"/>
  <c r="M1295" i="19"/>
  <c r="N1294" i="19"/>
  <c r="O1293" i="19"/>
  <c r="M1288" i="19"/>
  <c r="M1255" i="19"/>
  <c r="N1254" i="19"/>
  <c r="O1253" i="19"/>
  <c r="P1252" i="19"/>
  <c r="O1254" i="19"/>
  <c r="M1254" i="19"/>
  <c r="N1253" i="19"/>
  <c r="O1252" i="19"/>
  <c r="P1258" i="19"/>
  <c r="M1253" i="19"/>
  <c r="N1252" i="19"/>
  <c r="P1251" i="19"/>
  <c r="O1258" i="19"/>
  <c r="P1257" i="19"/>
  <c r="M1252" i="19"/>
  <c r="O1251" i="19"/>
  <c r="M1256" i="19"/>
  <c r="N1258" i="19"/>
  <c r="O1257" i="19"/>
  <c r="P1256" i="19"/>
  <c r="N1251" i="19"/>
  <c r="P1253" i="19"/>
  <c r="M1258" i="19"/>
  <c r="N1257" i="19"/>
  <c r="O1256" i="19"/>
  <c r="P1255" i="19"/>
  <c r="M1251" i="19"/>
  <c r="M1257" i="19"/>
  <c r="N1256" i="19"/>
  <c r="O1255" i="19"/>
  <c r="P1254" i="19"/>
  <c r="N1255" i="19"/>
  <c r="M1065" i="19"/>
  <c r="N1064" i="19"/>
  <c r="O1063" i="19"/>
  <c r="P1062" i="19"/>
  <c r="N1067" i="19"/>
  <c r="M1064" i="19"/>
  <c r="N1063" i="19"/>
  <c r="O1062" i="19"/>
  <c r="P1061" i="19"/>
  <c r="O1066" i="19"/>
  <c r="P1068" i="19"/>
  <c r="M1063" i="19"/>
  <c r="N1062" i="19"/>
  <c r="O1061" i="19"/>
  <c r="O1068" i="19"/>
  <c r="P1067" i="19"/>
  <c r="M1062" i="19"/>
  <c r="N1061" i="19"/>
  <c r="M1068" i="19"/>
  <c r="N1068" i="19"/>
  <c r="O1067" i="19"/>
  <c r="P1066" i="19"/>
  <c r="M1061" i="19"/>
  <c r="P1065" i="19"/>
  <c r="M1067" i="19"/>
  <c r="N1066" i="19"/>
  <c r="O1065" i="19"/>
  <c r="P1064" i="19"/>
  <c r="M1066" i="19"/>
  <c r="N1065" i="19"/>
  <c r="O1064" i="19"/>
  <c r="P1063" i="19"/>
  <c r="F1266" i="19"/>
  <c r="AB1266" i="19"/>
  <c r="N1226" i="19"/>
  <c r="N1230" i="19"/>
  <c r="N1227" i="19"/>
  <c r="N1225" i="19"/>
  <c r="N1228" i="19"/>
  <c r="N1229" i="19"/>
  <c r="N1231" i="19"/>
  <c r="N1224" i="19"/>
  <c r="P1230" i="19"/>
  <c r="O1229" i="19"/>
  <c r="M1228" i="19"/>
  <c r="P1231" i="19"/>
  <c r="O1230" i="19"/>
  <c r="M1229" i="19"/>
  <c r="O1228" i="19"/>
  <c r="O1231" i="19"/>
  <c r="M1230" i="19"/>
  <c r="O1227" i="19"/>
  <c r="M1231" i="19"/>
  <c r="P1225" i="19"/>
  <c r="P1224" i="19"/>
  <c r="P1229" i="19"/>
  <c r="P1226" i="19"/>
  <c r="O1225" i="19"/>
  <c r="O1224" i="19"/>
  <c r="P1228" i="19"/>
  <c r="P1227" i="19"/>
  <c r="O1226" i="19"/>
  <c r="M1225" i="19"/>
  <c r="M1224" i="19"/>
  <c r="M1226" i="19"/>
  <c r="M1227" i="19"/>
  <c r="O122" i="19"/>
  <c r="O121" i="19"/>
  <c r="N122" i="19"/>
  <c r="N121" i="19"/>
  <c r="M122" i="19"/>
  <c r="M121" i="19"/>
  <c r="P122" i="19"/>
  <c r="P121" i="19"/>
  <c r="P222" i="19"/>
  <c r="M217" i="19"/>
  <c r="O216" i="19"/>
  <c r="N221" i="19"/>
  <c r="N220" i="19"/>
  <c r="M218" i="19"/>
  <c r="O222" i="19"/>
  <c r="P221" i="19"/>
  <c r="N216" i="19"/>
  <c r="P216" i="19"/>
  <c r="N222" i="19"/>
  <c r="O221" i="19"/>
  <c r="P220" i="19"/>
  <c r="M216" i="19"/>
  <c r="M222" i="19"/>
  <c r="O220" i="19"/>
  <c r="P219" i="19"/>
  <c r="M221" i="19"/>
  <c r="O219" i="19"/>
  <c r="P218" i="19"/>
  <c r="N217" i="19"/>
  <c r="M220" i="19"/>
  <c r="N219" i="19"/>
  <c r="O218" i="19"/>
  <c r="P217" i="19"/>
  <c r="M219" i="19"/>
  <c r="N218" i="19"/>
  <c r="O217" i="19"/>
  <c r="N119" i="19"/>
  <c r="N118" i="19"/>
  <c r="N117" i="19"/>
  <c r="N116" i="19"/>
  <c r="N115" i="19"/>
  <c r="N114" i="19"/>
  <c r="N113" i="19"/>
  <c r="N112" i="19"/>
  <c r="N111" i="19"/>
  <c r="N110" i="19"/>
  <c r="N109" i="19"/>
  <c r="O108" i="19"/>
  <c r="P119" i="19"/>
  <c r="P113" i="19"/>
  <c r="P111" i="19"/>
  <c r="O119" i="19"/>
  <c r="O113" i="19"/>
  <c r="M119" i="19"/>
  <c r="M118" i="19"/>
  <c r="M117" i="19"/>
  <c r="M116" i="19"/>
  <c r="M115" i="19"/>
  <c r="M114" i="19"/>
  <c r="M113" i="19"/>
  <c r="M112" i="19"/>
  <c r="M111" i="19"/>
  <c r="M110" i="19"/>
  <c r="M109" i="19"/>
  <c r="N108" i="19"/>
  <c r="P118" i="19"/>
  <c r="P112" i="19"/>
  <c r="P110" i="19"/>
  <c r="O114" i="19"/>
  <c r="O112" i="19"/>
  <c r="M108" i="19"/>
  <c r="P116" i="19"/>
  <c r="P109" i="19"/>
  <c r="O116" i="19"/>
  <c r="O110" i="19"/>
  <c r="P115" i="19"/>
  <c r="O117" i="19"/>
  <c r="P108" i="19"/>
  <c r="P117" i="19"/>
  <c r="O118" i="19"/>
  <c r="O111" i="19"/>
  <c r="P114" i="19"/>
  <c r="O115" i="19"/>
  <c r="O109" i="19"/>
  <c r="O31" i="19"/>
  <c r="M30" i="19"/>
  <c r="P32" i="19"/>
  <c r="O32" i="19"/>
  <c r="N32" i="19"/>
  <c r="N31" i="19"/>
  <c r="P29" i="19"/>
  <c r="M32" i="19"/>
  <c r="P30" i="19"/>
  <c r="N29" i="19"/>
  <c r="O30" i="19"/>
  <c r="M29" i="19"/>
  <c r="M31" i="19"/>
  <c r="O29" i="19"/>
  <c r="P31" i="19"/>
  <c r="N30" i="19"/>
  <c r="N28" i="19"/>
  <c r="N25" i="19"/>
  <c r="N26" i="19"/>
  <c r="N27" i="19"/>
  <c r="M27" i="19"/>
  <c r="P26" i="19"/>
  <c r="O26" i="19"/>
  <c r="M28" i="19"/>
  <c r="O25" i="19"/>
  <c r="P28" i="19"/>
  <c r="M26" i="19"/>
  <c r="O28" i="19"/>
  <c r="P25" i="19"/>
  <c r="P27" i="19"/>
  <c r="M25" i="19"/>
  <c r="O27" i="19"/>
  <c r="F213" i="19"/>
  <c r="AB213" i="19"/>
  <c r="D231" i="19"/>
  <c r="AB230" i="19"/>
  <c r="F230" i="19"/>
  <c r="F139" i="19"/>
  <c r="D140" i="19"/>
  <c r="AB139" i="19"/>
  <c r="P937" i="19"/>
  <c r="P936" i="19"/>
  <c r="P932" i="19"/>
  <c r="P931" i="19"/>
  <c r="P930" i="19"/>
  <c r="P929" i="19"/>
  <c r="O937" i="19"/>
  <c r="O936" i="19"/>
  <c r="O932" i="19"/>
  <c r="O931" i="19"/>
  <c r="O930" i="19"/>
  <c r="O929" i="19"/>
  <c r="P928" i="19"/>
  <c r="M928" i="19"/>
  <c r="N937" i="19"/>
  <c r="N936" i="19"/>
  <c r="N932" i="19"/>
  <c r="N931" i="19"/>
  <c r="N930" i="19"/>
  <c r="N929" i="19"/>
  <c r="O928" i="19"/>
  <c r="M937" i="19"/>
  <c r="M936" i="19"/>
  <c r="M932" i="19"/>
  <c r="M931" i="19"/>
  <c r="M930" i="19"/>
  <c r="M929" i="19"/>
  <c r="N928" i="19"/>
  <c r="P870" i="19"/>
  <c r="N864" i="19"/>
  <c r="N865" i="19"/>
  <c r="O870" i="19"/>
  <c r="M864" i="19"/>
  <c r="N866" i="19"/>
  <c r="O864" i="19"/>
  <c r="N870" i="19"/>
  <c r="P869" i="19"/>
  <c r="P864" i="19"/>
  <c r="M865" i="19"/>
  <c r="M870" i="19"/>
  <c r="O869" i="19"/>
  <c r="P868" i="19"/>
  <c r="P867" i="19"/>
  <c r="M867" i="19"/>
  <c r="N869" i="19"/>
  <c r="O868" i="19"/>
  <c r="O867" i="19"/>
  <c r="P866" i="19"/>
  <c r="P865" i="19"/>
  <c r="M868" i="19"/>
  <c r="M869" i="19"/>
  <c r="N868" i="19"/>
  <c r="N867" i="19"/>
  <c r="O866" i="19"/>
  <c r="O865" i="19"/>
  <c r="M866" i="19"/>
  <c r="D869" i="19"/>
  <c r="F868" i="19"/>
  <c r="AB868" i="19"/>
  <c r="N966" i="19"/>
  <c r="M966" i="19"/>
  <c r="P966" i="19"/>
  <c r="O966" i="19"/>
  <c r="N820" i="19"/>
  <c r="N821" i="19"/>
  <c r="N819" i="19"/>
  <c r="N822" i="19"/>
  <c r="N817" i="19"/>
  <c r="N823" i="19"/>
  <c r="N818" i="19"/>
  <c r="N816" i="19"/>
  <c r="P819" i="19"/>
  <c r="O818" i="19"/>
  <c r="M817" i="19"/>
  <c r="M816" i="19"/>
  <c r="P820" i="19"/>
  <c r="O819" i="19"/>
  <c r="M818" i="19"/>
  <c r="M821" i="19"/>
  <c r="M823" i="19"/>
  <c r="O817" i="19"/>
  <c r="P821" i="19"/>
  <c r="O820" i="19"/>
  <c r="M819" i="19"/>
  <c r="O822" i="19"/>
  <c r="P817" i="19"/>
  <c r="P822" i="19"/>
  <c r="O821" i="19"/>
  <c r="M820" i="19"/>
  <c r="P823" i="19"/>
  <c r="P816" i="19"/>
  <c r="O823" i="19"/>
  <c r="M822" i="19"/>
  <c r="P818" i="19"/>
  <c r="O816" i="19"/>
  <c r="N789" i="19"/>
  <c r="P788" i="19"/>
  <c r="M785" i="19"/>
  <c r="O784" i="19"/>
  <c r="P783" i="19"/>
  <c r="N780" i="19"/>
  <c r="O773" i="19"/>
  <c r="P772" i="19"/>
  <c r="M767" i="19"/>
  <c r="N766" i="19"/>
  <c r="O765" i="19"/>
  <c r="P764" i="19"/>
  <c r="O789" i="19"/>
  <c r="P784" i="19"/>
  <c r="P765" i="19"/>
  <c r="M789" i="19"/>
  <c r="O788" i="19"/>
  <c r="P787" i="19"/>
  <c r="N784" i="19"/>
  <c r="O783" i="19"/>
  <c r="P782" i="19"/>
  <c r="M780" i="19"/>
  <c r="N773" i="19"/>
  <c r="O772" i="19"/>
  <c r="P771" i="19"/>
  <c r="M766" i="19"/>
  <c r="N765" i="19"/>
  <c r="O764" i="19"/>
  <c r="P763" i="19"/>
  <c r="O780" i="19"/>
  <c r="P791" i="19"/>
  <c r="N788" i="19"/>
  <c r="O787" i="19"/>
  <c r="M784" i="19"/>
  <c r="N783" i="19"/>
  <c r="O782" i="19"/>
  <c r="M773" i="19"/>
  <c r="N772" i="19"/>
  <c r="O771" i="19"/>
  <c r="P770" i="19"/>
  <c r="M765" i="19"/>
  <c r="N764" i="19"/>
  <c r="O763" i="19"/>
  <c r="N809" i="19"/>
  <c r="M790" i="19"/>
  <c r="N767" i="19"/>
  <c r="O791" i="19"/>
  <c r="M788" i="19"/>
  <c r="N787" i="19"/>
  <c r="M783" i="19"/>
  <c r="N782" i="19"/>
  <c r="P781" i="19"/>
  <c r="M772" i="19"/>
  <c r="N771" i="19"/>
  <c r="O770" i="19"/>
  <c r="P769" i="19"/>
  <c r="M764" i="19"/>
  <c r="N763" i="19"/>
  <c r="P762" i="19"/>
  <c r="N810" i="19"/>
  <c r="O766" i="19"/>
  <c r="N791" i="19"/>
  <c r="P790" i="19"/>
  <c r="M787" i="19"/>
  <c r="O786" i="19"/>
  <c r="M782" i="19"/>
  <c r="O781" i="19"/>
  <c r="M771" i="19"/>
  <c r="N770" i="19"/>
  <c r="O769" i="19"/>
  <c r="P768" i="19"/>
  <c r="M763" i="19"/>
  <c r="O762" i="19"/>
  <c r="N785" i="19"/>
  <c r="P773" i="19"/>
  <c r="M791" i="19"/>
  <c r="O790" i="19"/>
  <c r="N786" i="19"/>
  <c r="P785" i="19"/>
  <c r="N781" i="19"/>
  <c r="M770" i="19"/>
  <c r="N769" i="19"/>
  <c r="O768" i="19"/>
  <c r="P767" i="19"/>
  <c r="N762" i="19"/>
  <c r="N790" i="19"/>
  <c r="P789" i="19"/>
  <c r="M786" i="19"/>
  <c r="O785" i="19"/>
  <c r="M781" i="19"/>
  <c r="P780" i="19"/>
  <c r="M769" i="19"/>
  <c r="N768" i="19"/>
  <c r="O767" i="19"/>
  <c r="P766" i="19"/>
  <c r="M762" i="19"/>
  <c r="M768" i="19"/>
  <c r="O809" i="19"/>
  <c r="P810" i="19"/>
  <c r="P809" i="19"/>
  <c r="M810" i="19"/>
  <c r="M809" i="19"/>
  <c r="O810" i="19"/>
  <c r="N799" i="19"/>
  <c r="N807" i="19"/>
  <c r="N800" i="19"/>
  <c r="N808" i="19"/>
  <c r="N801" i="19"/>
  <c r="N803" i="19"/>
  <c r="N804" i="19"/>
  <c r="N798" i="19"/>
  <c r="N802" i="19"/>
  <c r="N806" i="19"/>
  <c r="N805" i="19"/>
  <c r="O808" i="19"/>
  <c r="O807" i="19"/>
  <c r="O806" i="19"/>
  <c r="O805" i="19"/>
  <c r="O804" i="19"/>
  <c r="O803" i="19"/>
  <c r="O802" i="19"/>
  <c r="O801" i="19"/>
  <c r="O800" i="19"/>
  <c r="O799" i="19"/>
  <c r="P798" i="19"/>
  <c r="P806" i="19"/>
  <c r="P799" i="19"/>
  <c r="M808" i="19"/>
  <c r="M807" i="19"/>
  <c r="M806" i="19"/>
  <c r="M805" i="19"/>
  <c r="M804" i="19"/>
  <c r="M803" i="19"/>
  <c r="M802" i="19"/>
  <c r="M801" i="19"/>
  <c r="M800" i="19"/>
  <c r="M799" i="19"/>
  <c r="O798" i="19"/>
  <c r="P805" i="19"/>
  <c r="M798" i="19"/>
  <c r="P801" i="19"/>
  <c r="P807" i="19"/>
  <c r="P803" i="19"/>
  <c r="P808" i="19"/>
  <c r="P804" i="19"/>
  <c r="P802" i="19"/>
  <c r="P800" i="19"/>
  <c r="D793" i="19"/>
  <c r="F792" i="19"/>
  <c r="AB792" i="19"/>
  <c r="D775" i="19"/>
  <c r="AB774" i="19"/>
  <c r="F774" i="19"/>
  <c r="N751" i="19"/>
  <c r="N748" i="19"/>
  <c r="N749" i="19"/>
  <c r="N750" i="19"/>
  <c r="P749" i="19"/>
  <c r="P748" i="19"/>
  <c r="P750" i="19"/>
  <c r="O749" i="19"/>
  <c r="O748" i="19"/>
  <c r="P751" i="19"/>
  <c r="O750" i="19"/>
  <c r="M749" i="19"/>
  <c r="M748" i="19"/>
  <c r="O751" i="19"/>
  <c r="M750" i="19"/>
  <c r="M751" i="19"/>
  <c r="P737" i="19"/>
  <c r="M732" i="19"/>
  <c r="O731" i="19"/>
  <c r="N724" i="19"/>
  <c r="O732" i="19"/>
  <c r="M733" i="19"/>
  <c r="O737" i="19"/>
  <c r="P736" i="19"/>
  <c r="N731" i="19"/>
  <c r="P730" i="19"/>
  <c r="N725" i="19"/>
  <c r="N733" i="19"/>
  <c r="N737" i="19"/>
  <c r="O736" i="19"/>
  <c r="P735" i="19"/>
  <c r="M731" i="19"/>
  <c r="O730" i="19"/>
  <c r="N726" i="19"/>
  <c r="M734" i="19"/>
  <c r="P731" i="19"/>
  <c r="M737" i="19"/>
  <c r="N736" i="19"/>
  <c r="O735" i="19"/>
  <c r="P734" i="19"/>
  <c r="N730" i="19"/>
  <c r="N727" i="19"/>
  <c r="N722" i="19"/>
  <c r="N732" i="19"/>
  <c r="M736" i="19"/>
  <c r="N735" i="19"/>
  <c r="O734" i="19"/>
  <c r="P733" i="19"/>
  <c r="M730" i="19"/>
  <c r="N728" i="19"/>
  <c r="N723" i="19"/>
  <c r="M735" i="19"/>
  <c r="N734" i="19"/>
  <c r="O733" i="19"/>
  <c r="P732" i="19"/>
  <c r="N721" i="19"/>
  <c r="P726" i="19"/>
  <c r="O725" i="19"/>
  <c r="M724" i="19"/>
  <c r="P722" i="19"/>
  <c r="P727" i="19"/>
  <c r="O726" i="19"/>
  <c r="M725" i="19"/>
  <c r="M727" i="19"/>
  <c r="P725" i="19"/>
  <c r="P728" i="19"/>
  <c r="O727" i="19"/>
  <c r="M726" i="19"/>
  <c r="O728" i="19"/>
  <c r="P721" i="19"/>
  <c r="M728" i="19"/>
  <c r="P723" i="19"/>
  <c r="O722" i="19"/>
  <c r="O721" i="19"/>
  <c r="P724" i="19"/>
  <c r="M722" i="19"/>
  <c r="M721" i="19"/>
  <c r="O724" i="19"/>
  <c r="O723" i="19"/>
  <c r="M723" i="19"/>
  <c r="N78" i="19"/>
  <c r="P78" i="19"/>
  <c r="O78" i="19"/>
  <c r="N48" i="19"/>
  <c r="N44" i="19"/>
  <c r="N45" i="19"/>
  <c r="N46" i="19"/>
  <c r="N47" i="19"/>
  <c r="N43" i="19"/>
  <c r="N74" i="19"/>
  <c r="N75" i="19"/>
  <c r="N76" i="19"/>
  <c r="N77" i="19"/>
  <c r="N57" i="19"/>
  <c r="N58" i="19"/>
  <c r="N59" i="19"/>
  <c r="N52" i="19"/>
  <c r="N53" i="19"/>
  <c r="N54" i="19"/>
  <c r="N55" i="19"/>
  <c r="AF24" i="15"/>
  <c r="N1031" i="19"/>
  <c r="N1054" i="19"/>
  <c r="N1055" i="19"/>
  <c r="N1056" i="19"/>
  <c r="N72" i="19"/>
  <c r="N1057" i="19"/>
  <c r="N73" i="19"/>
  <c r="N1058" i="19"/>
  <c r="N276" i="19"/>
  <c r="N1059" i="19"/>
  <c r="M1031" i="19"/>
  <c r="O277" i="19"/>
  <c r="M277" i="19"/>
  <c r="P1059" i="19"/>
  <c r="P1058" i="19"/>
  <c r="P1057" i="19"/>
  <c r="P1056" i="19"/>
  <c r="P1055" i="19"/>
  <c r="M1055" i="19"/>
  <c r="O276" i="19"/>
  <c r="M1054" i="19"/>
  <c r="M276" i="19"/>
  <c r="O1059" i="19"/>
  <c r="O1058" i="19"/>
  <c r="O1057" i="19"/>
  <c r="O1056" i="19"/>
  <c r="O1055" i="19"/>
  <c r="P1054" i="19"/>
  <c r="P276" i="19"/>
  <c r="M1058" i="19"/>
  <c r="M1056" i="19"/>
  <c r="M1059" i="19"/>
  <c r="M1057" i="19"/>
  <c r="O1054" i="19"/>
  <c r="P1031" i="19"/>
  <c r="P277" i="19"/>
  <c r="O1031" i="19"/>
  <c r="U11" i="15"/>
  <c r="AF11" i="15" s="1"/>
  <c r="N39" i="19"/>
  <c r="N37" i="19"/>
  <c r="N40" i="19"/>
  <c r="N38" i="19"/>
  <c r="N41" i="19"/>
  <c r="N34" i="19"/>
  <c r="N35" i="19"/>
  <c r="M34" i="19"/>
  <c r="N36" i="19"/>
  <c r="D1066" i="19"/>
  <c r="F1065" i="19"/>
  <c r="AB1065" i="19"/>
  <c r="D810" i="19"/>
  <c r="F809" i="19"/>
  <c r="AB809" i="19"/>
  <c r="D829" i="19"/>
  <c r="AB828" i="19"/>
  <c r="F828" i="19"/>
  <c r="AF469" i="15"/>
  <c r="AF465" i="15"/>
  <c r="AF456" i="15"/>
  <c r="AF15" i="15"/>
  <c r="AF464" i="15"/>
  <c r="AF463" i="15"/>
  <c r="AF454" i="15"/>
  <c r="AF12" i="15"/>
  <c r="AF146" i="15"/>
  <c r="AF147" i="15"/>
  <c r="AF415" i="15"/>
  <c r="AF467" i="15"/>
  <c r="AF150" i="15"/>
  <c r="AF462" i="15"/>
  <c r="AF453" i="15"/>
  <c r="AF412" i="15"/>
  <c r="AF489" i="15"/>
  <c r="AF307" i="15"/>
  <c r="AF320" i="15"/>
  <c r="AF339" i="15"/>
  <c r="AF344" i="15"/>
  <c r="AF531" i="15"/>
  <c r="AF424" i="15"/>
  <c r="AF143" i="15"/>
  <c r="AF148" i="15"/>
  <c r="AF468" i="15"/>
  <c r="AF459" i="15"/>
  <c r="AF423" i="15"/>
  <c r="AF409" i="15"/>
  <c r="AF476" i="15"/>
  <c r="AF492" i="15"/>
  <c r="AF308" i="15"/>
  <c r="AF313" i="15"/>
  <c r="AF340" i="15"/>
  <c r="AF345" i="15"/>
  <c r="AF533" i="15"/>
  <c r="AF509" i="15"/>
  <c r="AF144" i="15"/>
  <c r="AF408" i="15"/>
  <c r="AF466" i="15"/>
  <c r="AF457" i="15"/>
  <c r="AF422" i="15"/>
  <c r="AF407" i="15"/>
  <c r="AF16" i="15"/>
  <c r="AF479" i="15"/>
  <c r="AF493" i="15"/>
  <c r="AF309" i="15"/>
  <c r="AF314" i="15"/>
  <c r="AF321" i="15"/>
  <c r="AF341" i="15"/>
  <c r="AF346" i="15"/>
  <c r="AF506" i="15"/>
  <c r="AF460" i="15"/>
  <c r="AF420" i="15"/>
  <c r="AF145" i="15"/>
  <c r="AF411" i="15"/>
  <c r="AF458" i="15"/>
  <c r="AF406" i="15"/>
  <c r="AF455" i="15"/>
  <c r="AF14" i="15"/>
  <c r="AF480" i="15"/>
  <c r="AF306" i="15"/>
  <c r="AF311" i="15"/>
  <c r="AF319" i="15"/>
  <c r="AF322" i="15"/>
  <c r="AF342" i="15"/>
  <c r="AF347" i="15"/>
  <c r="AF507" i="15"/>
  <c r="AF512" i="15"/>
  <c r="O54" i="19"/>
  <c r="O53" i="19"/>
  <c r="O52" i="19"/>
  <c r="P55" i="19"/>
  <c r="P54" i="19"/>
  <c r="P53" i="19"/>
  <c r="P52" i="19"/>
  <c r="O55" i="19"/>
  <c r="P77" i="19"/>
  <c r="P73" i="19"/>
  <c r="P76" i="19"/>
  <c r="P72" i="19"/>
  <c r="P75" i="19"/>
  <c r="O75" i="19"/>
  <c r="O74" i="19"/>
  <c r="O77" i="19"/>
  <c r="O73" i="19"/>
  <c r="O76" i="19"/>
  <c r="O72" i="19"/>
  <c r="P74" i="19"/>
  <c r="S24" i="15"/>
  <c r="S100" i="15"/>
  <c r="S312" i="15"/>
  <c r="AF312" i="15"/>
  <c r="S511" i="15"/>
  <c r="AF511" i="15"/>
  <c r="S101" i="15"/>
  <c r="S149" i="15"/>
  <c r="AF149" i="15"/>
  <c r="S17" i="15"/>
  <c r="AF17" i="15"/>
  <c r="S414" i="15"/>
  <c r="AF414" i="15"/>
  <c r="S416" i="15"/>
  <c r="AF416" i="15"/>
  <c r="S508" i="15"/>
  <c r="AF508" i="15"/>
  <c r="S413" i="15"/>
  <c r="AF413" i="15"/>
  <c r="S144" i="15"/>
  <c r="S531" i="15"/>
  <c r="S344" i="15"/>
  <c r="S320" i="15"/>
  <c r="S307" i="15"/>
  <c r="S165" i="15"/>
  <c r="S480" i="15"/>
  <c r="S415" i="15"/>
  <c r="S464" i="15"/>
  <c r="S455" i="15"/>
  <c r="S143" i="15"/>
  <c r="S164" i="15"/>
  <c r="S342" i="15"/>
  <c r="S319" i="15"/>
  <c r="S306" i="15"/>
  <c r="S479" i="15"/>
  <c r="S463" i="15"/>
  <c r="S454" i="15"/>
  <c r="S147" i="15"/>
  <c r="S341" i="15"/>
  <c r="S314" i="15"/>
  <c r="S476" i="15"/>
  <c r="S462" i="15"/>
  <c r="S453" i="15"/>
  <c r="S150" i="15"/>
  <c r="S175" i="15"/>
  <c r="S178" i="15"/>
  <c r="S512" i="15"/>
  <c r="S509" i="15"/>
  <c r="S340" i="15"/>
  <c r="S313" i="15"/>
  <c r="S469" i="15"/>
  <c r="S460" i="15"/>
  <c r="S424" i="15"/>
  <c r="S422" i="15"/>
  <c r="S339" i="15"/>
  <c r="S468" i="15"/>
  <c r="S459" i="15"/>
  <c r="S423" i="15"/>
  <c r="S148" i="15"/>
  <c r="S507" i="15"/>
  <c r="S347" i="15"/>
  <c r="S322" i="15"/>
  <c r="S311" i="15"/>
  <c r="S493" i="15"/>
  <c r="S467" i="15"/>
  <c r="S458" i="15"/>
  <c r="S366" i="15"/>
  <c r="S146" i="15"/>
  <c r="S174" i="15"/>
  <c r="S506" i="15"/>
  <c r="S346" i="15"/>
  <c r="S321" i="15"/>
  <c r="S309" i="15"/>
  <c r="S492" i="15"/>
  <c r="S466" i="15"/>
  <c r="S457" i="15"/>
  <c r="S145" i="15"/>
  <c r="S166" i="15"/>
  <c r="S533" i="15"/>
  <c r="S345" i="15"/>
  <c r="S308" i="15"/>
  <c r="S489" i="15"/>
  <c r="S465" i="15"/>
  <c r="S456" i="15"/>
  <c r="S406" i="15"/>
  <c r="S420" i="15"/>
  <c r="S407" i="15"/>
  <c r="S408" i="15"/>
  <c r="S409" i="15"/>
  <c r="S411" i="15"/>
  <c r="S412" i="15"/>
  <c r="S83" i="15"/>
  <c r="S84" i="15"/>
  <c r="S21" i="15"/>
  <c r="S16" i="15"/>
  <c r="AV5" i="21"/>
  <c r="AV6" i="21"/>
  <c r="AV7" i="21"/>
  <c r="AV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39" i="21"/>
  <c r="AV40" i="21"/>
  <c r="AV41" i="21"/>
  <c r="AV42" i="21"/>
  <c r="AV43" i="21"/>
  <c r="AV45" i="21"/>
  <c r="AV46" i="21"/>
  <c r="AV47" i="21"/>
  <c r="AV48" i="21"/>
  <c r="AV49" i="21"/>
  <c r="AV50" i="21"/>
  <c r="AV54" i="21"/>
  <c r="AV55" i="21"/>
  <c r="AV56" i="21"/>
  <c r="AV57" i="21"/>
  <c r="AV58" i="21"/>
  <c r="AV59" i="21"/>
  <c r="AV60" i="21"/>
  <c r="AV61" i="21"/>
  <c r="AV62" i="21"/>
  <c r="AV63" i="21"/>
  <c r="AV64" i="21"/>
  <c r="AV65" i="21"/>
  <c r="AV66" i="21"/>
  <c r="AV67" i="21"/>
  <c r="AV68" i="21"/>
  <c r="AV69" i="21"/>
  <c r="AV70" i="21"/>
  <c r="AV71" i="21"/>
  <c r="AV72" i="21"/>
  <c r="AV73" i="21"/>
  <c r="AV74" i="21"/>
  <c r="AV75" i="21"/>
  <c r="AV76" i="21"/>
  <c r="AV77" i="21"/>
  <c r="AV78" i="21"/>
  <c r="AV79" i="21"/>
  <c r="AV80" i="21"/>
  <c r="AV81" i="21"/>
  <c r="AV82" i="21"/>
  <c r="AV83" i="21"/>
  <c r="AV84" i="21"/>
  <c r="AV85" i="21"/>
  <c r="AV86" i="21"/>
  <c r="AV87" i="21"/>
  <c r="AV88" i="21"/>
  <c r="AV89" i="21"/>
  <c r="AV90" i="21"/>
  <c r="AV91" i="21"/>
  <c r="AV92" i="21"/>
  <c r="AV93" i="21"/>
  <c r="AV94" i="21"/>
  <c r="AV95" i="21"/>
  <c r="AV96" i="21"/>
  <c r="AV97" i="21"/>
  <c r="AV98" i="21"/>
  <c r="AV99" i="21"/>
  <c r="AV100" i="21"/>
  <c r="AV101" i="21"/>
  <c r="AV102" i="21"/>
  <c r="AV103" i="21"/>
  <c r="AV104" i="21"/>
  <c r="AV105" i="21"/>
  <c r="AV106" i="21"/>
  <c r="AV107" i="21"/>
  <c r="AV108" i="21"/>
  <c r="AV109" i="21"/>
  <c r="AV110" i="21"/>
  <c r="AV111" i="21"/>
  <c r="AV112" i="21"/>
  <c r="AV113" i="21"/>
  <c r="AV4" i="21"/>
  <c r="Q702" i="19" l="1"/>
  <c r="Q699" i="19"/>
  <c r="Q686" i="19"/>
  <c r="Q685" i="19"/>
  <c r="Q701" i="19"/>
  <c r="Q704" i="19"/>
  <c r="Q700" i="19"/>
  <c r="Q703" i="19"/>
  <c r="Q247" i="19"/>
  <c r="Q1162" i="19"/>
  <c r="Q1062" i="19"/>
  <c r="Q1165" i="19"/>
  <c r="Q258" i="19"/>
  <c r="Q257" i="19"/>
  <c r="Q951" i="19"/>
  <c r="Q245" i="19"/>
  <c r="Q1163" i="19"/>
  <c r="Q249" i="19"/>
  <c r="Q246" i="19"/>
  <c r="Q238" i="19"/>
  <c r="Q253" i="19"/>
  <c r="Q148" i="19"/>
  <c r="Q1169" i="19"/>
  <c r="Q1177" i="19"/>
  <c r="Q1171" i="19"/>
  <c r="Q1156" i="19"/>
  <c r="Q260" i="19"/>
  <c r="Q259" i="19"/>
  <c r="Q244" i="19"/>
  <c r="Q256" i="19"/>
  <c r="Q241" i="19"/>
  <c r="Q949" i="19"/>
  <c r="Q1099" i="19"/>
  <c r="Q1150" i="19"/>
  <c r="Q1167" i="19"/>
  <c r="Q1152" i="19"/>
  <c r="Q950" i="19"/>
  <c r="Q1154" i="19"/>
  <c r="Q877" i="19"/>
  <c r="Q145" i="19"/>
  <c r="Q147" i="19"/>
  <c r="Q1173" i="19"/>
  <c r="Q146" i="19"/>
  <c r="Q1158" i="19"/>
  <c r="Q952" i="19"/>
  <c r="Q1175" i="19"/>
  <c r="Q248" i="19"/>
  <c r="Q261" i="19"/>
  <c r="Q961" i="19"/>
  <c r="Q1151" i="19"/>
  <c r="Q1153" i="19"/>
  <c r="Q1164" i="19"/>
  <c r="Q1155" i="19"/>
  <c r="Q1166" i="19"/>
  <c r="Q1157" i="19"/>
  <c r="Q1176" i="19"/>
  <c r="Q1168" i="19"/>
  <c r="Q1159" i="19"/>
  <c r="Q1170" i="19"/>
  <c r="Q144" i="19"/>
  <c r="Q243" i="19"/>
  <c r="Q1172" i="19"/>
  <c r="Q231" i="19"/>
  <c r="Q240" i="19"/>
  <c r="Q1041" i="19"/>
  <c r="Q1174" i="19"/>
  <c r="Q242" i="19"/>
  <c r="Q255" i="19"/>
  <c r="Q254" i="19"/>
  <c r="Q953" i="19"/>
  <c r="Q139" i="19"/>
  <c r="Q225" i="19"/>
  <c r="Q211" i="19"/>
  <c r="Q227" i="19"/>
  <c r="Q210" i="19"/>
  <c r="Q224" i="19"/>
  <c r="Q228" i="19"/>
  <c r="Q795" i="19"/>
  <c r="Q126" i="19"/>
  <c r="Q130" i="19"/>
  <c r="Q794" i="19"/>
  <c r="Q137" i="19"/>
  <c r="Q213" i="19"/>
  <c r="Q129" i="19"/>
  <c r="Q135" i="19"/>
  <c r="Q132" i="19"/>
  <c r="Q138" i="19"/>
  <c r="Q230" i="19"/>
  <c r="Q133" i="19"/>
  <c r="Q128" i="19"/>
  <c r="Q212" i="19"/>
  <c r="Q127" i="19"/>
  <c r="Q136" i="19"/>
  <c r="Q223" i="19"/>
  <c r="Q252" i="19"/>
  <c r="Q226" i="19"/>
  <c r="Q131" i="19"/>
  <c r="Q134" i="19"/>
  <c r="Q229" i="19"/>
  <c r="Q284" i="19"/>
  <c r="Q103" i="19"/>
  <c r="Q102" i="19"/>
  <c r="Q104" i="19"/>
  <c r="Q526" i="19"/>
  <c r="Q105" i="19"/>
  <c r="Q123" i="19"/>
  <c r="Q120" i="19"/>
  <c r="Q66" i="19"/>
  <c r="Q1098" i="19"/>
  <c r="Q813" i="19"/>
  <c r="Q1380" i="19"/>
  <c r="Q1379" i="19"/>
  <c r="Q1093" i="19"/>
  <c r="Q1082" i="19"/>
  <c r="Q1087" i="19"/>
  <c r="Q1085" i="19"/>
  <c r="Q1385" i="19"/>
  <c r="Q1091" i="19"/>
  <c r="Q1094" i="19"/>
  <c r="Q1077" i="19"/>
  <c r="Q1081" i="19"/>
  <c r="Q1079" i="19"/>
  <c r="Q1131" i="19"/>
  <c r="Q1083" i="19"/>
  <c r="Q1086" i="19"/>
  <c r="Q1130" i="19"/>
  <c r="Q1080" i="19"/>
  <c r="Q1090" i="19"/>
  <c r="Q1078" i="19"/>
  <c r="Q1084" i="19"/>
  <c r="Q1092" i="19"/>
  <c r="Q695" i="19"/>
  <c r="Q696" i="19"/>
  <c r="Q1040" i="19"/>
  <c r="Q1038" i="19"/>
  <c r="Q1037" i="19"/>
  <c r="Q1039" i="19"/>
  <c r="Q1399" i="19"/>
  <c r="Q1398" i="19"/>
  <c r="Q291" i="19"/>
  <c r="Q288" i="19"/>
  <c r="Q1447" i="19"/>
  <c r="Q289" i="19"/>
  <c r="Q290" i="19"/>
  <c r="Q1441" i="19"/>
  <c r="Q1446" i="19"/>
  <c r="Q1394" i="19"/>
  <c r="Q1476" i="19"/>
  <c r="Q1449" i="19"/>
  <c r="Q1392" i="19"/>
  <c r="Q1475" i="19"/>
  <c r="Q1443" i="19"/>
  <c r="Q1393" i="19"/>
  <c r="Q1448" i="19"/>
  <c r="Q1382" i="19"/>
  <c r="Q1383" i="19"/>
  <c r="Q1429" i="19"/>
  <c r="Q1411" i="19"/>
  <c r="Q1414" i="19"/>
  <c r="Q1405" i="19"/>
  <c r="Q1360" i="19"/>
  <c r="Q1413" i="19"/>
  <c r="Q1404" i="19"/>
  <c r="Q1384" i="19"/>
  <c r="Q1358" i="19"/>
  <c r="Q1381" i="19"/>
  <c r="Q1412" i="19"/>
  <c r="Q1359" i="19"/>
  <c r="Q1330" i="19"/>
  <c r="Q1036" i="19"/>
  <c r="Q1328" i="19"/>
  <c r="Q1329" i="19"/>
  <c r="Q1331" i="19"/>
  <c r="Q1060" i="19"/>
  <c r="Q939" i="19"/>
  <c r="Q844" i="19"/>
  <c r="Q846" i="19"/>
  <c r="Q875" i="19"/>
  <c r="Q940" i="19"/>
  <c r="Q942" i="19"/>
  <c r="Q876" i="19"/>
  <c r="Q845" i="19"/>
  <c r="Q874" i="19"/>
  <c r="Q842" i="19"/>
  <c r="Q847" i="19"/>
  <c r="Q941" i="19"/>
  <c r="Q843" i="19"/>
  <c r="Q848" i="19"/>
  <c r="Q793" i="19"/>
  <c r="Q792" i="19"/>
  <c r="Q972" i="19"/>
  <c r="Q970" i="19"/>
  <c r="Q971" i="19"/>
  <c r="Q924" i="19"/>
  <c r="Q960" i="19"/>
  <c r="Q898" i="19"/>
  <c r="Q925" i="19"/>
  <c r="Q922" i="19"/>
  <c r="Q916" i="19"/>
  <c r="Q954" i="19"/>
  <c r="Q892" i="19"/>
  <c r="Q919" i="19"/>
  <c r="Q957" i="19"/>
  <c r="Q955" i="19"/>
  <c r="Q914" i="19"/>
  <c r="Q911" i="19"/>
  <c r="Q947" i="19"/>
  <c r="Q893" i="19"/>
  <c r="Q920" i="19"/>
  <c r="Q923" i="19"/>
  <c r="Q895" i="19"/>
  <c r="Q913" i="19"/>
  <c r="Q946" i="19"/>
  <c r="Q901" i="19"/>
  <c r="Q896" i="19"/>
  <c r="Q912" i="19"/>
  <c r="Q915" i="19"/>
  <c r="Q910" i="19"/>
  <c r="Q938" i="19"/>
  <c r="Q948" i="19"/>
  <c r="Q894" i="19"/>
  <c r="Q652" i="19"/>
  <c r="Q956" i="19"/>
  <c r="Q897" i="19"/>
  <c r="Q959" i="19"/>
  <c r="Q900" i="19"/>
  <c r="Q902" i="19"/>
  <c r="Q741" i="19"/>
  <c r="Q918" i="19"/>
  <c r="Q958" i="19"/>
  <c r="Q921" i="19"/>
  <c r="Q651" i="19"/>
  <c r="Q744" i="19"/>
  <c r="Q745" i="19"/>
  <c r="Q742" i="19"/>
  <c r="Q740" i="19"/>
  <c r="Q743" i="19"/>
  <c r="Q831" i="19"/>
  <c r="Q830" i="19"/>
  <c r="Q829" i="19"/>
  <c r="Q758" i="19"/>
  <c r="Q753" i="19"/>
  <c r="Q825" i="19"/>
  <c r="Q824" i="19"/>
  <c r="Q827" i="19"/>
  <c r="Q755" i="19"/>
  <c r="Q826" i="19"/>
  <c r="Q828" i="19"/>
  <c r="Q774" i="19"/>
  <c r="Q757" i="19"/>
  <c r="Q776" i="19"/>
  <c r="Q754" i="19"/>
  <c r="Q756" i="19"/>
  <c r="Q694" i="19"/>
  <c r="Q775" i="19"/>
  <c r="Q777" i="19"/>
  <c r="Q693" i="19"/>
  <c r="Q488" i="19"/>
  <c r="Q537" i="19"/>
  <c r="Q503" i="19"/>
  <c r="Q508" i="19"/>
  <c r="Q525" i="19"/>
  <c r="Q504" i="19"/>
  <c r="Q513" i="19"/>
  <c r="Q501" i="19"/>
  <c r="Q556" i="19"/>
  <c r="Q512" i="19"/>
  <c r="Q489" i="19"/>
  <c r="Q547" i="19"/>
  <c r="Q457" i="19"/>
  <c r="Q546" i="19"/>
  <c r="Q519" i="19"/>
  <c r="Q524" i="19"/>
  <c r="Q557" i="19"/>
  <c r="Q538" i="19"/>
  <c r="Q507" i="19"/>
  <c r="Q523" i="19"/>
  <c r="Q559" i="19"/>
  <c r="Q511" i="19"/>
  <c r="Q521" i="19"/>
  <c r="Q456" i="19"/>
  <c r="Q650" i="19"/>
  <c r="Q520" i="19"/>
  <c r="Q505" i="19"/>
  <c r="Q502" i="19"/>
  <c r="Q487" i="19"/>
  <c r="Q558" i="19"/>
  <c r="Q506" i="19"/>
  <c r="Q545" i="19"/>
  <c r="Q510" i="19"/>
  <c r="Q514" i="19"/>
  <c r="Q555" i="19"/>
  <c r="Q509" i="19"/>
  <c r="Q486" i="19"/>
  <c r="Q485" i="19"/>
  <c r="Q426" i="19"/>
  <c r="Q430" i="19"/>
  <c r="Q483" i="19"/>
  <c r="Q424" i="19"/>
  <c r="Q427" i="19"/>
  <c r="Q425" i="19"/>
  <c r="Q431" i="19"/>
  <c r="Q484" i="19"/>
  <c r="Q1048" i="19"/>
  <c r="Q1033" i="19"/>
  <c r="Q1049" i="19"/>
  <c r="Q1220" i="19"/>
  <c r="Q1034" i="19"/>
  <c r="Q1052" i="19"/>
  <c r="Q1222" i="19"/>
  <c r="Q1032" i="19"/>
  <c r="Q1221" i="19"/>
  <c r="Q1219" i="19"/>
  <c r="Q1051" i="19"/>
  <c r="Q1050" i="19"/>
  <c r="Q1148" i="19"/>
  <c r="Q1145" i="19"/>
  <c r="Q1147" i="19"/>
  <c r="Q1146" i="19"/>
  <c r="Q1144" i="19"/>
  <c r="Q1149" i="19"/>
  <c r="Q1045" i="19"/>
  <c r="Q1075" i="19"/>
  <c r="Q1074" i="19"/>
  <c r="Q1046" i="19"/>
  <c r="Q1076" i="19"/>
  <c r="Q1047" i="19"/>
  <c r="Q1073" i="19"/>
  <c r="Q1072" i="19"/>
  <c r="Q1003" i="19"/>
  <c r="Q999" i="19"/>
  <c r="Q689" i="19"/>
  <c r="Q1001" i="19"/>
  <c r="Q1014" i="19"/>
  <c r="Q684" i="19"/>
  <c r="Q682" i="19"/>
  <c r="Q680" i="19"/>
  <c r="Q1000" i="19"/>
  <c r="Q1013" i="19"/>
  <c r="Q1002" i="19"/>
  <c r="Q1011" i="19"/>
  <c r="Q681" i="19"/>
  <c r="Q1004" i="19"/>
  <c r="Q690" i="19"/>
  <c r="Q1012" i="19"/>
  <c r="Q1009" i="19"/>
  <c r="Q1010" i="19"/>
  <c r="Q679" i="19"/>
  <c r="Q683" i="19"/>
  <c r="Q691" i="19"/>
  <c r="Q692" i="19"/>
  <c r="Q299" i="19"/>
  <c r="Q295" i="19"/>
  <c r="Q296" i="19"/>
  <c r="Q315" i="19"/>
  <c r="Q336" i="19"/>
  <c r="Q305" i="19"/>
  <c r="Q316" i="19"/>
  <c r="Q297" i="19"/>
  <c r="Q304" i="19"/>
  <c r="Q300" i="19"/>
  <c r="Q298" i="19"/>
  <c r="Q294" i="19"/>
  <c r="Q317" i="19"/>
  <c r="Q337" i="19"/>
  <c r="Q335" i="19"/>
  <c r="Q318" i="19"/>
  <c r="Q301" i="19"/>
  <c r="Q1236" i="19"/>
  <c r="Q1237" i="19"/>
  <c r="Q1234" i="19"/>
  <c r="Q1238" i="19"/>
  <c r="Q1233" i="19"/>
  <c r="Q1235" i="19"/>
  <c r="Q1127" i="19"/>
  <c r="Q1128" i="19"/>
  <c r="Q1126" i="19"/>
  <c r="Q1265" i="19"/>
  <c r="Q1261" i="19"/>
  <c r="Q1262" i="19"/>
  <c r="Q1263" i="19"/>
  <c r="Q63" i="19"/>
  <c r="Q91" i="19"/>
  <c r="Q1264" i="19"/>
  <c r="Q65" i="19"/>
  <c r="Q739" i="19"/>
  <c r="Q1260" i="19"/>
  <c r="Q64" i="19"/>
  <c r="Q100" i="19"/>
  <c r="Q1266" i="19"/>
  <c r="Q209" i="19"/>
  <c r="Q98" i="19"/>
  <c r="Q1259" i="19"/>
  <c r="Q97" i="19"/>
  <c r="Q285" i="19"/>
  <c r="Q234" i="19"/>
  <c r="Q236" i="19"/>
  <c r="Q101" i="19"/>
  <c r="Q208" i="19"/>
  <c r="Q207" i="19"/>
  <c r="Q96" i="19"/>
  <c r="Q235" i="19"/>
  <c r="Q95" i="19"/>
  <c r="Q286" i="19"/>
  <c r="Q237" i="19"/>
  <c r="Q93" i="19"/>
  <c r="Q90" i="19"/>
  <c r="Q206" i="19"/>
  <c r="Q99" i="19"/>
  <c r="Q62" i="19"/>
  <c r="Q287" i="19"/>
  <c r="Q92" i="19"/>
  <c r="Q94" i="19"/>
  <c r="AB121" i="19"/>
  <c r="D122" i="19"/>
  <c r="F122" i="19" s="1"/>
  <c r="Q204" i="19"/>
  <c r="Q279" i="19"/>
  <c r="Q200" i="19"/>
  <c r="Q281" i="19"/>
  <c r="Q280" i="19"/>
  <c r="Q201" i="19"/>
  <c r="Q198" i="19"/>
  <c r="Q203" i="19"/>
  <c r="Q202" i="19"/>
  <c r="Q205" i="19"/>
  <c r="Q199" i="19"/>
  <c r="Q1299" i="19"/>
  <c r="Q1292" i="19"/>
  <c r="Q1298" i="19"/>
  <c r="Q1287" i="19"/>
  <c r="Q1295" i="19"/>
  <c r="Q1289" i="19"/>
  <c r="Q1288" i="19"/>
  <c r="Q1293" i="19"/>
  <c r="Q1291" i="19"/>
  <c r="Q1297" i="19"/>
  <c r="Q1290" i="19"/>
  <c r="Q1296" i="19"/>
  <c r="Q1294" i="19"/>
  <c r="Q1252" i="19"/>
  <c r="Q1251" i="19"/>
  <c r="Q1253" i="19"/>
  <c r="Q1061" i="19"/>
  <c r="Q1258" i="19"/>
  <c r="Q1064" i="19"/>
  <c r="Q1254" i="19"/>
  <c r="Q1066" i="19"/>
  <c r="Q1063" i="19"/>
  <c r="Q1257" i="19"/>
  <c r="Q1230" i="19"/>
  <c r="Q1068" i="19"/>
  <c r="Q1067" i="19"/>
  <c r="Q1065" i="19"/>
  <c r="Q1256" i="19"/>
  <c r="Q1255" i="19"/>
  <c r="Q1224" i="19"/>
  <c r="Q1225" i="19"/>
  <c r="Q1231" i="19"/>
  <c r="Q1226" i="19"/>
  <c r="Q1227" i="19"/>
  <c r="Q1229" i="19"/>
  <c r="Q1228" i="19"/>
  <c r="Q121" i="19"/>
  <c r="Q122" i="19"/>
  <c r="Q219" i="19"/>
  <c r="Q221" i="19"/>
  <c r="Q119" i="19"/>
  <c r="Q220" i="19"/>
  <c r="Q216" i="19"/>
  <c r="Q218" i="19"/>
  <c r="Q217" i="19"/>
  <c r="Q222" i="19"/>
  <c r="Q114" i="19"/>
  <c r="Q113" i="19"/>
  <c r="Q115" i="19"/>
  <c r="Q27" i="19"/>
  <c r="Q31" i="19"/>
  <c r="Q116" i="19"/>
  <c r="Q109" i="19"/>
  <c r="Q117" i="19"/>
  <c r="Q26" i="19"/>
  <c r="Q108" i="19"/>
  <c r="Q110" i="19"/>
  <c r="Q118" i="19"/>
  <c r="Q111" i="19"/>
  <c r="Q112" i="19"/>
  <c r="Q28" i="19"/>
  <c r="Q32" i="19"/>
  <c r="Q25" i="19"/>
  <c r="Q29" i="19"/>
  <c r="Q30" i="19"/>
  <c r="AB231" i="19"/>
  <c r="F231" i="19"/>
  <c r="D141" i="19"/>
  <c r="AB140" i="19"/>
  <c r="F140" i="19"/>
  <c r="Q931" i="19"/>
  <c r="Q935" i="19"/>
  <c r="Q930" i="19"/>
  <c r="Q967" i="19"/>
  <c r="Q932" i="19"/>
  <c r="Q936" i="19"/>
  <c r="Q934" i="19"/>
  <c r="Q929" i="19"/>
  <c r="Q937" i="19"/>
  <c r="Q928" i="19"/>
  <c r="Q933" i="19"/>
  <c r="Q869" i="19"/>
  <c r="Q860" i="19"/>
  <c r="Q868" i="19"/>
  <c r="Q856" i="19"/>
  <c r="Q859" i="19"/>
  <c r="Q870" i="19"/>
  <c r="Q864" i="19"/>
  <c r="Q862" i="19"/>
  <c r="Q857" i="19"/>
  <c r="Q866" i="19"/>
  <c r="Q858" i="19"/>
  <c r="Q861" i="19"/>
  <c r="Q867" i="19"/>
  <c r="Q863" i="19"/>
  <c r="Q865" i="19"/>
  <c r="F869" i="19"/>
  <c r="D870" i="19"/>
  <c r="AB869" i="19"/>
  <c r="Q764" i="19"/>
  <c r="Q763" i="19"/>
  <c r="Q787" i="19"/>
  <c r="Q762" i="19"/>
  <c r="Q965" i="19"/>
  <c r="Q765" i="19"/>
  <c r="Q821" i="19"/>
  <c r="Q819" i="19"/>
  <c r="Q966" i="19"/>
  <c r="Q809" i="19"/>
  <c r="Q818" i="19"/>
  <c r="Q810" i="19"/>
  <c r="Q772" i="19"/>
  <c r="Q822" i="19"/>
  <c r="Q816" i="19"/>
  <c r="Q783" i="19"/>
  <c r="Q817" i="19"/>
  <c r="Q820" i="19"/>
  <c r="Q823" i="19"/>
  <c r="Q786" i="19"/>
  <c r="Q788" i="19"/>
  <c r="Q789" i="19"/>
  <c r="Q780" i="19"/>
  <c r="Q769" i="19"/>
  <c r="Q791" i="19"/>
  <c r="Q771" i="19"/>
  <c r="Q790" i="19"/>
  <c r="Q773" i="19"/>
  <c r="Q781" i="19"/>
  <c r="Q782" i="19"/>
  <c r="Q784" i="19"/>
  <c r="Q785" i="19"/>
  <c r="Q768" i="19"/>
  <c r="Q770" i="19"/>
  <c r="Q766" i="19"/>
  <c r="Q767" i="19"/>
  <c r="Q803" i="19"/>
  <c r="Q798" i="19"/>
  <c r="Q799" i="19"/>
  <c r="Q807" i="19"/>
  <c r="Q801" i="19"/>
  <c r="Q802" i="19"/>
  <c r="F793" i="19"/>
  <c r="D794" i="19"/>
  <c r="AB793" i="19"/>
  <c r="Q804" i="19"/>
  <c r="Q805" i="19"/>
  <c r="Q806" i="19"/>
  <c r="Q800" i="19"/>
  <c r="Q808" i="19"/>
  <c r="F775" i="19"/>
  <c r="D776" i="19"/>
  <c r="AB775" i="19"/>
  <c r="Q750" i="19"/>
  <c r="Q737" i="19"/>
  <c r="Q736" i="19"/>
  <c r="Q751" i="19"/>
  <c r="Q730" i="19"/>
  <c r="Q748" i="19"/>
  <c r="Q749" i="19"/>
  <c r="Q723" i="19"/>
  <c r="Q727" i="19"/>
  <c r="Q731" i="19"/>
  <c r="Q728" i="19"/>
  <c r="Q725" i="19"/>
  <c r="Q733" i="19"/>
  <c r="Q721" i="19"/>
  <c r="Q722" i="19"/>
  <c r="Q726" i="19"/>
  <c r="Q735" i="19"/>
  <c r="Q724" i="19"/>
  <c r="Q734" i="19"/>
  <c r="Q732" i="19"/>
  <c r="Q1057" i="19"/>
  <c r="Q275" i="19"/>
  <c r="Q1059" i="19"/>
  <c r="Q1056" i="19"/>
  <c r="Q1058" i="19"/>
  <c r="Q276" i="19"/>
  <c r="Q1054" i="19"/>
  <c r="Q1031" i="19"/>
  <c r="Q1055" i="19"/>
  <c r="Q277" i="19"/>
  <c r="D1067" i="19"/>
  <c r="F1066" i="19"/>
  <c r="AB1066" i="19"/>
  <c r="D811" i="19"/>
  <c r="AB810" i="19"/>
  <c r="F810" i="19"/>
  <c r="D830" i="19"/>
  <c r="AB829" i="19"/>
  <c r="F829" i="19"/>
  <c r="M54" i="19"/>
  <c r="AB122" i="19" l="1"/>
  <c r="D123" i="19"/>
  <c r="F123" i="19" s="1"/>
  <c r="AB141" i="19"/>
  <c r="F141" i="19"/>
  <c r="D871" i="19"/>
  <c r="AB870" i="19"/>
  <c r="F870" i="19"/>
  <c r="D795" i="19"/>
  <c r="AB794" i="19"/>
  <c r="F794" i="19"/>
  <c r="D777" i="19"/>
  <c r="F776" i="19"/>
  <c r="AB776" i="19"/>
  <c r="D1068" i="19"/>
  <c r="F1067" i="19"/>
  <c r="AB1067" i="19"/>
  <c r="D812" i="19"/>
  <c r="F811" i="19"/>
  <c r="AB811" i="19"/>
  <c r="D831" i="19"/>
  <c r="F830" i="19"/>
  <c r="AB830" i="19"/>
  <c r="Q54" i="19"/>
  <c r="AB123" i="19" l="1"/>
  <c r="F871" i="19"/>
  <c r="AB871" i="19"/>
  <c r="AB795" i="19"/>
  <c r="F795" i="19"/>
  <c r="F777" i="19"/>
  <c r="AB777" i="19"/>
  <c r="F1068" i="19"/>
  <c r="D1069" i="19"/>
  <c r="AB1068" i="19"/>
  <c r="F831" i="19"/>
  <c r="AB831" i="19"/>
  <c r="F812" i="19"/>
  <c r="D813" i="19"/>
  <c r="AB812" i="19"/>
  <c r="F24" i="22"/>
  <c r="E24" i="22"/>
  <c r="D24" i="22"/>
  <c r="C24" i="22"/>
  <c r="B24" i="22"/>
  <c r="F1069" i="19" l="1"/>
  <c r="AB1069" i="19"/>
  <c r="F813" i="19"/>
  <c r="AB813" i="19"/>
  <c r="S79" i="15"/>
  <c r="S78" i="15"/>
  <c r="A24" i="22"/>
  <c r="F34" i="22" l="1"/>
  <c r="M34" i="22" s="1"/>
  <c r="R34" i="22" s="1"/>
  <c r="F35" i="22"/>
  <c r="M35" i="22" s="1"/>
  <c r="R35" i="22" s="1"/>
  <c r="F36" i="22"/>
  <c r="M36" i="22" s="1"/>
  <c r="R36" i="22" s="1"/>
  <c r="F37" i="22"/>
  <c r="M37" i="22" s="1"/>
  <c r="R37" i="22" s="1"/>
  <c r="F38" i="22"/>
  <c r="E34" i="22"/>
  <c r="E35" i="22"/>
  <c r="E36" i="22"/>
  <c r="E37" i="22"/>
  <c r="E38" i="22"/>
  <c r="C34" i="22"/>
  <c r="C35" i="22"/>
  <c r="C36" i="22"/>
  <c r="C37" i="22"/>
  <c r="C38" i="22"/>
  <c r="D34" i="22"/>
  <c r="D35" i="22"/>
  <c r="D36" i="22"/>
  <c r="D37" i="22"/>
  <c r="D38" i="22"/>
  <c r="B36" i="22"/>
  <c r="B37" i="22"/>
  <c r="B38" i="22"/>
  <c r="A34" i="22"/>
  <c r="J34" i="22" s="1"/>
  <c r="B35" i="22"/>
  <c r="B34" i="22"/>
  <c r="K35" i="22" l="1"/>
  <c r="P35" i="22" s="1"/>
  <c r="L35" i="22"/>
  <c r="Q35" i="22" s="1"/>
  <c r="K37" i="22"/>
  <c r="P37" i="22" s="1"/>
  <c r="L36" i="22"/>
  <c r="Q36" i="22" s="1"/>
  <c r="L37" i="22"/>
  <c r="Q37" i="22" s="1"/>
  <c r="K36" i="22"/>
  <c r="P36" i="22" s="1"/>
  <c r="K34" i="22"/>
  <c r="P34" i="22" s="1"/>
  <c r="L34" i="22"/>
  <c r="Q34" i="22" s="1"/>
  <c r="B7" i="22"/>
  <c r="C7" i="22"/>
  <c r="D7" i="22"/>
  <c r="E7" i="22"/>
  <c r="F7" i="22"/>
  <c r="B8" i="22"/>
  <c r="C8" i="22"/>
  <c r="D8" i="22"/>
  <c r="E8" i="22"/>
  <c r="F8" i="22"/>
  <c r="B9" i="22"/>
  <c r="C9" i="22"/>
  <c r="D9" i="22"/>
  <c r="E9" i="22"/>
  <c r="F9" i="22"/>
  <c r="B10" i="22"/>
  <c r="C10" i="22"/>
  <c r="D10" i="22"/>
  <c r="E10" i="22"/>
  <c r="F10" i="22"/>
  <c r="B11" i="22"/>
  <c r="C11" i="22"/>
  <c r="D11" i="22"/>
  <c r="E11" i="22"/>
  <c r="F11" i="22"/>
  <c r="B12" i="22"/>
  <c r="C12" i="22"/>
  <c r="D12" i="22"/>
  <c r="E12" i="22"/>
  <c r="F12" i="22"/>
  <c r="B6" i="22"/>
  <c r="C6" i="22"/>
  <c r="D6" i="22"/>
  <c r="E6" i="22"/>
  <c r="F6" i="22"/>
  <c r="M6" i="22" s="1"/>
  <c r="R6" i="22" s="1"/>
  <c r="B5" i="22"/>
  <c r="C5" i="22"/>
  <c r="D5" i="22"/>
  <c r="E5" i="22"/>
  <c r="F5" i="22"/>
  <c r="M5" i="22" s="1"/>
  <c r="R5" i="22" s="1"/>
  <c r="K5" i="22" l="1"/>
  <c r="P5" i="22" s="1"/>
  <c r="L5" i="22"/>
  <c r="Q5" i="22" s="1"/>
  <c r="L6" i="22"/>
  <c r="Q6" i="22" s="1"/>
  <c r="K6" i="22"/>
  <c r="P6" i="22" s="1"/>
  <c r="A6" i="22" l="1"/>
  <c r="J6" i="22" s="1"/>
  <c r="N6" i="22" s="1"/>
  <c r="A38" i="22"/>
  <c r="A37" i="22"/>
  <c r="J37" i="22" s="1"/>
  <c r="N37" i="22" s="1"/>
  <c r="A36" i="22"/>
  <c r="J36" i="22" s="1"/>
  <c r="N36" i="22" s="1"/>
  <c r="A35" i="22" l="1"/>
  <c r="J35" i="22" s="1"/>
  <c r="N35" i="22" s="1"/>
  <c r="S11" i="15" l="1"/>
  <c r="A3" i="22"/>
  <c r="A5" i="22" l="1"/>
  <c r="J5" i="22" s="1"/>
  <c r="N5" i="22" s="1"/>
  <c r="K83" i="19"/>
  <c r="K82" i="19"/>
  <c r="M84" i="19" l="1"/>
  <c r="M79" i="19"/>
  <c r="P59" i="19"/>
  <c r="O59" i="19"/>
  <c r="M59" i="19"/>
  <c r="P57" i="19"/>
  <c r="O57" i="19"/>
  <c r="M57" i="19"/>
  <c r="M55" i="19"/>
  <c r="P50" i="19"/>
  <c r="O50" i="19"/>
  <c r="M50" i="19"/>
  <c r="P49" i="19"/>
  <c r="O49" i="19"/>
  <c r="M49" i="19"/>
  <c r="P48" i="19"/>
  <c r="O48" i="19"/>
  <c r="M48" i="19"/>
  <c r="P47" i="19"/>
  <c r="O47" i="19"/>
  <c r="M47" i="19"/>
  <c r="P46" i="19"/>
  <c r="O46" i="19"/>
  <c r="M46" i="19"/>
  <c r="P45" i="19"/>
  <c r="O45" i="19"/>
  <c r="M45" i="19"/>
  <c r="Q48" i="19" l="1"/>
  <c r="Q46" i="19"/>
  <c r="Q49" i="19"/>
  <c r="Q57" i="19"/>
  <c r="Q79" i="19"/>
  <c r="Q59" i="19"/>
  <c r="Q47" i="19"/>
  <c r="Q50" i="19"/>
  <c r="Q55" i="19"/>
  <c r="Q45" i="19"/>
  <c r="Q84" i="19"/>
  <c r="Q108" i="22" l="1"/>
  <c r="Q2" i="22"/>
  <c r="R2" i="22"/>
  <c r="A107" i="22"/>
  <c r="J107" i="22" s="1"/>
  <c r="B107" i="22"/>
  <c r="C107" i="22"/>
  <c r="D107" i="22"/>
  <c r="E107" i="22"/>
  <c r="F107" i="22"/>
  <c r="M107" i="22" s="1"/>
  <c r="R107" i="22" s="1"/>
  <c r="A108" i="22"/>
  <c r="J108" i="22" s="1"/>
  <c r="B108" i="22"/>
  <c r="C108" i="22"/>
  <c r="D108" i="22"/>
  <c r="E108" i="22"/>
  <c r="F108" i="22"/>
  <c r="M108" i="22" s="1"/>
  <c r="R108" i="22" s="1"/>
  <c r="A109" i="22"/>
  <c r="J109" i="22" s="1"/>
  <c r="B109" i="22"/>
  <c r="C109" i="22"/>
  <c r="D109" i="22"/>
  <c r="E109" i="22"/>
  <c r="F109" i="22"/>
  <c r="M109" i="22" s="1"/>
  <c r="R109" i="22" s="1"/>
  <c r="A110" i="22"/>
  <c r="J110" i="22" s="1"/>
  <c r="B110" i="22"/>
  <c r="C110" i="22"/>
  <c r="D110" i="22"/>
  <c r="E110" i="22"/>
  <c r="F110" i="22"/>
  <c r="M110" i="22" s="1"/>
  <c r="R110" i="22" s="1"/>
  <c r="A111" i="22"/>
  <c r="J111" i="22" s="1"/>
  <c r="B111" i="22"/>
  <c r="C111" i="22"/>
  <c r="D111" i="22"/>
  <c r="E111" i="22"/>
  <c r="F111" i="22"/>
  <c r="M111" i="22" s="1"/>
  <c r="R111" i="22" s="1"/>
  <c r="A112" i="22"/>
  <c r="J112" i="22" s="1"/>
  <c r="B112" i="22"/>
  <c r="C112" i="22"/>
  <c r="D112" i="22"/>
  <c r="E112" i="22"/>
  <c r="F112" i="22"/>
  <c r="M112" i="22" s="1"/>
  <c r="R112" i="22" s="1"/>
  <c r="A113" i="22"/>
  <c r="J113" i="22" s="1"/>
  <c r="B113" i="22"/>
  <c r="C113" i="22"/>
  <c r="D113" i="22"/>
  <c r="E113" i="22"/>
  <c r="F113" i="22"/>
  <c r="M113" i="22" s="1"/>
  <c r="R113" i="22" s="1"/>
  <c r="A114" i="22"/>
  <c r="J114" i="22" s="1"/>
  <c r="B114" i="22"/>
  <c r="C114" i="22"/>
  <c r="D114" i="22"/>
  <c r="E114" i="22"/>
  <c r="F114" i="22"/>
  <c r="M114" i="22" s="1"/>
  <c r="R114" i="22" s="1"/>
  <c r="A115" i="22"/>
  <c r="J115" i="22" s="1"/>
  <c r="B115" i="22"/>
  <c r="C115" i="22"/>
  <c r="D115" i="22"/>
  <c r="E115" i="22"/>
  <c r="F115" i="22"/>
  <c r="M115" i="22" s="1"/>
  <c r="R115" i="22" s="1"/>
  <c r="A116" i="22"/>
  <c r="J116" i="22" s="1"/>
  <c r="B116" i="22"/>
  <c r="C116" i="22"/>
  <c r="D116" i="22"/>
  <c r="E116" i="22"/>
  <c r="F116" i="22"/>
  <c r="M116" i="22" s="1"/>
  <c r="R116" i="22" s="1"/>
  <c r="A117" i="22"/>
  <c r="J117" i="22" s="1"/>
  <c r="B117" i="22"/>
  <c r="C117" i="22"/>
  <c r="D117" i="22"/>
  <c r="E117" i="22"/>
  <c r="F117" i="22"/>
  <c r="M117" i="22" s="1"/>
  <c r="R117" i="22" s="1"/>
  <c r="A118" i="22"/>
  <c r="J118" i="22" s="1"/>
  <c r="B118" i="22"/>
  <c r="C118" i="22"/>
  <c r="D118" i="22"/>
  <c r="E118" i="22"/>
  <c r="F118" i="22"/>
  <c r="M118" i="22" s="1"/>
  <c r="R118" i="22" s="1"/>
  <c r="A119" i="22"/>
  <c r="J119" i="22" s="1"/>
  <c r="B119" i="22"/>
  <c r="C119" i="22"/>
  <c r="D119" i="22"/>
  <c r="E119" i="22"/>
  <c r="F119" i="22"/>
  <c r="M119" i="22" s="1"/>
  <c r="R119" i="22" s="1"/>
  <c r="A120" i="22"/>
  <c r="J120" i="22" s="1"/>
  <c r="B120" i="22"/>
  <c r="C120" i="22"/>
  <c r="D120" i="22"/>
  <c r="E120" i="22"/>
  <c r="F120" i="22"/>
  <c r="M120" i="22" s="1"/>
  <c r="R120" i="22" s="1"/>
  <c r="A121" i="22"/>
  <c r="J121" i="22" s="1"/>
  <c r="B121" i="22"/>
  <c r="C121" i="22"/>
  <c r="D121" i="22"/>
  <c r="E121" i="22"/>
  <c r="F121" i="22"/>
  <c r="M121" i="22" s="1"/>
  <c r="R121" i="22" s="1"/>
  <c r="A122" i="22"/>
  <c r="J122" i="22" s="1"/>
  <c r="B122" i="22"/>
  <c r="C122" i="22"/>
  <c r="D122" i="22"/>
  <c r="E122" i="22"/>
  <c r="F122" i="22"/>
  <c r="M122" i="22" s="1"/>
  <c r="R122" i="22" s="1"/>
  <c r="A123" i="22"/>
  <c r="J123" i="22" s="1"/>
  <c r="B123" i="22"/>
  <c r="C123" i="22"/>
  <c r="D123" i="22"/>
  <c r="E123" i="22"/>
  <c r="F123" i="22"/>
  <c r="M123" i="22" s="1"/>
  <c r="R123" i="22" s="1"/>
  <c r="A124" i="22"/>
  <c r="J124" i="22" s="1"/>
  <c r="B124" i="22"/>
  <c r="C124" i="22"/>
  <c r="D124" i="22"/>
  <c r="E124" i="22"/>
  <c r="F124" i="22"/>
  <c r="M124" i="22" s="1"/>
  <c r="R124" i="22" s="1"/>
  <c r="A125" i="22"/>
  <c r="J125" i="22" s="1"/>
  <c r="B125" i="22"/>
  <c r="C125" i="22"/>
  <c r="D125" i="22"/>
  <c r="E125" i="22"/>
  <c r="F125" i="22"/>
  <c r="M125" i="22" s="1"/>
  <c r="R125" i="22" s="1"/>
  <c r="A126" i="22"/>
  <c r="J126" i="22" s="1"/>
  <c r="B126" i="22"/>
  <c r="C126" i="22"/>
  <c r="D126" i="22"/>
  <c r="E126" i="22"/>
  <c r="F126" i="22"/>
  <c r="M126" i="22" s="1"/>
  <c r="R126" i="22" s="1"/>
  <c r="A127" i="22"/>
  <c r="J127" i="22" s="1"/>
  <c r="B127" i="22"/>
  <c r="C127" i="22"/>
  <c r="D127" i="22"/>
  <c r="E127" i="22"/>
  <c r="F127" i="22"/>
  <c r="M127" i="22" s="1"/>
  <c r="R127" i="22" s="1"/>
  <c r="A128" i="22"/>
  <c r="J128" i="22" s="1"/>
  <c r="B128" i="22"/>
  <c r="C128" i="22"/>
  <c r="D128" i="22"/>
  <c r="E128" i="22"/>
  <c r="F128" i="22"/>
  <c r="M128" i="22" s="1"/>
  <c r="R128" i="22" s="1"/>
  <c r="A129" i="22"/>
  <c r="J129" i="22" s="1"/>
  <c r="B129" i="22"/>
  <c r="C129" i="22"/>
  <c r="D129" i="22"/>
  <c r="E129" i="22"/>
  <c r="F129" i="22"/>
  <c r="M129" i="22" s="1"/>
  <c r="R129" i="22" s="1"/>
  <c r="A130" i="22"/>
  <c r="J130" i="22" s="1"/>
  <c r="B130" i="22"/>
  <c r="C130" i="22"/>
  <c r="D130" i="22"/>
  <c r="E130" i="22"/>
  <c r="F130" i="22"/>
  <c r="M130" i="22" s="1"/>
  <c r="R130" i="22" s="1"/>
  <c r="A131" i="22"/>
  <c r="J131" i="22" s="1"/>
  <c r="B131" i="22"/>
  <c r="C131" i="22"/>
  <c r="D131" i="22"/>
  <c r="E131" i="22"/>
  <c r="F131" i="22"/>
  <c r="M131" i="22" s="1"/>
  <c r="R131" i="22" s="1"/>
  <c r="A132" i="22"/>
  <c r="J132" i="22" s="1"/>
  <c r="B132" i="22"/>
  <c r="C132" i="22"/>
  <c r="D132" i="22"/>
  <c r="E132" i="22"/>
  <c r="F132" i="22"/>
  <c r="M132" i="22" s="1"/>
  <c r="R132" i="22" s="1"/>
  <c r="A133" i="22"/>
  <c r="J133" i="22" s="1"/>
  <c r="B133" i="22"/>
  <c r="C133" i="22"/>
  <c r="D133" i="22"/>
  <c r="E133" i="22"/>
  <c r="F133" i="22"/>
  <c r="M133" i="22" s="1"/>
  <c r="R133" i="22" s="1"/>
  <c r="A134" i="22"/>
  <c r="J134" i="22" s="1"/>
  <c r="B134" i="22"/>
  <c r="C134" i="22"/>
  <c r="D134" i="22"/>
  <c r="E134" i="22"/>
  <c r="F134" i="22"/>
  <c r="M134" i="22" s="1"/>
  <c r="R134" i="22" s="1"/>
  <c r="A135" i="22"/>
  <c r="J135" i="22" s="1"/>
  <c r="B135" i="22"/>
  <c r="C135" i="22"/>
  <c r="D135" i="22"/>
  <c r="E135" i="22"/>
  <c r="F135" i="22"/>
  <c r="M135" i="22" s="1"/>
  <c r="R135" i="22" s="1"/>
  <c r="A136" i="22"/>
  <c r="J136" i="22" s="1"/>
  <c r="B136" i="22"/>
  <c r="C136" i="22"/>
  <c r="D136" i="22"/>
  <c r="E136" i="22"/>
  <c r="F136" i="22"/>
  <c r="M136" i="22" s="1"/>
  <c r="R136" i="22" s="1"/>
  <c r="A137" i="22"/>
  <c r="J137" i="22" s="1"/>
  <c r="B137" i="22"/>
  <c r="C137" i="22"/>
  <c r="D137" i="22"/>
  <c r="E137" i="22"/>
  <c r="F137" i="22"/>
  <c r="M137" i="22" s="1"/>
  <c r="R137" i="22" s="1"/>
  <c r="A138" i="22"/>
  <c r="J138" i="22" s="1"/>
  <c r="B138" i="22"/>
  <c r="C138" i="22"/>
  <c r="D138" i="22"/>
  <c r="E138" i="22"/>
  <c r="F138" i="22"/>
  <c r="M138" i="22" s="1"/>
  <c r="R138" i="22" s="1"/>
  <c r="A139" i="22"/>
  <c r="J139" i="22" s="1"/>
  <c r="B139" i="22"/>
  <c r="C139" i="22"/>
  <c r="D139" i="22"/>
  <c r="E139" i="22"/>
  <c r="F139" i="22"/>
  <c r="M139" i="22" s="1"/>
  <c r="R139" i="22" s="1"/>
  <c r="A140" i="22"/>
  <c r="J140" i="22" s="1"/>
  <c r="B140" i="22"/>
  <c r="C140" i="22"/>
  <c r="D140" i="22"/>
  <c r="E140" i="22"/>
  <c r="F140" i="22"/>
  <c r="M140" i="22" s="1"/>
  <c r="R140" i="22" s="1"/>
  <c r="A141" i="22"/>
  <c r="J141" i="22" s="1"/>
  <c r="B141" i="22"/>
  <c r="C141" i="22"/>
  <c r="D141" i="22"/>
  <c r="E141" i="22"/>
  <c r="F141" i="22"/>
  <c r="M141" i="22" s="1"/>
  <c r="R141" i="22" s="1"/>
  <c r="A142" i="22"/>
  <c r="J142" i="22" s="1"/>
  <c r="B142" i="22"/>
  <c r="C142" i="22"/>
  <c r="D142" i="22"/>
  <c r="E142" i="22"/>
  <c r="F142" i="22"/>
  <c r="M142" i="22" s="1"/>
  <c r="R142" i="22" s="1"/>
  <c r="A143" i="22"/>
  <c r="J143" i="22" s="1"/>
  <c r="B143" i="22"/>
  <c r="C143" i="22"/>
  <c r="D143" i="22"/>
  <c r="E143" i="22"/>
  <c r="F143" i="22"/>
  <c r="M143" i="22" s="1"/>
  <c r="R143" i="22" s="1"/>
  <c r="A144" i="22"/>
  <c r="J144" i="22" s="1"/>
  <c r="B144" i="22"/>
  <c r="C144" i="22"/>
  <c r="D144" i="22"/>
  <c r="E144" i="22"/>
  <c r="F144" i="22"/>
  <c r="M144" i="22" s="1"/>
  <c r="R144" i="22" s="1"/>
  <c r="A145" i="22"/>
  <c r="J145" i="22" s="1"/>
  <c r="B145" i="22"/>
  <c r="C145" i="22"/>
  <c r="D145" i="22"/>
  <c r="E145" i="22"/>
  <c r="F145" i="22"/>
  <c r="M145" i="22" s="1"/>
  <c r="R145" i="22" s="1"/>
  <c r="A146" i="22"/>
  <c r="J146" i="22" s="1"/>
  <c r="B146" i="22"/>
  <c r="C146" i="22"/>
  <c r="D146" i="22"/>
  <c r="E146" i="22"/>
  <c r="F146" i="22"/>
  <c r="M146" i="22" s="1"/>
  <c r="R146" i="22" s="1"/>
  <c r="A147" i="22"/>
  <c r="J147" i="22" s="1"/>
  <c r="B147" i="22"/>
  <c r="C147" i="22"/>
  <c r="D147" i="22"/>
  <c r="E147" i="22"/>
  <c r="F147" i="22"/>
  <c r="M147" i="22" s="1"/>
  <c r="R147" i="22" s="1"/>
  <c r="A148" i="22"/>
  <c r="J148" i="22" s="1"/>
  <c r="B148" i="22"/>
  <c r="C148" i="22"/>
  <c r="D148" i="22"/>
  <c r="E148" i="22"/>
  <c r="F148" i="22"/>
  <c r="M148" i="22" s="1"/>
  <c r="R148" i="22" s="1"/>
  <c r="A149" i="22"/>
  <c r="J149" i="22" s="1"/>
  <c r="B149" i="22"/>
  <c r="C149" i="22"/>
  <c r="D149" i="22"/>
  <c r="E149" i="22"/>
  <c r="F149" i="22"/>
  <c r="M149" i="22" s="1"/>
  <c r="R149" i="22" s="1"/>
  <c r="A150" i="22"/>
  <c r="J150" i="22" s="1"/>
  <c r="B150" i="22"/>
  <c r="C150" i="22"/>
  <c r="D150" i="22"/>
  <c r="E150" i="22"/>
  <c r="F150" i="22"/>
  <c r="M150" i="22" s="1"/>
  <c r="R150" i="22" s="1"/>
  <c r="A151" i="22"/>
  <c r="J151" i="22" s="1"/>
  <c r="B151" i="22"/>
  <c r="C151" i="22"/>
  <c r="D151" i="22"/>
  <c r="E151" i="22"/>
  <c r="F151" i="22"/>
  <c r="M151" i="22" s="1"/>
  <c r="R151" i="22" s="1"/>
  <c r="A152" i="22"/>
  <c r="J152" i="22" s="1"/>
  <c r="B152" i="22"/>
  <c r="C152" i="22"/>
  <c r="D152" i="22"/>
  <c r="E152" i="22"/>
  <c r="F152" i="22"/>
  <c r="M152" i="22" s="1"/>
  <c r="R152" i="22" s="1"/>
  <c r="A153" i="22"/>
  <c r="J153" i="22" s="1"/>
  <c r="B153" i="22"/>
  <c r="C153" i="22"/>
  <c r="D153" i="22"/>
  <c r="E153" i="22"/>
  <c r="F153" i="22"/>
  <c r="M153" i="22" s="1"/>
  <c r="R153" i="22" s="1"/>
  <c r="A154" i="22"/>
  <c r="J154" i="22" s="1"/>
  <c r="B154" i="22"/>
  <c r="C154" i="22"/>
  <c r="D154" i="22"/>
  <c r="E154" i="22"/>
  <c r="F154" i="22"/>
  <c r="M154" i="22" s="1"/>
  <c r="R154" i="22" s="1"/>
  <c r="A155" i="22"/>
  <c r="J155" i="22" s="1"/>
  <c r="B155" i="22"/>
  <c r="C155" i="22"/>
  <c r="D155" i="22"/>
  <c r="E155" i="22"/>
  <c r="F155" i="22"/>
  <c r="M155" i="22" s="1"/>
  <c r="R155" i="22" s="1"/>
  <c r="A156" i="22"/>
  <c r="J156" i="22" s="1"/>
  <c r="B156" i="22"/>
  <c r="C156" i="22"/>
  <c r="D156" i="22"/>
  <c r="E156" i="22"/>
  <c r="F156" i="22"/>
  <c r="M156" i="22" s="1"/>
  <c r="R156" i="22" s="1"/>
  <c r="A157" i="22"/>
  <c r="J157" i="22" s="1"/>
  <c r="B157" i="22"/>
  <c r="C157" i="22"/>
  <c r="D157" i="22"/>
  <c r="E157" i="22"/>
  <c r="F157" i="22"/>
  <c r="M157" i="22" s="1"/>
  <c r="R157" i="22" s="1"/>
  <c r="A158" i="22"/>
  <c r="J158" i="22" s="1"/>
  <c r="B158" i="22"/>
  <c r="C158" i="22"/>
  <c r="D158" i="22"/>
  <c r="E158" i="22"/>
  <c r="F158" i="22"/>
  <c r="M158" i="22" s="1"/>
  <c r="R158" i="22" s="1"/>
  <c r="A159" i="22"/>
  <c r="J159" i="22" s="1"/>
  <c r="B159" i="22"/>
  <c r="C159" i="22"/>
  <c r="D159" i="22"/>
  <c r="E159" i="22"/>
  <c r="F159" i="22"/>
  <c r="M159" i="22" s="1"/>
  <c r="R159" i="22" s="1"/>
  <c r="A160" i="22"/>
  <c r="J160" i="22" s="1"/>
  <c r="B160" i="22"/>
  <c r="C160" i="22"/>
  <c r="D160" i="22"/>
  <c r="E160" i="22"/>
  <c r="F160" i="22"/>
  <c r="M160" i="22" s="1"/>
  <c r="R160" i="22" s="1"/>
  <c r="A161" i="22"/>
  <c r="J161" i="22" s="1"/>
  <c r="B161" i="22"/>
  <c r="C161" i="22"/>
  <c r="D161" i="22"/>
  <c r="E161" i="22"/>
  <c r="F161" i="22"/>
  <c r="M161" i="22" s="1"/>
  <c r="R161" i="22" s="1"/>
  <c r="A162" i="22"/>
  <c r="J162" i="22" s="1"/>
  <c r="B162" i="22"/>
  <c r="C162" i="22"/>
  <c r="D162" i="22"/>
  <c r="E162" i="22"/>
  <c r="F162" i="22"/>
  <c r="M162" i="22" s="1"/>
  <c r="R162" i="22" s="1"/>
  <c r="A163" i="22"/>
  <c r="J163" i="22" s="1"/>
  <c r="B163" i="22"/>
  <c r="C163" i="22"/>
  <c r="D163" i="22"/>
  <c r="E163" i="22"/>
  <c r="F163" i="22"/>
  <c r="M163" i="22" s="1"/>
  <c r="R163" i="22" s="1"/>
  <c r="A164" i="22"/>
  <c r="J164" i="22" s="1"/>
  <c r="B164" i="22"/>
  <c r="C164" i="22"/>
  <c r="D164" i="22"/>
  <c r="E164" i="22"/>
  <c r="F164" i="22"/>
  <c r="M164" i="22" s="1"/>
  <c r="R164" i="22" s="1"/>
  <c r="A165" i="22"/>
  <c r="J165" i="22" s="1"/>
  <c r="B165" i="22"/>
  <c r="C165" i="22"/>
  <c r="D165" i="22"/>
  <c r="E165" i="22"/>
  <c r="F165" i="22"/>
  <c r="M165" i="22" s="1"/>
  <c r="R165" i="22" s="1"/>
  <c r="A166" i="22"/>
  <c r="J166" i="22" s="1"/>
  <c r="B166" i="22"/>
  <c r="C166" i="22"/>
  <c r="D166" i="22"/>
  <c r="E166" i="22"/>
  <c r="F166" i="22"/>
  <c r="M166" i="22" s="1"/>
  <c r="R166" i="22" s="1"/>
  <c r="A167" i="22"/>
  <c r="J167" i="22" s="1"/>
  <c r="B167" i="22"/>
  <c r="C167" i="22"/>
  <c r="D167" i="22"/>
  <c r="E167" i="22"/>
  <c r="F167" i="22"/>
  <c r="M167" i="22" s="1"/>
  <c r="R167" i="22" s="1"/>
  <c r="A168" i="22"/>
  <c r="J168" i="22" s="1"/>
  <c r="B168" i="22"/>
  <c r="C168" i="22"/>
  <c r="D168" i="22"/>
  <c r="E168" i="22"/>
  <c r="F168" i="22"/>
  <c r="M168" i="22" s="1"/>
  <c r="R168" i="22" s="1"/>
  <c r="A169" i="22"/>
  <c r="J169" i="22" s="1"/>
  <c r="B169" i="22"/>
  <c r="C169" i="22"/>
  <c r="D169" i="22"/>
  <c r="E169" i="22"/>
  <c r="F169" i="22"/>
  <c r="M169" i="22" s="1"/>
  <c r="R169" i="22" s="1"/>
  <c r="A170" i="22"/>
  <c r="J170" i="22" s="1"/>
  <c r="B170" i="22"/>
  <c r="C170" i="22"/>
  <c r="D170" i="22"/>
  <c r="E170" i="22"/>
  <c r="F170" i="22"/>
  <c r="M170" i="22" s="1"/>
  <c r="R170" i="22" s="1"/>
  <c r="A171" i="22"/>
  <c r="J171" i="22" s="1"/>
  <c r="B171" i="22"/>
  <c r="C171" i="22"/>
  <c r="D171" i="22"/>
  <c r="E171" i="22"/>
  <c r="F171" i="22"/>
  <c r="M171" i="22" s="1"/>
  <c r="R171" i="22" s="1"/>
  <c r="A172" i="22"/>
  <c r="J172" i="22" s="1"/>
  <c r="B172" i="22"/>
  <c r="C172" i="22"/>
  <c r="D172" i="22"/>
  <c r="E172" i="22"/>
  <c r="F172" i="22"/>
  <c r="M172" i="22" s="1"/>
  <c r="R172" i="22" s="1"/>
  <c r="A173" i="22"/>
  <c r="J173" i="22" s="1"/>
  <c r="B173" i="22"/>
  <c r="C173" i="22"/>
  <c r="D173" i="22"/>
  <c r="E173" i="22"/>
  <c r="F173" i="22"/>
  <c r="M173" i="22" s="1"/>
  <c r="R173" i="22" s="1"/>
  <c r="A174" i="22"/>
  <c r="J174" i="22" s="1"/>
  <c r="B174" i="22"/>
  <c r="C174" i="22"/>
  <c r="D174" i="22"/>
  <c r="E174" i="22"/>
  <c r="F174" i="22"/>
  <c r="M174" i="22" s="1"/>
  <c r="R174" i="22" s="1"/>
  <c r="A175" i="22"/>
  <c r="J175" i="22" s="1"/>
  <c r="B175" i="22"/>
  <c r="C175" i="22"/>
  <c r="D175" i="22"/>
  <c r="E175" i="22"/>
  <c r="F175" i="22"/>
  <c r="M175" i="22" s="1"/>
  <c r="R175" i="22" s="1"/>
  <c r="A176" i="22"/>
  <c r="J176" i="22" s="1"/>
  <c r="B176" i="22"/>
  <c r="C176" i="22"/>
  <c r="D176" i="22"/>
  <c r="E176" i="22"/>
  <c r="F176" i="22"/>
  <c r="M176" i="22" s="1"/>
  <c r="R176" i="22" s="1"/>
  <c r="A177" i="22"/>
  <c r="J177" i="22" s="1"/>
  <c r="B177" i="22"/>
  <c r="C177" i="22"/>
  <c r="D177" i="22"/>
  <c r="E177" i="22"/>
  <c r="F177" i="22"/>
  <c r="M177" i="22" s="1"/>
  <c r="R177" i="22" s="1"/>
  <c r="A178" i="22"/>
  <c r="J178" i="22" s="1"/>
  <c r="B178" i="22"/>
  <c r="C178" i="22"/>
  <c r="D178" i="22"/>
  <c r="E178" i="22"/>
  <c r="F178" i="22"/>
  <c r="M178" i="22" s="1"/>
  <c r="R178" i="22" s="1"/>
  <c r="A179" i="22"/>
  <c r="J179" i="22" s="1"/>
  <c r="B179" i="22"/>
  <c r="C179" i="22"/>
  <c r="D179" i="22"/>
  <c r="E179" i="22"/>
  <c r="F179" i="22"/>
  <c r="M179" i="22" s="1"/>
  <c r="R179" i="22" s="1"/>
  <c r="A180" i="22"/>
  <c r="J180" i="22" s="1"/>
  <c r="B180" i="22"/>
  <c r="C180" i="22"/>
  <c r="D180" i="22"/>
  <c r="E180" i="22"/>
  <c r="F180" i="22"/>
  <c r="M180" i="22" s="1"/>
  <c r="R180" i="22" s="1"/>
  <c r="A181" i="22"/>
  <c r="J181" i="22" s="1"/>
  <c r="B181" i="22"/>
  <c r="C181" i="22"/>
  <c r="D181" i="22"/>
  <c r="E181" i="22"/>
  <c r="F181" i="22"/>
  <c r="M181" i="22" s="1"/>
  <c r="R181" i="22" s="1"/>
  <c r="A182" i="22"/>
  <c r="J182" i="22" s="1"/>
  <c r="B182" i="22"/>
  <c r="C182" i="22"/>
  <c r="D182" i="22"/>
  <c r="E182" i="22"/>
  <c r="F182" i="22"/>
  <c r="M182" i="22" s="1"/>
  <c r="R182" i="22" s="1"/>
  <c r="A183" i="22"/>
  <c r="J183" i="22" s="1"/>
  <c r="B183" i="22"/>
  <c r="C183" i="22"/>
  <c r="D183" i="22"/>
  <c r="E183" i="22"/>
  <c r="F183" i="22"/>
  <c r="M183" i="22" s="1"/>
  <c r="R183" i="22" s="1"/>
  <c r="A184" i="22"/>
  <c r="J184" i="22" s="1"/>
  <c r="B184" i="22"/>
  <c r="C184" i="22"/>
  <c r="D184" i="22"/>
  <c r="E184" i="22"/>
  <c r="F184" i="22"/>
  <c r="M184" i="22" s="1"/>
  <c r="R184" i="22" s="1"/>
  <c r="A185" i="22"/>
  <c r="J185" i="22" s="1"/>
  <c r="B185" i="22"/>
  <c r="C185" i="22"/>
  <c r="D185" i="22"/>
  <c r="E185" i="22"/>
  <c r="F185" i="22"/>
  <c r="M185" i="22" s="1"/>
  <c r="R185" i="22" s="1"/>
  <c r="A186" i="22"/>
  <c r="J186" i="22" s="1"/>
  <c r="B186" i="22"/>
  <c r="C186" i="22"/>
  <c r="D186" i="22"/>
  <c r="E186" i="22"/>
  <c r="F186" i="22"/>
  <c r="M186" i="22" s="1"/>
  <c r="R186" i="22" s="1"/>
  <c r="A187" i="22"/>
  <c r="J187" i="22" s="1"/>
  <c r="B187" i="22"/>
  <c r="C187" i="22"/>
  <c r="D187" i="22"/>
  <c r="E187" i="22"/>
  <c r="F187" i="22"/>
  <c r="M187" i="22" s="1"/>
  <c r="R187" i="22" s="1"/>
  <c r="A188" i="22"/>
  <c r="J188" i="22" s="1"/>
  <c r="B188" i="22"/>
  <c r="C188" i="22"/>
  <c r="D188" i="22"/>
  <c r="E188" i="22"/>
  <c r="F188" i="22"/>
  <c r="M188" i="22" s="1"/>
  <c r="R188" i="22" s="1"/>
  <c r="A189" i="22"/>
  <c r="J189" i="22" s="1"/>
  <c r="B189" i="22"/>
  <c r="C189" i="22"/>
  <c r="D189" i="22"/>
  <c r="E189" i="22"/>
  <c r="F189" i="22"/>
  <c r="M189" i="22" s="1"/>
  <c r="R189" i="22" s="1"/>
  <c r="A190" i="22"/>
  <c r="J190" i="22" s="1"/>
  <c r="B190" i="22"/>
  <c r="C190" i="22"/>
  <c r="D190" i="22"/>
  <c r="E190" i="22"/>
  <c r="F190" i="22"/>
  <c r="M190" i="22" s="1"/>
  <c r="R190" i="22" s="1"/>
  <c r="A191" i="22"/>
  <c r="J191" i="22" s="1"/>
  <c r="B191" i="22"/>
  <c r="C191" i="22"/>
  <c r="D191" i="22"/>
  <c r="E191" i="22"/>
  <c r="F191" i="22"/>
  <c r="M191" i="22" s="1"/>
  <c r="R191" i="22" s="1"/>
  <c r="A192" i="22"/>
  <c r="J192" i="22" s="1"/>
  <c r="B192" i="22"/>
  <c r="C192" i="22"/>
  <c r="D192" i="22"/>
  <c r="E192" i="22"/>
  <c r="F192" i="22"/>
  <c r="M192" i="22" s="1"/>
  <c r="R192" i="22" s="1"/>
  <c r="A193" i="22"/>
  <c r="J193" i="22" s="1"/>
  <c r="B193" i="22"/>
  <c r="C193" i="22"/>
  <c r="D193" i="22"/>
  <c r="E193" i="22"/>
  <c r="F193" i="22"/>
  <c r="M193" i="22" s="1"/>
  <c r="R193" i="22" s="1"/>
  <c r="A194" i="22"/>
  <c r="J194" i="22" s="1"/>
  <c r="B194" i="22"/>
  <c r="C194" i="22"/>
  <c r="D194" i="22"/>
  <c r="E194" i="22"/>
  <c r="F194" i="22"/>
  <c r="M194" i="22" s="1"/>
  <c r="R194" i="22" s="1"/>
  <c r="A195" i="22"/>
  <c r="J195" i="22" s="1"/>
  <c r="B195" i="22"/>
  <c r="C195" i="22"/>
  <c r="D195" i="22"/>
  <c r="E195" i="22"/>
  <c r="F195" i="22"/>
  <c r="M195" i="22" s="1"/>
  <c r="R195" i="22" s="1"/>
  <c r="A196" i="22"/>
  <c r="J196" i="22" s="1"/>
  <c r="B196" i="22"/>
  <c r="C196" i="22"/>
  <c r="D196" i="22"/>
  <c r="E196" i="22"/>
  <c r="F196" i="22"/>
  <c r="M196" i="22" s="1"/>
  <c r="R196" i="22" s="1"/>
  <c r="A197" i="22"/>
  <c r="J197" i="22" s="1"/>
  <c r="B197" i="22"/>
  <c r="C197" i="22"/>
  <c r="D197" i="22"/>
  <c r="E197" i="22"/>
  <c r="F197" i="22"/>
  <c r="M197" i="22" s="1"/>
  <c r="R197" i="22" s="1"/>
  <c r="A198" i="22"/>
  <c r="J198" i="22" s="1"/>
  <c r="B198" i="22"/>
  <c r="C198" i="22"/>
  <c r="D198" i="22"/>
  <c r="E198" i="22"/>
  <c r="F198" i="22"/>
  <c r="M198" i="22" s="1"/>
  <c r="R198" i="22" s="1"/>
  <c r="A199" i="22"/>
  <c r="J199" i="22" s="1"/>
  <c r="B199" i="22"/>
  <c r="C199" i="22"/>
  <c r="D199" i="22"/>
  <c r="E199" i="22"/>
  <c r="F199" i="22"/>
  <c r="M199" i="22" s="1"/>
  <c r="R199" i="22" s="1"/>
  <c r="A200" i="22"/>
  <c r="J200" i="22" s="1"/>
  <c r="B200" i="22"/>
  <c r="C200" i="22"/>
  <c r="D200" i="22"/>
  <c r="E200" i="22"/>
  <c r="F200" i="22"/>
  <c r="M200" i="22" s="1"/>
  <c r="R200" i="22" s="1"/>
  <c r="A201" i="22"/>
  <c r="J201" i="22" s="1"/>
  <c r="B201" i="22"/>
  <c r="C201" i="22"/>
  <c r="D201" i="22"/>
  <c r="E201" i="22"/>
  <c r="F201" i="22"/>
  <c r="M201" i="22" s="1"/>
  <c r="R201" i="22" s="1"/>
  <c r="A202" i="22"/>
  <c r="J202" i="22" s="1"/>
  <c r="B202" i="22"/>
  <c r="C202" i="22"/>
  <c r="D202" i="22"/>
  <c r="E202" i="22"/>
  <c r="F202" i="22"/>
  <c r="M202" i="22" s="1"/>
  <c r="R202" i="22" s="1"/>
  <c r="A203" i="22"/>
  <c r="J203" i="22" s="1"/>
  <c r="B203" i="22"/>
  <c r="C203" i="22"/>
  <c r="D203" i="22"/>
  <c r="E203" i="22"/>
  <c r="F203" i="22"/>
  <c r="M203" i="22" s="1"/>
  <c r="R203" i="22" s="1"/>
  <c r="A204" i="22"/>
  <c r="J204" i="22" s="1"/>
  <c r="B204" i="22"/>
  <c r="C204" i="22"/>
  <c r="D204" i="22"/>
  <c r="E204" i="22"/>
  <c r="F204" i="22"/>
  <c r="M204" i="22" s="1"/>
  <c r="R204" i="22" s="1"/>
  <c r="A205" i="22"/>
  <c r="J205" i="22" s="1"/>
  <c r="B205" i="22"/>
  <c r="C205" i="22"/>
  <c r="D205" i="22"/>
  <c r="E205" i="22"/>
  <c r="F205" i="22"/>
  <c r="M205" i="22" s="1"/>
  <c r="R205" i="22" s="1"/>
  <c r="A206" i="22"/>
  <c r="J206" i="22" s="1"/>
  <c r="B206" i="22"/>
  <c r="C206" i="22"/>
  <c r="D206" i="22"/>
  <c r="E206" i="22"/>
  <c r="F206" i="22"/>
  <c r="M206" i="22" s="1"/>
  <c r="R206" i="22" s="1"/>
  <c r="A207" i="22"/>
  <c r="J207" i="22" s="1"/>
  <c r="B207" i="22"/>
  <c r="C207" i="22"/>
  <c r="D207" i="22"/>
  <c r="E207" i="22"/>
  <c r="F207" i="22"/>
  <c r="M207" i="22" s="1"/>
  <c r="R207" i="22" s="1"/>
  <c r="A208" i="22"/>
  <c r="J208" i="22" s="1"/>
  <c r="B208" i="22"/>
  <c r="C208" i="22"/>
  <c r="D208" i="22"/>
  <c r="E208" i="22"/>
  <c r="F208" i="22"/>
  <c r="M208" i="22" s="1"/>
  <c r="R208" i="22" s="1"/>
  <c r="A209" i="22"/>
  <c r="J209" i="22" s="1"/>
  <c r="B209" i="22"/>
  <c r="C209" i="22"/>
  <c r="D209" i="22"/>
  <c r="E209" i="22"/>
  <c r="F209" i="22"/>
  <c r="M209" i="22" s="1"/>
  <c r="R209" i="22" s="1"/>
  <c r="A210" i="22"/>
  <c r="J210" i="22" s="1"/>
  <c r="B210" i="22"/>
  <c r="C210" i="22"/>
  <c r="D210" i="22"/>
  <c r="E210" i="22"/>
  <c r="F210" i="22"/>
  <c r="M210" i="22" s="1"/>
  <c r="R210" i="22" s="1"/>
  <c r="A211" i="22"/>
  <c r="J211" i="22" s="1"/>
  <c r="B211" i="22"/>
  <c r="C211" i="22"/>
  <c r="D211" i="22"/>
  <c r="E211" i="22"/>
  <c r="F211" i="22"/>
  <c r="M211" i="22" s="1"/>
  <c r="R211" i="22" s="1"/>
  <c r="A212" i="22"/>
  <c r="J212" i="22" s="1"/>
  <c r="B212" i="22"/>
  <c r="C212" i="22"/>
  <c r="D212" i="22"/>
  <c r="E212" i="22"/>
  <c r="F212" i="22"/>
  <c r="M212" i="22" s="1"/>
  <c r="R212" i="22" s="1"/>
  <c r="A213" i="22"/>
  <c r="J213" i="22" s="1"/>
  <c r="B213" i="22"/>
  <c r="C213" i="22"/>
  <c r="D213" i="22"/>
  <c r="E213" i="22"/>
  <c r="F213" i="22"/>
  <c r="M213" i="22" s="1"/>
  <c r="R213" i="22" s="1"/>
  <c r="A214" i="22"/>
  <c r="J214" i="22" s="1"/>
  <c r="B214" i="22"/>
  <c r="C214" i="22"/>
  <c r="D214" i="22"/>
  <c r="E214" i="22"/>
  <c r="F214" i="22"/>
  <c r="M214" i="22" s="1"/>
  <c r="R214" i="22" s="1"/>
  <c r="A215" i="22"/>
  <c r="J215" i="22" s="1"/>
  <c r="B215" i="22"/>
  <c r="C215" i="22"/>
  <c r="D215" i="22"/>
  <c r="E215" i="22"/>
  <c r="F215" i="22"/>
  <c r="M215" i="22" s="1"/>
  <c r="R215" i="22" s="1"/>
  <c r="A216" i="22"/>
  <c r="J216" i="22" s="1"/>
  <c r="B216" i="22"/>
  <c r="C216" i="22"/>
  <c r="D216" i="22"/>
  <c r="E216" i="22"/>
  <c r="F216" i="22"/>
  <c r="M216" i="22" s="1"/>
  <c r="R216" i="22" s="1"/>
  <c r="A217" i="22"/>
  <c r="J217" i="22" s="1"/>
  <c r="B217" i="22"/>
  <c r="C217" i="22"/>
  <c r="D217" i="22"/>
  <c r="E217" i="22"/>
  <c r="F217" i="22"/>
  <c r="M217" i="22" s="1"/>
  <c r="R217" i="22" s="1"/>
  <c r="A218" i="22"/>
  <c r="J218" i="22" s="1"/>
  <c r="B218" i="22"/>
  <c r="C218" i="22"/>
  <c r="D218" i="22"/>
  <c r="E218" i="22"/>
  <c r="F218" i="22"/>
  <c r="M218" i="22" s="1"/>
  <c r="R218" i="22" s="1"/>
  <c r="A219" i="22"/>
  <c r="J219" i="22" s="1"/>
  <c r="B219" i="22"/>
  <c r="C219" i="22"/>
  <c r="D219" i="22"/>
  <c r="E219" i="22"/>
  <c r="F219" i="22"/>
  <c r="M219" i="22" s="1"/>
  <c r="R219" i="22" s="1"/>
  <c r="A220" i="22"/>
  <c r="J220" i="22" s="1"/>
  <c r="B220" i="22"/>
  <c r="C220" i="22"/>
  <c r="D220" i="22"/>
  <c r="E220" i="22"/>
  <c r="F220" i="22"/>
  <c r="M220" i="22" s="1"/>
  <c r="R220" i="22" s="1"/>
  <c r="A221" i="22"/>
  <c r="J221" i="22" s="1"/>
  <c r="B221" i="22"/>
  <c r="C221" i="22"/>
  <c r="D221" i="22"/>
  <c r="E221" i="22"/>
  <c r="F221" i="22"/>
  <c r="M221" i="22" s="1"/>
  <c r="R221" i="22" s="1"/>
  <c r="A222" i="22"/>
  <c r="J222" i="22" s="1"/>
  <c r="B222" i="22"/>
  <c r="C222" i="22"/>
  <c r="D222" i="22"/>
  <c r="E222" i="22"/>
  <c r="F222" i="22"/>
  <c r="M222" i="22" s="1"/>
  <c r="R222" i="22" s="1"/>
  <c r="A223" i="22"/>
  <c r="J223" i="22" s="1"/>
  <c r="B223" i="22"/>
  <c r="C223" i="22"/>
  <c r="D223" i="22"/>
  <c r="E223" i="22"/>
  <c r="F223" i="22"/>
  <c r="M223" i="22" s="1"/>
  <c r="R223" i="22" s="1"/>
  <c r="A224" i="22"/>
  <c r="J224" i="22" s="1"/>
  <c r="B224" i="22"/>
  <c r="C224" i="22"/>
  <c r="D224" i="22"/>
  <c r="E224" i="22"/>
  <c r="F224" i="22"/>
  <c r="M224" i="22" s="1"/>
  <c r="R224" i="22" s="1"/>
  <c r="A225" i="22"/>
  <c r="J225" i="22" s="1"/>
  <c r="B225" i="22"/>
  <c r="C225" i="22"/>
  <c r="D225" i="22"/>
  <c r="E225" i="22"/>
  <c r="F225" i="22"/>
  <c r="M225" i="22" s="1"/>
  <c r="R225" i="22" s="1"/>
  <c r="A226" i="22"/>
  <c r="J226" i="22" s="1"/>
  <c r="B226" i="22"/>
  <c r="C226" i="22"/>
  <c r="D226" i="22"/>
  <c r="E226" i="22"/>
  <c r="F226" i="22"/>
  <c r="M226" i="22" s="1"/>
  <c r="R226" i="22" s="1"/>
  <c r="A227" i="22"/>
  <c r="J227" i="22" s="1"/>
  <c r="B227" i="22"/>
  <c r="C227" i="22"/>
  <c r="D227" i="22"/>
  <c r="E227" i="22"/>
  <c r="F227" i="22"/>
  <c r="M227" i="22" s="1"/>
  <c r="R227" i="22" s="1"/>
  <c r="A228" i="22"/>
  <c r="J228" i="22" s="1"/>
  <c r="B228" i="22"/>
  <c r="C228" i="22"/>
  <c r="D228" i="22"/>
  <c r="E228" i="22"/>
  <c r="F228" i="22"/>
  <c r="M228" i="22" s="1"/>
  <c r="R228" i="22" s="1"/>
  <c r="A229" i="22"/>
  <c r="J229" i="22" s="1"/>
  <c r="B229" i="22"/>
  <c r="C229" i="22"/>
  <c r="D229" i="22"/>
  <c r="E229" i="22"/>
  <c r="F229" i="22"/>
  <c r="M229" i="22" s="1"/>
  <c r="R229" i="22" s="1"/>
  <c r="A230" i="22"/>
  <c r="J230" i="22" s="1"/>
  <c r="B230" i="22"/>
  <c r="C230" i="22"/>
  <c r="D230" i="22"/>
  <c r="E230" i="22"/>
  <c r="F230" i="22"/>
  <c r="M230" i="22" s="1"/>
  <c r="R230" i="22" s="1"/>
  <c r="A231" i="22"/>
  <c r="J231" i="22" s="1"/>
  <c r="B231" i="22"/>
  <c r="C231" i="22"/>
  <c r="D231" i="22"/>
  <c r="E231" i="22"/>
  <c r="F231" i="22"/>
  <c r="M231" i="22" s="1"/>
  <c r="R231" i="22" s="1"/>
  <c r="A232" i="22"/>
  <c r="J232" i="22" s="1"/>
  <c r="B232" i="22"/>
  <c r="C232" i="22"/>
  <c r="D232" i="22"/>
  <c r="E232" i="22"/>
  <c r="F232" i="22"/>
  <c r="M232" i="22" s="1"/>
  <c r="R232" i="22" s="1"/>
  <c r="A233" i="22"/>
  <c r="J233" i="22" s="1"/>
  <c r="B233" i="22"/>
  <c r="C233" i="22"/>
  <c r="D233" i="22"/>
  <c r="E233" i="22"/>
  <c r="F233" i="22"/>
  <c r="M233" i="22" s="1"/>
  <c r="R233" i="22" s="1"/>
  <c r="A234" i="22"/>
  <c r="J234" i="22" s="1"/>
  <c r="B234" i="22"/>
  <c r="C234" i="22"/>
  <c r="D234" i="22"/>
  <c r="E234" i="22"/>
  <c r="F234" i="22"/>
  <c r="M234" i="22" s="1"/>
  <c r="R234" i="22" s="1"/>
  <c r="A235" i="22"/>
  <c r="J235" i="22" s="1"/>
  <c r="B235" i="22"/>
  <c r="C235" i="22"/>
  <c r="D235" i="22"/>
  <c r="E235" i="22"/>
  <c r="F235" i="22"/>
  <c r="M235" i="22" s="1"/>
  <c r="R235" i="22" s="1"/>
  <c r="A236" i="22"/>
  <c r="J236" i="22" s="1"/>
  <c r="B236" i="22"/>
  <c r="C236" i="22"/>
  <c r="D236" i="22"/>
  <c r="E236" i="22"/>
  <c r="F236" i="22"/>
  <c r="M236" i="22" s="1"/>
  <c r="R236" i="22" s="1"/>
  <c r="A237" i="22"/>
  <c r="J237" i="22" s="1"/>
  <c r="B237" i="22"/>
  <c r="C237" i="22"/>
  <c r="D237" i="22"/>
  <c r="E237" i="22"/>
  <c r="F237" i="22"/>
  <c r="M237" i="22" s="1"/>
  <c r="R237" i="22" s="1"/>
  <c r="A238" i="22"/>
  <c r="J238" i="22" s="1"/>
  <c r="B238" i="22"/>
  <c r="C238" i="22"/>
  <c r="D238" i="22"/>
  <c r="E238" i="22"/>
  <c r="F238" i="22"/>
  <c r="M238" i="22" s="1"/>
  <c r="R238" i="22" s="1"/>
  <c r="A239" i="22"/>
  <c r="J239" i="22" s="1"/>
  <c r="B239" i="22"/>
  <c r="C239" i="22"/>
  <c r="D239" i="22"/>
  <c r="E239" i="22"/>
  <c r="F239" i="22"/>
  <c r="M239" i="22" s="1"/>
  <c r="R239" i="22" s="1"/>
  <c r="A240" i="22"/>
  <c r="J240" i="22" s="1"/>
  <c r="B240" i="22"/>
  <c r="C240" i="22"/>
  <c r="D240" i="22"/>
  <c r="E240" i="22"/>
  <c r="F240" i="22"/>
  <c r="M240" i="22" s="1"/>
  <c r="R240" i="22" s="1"/>
  <c r="A241" i="22"/>
  <c r="J241" i="22" s="1"/>
  <c r="B241" i="22"/>
  <c r="C241" i="22"/>
  <c r="D241" i="22"/>
  <c r="E241" i="22"/>
  <c r="F241" i="22"/>
  <c r="M241" i="22" s="1"/>
  <c r="R241" i="22" s="1"/>
  <c r="A242" i="22"/>
  <c r="J242" i="22" s="1"/>
  <c r="B242" i="22"/>
  <c r="C242" i="22"/>
  <c r="D242" i="22"/>
  <c r="E242" i="22"/>
  <c r="F242" i="22"/>
  <c r="M242" i="22" s="1"/>
  <c r="R242" i="22" s="1"/>
  <c r="A243" i="22"/>
  <c r="J243" i="22" s="1"/>
  <c r="B243" i="22"/>
  <c r="C243" i="22"/>
  <c r="D243" i="22"/>
  <c r="E243" i="22"/>
  <c r="F243" i="22"/>
  <c r="M243" i="22" s="1"/>
  <c r="R243" i="22" s="1"/>
  <c r="A244" i="22"/>
  <c r="J244" i="22" s="1"/>
  <c r="B244" i="22"/>
  <c r="C244" i="22"/>
  <c r="D244" i="22"/>
  <c r="E244" i="22"/>
  <c r="F244" i="22"/>
  <c r="M244" i="22" s="1"/>
  <c r="R244" i="22" s="1"/>
  <c r="A245" i="22"/>
  <c r="J245" i="22" s="1"/>
  <c r="B245" i="22"/>
  <c r="C245" i="22"/>
  <c r="D245" i="22"/>
  <c r="E245" i="22"/>
  <c r="F245" i="22"/>
  <c r="M245" i="22" s="1"/>
  <c r="R245" i="22" s="1"/>
  <c r="A246" i="22"/>
  <c r="J246" i="22" s="1"/>
  <c r="B246" i="22"/>
  <c r="C246" i="22"/>
  <c r="D246" i="22"/>
  <c r="E246" i="22"/>
  <c r="F246" i="22"/>
  <c r="M246" i="22" s="1"/>
  <c r="R246" i="22" s="1"/>
  <c r="A247" i="22"/>
  <c r="J247" i="22" s="1"/>
  <c r="B247" i="22"/>
  <c r="C247" i="22"/>
  <c r="D247" i="22"/>
  <c r="E247" i="22"/>
  <c r="F247" i="22"/>
  <c r="M247" i="22" s="1"/>
  <c r="R247" i="22" s="1"/>
  <c r="A248" i="22"/>
  <c r="J248" i="22" s="1"/>
  <c r="B248" i="22"/>
  <c r="C248" i="22"/>
  <c r="D248" i="22"/>
  <c r="E248" i="22"/>
  <c r="F248" i="22"/>
  <c r="M248" i="22" s="1"/>
  <c r="R248" i="22" s="1"/>
  <c r="A249" i="22"/>
  <c r="J249" i="22" s="1"/>
  <c r="B249" i="22"/>
  <c r="C249" i="22"/>
  <c r="D249" i="22"/>
  <c r="E249" i="22"/>
  <c r="F249" i="22"/>
  <c r="M249" i="22" s="1"/>
  <c r="R249" i="22" s="1"/>
  <c r="A250" i="22"/>
  <c r="J250" i="22" s="1"/>
  <c r="B250" i="22"/>
  <c r="C250" i="22"/>
  <c r="D250" i="22"/>
  <c r="E250" i="22"/>
  <c r="F250" i="22"/>
  <c r="M250" i="22" s="1"/>
  <c r="R250" i="22" s="1"/>
  <c r="A251" i="22"/>
  <c r="J251" i="22" s="1"/>
  <c r="B251" i="22"/>
  <c r="C251" i="22"/>
  <c r="D251" i="22"/>
  <c r="E251" i="22"/>
  <c r="F251" i="22"/>
  <c r="M251" i="22" s="1"/>
  <c r="R251" i="22" s="1"/>
  <c r="A252" i="22"/>
  <c r="J252" i="22" s="1"/>
  <c r="B252" i="22"/>
  <c r="C252" i="22"/>
  <c r="D252" i="22"/>
  <c r="E252" i="22"/>
  <c r="F252" i="22"/>
  <c r="M252" i="22" s="1"/>
  <c r="R252" i="22" s="1"/>
  <c r="A253" i="22"/>
  <c r="J253" i="22" s="1"/>
  <c r="B253" i="22"/>
  <c r="C253" i="22"/>
  <c r="D253" i="22"/>
  <c r="E253" i="22"/>
  <c r="F253" i="22"/>
  <c r="M253" i="22" s="1"/>
  <c r="R253" i="22" s="1"/>
  <c r="A254" i="22"/>
  <c r="J254" i="22" s="1"/>
  <c r="B254" i="22"/>
  <c r="C254" i="22"/>
  <c r="D254" i="22"/>
  <c r="E254" i="22"/>
  <c r="F254" i="22"/>
  <c r="M254" i="22" s="1"/>
  <c r="R254" i="22" s="1"/>
  <c r="A255" i="22"/>
  <c r="J255" i="22" s="1"/>
  <c r="B255" i="22"/>
  <c r="C255" i="22"/>
  <c r="D255" i="22"/>
  <c r="E255" i="22"/>
  <c r="F255" i="22"/>
  <c r="M255" i="22" s="1"/>
  <c r="R255" i="22" s="1"/>
  <c r="A256" i="22"/>
  <c r="J256" i="22" s="1"/>
  <c r="B256" i="22"/>
  <c r="C256" i="22"/>
  <c r="D256" i="22"/>
  <c r="E256" i="22"/>
  <c r="F256" i="22"/>
  <c r="M256" i="22" s="1"/>
  <c r="R256" i="22" s="1"/>
  <c r="A257" i="22"/>
  <c r="J257" i="22" s="1"/>
  <c r="B257" i="22"/>
  <c r="C257" i="22"/>
  <c r="D257" i="22"/>
  <c r="E257" i="22"/>
  <c r="F257" i="22"/>
  <c r="M257" i="22" s="1"/>
  <c r="R257" i="22" s="1"/>
  <c r="A258" i="22"/>
  <c r="J258" i="22" s="1"/>
  <c r="B258" i="22"/>
  <c r="C258" i="22"/>
  <c r="D258" i="22"/>
  <c r="E258" i="22"/>
  <c r="F258" i="22"/>
  <c r="M258" i="22" s="1"/>
  <c r="R258" i="22" s="1"/>
  <c r="A259" i="22"/>
  <c r="J259" i="22" s="1"/>
  <c r="B259" i="22"/>
  <c r="C259" i="22"/>
  <c r="D259" i="22"/>
  <c r="E259" i="22"/>
  <c r="F259" i="22"/>
  <c r="M259" i="22" s="1"/>
  <c r="R259" i="22" s="1"/>
  <c r="A260" i="22"/>
  <c r="J260" i="22" s="1"/>
  <c r="B260" i="22"/>
  <c r="C260" i="22"/>
  <c r="D260" i="22"/>
  <c r="E260" i="22"/>
  <c r="F260" i="22"/>
  <c r="M260" i="22" s="1"/>
  <c r="R260" i="22" s="1"/>
  <c r="A261" i="22"/>
  <c r="J261" i="22" s="1"/>
  <c r="B261" i="22"/>
  <c r="C261" i="22"/>
  <c r="D261" i="22"/>
  <c r="E261" i="22"/>
  <c r="F261" i="22"/>
  <c r="M261" i="22" s="1"/>
  <c r="R261" i="22" s="1"/>
  <c r="A262" i="22"/>
  <c r="J262" i="22" s="1"/>
  <c r="B262" i="22"/>
  <c r="C262" i="22"/>
  <c r="D262" i="22"/>
  <c r="E262" i="22"/>
  <c r="F262" i="22"/>
  <c r="M262" i="22" s="1"/>
  <c r="R262" i="22" s="1"/>
  <c r="A263" i="22"/>
  <c r="J263" i="22" s="1"/>
  <c r="B263" i="22"/>
  <c r="C263" i="22"/>
  <c r="D263" i="22"/>
  <c r="E263" i="22"/>
  <c r="F263" i="22"/>
  <c r="M263" i="22" s="1"/>
  <c r="R263" i="22" s="1"/>
  <c r="A264" i="22"/>
  <c r="J264" i="22" s="1"/>
  <c r="B264" i="22"/>
  <c r="C264" i="22"/>
  <c r="D264" i="22"/>
  <c r="E264" i="22"/>
  <c r="F264" i="22"/>
  <c r="M264" i="22" s="1"/>
  <c r="R264" i="22" s="1"/>
  <c r="A265" i="22"/>
  <c r="J265" i="22" s="1"/>
  <c r="B265" i="22"/>
  <c r="C265" i="22"/>
  <c r="D265" i="22"/>
  <c r="E265" i="22"/>
  <c r="F265" i="22"/>
  <c r="M265" i="22" s="1"/>
  <c r="R265" i="22" s="1"/>
  <c r="A266" i="22"/>
  <c r="J266" i="22" s="1"/>
  <c r="B266" i="22"/>
  <c r="C266" i="22"/>
  <c r="D266" i="22"/>
  <c r="E266" i="22"/>
  <c r="F266" i="22"/>
  <c r="M266" i="22" s="1"/>
  <c r="R266" i="22" s="1"/>
  <c r="A267" i="22"/>
  <c r="J267" i="22" s="1"/>
  <c r="B267" i="22"/>
  <c r="C267" i="22"/>
  <c r="D267" i="22"/>
  <c r="E267" i="22"/>
  <c r="F267" i="22"/>
  <c r="M267" i="22" s="1"/>
  <c r="R267" i="22" s="1"/>
  <c r="A268" i="22"/>
  <c r="J268" i="22" s="1"/>
  <c r="B268" i="22"/>
  <c r="C268" i="22"/>
  <c r="D268" i="22"/>
  <c r="E268" i="22"/>
  <c r="F268" i="22"/>
  <c r="M268" i="22" s="1"/>
  <c r="R268" i="22" s="1"/>
  <c r="A269" i="22"/>
  <c r="J269" i="22" s="1"/>
  <c r="B269" i="22"/>
  <c r="C269" i="22"/>
  <c r="D269" i="22"/>
  <c r="E269" i="22"/>
  <c r="F269" i="22"/>
  <c r="M269" i="22" s="1"/>
  <c r="R269" i="22" s="1"/>
  <c r="A270" i="22"/>
  <c r="J270" i="22" s="1"/>
  <c r="B270" i="22"/>
  <c r="C270" i="22"/>
  <c r="D270" i="22"/>
  <c r="E270" i="22"/>
  <c r="F270" i="22"/>
  <c r="M270" i="22" s="1"/>
  <c r="R270" i="22" s="1"/>
  <c r="A271" i="22"/>
  <c r="J271" i="22" s="1"/>
  <c r="B271" i="22"/>
  <c r="C271" i="22"/>
  <c r="D271" i="22"/>
  <c r="E271" i="22"/>
  <c r="F271" i="22"/>
  <c r="M271" i="22" s="1"/>
  <c r="R271" i="22" s="1"/>
  <c r="A272" i="22"/>
  <c r="J272" i="22" s="1"/>
  <c r="B272" i="22"/>
  <c r="C272" i="22"/>
  <c r="D272" i="22"/>
  <c r="E272" i="22"/>
  <c r="F272" i="22"/>
  <c r="M272" i="22" s="1"/>
  <c r="R272" i="22" s="1"/>
  <c r="A273" i="22"/>
  <c r="J273" i="22" s="1"/>
  <c r="B273" i="22"/>
  <c r="C273" i="22"/>
  <c r="D273" i="22"/>
  <c r="E273" i="22"/>
  <c r="F273" i="22"/>
  <c r="M273" i="22" s="1"/>
  <c r="R273" i="22" s="1"/>
  <c r="A274" i="22"/>
  <c r="J274" i="22" s="1"/>
  <c r="B274" i="22"/>
  <c r="C274" i="22"/>
  <c r="D274" i="22"/>
  <c r="E274" i="22"/>
  <c r="F274" i="22"/>
  <c r="M274" i="22" s="1"/>
  <c r="R274" i="22" s="1"/>
  <c r="A275" i="22"/>
  <c r="J275" i="22" s="1"/>
  <c r="B275" i="22"/>
  <c r="C275" i="22"/>
  <c r="D275" i="22"/>
  <c r="E275" i="22"/>
  <c r="F275" i="22"/>
  <c r="M275" i="22" s="1"/>
  <c r="R275" i="22" s="1"/>
  <c r="A276" i="22"/>
  <c r="J276" i="22" s="1"/>
  <c r="B276" i="22"/>
  <c r="C276" i="22"/>
  <c r="D276" i="22"/>
  <c r="E276" i="22"/>
  <c r="F276" i="22"/>
  <c r="M276" i="22" s="1"/>
  <c r="R276" i="22" s="1"/>
  <c r="A277" i="22"/>
  <c r="J277" i="22" s="1"/>
  <c r="B277" i="22"/>
  <c r="C277" i="22"/>
  <c r="D277" i="22"/>
  <c r="E277" i="22"/>
  <c r="F277" i="22"/>
  <c r="M277" i="22" s="1"/>
  <c r="R277" i="22" s="1"/>
  <c r="A278" i="22"/>
  <c r="J278" i="22" s="1"/>
  <c r="B278" i="22"/>
  <c r="C278" i="22"/>
  <c r="D278" i="22"/>
  <c r="E278" i="22"/>
  <c r="F278" i="22"/>
  <c r="M278" i="22" s="1"/>
  <c r="R278" i="22" s="1"/>
  <c r="A279" i="22"/>
  <c r="J279" i="22" s="1"/>
  <c r="B279" i="22"/>
  <c r="C279" i="22"/>
  <c r="D279" i="22"/>
  <c r="E279" i="22"/>
  <c r="F279" i="22"/>
  <c r="M279" i="22" s="1"/>
  <c r="R279" i="22" s="1"/>
  <c r="A280" i="22"/>
  <c r="J280" i="22" s="1"/>
  <c r="B280" i="22"/>
  <c r="C280" i="22"/>
  <c r="D280" i="22"/>
  <c r="E280" i="22"/>
  <c r="F280" i="22"/>
  <c r="M280" i="22" s="1"/>
  <c r="R280" i="22" s="1"/>
  <c r="A281" i="22"/>
  <c r="J281" i="22" s="1"/>
  <c r="B281" i="22"/>
  <c r="C281" i="22"/>
  <c r="D281" i="22"/>
  <c r="E281" i="22"/>
  <c r="F281" i="22"/>
  <c r="M281" i="22" s="1"/>
  <c r="R281" i="22" s="1"/>
  <c r="A282" i="22"/>
  <c r="J282" i="22" s="1"/>
  <c r="B282" i="22"/>
  <c r="C282" i="22"/>
  <c r="D282" i="22"/>
  <c r="E282" i="22"/>
  <c r="F282" i="22"/>
  <c r="M282" i="22" s="1"/>
  <c r="R282" i="22" s="1"/>
  <c r="A283" i="22"/>
  <c r="J283" i="22" s="1"/>
  <c r="B283" i="22"/>
  <c r="C283" i="22"/>
  <c r="D283" i="22"/>
  <c r="E283" i="22"/>
  <c r="F283" i="22"/>
  <c r="M283" i="22" s="1"/>
  <c r="R283" i="22" s="1"/>
  <c r="A284" i="22"/>
  <c r="J284" i="22" s="1"/>
  <c r="B284" i="22"/>
  <c r="C284" i="22"/>
  <c r="D284" i="22"/>
  <c r="E284" i="22"/>
  <c r="F284" i="22"/>
  <c r="M284" i="22" s="1"/>
  <c r="R284" i="22" s="1"/>
  <c r="A285" i="22"/>
  <c r="J285" i="22" s="1"/>
  <c r="B285" i="22"/>
  <c r="C285" i="22"/>
  <c r="D285" i="22"/>
  <c r="E285" i="22"/>
  <c r="F285" i="22"/>
  <c r="M285" i="22" s="1"/>
  <c r="R285" i="22" s="1"/>
  <c r="A286" i="22"/>
  <c r="J286" i="22" s="1"/>
  <c r="B286" i="22"/>
  <c r="C286" i="22"/>
  <c r="D286" i="22"/>
  <c r="E286" i="22"/>
  <c r="F286" i="22"/>
  <c r="M286" i="22" s="1"/>
  <c r="R286" i="22" s="1"/>
  <c r="A287" i="22"/>
  <c r="J287" i="22" s="1"/>
  <c r="B287" i="22"/>
  <c r="C287" i="22"/>
  <c r="D287" i="22"/>
  <c r="E287" i="22"/>
  <c r="F287" i="22"/>
  <c r="M287" i="22" s="1"/>
  <c r="R287" i="22" s="1"/>
  <c r="A288" i="22"/>
  <c r="J288" i="22" s="1"/>
  <c r="B288" i="22"/>
  <c r="C288" i="22"/>
  <c r="D288" i="22"/>
  <c r="E288" i="22"/>
  <c r="F288" i="22"/>
  <c r="M288" i="22" s="1"/>
  <c r="R288" i="22" s="1"/>
  <c r="A289" i="22"/>
  <c r="J289" i="22" s="1"/>
  <c r="B289" i="22"/>
  <c r="C289" i="22"/>
  <c r="D289" i="22"/>
  <c r="E289" i="22"/>
  <c r="F289" i="22"/>
  <c r="M289" i="22" s="1"/>
  <c r="R289" i="22" s="1"/>
  <c r="A290" i="22"/>
  <c r="J290" i="22" s="1"/>
  <c r="B290" i="22"/>
  <c r="C290" i="22"/>
  <c r="D290" i="22"/>
  <c r="E290" i="22"/>
  <c r="F290" i="22"/>
  <c r="M290" i="22" s="1"/>
  <c r="R290" i="22" s="1"/>
  <c r="A291" i="22"/>
  <c r="J291" i="22" s="1"/>
  <c r="B291" i="22"/>
  <c r="C291" i="22"/>
  <c r="D291" i="22"/>
  <c r="E291" i="22"/>
  <c r="F291" i="22"/>
  <c r="M291" i="22" s="1"/>
  <c r="R291" i="22" s="1"/>
  <c r="A292" i="22"/>
  <c r="J292" i="22" s="1"/>
  <c r="B292" i="22"/>
  <c r="C292" i="22"/>
  <c r="D292" i="22"/>
  <c r="E292" i="22"/>
  <c r="F292" i="22"/>
  <c r="M292" i="22" s="1"/>
  <c r="R292" i="22" s="1"/>
  <c r="A293" i="22"/>
  <c r="J293" i="22" s="1"/>
  <c r="B293" i="22"/>
  <c r="C293" i="22"/>
  <c r="D293" i="22"/>
  <c r="E293" i="22"/>
  <c r="F293" i="22"/>
  <c r="M293" i="22" s="1"/>
  <c r="R293" i="22" s="1"/>
  <c r="A294" i="22"/>
  <c r="J294" i="22" s="1"/>
  <c r="B294" i="22"/>
  <c r="C294" i="22"/>
  <c r="D294" i="22"/>
  <c r="E294" i="22"/>
  <c r="F294" i="22"/>
  <c r="M294" i="22" s="1"/>
  <c r="R294" i="22" s="1"/>
  <c r="A295" i="22"/>
  <c r="J295" i="22" s="1"/>
  <c r="B295" i="22"/>
  <c r="C295" i="22"/>
  <c r="D295" i="22"/>
  <c r="E295" i="22"/>
  <c r="F295" i="22"/>
  <c r="M295" i="22" s="1"/>
  <c r="R295" i="22" s="1"/>
  <c r="A296" i="22"/>
  <c r="J296" i="22" s="1"/>
  <c r="B296" i="22"/>
  <c r="C296" i="22"/>
  <c r="D296" i="22"/>
  <c r="E296" i="22"/>
  <c r="F296" i="22"/>
  <c r="M296" i="22" s="1"/>
  <c r="R296" i="22" s="1"/>
  <c r="A297" i="22"/>
  <c r="J297" i="22" s="1"/>
  <c r="B297" i="22"/>
  <c r="C297" i="22"/>
  <c r="D297" i="22"/>
  <c r="E297" i="22"/>
  <c r="F297" i="22"/>
  <c r="M297" i="22" s="1"/>
  <c r="R297" i="22" s="1"/>
  <c r="A298" i="22"/>
  <c r="J298" i="22" s="1"/>
  <c r="B298" i="22"/>
  <c r="C298" i="22"/>
  <c r="D298" i="22"/>
  <c r="E298" i="22"/>
  <c r="F298" i="22"/>
  <c r="M298" i="22" s="1"/>
  <c r="R298" i="22" s="1"/>
  <c r="A299" i="22"/>
  <c r="J299" i="22" s="1"/>
  <c r="B299" i="22"/>
  <c r="C299" i="22"/>
  <c r="D299" i="22"/>
  <c r="E299" i="22"/>
  <c r="F299" i="22"/>
  <c r="M299" i="22" s="1"/>
  <c r="R299" i="22" s="1"/>
  <c r="A300" i="22"/>
  <c r="J300" i="22" s="1"/>
  <c r="B300" i="22"/>
  <c r="C300" i="22"/>
  <c r="D300" i="22"/>
  <c r="E300" i="22"/>
  <c r="F300" i="22"/>
  <c r="M300" i="22" s="1"/>
  <c r="R300" i="22" s="1"/>
  <c r="A301" i="22"/>
  <c r="J301" i="22" s="1"/>
  <c r="B301" i="22"/>
  <c r="C301" i="22"/>
  <c r="D301" i="22"/>
  <c r="E301" i="22"/>
  <c r="F301" i="22"/>
  <c r="M301" i="22" s="1"/>
  <c r="R301" i="22" s="1"/>
  <c r="A302" i="22"/>
  <c r="J302" i="22" s="1"/>
  <c r="B302" i="22"/>
  <c r="C302" i="22"/>
  <c r="D302" i="22"/>
  <c r="E302" i="22"/>
  <c r="F302" i="22"/>
  <c r="M302" i="22" s="1"/>
  <c r="R302" i="22" s="1"/>
  <c r="A303" i="22"/>
  <c r="J303" i="22" s="1"/>
  <c r="B303" i="22"/>
  <c r="C303" i="22"/>
  <c r="D303" i="22"/>
  <c r="E303" i="22"/>
  <c r="F303" i="22"/>
  <c r="M303" i="22" s="1"/>
  <c r="R303" i="22" s="1"/>
  <c r="A304" i="22"/>
  <c r="J304" i="22" s="1"/>
  <c r="B304" i="22"/>
  <c r="C304" i="22"/>
  <c r="D304" i="22"/>
  <c r="E304" i="22"/>
  <c r="F304" i="22"/>
  <c r="M304" i="22" s="1"/>
  <c r="R304" i="22" s="1"/>
  <c r="A305" i="22"/>
  <c r="J305" i="22" s="1"/>
  <c r="B305" i="22"/>
  <c r="C305" i="22"/>
  <c r="D305" i="22"/>
  <c r="E305" i="22"/>
  <c r="F305" i="22"/>
  <c r="M305" i="22" s="1"/>
  <c r="R305" i="22" s="1"/>
  <c r="A306" i="22"/>
  <c r="J306" i="22" s="1"/>
  <c r="B306" i="22"/>
  <c r="C306" i="22"/>
  <c r="D306" i="22"/>
  <c r="E306" i="22"/>
  <c r="F306" i="22"/>
  <c r="M306" i="22" s="1"/>
  <c r="R306" i="22" s="1"/>
  <c r="J38" i="22"/>
  <c r="N38" i="22" s="1"/>
  <c r="A42" i="22"/>
  <c r="J42" i="22" s="1"/>
  <c r="A45" i="22"/>
  <c r="J45" i="22" s="1"/>
  <c r="A61" i="22"/>
  <c r="J61" i="22" s="1"/>
  <c r="A77" i="22"/>
  <c r="J77" i="22" s="1"/>
  <c r="A84" i="22"/>
  <c r="J84" i="22" s="1"/>
  <c r="A90" i="22"/>
  <c r="J90" i="22" s="1"/>
  <c r="A98" i="22"/>
  <c r="J98" i="22" s="1"/>
  <c r="A2" i="22"/>
  <c r="M7" i="22"/>
  <c r="R7" i="22" s="1"/>
  <c r="M8" i="22"/>
  <c r="R8" i="22" s="1"/>
  <c r="M9" i="22"/>
  <c r="R9" i="22" s="1"/>
  <c r="M10" i="22"/>
  <c r="R10" i="22" s="1"/>
  <c r="M11" i="22"/>
  <c r="R11" i="22" s="1"/>
  <c r="M12" i="22"/>
  <c r="R12" i="22" s="1"/>
  <c r="B13" i="22"/>
  <c r="C13" i="22"/>
  <c r="D13" i="22"/>
  <c r="E13" i="22"/>
  <c r="F13" i="22"/>
  <c r="M13" i="22" s="1"/>
  <c r="R13" i="22" s="1"/>
  <c r="B14" i="22"/>
  <c r="C14" i="22"/>
  <c r="D14" i="22"/>
  <c r="E14" i="22"/>
  <c r="F14" i="22"/>
  <c r="M14" i="22" s="1"/>
  <c r="R14" i="22" s="1"/>
  <c r="B15" i="22"/>
  <c r="C15" i="22"/>
  <c r="D15" i="22"/>
  <c r="E15" i="22"/>
  <c r="F15" i="22"/>
  <c r="M15" i="22" s="1"/>
  <c r="R15" i="22" s="1"/>
  <c r="B16" i="22"/>
  <c r="C16" i="22"/>
  <c r="D16" i="22"/>
  <c r="E16" i="22"/>
  <c r="F16" i="22"/>
  <c r="M16" i="22" s="1"/>
  <c r="R16" i="22" s="1"/>
  <c r="B17" i="22"/>
  <c r="C17" i="22"/>
  <c r="D17" i="22"/>
  <c r="E17" i="22"/>
  <c r="F17" i="22"/>
  <c r="M17" i="22" s="1"/>
  <c r="R17" i="22" s="1"/>
  <c r="B18" i="22"/>
  <c r="C18" i="22"/>
  <c r="D18" i="22"/>
  <c r="E18" i="22"/>
  <c r="F18" i="22"/>
  <c r="M18" i="22" s="1"/>
  <c r="R18" i="22" s="1"/>
  <c r="B19" i="22"/>
  <c r="C19" i="22"/>
  <c r="D19" i="22"/>
  <c r="E19" i="22"/>
  <c r="F19" i="22"/>
  <c r="M19" i="22" s="1"/>
  <c r="R19" i="22" s="1"/>
  <c r="B20" i="22"/>
  <c r="C20" i="22"/>
  <c r="D20" i="22"/>
  <c r="E20" i="22"/>
  <c r="F20" i="22"/>
  <c r="M20" i="22" s="1"/>
  <c r="R20" i="22" s="1"/>
  <c r="B21" i="22"/>
  <c r="C21" i="22"/>
  <c r="D21" i="22"/>
  <c r="E21" i="22"/>
  <c r="F21" i="22"/>
  <c r="M21" i="22" s="1"/>
  <c r="R21" i="22" s="1"/>
  <c r="B22" i="22"/>
  <c r="C22" i="22"/>
  <c r="D22" i="22"/>
  <c r="E22" i="22"/>
  <c r="F22" i="22"/>
  <c r="M22" i="22" s="1"/>
  <c r="R22" i="22" s="1"/>
  <c r="B23" i="22"/>
  <c r="C23" i="22"/>
  <c r="D23" i="22"/>
  <c r="E23" i="22"/>
  <c r="F23" i="22"/>
  <c r="M23" i="22" s="1"/>
  <c r="R23" i="22" s="1"/>
  <c r="M24" i="22"/>
  <c r="R24" i="22" s="1"/>
  <c r="B25" i="22"/>
  <c r="C25" i="22"/>
  <c r="D25" i="22"/>
  <c r="E25" i="22"/>
  <c r="F25" i="22"/>
  <c r="M25" i="22" s="1"/>
  <c r="R25" i="22" s="1"/>
  <c r="B26" i="22"/>
  <c r="C26" i="22"/>
  <c r="D26" i="22"/>
  <c r="E26" i="22"/>
  <c r="F26" i="22"/>
  <c r="M26" i="22" s="1"/>
  <c r="R26" i="22" s="1"/>
  <c r="B27" i="22"/>
  <c r="C27" i="22"/>
  <c r="D27" i="22"/>
  <c r="E27" i="22"/>
  <c r="F27" i="22"/>
  <c r="M27" i="22" s="1"/>
  <c r="R27" i="22" s="1"/>
  <c r="B28" i="22"/>
  <c r="C28" i="22"/>
  <c r="D28" i="22"/>
  <c r="E28" i="22"/>
  <c r="F28" i="22"/>
  <c r="M28" i="22" s="1"/>
  <c r="R28" i="22" s="1"/>
  <c r="B29" i="22"/>
  <c r="C29" i="22"/>
  <c r="D29" i="22"/>
  <c r="E29" i="22"/>
  <c r="F29" i="22"/>
  <c r="M29" i="22" s="1"/>
  <c r="R29" i="22" s="1"/>
  <c r="B30" i="22"/>
  <c r="C30" i="22"/>
  <c r="D30" i="22"/>
  <c r="E30" i="22"/>
  <c r="F30" i="22"/>
  <c r="M30" i="22" s="1"/>
  <c r="R30" i="22" s="1"/>
  <c r="B31" i="22"/>
  <c r="C31" i="22"/>
  <c r="D31" i="22"/>
  <c r="E31" i="22"/>
  <c r="F31" i="22"/>
  <c r="M31" i="22" s="1"/>
  <c r="R31" i="22" s="1"/>
  <c r="B32" i="22"/>
  <c r="C32" i="22"/>
  <c r="D32" i="22"/>
  <c r="E32" i="22"/>
  <c r="F32" i="22"/>
  <c r="M32" i="22" s="1"/>
  <c r="R32" i="22" s="1"/>
  <c r="B33" i="22"/>
  <c r="C33" i="22"/>
  <c r="D33" i="22"/>
  <c r="E33" i="22"/>
  <c r="F33" i="22"/>
  <c r="M33" i="22" s="1"/>
  <c r="R33" i="22" s="1"/>
  <c r="M38" i="22"/>
  <c r="R38" i="22" s="1"/>
  <c r="B39" i="22"/>
  <c r="C39" i="22"/>
  <c r="D39" i="22"/>
  <c r="E39" i="22"/>
  <c r="F39" i="22"/>
  <c r="M39" i="22" s="1"/>
  <c r="R39" i="22" s="1"/>
  <c r="B40" i="22"/>
  <c r="C40" i="22"/>
  <c r="D40" i="22"/>
  <c r="E40" i="22"/>
  <c r="F40" i="22"/>
  <c r="M40" i="22" s="1"/>
  <c r="R40" i="22" s="1"/>
  <c r="B41" i="22"/>
  <c r="C41" i="22"/>
  <c r="D41" i="22"/>
  <c r="E41" i="22"/>
  <c r="F41" i="22"/>
  <c r="M41" i="22" s="1"/>
  <c r="R41" i="22" s="1"/>
  <c r="B42" i="22"/>
  <c r="C42" i="22"/>
  <c r="D42" i="22"/>
  <c r="E42" i="22"/>
  <c r="F42" i="22"/>
  <c r="M42" i="22" s="1"/>
  <c r="R42" i="22" s="1"/>
  <c r="B43" i="22"/>
  <c r="C43" i="22"/>
  <c r="D43" i="22"/>
  <c r="E43" i="22"/>
  <c r="F43" i="22"/>
  <c r="M43" i="22" s="1"/>
  <c r="R43" i="22" s="1"/>
  <c r="B44" i="22"/>
  <c r="C44" i="22"/>
  <c r="D44" i="22"/>
  <c r="E44" i="22"/>
  <c r="F44" i="22"/>
  <c r="M44" i="22" s="1"/>
  <c r="R44" i="22" s="1"/>
  <c r="B45" i="22"/>
  <c r="C45" i="22"/>
  <c r="D45" i="22"/>
  <c r="E45" i="22"/>
  <c r="F45" i="22"/>
  <c r="M45" i="22" s="1"/>
  <c r="R45" i="22" s="1"/>
  <c r="B46" i="22"/>
  <c r="C46" i="22"/>
  <c r="D46" i="22"/>
  <c r="E46" i="22"/>
  <c r="F46" i="22"/>
  <c r="M46" i="22" s="1"/>
  <c r="R46" i="22" s="1"/>
  <c r="B47" i="22"/>
  <c r="C47" i="22"/>
  <c r="D47" i="22"/>
  <c r="E47" i="22"/>
  <c r="F47" i="22"/>
  <c r="M47" i="22" s="1"/>
  <c r="R47" i="22" s="1"/>
  <c r="B48" i="22"/>
  <c r="C48" i="22"/>
  <c r="D48" i="22"/>
  <c r="E48" i="22"/>
  <c r="F48" i="22"/>
  <c r="M48" i="22" s="1"/>
  <c r="R48" i="22" s="1"/>
  <c r="B49" i="22"/>
  <c r="C49" i="22"/>
  <c r="D49" i="22"/>
  <c r="E49" i="22"/>
  <c r="F49" i="22"/>
  <c r="M49" i="22" s="1"/>
  <c r="R49" i="22" s="1"/>
  <c r="B50" i="22"/>
  <c r="C50" i="22"/>
  <c r="D50" i="22"/>
  <c r="E50" i="22"/>
  <c r="F50" i="22"/>
  <c r="M50" i="22" s="1"/>
  <c r="R50" i="22" s="1"/>
  <c r="B51" i="22"/>
  <c r="C51" i="22"/>
  <c r="D51" i="22"/>
  <c r="E51" i="22"/>
  <c r="F51" i="22"/>
  <c r="M51" i="22" s="1"/>
  <c r="R51" i="22" s="1"/>
  <c r="B52" i="22"/>
  <c r="C52" i="22"/>
  <c r="D52" i="22"/>
  <c r="E52" i="22"/>
  <c r="F52" i="22"/>
  <c r="M52" i="22" s="1"/>
  <c r="R52" i="22" s="1"/>
  <c r="B53" i="22"/>
  <c r="C53" i="22"/>
  <c r="D53" i="22"/>
  <c r="E53" i="22"/>
  <c r="F53" i="22"/>
  <c r="M53" i="22" s="1"/>
  <c r="R53" i="22" s="1"/>
  <c r="B54" i="22"/>
  <c r="C54" i="22"/>
  <c r="D54" i="22"/>
  <c r="E54" i="22"/>
  <c r="F54" i="22"/>
  <c r="M54" i="22" s="1"/>
  <c r="R54" i="22" s="1"/>
  <c r="B55" i="22"/>
  <c r="C55" i="22"/>
  <c r="D55" i="22"/>
  <c r="E55" i="22"/>
  <c r="F55" i="22"/>
  <c r="M55" i="22" s="1"/>
  <c r="R55" i="22" s="1"/>
  <c r="B56" i="22"/>
  <c r="C56" i="22"/>
  <c r="D56" i="22"/>
  <c r="E56" i="22"/>
  <c r="F56" i="22"/>
  <c r="M56" i="22" s="1"/>
  <c r="R56" i="22" s="1"/>
  <c r="B57" i="22"/>
  <c r="C57" i="22"/>
  <c r="D57" i="22"/>
  <c r="E57" i="22"/>
  <c r="F57" i="22"/>
  <c r="M57" i="22" s="1"/>
  <c r="R57" i="22" s="1"/>
  <c r="B58" i="22"/>
  <c r="C58" i="22"/>
  <c r="D58" i="22"/>
  <c r="E58" i="22"/>
  <c r="F58" i="22"/>
  <c r="M58" i="22" s="1"/>
  <c r="R58" i="22" s="1"/>
  <c r="B59" i="22"/>
  <c r="C59" i="22"/>
  <c r="D59" i="22"/>
  <c r="E59" i="22"/>
  <c r="F59" i="22"/>
  <c r="M59" i="22" s="1"/>
  <c r="R59" i="22" s="1"/>
  <c r="B60" i="22"/>
  <c r="C60" i="22"/>
  <c r="D60" i="22"/>
  <c r="E60" i="22"/>
  <c r="F60" i="22"/>
  <c r="M60" i="22" s="1"/>
  <c r="R60" i="22" s="1"/>
  <c r="B61" i="22"/>
  <c r="C61" i="22"/>
  <c r="D61" i="22"/>
  <c r="E61" i="22"/>
  <c r="F61" i="22"/>
  <c r="M61" i="22" s="1"/>
  <c r="R61" i="22" s="1"/>
  <c r="B62" i="22"/>
  <c r="C62" i="22"/>
  <c r="D62" i="22"/>
  <c r="E62" i="22"/>
  <c r="F62" i="22"/>
  <c r="M62" i="22" s="1"/>
  <c r="R62" i="22" s="1"/>
  <c r="B63" i="22"/>
  <c r="C63" i="22"/>
  <c r="D63" i="22"/>
  <c r="E63" i="22"/>
  <c r="F63" i="22"/>
  <c r="M63" i="22" s="1"/>
  <c r="R63" i="22" s="1"/>
  <c r="B64" i="22"/>
  <c r="C64" i="22"/>
  <c r="D64" i="22"/>
  <c r="E64" i="22"/>
  <c r="F64" i="22"/>
  <c r="M64" i="22" s="1"/>
  <c r="R64" i="22" s="1"/>
  <c r="B65" i="22"/>
  <c r="C65" i="22"/>
  <c r="D65" i="22"/>
  <c r="E65" i="22"/>
  <c r="F65" i="22"/>
  <c r="M65" i="22" s="1"/>
  <c r="R65" i="22" s="1"/>
  <c r="B66" i="22"/>
  <c r="C66" i="22"/>
  <c r="D66" i="22"/>
  <c r="E66" i="22"/>
  <c r="F66" i="22"/>
  <c r="M66" i="22" s="1"/>
  <c r="R66" i="22" s="1"/>
  <c r="B67" i="22"/>
  <c r="C67" i="22"/>
  <c r="D67" i="22"/>
  <c r="E67" i="22"/>
  <c r="F67" i="22"/>
  <c r="M67" i="22" s="1"/>
  <c r="R67" i="22" s="1"/>
  <c r="B68" i="22"/>
  <c r="C68" i="22"/>
  <c r="D68" i="22"/>
  <c r="E68" i="22"/>
  <c r="F68" i="22"/>
  <c r="M68" i="22" s="1"/>
  <c r="R68" i="22" s="1"/>
  <c r="B69" i="22"/>
  <c r="C69" i="22"/>
  <c r="D69" i="22"/>
  <c r="E69" i="22"/>
  <c r="F69" i="22"/>
  <c r="M69" i="22" s="1"/>
  <c r="R69" i="22" s="1"/>
  <c r="B70" i="22"/>
  <c r="C70" i="22"/>
  <c r="D70" i="22"/>
  <c r="E70" i="22"/>
  <c r="F70" i="22"/>
  <c r="M70" i="22" s="1"/>
  <c r="R70" i="22" s="1"/>
  <c r="B71" i="22"/>
  <c r="C71" i="22"/>
  <c r="D71" i="22"/>
  <c r="E71" i="22"/>
  <c r="F71" i="22"/>
  <c r="M71" i="22" s="1"/>
  <c r="R71" i="22" s="1"/>
  <c r="B72" i="22"/>
  <c r="C72" i="22"/>
  <c r="D72" i="22"/>
  <c r="E72" i="22"/>
  <c r="F72" i="22"/>
  <c r="M72" i="22" s="1"/>
  <c r="R72" i="22" s="1"/>
  <c r="B73" i="22"/>
  <c r="C73" i="22"/>
  <c r="D73" i="22"/>
  <c r="E73" i="22"/>
  <c r="F73" i="22"/>
  <c r="M73" i="22" s="1"/>
  <c r="R73" i="22" s="1"/>
  <c r="B74" i="22"/>
  <c r="C74" i="22"/>
  <c r="D74" i="22"/>
  <c r="E74" i="22"/>
  <c r="F74" i="22"/>
  <c r="M74" i="22" s="1"/>
  <c r="R74" i="22" s="1"/>
  <c r="B75" i="22"/>
  <c r="C75" i="22"/>
  <c r="D75" i="22"/>
  <c r="E75" i="22"/>
  <c r="F75" i="22"/>
  <c r="M75" i="22" s="1"/>
  <c r="R75" i="22" s="1"/>
  <c r="B76" i="22"/>
  <c r="C76" i="22"/>
  <c r="D76" i="22"/>
  <c r="E76" i="22"/>
  <c r="F76" i="22"/>
  <c r="M76" i="22" s="1"/>
  <c r="R76" i="22" s="1"/>
  <c r="B77" i="22"/>
  <c r="C77" i="22"/>
  <c r="D77" i="22"/>
  <c r="E77" i="22"/>
  <c r="F77" i="22"/>
  <c r="M77" i="22" s="1"/>
  <c r="R77" i="22" s="1"/>
  <c r="B78" i="22"/>
  <c r="C78" i="22"/>
  <c r="D78" i="22"/>
  <c r="E78" i="22"/>
  <c r="F78" i="22"/>
  <c r="M78" i="22" s="1"/>
  <c r="R78" i="22" s="1"/>
  <c r="B79" i="22"/>
  <c r="C79" i="22"/>
  <c r="D79" i="22"/>
  <c r="E79" i="22"/>
  <c r="F79" i="22"/>
  <c r="M79" i="22" s="1"/>
  <c r="R79" i="22" s="1"/>
  <c r="B80" i="22"/>
  <c r="C80" i="22"/>
  <c r="D80" i="22"/>
  <c r="E80" i="22"/>
  <c r="F80" i="22"/>
  <c r="M80" i="22" s="1"/>
  <c r="R80" i="22" s="1"/>
  <c r="B81" i="22"/>
  <c r="C81" i="22"/>
  <c r="D81" i="22"/>
  <c r="E81" i="22"/>
  <c r="F81" i="22"/>
  <c r="M81" i="22" s="1"/>
  <c r="R81" i="22" s="1"/>
  <c r="B82" i="22"/>
  <c r="C82" i="22"/>
  <c r="D82" i="22"/>
  <c r="E82" i="22"/>
  <c r="F82" i="22"/>
  <c r="M82" i="22" s="1"/>
  <c r="R82" i="22" s="1"/>
  <c r="B83" i="22"/>
  <c r="C83" i="22"/>
  <c r="D83" i="22"/>
  <c r="E83" i="22"/>
  <c r="F83" i="22"/>
  <c r="M83" i="22" s="1"/>
  <c r="R83" i="22" s="1"/>
  <c r="B84" i="22"/>
  <c r="C84" i="22"/>
  <c r="D84" i="22"/>
  <c r="E84" i="22"/>
  <c r="F84" i="22"/>
  <c r="M84" i="22" s="1"/>
  <c r="R84" i="22" s="1"/>
  <c r="B85" i="22"/>
  <c r="C85" i="22"/>
  <c r="D85" i="22"/>
  <c r="E85" i="22"/>
  <c r="F85" i="22"/>
  <c r="M85" i="22" s="1"/>
  <c r="R85" i="22" s="1"/>
  <c r="B86" i="22"/>
  <c r="C86" i="22"/>
  <c r="D86" i="22"/>
  <c r="E86" i="22"/>
  <c r="F86" i="22"/>
  <c r="M86" i="22" s="1"/>
  <c r="R86" i="22" s="1"/>
  <c r="B87" i="22"/>
  <c r="C87" i="22"/>
  <c r="D87" i="22"/>
  <c r="E87" i="22"/>
  <c r="F87" i="22"/>
  <c r="M87" i="22" s="1"/>
  <c r="R87" i="22" s="1"/>
  <c r="B88" i="22"/>
  <c r="C88" i="22"/>
  <c r="D88" i="22"/>
  <c r="E88" i="22"/>
  <c r="F88" i="22"/>
  <c r="M88" i="22" s="1"/>
  <c r="R88" i="22" s="1"/>
  <c r="B89" i="22"/>
  <c r="C89" i="22"/>
  <c r="D89" i="22"/>
  <c r="E89" i="22"/>
  <c r="F89" i="22"/>
  <c r="M89" i="22" s="1"/>
  <c r="R89" i="22" s="1"/>
  <c r="B90" i="22"/>
  <c r="C90" i="22"/>
  <c r="D90" i="22"/>
  <c r="E90" i="22"/>
  <c r="F90" i="22"/>
  <c r="M90" i="22" s="1"/>
  <c r="R90" i="22" s="1"/>
  <c r="B91" i="22"/>
  <c r="C91" i="22"/>
  <c r="D91" i="22"/>
  <c r="E91" i="22"/>
  <c r="F91" i="22"/>
  <c r="M91" i="22" s="1"/>
  <c r="R91" i="22" s="1"/>
  <c r="B92" i="22"/>
  <c r="C92" i="22"/>
  <c r="D92" i="22"/>
  <c r="E92" i="22"/>
  <c r="F92" i="22"/>
  <c r="M92" i="22" s="1"/>
  <c r="R92" i="22" s="1"/>
  <c r="B93" i="22"/>
  <c r="C93" i="22"/>
  <c r="D93" i="22"/>
  <c r="E93" i="22"/>
  <c r="F93" i="22"/>
  <c r="M93" i="22" s="1"/>
  <c r="R93" i="22" s="1"/>
  <c r="B94" i="22"/>
  <c r="C94" i="22"/>
  <c r="D94" i="22"/>
  <c r="E94" i="22"/>
  <c r="F94" i="22"/>
  <c r="M94" i="22" s="1"/>
  <c r="R94" i="22" s="1"/>
  <c r="B95" i="22"/>
  <c r="C95" i="22"/>
  <c r="D95" i="22"/>
  <c r="E95" i="22"/>
  <c r="F95" i="22"/>
  <c r="M95" i="22" s="1"/>
  <c r="R95" i="22" s="1"/>
  <c r="B96" i="22"/>
  <c r="C96" i="22"/>
  <c r="D96" i="22"/>
  <c r="E96" i="22"/>
  <c r="F96" i="22"/>
  <c r="M96" i="22" s="1"/>
  <c r="R96" i="22" s="1"/>
  <c r="B97" i="22"/>
  <c r="C97" i="22"/>
  <c r="D97" i="22"/>
  <c r="E97" i="22"/>
  <c r="F97" i="22"/>
  <c r="M97" i="22" s="1"/>
  <c r="R97" i="22" s="1"/>
  <c r="B98" i="22"/>
  <c r="C98" i="22"/>
  <c r="D98" i="22"/>
  <c r="E98" i="22"/>
  <c r="F98" i="22"/>
  <c r="M98" i="22" s="1"/>
  <c r="R98" i="22" s="1"/>
  <c r="B99" i="22"/>
  <c r="C99" i="22"/>
  <c r="D99" i="22"/>
  <c r="E99" i="22"/>
  <c r="F99" i="22"/>
  <c r="M99" i="22" s="1"/>
  <c r="R99" i="22" s="1"/>
  <c r="B100" i="22"/>
  <c r="C100" i="22"/>
  <c r="D100" i="22"/>
  <c r="E100" i="22"/>
  <c r="F100" i="22"/>
  <c r="M100" i="22" s="1"/>
  <c r="R100" i="22" s="1"/>
  <c r="B101" i="22"/>
  <c r="C101" i="22"/>
  <c r="D101" i="22"/>
  <c r="E101" i="22"/>
  <c r="F101" i="22"/>
  <c r="M101" i="22" s="1"/>
  <c r="R101" i="22" s="1"/>
  <c r="B102" i="22"/>
  <c r="C102" i="22"/>
  <c r="D102" i="22"/>
  <c r="E102" i="22"/>
  <c r="F102" i="22"/>
  <c r="M102" i="22" s="1"/>
  <c r="R102" i="22" s="1"/>
  <c r="B103" i="22"/>
  <c r="C103" i="22"/>
  <c r="D103" i="22"/>
  <c r="E103" i="22"/>
  <c r="F103" i="22"/>
  <c r="M103" i="22" s="1"/>
  <c r="R103" i="22" s="1"/>
  <c r="B104" i="22"/>
  <c r="C104" i="22"/>
  <c r="D104" i="22"/>
  <c r="E104" i="22"/>
  <c r="F104" i="22"/>
  <c r="M104" i="22" s="1"/>
  <c r="R104" i="22" s="1"/>
  <c r="B105" i="22"/>
  <c r="C105" i="22"/>
  <c r="D105" i="22"/>
  <c r="E105" i="22"/>
  <c r="F105" i="22"/>
  <c r="M105" i="22" s="1"/>
  <c r="R105" i="22" s="1"/>
  <c r="B106" i="22"/>
  <c r="C106" i="22"/>
  <c r="D106" i="22"/>
  <c r="E106" i="22"/>
  <c r="F106" i="22"/>
  <c r="M106" i="22" s="1"/>
  <c r="R106" i="22" s="1"/>
  <c r="B3" i="22"/>
  <c r="C3" i="22"/>
  <c r="D3" i="22"/>
  <c r="E3" i="22"/>
  <c r="F3" i="22"/>
  <c r="M3" i="22" s="1"/>
  <c r="R3" i="22" s="1"/>
  <c r="B4" i="22"/>
  <c r="C4" i="22"/>
  <c r="D4" i="22"/>
  <c r="E4" i="22"/>
  <c r="F4" i="22"/>
  <c r="M4" i="22" s="1"/>
  <c r="R4" i="22" s="1"/>
  <c r="C2" i="22"/>
  <c r="D2" i="22"/>
  <c r="E2" i="22"/>
  <c r="F2" i="22"/>
  <c r="B2" i="22"/>
  <c r="B1" i="22"/>
  <c r="C1" i="22"/>
  <c r="D1" i="22"/>
  <c r="E1" i="22"/>
  <c r="F1" i="22"/>
  <c r="A1" i="22"/>
  <c r="K73" i="19"/>
  <c r="K74" i="19"/>
  <c r="K75" i="19"/>
  <c r="K76" i="19"/>
  <c r="K77" i="19"/>
  <c r="K78" i="19"/>
  <c r="K79" i="19"/>
  <c r="K80" i="19"/>
  <c r="K81" i="19"/>
  <c r="K84" i="19"/>
  <c r="K85" i="19"/>
  <c r="K86" i="19"/>
  <c r="K87" i="19"/>
  <c r="L192" i="22" l="1"/>
  <c r="Q192" i="22" s="1"/>
  <c r="L188" i="22"/>
  <c r="Q188" i="22" s="1"/>
  <c r="L184" i="22"/>
  <c r="Q184" i="22" s="1"/>
  <c r="L180" i="22"/>
  <c r="Q180" i="22" s="1"/>
  <c r="L176" i="22"/>
  <c r="Q176" i="22" s="1"/>
  <c r="L172" i="22"/>
  <c r="Q172" i="22" s="1"/>
  <c r="L168" i="22"/>
  <c r="Q168" i="22" s="1"/>
  <c r="L164" i="22"/>
  <c r="Q164" i="22" s="1"/>
  <c r="L160" i="22"/>
  <c r="Q160" i="22" s="1"/>
  <c r="L156" i="22"/>
  <c r="Q156" i="22" s="1"/>
  <c r="L148" i="22"/>
  <c r="Q148" i="22" s="1"/>
  <c r="L136" i="22"/>
  <c r="Q136" i="22" s="1"/>
  <c r="L236" i="22"/>
  <c r="Q236" i="22" s="1"/>
  <c r="L232" i="22"/>
  <c r="Q232" i="22" s="1"/>
  <c r="L228" i="22"/>
  <c r="Q228" i="22" s="1"/>
  <c r="L224" i="22"/>
  <c r="Q224" i="22" s="1"/>
  <c r="L220" i="22"/>
  <c r="Q220" i="22" s="1"/>
  <c r="L216" i="22"/>
  <c r="Q216" i="22" s="1"/>
  <c r="L212" i="22"/>
  <c r="Q212" i="22" s="1"/>
  <c r="L208" i="22"/>
  <c r="Q208" i="22" s="1"/>
  <c r="L204" i="22"/>
  <c r="Q204" i="22" s="1"/>
  <c r="L200" i="22"/>
  <c r="Q200" i="22" s="1"/>
  <c r="L196" i="22"/>
  <c r="Q196" i="22" s="1"/>
  <c r="L4" i="22"/>
  <c r="Q4" i="22" s="1"/>
  <c r="K93" i="22"/>
  <c r="P93" i="22" s="1"/>
  <c r="L83" i="22"/>
  <c r="Q83" i="22" s="1"/>
  <c r="K69" i="22"/>
  <c r="P69" i="22" s="1"/>
  <c r="L59" i="22"/>
  <c r="Q59" i="22" s="1"/>
  <c r="K45" i="22"/>
  <c r="P45" i="22" s="1"/>
  <c r="L31" i="22"/>
  <c r="Q31" i="22" s="1"/>
  <c r="K17" i="22"/>
  <c r="P17" i="22" s="1"/>
  <c r="L7" i="22"/>
  <c r="Q7" i="22" s="1"/>
  <c r="K306" i="22"/>
  <c r="P306" i="22" s="1"/>
  <c r="K302" i="22"/>
  <c r="P302" i="22" s="1"/>
  <c r="K298" i="22"/>
  <c r="P298" i="22" s="1"/>
  <c r="K294" i="22"/>
  <c r="P294" i="22" s="1"/>
  <c r="K290" i="22"/>
  <c r="P290" i="22" s="1"/>
  <c r="K286" i="22"/>
  <c r="P286" i="22" s="1"/>
  <c r="K282" i="22"/>
  <c r="P282" i="22" s="1"/>
  <c r="K278" i="22"/>
  <c r="P278" i="22" s="1"/>
  <c r="K274" i="22"/>
  <c r="P274" i="22" s="1"/>
  <c r="K270" i="22"/>
  <c r="P270" i="22" s="1"/>
  <c r="K266" i="22"/>
  <c r="P266" i="22" s="1"/>
  <c r="K262" i="22"/>
  <c r="P262" i="22" s="1"/>
  <c r="K258" i="22"/>
  <c r="P258" i="22" s="1"/>
  <c r="K254" i="22"/>
  <c r="P254" i="22" s="1"/>
  <c r="K250" i="22"/>
  <c r="P250" i="22" s="1"/>
  <c r="K246" i="22"/>
  <c r="P246" i="22" s="1"/>
  <c r="K242" i="22"/>
  <c r="P242" i="22" s="1"/>
  <c r="K238" i="22"/>
  <c r="P238" i="22" s="1"/>
  <c r="K234" i="22"/>
  <c r="P234" i="22" s="1"/>
  <c r="K230" i="22"/>
  <c r="P230" i="22" s="1"/>
  <c r="K226" i="22"/>
  <c r="P226" i="22" s="1"/>
  <c r="K222" i="22"/>
  <c r="P222" i="22" s="1"/>
  <c r="K218" i="22"/>
  <c r="P218" i="22" s="1"/>
  <c r="K214" i="22"/>
  <c r="P214" i="22" s="1"/>
  <c r="K210" i="22"/>
  <c r="P210" i="22" s="1"/>
  <c r="K206" i="22"/>
  <c r="P206" i="22" s="1"/>
  <c r="K202" i="22"/>
  <c r="P202" i="22" s="1"/>
  <c r="K198" i="22"/>
  <c r="P198" i="22" s="1"/>
  <c r="K194" i="22"/>
  <c r="P194" i="22" s="1"/>
  <c r="K190" i="22"/>
  <c r="P190" i="22" s="1"/>
  <c r="K186" i="22"/>
  <c r="P186" i="22" s="1"/>
  <c r="K182" i="22"/>
  <c r="P182" i="22" s="1"/>
  <c r="K178" i="22"/>
  <c r="P178" i="22" s="1"/>
  <c r="K174" i="22"/>
  <c r="P174" i="22" s="1"/>
  <c r="K170" i="22"/>
  <c r="P170" i="22" s="1"/>
  <c r="K166" i="22"/>
  <c r="P166" i="22" s="1"/>
  <c r="K162" i="22"/>
  <c r="P162" i="22" s="1"/>
  <c r="K158" i="22"/>
  <c r="P158" i="22" s="1"/>
  <c r="K154" i="22"/>
  <c r="P154" i="22" s="1"/>
  <c r="K150" i="22"/>
  <c r="P150" i="22" s="1"/>
  <c r="K146" i="22"/>
  <c r="P146" i="22" s="1"/>
  <c r="K142" i="22"/>
  <c r="P142" i="22" s="1"/>
  <c r="K138" i="22"/>
  <c r="P138" i="22" s="1"/>
  <c r="K134" i="22"/>
  <c r="P134" i="22" s="1"/>
  <c r="K130" i="22"/>
  <c r="P130" i="22" s="1"/>
  <c r="K126" i="22"/>
  <c r="P126" i="22" s="1"/>
  <c r="K122" i="22"/>
  <c r="P122" i="22" s="1"/>
  <c r="K105" i="22"/>
  <c r="P105" i="22" s="1"/>
  <c r="L71" i="22"/>
  <c r="Q71" i="22" s="1"/>
  <c r="L47" i="22"/>
  <c r="Q47" i="22" s="1"/>
  <c r="K29" i="22"/>
  <c r="P29" i="22" s="1"/>
  <c r="L19" i="22"/>
  <c r="Q19" i="22" s="1"/>
  <c r="K304" i="22"/>
  <c r="P304" i="22" s="1"/>
  <c r="K300" i="22"/>
  <c r="P300" i="22" s="1"/>
  <c r="K296" i="22"/>
  <c r="P296" i="22" s="1"/>
  <c r="K292" i="22"/>
  <c r="P292" i="22" s="1"/>
  <c r="K288" i="22"/>
  <c r="P288" i="22" s="1"/>
  <c r="K284" i="22"/>
  <c r="P284" i="22" s="1"/>
  <c r="K280" i="22"/>
  <c r="P280" i="22" s="1"/>
  <c r="K276" i="22"/>
  <c r="P276" i="22" s="1"/>
  <c r="K272" i="22"/>
  <c r="P272" i="22" s="1"/>
  <c r="K268" i="22"/>
  <c r="P268" i="22" s="1"/>
  <c r="K264" i="22"/>
  <c r="P264" i="22" s="1"/>
  <c r="K260" i="22"/>
  <c r="P260" i="22" s="1"/>
  <c r="K256" i="22"/>
  <c r="P256" i="22" s="1"/>
  <c r="K252" i="22"/>
  <c r="P252" i="22" s="1"/>
  <c r="K248" i="22"/>
  <c r="P248" i="22" s="1"/>
  <c r="K244" i="22"/>
  <c r="P244" i="22" s="1"/>
  <c r="K240" i="22"/>
  <c r="P240" i="22" s="1"/>
  <c r="K236" i="22"/>
  <c r="P236" i="22" s="1"/>
  <c r="K232" i="22"/>
  <c r="P232" i="22" s="1"/>
  <c r="K228" i="22"/>
  <c r="P228" i="22" s="1"/>
  <c r="K224" i="22"/>
  <c r="P224" i="22" s="1"/>
  <c r="K220" i="22"/>
  <c r="P220" i="22" s="1"/>
  <c r="K216" i="22"/>
  <c r="P216" i="22" s="1"/>
  <c r="K212" i="22"/>
  <c r="P212" i="22" s="1"/>
  <c r="K208" i="22"/>
  <c r="P208" i="22" s="1"/>
  <c r="K204" i="22"/>
  <c r="P204" i="22" s="1"/>
  <c r="K200" i="22"/>
  <c r="P200" i="22" s="1"/>
  <c r="K196" i="22"/>
  <c r="P196" i="22" s="1"/>
  <c r="K192" i="22"/>
  <c r="P192" i="22" s="1"/>
  <c r="K188" i="22"/>
  <c r="P188" i="22" s="1"/>
  <c r="K184" i="22"/>
  <c r="P184" i="22" s="1"/>
  <c r="K180" i="22"/>
  <c r="P180" i="22" s="1"/>
  <c r="K176" i="22"/>
  <c r="P176" i="22" s="1"/>
  <c r="K172" i="22"/>
  <c r="P172" i="22" s="1"/>
  <c r="K168" i="22"/>
  <c r="P168" i="22" s="1"/>
  <c r="K164" i="22"/>
  <c r="P164" i="22" s="1"/>
  <c r="K160" i="22"/>
  <c r="P160" i="22" s="1"/>
  <c r="K156" i="22"/>
  <c r="P156" i="22" s="1"/>
  <c r="K152" i="22"/>
  <c r="P152" i="22" s="1"/>
  <c r="K148" i="22"/>
  <c r="P148" i="22" s="1"/>
  <c r="K144" i="22"/>
  <c r="P144" i="22" s="1"/>
  <c r="K140" i="22"/>
  <c r="P140" i="22" s="1"/>
  <c r="K136" i="22"/>
  <c r="P136" i="22" s="1"/>
  <c r="K132" i="22"/>
  <c r="P132" i="22" s="1"/>
  <c r="K128" i="22"/>
  <c r="P128" i="22" s="1"/>
  <c r="K124" i="22"/>
  <c r="P124" i="22" s="1"/>
  <c r="L95" i="22"/>
  <c r="Q95" i="22" s="1"/>
  <c r="K81" i="22"/>
  <c r="P81" i="22" s="1"/>
  <c r="L304" i="22"/>
  <c r="Q304" i="22" s="1"/>
  <c r="L300" i="22"/>
  <c r="Q300" i="22" s="1"/>
  <c r="L296" i="22"/>
  <c r="Q296" i="22" s="1"/>
  <c r="L292" i="22"/>
  <c r="Q292" i="22" s="1"/>
  <c r="L288" i="22"/>
  <c r="Q288" i="22" s="1"/>
  <c r="L284" i="22"/>
  <c r="Q284" i="22" s="1"/>
  <c r="L280" i="22"/>
  <c r="Q280" i="22" s="1"/>
  <c r="L276" i="22"/>
  <c r="Q276" i="22" s="1"/>
  <c r="L272" i="22"/>
  <c r="Q272" i="22" s="1"/>
  <c r="L268" i="22"/>
  <c r="Q268" i="22" s="1"/>
  <c r="L264" i="22"/>
  <c r="Q264" i="22" s="1"/>
  <c r="L260" i="22"/>
  <c r="Q260" i="22" s="1"/>
  <c r="L256" i="22"/>
  <c r="Q256" i="22" s="1"/>
  <c r="L252" i="22"/>
  <c r="Q252" i="22" s="1"/>
  <c r="L248" i="22"/>
  <c r="Q248" i="22" s="1"/>
  <c r="L244" i="22"/>
  <c r="Q244" i="22" s="1"/>
  <c r="L240" i="22"/>
  <c r="Q240" i="22" s="1"/>
  <c r="L306" i="22"/>
  <c r="Q306" i="22" s="1"/>
  <c r="L302" i="22"/>
  <c r="Q302" i="22" s="1"/>
  <c r="L298" i="22"/>
  <c r="Q298" i="22" s="1"/>
  <c r="L294" i="22"/>
  <c r="Q294" i="22" s="1"/>
  <c r="L290" i="22"/>
  <c r="Q290" i="22" s="1"/>
  <c r="L286" i="22"/>
  <c r="Q286" i="22" s="1"/>
  <c r="L282" i="22"/>
  <c r="Q282" i="22" s="1"/>
  <c r="L278" i="22"/>
  <c r="Q278" i="22" s="1"/>
  <c r="L274" i="22"/>
  <c r="Q274" i="22" s="1"/>
  <c r="L270" i="22"/>
  <c r="Q270" i="22" s="1"/>
  <c r="L266" i="22"/>
  <c r="Q266" i="22" s="1"/>
  <c r="L262" i="22"/>
  <c r="Q262" i="22" s="1"/>
  <c r="L258" i="22"/>
  <c r="Q258" i="22" s="1"/>
  <c r="L254" i="22"/>
  <c r="Q254" i="22" s="1"/>
  <c r="L250" i="22"/>
  <c r="Q250" i="22" s="1"/>
  <c r="L246" i="22"/>
  <c r="Q246" i="22" s="1"/>
  <c r="L242" i="22"/>
  <c r="Q242" i="22" s="1"/>
  <c r="L238" i="22"/>
  <c r="Q238" i="22" s="1"/>
  <c r="L234" i="22"/>
  <c r="Q234" i="22" s="1"/>
  <c r="L230" i="22"/>
  <c r="Q230" i="22" s="1"/>
  <c r="L226" i="22"/>
  <c r="Q226" i="22" s="1"/>
  <c r="L222" i="22"/>
  <c r="Q222" i="22" s="1"/>
  <c r="L218" i="22"/>
  <c r="Q218" i="22" s="1"/>
  <c r="L214" i="22"/>
  <c r="Q214" i="22" s="1"/>
  <c r="L210" i="22"/>
  <c r="Q210" i="22" s="1"/>
  <c r="L206" i="22"/>
  <c r="Q206" i="22" s="1"/>
  <c r="L202" i="22"/>
  <c r="Q202" i="22" s="1"/>
  <c r="L198" i="22"/>
  <c r="Q198" i="22" s="1"/>
  <c r="L194" i="22"/>
  <c r="Q194" i="22" s="1"/>
  <c r="L190" i="22"/>
  <c r="Q190" i="22" s="1"/>
  <c r="L186" i="22"/>
  <c r="Q186" i="22" s="1"/>
  <c r="L182" i="22"/>
  <c r="Q182" i="22" s="1"/>
  <c r="L178" i="22"/>
  <c r="Q178" i="22" s="1"/>
  <c r="L174" i="22"/>
  <c r="Q174" i="22" s="1"/>
  <c r="L170" i="22"/>
  <c r="Q170" i="22" s="1"/>
  <c r="L166" i="22"/>
  <c r="Q166" i="22" s="1"/>
  <c r="L162" i="22"/>
  <c r="Q162" i="22" s="1"/>
  <c r="L158" i="22"/>
  <c r="Q158" i="22" s="1"/>
  <c r="L154" i="22"/>
  <c r="Q154" i="22" s="1"/>
  <c r="L142" i="22"/>
  <c r="Q142" i="22" s="1"/>
  <c r="L130" i="22"/>
  <c r="Q130" i="22" s="1"/>
  <c r="K57" i="22"/>
  <c r="P57" i="22" s="1"/>
  <c r="L3" i="22"/>
  <c r="Q3" i="22" s="1"/>
  <c r="L305" i="22"/>
  <c r="Q305" i="22" s="1"/>
  <c r="L124" i="22"/>
  <c r="Q124" i="22" s="1"/>
  <c r="K120" i="22"/>
  <c r="P120" i="22" s="1"/>
  <c r="L303" i="22"/>
  <c r="Q303" i="22" s="1"/>
  <c r="L295" i="22"/>
  <c r="Q295" i="22" s="1"/>
  <c r="L289" i="22"/>
  <c r="Q289" i="22" s="1"/>
  <c r="L285" i="22"/>
  <c r="Q285" i="22" s="1"/>
  <c r="L277" i="22"/>
  <c r="Q277" i="22" s="1"/>
  <c r="L271" i="22"/>
  <c r="Q271" i="22" s="1"/>
  <c r="L269" i="22"/>
  <c r="Q269" i="22" s="1"/>
  <c r="L267" i="22"/>
  <c r="Q267" i="22" s="1"/>
  <c r="L265" i="22"/>
  <c r="Q265" i="22" s="1"/>
  <c r="L263" i="22"/>
  <c r="Q263" i="22" s="1"/>
  <c r="L261" i="22"/>
  <c r="Q261" i="22" s="1"/>
  <c r="L259" i="22"/>
  <c r="Q259" i="22" s="1"/>
  <c r="L253" i="22"/>
  <c r="Q253" i="22" s="1"/>
  <c r="L251" i="22"/>
  <c r="Q251" i="22" s="1"/>
  <c r="L249" i="22"/>
  <c r="Q249" i="22" s="1"/>
  <c r="L247" i="22"/>
  <c r="Q247" i="22" s="1"/>
  <c r="L245" i="22"/>
  <c r="Q245" i="22" s="1"/>
  <c r="L243" i="22"/>
  <c r="Q243" i="22" s="1"/>
  <c r="L241" i="22"/>
  <c r="Q241" i="22" s="1"/>
  <c r="L239" i="22"/>
  <c r="Q239" i="22" s="1"/>
  <c r="L237" i="22"/>
  <c r="Q237" i="22" s="1"/>
  <c r="L235" i="22"/>
  <c r="Q235" i="22" s="1"/>
  <c r="L233" i="22"/>
  <c r="Q233" i="22" s="1"/>
  <c r="L231" i="22"/>
  <c r="Q231" i="22" s="1"/>
  <c r="L229" i="22"/>
  <c r="Q229" i="22" s="1"/>
  <c r="L227" i="22"/>
  <c r="Q227" i="22" s="1"/>
  <c r="L225" i="22"/>
  <c r="Q225" i="22" s="1"/>
  <c r="L223" i="22"/>
  <c r="Q223" i="22" s="1"/>
  <c r="L221" i="22"/>
  <c r="Q221" i="22" s="1"/>
  <c r="L219" i="22"/>
  <c r="Q219" i="22" s="1"/>
  <c r="L217" i="22"/>
  <c r="Q217" i="22" s="1"/>
  <c r="L215" i="22"/>
  <c r="Q215" i="22" s="1"/>
  <c r="L213" i="22"/>
  <c r="Q213" i="22" s="1"/>
  <c r="L211" i="22"/>
  <c r="Q211" i="22" s="1"/>
  <c r="L209" i="22"/>
  <c r="Q209" i="22" s="1"/>
  <c r="L207" i="22"/>
  <c r="Q207" i="22" s="1"/>
  <c r="L205" i="22"/>
  <c r="Q205" i="22" s="1"/>
  <c r="L203" i="22"/>
  <c r="Q203" i="22" s="1"/>
  <c r="L201" i="22"/>
  <c r="Q201" i="22" s="1"/>
  <c r="L199" i="22"/>
  <c r="Q199" i="22" s="1"/>
  <c r="L197" i="22"/>
  <c r="Q197" i="22" s="1"/>
  <c r="L195" i="22"/>
  <c r="Q195" i="22" s="1"/>
  <c r="L193" i="22"/>
  <c r="Q193" i="22" s="1"/>
  <c r="L191" i="22"/>
  <c r="Q191" i="22" s="1"/>
  <c r="L189" i="22"/>
  <c r="Q189" i="22" s="1"/>
  <c r="L187" i="22"/>
  <c r="Q187" i="22" s="1"/>
  <c r="L185" i="22"/>
  <c r="Q185" i="22" s="1"/>
  <c r="L183" i="22"/>
  <c r="Q183" i="22" s="1"/>
  <c r="L181" i="22"/>
  <c r="Q181" i="22" s="1"/>
  <c r="L179" i="22"/>
  <c r="Q179" i="22" s="1"/>
  <c r="L177" i="22"/>
  <c r="Q177" i="22" s="1"/>
  <c r="L175" i="22"/>
  <c r="Q175" i="22" s="1"/>
  <c r="L173" i="22"/>
  <c r="Q173" i="22" s="1"/>
  <c r="L171" i="22"/>
  <c r="Q171" i="22" s="1"/>
  <c r="L169" i="22"/>
  <c r="Q169" i="22" s="1"/>
  <c r="L167" i="22"/>
  <c r="Q167" i="22" s="1"/>
  <c r="L165" i="22"/>
  <c r="Q165" i="22" s="1"/>
  <c r="L163" i="22"/>
  <c r="Q163" i="22" s="1"/>
  <c r="L161" i="22"/>
  <c r="Q161" i="22" s="1"/>
  <c r="L159" i="22"/>
  <c r="Q159" i="22" s="1"/>
  <c r="L157" i="22"/>
  <c r="Q157" i="22" s="1"/>
  <c r="L155" i="22"/>
  <c r="Q155" i="22" s="1"/>
  <c r="L153" i="22"/>
  <c r="Q153" i="22" s="1"/>
  <c r="L151" i="22"/>
  <c r="Q151" i="22" s="1"/>
  <c r="L149" i="22"/>
  <c r="Q149" i="22" s="1"/>
  <c r="L147" i="22"/>
  <c r="Q147" i="22" s="1"/>
  <c r="L145" i="22"/>
  <c r="Q145" i="22" s="1"/>
  <c r="L143" i="22"/>
  <c r="Q143" i="22" s="1"/>
  <c r="L141" i="22"/>
  <c r="Q141" i="22" s="1"/>
  <c r="L139" i="22"/>
  <c r="Q139" i="22" s="1"/>
  <c r="L137" i="22"/>
  <c r="Q137" i="22" s="1"/>
  <c r="L135" i="22"/>
  <c r="Q135" i="22" s="1"/>
  <c r="L133" i="22"/>
  <c r="Q133" i="22" s="1"/>
  <c r="L131" i="22"/>
  <c r="Q131" i="22" s="1"/>
  <c r="L129" i="22"/>
  <c r="Q129" i="22" s="1"/>
  <c r="L127" i="22"/>
  <c r="Q127" i="22" s="1"/>
  <c r="L125" i="22"/>
  <c r="Q125" i="22" s="1"/>
  <c r="L123" i="22"/>
  <c r="Q123" i="22" s="1"/>
  <c r="L121" i="22"/>
  <c r="Q121" i="22" s="1"/>
  <c r="L119" i="22"/>
  <c r="Q119" i="22" s="1"/>
  <c r="L117" i="22"/>
  <c r="Q117" i="22" s="1"/>
  <c r="L115" i="22"/>
  <c r="Q115" i="22" s="1"/>
  <c r="L113" i="22"/>
  <c r="Q113" i="22" s="1"/>
  <c r="L111" i="22"/>
  <c r="Q111" i="22" s="1"/>
  <c r="L109" i="22"/>
  <c r="Q109" i="22" s="1"/>
  <c r="L107" i="22"/>
  <c r="Q107" i="22" s="1"/>
  <c r="L301" i="22"/>
  <c r="Q301" i="22" s="1"/>
  <c r="L297" i="22"/>
  <c r="Q297" i="22" s="1"/>
  <c r="L293" i="22"/>
  <c r="Q293" i="22" s="1"/>
  <c r="L287" i="22"/>
  <c r="Q287" i="22" s="1"/>
  <c r="L281" i="22"/>
  <c r="Q281" i="22" s="1"/>
  <c r="L273" i="22"/>
  <c r="Q273" i="22" s="1"/>
  <c r="L257" i="22"/>
  <c r="Q257" i="22" s="1"/>
  <c r="L299" i="22"/>
  <c r="Q299" i="22" s="1"/>
  <c r="L291" i="22"/>
  <c r="Q291" i="22" s="1"/>
  <c r="L283" i="22"/>
  <c r="Q283" i="22" s="1"/>
  <c r="L275" i="22"/>
  <c r="Q275" i="22" s="1"/>
  <c r="L255" i="22"/>
  <c r="Q255" i="22" s="1"/>
  <c r="K145" i="22"/>
  <c r="P145" i="22" s="1"/>
  <c r="K127" i="22"/>
  <c r="P127" i="22" s="1"/>
  <c r="L279" i="22"/>
  <c r="Q279" i="22" s="1"/>
  <c r="L57" i="22"/>
  <c r="Q57" i="22" s="1"/>
  <c r="K305" i="22"/>
  <c r="P305" i="22" s="1"/>
  <c r="K303" i="22"/>
  <c r="P303" i="22" s="1"/>
  <c r="K301" i="22"/>
  <c r="P301" i="22" s="1"/>
  <c r="K299" i="22"/>
  <c r="P299" i="22" s="1"/>
  <c r="K297" i="22"/>
  <c r="P297" i="22" s="1"/>
  <c r="K295" i="22"/>
  <c r="P295" i="22" s="1"/>
  <c r="K293" i="22"/>
  <c r="P293" i="22" s="1"/>
  <c r="K291" i="22"/>
  <c r="P291" i="22" s="1"/>
  <c r="K289" i="22"/>
  <c r="P289" i="22" s="1"/>
  <c r="K287" i="22"/>
  <c r="P287" i="22" s="1"/>
  <c r="K285" i="22"/>
  <c r="P285" i="22" s="1"/>
  <c r="K283" i="22"/>
  <c r="P283" i="22" s="1"/>
  <c r="K281" i="22"/>
  <c r="P281" i="22" s="1"/>
  <c r="K279" i="22"/>
  <c r="P279" i="22" s="1"/>
  <c r="K277" i="22"/>
  <c r="P277" i="22" s="1"/>
  <c r="K275" i="22"/>
  <c r="P275" i="22" s="1"/>
  <c r="K273" i="22"/>
  <c r="P273" i="22" s="1"/>
  <c r="K271" i="22"/>
  <c r="P271" i="22" s="1"/>
  <c r="K269" i="22"/>
  <c r="P269" i="22" s="1"/>
  <c r="K267" i="22"/>
  <c r="P267" i="22" s="1"/>
  <c r="K265" i="22"/>
  <c r="P265" i="22" s="1"/>
  <c r="K263" i="22"/>
  <c r="P263" i="22" s="1"/>
  <c r="K261" i="22"/>
  <c r="P261" i="22" s="1"/>
  <c r="K259" i="22"/>
  <c r="P259" i="22" s="1"/>
  <c r="K257" i="22"/>
  <c r="P257" i="22" s="1"/>
  <c r="K255" i="22"/>
  <c r="P255" i="22" s="1"/>
  <c r="K253" i="22"/>
  <c r="P253" i="22" s="1"/>
  <c r="K251" i="22"/>
  <c r="P251" i="22" s="1"/>
  <c r="K249" i="22"/>
  <c r="P249" i="22" s="1"/>
  <c r="K247" i="22"/>
  <c r="P247" i="22" s="1"/>
  <c r="K245" i="22"/>
  <c r="P245" i="22" s="1"/>
  <c r="K243" i="22"/>
  <c r="P243" i="22" s="1"/>
  <c r="K241" i="22"/>
  <c r="P241" i="22" s="1"/>
  <c r="K239" i="22"/>
  <c r="P239" i="22" s="1"/>
  <c r="K237" i="22"/>
  <c r="P237" i="22" s="1"/>
  <c r="K235" i="22"/>
  <c r="P235" i="22" s="1"/>
  <c r="K233" i="22"/>
  <c r="P233" i="22" s="1"/>
  <c r="K231" i="22"/>
  <c r="P231" i="22" s="1"/>
  <c r="K229" i="22"/>
  <c r="P229" i="22" s="1"/>
  <c r="K227" i="22"/>
  <c r="P227" i="22" s="1"/>
  <c r="K225" i="22"/>
  <c r="P225" i="22" s="1"/>
  <c r="K223" i="22"/>
  <c r="P223" i="22" s="1"/>
  <c r="K221" i="22"/>
  <c r="P221" i="22" s="1"/>
  <c r="K219" i="22"/>
  <c r="P219" i="22" s="1"/>
  <c r="K217" i="22"/>
  <c r="P217" i="22" s="1"/>
  <c r="K215" i="22"/>
  <c r="P215" i="22" s="1"/>
  <c r="K213" i="22"/>
  <c r="P213" i="22" s="1"/>
  <c r="K211" i="22"/>
  <c r="P211" i="22" s="1"/>
  <c r="K209" i="22"/>
  <c r="P209" i="22" s="1"/>
  <c r="K207" i="22"/>
  <c r="P207" i="22" s="1"/>
  <c r="K205" i="22"/>
  <c r="P205" i="22" s="1"/>
  <c r="K203" i="22"/>
  <c r="P203" i="22" s="1"/>
  <c r="K201" i="22"/>
  <c r="P201" i="22" s="1"/>
  <c r="K199" i="22"/>
  <c r="P199" i="22" s="1"/>
  <c r="K197" i="22"/>
  <c r="P197" i="22" s="1"/>
  <c r="K195" i="22"/>
  <c r="P195" i="22" s="1"/>
  <c r="K193" i="22"/>
  <c r="P193" i="22" s="1"/>
  <c r="K191" i="22"/>
  <c r="P191" i="22" s="1"/>
  <c r="K189" i="22"/>
  <c r="P189" i="22" s="1"/>
  <c r="K187" i="22"/>
  <c r="P187" i="22" s="1"/>
  <c r="K185" i="22"/>
  <c r="P185" i="22" s="1"/>
  <c r="K183" i="22"/>
  <c r="P183" i="22" s="1"/>
  <c r="K181" i="22"/>
  <c r="P181" i="22" s="1"/>
  <c r="K179" i="22"/>
  <c r="P179" i="22" s="1"/>
  <c r="K177" i="22"/>
  <c r="P177" i="22" s="1"/>
  <c r="K175" i="22"/>
  <c r="P175" i="22" s="1"/>
  <c r="K173" i="22"/>
  <c r="P173" i="22" s="1"/>
  <c r="K171" i="22"/>
  <c r="P171" i="22" s="1"/>
  <c r="K169" i="22"/>
  <c r="P169" i="22" s="1"/>
  <c r="K167" i="22"/>
  <c r="P167" i="22" s="1"/>
  <c r="K165" i="22"/>
  <c r="P165" i="22" s="1"/>
  <c r="K163" i="22"/>
  <c r="P163" i="22" s="1"/>
  <c r="K161" i="22"/>
  <c r="P161" i="22" s="1"/>
  <c r="K159" i="22"/>
  <c r="P159" i="22" s="1"/>
  <c r="K157" i="22"/>
  <c r="P157" i="22" s="1"/>
  <c r="K151" i="22"/>
  <c r="P151" i="22" s="1"/>
  <c r="K139" i="22"/>
  <c r="P139" i="22" s="1"/>
  <c r="K133" i="22"/>
  <c r="P133" i="22" s="1"/>
  <c r="K121" i="22"/>
  <c r="P121" i="22" s="1"/>
  <c r="K2" i="22"/>
  <c r="P2" i="22" s="1"/>
  <c r="K55" i="22"/>
  <c r="P55" i="22" s="1"/>
  <c r="L45" i="22"/>
  <c r="Q45" i="22" s="1"/>
  <c r="K43" i="22"/>
  <c r="P43" i="22" s="1"/>
  <c r="L29" i="22"/>
  <c r="Q29" i="22" s="1"/>
  <c r="K27" i="22"/>
  <c r="P27" i="22" s="1"/>
  <c r="L17" i="22"/>
  <c r="Q17" i="22" s="1"/>
  <c r="K15" i="22"/>
  <c r="P15" i="22" s="1"/>
  <c r="K79" i="22"/>
  <c r="P79" i="22" s="1"/>
  <c r="L69" i="22"/>
  <c r="Q69" i="22" s="1"/>
  <c r="L81" i="22"/>
  <c r="Q81" i="22" s="1"/>
  <c r="L105" i="22"/>
  <c r="Q105" i="22" s="1"/>
  <c r="K91" i="22"/>
  <c r="P91" i="22" s="1"/>
  <c r="L93" i="22"/>
  <c r="Q93" i="22" s="1"/>
  <c r="K103" i="22"/>
  <c r="P103" i="22" s="1"/>
  <c r="L103" i="22"/>
  <c r="Q103" i="22" s="1"/>
  <c r="K101" i="22"/>
  <c r="P101" i="22" s="1"/>
  <c r="L91" i="22"/>
  <c r="Q91" i="22" s="1"/>
  <c r="K89" i="22"/>
  <c r="P89" i="22" s="1"/>
  <c r="L79" i="22"/>
  <c r="Q79" i="22" s="1"/>
  <c r="K77" i="22"/>
  <c r="P77" i="22" s="1"/>
  <c r="L67" i="22"/>
  <c r="Q67" i="22" s="1"/>
  <c r="K115" i="22"/>
  <c r="P115" i="22" s="1"/>
  <c r="K109" i="22"/>
  <c r="P109" i="22" s="1"/>
  <c r="K3" i="22"/>
  <c r="P3" i="22" s="1"/>
  <c r="L97" i="22"/>
  <c r="Q97" i="22" s="1"/>
  <c r="K95" i="22"/>
  <c r="P95" i="22" s="1"/>
  <c r="L85" i="22"/>
  <c r="Q85" i="22" s="1"/>
  <c r="K83" i="22"/>
  <c r="P83" i="22" s="1"/>
  <c r="K71" i="22"/>
  <c r="P71" i="22" s="1"/>
  <c r="L61" i="22"/>
  <c r="Q61" i="22" s="1"/>
  <c r="L49" i="22"/>
  <c r="Q49" i="22" s="1"/>
  <c r="L33" i="22"/>
  <c r="Q33" i="22" s="1"/>
  <c r="K31" i="22"/>
  <c r="P31" i="22" s="1"/>
  <c r="L21" i="22"/>
  <c r="Q21" i="22" s="1"/>
  <c r="K19" i="22"/>
  <c r="P19" i="22" s="1"/>
  <c r="L9" i="22"/>
  <c r="Q9" i="22" s="1"/>
  <c r="K7" i="22"/>
  <c r="P7" i="22" s="1"/>
  <c r="L118" i="22"/>
  <c r="Q118" i="22" s="1"/>
  <c r="L112" i="22"/>
  <c r="Q112" i="22" s="1"/>
  <c r="K97" i="22"/>
  <c r="P97" i="22" s="1"/>
  <c r="K85" i="22"/>
  <c r="P85" i="22" s="1"/>
  <c r="K73" i="22"/>
  <c r="P73" i="22" s="1"/>
  <c r="K61" i="22"/>
  <c r="P61" i="22" s="1"/>
  <c r="K33" i="22"/>
  <c r="P33" i="22" s="1"/>
  <c r="K21" i="22"/>
  <c r="P21" i="22" s="1"/>
  <c r="K9" i="22"/>
  <c r="P9" i="22" s="1"/>
  <c r="K118" i="22"/>
  <c r="P118" i="22" s="1"/>
  <c r="K116" i="22"/>
  <c r="P116" i="22" s="1"/>
  <c r="K114" i="22"/>
  <c r="P114" i="22" s="1"/>
  <c r="K112" i="22"/>
  <c r="P112" i="22" s="1"/>
  <c r="K110" i="22"/>
  <c r="P110" i="22" s="1"/>
  <c r="K108" i="22"/>
  <c r="P108" i="22" s="1"/>
  <c r="L101" i="22"/>
  <c r="Q101" i="22" s="1"/>
  <c r="K99" i="22"/>
  <c r="P99" i="22" s="1"/>
  <c r="L89" i="22"/>
  <c r="Q89" i="22" s="1"/>
  <c r="K87" i="22"/>
  <c r="P87" i="22" s="1"/>
  <c r="L77" i="22"/>
  <c r="Q77" i="22" s="1"/>
  <c r="L65" i="22"/>
  <c r="Q65" i="22" s="1"/>
  <c r="L53" i="22"/>
  <c r="Q53" i="22" s="1"/>
  <c r="L41" i="22"/>
  <c r="Q41" i="22" s="1"/>
  <c r="K39" i="22"/>
  <c r="P39" i="22" s="1"/>
  <c r="L25" i="22"/>
  <c r="Q25" i="22" s="1"/>
  <c r="K23" i="22"/>
  <c r="P23" i="22" s="1"/>
  <c r="L13" i="22"/>
  <c r="Q13" i="22" s="1"/>
  <c r="K11" i="22"/>
  <c r="P11" i="22" s="1"/>
  <c r="L55" i="22"/>
  <c r="Q55" i="22" s="1"/>
  <c r="K53" i="22"/>
  <c r="P53" i="22" s="1"/>
  <c r="L43" i="22"/>
  <c r="Q43" i="22" s="1"/>
  <c r="K41" i="22"/>
  <c r="P41" i="22" s="1"/>
  <c r="L27" i="22"/>
  <c r="Q27" i="22" s="1"/>
  <c r="K25" i="22"/>
  <c r="P25" i="22" s="1"/>
  <c r="L15" i="22"/>
  <c r="Q15" i="22" s="1"/>
  <c r="K13" i="22"/>
  <c r="P13" i="22" s="1"/>
  <c r="L100" i="22"/>
  <c r="Q100" i="22" s="1"/>
  <c r="K98" i="22"/>
  <c r="P98" i="22" s="1"/>
  <c r="L88" i="22"/>
  <c r="Q88" i="22" s="1"/>
  <c r="K86" i="22"/>
  <c r="P86" i="22" s="1"/>
  <c r="K74" i="22"/>
  <c r="P74" i="22" s="1"/>
  <c r="L64" i="22"/>
  <c r="Q64" i="22" s="1"/>
  <c r="K62" i="22"/>
  <c r="P62" i="22" s="1"/>
  <c r="L52" i="22"/>
  <c r="Q52" i="22" s="1"/>
  <c r="L40" i="22"/>
  <c r="Q40" i="22" s="1"/>
  <c r="K38" i="22"/>
  <c r="P38" i="22" s="1"/>
  <c r="L24" i="22"/>
  <c r="Q24" i="22" s="1"/>
  <c r="K22" i="22"/>
  <c r="P22" i="22" s="1"/>
  <c r="L12" i="22"/>
  <c r="Q12" i="22" s="1"/>
  <c r="K10" i="22"/>
  <c r="P10" i="22" s="1"/>
  <c r="L102" i="22"/>
  <c r="Q102" i="22" s="1"/>
  <c r="K100" i="22"/>
  <c r="P100" i="22" s="1"/>
  <c r="L90" i="22"/>
  <c r="Q90" i="22" s="1"/>
  <c r="K88" i="22"/>
  <c r="P88" i="22" s="1"/>
  <c r="L78" i="22"/>
  <c r="Q78" i="22" s="1"/>
  <c r="L66" i="22"/>
  <c r="Q66" i="22" s="1"/>
  <c r="L42" i="22"/>
  <c r="Q42" i="22" s="1"/>
  <c r="K40" i="22"/>
  <c r="P40" i="22" s="1"/>
  <c r="L26" i="22"/>
  <c r="Q26" i="22" s="1"/>
  <c r="K24" i="22"/>
  <c r="P24" i="22" s="1"/>
  <c r="L14" i="22"/>
  <c r="Q14" i="22" s="1"/>
  <c r="K12" i="22"/>
  <c r="P12" i="22" s="1"/>
  <c r="L104" i="22"/>
  <c r="Q104" i="22" s="1"/>
  <c r="K102" i="22"/>
  <c r="P102" i="22" s="1"/>
  <c r="L99" i="22"/>
  <c r="Q99" i="22" s="1"/>
  <c r="L92" i="22"/>
  <c r="Q92" i="22" s="1"/>
  <c r="K90" i="22"/>
  <c r="P90" i="22" s="1"/>
  <c r="L87" i="22"/>
  <c r="Q87" i="22" s="1"/>
  <c r="L80" i="22"/>
  <c r="Q80" i="22" s="1"/>
  <c r="K78" i="22"/>
  <c r="P78" i="22" s="1"/>
  <c r="L75" i="22"/>
  <c r="Q75" i="22" s="1"/>
  <c r="L68" i="22"/>
  <c r="Q68" i="22" s="1"/>
  <c r="L63" i="22"/>
  <c r="Q63" i="22" s="1"/>
  <c r="L56" i="22"/>
  <c r="Q56" i="22" s="1"/>
  <c r="L51" i="22"/>
  <c r="Q51" i="22" s="1"/>
  <c r="L44" i="22"/>
  <c r="Q44" i="22" s="1"/>
  <c r="K42" i="22"/>
  <c r="P42" i="22" s="1"/>
  <c r="L39" i="22"/>
  <c r="Q39" i="22" s="1"/>
  <c r="L28" i="22"/>
  <c r="Q28" i="22" s="1"/>
  <c r="K26" i="22"/>
  <c r="P26" i="22" s="1"/>
  <c r="L23" i="22"/>
  <c r="Q23" i="22" s="1"/>
  <c r="L16" i="22"/>
  <c r="Q16" i="22" s="1"/>
  <c r="K14" i="22"/>
  <c r="P14" i="22" s="1"/>
  <c r="L11" i="22"/>
  <c r="Q11" i="22" s="1"/>
  <c r="J2" i="22"/>
  <c r="L106" i="22"/>
  <c r="Q106" i="22" s="1"/>
  <c r="K104" i="22"/>
  <c r="P104" i="22" s="1"/>
  <c r="L94" i="22"/>
  <c r="Q94" i="22" s="1"/>
  <c r="K92" i="22"/>
  <c r="P92" i="22" s="1"/>
  <c r="L82" i="22"/>
  <c r="Q82" i="22" s="1"/>
  <c r="K80" i="22"/>
  <c r="P80" i="22" s="1"/>
  <c r="K75" i="22"/>
  <c r="P75" i="22" s="1"/>
  <c r="L70" i="22"/>
  <c r="Q70" i="22" s="1"/>
  <c r="K63" i="22"/>
  <c r="P63" i="22" s="1"/>
  <c r="K56" i="22"/>
  <c r="P56" i="22" s="1"/>
  <c r="K51" i="22"/>
  <c r="P51" i="22" s="1"/>
  <c r="L46" i="22"/>
  <c r="Q46" i="22" s="1"/>
  <c r="K44" i="22"/>
  <c r="P44" i="22" s="1"/>
  <c r="L30" i="22"/>
  <c r="Q30" i="22" s="1"/>
  <c r="K28" i="22"/>
  <c r="P28" i="22" s="1"/>
  <c r="L18" i="22"/>
  <c r="Q18" i="22" s="1"/>
  <c r="K16" i="22"/>
  <c r="P16" i="22" s="1"/>
  <c r="K106" i="22"/>
  <c r="P106" i="22" s="1"/>
  <c r="L96" i="22"/>
  <c r="Q96" i="22" s="1"/>
  <c r="K94" i="22"/>
  <c r="P94" i="22" s="1"/>
  <c r="L84" i="22"/>
  <c r="Q84" i="22" s="1"/>
  <c r="K82" i="22"/>
  <c r="P82" i="22" s="1"/>
  <c r="L72" i="22"/>
  <c r="Q72" i="22" s="1"/>
  <c r="K70" i="22"/>
  <c r="P70" i="22" s="1"/>
  <c r="L48" i="22"/>
  <c r="Q48" i="22" s="1"/>
  <c r="L32" i="22"/>
  <c r="Q32" i="22" s="1"/>
  <c r="K30" i="22"/>
  <c r="P30" i="22" s="1"/>
  <c r="L20" i="22"/>
  <c r="Q20" i="22" s="1"/>
  <c r="K18" i="22"/>
  <c r="P18" i="22" s="1"/>
  <c r="L8" i="22"/>
  <c r="Q8" i="22" s="1"/>
  <c r="K4" i="22"/>
  <c r="P4" i="22" s="1"/>
  <c r="L98" i="22"/>
  <c r="Q98" i="22" s="1"/>
  <c r="K96" i="22"/>
  <c r="P96" i="22" s="1"/>
  <c r="L86" i="22"/>
  <c r="Q86" i="22" s="1"/>
  <c r="K84" i="22"/>
  <c r="P84" i="22" s="1"/>
  <c r="K72" i="22"/>
  <c r="P72" i="22" s="1"/>
  <c r="L62" i="22"/>
  <c r="Q62" i="22" s="1"/>
  <c r="L50" i="22"/>
  <c r="Q50" i="22" s="1"/>
  <c r="L38" i="22"/>
  <c r="Q38" i="22" s="1"/>
  <c r="K32" i="22"/>
  <c r="P32" i="22" s="1"/>
  <c r="L22" i="22"/>
  <c r="Q22" i="22" s="1"/>
  <c r="K20" i="22"/>
  <c r="P20" i="22" s="1"/>
  <c r="L10" i="22"/>
  <c r="Q10" i="22" s="1"/>
  <c r="K8" i="22"/>
  <c r="P8" i="22" s="1"/>
  <c r="L152" i="22"/>
  <c r="Q152" i="22" s="1"/>
  <c r="L150" i="22"/>
  <c r="Q150" i="22" s="1"/>
  <c r="L146" i="22"/>
  <c r="Q146" i="22" s="1"/>
  <c r="L144" i="22"/>
  <c r="Q144" i="22" s="1"/>
  <c r="L140" i="22"/>
  <c r="Q140" i="22" s="1"/>
  <c r="L138" i="22"/>
  <c r="Q138" i="22" s="1"/>
  <c r="L134" i="22"/>
  <c r="Q134" i="22" s="1"/>
  <c r="L132" i="22"/>
  <c r="Q132" i="22" s="1"/>
  <c r="L128" i="22"/>
  <c r="Q128" i="22" s="1"/>
  <c r="L126" i="22"/>
  <c r="Q126" i="22" s="1"/>
  <c r="L122" i="22"/>
  <c r="Q122" i="22" s="1"/>
  <c r="L120" i="22"/>
  <c r="Q120" i="22" s="1"/>
  <c r="L116" i="22"/>
  <c r="Q116" i="22" s="1"/>
  <c r="L114" i="22"/>
  <c r="Q114" i="22" s="1"/>
  <c r="L110" i="22"/>
  <c r="Q110" i="22" s="1"/>
  <c r="K155" i="22"/>
  <c r="P155" i="22" s="1"/>
  <c r="K153" i="22"/>
  <c r="P153" i="22" s="1"/>
  <c r="K149" i="22"/>
  <c r="P149" i="22" s="1"/>
  <c r="K147" i="22"/>
  <c r="P147" i="22" s="1"/>
  <c r="K143" i="22"/>
  <c r="P143" i="22" s="1"/>
  <c r="K141" i="22"/>
  <c r="P141" i="22" s="1"/>
  <c r="K137" i="22"/>
  <c r="P137" i="22" s="1"/>
  <c r="K135" i="22"/>
  <c r="P135" i="22" s="1"/>
  <c r="K131" i="22"/>
  <c r="P131" i="22" s="1"/>
  <c r="K129" i="22"/>
  <c r="P129" i="22" s="1"/>
  <c r="K125" i="22"/>
  <c r="P125" i="22" s="1"/>
  <c r="K123" i="22"/>
  <c r="P123" i="22" s="1"/>
  <c r="K119" i="22"/>
  <c r="P119" i="22" s="1"/>
  <c r="K117" i="22"/>
  <c r="P117" i="22" s="1"/>
  <c r="K113" i="22"/>
  <c r="P113" i="22" s="1"/>
  <c r="K111" i="22"/>
  <c r="P111" i="22" s="1"/>
  <c r="K107" i="22"/>
  <c r="P107" i="22" s="1"/>
  <c r="L54" i="22"/>
  <c r="Q54" i="22" s="1"/>
  <c r="L58" i="22"/>
  <c r="Q58" i="22" s="1"/>
  <c r="L60" i="22"/>
  <c r="Q60" i="22" s="1"/>
  <c r="L73" i="22"/>
  <c r="Q73" i="22" s="1"/>
  <c r="L74" i="22"/>
  <c r="Q74" i="22" s="1"/>
  <c r="L76" i="22"/>
  <c r="Q76" i="22" s="1"/>
  <c r="K67" i="22"/>
  <c r="P67" i="22" s="1"/>
  <c r="K76" i="22"/>
  <c r="P76" i="22" s="1"/>
  <c r="K64" i="22"/>
  <c r="P64" i="22" s="1"/>
  <c r="K66" i="22"/>
  <c r="P66" i="22" s="1"/>
  <c r="K68" i="22"/>
  <c r="P68" i="22" s="1"/>
  <c r="K65" i="22"/>
  <c r="P65" i="22" s="1"/>
  <c r="K52" i="22"/>
  <c r="P52" i="22" s="1"/>
  <c r="K59" i="22"/>
  <c r="P59" i="22" s="1"/>
  <c r="K47" i="22"/>
  <c r="P47" i="22" s="1"/>
  <c r="K54" i="22"/>
  <c r="P54" i="22" s="1"/>
  <c r="K49" i="22"/>
  <c r="P49" i="22" s="1"/>
  <c r="K58" i="22"/>
  <c r="P58" i="22" s="1"/>
  <c r="K60" i="22"/>
  <c r="P60" i="22" s="1"/>
  <c r="K48" i="22"/>
  <c r="P48" i="22" s="1"/>
  <c r="K50" i="22"/>
  <c r="P50" i="22" s="1"/>
  <c r="K46" i="22"/>
  <c r="P46" i="22" s="1"/>
  <c r="A101" i="22" l="1"/>
  <c r="J101" i="22" s="1"/>
  <c r="N101" i="22" s="1"/>
  <c r="A102" i="22"/>
  <c r="J102" i="22" s="1"/>
  <c r="N102" i="22" s="1"/>
  <c r="A105" i="22"/>
  <c r="J105" i="22" s="1"/>
  <c r="N105" i="22" s="1"/>
  <c r="A106" i="22"/>
  <c r="J106" i="22" s="1"/>
  <c r="N106" i="22" s="1"/>
  <c r="A103" i="22" l="1"/>
  <c r="J103" i="22" s="1"/>
  <c r="N103" i="22" s="1"/>
  <c r="A104" i="22"/>
  <c r="J104" i="22" s="1"/>
  <c r="N104" i="22" s="1"/>
  <c r="A83" i="22"/>
  <c r="J83" i="22" s="1"/>
  <c r="N83" i="22" s="1"/>
  <c r="A100" i="22"/>
  <c r="J100" i="22" s="1"/>
  <c r="N100" i="22" s="1"/>
  <c r="A99" i="22"/>
  <c r="J99" i="22" s="1"/>
  <c r="N99" i="22" s="1"/>
  <c r="A44" i="22"/>
  <c r="J44" i="22" s="1"/>
  <c r="N44" i="22" s="1"/>
  <c r="A80" i="22"/>
  <c r="J80" i="22" s="1"/>
  <c r="N80" i="22" s="1"/>
  <c r="A81" i="22"/>
  <c r="J81" i="22" s="1"/>
  <c r="N81" i="22" s="1"/>
  <c r="A85" i="22"/>
  <c r="J85" i="22" s="1"/>
  <c r="N85" i="22" s="1"/>
  <c r="A86" i="22"/>
  <c r="J86" i="22" s="1"/>
  <c r="N86" i="22" s="1"/>
  <c r="A87" i="22"/>
  <c r="J87" i="22" s="1"/>
  <c r="N87" i="22" s="1"/>
  <c r="A88" i="22"/>
  <c r="J88" i="22" s="1"/>
  <c r="N88" i="22" s="1"/>
  <c r="A89" i="22"/>
  <c r="J89" i="22" s="1"/>
  <c r="N89" i="22" s="1"/>
  <c r="A91" i="22"/>
  <c r="J91" i="22" s="1"/>
  <c r="N91" i="22" s="1"/>
  <c r="A92" i="22"/>
  <c r="J92" i="22" s="1"/>
  <c r="N92" i="22" s="1"/>
  <c r="A93" i="22"/>
  <c r="J93" i="22" s="1"/>
  <c r="N93" i="22" s="1"/>
  <c r="A94" i="22"/>
  <c r="J94" i="22" s="1"/>
  <c r="N94" i="22" s="1"/>
  <c r="A95" i="22"/>
  <c r="J95" i="22" s="1"/>
  <c r="N95" i="22" s="1"/>
  <c r="A96" i="22"/>
  <c r="J96" i="22" s="1"/>
  <c r="N96" i="22" s="1"/>
  <c r="A97" i="22"/>
  <c r="J97" i="22" s="1"/>
  <c r="N97" i="22" s="1"/>
  <c r="S76" i="15" l="1"/>
  <c r="S77" i="15"/>
  <c r="A12" i="22"/>
  <c r="J12" i="22" s="1"/>
  <c r="N12" i="22" s="1"/>
  <c r="S19" i="15"/>
  <c r="A10" i="22"/>
  <c r="J10" i="22" s="1"/>
  <c r="N10" i="22" s="1"/>
  <c r="S14" i="15"/>
  <c r="A8" i="22"/>
  <c r="J8" i="22" s="1"/>
  <c r="N8" i="22" s="1"/>
  <c r="S15" i="15"/>
  <c r="A9" i="22"/>
  <c r="J9" i="22" s="1"/>
  <c r="N9" i="22" s="1"/>
  <c r="S20" i="15"/>
  <c r="A11" i="22"/>
  <c r="J11" i="22" s="1"/>
  <c r="N11" i="22" s="1"/>
  <c r="A7" i="22"/>
  <c r="J7" i="22" s="1"/>
  <c r="N7" i="22" s="1"/>
  <c r="A30" i="22"/>
  <c r="J30" i="22" s="1"/>
  <c r="N30" i="22" s="1"/>
  <c r="A82" i="22"/>
  <c r="J82" i="22" s="1"/>
  <c r="N82" i="22" s="1"/>
  <c r="A79" i="22"/>
  <c r="J79" i="22" s="1"/>
  <c r="N79" i="22" s="1"/>
  <c r="A70" i="22"/>
  <c r="J70" i="22" s="1"/>
  <c r="N70" i="22" s="1"/>
  <c r="A62" i="22"/>
  <c r="J62" i="22" s="1"/>
  <c r="N62" i="22" s="1"/>
  <c r="A53" i="22"/>
  <c r="J53" i="22" s="1"/>
  <c r="N53" i="22" s="1"/>
  <c r="A29" i="22"/>
  <c r="J29" i="22" s="1"/>
  <c r="N29" i="22" s="1"/>
  <c r="A40" i="22"/>
  <c r="J40" i="22" s="1"/>
  <c r="N40" i="22" s="1"/>
  <c r="A31" i="22"/>
  <c r="J31" i="22" s="1"/>
  <c r="N31" i="22" s="1"/>
  <c r="A74" i="22"/>
  <c r="J74" i="22" s="1"/>
  <c r="N74" i="22" s="1"/>
  <c r="A66" i="22"/>
  <c r="J66" i="22" s="1"/>
  <c r="N66" i="22" s="1"/>
  <c r="A57" i="22"/>
  <c r="J57" i="22" s="1"/>
  <c r="N57" i="22" s="1"/>
  <c r="A49" i="22"/>
  <c r="J49" i="22" s="1"/>
  <c r="N49" i="22" s="1"/>
  <c r="A27" i="22"/>
  <c r="J27" i="22" s="1"/>
  <c r="N27" i="22" s="1"/>
  <c r="A32" i="22"/>
  <c r="J32" i="22" s="1"/>
  <c r="N32" i="22" s="1"/>
  <c r="A78" i="22"/>
  <c r="J78" i="22" s="1"/>
  <c r="N78" i="22" s="1"/>
  <c r="A73" i="22"/>
  <c r="J73" i="22" s="1"/>
  <c r="N73" i="22" s="1"/>
  <c r="A69" i="22"/>
  <c r="J69" i="22" s="1"/>
  <c r="N69" i="22" s="1"/>
  <c r="A65" i="22"/>
  <c r="J65" i="22" s="1"/>
  <c r="N65" i="22" s="1"/>
  <c r="A60" i="22"/>
  <c r="J60" i="22" s="1"/>
  <c r="N60" i="22" s="1"/>
  <c r="A56" i="22"/>
  <c r="J56" i="22" s="1"/>
  <c r="N56" i="22" s="1"/>
  <c r="A52" i="22"/>
  <c r="J52" i="22" s="1"/>
  <c r="N52" i="22" s="1"/>
  <c r="A48" i="22"/>
  <c r="J48" i="22" s="1"/>
  <c r="N48" i="22" s="1"/>
  <c r="A43" i="22"/>
  <c r="J43" i="22" s="1"/>
  <c r="N43" i="22" s="1"/>
  <c r="A26" i="22"/>
  <c r="J26" i="22" s="1"/>
  <c r="N26" i="22" s="1"/>
  <c r="J24" i="22"/>
  <c r="N24" i="22" s="1"/>
  <c r="A28" i="22"/>
  <c r="J28" i="22" s="1"/>
  <c r="N28" i="22" s="1"/>
  <c r="A33" i="22"/>
  <c r="J33" i="22" s="1"/>
  <c r="N33" i="22" s="1"/>
  <c r="A41" i="22"/>
  <c r="J41" i="22" s="1"/>
  <c r="N41" i="22" s="1"/>
  <c r="A39" i="22"/>
  <c r="J39" i="22" s="1"/>
  <c r="N39" i="22" s="1"/>
  <c r="A76" i="22"/>
  <c r="J76" i="22" s="1"/>
  <c r="N76" i="22" s="1"/>
  <c r="A72" i="22"/>
  <c r="J72" i="22" s="1"/>
  <c r="N72" i="22" s="1"/>
  <c r="A68" i="22"/>
  <c r="J68" i="22" s="1"/>
  <c r="N68" i="22" s="1"/>
  <c r="A64" i="22"/>
  <c r="J64" i="22" s="1"/>
  <c r="N64" i="22" s="1"/>
  <c r="A59" i="22"/>
  <c r="J59" i="22" s="1"/>
  <c r="N59" i="22" s="1"/>
  <c r="A55" i="22"/>
  <c r="J55" i="22" s="1"/>
  <c r="N55" i="22" s="1"/>
  <c r="A51" i="22"/>
  <c r="J51" i="22" s="1"/>
  <c r="N51" i="22" s="1"/>
  <c r="A47" i="22"/>
  <c r="J47" i="22" s="1"/>
  <c r="N47" i="22" s="1"/>
  <c r="A25" i="22"/>
  <c r="J25" i="22" s="1"/>
  <c r="N25" i="22" s="1"/>
  <c r="A75" i="22"/>
  <c r="J75" i="22" s="1"/>
  <c r="N75" i="22" s="1"/>
  <c r="A71" i="22"/>
  <c r="J71" i="22" s="1"/>
  <c r="N71" i="22" s="1"/>
  <c r="A67" i="22"/>
  <c r="J67" i="22" s="1"/>
  <c r="N67" i="22" s="1"/>
  <c r="A63" i="22"/>
  <c r="J63" i="22" s="1"/>
  <c r="N63" i="22" s="1"/>
  <c r="A58" i="22"/>
  <c r="J58" i="22" s="1"/>
  <c r="N58" i="22" s="1"/>
  <c r="A54" i="22"/>
  <c r="J54" i="22" s="1"/>
  <c r="N54" i="22" s="1"/>
  <c r="A50" i="22"/>
  <c r="J50" i="22" s="1"/>
  <c r="N50" i="22" s="1"/>
  <c r="A46" i="22"/>
  <c r="J46" i="22" s="1"/>
  <c r="N46" i="22" s="1"/>
  <c r="A18" i="22"/>
  <c r="J18" i="22" s="1"/>
  <c r="N18" i="22" s="1"/>
  <c r="S23" i="15"/>
  <c r="A19" i="22"/>
  <c r="J19" i="22" s="1"/>
  <c r="N19" i="22" s="1"/>
  <c r="S74" i="15"/>
  <c r="A13" i="22"/>
  <c r="J13" i="22" s="1"/>
  <c r="N13" i="22" s="1"/>
  <c r="A20" i="22"/>
  <c r="J20" i="22" s="1"/>
  <c r="N20" i="22" s="1"/>
  <c r="S75" i="15"/>
  <c r="A21" i="22"/>
  <c r="J21" i="22" s="1"/>
  <c r="N21" i="22" s="1"/>
  <c r="A14" i="22"/>
  <c r="J14" i="22" s="1"/>
  <c r="N14" i="22" s="1"/>
  <c r="A15" i="22"/>
  <c r="J15" i="22" s="1"/>
  <c r="N15" i="22" s="1"/>
  <c r="A16" i="22"/>
  <c r="J16" i="22" s="1"/>
  <c r="N16" i="22" s="1"/>
  <c r="A22" i="22"/>
  <c r="J22" i="22" s="1"/>
  <c r="N22" i="22" s="1"/>
  <c r="A17" i="22"/>
  <c r="J17" i="22" s="1"/>
  <c r="N17" i="22" s="1"/>
  <c r="S22" i="15"/>
  <c r="A23" i="22"/>
  <c r="J23" i="22" s="1"/>
  <c r="N23" i="22" s="1"/>
  <c r="S72" i="15"/>
  <c r="S89" i="15"/>
  <c r="AG89" i="15" s="1"/>
  <c r="S12" i="15" l="1"/>
  <c r="M82" i="19"/>
  <c r="A4" i="22"/>
  <c r="J4" i="22" s="1"/>
  <c r="N4" i="22" s="1"/>
  <c r="M43" i="19"/>
  <c r="M41" i="19"/>
  <c r="M56" i="19"/>
  <c r="M83" i="19"/>
  <c r="M81" i="19"/>
  <c r="M40" i="19"/>
  <c r="P56" i="19"/>
  <c r="P40" i="19"/>
  <c r="P37" i="19"/>
  <c r="M85" i="19"/>
  <c r="M80" i="19"/>
  <c r="M75" i="19"/>
  <c r="O56" i="19"/>
  <c r="O40" i="19"/>
  <c r="O37" i="19"/>
  <c r="P34" i="19"/>
  <c r="M53" i="19"/>
  <c r="P87" i="19"/>
  <c r="O34" i="19"/>
  <c r="O58" i="19"/>
  <c r="O39" i="19"/>
  <c r="P58" i="19"/>
  <c r="P44" i="19"/>
  <c r="P39" i="19"/>
  <c r="P36" i="19"/>
  <c r="M87" i="19"/>
  <c r="O44" i="19"/>
  <c r="M78" i="19"/>
  <c r="M72" i="19"/>
  <c r="M58" i="19"/>
  <c r="M52" i="19"/>
  <c r="M44" i="19"/>
  <c r="M39" i="19"/>
  <c r="M36" i="19"/>
  <c r="M74" i="19"/>
  <c r="O36" i="19"/>
  <c r="P43" i="19"/>
  <c r="P41" i="19"/>
  <c r="P38" i="19"/>
  <c r="P35" i="19"/>
  <c r="M76" i="19"/>
  <c r="M35" i="19"/>
  <c r="O87" i="19"/>
  <c r="M37" i="19"/>
  <c r="M73" i="19"/>
  <c r="M86" i="19"/>
  <c r="M77" i="19"/>
  <c r="O43" i="19"/>
  <c r="O41" i="19"/>
  <c r="O38" i="19"/>
  <c r="O35" i="19"/>
  <c r="M38" i="19"/>
  <c r="J3" i="22"/>
  <c r="N3" i="22" s="1"/>
  <c r="K72" i="19"/>
  <c r="K59" i="19"/>
  <c r="K44" i="19"/>
  <c r="K45" i="19"/>
  <c r="K46" i="19"/>
  <c r="K47" i="19"/>
  <c r="K48" i="19"/>
  <c r="K49" i="19"/>
  <c r="K50" i="19"/>
  <c r="K43" i="19"/>
  <c r="K35" i="19"/>
  <c r="K36" i="19"/>
  <c r="K37" i="19"/>
  <c r="K38" i="19"/>
  <c r="K34" i="19"/>
  <c r="B35" i="19"/>
  <c r="AE35" i="19" s="1"/>
  <c r="U127" i="15" s="1"/>
  <c r="C35" i="19"/>
  <c r="D35" i="19"/>
  <c r="D36" i="19" s="1"/>
  <c r="B36" i="19"/>
  <c r="AE36" i="19" s="1"/>
  <c r="C36" i="19"/>
  <c r="B37" i="19"/>
  <c r="AE37" i="19" s="1"/>
  <c r="C37" i="19"/>
  <c r="B38" i="19"/>
  <c r="AE38" i="19" s="1"/>
  <c r="C38" i="19"/>
  <c r="B39" i="19"/>
  <c r="AE39" i="19" s="1"/>
  <c r="C39" i="19"/>
  <c r="B40" i="19"/>
  <c r="AE40" i="19" s="1"/>
  <c r="C40" i="19"/>
  <c r="B41" i="19"/>
  <c r="AE41" i="19" s="1"/>
  <c r="C41" i="19"/>
  <c r="B43" i="19"/>
  <c r="AE43" i="19" s="1"/>
  <c r="C43" i="19"/>
  <c r="F43" i="19" s="1"/>
  <c r="B44" i="19"/>
  <c r="AE44" i="19" s="1"/>
  <c r="C44" i="19"/>
  <c r="D44" i="19"/>
  <c r="D45" i="19" s="1"/>
  <c r="D46" i="19" s="1"/>
  <c r="D47" i="19" s="1"/>
  <c r="D48" i="19" s="1"/>
  <c r="D49" i="19" s="1"/>
  <c r="D50" i="19" s="1"/>
  <c r="B45" i="19"/>
  <c r="AE45" i="19" s="1"/>
  <c r="C45" i="19"/>
  <c r="B46" i="19"/>
  <c r="AE46" i="19" s="1"/>
  <c r="C46" i="19"/>
  <c r="B47" i="19"/>
  <c r="AE47" i="19" s="1"/>
  <c r="C47" i="19"/>
  <c r="B48" i="19"/>
  <c r="AE48" i="19" s="1"/>
  <c r="C48" i="19"/>
  <c r="B49" i="19"/>
  <c r="AE49" i="19" s="1"/>
  <c r="AF39" i="15" s="1"/>
  <c r="C49" i="19"/>
  <c r="B50" i="19"/>
  <c r="AE50" i="19" s="1"/>
  <c r="C50" i="19"/>
  <c r="B52" i="19"/>
  <c r="AE52" i="19" s="1"/>
  <c r="C52" i="19"/>
  <c r="F52" i="19" s="1"/>
  <c r="B53" i="19"/>
  <c r="AE53" i="19" s="1"/>
  <c r="C53" i="19"/>
  <c r="D53" i="19"/>
  <c r="D54" i="19" s="1"/>
  <c r="B54" i="19"/>
  <c r="AE54" i="19" s="1"/>
  <c r="C54" i="19"/>
  <c r="B55" i="19"/>
  <c r="AE55" i="19" s="1"/>
  <c r="C55" i="19"/>
  <c r="B56" i="19"/>
  <c r="AE56" i="19" s="1"/>
  <c r="C56" i="19"/>
  <c r="B57" i="19"/>
  <c r="AE57" i="19" s="1"/>
  <c r="C57" i="19"/>
  <c r="B58" i="19"/>
  <c r="AE58" i="19" s="1"/>
  <c r="AF136" i="15" s="1"/>
  <c r="C58" i="19"/>
  <c r="B59" i="19"/>
  <c r="AE59" i="19" s="1"/>
  <c r="C59" i="19"/>
  <c r="AF636" i="15"/>
  <c r="AF91" i="15"/>
  <c r="B60" i="19"/>
  <c r="AE60" i="19" s="1"/>
  <c r="C60" i="19"/>
  <c r="B72" i="19"/>
  <c r="AE72" i="19" s="1"/>
  <c r="U164" i="15" s="1"/>
  <c r="C72" i="19"/>
  <c r="F72" i="19" s="1"/>
  <c r="B73" i="19"/>
  <c r="AE73" i="19" s="1"/>
  <c r="U165" i="15" s="1"/>
  <c r="C73" i="19"/>
  <c r="D73" i="19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B74" i="19"/>
  <c r="AE74" i="19" s="1"/>
  <c r="U166" i="15" s="1"/>
  <c r="C74" i="19"/>
  <c r="B75" i="19"/>
  <c r="AE75" i="19" s="1"/>
  <c r="C75" i="19"/>
  <c r="B76" i="19"/>
  <c r="AE76" i="19" s="1"/>
  <c r="C76" i="19"/>
  <c r="B77" i="19"/>
  <c r="AE77" i="19" s="1"/>
  <c r="U168" i="15" s="1"/>
  <c r="C77" i="19"/>
  <c r="B78" i="19"/>
  <c r="AE78" i="19" s="1"/>
  <c r="U169" i="15" s="1"/>
  <c r="C78" i="19"/>
  <c r="B79" i="19"/>
  <c r="AE79" i="19" s="1"/>
  <c r="U170" i="15" s="1"/>
  <c r="C79" i="19"/>
  <c r="B80" i="19"/>
  <c r="AE80" i="19" s="1"/>
  <c r="C80" i="19"/>
  <c r="B81" i="19"/>
  <c r="AE81" i="19" s="1"/>
  <c r="C81" i="19"/>
  <c r="B82" i="19"/>
  <c r="AE82" i="19" s="1"/>
  <c r="U174" i="15" s="1"/>
  <c r="C82" i="19"/>
  <c r="B83" i="19"/>
  <c r="AE83" i="19" s="1"/>
  <c r="C83" i="19"/>
  <c r="B84" i="19"/>
  <c r="AE84" i="19" s="1"/>
  <c r="C84" i="19"/>
  <c r="B85" i="19"/>
  <c r="AE85" i="19" s="1"/>
  <c r="U175" i="15" s="1"/>
  <c r="C85" i="19"/>
  <c r="B86" i="19"/>
  <c r="AE86" i="19" s="1"/>
  <c r="C86" i="19"/>
  <c r="B87" i="19"/>
  <c r="AE87" i="19" s="1"/>
  <c r="C87" i="19"/>
  <c r="B88" i="19"/>
  <c r="AE88" i="19" s="1"/>
  <c r="C88" i="19"/>
  <c r="AF231" i="15"/>
  <c r="AF232" i="15"/>
  <c r="AF240" i="15"/>
  <c r="AF241" i="15"/>
  <c r="AF280" i="15"/>
  <c r="AF281" i="15"/>
  <c r="AF194" i="15"/>
  <c r="AF195" i="15"/>
  <c r="AF191" i="15"/>
  <c r="AF227" i="15"/>
  <c r="AF228" i="15"/>
  <c r="AF229" i="15"/>
  <c r="AF236" i="15"/>
  <c r="AF237" i="15"/>
  <c r="AF238" i="15"/>
  <c r="AF245" i="15"/>
  <c r="AF246" i="15"/>
  <c r="AF247" i="15"/>
  <c r="AF248" i="15"/>
  <c r="AF252" i="15"/>
  <c r="AF253" i="15"/>
  <c r="AF254" i="15"/>
  <c r="AF255" i="15"/>
  <c r="AF256" i="15"/>
  <c r="AF257" i="15"/>
  <c r="AF258" i="15"/>
  <c r="AF259" i="15"/>
  <c r="AF261" i="15"/>
  <c r="AF262" i="15"/>
  <c r="AF263" i="15"/>
  <c r="AF264" i="15"/>
  <c r="AF268" i="15"/>
  <c r="AF269" i="15"/>
  <c r="AF270" i="15"/>
  <c r="AF271" i="15"/>
  <c r="AF272" i="15"/>
  <c r="AF273" i="15"/>
  <c r="AF274" i="15"/>
  <c r="AF275" i="15"/>
  <c r="C34" i="19"/>
  <c r="F34" i="19" s="1"/>
  <c r="B34" i="19"/>
  <c r="AE34" i="19" s="1"/>
  <c r="U126" i="15" s="1"/>
  <c r="B269" i="19"/>
  <c r="AE269" i="19" s="1"/>
  <c r="B24" i="19"/>
  <c r="AE24" i="19" s="1"/>
  <c r="AF175" i="15" l="1"/>
  <c r="AF126" i="15"/>
  <c r="AF182" i="15"/>
  <c r="AF165" i="15"/>
  <c r="AF178" i="15"/>
  <c r="AF170" i="15"/>
  <c r="AF164" i="15"/>
  <c r="AF174" i="15"/>
  <c r="AF138" i="15"/>
  <c r="AF169" i="15"/>
  <c r="AF166" i="15"/>
  <c r="AF168" i="15"/>
  <c r="F48" i="19"/>
  <c r="AF90" i="15"/>
  <c r="AF637" i="15"/>
  <c r="AF127" i="15"/>
  <c r="AF102" i="15"/>
  <c r="AF137" i="15"/>
  <c r="AF633" i="15"/>
  <c r="AF104" i="15"/>
  <c r="AF114" i="15"/>
  <c r="AF103" i="15"/>
  <c r="AF113" i="15"/>
  <c r="F50" i="19"/>
  <c r="F46" i="19"/>
  <c r="F47" i="19"/>
  <c r="F53" i="19"/>
  <c r="F86" i="19"/>
  <c r="F74" i="19"/>
  <c r="F82" i="19"/>
  <c r="F78" i="19"/>
  <c r="F87" i="19"/>
  <c r="F83" i="19"/>
  <c r="F79" i="19"/>
  <c r="F75" i="19"/>
  <c r="F44" i="19"/>
  <c r="F77" i="19"/>
  <c r="F73" i="19"/>
  <c r="F54" i="19"/>
  <c r="F85" i="19"/>
  <c r="F80" i="19"/>
  <c r="F76" i="19"/>
  <c r="F49" i="19"/>
  <c r="F45" i="19"/>
  <c r="F81" i="19"/>
  <c r="F84" i="19"/>
  <c r="F35" i="19"/>
  <c r="F36" i="19"/>
  <c r="AF120" i="15"/>
  <c r="AF84" i="15"/>
  <c r="AF135" i="15"/>
  <c r="AF58" i="15"/>
  <c r="AF118" i="15"/>
  <c r="AF20" i="15"/>
  <c r="AF101" i="15"/>
  <c r="AF83" i="15"/>
  <c r="AF134" i="15"/>
  <c r="AF23" i="15"/>
  <c r="AF116" i="15"/>
  <c r="AF19" i="15"/>
  <c r="AF100" i="15"/>
  <c r="AF72" i="15"/>
  <c r="AF89" i="15"/>
  <c r="AF22" i="15"/>
  <c r="AF59" i="15"/>
  <c r="AF21" i="15"/>
  <c r="B25" i="19"/>
  <c r="AE25" i="19" s="1"/>
  <c r="AB54" i="19"/>
  <c r="Q72" i="19"/>
  <c r="AB53" i="19"/>
  <c r="AB48" i="19"/>
  <c r="AB47" i="19"/>
  <c r="AB81" i="19"/>
  <c r="AB73" i="19"/>
  <c r="AB50" i="19"/>
  <c r="AB46" i="19"/>
  <c r="AB85" i="19"/>
  <c r="AB80" i="19"/>
  <c r="AB84" i="19"/>
  <c r="AB76" i="19"/>
  <c r="AB72" i="19"/>
  <c r="AB49" i="19"/>
  <c r="AB45" i="19"/>
  <c r="AB87" i="19"/>
  <c r="AB83" i="19"/>
  <c r="AB79" i="19"/>
  <c r="AB75" i="19"/>
  <c r="AB77" i="19"/>
  <c r="AB43" i="19"/>
  <c r="AB86" i="19"/>
  <c r="AB82" i="19"/>
  <c r="AB78" i="19"/>
  <c r="AB74" i="19"/>
  <c r="AB52" i="19"/>
  <c r="AB44" i="19"/>
  <c r="Q82" i="19"/>
  <c r="AB35" i="19"/>
  <c r="AB34" i="19"/>
  <c r="AB36" i="19"/>
  <c r="Q44" i="19"/>
  <c r="Q86" i="19"/>
  <c r="Q73" i="19"/>
  <c r="Q77" i="19"/>
  <c r="Q58" i="19"/>
  <c r="Q74" i="19"/>
  <c r="Q78" i="19"/>
  <c r="Q81" i="19"/>
  <c r="Q36" i="19"/>
  <c r="Q37" i="19"/>
  <c r="Q85" i="19"/>
  <c r="Q38" i="19"/>
  <c r="Q53" i="19"/>
  <c r="Q75" i="19"/>
  <c r="Q80" i="19"/>
  <c r="Q35" i="19"/>
  <c r="Q52" i="19"/>
  <c r="Q76" i="19"/>
  <c r="Q83" i="19"/>
  <c r="Q87" i="19"/>
  <c r="Q39" i="19"/>
  <c r="Q56" i="19"/>
  <c r="Q34" i="19"/>
  <c r="Q41" i="19"/>
  <c r="Q40" i="19"/>
  <c r="Q43" i="19"/>
  <c r="D55" i="19"/>
  <c r="F55" i="19" s="1"/>
  <c r="D37" i="19"/>
  <c r="D38" i="19" s="1"/>
  <c r="F38" i="19" s="1"/>
  <c r="AI3" i="19"/>
  <c r="AI2" i="19"/>
  <c r="U74" i="15" l="1"/>
  <c r="AF74" i="15" s="1"/>
  <c r="F37" i="19"/>
  <c r="B26" i="19"/>
  <c r="AE26" i="19" s="1"/>
  <c r="AB37" i="19"/>
  <c r="AB55" i="19"/>
  <c r="AB38" i="19"/>
  <c r="D39" i="19"/>
  <c r="F39" i="19" s="1"/>
  <c r="D56" i="19"/>
  <c r="F56" i="19" s="1"/>
  <c r="AI5" i="19"/>
  <c r="U75" i="15" l="1"/>
  <c r="AF75" i="15" s="1"/>
  <c r="B27" i="19"/>
  <c r="AE27" i="19" s="1"/>
  <c r="AB56" i="19"/>
  <c r="AB39" i="19"/>
  <c r="D57" i="19"/>
  <c r="F57" i="19" s="1"/>
  <c r="D40" i="19"/>
  <c r="F40" i="19" s="1"/>
  <c r="U76" i="15" l="1"/>
  <c r="AF76" i="15" s="1"/>
  <c r="B28" i="19"/>
  <c r="AB57" i="19"/>
  <c r="AB40" i="19"/>
  <c r="D41" i="19"/>
  <c r="F41" i="19" s="1"/>
  <c r="D58" i="19"/>
  <c r="F58" i="19" s="1"/>
  <c r="AE28" i="19" l="1"/>
  <c r="B29" i="19"/>
  <c r="AB58" i="19"/>
  <c r="AB41" i="19"/>
  <c r="D59" i="19"/>
  <c r="F59" i="19" s="1"/>
  <c r="U77" i="15" l="1"/>
  <c r="AF77" i="15" s="1"/>
  <c r="AE29" i="19"/>
  <c r="U78" i="15" s="1"/>
  <c r="B30" i="19"/>
  <c r="AB59" i="19"/>
  <c r="AF78" i="15" l="1"/>
  <c r="B31" i="19"/>
  <c r="AE30" i="19"/>
  <c r="U79" i="15" l="1"/>
  <c r="AF79" i="15" s="1"/>
  <c r="B32" i="19"/>
  <c r="AE32" i="19" s="1"/>
  <c r="AE31" i="19"/>
  <c r="U80" i="15" l="1"/>
  <c r="AF80" i="15" s="1"/>
  <c r="U81" i="15"/>
  <c r="AF8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tc={112DA21D-6A00-48D2-A1C2-445227D89B01}</author>
    <author>tc={936983CD-AD35-45D1-BC79-A723CEC93800}</author>
    <author>tc={6C39BF1F-6D70-43D6-8B66-AA1A97D62004}</author>
    <author>tc={87D8F324-E590-4AE3-89D9-C56EC19A96DC}</author>
    <author>tc={A5C58898-E500-4B24-876C-1825D97A7447}</author>
    <author>tc={88009374-41D1-4904-96DE-E3BB99EF5A0C}</author>
    <author>tc={0BF0456E-3FD7-4EAC-AAC6-A2FE0BE8FE86}</author>
    <author>tc={021C3EB3-5F5A-4155-8B87-A7DB36BD4B2D}</author>
    <author>tc={1FC7023A-8117-47C1-8E0F-EA94D20D0A2C}</author>
    <author>Vitor Machado</author>
  </authors>
  <commentList>
    <comment ref="Y34" authorId="0" shapeId="0" xr:uid="{112DA21D-6A00-48D2-A1C2-445227D89B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2025-01-09 JC sent an email about the change to AFA-20-S752 due to the combined order with Conveyor project in Westshore. </t>
      </text>
    </comment>
    <comment ref="Y35" authorId="1" shapeId="0" xr:uid="{936983CD-AD35-45D1-BC79-A723CEC938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2025-01-09 JC sent an email about the change to AFA-20-S752 due to the combined order with Conveyor project in Westshore. </t>
      </text>
    </comment>
    <comment ref="Y36" authorId="2" shapeId="0" xr:uid="{6C39BF1F-6D70-43D6-8B66-AA1A97D620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2025-01-09 JC sent an email about the change to AFA-20-S752 due to the combined order with Conveyor project in Westshore. </t>
      </text>
    </comment>
    <comment ref="Y37" authorId="3" shapeId="0" xr:uid="{87D8F324-E590-4AE3-89D9-C56EC19A96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2025-01-09 JC sent an email about the change to AFA-20-S752 due to the combined order with Conveyor project in Westshore. </t>
      </text>
    </comment>
    <comment ref="Y40" authorId="4" shapeId="0" xr:uid="{A5C58898-E500-4B24-876C-1825D97A74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seems just copied from BC-ZT1. Model would be different. And it’s assigned to DI module in IO list. </t>
      </text>
    </comment>
    <comment ref="Y61" authorId="5" shapeId="0" xr:uid="{88009374-41D1-4904-96DE-E3BB99EF5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2025-01-09 JC sent an email about the change to AFA-20-S752 due to the combined order with Conveyor project in Westshore. </t>
      </text>
    </comment>
    <comment ref="Y62" authorId="6" shapeId="0" xr:uid="{0BF0456E-3FD7-4EAC-AAC6-A2FE0BE8FE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2025-01-09 JC sent an email about the change to AFA-20-S752 due to the combined order with Conveyor project in Westshore. </t>
      </text>
    </comment>
    <comment ref="Y63" authorId="7" shapeId="0" xr:uid="{021C3EB3-5F5A-4155-8B87-A7DB36BD4B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2025-01-09 JC sent an email about the change to AFA-20-S752 due to the combined order with Conveyor project in Westshore. </t>
      </text>
    </comment>
    <comment ref="Y64" authorId="8" shapeId="0" xr:uid="{1FC7023A-8117-47C1-8E0F-EA94D20D0A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2025-01-09 JC sent an email about the change to AFA-20-S752 due to the combined order with Conveyor project in Westshore. </t>
      </text>
    </comment>
    <comment ref="S178" authorId="9" shapeId="0" xr:uid="{53AEFC32-8F3B-434C-B855-A5678D0EF932}">
      <text>
        <r>
          <rPr>
            <b/>
            <sz val="9"/>
            <color indexed="81"/>
            <rFont val="Tahoma"/>
            <family val="2"/>
          </rPr>
          <t>Vitor Machado:</t>
        </r>
        <r>
          <rPr>
            <sz val="9"/>
            <color indexed="81"/>
            <rFont val="Tahoma"/>
            <family val="2"/>
          </rPr>
          <t xml:space="preserve">
Separated Alrm, Trouble, Supervision</t>
        </r>
      </text>
    </comment>
    <comment ref="S231" authorId="9" shapeId="0" xr:uid="{20FD1C9D-CD2B-4256-9C87-3BBD3E142D4A}">
      <text>
        <r>
          <rPr>
            <b/>
            <sz val="9"/>
            <color indexed="81"/>
            <rFont val="Tahoma"/>
            <family val="2"/>
          </rPr>
          <t>Vitor Machado:</t>
        </r>
        <r>
          <rPr>
            <sz val="9"/>
            <color indexed="81"/>
            <rFont val="Tahoma"/>
            <family val="2"/>
          </rPr>
          <t xml:space="preserve">
TT 1 and TT2 were not numbered</t>
        </r>
      </text>
    </comment>
    <comment ref="S422" authorId="9" shapeId="0" xr:uid="{A8BEAF6E-9032-4067-BCB2-8DC287420C2B}">
      <text>
        <r>
          <rPr>
            <b/>
            <sz val="9"/>
            <color indexed="81"/>
            <rFont val="Tahoma"/>
            <family val="2"/>
          </rPr>
          <t>Vitor Machado:</t>
        </r>
        <r>
          <rPr>
            <sz val="9"/>
            <color indexed="81"/>
            <rFont val="Tahoma"/>
            <family val="2"/>
          </rPr>
          <t xml:space="preserve">
Removed "left as there is only one horn"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tc={270C9A51-E6F5-4C9B-952E-A0AC71995D47}</author>
    <author>tc={DBBBB3ED-683E-4199-898C-1C2E3E51435E}</author>
  </authors>
  <commentList>
    <comment ref="AB2" authorId="0" shapeId="0" xr:uid="{270C9A51-E6F5-4C9B-952E-A0AC71995D47}">
      <text>
        <t>[Threaded comment]
Your version of Excel allows you to read this threaded comment; however, any edits to it will get removed if the file is opened in a newer version of Excel. Learn more: https://go.microsoft.com/fwlink/?linkid=870924
Comment:
    @Arabi Elhouderi could probably hide this column as well</t>
      </text>
    </comment>
    <comment ref="H9" authorId="1" shapeId="0" xr:uid="{DBBBB3ED-683E-4199-898C-1C2E3E51435E}">
      <text>
        <t>[Threaded comment]
Your version of Excel allows you to read this threaded comment; however, any edits to it will get removed if the file is opened in a newer version of Excel. Learn more: https://go.microsoft.com/fwlink/?linkid=870924
Comment:
    @Lucas Muller @Arabi Elhouderi can we change "I" (Input) and "O" (Output) to "DI" for "Digital Input" and "DO" for "Digital Output," respectively?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Gwang Sik (Dominic) Kim</author>
    <author>tc={2D3EF6C1-37AD-4349-964D-01864A433888}</author>
  </authors>
  <commentList>
    <comment ref="H1" authorId="0" shapeId="0" xr:uid="{CEC0AE3A-92E1-47D2-A3E6-1E0D444E24C4}">
      <text>
        <r>
          <rPr>
            <b/>
            <sz val="9"/>
            <color indexed="81"/>
            <rFont val="Tahoma"/>
            <family val="2"/>
          </rPr>
          <t>Gwang Sik (Dominic) Kim:</t>
        </r>
        <r>
          <rPr>
            <sz val="9"/>
            <color indexed="81"/>
            <rFont val="Tahoma"/>
            <family val="2"/>
          </rPr>
          <t xml:space="preserve">
Folder location
09 &gt; 60 &gt; ...</t>
        </r>
      </text>
    </comment>
    <comment ref="E12" authorId="1" shapeId="0" xr:uid="{2D3EF6C1-37AD-4349-964D-01864A4338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2025-01-09 JC sent an email about the change to AFA-20-S752 due to the combined order with Conveyor project in Westshore. </t>
      </text>
    </comment>
  </commentList>
</comments>
</file>

<file path=xl/sharedStrings.xml><?xml version="1.0" encoding="utf-8"?>
<sst xmlns="http://schemas.openxmlformats.org/spreadsheetml/2006/main" count="17569" uniqueCount="2339">
  <si>
    <t xml:space="preserve">HE </t>
  </si>
  <si>
    <t>Date</t>
  </si>
  <si>
    <t>Description</t>
  </si>
  <si>
    <t>Revision</t>
  </si>
  <si>
    <t>Prepare By</t>
  </si>
  <si>
    <t>Approved By</t>
  </si>
  <si>
    <t>Prepared</t>
  </si>
  <si>
    <t>VM</t>
  </si>
  <si>
    <t>CONCEPTUAL DRAFT - NOT FOR CONSTRUCTION</t>
  </si>
  <si>
    <t>A</t>
  </si>
  <si>
    <t>MM</t>
  </si>
  <si>
    <t>Checked</t>
  </si>
  <si>
    <t>ISSUED FOR 60% DESIGN REVIEW</t>
  </si>
  <si>
    <t>B</t>
  </si>
  <si>
    <t>Client Project Reference</t>
  </si>
  <si>
    <t>ISSUED FOR 90% DESIGN REVIEW</t>
  </si>
  <si>
    <t>C</t>
  </si>
  <si>
    <t>QCA Project Reference</t>
  </si>
  <si>
    <t>Client Drawing Number</t>
  </si>
  <si>
    <t>QCA Drawing Number</t>
  </si>
  <si>
    <t>End-User Drawing Number</t>
  </si>
  <si>
    <t>Machine Description</t>
  </si>
  <si>
    <t>SHIPLOADER 3</t>
  </si>
  <si>
    <t>8083-041000-L-SL3-001</t>
  </si>
  <si>
    <t>Rev</t>
  </si>
  <si>
    <t>Item</t>
  </si>
  <si>
    <t>MACHINE
MMMN</t>
  </si>
  <si>
    <t>SYSTEM
SSS</t>
  </si>
  <si>
    <t>N</t>
  </si>
  <si>
    <t>EQUIP
EEE</t>
  </si>
  <si>
    <t>DEVICE
DDD</t>
  </si>
  <si>
    <t>m</t>
  </si>
  <si>
    <t>Instrument
Tag</t>
  </si>
  <si>
    <t>Instrument
Type</t>
  </si>
  <si>
    <t>System
[Machine System]</t>
  </si>
  <si>
    <t>Machine Location
[Location 1]</t>
  </si>
  <si>
    <t>Description Line 1
[Location 2]</t>
  </si>
  <si>
    <t>Description Line 2
[Function]</t>
  </si>
  <si>
    <t>Description Line 3
[Instrument Type]</t>
  </si>
  <si>
    <t>DESCRIPTION</t>
  </si>
  <si>
    <t>Junction Boxes</t>
  </si>
  <si>
    <t>Destination Panel</t>
  </si>
  <si>
    <t>I/O TYPE</t>
  </si>
  <si>
    <t>Scope of Supply</t>
  </si>
  <si>
    <t>Manufacturer</t>
  </si>
  <si>
    <t>Model</t>
  </si>
  <si>
    <t>FIELD</t>
  </si>
  <si>
    <t>EXTENSION
BOX</t>
  </si>
  <si>
    <t>BRACKET</t>
  </si>
  <si>
    <t>SUPPLY: PCL PACKAGE #</t>
  </si>
  <si>
    <t>INSTALL: PCL PACKAGE #</t>
  </si>
  <si>
    <t>Typical Instrument</t>
  </si>
  <si>
    <t>DRAWINGS</t>
  </si>
  <si>
    <t>COMMENT 2024-06-26</t>
  </si>
  <si>
    <t>BLOCK DIAGRAM CHK
2024-06-26</t>
  </si>
  <si>
    <t>INSTRUMENT LAYOUT INSERTED</t>
  </si>
  <si>
    <t>Cross check with customer spec (Preferred Model) GK 2024-11-15</t>
  </si>
  <si>
    <t>External Docs</t>
  </si>
  <si>
    <t>Vendor Drawing Info</t>
  </si>
  <si>
    <t>SL3</t>
  </si>
  <si>
    <t>BC</t>
  </si>
  <si>
    <t>Shiploader 3</t>
  </si>
  <si>
    <t>Boom Area</t>
  </si>
  <si>
    <t/>
  </si>
  <si>
    <t>ES</t>
  </si>
  <si>
    <t>1</t>
  </si>
  <si>
    <t>Boom Conveyor</t>
  </si>
  <si>
    <t>Left Side, Tail End</t>
  </si>
  <si>
    <t>Emergency Stop</t>
  </si>
  <si>
    <t>Push Button</t>
  </si>
  <si>
    <t>SI</t>
  </si>
  <si>
    <t>QCA</t>
  </si>
  <si>
    <t>SCHNEIDER/AB</t>
  </si>
  <si>
    <t>9001KYG1Y/800H-FRXT6A1</t>
  </si>
  <si>
    <t>Moved to BH</t>
  </si>
  <si>
    <t>Y</t>
  </si>
  <si>
    <t>SL3-BC-RCP1</t>
  </si>
  <si>
    <t>2</t>
  </si>
  <si>
    <t>Right Side, Tail End</t>
  </si>
  <si>
    <t>PC</t>
  </si>
  <si>
    <t>Pull Cord</t>
  </si>
  <si>
    <t>Crouse Hinds</t>
  </si>
  <si>
    <t>AFU0333‐66</t>
  </si>
  <si>
    <t>3</t>
  </si>
  <si>
    <t>Left Side, Head End</t>
  </si>
  <si>
    <t>4</t>
  </si>
  <si>
    <t>Right Side, Head End</t>
  </si>
  <si>
    <t>ZLS</t>
  </si>
  <si>
    <t>Left Side</t>
  </si>
  <si>
    <t>Belt Rip</t>
  </si>
  <si>
    <t>Switch</t>
  </si>
  <si>
    <t>DI</t>
  </si>
  <si>
    <t>Bulk Pro</t>
  </si>
  <si>
    <t>BD-3X</t>
  </si>
  <si>
    <t>NO SPEC?</t>
  </si>
  <si>
    <t>Right Side</t>
  </si>
  <si>
    <t>YA</t>
  </si>
  <si>
    <t>Start Warning</t>
  </si>
  <si>
    <t>Horn</t>
  </si>
  <si>
    <t>DO</t>
  </si>
  <si>
    <t>Federal Signal</t>
  </si>
  <si>
    <t>350WB-120</t>
  </si>
  <si>
    <t>G-STR? Horn no spec</t>
  </si>
  <si>
    <t>YL</t>
  </si>
  <si>
    <t>Light</t>
  </si>
  <si>
    <t>G-STR-120-D-R</t>
  </si>
  <si>
    <t>G-STR?</t>
  </si>
  <si>
    <t>SS</t>
  </si>
  <si>
    <t>Belt</t>
  </si>
  <si>
    <t>Speed</t>
  </si>
  <si>
    <t>Sensor</t>
  </si>
  <si>
    <t>IFM</t>
  </si>
  <si>
    <t>DI602A, EVC491</t>
  </si>
  <si>
    <t>VE</t>
  </si>
  <si>
    <t>Boom Conveyor Shuttle Area</t>
  </si>
  <si>
    <t>Head Pulley</t>
  </si>
  <si>
    <t>Vibration</t>
  </si>
  <si>
    <t>Element</t>
  </si>
  <si>
    <t>AI</t>
  </si>
  <si>
    <t>VENDOR</t>
  </si>
  <si>
    <t>Takeup Pulley</t>
  </si>
  <si>
    <t>Bend Pulley 1</t>
  </si>
  <si>
    <t>Bend Pulley 2</t>
  </si>
  <si>
    <t>5</t>
  </si>
  <si>
    <t>Bend Pulley 3</t>
  </si>
  <si>
    <t>6</t>
  </si>
  <si>
    <t>Bend Pulley 4</t>
  </si>
  <si>
    <t>7</t>
  </si>
  <si>
    <t>Bend Pulley 5</t>
  </si>
  <si>
    <t>Misalignment Switch</t>
  </si>
  <si>
    <t>Eaton</t>
  </si>
  <si>
    <t>AFA20-S752</t>
  </si>
  <si>
    <t>SL3-MEH-ACP1</t>
  </si>
  <si>
    <t>BELT ALIGNMENT? AFA</t>
  </si>
  <si>
    <t>ZT</t>
  </si>
  <si>
    <t>Inclinometer</t>
  </si>
  <si>
    <t>4-20 mA</t>
  </si>
  <si>
    <t>P+F</t>
  </si>
  <si>
    <t>INX360D-F99-I2E2-5M</t>
  </si>
  <si>
    <t>Moved from BH to BC area</t>
  </si>
  <si>
    <t>ZT1? ZT2? PANEL?</t>
  </si>
  <si>
    <t>No Spec</t>
  </si>
  <si>
    <t>LSHH</t>
  </si>
  <si>
    <t>Head Chute</t>
  </si>
  <si>
    <t>Plugged Chute</t>
  </si>
  <si>
    <t>Tilt Switch</t>
  </si>
  <si>
    <t>CCC</t>
  </si>
  <si>
    <t>CT-200SGN and CT-105</t>
  </si>
  <si>
    <t>IPC</t>
  </si>
  <si>
    <t>Left Side View</t>
  </si>
  <si>
    <t>IP Camera</t>
  </si>
  <si>
    <t>Right Side View</t>
  </si>
  <si>
    <t>AB 800H?</t>
  </si>
  <si>
    <t>ZPX</t>
  </si>
  <si>
    <t>Boom End</t>
  </si>
  <si>
    <t>Water Accumulation</t>
  </si>
  <si>
    <t>Level Switch</t>
  </si>
  <si>
    <t>KI5083 and E11033</t>
  </si>
  <si>
    <t>BCB</t>
  </si>
  <si>
    <t>Boom Conveyor Bridge</t>
  </si>
  <si>
    <t>Hammond, Allen Bradley</t>
  </si>
  <si>
    <t>1437S16A/800H-FRXT6A1</t>
  </si>
  <si>
    <t>D</t>
  </si>
  <si>
    <t>YA1, YA2 MISSING?</t>
  </si>
  <si>
    <t>Incoming Chute</t>
  </si>
  <si>
    <t>G</t>
  </si>
  <si>
    <t>Safety Gate Status</t>
  </si>
  <si>
    <t>Near E-house</t>
  </si>
  <si>
    <t>Proximity Switch</t>
  </si>
  <si>
    <t>Allen Bradley</t>
  </si>
  <si>
    <t>871TM-B15N30-H2</t>
  </si>
  <si>
    <t>Near Discharge Pulley</t>
  </si>
  <si>
    <t>Drive System</t>
  </si>
  <si>
    <t>M</t>
  </si>
  <si>
    <t>HE</t>
  </si>
  <si>
    <t>Motor 1</t>
  </si>
  <si>
    <t>Space Heater</t>
  </si>
  <si>
    <t>Baldor Reliance</t>
  </si>
  <si>
    <t>09 &gt; 31 Baldor &gt; 300 HP Motor</t>
  </si>
  <si>
    <t>TE</t>
  </si>
  <si>
    <t>Motor 1 Phase A</t>
  </si>
  <si>
    <t>Winding Temperature</t>
  </si>
  <si>
    <t>RTD 1</t>
  </si>
  <si>
    <t>RTD</t>
  </si>
  <si>
    <t>RTD 2</t>
  </si>
  <si>
    <t>Motor 1 Phase B</t>
  </si>
  <si>
    <t>Motor 1 Phase C</t>
  </si>
  <si>
    <t>Motor 1 Drive End</t>
  </si>
  <si>
    <t>Bearing Temperature</t>
  </si>
  <si>
    <t xml:space="preserve">RTD 1 </t>
  </si>
  <si>
    <t>8</t>
  </si>
  <si>
    <t>Motor 1 Non Drive End</t>
  </si>
  <si>
    <t>BK</t>
  </si>
  <si>
    <t>Brake 1</t>
  </si>
  <si>
    <t>Released</t>
  </si>
  <si>
    <t>Wear Monitoring</t>
  </si>
  <si>
    <t>TT</t>
  </si>
  <si>
    <t>Driven Pulley</t>
  </si>
  <si>
    <t>Left Side Bearing</t>
  </si>
  <si>
    <t>Temperature Transmitter</t>
  </si>
  <si>
    <t>Electro Sensors</t>
  </si>
  <si>
    <t>TT420S-LT</t>
  </si>
  <si>
    <t>Right Side Bearing</t>
  </si>
  <si>
    <t>GB</t>
  </si>
  <si>
    <t>Gearbox Oil</t>
  </si>
  <si>
    <t>LSL</t>
  </si>
  <si>
    <t>Low Oil</t>
  </si>
  <si>
    <t>LSLL</t>
  </si>
  <si>
    <t>Low-Low Oil</t>
  </si>
  <si>
    <t>SL3-BC-GB1-TT2 DELETED?</t>
  </si>
  <si>
    <t>BH</t>
  </si>
  <si>
    <t>LCS</t>
  </si>
  <si>
    <t>PL</t>
  </si>
  <si>
    <t>Maintenance Mode Active</t>
  </si>
  <si>
    <t>Pilot Light</t>
  </si>
  <si>
    <t>PBL</t>
  </si>
  <si>
    <t>1A</t>
  </si>
  <si>
    <t>Brake Jog</t>
  </si>
  <si>
    <t>Open</t>
  </si>
  <si>
    <t>1B</t>
  </si>
  <si>
    <t>PB</t>
  </si>
  <si>
    <t>Jog</t>
  </si>
  <si>
    <t>HPU</t>
  </si>
  <si>
    <t>Take-Up HPU</t>
  </si>
  <si>
    <t>Oil Low  Shut Down</t>
  </si>
  <si>
    <t>Limit Switch</t>
  </si>
  <si>
    <t>TA-2-TPS</t>
  </si>
  <si>
    <t>No Spec?</t>
  </si>
  <si>
    <t>Lower</t>
  </si>
  <si>
    <t>PT</t>
  </si>
  <si>
    <t>System</t>
  </si>
  <si>
    <t>Pressure Transmitter</t>
  </si>
  <si>
    <t>Janox</t>
  </si>
  <si>
    <t>09 &gt; 10 &gt; 50 &gt; 20 Hydraulic Janox 22 Oct 2024</t>
  </si>
  <si>
    <t>Local Mode</t>
  </si>
  <si>
    <t>MISSING</t>
  </si>
  <si>
    <t>Remote Mode</t>
  </si>
  <si>
    <t>F</t>
  </si>
  <si>
    <t>Low Oil Warning</t>
  </si>
  <si>
    <t>LS1</t>
  </si>
  <si>
    <t>Low Low Oil Shutdown</t>
  </si>
  <si>
    <t>LS2</t>
  </si>
  <si>
    <t>LT</t>
  </si>
  <si>
    <t>Oil Level</t>
  </si>
  <si>
    <t>Transmitter</t>
  </si>
  <si>
    <t>Oil Temperature</t>
  </si>
  <si>
    <t>PSH</t>
  </si>
  <si>
    <t>Pressure Filter Plugged</t>
  </si>
  <si>
    <t>PS1</t>
  </si>
  <si>
    <t>Return Filter Plugged</t>
  </si>
  <si>
    <t>PS2</t>
  </si>
  <si>
    <t>S</t>
  </si>
  <si>
    <t>Valve Switch</t>
  </si>
  <si>
    <t xml:space="preserve">Suction Valve Open </t>
  </si>
  <si>
    <t>OS1</t>
  </si>
  <si>
    <t>PIT</t>
  </si>
  <si>
    <t>Accumulator</t>
  </si>
  <si>
    <t>Take-Up Cylinder</t>
  </si>
  <si>
    <t>OS</t>
  </si>
  <si>
    <t>Oil Sensor</t>
  </si>
  <si>
    <t>Oil in Tray</t>
  </si>
  <si>
    <t>S1</t>
  </si>
  <si>
    <t>SV</t>
  </si>
  <si>
    <t>Unloader</t>
  </si>
  <si>
    <t>Solenoid Valve</t>
  </si>
  <si>
    <t>SV1B</t>
  </si>
  <si>
    <t>2A</t>
  </si>
  <si>
    <t>Cassette Cylinders</t>
  </si>
  <si>
    <t>Extend</t>
  </si>
  <si>
    <t>SV2A</t>
  </si>
  <si>
    <t>2B</t>
  </si>
  <si>
    <t>Retract</t>
  </si>
  <si>
    <t>SV2B</t>
  </si>
  <si>
    <t>3A</t>
  </si>
  <si>
    <t>Cut-off Gate Cylinders</t>
  </si>
  <si>
    <t>SV3A</t>
  </si>
  <si>
    <t>3B</t>
  </si>
  <si>
    <t>SV3B</t>
  </si>
  <si>
    <t>4A</t>
  </si>
  <si>
    <t>Take-Up Cylinders</t>
  </si>
  <si>
    <t>SV4A</t>
  </si>
  <si>
    <t>4B</t>
  </si>
  <si>
    <t>SV4B</t>
  </si>
  <si>
    <t>Accumulator Dump</t>
  </si>
  <si>
    <t>Immersion</t>
  </si>
  <si>
    <t>Oil Heater</t>
  </si>
  <si>
    <t>Immersion Heater</t>
  </si>
  <si>
    <t>Take-Up</t>
  </si>
  <si>
    <t>Left Cylinder</t>
  </si>
  <si>
    <t>Temposonic</t>
  </si>
  <si>
    <t>Right Cylinder</t>
  </si>
  <si>
    <t>Take-Up HPU LCS</t>
  </si>
  <si>
    <t>Start HPU Motor</t>
  </si>
  <si>
    <t>Stop HPU Motor</t>
  </si>
  <si>
    <t>Take-Up Cylinders Extend</t>
  </si>
  <si>
    <t>Take-Up Cylinders Retract</t>
  </si>
  <si>
    <t>Cassette Cylinders Extend</t>
  </si>
  <si>
    <t>Cassette Cylinders Retract</t>
  </si>
  <si>
    <t>Cut-off Gate Cyl. Extend</t>
  </si>
  <si>
    <t>Cut-off Gate Cyl. Retract</t>
  </si>
  <si>
    <t>Maintenance Mode</t>
  </si>
  <si>
    <t>Added</t>
  </si>
  <si>
    <t>Tension Ok</t>
  </si>
  <si>
    <t>Tension High</t>
  </si>
  <si>
    <t>Slew Lube Unit 1</t>
  </si>
  <si>
    <t>LU</t>
  </si>
  <si>
    <t>LIT</t>
  </si>
  <si>
    <t>Level Transmitter</t>
  </si>
  <si>
    <t>Bijur Delimon</t>
  </si>
  <si>
    <t>09 &gt; 10 &gt; 50 &gt; 21 Lub Dec 11, 2024</t>
  </si>
  <si>
    <t>Line A</t>
  </si>
  <si>
    <t>Line B</t>
  </si>
  <si>
    <t>Refill</t>
  </si>
  <si>
    <t>SL3-MEH-DP1</t>
  </si>
  <si>
    <t>N/A</t>
  </si>
  <si>
    <t>End of Line @Left Slew Travel</t>
  </si>
  <si>
    <t>Press. Ind. Trans.</t>
  </si>
  <si>
    <t>End of line</t>
  </si>
  <si>
    <t>Switch 3</t>
  </si>
  <si>
    <t>Local Control Stations</t>
  </si>
  <si>
    <t>Slew</t>
  </si>
  <si>
    <t>Lubrication Unit 1</t>
  </si>
  <si>
    <t>Lube Pump Jog</t>
  </si>
  <si>
    <t>DI/DO</t>
  </si>
  <si>
    <t>Lube Pump Cycle A</t>
  </si>
  <si>
    <t>Lube Pump Cycle B</t>
  </si>
  <si>
    <t>Machine E-House</t>
  </si>
  <si>
    <t>MEH</t>
  </si>
  <si>
    <t>Push Button 1</t>
  </si>
  <si>
    <t>Removed internal/external from description</t>
  </si>
  <si>
    <t>Push Button 2</t>
  </si>
  <si>
    <t>ACP</t>
  </si>
  <si>
    <t>Maint. Cabin</t>
  </si>
  <si>
    <t>HVAC</t>
  </si>
  <si>
    <t>R</t>
  </si>
  <si>
    <t>HVAC Unit 1</t>
  </si>
  <si>
    <t>Power On Relay</t>
  </si>
  <si>
    <t>Cooling 1 Alarm</t>
  </si>
  <si>
    <t>Lockout Relay 1</t>
  </si>
  <si>
    <t>4C</t>
  </si>
  <si>
    <t>Cooling 2 Alarm</t>
  </si>
  <si>
    <t>Lockout Relay 2</t>
  </si>
  <si>
    <t>5A</t>
  </si>
  <si>
    <t>HVAC Unit 2</t>
  </si>
  <si>
    <t>5B</t>
  </si>
  <si>
    <t>5C</t>
  </si>
  <si>
    <t>PPU</t>
  </si>
  <si>
    <t>LCP</t>
  </si>
  <si>
    <t>Local Control Panel</t>
  </si>
  <si>
    <t>Pressurization Unit 1</t>
  </si>
  <si>
    <t>NCP</t>
  </si>
  <si>
    <t>UPS</t>
  </si>
  <si>
    <t>Network Control Panel</t>
  </si>
  <si>
    <t>UPS1 Relay Out</t>
  </si>
  <si>
    <t>UPS OK Status</t>
  </si>
  <si>
    <t>UPS2 Relay Out</t>
  </si>
  <si>
    <t>UPS3 Relay Out</t>
  </si>
  <si>
    <t>FCP</t>
  </si>
  <si>
    <t>CR</t>
  </si>
  <si>
    <t>0</t>
  </si>
  <si>
    <t>Fire Alarm Panel</t>
  </si>
  <si>
    <t>Fire Alarm</t>
  </si>
  <si>
    <t>System Trouble</t>
  </si>
  <si>
    <t>System Supervisory</t>
  </si>
  <si>
    <t>TIT</t>
  </si>
  <si>
    <t>SL3-MEH-TIT1?</t>
  </si>
  <si>
    <t>Boom Hoist</t>
  </si>
  <si>
    <t>Remote Controller</t>
  </si>
  <si>
    <t>Push Button 3</t>
  </si>
  <si>
    <t>Cavotec</t>
  </si>
  <si>
    <t>TBD</t>
  </si>
  <si>
    <t>Up Limit</t>
  </si>
  <si>
    <t>Overtravel</t>
  </si>
  <si>
    <t>SL3-BH-RCP1</t>
  </si>
  <si>
    <t>Down Limit</t>
  </si>
  <si>
    <t>Parking</t>
  </si>
  <si>
    <t>Y, ZLS5</t>
  </si>
  <si>
    <t>Emerson GO?</t>
  </si>
  <si>
    <t>Drum 1</t>
  </si>
  <si>
    <t>Absolute Encoder 1</t>
  </si>
  <si>
    <t>Profinet/Ethernet</t>
  </si>
  <si>
    <t>Alpine</t>
  </si>
  <si>
    <t>Hubner</t>
  </si>
  <si>
    <t>G0AMH.M208EA2? Single Turn vs Multi Turn. 8EA2 is Ethernet interface</t>
  </si>
  <si>
    <t>Overspeed</t>
  </si>
  <si>
    <t>Safety Switch</t>
  </si>
  <si>
    <t>End of Travel Up</t>
  </si>
  <si>
    <t>Y, ZLS3</t>
  </si>
  <si>
    <t>End of Travel Down</t>
  </si>
  <si>
    <t>Y, ZLS4</t>
  </si>
  <si>
    <t>Drum 2</t>
  </si>
  <si>
    <t>Absolute Encoder 2</t>
  </si>
  <si>
    <t>11</t>
  </si>
  <si>
    <t xml:space="preserve">Motor 1 </t>
  </si>
  <si>
    <t>Incremental Encoder 1</t>
  </si>
  <si>
    <t>Com</t>
  </si>
  <si>
    <t>12</t>
  </si>
  <si>
    <t>Motor 2</t>
  </si>
  <si>
    <t>Incremental Encoder 2</t>
  </si>
  <si>
    <t>Aircraft</t>
  </si>
  <si>
    <t>Warning</t>
  </si>
  <si>
    <t>Beacon</t>
  </si>
  <si>
    <t>Point Lighting</t>
  </si>
  <si>
    <t>POL-21007-1T-R-10B-D2.2</t>
  </si>
  <si>
    <t>Heater</t>
  </si>
  <si>
    <t>09 &gt; 31 Baldor &gt; 150 HP Motor</t>
  </si>
  <si>
    <t>Motor 2 Phase A</t>
  </si>
  <si>
    <t>Motor 2 Phase B</t>
  </si>
  <si>
    <t>Motor 2 Phase C</t>
  </si>
  <si>
    <t>Motor 2 Drive End</t>
  </si>
  <si>
    <t>Motor 2 Non Drive End</t>
  </si>
  <si>
    <t>M1-BK</t>
  </si>
  <si>
    <t>Motor 1  Brake</t>
  </si>
  <si>
    <t>Closed</t>
  </si>
  <si>
    <t>Gearbox 1</t>
  </si>
  <si>
    <t>Oil</t>
  </si>
  <si>
    <t>Temperature Transmitter 2</t>
  </si>
  <si>
    <t>Low Oil Level</t>
  </si>
  <si>
    <t>M2-BK</t>
  </si>
  <si>
    <t>Motor 2 Brake</t>
  </si>
  <si>
    <t>Gearbox 2</t>
  </si>
  <si>
    <t>Emergency Brake HPU 1</t>
  </si>
  <si>
    <t xml:space="preserve">Low-Low Oil </t>
  </si>
  <si>
    <t>High</t>
  </si>
  <si>
    <t>Pressure Switch</t>
  </si>
  <si>
    <t>Brake Release</t>
  </si>
  <si>
    <t>Valve 1</t>
  </si>
  <si>
    <t>Valve 2</t>
  </si>
  <si>
    <t>Hydraulic Safety Brake 1</t>
  </si>
  <si>
    <t>Caliper 1 Released</t>
  </si>
  <si>
    <t>Y, SL3-BH-XXX, TAG?</t>
  </si>
  <si>
    <t>Caliper 1 Wear</t>
  </si>
  <si>
    <t>Caliper 2 Released</t>
  </si>
  <si>
    <t>Caliper 2 Wear</t>
  </si>
  <si>
    <t>Caliper 3 Released</t>
  </si>
  <si>
    <t>Caliper 3 Wear</t>
  </si>
  <si>
    <t>Caliper 4 Released</t>
  </si>
  <si>
    <t>Caliper 4 Wear</t>
  </si>
  <si>
    <t>Emergency Brake HPU 2</t>
  </si>
  <si>
    <t>Hydraulic Safety Brake 2</t>
  </si>
  <si>
    <t>Left Rope</t>
  </si>
  <si>
    <t>Pawl Disengaged</t>
  </si>
  <si>
    <t>Right Rope</t>
  </si>
  <si>
    <t>WT</t>
  </si>
  <si>
    <t>Tension</t>
  </si>
  <si>
    <t>Load Cell</t>
  </si>
  <si>
    <t xml:space="preserve"> </t>
  </si>
  <si>
    <t>Brake Test Release</t>
  </si>
  <si>
    <t>SEL</t>
  </si>
  <si>
    <t>Winch 1</t>
  </si>
  <si>
    <t xml:space="preserve"> Safety Brake</t>
  </si>
  <si>
    <t>Selector Switch</t>
  </si>
  <si>
    <t>Winch 2</t>
  </si>
  <si>
    <t xml:space="preserve">Raise </t>
  </si>
  <si>
    <t>Overtravel Bypass</t>
  </si>
  <si>
    <t>Cable Service Indicator</t>
  </si>
  <si>
    <t>Rope Reel In</t>
  </si>
  <si>
    <t>Rope Reel Out</t>
  </si>
  <si>
    <t>Spout</t>
  </si>
  <si>
    <t>Mast Area to Boom Hoist</t>
  </si>
  <si>
    <t>Boom Shuttle</t>
  </si>
  <si>
    <t>Mid Floor To Tail End</t>
  </si>
  <si>
    <t>Shuttle</t>
  </si>
  <si>
    <t>SH</t>
  </si>
  <si>
    <t>Push Button 4</t>
  </si>
  <si>
    <t>Extended</t>
  </si>
  <si>
    <t>Retracted</t>
  </si>
  <si>
    <t>End of Travel</t>
  </si>
  <si>
    <t>Turck</t>
  </si>
  <si>
    <t>NI75U-CP80-FDZ30X2</t>
  </si>
  <si>
    <t>Encoder Reference</t>
  </si>
  <si>
    <t>Position Check On</t>
  </si>
  <si>
    <t>At 30% Travel</t>
  </si>
  <si>
    <t>At 60% Travel</t>
  </si>
  <si>
    <t>Position</t>
  </si>
  <si>
    <t>Absolute Encoder</t>
  </si>
  <si>
    <t>Ethernet</t>
  </si>
  <si>
    <t>Baumer</t>
  </si>
  <si>
    <t>EAL580-TNH.5WEN.13160.A</t>
  </si>
  <si>
    <t>Front Left Side</t>
  </si>
  <si>
    <t>Front Right Side</t>
  </si>
  <si>
    <t>09 &gt; 31 Baldor &gt; 20 HP Motor</t>
  </si>
  <si>
    <t>Motor 3</t>
  </si>
  <si>
    <t>Motor 4</t>
  </si>
  <si>
    <t>PTC Thermistor</t>
  </si>
  <si>
    <t>Motor 1 Brake</t>
  </si>
  <si>
    <t>Motor 3 Brake</t>
  </si>
  <si>
    <t>Motor 4 Brake</t>
  </si>
  <si>
    <t>Shuttle Lube Unit 2</t>
  </si>
  <si>
    <t>SL3-CAB-DP1</t>
  </si>
  <si>
    <t>End of Line @Discharge Pulley</t>
  </si>
  <si>
    <t>End of line @Rear Left Shuttle</t>
  </si>
  <si>
    <t>End of line @Rear Right Shuttle</t>
  </si>
  <si>
    <t>Lubrication Unit 2</t>
  </si>
  <si>
    <t>RC</t>
  </si>
  <si>
    <t>Rail Clamp 1</t>
  </si>
  <si>
    <t>BrelX Engineering</t>
  </si>
  <si>
    <t>TSHH</t>
  </si>
  <si>
    <t xml:space="preserve"> High Oil</t>
  </si>
  <si>
    <t>Temperature Switch</t>
  </si>
  <si>
    <t xml:space="preserve"> Low Oil</t>
  </si>
  <si>
    <t>Rail Clamp 2</t>
  </si>
  <si>
    <t>Released Indication</t>
  </si>
  <si>
    <t>Limit Switch 1</t>
  </si>
  <si>
    <t>On Rail Clamp Indication</t>
  </si>
  <si>
    <t>Limit Switch 2</t>
  </si>
  <si>
    <t>Out of Adjustment</t>
  </si>
  <si>
    <t>Limit Switch 3</t>
  </si>
  <si>
    <t>Holding Brake</t>
  </si>
  <si>
    <t xml:space="preserve">RC </t>
  </si>
  <si>
    <t>Close</t>
  </si>
  <si>
    <t>SLW</t>
  </si>
  <si>
    <t>Bogies</t>
  </si>
  <si>
    <t>Left</t>
  </si>
  <si>
    <t>Right</t>
  </si>
  <si>
    <t>Parking Position</t>
  </si>
  <si>
    <t>Lock Position</t>
  </si>
  <si>
    <t>Operational Position</t>
  </si>
  <si>
    <t>Absolute</t>
  </si>
  <si>
    <t>Encoder</t>
  </si>
  <si>
    <t>Movement Warning</t>
  </si>
  <si>
    <t>Movement</t>
  </si>
  <si>
    <t>Warning Light</t>
  </si>
  <si>
    <t>SL3-SLW-RCP1</t>
  </si>
  <si>
    <t>09 &gt; 31 Baldor &gt; 10 HP Motor</t>
  </si>
  <si>
    <t>Motor 5</t>
  </si>
  <si>
    <t>Motor 6</t>
  </si>
  <si>
    <t>Motor 7</t>
  </si>
  <si>
    <t>Motor 8</t>
  </si>
  <si>
    <t>Motor 5 Brake</t>
  </si>
  <si>
    <t>Motor 6 Brake</t>
  </si>
  <si>
    <t>Motor 7 Brake</t>
  </si>
  <si>
    <t>Motor 8 Brake</t>
  </si>
  <si>
    <t>Left Bogies View</t>
  </si>
  <si>
    <t>Right Bogies View</t>
  </si>
  <si>
    <t>Coal Spout</t>
  </si>
  <si>
    <t>SP</t>
  </si>
  <si>
    <t>Telescoping</t>
  </si>
  <si>
    <t>Incremental Encoder</t>
  </si>
  <si>
    <t>Telescoping Cable 1</t>
  </si>
  <si>
    <t>Load Pin</t>
  </si>
  <si>
    <t>Telescoping Cable 2</t>
  </si>
  <si>
    <t>Coal/Potash Spout</t>
  </si>
  <si>
    <t>Lock Pin Locked</t>
  </si>
  <si>
    <t>Lock Pin Unlocked</t>
  </si>
  <si>
    <t>TSH</t>
  </si>
  <si>
    <t>HPU1</t>
  </si>
  <si>
    <t>Oil Temp. Switch</t>
  </si>
  <si>
    <t xml:space="preserve">Suction Valve </t>
  </si>
  <si>
    <t>FS</t>
  </si>
  <si>
    <t>Return Filter Blocked</t>
  </si>
  <si>
    <t>Oil Pan Level</t>
  </si>
  <si>
    <t>Tilt Forward</t>
  </si>
  <si>
    <t>HPU 1</t>
  </si>
  <si>
    <t>Isolation</t>
  </si>
  <si>
    <t>Valve</t>
  </si>
  <si>
    <t>PV</t>
  </si>
  <si>
    <t>Lifting Arm</t>
  </si>
  <si>
    <t>Proportional Valve</t>
  </si>
  <si>
    <t>Dual-Axis</t>
  </si>
  <si>
    <t>X-Axis</t>
  </si>
  <si>
    <t>INY360D-F99-2I2E2-5M</t>
  </si>
  <si>
    <t>Y-Axis</t>
  </si>
  <si>
    <t>Encoder Calibration</t>
  </si>
  <si>
    <t>CW Limit</t>
  </si>
  <si>
    <t>CCW Limit</t>
  </si>
  <si>
    <t>Motor</t>
  </si>
  <si>
    <t>Spoon</t>
  </si>
  <si>
    <t>Motor Extend</t>
  </si>
  <si>
    <t>Motor Retract</t>
  </si>
  <si>
    <t>Spout LCS</t>
  </si>
  <si>
    <t>Clamp Cylinders</t>
  </si>
  <si>
    <t>Clamp</t>
  </si>
  <si>
    <t>Release</t>
  </si>
  <si>
    <t>Safety Cylinders Left</t>
  </si>
  <si>
    <t>Safety Cylinders Right</t>
  </si>
  <si>
    <t>Leveling Cylinder Extend</t>
  </si>
  <si>
    <t>Leveling Cylinder Retract</t>
  </si>
  <si>
    <t>Slew CCW</t>
  </si>
  <si>
    <t>Slew CW</t>
  </si>
  <si>
    <t>9</t>
  </si>
  <si>
    <t>Slew Overtravel Bypass</t>
  </si>
  <si>
    <t>10</t>
  </si>
  <si>
    <t>Spoon Extend</t>
  </si>
  <si>
    <t>Spoon Retract</t>
  </si>
  <si>
    <t>Spoon Overtravel Bypass</t>
  </si>
  <si>
    <t>13</t>
  </si>
  <si>
    <t>Potash Spout</t>
  </si>
  <si>
    <t>Hoist Raise</t>
  </si>
  <si>
    <t>14</t>
  </si>
  <si>
    <t>Hoist Lower</t>
  </si>
  <si>
    <t>15</t>
  </si>
  <si>
    <t>Hoist Overtravel Bypass</t>
  </si>
  <si>
    <t>16</t>
  </si>
  <si>
    <t>Lift Arm Left Cylinder</t>
  </si>
  <si>
    <t>Lift Arm Right Cylinder</t>
  </si>
  <si>
    <t>(Located On Hoist Platform)</t>
  </si>
  <si>
    <t>AO</t>
  </si>
  <si>
    <t>Valve Cabinet</t>
  </si>
  <si>
    <t>(Located On Coal Spout)</t>
  </si>
  <si>
    <t>Chute Pressure</t>
  </si>
  <si>
    <t>Left Safety Cylinder</t>
  </si>
  <si>
    <t>Right Safety Cylinder</t>
  </si>
  <si>
    <t>6A</t>
  </si>
  <si>
    <t>Leveling Cylinder</t>
  </si>
  <si>
    <t>6B</t>
  </si>
  <si>
    <t>Cylinders</t>
  </si>
  <si>
    <t>Blind End</t>
  </si>
  <si>
    <t>Rod End</t>
  </si>
  <si>
    <t>(Located On Boom End)</t>
  </si>
  <si>
    <t>Left Lift ArmCylinder</t>
  </si>
  <si>
    <t>Right Lift Arm Cylinder</t>
  </si>
  <si>
    <t>Left Clamp Cylinder</t>
  </si>
  <si>
    <t>Hoist Motor 1</t>
  </si>
  <si>
    <t>Brake</t>
  </si>
  <si>
    <t>Brake Released</t>
  </si>
  <si>
    <t>Carrier</t>
  </si>
  <si>
    <t>Material Detection</t>
  </si>
  <si>
    <t>SL3-SP2-RCP1</t>
  </si>
  <si>
    <t>Chute</t>
  </si>
  <si>
    <t>Fully Retracted</t>
  </si>
  <si>
    <t>Cam Switch (Winch High)</t>
  </si>
  <si>
    <t>Fully Extended</t>
  </si>
  <si>
    <t>Cam Switch (Winch Low)</t>
  </si>
  <si>
    <t>Winch</t>
  </si>
  <si>
    <t>Ultimate High</t>
  </si>
  <si>
    <t>Lever Position Switch</t>
  </si>
  <si>
    <t>Slack Rope</t>
  </si>
  <si>
    <t>Collision Detection</t>
  </si>
  <si>
    <t>WE</t>
  </si>
  <si>
    <t>Cascade Cones Strop 1</t>
  </si>
  <si>
    <t>Strain Gauge</t>
  </si>
  <si>
    <t>4-20 mA, 2DI</t>
  </si>
  <si>
    <t>Cascade Cones Strop 2</t>
  </si>
  <si>
    <t>Cascade Cones Strop 3</t>
  </si>
  <si>
    <t>Dedusting Unit</t>
  </si>
  <si>
    <t>Valve Position</t>
  </si>
  <si>
    <t>Air</t>
  </si>
  <si>
    <t>Pressure</t>
  </si>
  <si>
    <t>Washdown</t>
  </si>
  <si>
    <t>WD</t>
  </si>
  <si>
    <t>Washdown Water</t>
  </si>
  <si>
    <t xml:space="preserve">Pressure </t>
  </si>
  <si>
    <t>Level</t>
  </si>
  <si>
    <t>PD</t>
  </si>
  <si>
    <t>01</t>
  </si>
  <si>
    <t>Pivot Deck Washdown</t>
  </si>
  <si>
    <t>Pressure Transducer</t>
  </si>
  <si>
    <t xml:space="preserve"> Supply pressure</t>
  </si>
  <si>
    <t>Flow Switch</t>
  </si>
  <si>
    <t xml:space="preserve">Supply </t>
  </si>
  <si>
    <t>021</t>
  </si>
  <si>
    <t>Solenoid</t>
  </si>
  <si>
    <t>System Drain Valve</t>
  </si>
  <si>
    <t>MOV</t>
  </si>
  <si>
    <t>Motorized Drain Valve</t>
  </si>
  <si>
    <t xml:space="preserve"> System Drain Valve</t>
  </si>
  <si>
    <t>BV</t>
  </si>
  <si>
    <t>Ball Valve Normally Open</t>
  </si>
  <si>
    <t>Manual Bypass</t>
  </si>
  <si>
    <t>02</t>
  </si>
  <si>
    <t>03</t>
  </si>
  <si>
    <t>Ball Valve Normally Close</t>
  </si>
  <si>
    <t>23</t>
  </si>
  <si>
    <t>Belt Washbox</t>
  </si>
  <si>
    <t xml:space="preserve"> Belt wash box supply</t>
  </si>
  <si>
    <t>22</t>
  </si>
  <si>
    <t>Flush Washout</t>
  </si>
  <si>
    <t>Air Tensioner</t>
  </si>
  <si>
    <t>Ssolenoid valve (3 Way)</t>
  </si>
  <si>
    <t>Air supply</t>
  </si>
  <si>
    <t>BR</t>
  </si>
  <si>
    <t>Bridge Washdown</t>
  </si>
  <si>
    <t>Nozzle Spray</t>
  </si>
  <si>
    <t>Zone 1-X</t>
  </si>
  <si>
    <t>Zone 1-Y</t>
  </si>
  <si>
    <t>04</t>
  </si>
  <si>
    <t>Zone 1-X, 1-W</t>
  </si>
  <si>
    <t>05</t>
  </si>
  <si>
    <t>06</t>
  </si>
  <si>
    <t>07</t>
  </si>
  <si>
    <t>Zone 1-W, 1-V</t>
  </si>
  <si>
    <t>08</t>
  </si>
  <si>
    <t>09</t>
  </si>
  <si>
    <t>Zone 1-V, 1-U</t>
  </si>
  <si>
    <t>Zone 1-U, 1-T</t>
  </si>
  <si>
    <t>Zone 1-T, 1-S</t>
  </si>
  <si>
    <t>Zone 1-S, 1-R</t>
  </si>
  <si>
    <t>17</t>
  </si>
  <si>
    <t>Zone 1-R, 1-Q</t>
  </si>
  <si>
    <t>18</t>
  </si>
  <si>
    <t>19</t>
  </si>
  <si>
    <t>Zone 1-Q</t>
  </si>
  <si>
    <t>20</t>
  </si>
  <si>
    <t>Zone 1-P</t>
  </si>
  <si>
    <t>Supply to Bridge</t>
  </si>
  <si>
    <t>Shuttle (Carriage) Washdown</t>
  </si>
  <si>
    <t>Limit switch</t>
  </si>
  <si>
    <t>for camlock connection</t>
  </si>
  <si>
    <t>Zone 1-O</t>
  </si>
  <si>
    <t>Zone 1-O, 1-N</t>
  </si>
  <si>
    <t>Zone 1-N</t>
  </si>
  <si>
    <t>Boom Washdown</t>
  </si>
  <si>
    <t>Solenoid Drain Valve</t>
  </si>
  <si>
    <t>+P683:P710</t>
  </si>
  <si>
    <t>Zone 1-G</t>
  </si>
  <si>
    <t>Zone 1-M</t>
  </si>
  <si>
    <t>Zone 1-G, 1-F</t>
  </si>
  <si>
    <t>Zone 1-M, 1-L</t>
  </si>
  <si>
    <t>Zone 1-E</t>
  </si>
  <si>
    <t>Zone 1-K</t>
  </si>
  <si>
    <t>Zone 1-E, 1-D</t>
  </si>
  <si>
    <t>Zone 1-K, 1-J</t>
  </si>
  <si>
    <t>Zone 1-D, 1-C</t>
  </si>
  <si>
    <t>21</t>
  </si>
  <si>
    <t>Zone 1-J, 1-I</t>
  </si>
  <si>
    <t>24</t>
  </si>
  <si>
    <t>Zone 1-C, 1-B</t>
  </si>
  <si>
    <t>25</t>
  </si>
  <si>
    <t>Zone 1-I, 1-H</t>
  </si>
  <si>
    <t>26</t>
  </si>
  <si>
    <t>27</t>
  </si>
  <si>
    <t>28</t>
  </si>
  <si>
    <t>Zone 1-B</t>
  </si>
  <si>
    <t>29</t>
  </si>
  <si>
    <t>Zone 1-H</t>
  </si>
  <si>
    <t>30</t>
  </si>
  <si>
    <t>31</t>
  </si>
  <si>
    <t>32</t>
  </si>
  <si>
    <t>Solenoid supply</t>
  </si>
  <si>
    <t>to 1-A washdown hose</t>
  </si>
  <si>
    <t>Pressure transducer</t>
  </si>
  <si>
    <t>LEGEND</t>
  </si>
  <si>
    <t>REVISION UPDATE</t>
  </si>
  <si>
    <t>ON HOLD - INSTRUMENTS DEPENDENT ON VENDOR</t>
  </si>
  <si>
    <t>Date (mm/dd/yy):</t>
  </si>
  <si>
    <t>Rev.</t>
  </si>
  <si>
    <t>Drn.:</t>
  </si>
  <si>
    <t>Description:</t>
  </si>
  <si>
    <t>Drawn By:</t>
  </si>
  <si>
    <t>Conceptual Design</t>
  </si>
  <si>
    <t>SL3 PLC IO LIST</t>
  </si>
  <si>
    <t>TOTAL I/O</t>
  </si>
  <si>
    <t>Checked By:</t>
  </si>
  <si>
    <t>Issued for Review</t>
  </si>
  <si>
    <t xml:space="preserve">HIDE THE </t>
  </si>
  <si>
    <t>SPARE I/O</t>
  </si>
  <si>
    <t>Job No:</t>
  </si>
  <si>
    <t xml:space="preserve">COLUMN </t>
  </si>
  <si>
    <t>QCA Job No:</t>
  </si>
  <si>
    <t xml:space="preserve">BEFORE </t>
  </si>
  <si>
    <t>% SPARE</t>
  </si>
  <si>
    <t>QCA DWG. No.</t>
  </si>
  <si>
    <t>Customer DWG. No.</t>
  </si>
  <si>
    <t>Equipment</t>
  </si>
  <si>
    <t>PRINTING</t>
  </si>
  <si>
    <t>REV.</t>
  </si>
  <si>
    <t>PLC PANEL</t>
  </si>
  <si>
    <t>RACK</t>
  </si>
  <si>
    <t>SLOT</t>
  </si>
  <si>
    <t>CHANNEL</t>
  </si>
  <si>
    <t>ADDRESS</t>
  </si>
  <si>
    <t>MODULE</t>
  </si>
  <si>
    <t>TYPE</t>
  </si>
  <si>
    <t>SIGNAL</t>
  </si>
  <si>
    <t>INSTR./EQUIP. TAG</t>
  </si>
  <si>
    <t>I/O TAG</t>
  </si>
  <si>
    <t>CHILD</t>
  </si>
  <si>
    <t>Description 1</t>
  </si>
  <si>
    <t>Description 2</t>
  </si>
  <si>
    <t>Description 3</t>
  </si>
  <si>
    <t>Description 4</t>
  </si>
  <si>
    <t>EQUIP/INSTR. DESCRIPTION</t>
  </si>
  <si>
    <t>Automation System</t>
  </si>
  <si>
    <t>Wiring</t>
  </si>
  <si>
    <t>Failed State Value</t>
  </si>
  <si>
    <t>Units</t>
  </si>
  <si>
    <t>Engineering Units Min</t>
  </si>
  <si>
    <t>Engineering Units Max</t>
  </si>
  <si>
    <t>Low-Low Value</t>
  </si>
  <si>
    <t>Low Value</t>
  </si>
  <si>
    <t>High Value</t>
  </si>
  <si>
    <t>High-High Value</t>
  </si>
  <si>
    <t>PLC IO Address</t>
  </si>
  <si>
    <t>Automation Notes</t>
  </si>
  <si>
    <t>Breaker Type</t>
  </si>
  <si>
    <t>00</t>
  </si>
  <si>
    <t>1756-A7/C</t>
  </si>
  <si>
    <t>Rack 7 slots</t>
  </si>
  <si>
    <t>1756-PA75</t>
  </si>
  <si>
    <t>120V</t>
  </si>
  <si>
    <t>Power Supply</t>
  </si>
  <si>
    <t>1756-L83ES</t>
  </si>
  <si>
    <t>24VDC</t>
  </si>
  <si>
    <t>Processor</t>
  </si>
  <si>
    <t>1756-L8SP</t>
  </si>
  <si>
    <t>Safety Partner</t>
  </si>
  <si>
    <t>1756-EN2T</t>
  </si>
  <si>
    <t>Communication</t>
  </si>
  <si>
    <t>--</t>
  </si>
  <si>
    <t>Network Module Only</t>
  </si>
  <si>
    <t>1756-A17/C</t>
  </si>
  <si>
    <t>Rack 17 slots</t>
  </si>
  <si>
    <t>Contrologix Power Supply 120V</t>
  </si>
  <si>
    <t>1756-IRT8I</t>
  </si>
  <si>
    <t>SL3-BC-M1-TE1</t>
  </si>
  <si>
    <t>SL3-BC-M1-TE2</t>
  </si>
  <si>
    <t>SL3-BC-M1-TE3</t>
  </si>
  <si>
    <t>SL3-BC-M1-TE4</t>
  </si>
  <si>
    <t>SL3-BC-M1-TE5</t>
  </si>
  <si>
    <t>SL3-BC-M1-TE6</t>
  </si>
  <si>
    <t>SL3-BC-M1-TE7</t>
  </si>
  <si>
    <t>SL3-BC-M1-TE8</t>
  </si>
  <si>
    <t>1756-IF8I</t>
  </si>
  <si>
    <t>SL3-BC-HPU1-ZT1</t>
  </si>
  <si>
    <t>SL3-BC-HPU1-ZT2</t>
  </si>
  <si>
    <t>1756-OF8I</t>
  </si>
  <si>
    <t>1756-IF16</t>
  </si>
  <si>
    <t>SL3-MEH-TIT1</t>
  </si>
  <si>
    <t>Not wired</t>
  </si>
  <si>
    <t>SL3-PD-PIT01</t>
  </si>
  <si>
    <t>SL3-WD-PIT01</t>
  </si>
  <si>
    <t>SL3-BC-GB1-TT1</t>
  </si>
  <si>
    <t>SL3-BC-TT1</t>
  </si>
  <si>
    <t>SL3-BC-TT2</t>
  </si>
  <si>
    <t>1492-AIFM16-F-3</t>
  </si>
  <si>
    <t>SL3-BC-HPU1-LT1</t>
  </si>
  <si>
    <t>SL3-BC-HPU1-TT1</t>
  </si>
  <si>
    <t>SL3-BC-HPU1-PIT1</t>
  </si>
  <si>
    <t>SL3-BC-HPU1-PT2</t>
  </si>
  <si>
    <t>SL3-LU1-LIT1</t>
  </si>
  <si>
    <t>1756-IB16</t>
  </si>
  <si>
    <t>SL3-BC-HPU1-OS1</t>
  </si>
  <si>
    <t>1492-IFM20F-F24A-2</t>
  </si>
  <si>
    <t>1756-IA16</t>
  </si>
  <si>
    <t>SL3-MEH-HVAC1-R4A</t>
  </si>
  <si>
    <t>Precomm</t>
  </si>
  <si>
    <t>X</t>
  </si>
  <si>
    <t>SL3-MEH-HVAC1-R4B</t>
  </si>
  <si>
    <t>SL3-MEH-HVAC1-R4C</t>
  </si>
  <si>
    <t>SL3-MEH-HVAC2-R5A</t>
  </si>
  <si>
    <t>SL3-MEH-HVAC2-R5B</t>
  </si>
  <si>
    <t>SL3-MEH-HVAC2-R5C</t>
  </si>
  <si>
    <t>SL3-MEH-PPU1-LCP1</t>
  </si>
  <si>
    <t>-BR</t>
  </si>
  <si>
    <t>Blower Running</t>
  </si>
  <si>
    <t>BR Relay Status</t>
  </si>
  <si>
    <t>SL3-MEH-NCP1-UPS1</t>
  </si>
  <si>
    <t>SL3-MEH-NCP1-UPS2</t>
  </si>
  <si>
    <t>SL3-MEH-NCP1-UPS3</t>
  </si>
  <si>
    <t>SL3-MEH-FCP1-CR0</t>
  </si>
  <si>
    <t>SL3-MEH-FCP1-CR1</t>
  </si>
  <si>
    <t>SL3-MEH-FCP1-CR2</t>
  </si>
  <si>
    <t>1492-IFM20F-F120A-2</t>
  </si>
  <si>
    <t>SL3-BCB-ZLS1</t>
  </si>
  <si>
    <t>SL3-BCB-ZLS2</t>
  </si>
  <si>
    <t>SL3-BCB-ZLS3</t>
  </si>
  <si>
    <t>SL3-BCB-ZLS4</t>
  </si>
  <si>
    <t>SL3-BC-BK1-ZPX1</t>
  </si>
  <si>
    <t>SL3-BC-BK1-ZPX2</t>
  </si>
  <si>
    <t>SL3-BCB-LSHH1</t>
  </si>
  <si>
    <t>SL3-BC-LCS1-PBL1A</t>
  </si>
  <si>
    <t>SL3-BC-LCS1-PB2</t>
  </si>
  <si>
    <t>SL3-LU1-LCS1-PBL1A</t>
  </si>
  <si>
    <t>SL3-LU1-LCS1-PB1</t>
  </si>
  <si>
    <t>SL3-LU1-LCS1-PB2</t>
  </si>
  <si>
    <t>SL3-BC-HPU1-LCS1-PBL1A</t>
  </si>
  <si>
    <t>SL3-BC-HPU1-LCS1-PB2</t>
  </si>
  <si>
    <t>SL3-BC-HPU1-LCS1-PB3</t>
  </si>
  <si>
    <t>SL3-BC-HPU1-LCS1-PB4</t>
  </si>
  <si>
    <t>SL3-BC-HPU1-LCS1-PB5</t>
  </si>
  <si>
    <t>SL3-BC-HPU1-LCS1-PB6</t>
  </si>
  <si>
    <t>SL3-BC-HPU1-LCS1-PB7</t>
  </si>
  <si>
    <t>SL3-BC-HPU1-LCS1-PB8</t>
  </si>
  <si>
    <t>SL3-BC-HPU1-LSL1</t>
  </si>
  <si>
    <t>SL3-BC-HPU1-LSLL1</t>
  </si>
  <si>
    <t>SL3-BC-HPU1-PSH1</t>
  </si>
  <si>
    <t>SL3-BC-HPU1-PSH2</t>
  </si>
  <si>
    <t>SL3-BC-HPU1-S1</t>
  </si>
  <si>
    <t>SL3-BCB-G-ZPX1</t>
  </si>
  <si>
    <t>SL3-PD-FS01</t>
  </si>
  <si>
    <t>SL3-PD-BV01</t>
  </si>
  <si>
    <t>SL3-PD-BV02</t>
  </si>
  <si>
    <t>SL3-PD-BV03</t>
  </si>
  <si>
    <t>SL3-BR-BV04</t>
  </si>
  <si>
    <t>1756-OA16</t>
  </si>
  <si>
    <t>SL3-MEH-HVAC1</t>
  </si>
  <si>
    <t>-G</t>
  </si>
  <si>
    <t>Evaporator Fan Contactor</t>
  </si>
  <si>
    <t>-Y1</t>
  </si>
  <si>
    <t>Compressor 1 Contactor</t>
  </si>
  <si>
    <t>Stage 1 Cooling</t>
  </si>
  <si>
    <t>-Y2</t>
  </si>
  <si>
    <t>Compressor 2 Contactor</t>
  </si>
  <si>
    <t>Stage 2 Cooling</t>
  </si>
  <si>
    <t>-W1</t>
  </si>
  <si>
    <t>Heat Contactor</t>
  </si>
  <si>
    <t>Heating</t>
  </si>
  <si>
    <t>SL3-MEH-HVAC2</t>
  </si>
  <si>
    <t>-CR</t>
  </si>
  <si>
    <t>Blower Remote Start</t>
  </si>
  <si>
    <t>CR Control Relay</t>
  </si>
  <si>
    <t>SL3-LU1-SV1</t>
  </si>
  <si>
    <t>SL3-LU1-SV2</t>
  </si>
  <si>
    <t>SL3-LU1-SV3</t>
  </si>
  <si>
    <t>SL3-LU1-LCS1-PL1</t>
  </si>
  <si>
    <t>SL3-BC-LU1-LCS1-PBL1B</t>
  </si>
  <si>
    <t>SL3-BC-LCS1-PL1</t>
  </si>
  <si>
    <t>SL3-BC-LCS1-PBL1B</t>
  </si>
  <si>
    <t>1492-XIM20120-16R</t>
  </si>
  <si>
    <t>SL3-BC-HPU1-SV1B</t>
  </si>
  <si>
    <t>SL3-BC-HPU1-SV2A</t>
  </si>
  <si>
    <t>SL3-BC-HPU1-SV2B</t>
  </si>
  <si>
    <t>SL3-BC-HPU1-SV3A</t>
  </si>
  <si>
    <t>SL3-BC-HPU1-SV3B</t>
  </si>
  <si>
    <t>SL3-BC-HPU1-SV4A</t>
  </si>
  <si>
    <t>SL3-BC-HPU1-SV4B</t>
  </si>
  <si>
    <t>SL3-BC-HPU1-SV5</t>
  </si>
  <si>
    <t>SL3-BC-HPU1-LCS1-PBL1B</t>
  </si>
  <si>
    <t>SL3-BC-HPU1-LCS1-PL1</t>
  </si>
  <si>
    <t>SL3-BC-HPU1-LCS1-PL2</t>
  </si>
  <si>
    <t>SL3-BC-HPU1-LCS1-PL3</t>
  </si>
  <si>
    <t>SL3-BCB-YA1</t>
  </si>
  <si>
    <t>SL3-BCB-YL1</t>
  </si>
  <si>
    <t>SL3-BCB-YL2</t>
  </si>
  <si>
    <t>SL3-BC-HPU1-HE1</t>
  </si>
  <si>
    <t>SL3-PD-SV021</t>
  </si>
  <si>
    <t>SL3-PD-MOV01</t>
  </si>
  <si>
    <t>SL3-WD-SV22</t>
  </si>
  <si>
    <t>SL3-WD-SV23</t>
  </si>
  <si>
    <t>SL3-WD-SV01</t>
  </si>
  <si>
    <t>SL3-BR-SV01</t>
  </si>
  <si>
    <t>SL3-BR-SV02</t>
  </si>
  <si>
    <t>SL3-BR-SV03</t>
  </si>
  <si>
    <t>SL3-BR-SV04</t>
  </si>
  <si>
    <t>SL3-BR-SV05</t>
  </si>
  <si>
    <t>SL3-BR-SV06</t>
  </si>
  <si>
    <t>SL3-BR-SV07</t>
  </si>
  <si>
    <t>SL3-BR-SV08</t>
  </si>
  <si>
    <t>SL3-BR-SV09</t>
  </si>
  <si>
    <t>SL3-BR-SV10</t>
  </si>
  <si>
    <t>SL3-BR-SV11</t>
  </si>
  <si>
    <t>SL3-BR-SV12</t>
  </si>
  <si>
    <t>SL3-BR-SV13</t>
  </si>
  <si>
    <t>SL3-BR-SV14</t>
  </si>
  <si>
    <t>SL3-BR-SV15</t>
  </si>
  <si>
    <t>SL3-BR-SV16</t>
  </si>
  <si>
    <t>SL3-BR-SV17</t>
  </si>
  <si>
    <t>SL3-BR-SV18</t>
  </si>
  <si>
    <t>SL3-BR-SV19</t>
  </si>
  <si>
    <t>SL3-BR-SV20</t>
  </si>
  <si>
    <t>1756-ENT2</t>
  </si>
  <si>
    <t>Contrologix EtherNet/IP Adapter</t>
  </si>
  <si>
    <t>1734-AENT</t>
  </si>
  <si>
    <t>POINT IO EtherNet/IP Adapter</t>
  </si>
  <si>
    <t>1734-FPD</t>
  </si>
  <si>
    <t>Power Distribution</t>
  </si>
  <si>
    <t>1734-IB8S</t>
  </si>
  <si>
    <t>SL3-BH-M1-VFD-SI</t>
  </si>
  <si>
    <t>Boom Hoist Motor 1 VFD</t>
  </si>
  <si>
    <t>Safety Stop Input</t>
  </si>
  <si>
    <t>SL3-BH-M2-VFD-SI</t>
  </si>
  <si>
    <t>Boom Hoist Motor 2 VFD</t>
  </si>
  <si>
    <t>SL3-MEH-ES1</t>
  </si>
  <si>
    <t>SL3-BCB-ES1</t>
  </si>
  <si>
    <t>SL3-BCB-ES2</t>
  </si>
  <si>
    <t>SL3-BCB-ES3</t>
  </si>
  <si>
    <t>SL3-BCB-PC1</t>
  </si>
  <si>
    <t>SL3-BCB-PC2</t>
  </si>
  <si>
    <t>SL3-BCB-PC3</t>
  </si>
  <si>
    <t>SL3-BCB-PC4</t>
  </si>
  <si>
    <t>SL3-MEH-ACP1-ESR1</t>
  </si>
  <si>
    <t>-F</t>
  </si>
  <si>
    <t>Machine E-House ACP1</t>
  </si>
  <si>
    <t>Boom Hoist Safety Stop</t>
  </si>
  <si>
    <t>ESR1 Relay Feedback</t>
  </si>
  <si>
    <t>x</t>
  </si>
  <si>
    <t>SL3-MEH-ACP1-ESR2</t>
  </si>
  <si>
    <t>ESR2 Relay Feedback</t>
  </si>
  <si>
    <t>SL3-MEH-ACP1-ESR3</t>
  </si>
  <si>
    <t>Boom Conveyor Safety Stop</t>
  </si>
  <si>
    <t>ESR3 Relay Feedback</t>
  </si>
  <si>
    <t>SL3-MEH-ACP1-ESR4</t>
  </si>
  <si>
    <t>ESR4 Relay Feedback</t>
  </si>
  <si>
    <t>SL3-MEH-ACP1-ESR5</t>
  </si>
  <si>
    <t>Slew Safety Stop</t>
  </si>
  <si>
    <t>ESR5 Relay Feedback</t>
  </si>
  <si>
    <t>SL3-MEH-ACP1-ESR6</t>
  </si>
  <si>
    <t>ESR6 Relay Feedback</t>
  </si>
  <si>
    <t>SL3-MEH-ACP1-ESR7</t>
  </si>
  <si>
    <t>ESR7 Relay Feedback</t>
  </si>
  <si>
    <t>SL3-MEH-ACP1-ESR8</t>
  </si>
  <si>
    <t>Shuttle Safety Stop</t>
  </si>
  <si>
    <t>ESR8 Relay Feedback</t>
  </si>
  <si>
    <t>SL3-MEH-ACP1-ESR9</t>
  </si>
  <si>
    <t>ESR9 Relay Feedback</t>
  </si>
  <si>
    <t>SL3-MEH-ACP1-ESR10</t>
  </si>
  <si>
    <t>Spout Safety Stop</t>
  </si>
  <si>
    <t>ESR10 Relay Feedback</t>
  </si>
  <si>
    <t>1734-EP24DC</t>
  </si>
  <si>
    <t>Expansion Power Supply</t>
  </si>
  <si>
    <t>1734-OB8S</t>
  </si>
  <si>
    <t>SL3-BH-M1-VFD-SO</t>
  </si>
  <si>
    <t>Safety Stop Output</t>
  </si>
  <si>
    <t>SL3-BH-M2-VFD-SO</t>
  </si>
  <si>
    <t>ESR1 Relay</t>
  </si>
  <si>
    <t>ESR2 Relay</t>
  </si>
  <si>
    <t>ESR3 Relay</t>
  </si>
  <si>
    <t>ESR4 Relay</t>
  </si>
  <si>
    <t>ESR5 Relay</t>
  </si>
  <si>
    <t>ESR6 Relay</t>
  </si>
  <si>
    <t>ESR7 Relay</t>
  </si>
  <si>
    <t>SL3-MEH-CP1</t>
  </si>
  <si>
    <t>SL3-MEH-CP1 AUX PLC</t>
  </si>
  <si>
    <t>1794-PS3</t>
  </si>
  <si>
    <t>FLEX I/O Power Supply 120V</t>
  </si>
  <si>
    <t>1794-AENTR</t>
  </si>
  <si>
    <t>FLEX I/O EtherNet/IP Adapter</t>
  </si>
  <si>
    <t>1794-IA16</t>
  </si>
  <si>
    <t>1794-OA16</t>
  </si>
  <si>
    <t>SL3-MEH-CP1-C1</t>
  </si>
  <si>
    <t>Electrical house</t>
  </si>
  <si>
    <t>PLC Auxiliary panel</t>
  </si>
  <si>
    <t>Lighting Contactor 1</t>
  </si>
  <si>
    <t>SL3-MEH-CP1-C2</t>
  </si>
  <si>
    <t>Lighting Contactor 2</t>
  </si>
  <si>
    <t>SL3-MEH-CP1-C3</t>
  </si>
  <si>
    <t>Lighting Contactor 3</t>
  </si>
  <si>
    <t>AB RELAY 700-HLT1L1X</t>
  </si>
  <si>
    <t>SLEW</t>
  </si>
  <si>
    <t>SL3-SLW-RCP1-ESR1</t>
  </si>
  <si>
    <t>Slew Motor 1-8 Brakes &amp; Rail Clamps 1-2</t>
  </si>
  <si>
    <t>Safety Stop</t>
  </si>
  <si>
    <t>SL3-SLW-ES1</t>
  </si>
  <si>
    <t>SL3-SLW-ES2</t>
  </si>
  <si>
    <t>SL3-SLW-ES3</t>
  </si>
  <si>
    <t>SL3-SLW-ES4</t>
  </si>
  <si>
    <t>SL3-SLW-ZLS1</t>
  </si>
  <si>
    <t>SL3-SLW-ZLS2</t>
  </si>
  <si>
    <t>Safety Stop ESR1</t>
  </si>
  <si>
    <t xml:space="preserve"> Relay</t>
  </si>
  <si>
    <t>1794-IF4I</t>
  </si>
  <si>
    <t>1794-IE8</t>
  </si>
  <si>
    <t>SL3-LU1-PIT1</t>
  </si>
  <si>
    <t>SL3-LU1-PIT2</t>
  </si>
  <si>
    <t>1794-IB16</t>
  </si>
  <si>
    <t>SL3-SLW-RC1-LCS1-PBL1A</t>
  </si>
  <si>
    <t>SL3-SLW-RC1-LCS1-PB2</t>
  </si>
  <si>
    <t>SL3-SLW-RC2-LCS1-PBL1A</t>
  </si>
  <si>
    <t>SL3-SLW-RC2-LCS1-PB2</t>
  </si>
  <si>
    <t>SL3-SLW-LCS1-PB1</t>
  </si>
  <si>
    <t>SL3-SLW-LCS1-PB2</t>
  </si>
  <si>
    <t>SL3-SLW-LCS1-PB3</t>
  </si>
  <si>
    <t>SL3-SLW-RCP1-CR31A</t>
  </si>
  <si>
    <t xml:space="preserve">Slew </t>
  </si>
  <si>
    <t>Motor 1-4 Brake</t>
  </si>
  <si>
    <t>Contactor CR31A Feedback</t>
  </si>
  <si>
    <t>SL3-SLW-RCP1-CR31B</t>
  </si>
  <si>
    <t>Motor 5-8 Brake</t>
  </si>
  <si>
    <t>Contactor CR31B Feedback</t>
  </si>
  <si>
    <t>SL3-SLW-RCP1-CR33</t>
  </si>
  <si>
    <t>Motor 1-8 Space Heaters</t>
  </si>
  <si>
    <t>Contactor CR33 Feedback</t>
  </si>
  <si>
    <t>SL3-SLW-BK1-ZPX1</t>
  </si>
  <si>
    <t>SL3-SLW-BK2-ZPX1</t>
  </si>
  <si>
    <t>SL3-SLW-BK3-ZPX1</t>
  </si>
  <si>
    <t>SL3-SLW-BK4-ZPX1</t>
  </si>
  <si>
    <t>SL3-SLW-BK5-ZPX1</t>
  </si>
  <si>
    <t>SL3-SLW-BK6-ZPX1</t>
  </si>
  <si>
    <t>SL3-SLW-BK7-ZPX1</t>
  </si>
  <si>
    <t>SL3-SLW-BK8-ZPX1</t>
  </si>
  <si>
    <t>SL3-SLW-ZPX1</t>
  </si>
  <si>
    <t>SL3-SLW-ZPX2</t>
  </si>
  <si>
    <t>SL3-SLW-ZPX3</t>
  </si>
  <si>
    <t>SL3-SLW-ZPX5</t>
  </si>
  <si>
    <t>SL3-SLW-ZPX6</t>
  </si>
  <si>
    <t>SL3-SLW-ZPX7</t>
  </si>
  <si>
    <t>SL3-SLW-RC1-ZPX1</t>
  </si>
  <si>
    <t>SL3-SLW-RC1-ZPX2</t>
  </si>
  <si>
    <t>SL3-SLW-RC1-ZPX3</t>
  </si>
  <si>
    <t>SL3-SLW-RC2-ZPX1</t>
  </si>
  <si>
    <t>SL3-SLW-RC2-ZPX2</t>
  </si>
  <si>
    <t>SL3-SLW-RC2-ZPX3</t>
  </si>
  <si>
    <t>SL3-BCB-G-ZPX2</t>
  </si>
  <si>
    <t>SL3-SLW-RC1-BK1</t>
  </si>
  <si>
    <t>SL3-SLW-RC2-BK1</t>
  </si>
  <si>
    <t>Slew Motor 1 to 8 Space Heaters</t>
  </si>
  <si>
    <t>Contactor CR33</t>
  </si>
  <si>
    <t>SL3-SLW-BK1-8</t>
  </si>
  <si>
    <t>Slew Motor 1 to 8 Brakes</t>
  </si>
  <si>
    <t>Contactor CR31A and CR31B</t>
  </si>
  <si>
    <t>SL3-SLW-BK1-8-HE1</t>
  </si>
  <si>
    <t>Slew Motor 1 to 8 Brake Heaters</t>
  </si>
  <si>
    <t>Control Relays</t>
  </si>
  <si>
    <t>SL3-SLW-YA1</t>
  </si>
  <si>
    <t>SL3-SLW-YL1</t>
  </si>
  <si>
    <t>SL3-SLW-YL2</t>
  </si>
  <si>
    <t>SL3-SLW-RC1-LCS1-PL1</t>
  </si>
  <si>
    <t>SL3-SLW-RC1-LCS1-PBL1B</t>
  </si>
  <si>
    <t>PB LED Light</t>
  </si>
  <si>
    <t>SL3-SLW-RC2-LCS1-PL1</t>
  </si>
  <si>
    <t>SL3-SLW-RC2-LCS1-PBL1B</t>
  </si>
  <si>
    <t>SL3-SLW-LCS1-PL1</t>
  </si>
  <si>
    <t>NETWORK SWITCH I/O NETWORK</t>
  </si>
  <si>
    <t>PORTS</t>
  </si>
  <si>
    <t>1/1</t>
  </si>
  <si>
    <t>IE3400-8P2S-E</t>
  </si>
  <si>
    <t>SFP</t>
  </si>
  <si>
    <t>SLW-RCP1-FOPP1-PORT1-2</t>
  </si>
  <si>
    <t>OM3 Fiber Patch</t>
  </si>
  <si>
    <t>1/2</t>
  </si>
  <si>
    <t>1/3</t>
  </si>
  <si>
    <t>CAT6</t>
  </si>
  <si>
    <t>AENT-RACK06</t>
  </si>
  <si>
    <t>Rack 06 Network Adapter</t>
  </si>
  <si>
    <t>1/4</t>
  </si>
  <si>
    <t>AENTR-0700</t>
  </si>
  <si>
    <t>Rack 07 Network Adapter</t>
  </si>
  <si>
    <t>1/5</t>
  </si>
  <si>
    <t>SL3-SLW-ZT1</t>
  </si>
  <si>
    <t>1/6</t>
  </si>
  <si>
    <t>SL3-SLW-IPC1</t>
  </si>
  <si>
    <t>1/7</t>
  </si>
  <si>
    <t>SL3-SLW-IPC2</t>
  </si>
  <si>
    <t>1/8</t>
  </si>
  <si>
    <t>1/9</t>
  </si>
  <si>
    <t>1/10</t>
  </si>
  <si>
    <t>2/1</t>
  </si>
  <si>
    <t>IEM3300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</si>
  <si>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</si>
  <si>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</si>
  <si>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</si>
  <si>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</si>
  <si>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</si>
  <si>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</si>
  <si>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</si>
  <si>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</si>
  <si>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</si>
  <si>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</si>
  <si>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</si>
  <si>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</si>
  <si>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</si>
  <si>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</si>
  <si>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</si>
  <si>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SL3-BH-RCP1 BOOM HOIST</t>
  </si>
  <si>
    <t>SL3-BH-RCP1-ESR1</t>
  </si>
  <si>
    <t>Boom Hoist Emergency Brake HPU1 &amp; HPU2</t>
  </si>
  <si>
    <t xml:space="preserve"> ESR1 Relay Feedback</t>
  </si>
  <si>
    <t>SL3-BH-RCP1-ESR2</t>
  </si>
  <si>
    <t>Shuttle Motors 1-4 Brakes &amp; Rail Clamps 1-2</t>
  </si>
  <si>
    <t xml:space="preserve"> ESR2 Relay Feedback</t>
  </si>
  <si>
    <t>SL3-BH-ES1</t>
  </si>
  <si>
    <t>SL3-BH-ES2</t>
  </si>
  <si>
    <t>SL3-SH-ES1</t>
  </si>
  <si>
    <t>SL3-SH-ES2</t>
  </si>
  <si>
    <t>SL3-SH-ES3</t>
  </si>
  <si>
    <t>SL3-SH-ES4</t>
  </si>
  <si>
    <t>SL3-SH-ZLS1</t>
  </si>
  <si>
    <t>SL3-SH-ZLS2</t>
  </si>
  <si>
    <t>SL3-BH-ZLS1</t>
  </si>
  <si>
    <t>SL3-BH-ZLS2</t>
  </si>
  <si>
    <t xml:space="preserve"> ESR1 Relay</t>
  </si>
  <si>
    <t xml:space="preserve"> ESR2 Relay</t>
  </si>
  <si>
    <t>1794-IR8</t>
  </si>
  <si>
    <t>SL3-BH-M1-TE1</t>
  </si>
  <si>
    <t>SL3-BH-M1-TE2</t>
  </si>
  <si>
    <t>SL3-BH-M1-TE3</t>
  </si>
  <si>
    <t>SL3-BH-M1-TE4</t>
  </si>
  <si>
    <t>SL3-BH-M1-TE5</t>
  </si>
  <si>
    <t>SL3-BH-M1-TE6</t>
  </si>
  <si>
    <t>SL3-BH-M1-TE7</t>
  </si>
  <si>
    <t>SL3-BH-M1-TE8</t>
  </si>
  <si>
    <t>SL3-BH-M2-TE1</t>
  </si>
  <si>
    <t>SL3-BH-M2-TE2</t>
  </si>
  <si>
    <t>SL3-BH-M2-TE3</t>
  </si>
  <si>
    <t>SL3-BH-M2-TE4</t>
  </si>
  <si>
    <t>SL3-BH-M2-TE5</t>
  </si>
  <si>
    <t>SL3-BH-M2-TE6</t>
  </si>
  <si>
    <t>SL3-BH-M2-TE7</t>
  </si>
  <si>
    <t>SL3-BH-M2-TE8</t>
  </si>
  <si>
    <t>SL3-SP1-HPU1-LT1</t>
  </si>
  <si>
    <t>SL3-SP1-HPU1-TT1</t>
  </si>
  <si>
    <t>SL3-BH-GB1-TT1</t>
  </si>
  <si>
    <t>SL3-BH-GB2-TT1</t>
  </si>
  <si>
    <t>SL3-BH-HPU1-TT1</t>
  </si>
  <si>
    <t>SL3-BH-HPU2-TT1</t>
  </si>
  <si>
    <t>SL3-BH-WT1</t>
  </si>
  <si>
    <t>SL3-BH-WT2</t>
  </si>
  <si>
    <t>SL3-BH-BK1-ZPX1</t>
  </si>
  <si>
    <t>SL3-BH-BK1-ZPX2</t>
  </si>
  <si>
    <t>SL3-BH-BK1-ZPX3</t>
  </si>
  <si>
    <t>SL3-BH-BK1-ZPX4</t>
  </si>
  <si>
    <t>SL3-BH-BK1-ZPX5</t>
  </si>
  <si>
    <t>SL3-BH-BK1-ZPX6</t>
  </si>
  <si>
    <t>SL3-BH-BK1-ZPX7</t>
  </si>
  <si>
    <t>SL3-BH-BK1-ZPX8</t>
  </si>
  <si>
    <t>SL3-BH-BK2-ZPX1</t>
  </si>
  <si>
    <t>SL3-BH-BK2-ZPX2</t>
  </si>
  <si>
    <t>SL3-BH-BK2-ZPX3</t>
  </si>
  <si>
    <t>SL3-BH-BK2-ZPX4</t>
  </si>
  <si>
    <t>SL3-BH-BK2-ZPX5</t>
  </si>
  <si>
    <t>SL3-BH-BK2-ZPX6</t>
  </si>
  <si>
    <t>SL3-BH-BK2-ZPX7</t>
  </si>
  <si>
    <t>SL3-BH-BK2-ZPX8</t>
  </si>
  <si>
    <t>SL3-BH-M1-BK1-ZPX1</t>
  </si>
  <si>
    <t>SL3-BH-M1-BK1-ZPX2</t>
  </si>
  <si>
    <t>SL3-BH-M2-BK1-ZPX1</t>
  </si>
  <si>
    <t>SL3-BH-M2-BK1-ZPX2</t>
  </si>
  <si>
    <t>SL3-BH-ZPX1</t>
  </si>
  <si>
    <t>SL3-BH-ZPX2</t>
  </si>
  <si>
    <t>Beacon Alarm</t>
  </si>
  <si>
    <t>SL3-BH-HPU1-LSL1</t>
  </si>
  <si>
    <t>SL3-BH-HPU1-PSH1</t>
  </si>
  <si>
    <t>SL3-BH-HPU2-LSL1</t>
  </si>
  <si>
    <t>SL3-BH-HPU2-PSH1</t>
  </si>
  <si>
    <t>SL3-BH-GB1-ZPX1</t>
  </si>
  <si>
    <t>SL3-BH-GB2-ZPX1</t>
  </si>
  <si>
    <t>SL3-BH-LCS1-PBL1A</t>
  </si>
  <si>
    <t>SL3-BH-LCS1-SEL1A</t>
  </si>
  <si>
    <t>SL3-BH-LCS1-SEL1B</t>
  </si>
  <si>
    <t>SL3-BH-LCS1-PB5</t>
  </si>
  <si>
    <t>SL3-BH-LCS1-PB6</t>
  </si>
  <si>
    <t>SL3-BH-LCS1-PB7</t>
  </si>
  <si>
    <t>SL3-BH-LCS1-PB1</t>
  </si>
  <si>
    <t>SL3-BH-LCS1-PB2</t>
  </si>
  <si>
    <t>SL3-BH-LCS1-PB3</t>
  </si>
  <si>
    <t>SL3-BH-LCS1-PB4</t>
  </si>
  <si>
    <t>SL3-BH-LCS1-PBL2A</t>
  </si>
  <si>
    <t>SL3-BH-LCS1-PB8</t>
  </si>
  <si>
    <t>SL3-BH-YL2</t>
  </si>
  <si>
    <t>-AL</t>
  </si>
  <si>
    <t>SL3-BH-HPU1-SV1</t>
  </si>
  <si>
    <t>SL3-BH-HPU1-SV2</t>
  </si>
  <si>
    <t>SL3-BH-HPU2-SV1</t>
  </si>
  <si>
    <t>SL3-BH-HPU2-SV2</t>
  </si>
  <si>
    <t>SL3-BH-M1-HE1</t>
  </si>
  <si>
    <t>SL3-BH-M2-HE1</t>
  </si>
  <si>
    <t>SL3-BH-LCS1-PL1</t>
  </si>
  <si>
    <t>SL3-BH-LCS1-PL2</t>
  </si>
  <si>
    <t>SL3-BH-LCS1-PBL1B</t>
  </si>
  <si>
    <t>SL3-BH-LCS1-PBL2B</t>
  </si>
  <si>
    <t>SL3-BH-YA1</t>
  </si>
  <si>
    <t>SL3-BH-YL1</t>
  </si>
  <si>
    <t>SL3-LU2-LIT1</t>
  </si>
  <si>
    <t>SL3-LU2-PIT1</t>
  </si>
  <si>
    <t>SL3-LU2-PIT2</t>
  </si>
  <si>
    <t>SL3-LU2-PIT3</t>
  </si>
  <si>
    <t>SL3-LU2-PIT4</t>
  </si>
  <si>
    <t>SL3-LU2-PIT5</t>
  </si>
  <si>
    <t>SL3-LU2-PIT6</t>
  </si>
  <si>
    <t>1794-OF4I</t>
  </si>
  <si>
    <t>SL3-SP1-HPU1-PV2A,B</t>
  </si>
  <si>
    <t>Proportional Valve PV2A,B</t>
  </si>
  <si>
    <t>Amplifier Input Signal</t>
  </si>
  <si>
    <t>SL3-SP1-HPU1-PV4A, B</t>
  </si>
  <si>
    <t>Proportional Valve PV4A,B</t>
  </si>
  <si>
    <t>SL3-SP1-HPU1-OS1</t>
  </si>
  <si>
    <t>SL3-SP1-HPU1-PSH1</t>
  </si>
  <si>
    <t>SL3-SP1-HPU1-PSH2</t>
  </si>
  <si>
    <t>SL3-SP1-HPU1-LSL1</t>
  </si>
  <si>
    <t>SL3-SP1-HPU1-LSLL1</t>
  </si>
  <si>
    <t>SL3-SP1-HPU1-S1</t>
  </si>
  <si>
    <t>SL3-SH-ZLS01</t>
  </si>
  <si>
    <t>SL3-SH-RC 1-LCS1-PBL1A</t>
  </si>
  <si>
    <t>SL3-SH-RC 1-LCS1-PB2</t>
  </si>
  <si>
    <t>SL3-SH-RC 2-LCS1-PBL1A</t>
  </si>
  <si>
    <t>SL3-SH-RC 2-LCS1-PB2</t>
  </si>
  <si>
    <t>SL3-SH-LCS1-PB1</t>
  </si>
  <si>
    <t>SL3-SH-LCS1-PB2</t>
  </si>
  <si>
    <t>SL3-SH-LCS1-PB3</t>
  </si>
  <si>
    <t>SL3-LU2-LCS1-PBL1A</t>
  </si>
  <si>
    <t>SL3-LU2-LCS1-PB1</t>
  </si>
  <si>
    <t>SL3-LU2-LCS1-PB2</t>
  </si>
  <si>
    <t>SL3-BH-RCP1-CR31</t>
  </si>
  <si>
    <t>Contactor CR31 Feedback</t>
  </si>
  <si>
    <t>SL3-BH-RCP1-CR33</t>
  </si>
  <si>
    <t>Motor 1-4 Space Heaters</t>
  </si>
  <si>
    <t>SL3-SH-BK1-ZPX1</t>
  </si>
  <si>
    <t>SL3-SH-BK2-ZPX1</t>
  </si>
  <si>
    <t>SL3-SH-BK3-ZPX1</t>
  </si>
  <si>
    <t>SL3-SH-BK4-ZPX1</t>
  </si>
  <si>
    <t>SL3-SH-RC1-ZPX1</t>
  </si>
  <si>
    <t>SL3-SH-RC1-ZPX2</t>
  </si>
  <si>
    <t>SL3-SH-RC1-ZPX3</t>
  </si>
  <si>
    <t>SL3-SH-RC2-ZPX1</t>
  </si>
  <si>
    <t>SL3-SH-RC2-ZPX2</t>
  </si>
  <si>
    <t>SL3-SH-RC2-ZPX3</t>
  </si>
  <si>
    <t>SL3-SH-ZPX1</t>
  </si>
  <si>
    <t>SL3-SH-ZPX2</t>
  </si>
  <si>
    <t>SL3-SH-ZPX5</t>
  </si>
  <si>
    <t>SL3-SH-ZPX6</t>
  </si>
  <si>
    <t>SL3-SH-ZPX7</t>
  </si>
  <si>
    <t>SL3-SH-RC1-BK1</t>
  </si>
  <si>
    <t>SL3-SH-RC2-BK1</t>
  </si>
  <si>
    <t>Shuttle Motor 1-4 Space Heaters</t>
  </si>
  <si>
    <t>SL3-SH-BK1-4</t>
  </si>
  <si>
    <t>Shuttle Motor 1-4 Brakes</t>
  </si>
  <si>
    <t>Contactor CR31</t>
  </si>
  <si>
    <t>SL3-SH-BK1-4-HE1</t>
  </si>
  <si>
    <t>Shuttle Motor 1-4 Brakes Heater</t>
  </si>
  <si>
    <t>SL3-LU2-SV1</t>
  </si>
  <si>
    <t>SL3-LU2-SV2</t>
  </si>
  <si>
    <t>SL3-LU2-SV3</t>
  </si>
  <si>
    <t>SL3-SP1-HPU1-SV1B</t>
  </si>
  <si>
    <t>SL3-SP1-HPU1-SV3A</t>
  </si>
  <si>
    <t>SL3-SP1-HPU1-SV3B</t>
  </si>
  <si>
    <t>SL3-SP1-HPU1-HE1</t>
  </si>
  <si>
    <t>SL3-SH-YA1</t>
  </si>
  <si>
    <t>SL3-SH-YL1</t>
  </si>
  <si>
    <t>SL3-SH-YL2</t>
  </si>
  <si>
    <t>SL3-SH-SV01</t>
  </si>
  <si>
    <t>SL3-SH-SV02</t>
  </si>
  <si>
    <t>SL3-SH-SV03</t>
  </si>
  <si>
    <t>SL3-SH-SV04</t>
  </si>
  <si>
    <t>SL3-SH-SV05</t>
  </si>
  <si>
    <t>SL3-SH-SV06</t>
  </si>
  <si>
    <t>SL3-SH-RC 1-LCS1-PL1</t>
  </si>
  <si>
    <t>SL3-SH-RC 1-LCS1-PBL1B</t>
  </si>
  <si>
    <t>SL3-SH-RC 2-LCS1-PL1</t>
  </si>
  <si>
    <t>SL3-SH-RC 2-LCS1-PBL1B</t>
  </si>
  <si>
    <t>SL3-SH-LCS1-PL1</t>
  </si>
  <si>
    <t>SL3-LU2-LCS1-PL1</t>
  </si>
  <si>
    <t>SL3-LU2-LCS1-PBL1B</t>
  </si>
  <si>
    <t>NETWORK SWITCH 1 I/O NETWORK</t>
  </si>
  <si>
    <t>BH-RCP1-FOPP1-PORT1-2</t>
  </si>
  <si>
    <t>OM3 FIBER PATCH</t>
  </si>
  <si>
    <t>AENT-RACK10</t>
  </si>
  <si>
    <t>Rack 10 Network Adapter</t>
  </si>
  <si>
    <t>Rack 11 Network Adapter</t>
  </si>
  <si>
    <t>Rack 12 Network Adapter</t>
  </si>
  <si>
    <t>SL3-SH-ZT1</t>
  </si>
  <si>
    <t>SL3-BH-IPC1</t>
  </si>
  <si>
    <t>SL3-BH-IPC2</t>
  </si>
  <si>
    <t>BOOM CONVEYOR</t>
  </si>
  <si>
    <t>SL3-BC-PC1</t>
  </si>
  <si>
    <t>SL3-BC-PC2</t>
  </si>
  <si>
    <t>SL3-BC-PC3</t>
  </si>
  <si>
    <t>SL3-BC-PC4</t>
  </si>
  <si>
    <t>SL3-SP1-HPU1-ZT1</t>
  </si>
  <si>
    <t>SL3-SP1-HPU1-ZT2</t>
  </si>
  <si>
    <t>SL3-SP1-HPU1-ZT3</t>
  </si>
  <si>
    <t>SL3-SP1-HPU1-ZT4</t>
  </si>
  <si>
    <t>SL3-BC-ZT1</t>
  </si>
  <si>
    <t>SL3-SP1-HPU1-PT6</t>
  </si>
  <si>
    <t>SL3-SP1-HPU1-PT7</t>
  </si>
  <si>
    <t>SL3-SP1-HPU1-PT8</t>
  </si>
  <si>
    <t>SL3-SP1-HPU1-PT9</t>
  </si>
  <si>
    <t>SL3-BC-PIT01</t>
  </si>
  <si>
    <t>SL3-BC-ZLS1</t>
  </si>
  <si>
    <t>SL3-BC-ZLS2</t>
  </si>
  <si>
    <t>SL3-BC-SS1</t>
  </si>
  <si>
    <t>SL3-BC-ZLS3</t>
  </si>
  <si>
    <t>SL3-BC-ZLS4</t>
  </si>
  <si>
    <t>SL3-BC-ZLS5</t>
  </si>
  <si>
    <t>SL3-BC-ZLS6</t>
  </si>
  <si>
    <t>SL3-BC-ZPX1</t>
  </si>
  <si>
    <t>SL3-BC-ZPX2</t>
  </si>
  <si>
    <t>SL3-SP-LCS1-PBL1A</t>
  </si>
  <si>
    <t>SL3-SP-LCS1-PB16</t>
  </si>
  <si>
    <t>SL3-SP-LCS1-SEL1A</t>
  </si>
  <si>
    <t>SL3-SP-LCS1-SEL1B</t>
  </si>
  <si>
    <t>SL3-SP-LCS1-SEL2A</t>
  </si>
  <si>
    <t>SL3-SP-LCS1-SEL2B</t>
  </si>
  <si>
    <t>SL3-SP-LCS1-PB1</t>
  </si>
  <si>
    <t>SL3-SP-LCS1-PB2</t>
  </si>
  <si>
    <t>SL3-SP-LCS1-PB3</t>
  </si>
  <si>
    <t>SL3-SP-LCS1-PB4</t>
  </si>
  <si>
    <t>SL3-SP-LCS1-PB5</t>
  </si>
  <si>
    <t>SL3-SP-LCS1-PB6</t>
  </si>
  <si>
    <t>SL3-SP-LCS1-PB7</t>
  </si>
  <si>
    <t>SL3-SP-LCS1-PB8</t>
  </si>
  <si>
    <t>SL3-SP-LCS1-PB9</t>
  </si>
  <si>
    <t>SL3-SP-LCS1-PB10</t>
  </si>
  <si>
    <t>SL3-SP-LCS1-PB11</t>
  </si>
  <si>
    <t>SL3-SP-LCS1-PB12</t>
  </si>
  <si>
    <t>SL3-SP-LCS1-PB13</t>
  </si>
  <si>
    <t>SL3-SP-LCS1-PB14</t>
  </si>
  <si>
    <t>SL3-SP-LCS1-PB15</t>
  </si>
  <si>
    <t>SL3-BC-LSHH1</t>
  </si>
  <si>
    <t>SL3-BC-ZLS01</t>
  </si>
  <si>
    <t>SL3-BC-YA1</t>
  </si>
  <si>
    <t>SL3-BC-YL1</t>
  </si>
  <si>
    <t>SL3-BC-YL2</t>
  </si>
  <si>
    <t>SL3-SP-LCS1-PBL1B</t>
  </si>
  <si>
    <t>SL3-SP-LCS1-PL1</t>
  </si>
  <si>
    <t>SL3-SP-CP1-PL1</t>
  </si>
  <si>
    <t>Spout Control Panel</t>
  </si>
  <si>
    <t>Coal Ready</t>
  </si>
  <si>
    <t>SL3-SP-CP1-PL2</t>
  </si>
  <si>
    <t>Potash Ready</t>
  </si>
  <si>
    <t>SL3-BC-SV01</t>
  </si>
  <si>
    <t>SL3-BC-SV02</t>
  </si>
  <si>
    <t>SL3-BC-SV03</t>
  </si>
  <si>
    <t>SL3-BC-SV04</t>
  </si>
  <si>
    <t>SL3-BC-SV05</t>
  </si>
  <si>
    <t>SL3-BC-SV06</t>
  </si>
  <si>
    <t>SL3-BC-SV07</t>
  </si>
  <si>
    <t>SL3-BC-SV08</t>
  </si>
  <si>
    <t>SL3-BC-SV09</t>
  </si>
  <si>
    <t>SL3-BC-SV10</t>
  </si>
  <si>
    <t>SL3-BC-SV11</t>
  </si>
  <si>
    <t>SL3-BC-SV12</t>
  </si>
  <si>
    <t>SL3-BC-SV13</t>
  </si>
  <si>
    <t>SL3-BC-SV14</t>
  </si>
  <si>
    <t>SL3-BC-SV15</t>
  </si>
  <si>
    <t>SL3-BC-SV16</t>
  </si>
  <si>
    <t>SL3-BC-SV17</t>
  </si>
  <si>
    <t>SL3-BC-SV18</t>
  </si>
  <si>
    <t>SL3-BC-SV19</t>
  </si>
  <si>
    <t>SL3-BC-SV20</t>
  </si>
  <si>
    <t>SL3-BC-SV21</t>
  </si>
  <si>
    <t>SL3-BC-SV22</t>
  </si>
  <si>
    <t>SL3-BC-SV23</t>
  </si>
  <si>
    <t>SL3-BC-SV24</t>
  </si>
  <si>
    <t>SL3-BC-SV25</t>
  </si>
  <si>
    <t>SL3-BC-SV26</t>
  </si>
  <si>
    <t>SL3-BC-SV27</t>
  </si>
  <si>
    <t>SL3-BC-SV28</t>
  </si>
  <si>
    <t>SL3-BC-SV29</t>
  </si>
  <si>
    <t>SL3-BC-SV30</t>
  </si>
  <si>
    <t>SL3-BC-SV31</t>
  </si>
  <si>
    <t>SL3-BC-SV32</t>
  </si>
  <si>
    <t>BC-RCP1-FOPP1-PORT1-2</t>
  </si>
  <si>
    <t>AENT-RACK14</t>
  </si>
  <si>
    <t>Rack 14 Network Adapter</t>
  </si>
  <si>
    <t>AENTR-1500</t>
  </si>
  <si>
    <t>Rack 15 Network Adapter</t>
  </si>
  <si>
    <t>SL3-BC-IPC1</t>
  </si>
  <si>
    <t>SL3-BC-IPC2</t>
  </si>
  <si>
    <t>SL3-SP-IPC1</t>
  </si>
  <si>
    <t>SL3-SP-IPC2</t>
  </si>
  <si>
    <t>SL3-SP1-RCP1</t>
  </si>
  <si>
    <t>1734-IB4</t>
  </si>
  <si>
    <t>24V</t>
  </si>
  <si>
    <t>1734-IE8C</t>
  </si>
  <si>
    <t>SL3-SP1-ZT1A</t>
  </si>
  <si>
    <t>SL3-SP1-ZT1B</t>
  </si>
  <si>
    <t>SL3-SP1-HPU1-PIT1</t>
  </si>
  <si>
    <t>SL3-SP1-HPU1-PT2</t>
  </si>
  <si>
    <t>SL3-SP1-HPU1-PT3</t>
  </si>
  <si>
    <t>SL3-SP1-HPU1-PT4</t>
  </si>
  <si>
    <t>SL3-SP1-HPU1-PT5</t>
  </si>
  <si>
    <t>1734-VTM</t>
  </si>
  <si>
    <t>Voltage Terminal Module</t>
  </si>
  <si>
    <t>1734-CTM</t>
  </si>
  <si>
    <t>Common Terminal Module</t>
  </si>
  <si>
    <t>1734-EPAC</t>
  </si>
  <si>
    <t>120VAC Extension Power Module</t>
  </si>
  <si>
    <t>1734-IA4</t>
  </si>
  <si>
    <t>SL3-SP1-ZPX1</t>
  </si>
  <si>
    <t>SL3-SP1-ZPX2</t>
  </si>
  <si>
    <t>SL3-SP1-ZPX3</t>
  </si>
  <si>
    <t>SL3-CSPT-M2-ZLS1</t>
  </si>
  <si>
    <t>SL3-CSPT-M2-ZLS2</t>
  </si>
  <si>
    <t>1734-OW4</t>
  </si>
  <si>
    <t>SL3-CSPT-M1-HE1</t>
  </si>
  <si>
    <t>SL3-CSPT-YL-CR</t>
  </si>
  <si>
    <t xml:space="preserve">Lighting </t>
  </si>
  <si>
    <t>Control Relay</t>
  </si>
  <si>
    <t xml:space="preserve">Shiploader 3 Coal Spout Spoon Motor Space Heater </t>
  </si>
  <si>
    <t>SL3-SP1-HPU1-SV5A</t>
  </si>
  <si>
    <t>SL3-SP1-HPU1-SV5B</t>
  </si>
  <si>
    <t>SL3-SP1-HPU1-SV6A</t>
  </si>
  <si>
    <t>SL3-SP1-HPU1-SV6B</t>
  </si>
  <si>
    <t>IE3400-8T2S-E</t>
  </si>
  <si>
    <t>SP1-Modem1</t>
  </si>
  <si>
    <t>Communication Over Power</t>
  </si>
  <si>
    <t>Nexus BB Modem</t>
  </si>
  <si>
    <t>AENT-RACK17</t>
  </si>
  <si>
    <t>Rack 17 Network Adapter</t>
  </si>
  <si>
    <t>SL3-SP1-ZT2</t>
  </si>
  <si>
    <t>SL3-SP2-BK1-ZPX1</t>
  </si>
  <si>
    <t>SL3-SP2-ZLS1,2</t>
  </si>
  <si>
    <t>Potash Spout Carrier</t>
  </si>
  <si>
    <t>Limit Switch 1 and 2</t>
  </si>
  <si>
    <t>SL3-SP2-ZLS3</t>
  </si>
  <si>
    <t xml:space="preserve">                                                              </t>
  </si>
  <si>
    <t>SL3-SP2-ZLS4</t>
  </si>
  <si>
    <t>SL3-SP2-ZLS5</t>
  </si>
  <si>
    <t>SL3-SP2-ZLS6</t>
  </si>
  <si>
    <t>SL3-SP2-ZLS7</t>
  </si>
  <si>
    <t>SL3-SP2-ZLS8,9</t>
  </si>
  <si>
    <t xml:space="preserve">Tilt Switches </t>
  </si>
  <si>
    <t>SL3-SP2-WE1,2,3</t>
  </si>
  <si>
    <t>-A</t>
  </si>
  <si>
    <t>Potash Spout Cascade Cones Strop 1, 2, 3</t>
  </si>
  <si>
    <t>Chute Overweight</t>
  </si>
  <si>
    <t>Alarm</t>
  </si>
  <si>
    <t>-B</t>
  </si>
  <si>
    <t>Load Cell System Fault</t>
  </si>
  <si>
    <t>SL3-SP2-M1-HE1</t>
  </si>
  <si>
    <t>SL3-SP2-BK1</t>
  </si>
  <si>
    <t>SP2-Modem1</t>
  </si>
  <si>
    <t>AENT-RACK18</t>
  </si>
  <si>
    <t>Rack 18 Network Adapter</t>
  </si>
  <si>
    <t>PLC LOOK UP TABLES</t>
  </si>
  <si>
    <t>PLC PANELS</t>
  </si>
  <si>
    <t>CARD</t>
  </si>
  <si>
    <t>I/O</t>
  </si>
  <si>
    <t>PREFIX</t>
  </si>
  <si>
    <t>SUFFIX</t>
  </si>
  <si>
    <t>MMM</t>
  </si>
  <si>
    <t>Machine Full Name</t>
  </si>
  <si>
    <t>SSS</t>
  </si>
  <si>
    <t>System Full Name</t>
  </si>
  <si>
    <t>EEE</t>
  </si>
  <si>
    <t>Equipment Full Name</t>
  </si>
  <si>
    <t>DDD</t>
  </si>
  <si>
    <t>QCA Device Full Name</t>
  </si>
  <si>
    <t>WESTSHORE Full Name</t>
  </si>
  <si>
    <t>EEE Equipment Abbreviations</t>
  </si>
  <si>
    <t>Equipment Name</t>
  </si>
  <si>
    <t>DDD Device Abbreviations</t>
  </si>
  <si>
    <t>Device Name + Description</t>
  </si>
  <si>
    <t xml:space="preserve">D31 </t>
  </si>
  <si>
    <t xml:space="preserve">Dumper 31 </t>
  </si>
  <si>
    <t xml:space="preserve">Conveyor </t>
  </si>
  <si>
    <t xml:space="preserve">Hydraulic Power Unit </t>
  </si>
  <si>
    <t xml:space="preserve">Brake </t>
  </si>
  <si>
    <t>RAILCAR WASH</t>
  </si>
  <si>
    <t>CP</t>
  </si>
  <si>
    <t>Control Panel (General or Auxiliary Panel)</t>
  </si>
  <si>
    <t>Motor/Actuator</t>
  </si>
  <si>
    <t>Flex IO</t>
  </si>
  <si>
    <t>PS</t>
  </si>
  <si>
    <t>PS3-</t>
  </si>
  <si>
    <t xml:space="preserve">D32 </t>
  </si>
  <si>
    <t xml:space="preserve">Dumper 32 </t>
  </si>
  <si>
    <t xml:space="preserve">Boom Conveyor </t>
  </si>
  <si>
    <t xml:space="preserve">Lubrication Unit </t>
  </si>
  <si>
    <t xml:space="preserve">Contactor </t>
  </si>
  <si>
    <t>REL</t>
  </si>
  <si>
    <t>Relay</t>
  </si>
  <si>
    <t>PLC</t>
  </si>
  <si>
    <t>Automation Control Panel (Holds PLC Processor)</t>
  </si>
  <si>
    <t>Gear Box</t>
  </si>
  <si>
    <t>1794-AENT</t>
  </si>
  <si>
    <t>AENT</t>
  </si>
  <si>
    <t>AENT-</t>
  </si>
  <si>
    <t xml:space="preserve">TT1 </t>
  </si>
  <si>
    <t xml:space="preserve">Transfer Tower 1 </t>
  </si>
  <si>
    <t>Bridge</t>
  </si>
  <si>
    <t xml:space="preserve">CR </t>
  </si>
  <si>
    <t xml:space="preserve">Cable Reel </t>
  </si>
  <si>
    <t>DBR</t>
  </si>
  <si>
    <t xml:space="preserve">Dynamic Braking Resistor </t>
  </si>
  <si>
    <t xml:space="preserve"> Device</t>
  </si>
  <si>
    <t>RCP</t>
  </si>
  <si>
    <t>RIO Control Panel (Holds PLC IO Only)</t>
  </si>
  <si>
    <t>AENTR</t>
  </si>
  <si>
    <t>AENTR-</t>
  </si>
  <si>
    <t xml:space="preserve">TT2 </t>
  </si>
  <si>
    <t xml:space="preserve">Transfer Tower 2 </t>
  </si>
  <si>
    <t>YC</t>
  </si>
  <si>
    <t xml:space="preserve">Yard Conveyor </t>
  </si>
  <si>
    <t xml:space="preserve">HR </t>
  </si>
  <si>
    <t xml:space="preserve">Hose Reel </t>
  </si>
  <si>
    <t xml:space="preserve">E-Stop PB </t>
  </si>
  <si>
    <t>CJB</t>
  </si>
  <si>
    <t>Control Junction Box</t>
  </si>
  <si>
    <t>PLCPROG</t>
  </si>
  <si>
    <t>Programming Station</t>
  </si>
  <si>
    <t xml:space="preserve">TT3 </t>
  </si>
  <si>
    <t xml:space="preserve">Transfer Tower 3 </t>
  </si>
  <si>
    <t>EC</t>
  </si>
  <si>
    <t xml:space="preserve">Elevator Conveyor </t>
  </si>
  <si>
    <t xml:space="preserve">Rail Clamp </t>
  </si>
  <si>
    <t>FCB</t>
  </si>
  <si>
    <t xml:space="preserve">Feeder Circuit Breaker </t>
  </si>
  <si>
    <t>Plc Programming Station</t>
  </si>
  <si>
    <t>1492-IFM20F-F120-2</t>
  </si>
  <si>
    <t>I_</t>
  </si>
  <si>
    <t>-</t>
  </si>
  <si>
    <t xml:space="preserve">TT4 </t>
  </si>
  <si>
    <t xml:space="preserve">Transfer Tower 4 </t>
  </si>
  <si>
    <t>BW</t>
  </si>
  <si>
    <t xml:space="preserve">Bucket Wheel </t>
  </si>
  <si>
    <t xml:space="preserve">BT </t>
  </si>
  <si>
    <t xml:space="preserve">Belt Tension </t>
  </si>
  <si>
    <t>FE</t>
  </si>
  <si>
    <t xml:space="preserve">Flow Element </t>
  </si>
  <si>
    <t>LUB</t>
  </si>
  <si>
    <t>Lubrication</t>
  </si>
  <si>
    <t>FTVIEW</t>
  </si>
  <si>
    <t>Human Machine Interface</t>
  </si>
  <si>
    <t>E-Stop PB</t>
  </si>
  <si>
    <t xml:space="preserve">TT5 </t>
  </si>
  <si>
    <t xml:space="preserve">Transfer Tower 5 </t>
  </si>
  <si>
    <t>CH</t>
  </si>
  <si>
    <t xml:space="preserve">Chute </t>
  </si>
  <si>
    <t xml:space="preserve">Gate </t>
  </si>
  <si>
    <t>FSH</t>
  </si>
  <si>
    <t xml:space="preserve">Flow Switch High Warning </t>
  </si>
  <si>
    <t>OVERPASS</t>
  </si>
  <si>
    <t>FLEX</t>
  </si>
  <si>
    <t>Local Control Panel (Contains Local Operators + PLC IO)</t>
  </si>
  <si>
    <t>700HL Series Relay</t>
  </si>
  <si>
    <t>O_</t>
  </si>
  <si>
    <t xml:space="preserve">TT6 </t>
  </si>
  <si>
    <t xml:space="preserve">Transfer Tower 6 </t>
  </si>
  <si>
    <t xml:space="preserve">Long Travel </t>
  </si>
  <si>
    <t xml:space="preserve">CP </t>
  </si>
  <si>
    <t xml:space="preserve">Control Panel (General or Auxiliary Panel) </t>
  </si>
  <si>
    <t>FSHH</t>
  </si>
  <si>
    <t xml:space="preserve">Flow Switch High Trip </t>
  </si>
  <si>
    <t>Jog/Stop/Start Push Button</t>
  </si>
  <si>
    <t>Local Control Station (Contains Local Operators only)</t>
  </si>
  <si>
    <t>1794-IE4XOE2/B</t>
  </si>
  <si>
    <t>AI/AO</t>
  </si>
  <si>
    <t>4-20mA</t>
  </si>
  <si>
    <t xml:space="preserve">TT7 </t>
  </si>
  <si>
    <t xml:space="preserve">Transfer Tower 7 </t>
  </si>
  <si>
    <t xml:space="preserve">ACP </t>
  </si>
  <si>
    <t xml:space="preserve">Automation Control Panel (Holds PLC Processor) </t>
  </si>
  <si>
    <t>FSL</t>
  </si>
  <si>
    <t xml:space="preserve">Flow Switch Low Warning (Torque Switch) </t>
  </si>
  <si>
    <t>MVMCC</t>
  </si>
  <si>
    <t>Medium Voltage MCC</t>
  </si>
  <si>
    <t>1794-TB3</t>
  </si>
  <si>
    <t xml:space="preserve">C3A </t>
  </si>
  <si>
    <t xml:space="preserve">Conveyor 3A </t>
  </si>
  <si>
    <t>TR</t>
  </si>
  <si>
    <t xml:space="preserve">Tripper </t>
  </si>
  <si>
    <t xml:space="preserve">RCP </t>
  </si>
  <si>
    <t xml:space="preserve">RIO Control Panel (Holds PLC IO Only) </t>
  </si>
  <si>
    <t>FSLL</t>
  </si>
  <si>
    <t xml:space="preserve">Flow Switch Low Trip </t>
  </si>
  <si>
    <t>SJB</t>
  </si>
  <si>
    <t>Signal Junction Box</t>
  </si>
  <si>
    <t xml:space="preserve">C3B </t>
  </si>
  <si>
    <t xml:space="preserve">Conveyor 3B </t>
  </si>
  <si>
    <t>LUFF</t>
  </si>
  <si>
    <t xml:space="preserve">Luff </t>
  </si>
  <si>
    <t xml:space="preserve">Network Panel </t>
  </si>
  <si>
    <t>FT</t>
  </si>
  <si>
    <t xml:space="preserve">Flow Transmitter </t>
  </si>
  <si>
    <t xml:space="preserve">Flow Transmitter (Field device with 4-20mA output) </t>
  </si>
  <si>
    <t>MCC</t>
  </si>
  <si>
    <t>Low Voltage MCC</t>
  </si>
  <si>
    <t>HTP</t>
  </si>
  <si>
    <t>Heat Trace Control Panel</t>
  </si>
  <si>
    <t>0-5000</t>
  </si>
  <si>
    <t xml:space="preserve">C3C </t>
  </si>
  <si>
    <t xml:space="preserve">Conveyor 3C </t>
  </si>
  <si>
    <t xml:space="preserve">Boom Hoist </t>
  </si>
  <si>
    <t xml:space="preserve">LCP </t>
  </si>
  <si>
    <t xml:space="preserve">Local Control Panel (Contains Local Operators, LCS) </t>
  </si>
  <si>
    <t xml:space="preserve">Flow Transmitter with Local Indicator </t>
  </si>
  <si>
    <t>MTR</t>
  </si>
  <si>
    <t>1444-DYN04-01RA</t>
  </si>
  <si>
    <t xml:space="preserve">C4B </t>
  </si>
  <si>
    <t xml:space="preserve">Conveyor 4B </t>
  </si>
  <si>
    <t xml:space="preserve">Shuttle </t>
  </si>
  <si>
    <t xml:space="preserve">JB </t>
  </si>
  <si>
    <t xml:space="preserve">Junction Box </t>
  </si>
  <si>
    <t xml:space="preserve">Gear Box </t>
  </si>
  <si>
    <t>Mechanical Brake</t>
  </si>
  <si>
    <t>1794-OE4</t>
  </si>
  <si>
    <t xml:space="preserve">2SB1 </t>
  </si>
  <si>
    <t xml:space="preserve">Surge Bin 2 Belt Feeder 1 </t>
  </si>
  <si>
    <t xml:space="preserve">Spout </t>
  </si>
  <si>
    <t xml:space="preserve">MCC </t>
  </si>
  <si>
    <t xml:space="preserve">Motor Control Center </t>
  </si>
  <si>
    <t xml:space="preserve">Heater </t>
  </si>
  <si>
    <t>CAM</t>
  </si>
  <si>
    <t>Camera</t>
  </si>
  <si>
    <t>Load Pin Junction Box</t>
  </si>
  <si>
    <t>Event Alarm, Warning Horn, Siren, Bell</t>
  </si>
  <si>
    <t>1794-OW8</t>
  </si>
  <si>
    <t>O</t>
  </si>
  <si>
    <t>24VDC/120VAC</t>
  </si>
  <si>
    <t xml:space="preserve">2SB2 </t>
  </si>
  <si>
    <t xml:space="preserve">Surge Bin 2 Belt Feeder 2 </t>
  </si>
  <si>
    <t>MH</t>
  </si>
  <si>
    <t xml:space="preserve">Machine House </t>
  </si>
  <si>
    <t xml:space="preserve">PDC </t>
  </si>
  <si>
    <t xml:space="preserve">Power Distribution Center </t>
  </si>
  <si>
    <t>LE</t>
  </si>
  <si>
    <t xml:space="preserve">Level Element (Ultrasonic Sensor that needs Controller) </t>
  </si>
  <si>
    <t>FEEDER CONV.</t>
  </si>
  <si>
    <t>Motor Control Center</t>
  </si>
  <si>
    <t>Event Light, Warning Light, Beacon, Strobe</t>
  </si>
  <si>
    <t xml:space="preserve">C5A </t>
  </si>
  <si>
    <t xml:space="preserve">Conveyor 5A </t>
  </si>
  <si>
    <t>PEH</t>
  </si>
  <si>
    <t xml:space="preserve">Portal Electrical House </t>
  </si>
  <si>
    <t xml:space="preserve">TX </t>
  </si>
  <si>
    <t xml:space="preserve">Transformer </t>
  </si>
  <si>
    <t xml:space="preserve">Level Transmitter with Local Indicator </t>
  </si>
  <si>
    <t>Flex IO Control Panel</t>
  </si>
  <si>
    <t>PDC</t>
  </si>
  <si>
    <t>Power Distribution Center</t>
  </si>
  <si>
    <t>YS</t>
  </si>
  <si>
    <t>Light Sensor</t>
  </si>
  <si>
    <t xml:space="preserve">C6B </t>
  </si>
  <si>
    <t xml:space="preserve">Conveyor 6B </t>
  </si>
  <si>
    <t>SHE</t>
  </si>
  <si>
    <t xml:space="preserve">Slew Electrical House </t>
  </si>
  <si>
    <t xml:space="preserve">DP </t>
  </si>
  <si>
    <t xml:space="preserve">Distribution Panel </t>
  </si>
  <si>
    <t>LSH</t>
  </si>
  <si>
    <t xml:space="preserve">Level Switch High Warning (Tilt SW, Float SW) </t>
  </si>
  <si>
    <t>Flow Switch High</t>
  </si>
  <si>
    <t>Controllogix</t>
  </si>
  <si>
    <t xml:space="preserve">C9A </t>
  </si>
  <si>
    <t xml:space="preserve">Conveyor 9A </t>
  </si>
  <si>
    <t>EEH</t>
  </si>
  <si>
    <t xml:space="preserve">Elevator Car Electrical House </t>
  </si>
  <si>
    <t xml:space="preserve">VFD </t>
  </si>
  <si>
    <t xml:space="preserve">Variable Speed Drive </t>
  </si>
  <si>
    <t>Level Switch High Trip</t>
  </si>
  <si>
    <t xml:space="preserve">Level Switch High Trip (Tilt SW, Float SW) </t>
  </si>
  <si>
    <t>Flow Switch Low</t>
  </si>
  <si>
    <t>CPU</t>
  </si>
  <si>
    <t>CPU-</t>
  </si>
  <si>
    <t xml:space="preserve">C9B </t>
  </si>
  <si>
    <t xml:space="preserve">Conveyor 9B </t>
  </si>
  <si>
    <t>CAB</t>
  </si>
  <si>
    <t xml:space="preserve">Operators Cabin </t>
  </si>
  <si>
    <t xml:space="preserve">HVAC </t>
  </si>
  <si>
    <t xml:space="preserve">Heating Ventilation Air Conditioning Unit </t>
  </si>
  <si>
    <t>Level Switch Low Warning</t>
  </si>
  <si>
    <t xml:space="preserve">Level Switch Low Warning (Tilt SW, Float SW) </t>
  </si>
  <si>
    <t>FOJB</t>
  </si>
  <si>
    <t>Fiber Optic Junction Box</t>
  </si>
  <si>
    <t>TX</t>
  </si>
  <si>
    <t>Transformer</t>
  </si>
  <si>
    <t>Solenoid Valve, Control Valve</t>
  </si>
  <si>
    <t>SP-</t>
  </si>
  <si>
    <t xml:space="preserve">SB2 </t>
  </si>
  <si>
    <t xml:space="preserve">Surge Bin 2 </t>
  </si>
  <si>
    <t>ECR</t>
  </si>
  <si>
    <t xml:space="preserve">Elevator Car </t>
  </si>
  <si>
    <t xml:space="preserve">Fire Alarm Control Panel </t>
  </si>
  <si>
    <t>Level Switch Low Trip</t>
  </si>
  <si>
    <t xml:space="preserve">Level Switch Low Trip (Tilt SW, Float SW) </t>
  </si>
  <si>
    <t xml:space="preserve">SUB2 </t>
  </si>
  <si>
    <t xml:space="preserve">Substation 2 </t>
  </si>
  <si>
    <t xml:space="preserve">Main Machine </t>
  </si>
  <si>
    <t xml:space="preserve">TCP </t>
  </si>
  <si>
    <t xml:space="preserve">Temperature Control Panel </t>
  </si>
  <si>
    <t xml:space="preserve">Level Transmitter (Ultrasonic that give 4-20mA output) </t>
  </si>
  <si>
    <t>EN2T</t>
  </si>
  <si>
    <t>EN2T_</t>
  </si>
  <si>
    <t xml:space="preserve">SUB3 </t>
  </si>
  <si>
    <t xml:space="preserve">Substation 3 </t>
  </si>
  <si>
    <t>AP</t>
  </si>
  <si>
    <t xml:space="preserve">Apex </t>
  </si>
  <si>
    <t xml:space="preserve">MW </t>
  </si>
  <si>
    <t xml:space="preserve">Maintenance Winch </t>
  </si>
  <si>
    <t xml:space="preserve">Motor  </t>
  </si>
  <si>
    <t>AS</t>
  </si>
  <si>
    <t>Moisture Detector Switch</t>
  </si>
  <si>
    <t>LP</t>
  </si>
  <si>
    <t>Distribution Panel</t>
  </si>
  <si>
    <t>Proportional Valve, Analog Controlled Valve</t>
  </si>
  <si>
    <t>1756-EN4TR</t>
  </si>
  <si>
    <t>EN4TR</t>
  </si>
  <si>
    <t xml:space="preserve">SUB3A </t>
  </si>
  <si>
    <t xml:space="preserve">Substation 3A </t>
  </si>
  <si>
    <t>PY</t>
  </si>
  <si>
    <t xml:space="preserve">Plyon </t>
  </si>
  <si>
    <t xml:space="preserve">CA </t>
  </si>
  <si>
    <t xml:space="preserve">Crane </t>
  </si>
  <si>
    <t>MS</t>
  </si>
  <si>
    <t xml:space="preserve">Motor Starter </t>
  </si>
  <si>
    <t>Pressure Switch High</t>
  </si>
  <si>
    <t>VFD</t>
  </si>
  <si>
    <t>Variable Speed Drive</t>
  </si>
  <si>
    <t>Position Switch, Proximity Switch</t>
  </si>
  <si>
    <t>1756-DHRIO</t>
  </si>
  <si>
    <t>DHRIO</t>
  </si>
  <si>
    <t xml:space="preserve">SUB4 </t>
  </si>
  <si>
    <t xml:space="preserve">Substation 4 </t>
  </si>
  <si>
    <t xml:space="preserve">Main Electrical House </t>
  </si>
  <si>
    <t>Pressurization Unit</t>
  </si>
  <si>
    <t>NGR</t>
  </si>
  <si>
    <t xml:space="preserve">Neutral Ground Resistor </t>
  </si>
  <si>
    <t>SCRUBBER</t>
  </si>
  <si>
    <t>Heating Ventilation Air Conditioning Unit</t>
  </si>
  <si>
    <t>Position Switch, Limit Switch</t>
  </si>
  <si>
    <t xml:space="preserve">SUB4A </t>
  </si>
  <si>
    <t xml:space="preserve">Substation 4A </t>
  </si>
  <si>
    <t>OL</t>
  </si>
  <si>
    <t xml:space="preserve">Over Load </t>
  </si>
  <si>
    <t>PSL</t>
  </si>
  <si>
    <t>Pressure Switch Low</t>
  </si>
  <si>
    <t>Fire Alarm Control Panel</t>
  </si>
  <si>
    <t>ZPR</t>
  </si>
  <si>
    <t>Position Switch, Photocell Receiver</t>
  </si>
  <si>
    <t xml:space="preserve">SUB4B </t>
  </si>
  <si>
    <t xml:space="preserve">Substation 4B </t>
  </si>
  <si>
    <t>TUS</t>
  </si>
  <si>
    <t>Take-Up System</t>
  </si>
  <si>
    <t xml:space="preserve">Push Button </t>
  </si>
  <si>
    <t>CON</t>
  </si>
  <si>
    <t>TCP</t>
  </si>
  <si>
    <t>Temperature Control Panel</t>
  </si>
  <si>
    <t>ZPE</t>
  </si>
  <si>
    <t>Position Switch, Photocell Emitter</t>
  </si>
  <si>
    <t xml:space="preserve">SUB5 </t>
  </si>
  <si>
    <t xml:space="preserve">Substation 5 </t>
  </si>
  <si>
    <t xml:space="preserve">Pull Cord </t>
  </si>
  <si>
    <t>CLX</t>
  </si>
  <si>
    <t>Controllogix Panel</t>
  </si>
  <si>
    <t>Uninterrupted Power Supply</t>
  </si>
  <si>
    <t>Position Transmitter, Encoder</t>
  </si>
  <si>
    <t>3-Tier TB</t>
  </si>
  <si>
    <t xml:space="preserve">SUB6 </t>
  </si>
  <si>
    <t xml:space="preserve">Substation 6 </t>
  </si>
  <si>
    <t>CSPT</t>
  </si>
  <si>
    <t>PE</t>
  </si>
  <si>
    <t xml:space="preserve">Pressure Element </t>
  </si>
  <si>
    <t>HTC</t>
  </si>
  <si>
    <t>Heat Trace Circuit</t>
  </si>
  <si>
    <t>Neutral Ground Resistor</t>
  </si>
  <si>
    <t>ZR</t>
  </si>
  <si>
    <t>Position Radar Scanner, Switch, Controller</t>
  </si>
  <si>
    <t>Fused TB</t>
  </si>
  <si>
    <t xml:space="preserve">SL1 </t>
  </si>
  <si>
    <t xml:space="preserve">Ship Loader 1 </t>
  </si>
  <si>
    <t>Pivot Deck</t>
  </si>
  <si>
    <t xml:space="preserve">Pressure Transmitter with Local Indicator </t>
  </si>
  <si>
    <t>HVAC Unit</t>
  </si>
  <si>
    <t>Dynamic Braking Resistor</t>
  </si>
  <si>
    <t>SE</t>
  </si>
  <si>
    <t>Speed Element</t>
  </si>
  <si>
    <t>Fused TB/2-Tier TB</t>
  </si>
  <si>
    <t xml:space="preserve">SL3 </t>
  </si>
  <si>
    <t xml:space="preserve">Ship Loader 3 </t>
  </si>
  <si>
    <t>Boom</t>
  </si>
  <si>
    <t xml:space="preserve">Pilot Light </t>
  </si>
  <si>
    <t>CONVEYOR</t>
  </si>
  <si>
    <t>Light and Control Panel (Contains Local Operators + PLC IO)</t>
  </si>
  <si>
    <t>ST</t>
  </si>
  <si>
    <t>Speed Transmitter</t>
  </si>
  <si>
    <t xml:space="preserve">SL4 </t>
  </si>
  <si>
    <t xml:space="preserve">Ship Loader 4 </t>
  </si>
  <si>
    <t xml:space="preserve">Pressure Switch High Warning </t>
  </si>
  <si>
    <t>Lighting and Control Panel</t>
  </si>
  <si>
    <t>ESRP</t>
  </si>
  <si>
    <t xml:space="preserve">Emergency Stop Relay Panel (Contains Local Operators + PLC IO) </t>
  </si>
  <si>
    <t>Speed Switch, Zero Speed Switch, Prox SW</t>
  </si>
  <si>
    <t xml:space="preserve">SR41 </t>
  </si>
  <si>
    <t xml:space="preserve">Stacker/Reclaimer 41 </t>
  </si>
  <si>
    <t>PSHH</t>
  </si>
  <si>
    <t xml:space="preserve">Pressure Switch High Trip </t>
  </si>
  <si>
    <t>Local Control Station</t>
  </si>
  <si>
    <t>PJB</t>
  </si>
  <si>
    <t>Power Junction Box</t>
  </si>
  <si>
    <t>Level Element (Ultrasonic Sensor that needs Controller)</t>
  </si>
  <si>
    <t xml:space="preserve">SR42 </t>
  </si>
  <si>
    <t xml:space="preserve">Stacker/Reclaimer 42 </t>
  </si>
  <si>
    <t xml:space="preserve">Pressure Switch Low Warning </t>
  </si>
  <si>
    <t>INDEXER</t>
  </si>
  <si>
    <t>Level Transmitter (Ultrasonic that give 4-20mA output)</t>
  </si>
  <si>
    <t xml:space="preserve">SR43 </t>
  </si>
  <si>
    <t xml:space="preserve">Stacker/Reclaimer 43 </t>
  </si>
  <si>
    <t>PSLL</t>
  </si>
  <si>
    <t xml:space="preserve">Pressure Switch Low Trip </t>
  </si>
  <si>
    <t>KE</t>
  </si>
  <si>
    <t>Hour Meter/Timer</t>
  </si>
  <si>
    <t>Level Transmitter with Local Indicator</t>
  </si>
  <si>
    <t>Point IO</t>
  </si>
  <si>
    <t>SDI</t>
  </si>
  <si>
    <t xml:space="preserve">SR44 </t>
  </si>
  <si>
    <t xml:space="preserve">Stacker/Reclaimer 44 </t>
  </si>
  <si>
    <t xml:space="preserve">Pressure Transmitter (Field device with 4-20mA output) </t>
  </si>
  <si>
    <t>Level Switch Low Warning (Tilt SW, Float SW)</t>
  </si>
  <si>
    <t>SDO</t>
  </si>
  <si>
    <t xml:space="preserve">SR45 </t>
  </si>
  <si>
    <t xml:space="preserve">Stacker/Reclaimer 45 </t>
  </si>
  <si>
    <t xml:space="preserve">Proportional Valve, Analog Controlled Valve </t>
  </si>
  <si>
    <t>EMPTY RAILCAR TREATMENT</t>
  </si>
  <si>
    <t>Level Switch Low Trip (Tilt SW, Float SW)</t>
  </si>
  <si>
    <t>.</t>
  </si>
  <si>
    <t xml:space="preserve">SR46 </t>
  </si>
  <si>
    <t xml:space="preserve">Stacker/Reclaimer 46 </t>
  </si>
  <si>
    <t xml:space="preserve">Relay </t>
  </si>
  <si>
    <t>Level Switch High Warning (Tilt SW, Float SW)</t>
  </si>
  <si>
    <t xml:space="preserve">SR47 </t>
  </si>
  <si>
    <t xml:space="preserve">Stacker/Reclaimer 47 </t>
  </si>
  <si>
    <t xml:space="preserve">Speed Element, Wind Speed Anemometer </t>
  </si>
  <si>
    <t>EV</t>
  </si>
  <si>
    <t>Valve Actuator</t>
  </si>
  <si>
    <t>Level Switch High Trip (Tilt SW, Float SW)</t>
  </si>
  <si>
    <t xml:space="preserve">FMSD </t>
  </si>
  <si>
    <t xml:space="preserve">Foam Shed </t>
  </si>
  <si>
    <t xml:space="preserve">Selector Switch </t>
  </si>
  <si>
    <t>Control Panel</t>
  </si>
  <si>
    <t>Temperature Element (RTD, TC, PTC)</t>
  </si>
  <si>
    <t xml:space="preserve">OD </t>
  </si>
  <si>
    <t xml:space="preserve">Ocean Discharge </t>
  </si>
  <si>
    <t>Speed Switch</t>
  </si>
  <si>
    <t xml:space="preserve">Speed Switch, Zero Speed Switch, Prox SW </t>
  </si>
  <si>
    <t>FCV</t>
  </si>
  <si>
    <t>Flow Control Valve</t>
  </si>
  <si>
    <t>Temperature Transmitter (RTD, TC, with 4-20mA output)</t>
  </si>
  <si>
    <t>BREAKERS</t>
  </si>
  <si>
    <t xml:space="preserve">Speed Transmitter, Wind Speed Controller </t>
  </si>
  <si>
    <t>EY</t>
  </si>
  <si>
    <t xml:space="preserve">Photocell </t>
  </si>
  <si>
    <t>Temperature Transmitter with Local Indicator</t>
  </si>
  <si>
    <t>UL489 CB (2A)</t>
  </si>
  <si>
    <t xml:space="preserve">Solenoid Valve, Control Valve </t>
  </si>
  <si>
    <t>EB</t>
  </si>
  <si>
    <t>Electrical Box</t>
  </si>
  <si>
    <t>TSL</t>
  </si>
  <si>
    <t>Temp Switch Low Warning (Temp SW)</t>
  </si>
  <si>
    <t>EP24DC-</t>
  </si>
  <si>
    <t>Temperature Element</t>
  </si>
  <si>
    <t xml:space="preserve">Temperature Element (RTD, TC, PTC) </t>
  </si>
  <si>
    <t>Flow Transmitter</t>
  </si>
  <si>
    <t>TSLL</t>
  </si>
  <si>
    <t>Temp Switch Low Trip (Temp SW)</t>
  </si>
  <si>
    <t>INPUT</t>
  </si>
  <si>
    <t>UL1077 CB (2A)</t>
  </si>
  <si>
    <t>FPD-</t>
  </si>
  <si>
    <t xml:space="preserve">Temperature Transmitter with Local Indicator </t>
  </si>
  <si>
    <t>FTView Station</t>
  </si>
  <si>
    <t>Temp Switch High Warning (Temp SW, Thermoswitch, Klixon)</t>
  </si>
  <si>
    <t>OUTPUT</t>
  </si>
  <si>
    <t>UL 489 CB (5A)</t>
  </si>
  <si>
    <t xml:space="preserve">Temp Switch High Warning (Temp SW, Thermoswitch, Klixon) </t>
  </si>
  <si>
    <t>HSS</t>
  </si>
  <si>
    <t>Rope Switch</t>
  </si>
  <si>
    <t>Temp Switch High Trip (Temp SW, Thermoswitch, Klixon)</t>
  </si>
  <si>
    <t xml:space="preserve">Temp Switch High Trip </t>
  </si>
  <si>
    <t xml:space="preserve">Temp Switch High Trip (Temp SW, Thermoswitch, Klixon) </t>
  </si>
  <si>
    <t>HT</t>
  </si>
  <si>
    <t>Heat Trace</t>
  </si>
  <si>
    <t>Pressure Element</t>
  </si>
  <si>
    <t>VTM-</t>
  </si>
  <si>
    <t>Ball Valve with Feedback</t>
  </si>
  <si>
    <t>CTM-</t>
  </si>
  <si>
    <t>Motor Operated Valve</t>
  </si>
  <si>
    <t>EPAC-</t>
  </si>
  <si>
    <t xml:space="preserve">Temp Switch Low Warning (Temp SW) </t>
  </si>
  <si>
    <t>Heater Element</t>
  </si>
  <si>
    <t>Pressure Transmitter (Field device with 4-20mA output)</t>
  </si>
  <si>
    <t xml:space="preserve">Temp Switch Low Trip (Temp SW) </t>
  </si>
  <si>
    <t>HS</t>
  </si>
  <si>
    <t>Hand-Off-Auto Switch</t>
  </si>
  <si>
    <t>Pressure Transmitter with Local Indicator</t>
  </si>
  <si>
    <t xml:space="preserve">Temperature Transmitter (RTD, TC, with 4-20mA output) </t>
  </si>
  <si>
    <t>FTS</t>
  </si>
  <si>
    <t>Flow &amp; Temperature Sensor</t>
  </si>
  <si>
    <t>Pressure Switch Low Warning</t>
  </si>
  <si>
    <t xml:space="preserve">Uninterrupted Power Supply </t>
  </si>
  <si>
    <t>RS</t>
  </si>
  <si>
    <t>Photocell Receiver</t>
  </si>
  <si>
    <t>Pressure Switch Low Trip</t>
  </si>
  <si>
    <t>Vibration Element</t>
  </si>
  <si>
    <t xml:space="preserve">Vibration Element (Accelerometer) </t>
  </si>
  <si>
    <t>Pressure Switch High Warning</t>
  </si>
  <si>
    <t>VIT</t>
  </si>
  <si>
    <t xml:space="preserve">Vibration Transmitter with Local Indicator </t>
  </si>
  <si>
    <t>Main PLC Control Panel</t>
  </si>
  <si>
    <t>Pressure Switch High Trip</t>
  </si>
  <si>
    <t>VT</t>
  </si>
  <si>
    <t xml:space="preserve">Vibration Transmitter (Field device with 4-20mA output) </t>
  </si>
  <si>
    <t>Weight Element (Load Cell, Strain Gauge, Toque Sensor)</t>
  </si>
  <si>
    <t xml:space="preserve">Weight Element (Load Cell, Strain Gauge, Toque Sensor) </t>
  </si>
  <si>
    <t>LS</t>
  </si>
  <si>
    <t>Weight Transmitter (Field device with 4-20mA output)</t>
  </si>
  <si>
    <t>WSH</t>
  </si>
  <si>
    <t xml:space="preserve">Weight Switch High Warning </t>
  </si>
  <si>
    <t>LSW</t>
  </si>
  <si>
    <t>Interior Lighting Switch</t>
  </si>
  <si>
    <t>WTI</t>
  </si>
  <si>
    <t>Weight Transmitter with Local Indicator</t>
  </si>
  <si>
    <t>WSHH</t>
  </si>
  <si>
    <t xml:space="preserve">Weight Switch High Trip </t>
  </si>
  <si>
    <t>WSL</t>
  </si>
  <si>
    <t>Weight Switch Low Warning (Torque Switch)</t>
  </si>
  <si>
    <t xml:space="preserve">Weight Switch Low Warning (Torque Switch) </t>
  </si>
  <si>
    <t>High-High Level Switch</t>
  </si>
  <si>
    <t>WSLL</t>
  </si>
  <si>
    <t>Weight Switch Low Trip</t>
  </si>
  <si>
    <t xml:space="preserve">Weight Switch Low Trip </t>
  </si>
  <si>
    <t>Low Level Switch</t>
  </si>
  <si>
    <t>Weight Switch High Warning</t>
  </si>
  <si>
    <t>Weight Transmitter</t>
  </si>
  <si>
    <t xml:space="preserve">Weight Transmitter (Field device with 4-20mA output) </t>
  </si>
  <si>
    <t>LSA</t>
  </si>
  <si>
    <t>Chute Plugged Alarm</t>
  </si>
  <si>
    <t>Weight Switch High Trip</t>
  </si>
  <si>
    <t xml:space="preserve">Weight Transmitter with Local Indicator </t>
  </si>
  <si>
    <t>High Level Switch</t>
  </si>
  <si>
    <t>Warning Horn</t>
  </si>
  <si>
    <t>Flow Element</t>
  </si>
  <si>
    <t>inch</t>
  </si>
  <si>
    <t>DS</t>
  </si>
  <si>
    <t>Local Disconnect (480V)</t>
  </si>
  <si>
    <t xml:space="preserve">Light Sensor </t>
  </si>
  <si>
    <t>DUMPER</t>
  </si>
  <si>
    <t>Flow Transmitter (Field device with 4-20mA output)</t>
  </si>
  <si>
    <t xml:space="preserve">Limit Switch </t>
  </si>
  <si>
    <t xml:space="preserve">Position Switch, Limit Switch </t>
  </si>
  <si>
    <t>ER-111</t>
  </si>
  <si>
    <t>Electrical Room 111</t>
  </si>
  <si>
    <t>FTI</t>
  </si>
  <si>
    <t>Flow Transmitter with Local Indicator</t>
  </si>
  <si>
    <t xml:space="preserve">Position Switch, Photocell Emitter </t>
  </si>
  <si>
    <t>ER-613</t>
  </si>
  <si>
    <t>Electrical Room 613</t>
  </si>
  <si>
    <t>Flow Switch Low Warning (Torque Switch)</t>
  </si>
  <si>
    <t xml:space="preserve">Position Switch, Photocell Receiver </t>
  </si>
  <si>
    <t>ER-611</t>
  </si>
  <si>
    <t>Electrical Room 611</t>
  </si>
  <si>
    <t>Flow Switch Low Trip</t>
  </si>
  <si>
    <t xml:space="preserve">Proximity Switch </t>
  </si>
  <si>
    <t xml:space="preserve">Position Switch, Proximity Switch </t>
  </si>
  <si>
    <t>ENC</t>
  </si>
  <si>
    <t>Flow Switch High Warning</t>
  </si>
  <si>
    <t>1734-OE2C</t>
  </si>
  <si>
    <t xml:space="preserve">Position Radar Scanner, Switch, Controller </t>
  </si>
  <si>
    <t>Emergency Stop Relay Panel</t>
  </si>
  <si>
    <t>1734-IR2</t>
  </si>
  <si>
    <t xml:space="preserve">Position Transmitter, Encoder </t>
  </si>
  <si>
    <t>Emergency E-Stop</t>
  </si>
  <si>
    <t>Flow Switch High Trip</t>
  </si>
  <si>
    <t>1734-VHSC24</t>
  </si>
  <si>
    <t>Filter Blocked Switch</t>
  </si>
  <si>
    <t>AEI</t>
  </si>
  <si>
    <t>AEI Antenna</t>
  </si>
  <si>
    <t>Vibration Element (Accelerometer)</t>
  </si>
  <si>
    <t>Push Button/Pilot Light</t>
  </si>
  <si>
    <t>AF</t>
  </si>
  <si>
    <t>Vibration Transmitter (Field device with 4-20mA output)</t>
  </si>
  <si>
    <t>1734-OA4</t>
  </si>
  <si>
    <t>Vibration Transmitter with Local Indicator</t>
  </si>
  <si>
    <t>Feeder Circuit Breaker</t>
  </si>
  <si>
    <t>Motor Starter</t>
  </si>
  <si>
    <t>1734-OB4</t>
  </si>
  <si>
    <t>SURGE BIN</t>
  </si>
  <si>
    <t>Over Load</t>
  </si>
  <si>
    <t>1734-OX2</t>
  </si>
  <si>
    <t>TC</t>
  </si>
  <si>
    <t>Temperature Controller</t>
  </si>
  <si>
    <t>Contactor</t>
  </si>
  <si>
    <t>TOWER</t>
  </si>
  <si>
    <t>TS</t>
  </si>
  <si>
    <t>High Temperature Switch</t>
  </si>
  <si>
    <t>BHW</t>
  </si>
  <si>
    <t>Boom Hoist Winch</t>
  </si>
  <si>
    <t>Low Temperature Switch</t>
  </si>
  <si>
    <t>FPS</t>
  </si>
  <si>
    <t>Pull Station</t>
  </si>
  <si>
    <t>FSD</t>
  </si>
  <si>
    <t>Smoke Detector</t>
  </si>
  <si>
    <t>FAS</t>
  </si>
  <si>
    <t>Fire Alarm Siren</t>
  </si>
  <si>
    <t>VALVE HOUSE</t>
  </si>
  <si>
    <t>FHD</t>
  </si>
  <si>
    <t>Heat Detector</t>
  </si>
  <si>
    <t>Vibration Sensor</t>
  </si>
  <si>
    <t>TEH</t>
  </si>
  <si>
    <t>Temperature Element High Temp. Warning</t>
  </si>
  <si>
    <t>TEHH</t>
  </si>
  <si>
    <t>Temperature Element High Temp. Trip</t>
  </si>
  <si>
    <t>GPS</t>
  </si>
  <si>
    <t>GPS System</t>
  </si>
  <si>
    <t>Weight Scale, Weight Transmitter</t>
  </si>
  <si>
    <t>ESR</t>
  </si>
  <si>
    <t>E-Stop Relay</t>
  </si>
  <si>
    <t>XPR</t>
  </si>
  <si>
    <t>Fire Alarm Control Module</t>
  </si>
  <si>
    <t>OCT</t>
  </si>
  <si>
    <t>Oil Consistency</t>
  </si>
  <si>
    <t>XS</t>
  </si>
  <si>
    <t>Motion Switch</t>
  </si>
  <si>
    <t>ACT</t>
  </si>
  <si>
    <t>Anti Collision Transmitter</t>
  </si>
  <si>
    <t>XT</t>
  </si>
  <si>
    <t>2D Laser Scanner</t>
  </si>
  <si>
    <t>Humidity Transmitter</t>
  </si>
  <si>
    <t>XTD</t>
  </si>
  <si>
    <t>1D Laser Scanner</t>
  </si>
  <si>
    <t>HVAC Fan On (hvac standard tag)</t>
  </si>
  <si>
    <t>Alarm Horn</t>
  </si>
  <si>
    <t>Stage Cooling (hvac standard tag)</t>
  </si>
  <si>
    <t>YI</t>
  </si>
  <si>
    <t>Status Light/Pilot Light</t>
  </si>
  <si>
    <t>W</t>
  </si>
  <si>
    <t>Stage Heat (hvac standard tag)</t>
  </si>
  <si>
    <t>Alarm Light</t>
  </si>
  <si>
    <t>FIRC</t>
  </si>
  <si>
    <t>IR Camera</t>
  </si>
  <si>
    <t>ZS</t>
  </si>
  <si>
    <t>FST</t>
  </si>
  <si>
    <t>Smoke Transmitter</t>
  </si>
  <si>
    <t>Position Transmitter/Inclinometer</t>
  </si>
  <si>
    <t>FCOT</t>
  </si>
  <si>
    <t>CO Transmitter</t>
  </si>
  <si>
    <t>Level Element</t>
  </si>
  <si>
    <t>DPR</t>
  </si>
  <si>
    <t>Damper Actuator</t>
  </si>
  <si>
    <t>PTC</t>
  </si>
  <si>
    <t>PTC thermistors</t>
  </si>
  <si>
    <t>TEMPERATURE SWITCH</t>
  </si>
  <si>
    <t>FIT</t>
  </si>
  <si>
    <t xml:space="preserve">IPC </t>
  </si>
  <si>
    <t>IP CAMERA</t>
  </si>
  <si>
    <t>FC</t>
  </si>
  <si>
    <t>Fluid Coupling</t>
  </si>
  <si>
    <t>Relay Contactor</t>
  </si>
  <si>
    <t>Line 1</t>
  </si>
  <si>
    <t>Line 2</t>
  </si>
  <si>
    <t>Line 3</t>
  </si>
  <si>
    <t>Line 4</t>
  </si>
  <si>
    <t>PRESENT IN GA?</t>
  </si>
  <si>
    <t>Customer Spec</t>
  </si>
  <si>
    <t>No.</t>
  </si>
  <si>
    <t>Type</t>
  </si>
  <si>
    <t>Supply Voltage</t>
  </si>
  <si>
    <t>Interface</t>
  </si>
  <si>
    <t>Rated Voltage</t>
  </si>
  <si>
    <t>Feedback</t>
  </si>
  <si>
    <t>Power</t>
  </si>
  <si>
    <t>G0AMH</t>
  </si>
  <si>
    <t>10-30 VDC</t>
  </si>
  <si>
    <t>Ethernet/IP</t>
  </si>
  <si>
    <t>Rotary Encoder</t>
  </si>
  <si>
    <t>Sensata</t>
  </si>
  <si>
    <t>HS35</t>
  </si>
  <si>
    <t>5-28 VDC</t>
  </si>
  <si>
    <t>LD/TTL</t>
  </si>
  <si>
    <t>Plugged Chute Switch</t>
  </si>
  <si>
    <t>Thermo Ramsey</t>
  </si>
  <si>
    <t>Mercury-Free Tilt Sensors</t>
  </si>
  <si>
    <t>Rockwell Automation</t>
  </si>
  <si>
    <t>871TM</t>
  </si>
  <si>
    <t>24 VDC</t>
  </si>
  <si>
    <t>High Accuracy Belt Scale</t>
  </si>
  <si>
    <t>TD micronic</t>
  </si>
  <si>
    <t>HzLd/Prt/XL713n</t>
  </si>
  <si>
    <t>Belt Scale</t>
  </si>
  <si>
    <t>Belt Alignment</t>
  </si>
  <si>
    <t>AFA &amp; AFAX</t>
  </si>
  <si>
    <t>600 VAC</t>
  </si>
  <si>
    <t>Pull Cords</t>
  </si>
  <si>
    <t>AFU &amp; AFUX series</t>
  </si>
  <si>
    <t>Zero Speed Sensor</t>
  </si>
  <si>
    <t>ifm</t>
  </si>
  <si>
    <t>DI602A</t>
  </si>
  <si>
    <t>10-36 VDC</t>
  </si>
  <si>
    <t>Bearing Temperature Sensors</t>
  </si>
  <si>
    <t>TT420-LT</t>
  </si>
  <si>
    <t>8-30 VDC</t>
  </si>
  <si>
    <t>Inductive Limit Switch</t>
  </si>
  <si>
    <t>Emerson</t>
  </si>
  <si>
    <t>GO Switch Family</t>
  </si>
  <si>
    <t>Conveyor Protection Switch Family</t>
  </si>
  <si>
    <t>Photoelectric Sensor</t>
  </si>
  <si>
    <t>O1D100</t>
  </si>
  <si>
    <t>Float Switch</t>
  </si>
  <si>
    <t>Flygt</t>
  </si>
  <si>
    <t>ENM-10</t>
  </si>
  <si>
    <t>Ultrasonic Level Sensor</t>
  </si>
  <si>
    <t>Siemens</t>
  </si>
  <si>
    <t>LU240 series</t>
  </si>
  <si>
    <t>4-20/HART</t>
  </si>
  <si>
    <t>Differential Pressure Transmitter</t>
  </si>
  <si>
    <t>SITRANS P250</t>
  </si>
  <si>
    <t>PTZ Camera</t>
  </si>
  <si>
    <t>AXIS</t>
  </si>
  <si>
    <t>Q6074-E</t>
  </si>
  <si>
    <t>PoE</t>
  </si>
  <si>
    <t>Industrial Beacon</t>
  </si>
  <si>
    <t>G-STR Global Series</t>
  </si>
  <si>
    <t>120 VAC</t>
  </si>
  <si>
    <t>Terminal Block</t>
  </si>
  <si>
    <t>Weidmuller</t>
  </si>
  <si>
    <t>W-Series</t>
  </si>
  <si>
    <t>Fused Terminal Blocks</t>
  </si>
  <si>
    <t>Fuses</t>
  </si>
  <si>
    <t>Bussmann</t>
  </si>
  <si>
    <t>Circuit Breakers</t>
  </si>
  <si>
    <t>Allen-Bradley</t>
  </si>
  <si>
    <t>140G Series</t>
  </si>
  <si>
    <t>Power Supplies</t>
  </si>
  <si>
    <t>1606 series</t>
  </si>
  <si>
    <t>Wire Duct</t>
  </si>
  <si>
    <t>Panduit</t>
  </si>
  <si>
    <t>Relays</t>
  </si>
  <si>
    <t>Allen-Bradley/Weidmuller</t>
  </si>
  <si>
    <t>Push Buttons</t>
  </si>
  <si>
    <t>800H Operators series</t>
  </si>
  <si>
    <t>Emergency Stop Button</t>
  </si>
  <si>
    <t>Selector Switches</t>
  </si>
  <si>
    <t>Indicator Lights</t>
  </si>
  <si>
    <t>Q'TY</t>
  </si>
  <si>
    <t>Number</t>
  </si>
  <si>
    <t>New No</t>
  </si>
  <si>
    <t>2025-01-03 GK comment</t>
  </si>
  <si>
    <t>Safety Switch 1</t>
  </si>
  <si>
    <t>Safety Switch 2</t>
  </si>
  <si>
    <t>deleted</t>
  </si>
  <si>
    <t>Archived</t>
  </si>
  <si>
    <t>9001KYG1Y is deleted, Hammond 1437S16A is chosen</t>
  </si>
  <si>
    <t>Belt Rip Switch</t>
  </si>
  <si>
    <t>AFA20 datasheet is collected</t>
  </si>
  <si>
    <t>Proximity Switch vs Limit Switch?</t>
  </si>
  <si>
    <t>Position Transmitter</t>
  </si>
  <si>
    <t>Temperature Transmitter 1</t>
  </si>
  <si>
    <t>Lock Out Relay</t>
  </si>
  <si>
    <t>Fan ON</t>
  </si>
  <si>
    <t>Stage 1 Heat</t>
  </si>
  <si>
    <t>Stage 2 Heat</t>
  </si>
  <si>
    <t>Supervision</t>
  </si>
  <si>
    <t>Switch 1</t>
  </si>
  <si>
    <t>Switch 2</t>
  </si>
  <si>
    <t>Linear Displacement Transducer</t>
  </si>
  <si>
    <t>Cam Switch</t>
  </si>
  <si>
    <t>Trouble</t>
  </si>
  <si>
    <t>Manual input (Vendor)</t>
  </si>
  <si>
    <t>Rail Clamp</t>
  </si>
  <si>
    <t>Rail Clamp Limit Switch</t>
  </si>
  <si>
    <t>Inductive Sensor</t>
  </si>
  <si>
    <t>IGS001 / E18209</t>
  </si>
  <si>
    <t>BrelX</t>
  </si>
  <si>
    <t>2025-01-13 Current Inst List does not match to Vendor Documents. 3 Inductive sensors exist.
Vendor drawing shows E18209 Cable with a note saying 'with IGT001'. Need a confirmation IGS001 or IGT001</t>
  </si>
  <si>
    <t>Winch Limit Switch</t>
  </si>
  <si>
    <t>Stromag</t>
  </si>
  <si>
    <t>LightCam?</t>
  </si>
  <si>
    <t>Cleveland Cascades</t>
  </si>
  <si>
    <t>121-01</t>
  </si>
  <si>
    <t>Specific model number needed</t>
  </si>
  <si>
    <t>Ultimate High Limit Switch</t>
  </si>
  <si>
    <t>IDEM Safety</t>
  </si>
  <si>
    <t>HLM-SS-AL</t>
  </si>
  <si>
    <t>121-02</t>
  </si>
  <si>
    <t>Slack Rope Limit Switch</t>
  </si>
  <si>
    <t>HLM-SS-RP</t>
  </si>
  <si>
    <t>121-03</t>
  </si>
  <si>
    <t>Collision Detection Limit Switch</t>
  </si>
  <si>
    <t>Conveyor Components Co.</t>
  </si>
  <si>
    <t>CT-200SGC with CT-600S (2) / CT-105C</t>
  </si>
  <si>
    <t>121-04</t>
  </si>
  <si>
    <t>Material Detection Limit Switch</t>
  </si>
  <si>
    <t>Endress+Hauser</t>
  </si>
  <si>
    <t>FTM50-CGG2A4A62AA</t>
  </si>
  <si>
    <t>121-05</t>
  </si>
  <si>
    <t>Mettler Toledo</t>
  </si>
  <si>
    <t>SLS510</t>
  </si>
  <si>
    <t>Strain Gauge Converter</t>
  </si>
  <si>
    <t>KFD2-WAC2-1.D</t>
  </si>
  <si>
    <t>Lub level sensor</t>
  </si>
  <si>
    <t>Level Sensor</t>
  </si>
  <si>
    <t>BIJUR DELIMON</t>
  </si>
  <si>
    <t>Vendor drawing does not specify what model is</t>
  </si>
  <si>
    <t>Lub Solenoid Valve</t>
  </si>
  <si>
    <t>PTC Pump Motor</t>
  </si>
  <si>
    <t>PN3560</t>
  </si>
  <si>
    <t>Hydraulic</t>
  </si>
  <si>
    <t>Low Oil Level Switch</t>
  </si>
  <si>
    <t>GEMS</t>
  </si>
  <si>
    <t>LS1800-01801</t>
  </si>
  <si>
    <t>Janox Fluid Power</t>
  </si>
  <si>
    <t>141-28</t>
  </si>
  <si>
    <t>Oil Level Sensor</t>
  </si>
  <si>
    <t>LR3000 + E43221</t>
  </si>
  <si>
    <t>Temperature Transducer</t>
  </si>
  <si>
    <t>TA2333 + UT0009</t>
  </si>
  <si>
    <t>STAUFF</t>
  </si>
  <si>
    <t>HIM-VE-B-B5.0-X</t>
  </si>
  <si>
    <t>141-20</t>
  </si>
  <si>
    <t>MP FILTRI</t>
  </si>
  <si>
    <t>SMA-4-4S-C-HC</t>
  </si>
  <si>
    <t>141-34</t>
  </si>
  <si>
    <t>Suction Ball Valve</t>
  </si>
  <si>
    <t>DMIC</t>
  </si>
  <si>
    <t>BVAL-1000S-4321-IEZN</t>
  </si>
  <si>
    <t>Oil in Tray Sensor</t>
  </si>
  <si>
    <t>KI5083</t>
  </si>
  <si>
    <t>141-61</t>
  </si>
  <si>
    <t>Proportional Valve + Amplifier</t>
  </si>
  <si>
    <t>NACHI</t>
  </si>
  <si>
    <t>ESD-G01-C6S-20-A-E12 + EDA-PD1-NWZ-D-D2-11</t>
  </si>
  <si>
    <t>141-35</t>
  </si>
  <si>
    <t>Directional Valve</t>
  </si>
  <si>
    <t>SA-G01-C6-C115-E31</t>
  </si>
  <si>
    <t>DONALDSON</t>
  </si>
  <si>
    <t>TPP-1215-04S</t>
  </si>
  <si>
    <t>PN2169</t>
  </si>
  <si>
    <t>141-47</t>
  </si>
  <si>
    <t>PT5401</t>
  </si>
  <si>
    <t>Lift Arm Cyl Temposonic</t>
  </si>
  <si>
    <t>ROTA</t>
  </si>
  <si>
    <t>LJB 0650 M 0.3A W1 4430</t>
  </si>
  <si>
    <t>Clamp Cylinder Temposonic</t>
  </si>
  <si>
    <t>LJB 0090 M 0.3A W1 4421</t>
  </si>
  <si>
    <t>Unloader Valve</t>
  </si>
  <si>
    <t>SA-G01-C7Y-C115-E13</t>
  </si>
  <si>
    <t>Dump Valve</t>
  </si>
  <si>
    <t>VICKERS</t>
  </si>
  <si>
    <t>SV3-10-C-0-115AG</t>
  </si>
  <si>
    <t>Tempo ?</t>
  </si>
  <si>
    <t>TEMPOSONIC</t>
  </si>
  <si>
    <t>LJE 3000 M 0.3A M XXXX?
RH5-T-A-3500M-01-D60-1-A-0-0?</t>
  </si>
  <si>
    <t>Boom Hoist Drum 1</t>
  </si>
  <si>
    <t>Safety Encoder System</t>
  </si>
  <si>
    <t>Overtravel Upper Limit</t>
  </si>
  <si>
    <t>Overtravel Lower Limit</t>
  </si>
  <si>
    <t>Boom Hoist Drum 2</t>
  </si>
  <si>
    <t>SL3-BH-RCP1-A-X2-S1</t>
  </si>
  <si>
    <t>SL3-BH-RCP1-A-X2-S2</t>
  </si>
  <si>
    <t>SL3-BH-RCP1-A-X3-S1</t>
  </si>
  <si>
    <t>SL3-BH-RCP1-A-X3-S2</t>
  </si>
  <si>
    <t>SL3-BH-RCP1-B-X2-S1</t>
  </si>
  <si>
    <t>SL3-BH-RCP1-B-X2-S2</t>
  </si>
  <si>
    <t>SL3-BH-RCP1-B-X3-S1</t>
  </si>
  <si>
    <t>SL3-BH-RCP1-B-X3-S2</t>
  </si>
  <si>
    <t>AENTR-RACK11</t>
  </si>
  <si>
    <t>AENTR-RACK12</t>
  </si>
  <si>
    <t>IEM3300-16T</t>
  </si>
  <si>
    <t>Raise Overspeed Trip</t>
  </si>
  <si>
    <t>Lower Overspeed Trip</t>
  </si>
  <si>
    <t>End of Travel Upper Limit</t>
  </si>
  <si>
    <t>End of Travel Lower Limit</t>
  </si>
  <si>
    <t>SL3-BH-RCP1-A-X4-S1</t>
  </si>
  <si>
    <t>SL3-BH-RCP1-A-X4-S2</t>
  </si>
  <si>
    <t>SL3-BH-RCP1-B-X4-S1</t>
  </si>
  <si>
    <t>SL3-BH-RCP1-B-X4-S2</t>
  </si>
  <si>
    <t>SL3-BH-RCP1-A-X2-S3</t>
  </si>
  <si>
    <t>SL3-BH-RCP1-B-X2-S3</t>
  </si>
  <si>
    <t>Controler Fault</t>
  </si>
  <si>
    <t>Q3538-SLVE</t>
  </si>
  <si>
    <t>Comet</t>
  </si>
  <si>
    <t>T0110</t>
  </si>
  <si>
    <t>800H-QRH2W</t>
  </si>
  <si>
    <t>800H-QRBH2W</t>
  </si>
  <si>
    <t>800H-AR2D1</t>
  </si>
  <si>
    <t>800H-QRBH2G</t>
  </si>
  <si>
    <t>800H-AR6D2</t>
  </si>
  <si>
    <t>800H-HR2B</t>
  </si>
  <si>
    <t>800H-AR2D1 + 800H-N140</t>
  </si>
  <si>
    <t>800H-JR91B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</si>
</sst>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1009]mmmm\ d\,\ yyyy;@"/>
    <numFmt numFmtId="167" formatCode="yyyy\-mm\-dd;@"/>
    <numFmt numFmtId="168" formatCode="yyyy/mm/dd;@"/>
    <numFmt numFmtId="169" formatCode="000"/>
  </numFmts>
  <fonts count="5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78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/>
    <xf numFmtId="0" fontId="9" fillId="0" borderId="0"/>
    <xf numFmtId="0" fontId="10" fillId="0" borderId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2" fillId="0" borderId="26" applyNumberFormat="0" applyFill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27" applyNumberFormat="0" applyAlignment="0" applyProtection="0"/>
    <xf numFmtId="0" fontId="23" fillId="9" borderId="28" applyNumberFormat="0" applyAlignment="0" applyProtection="0"/>
    <xf numFmtId="0" fontId="24" fillId="9" borderId="27" applyNumberFormat="0" applyAlignment="0" applyProtection="0"/>
    <xf numFmtId="0" fontId="25" fillId="0" borderId="29" applyNumberFormat="0" applyFill="0" applyAlignment="0" applyProtection="0"/>
    <xf numFmtId="0" fontId="26" fillId="10" borderId="30" applyNumberFormat="0" applyAlignment="0" applyProtection="0"/>
    <xf numFmtId="0" fontId="13" fillId="0" borderId="0" applyNumberFormat="0" applyFill="0" applyBorder="0" applyAlignment="0" applyProtection="0"/>
    <xf numFmtId="0" fontId="11" fillId="11" borderId="31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32" applyNumberFormat="0" applyFill="0" applyAlignment="0" applyProtection="0"/>
    <xf numFmtId="0" fontId="28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8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8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8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8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8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8">
    <xf numFmtId="0" fontId="0" fillId="0" borderId="0" xfId="0"/>
    <xf numFmtId="0" fontId="11" fillId="0" borderId="0" xfId="0" applyFont="1"/>
    <xf numFmtId="0" fontId="15" fillId="0" borderId="0" xfId="0" applyFo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4" borderId="0" xfId="0" applyFont="1" applyFill="1" applyAlignment="1">
      <alignment vertical="top"/>
    </xf>
    <xf numFmtId="49" fontId="14" fillId="4" borderId="0" xfId="0" applyNumberFormat="1" applyFont="1" applyFill="1" applyAlignment="1">
      <alignment horizontal="center" vertical="top"/>
    </xf>
    <xf numFmtId="0" fontId="14" fillId="3" borderId="0" xfId="0" applyFont="1" applyFill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 vertical="top"/>
    </xf>
    <xf numFmtId="0" fontId="4" fillId="0" borderId="15" xfId="3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" fontId="14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4" fillId="0" borderId="15" xfId="3" applyNumberFormat="1" applyFont="1" applyBorder="1" applyAlignment="1">
      <alignment horizontal="center" vertical="center" wrapText="1"/>
    </xf>
    <xf numFmtId="0" fontId="4" fillId="0" borderId="16" xfId="3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0" fontId="11" fillId="37" borderId="17" xfId="0" applyFont="1" applyFill="1" applyBorder="1" applyAlignment="1">
      <alignment horizontal="center" vertical="center"/>
    </xf>
    <xf numFmtId="0" fontId="33" fillId="36" borderId="9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5" fillId="37" borderId="17" xfId="0" applyFont="1" applyFill="1" applyBorder="1" applyAlignment="1">
      <alignment horizontal="center" vertical="center"/>
    </xf>
    <xf numFmtId="0" fontId="5" fillId="36" borderId="22" xfId="0" applyFont="1" applyFill="1" applyBorder="1"/>
    <xf numFmtId="0" fontId="36" fillId="36" borderId="15" xfId="0" applyFont="1" applyFill="1" applyBorder="1" applyAlignment="1">
      <alignment horizontal="center"/>
    </xf>
    <xf numFmtId="0" fontId="0" fillId="0" borderId="19" xfId="0" applyBorder="1"/>
    <xf numFmtId="2" fontId="5" fillId="36" borderId="22" xfId="0" applyNumberFormat="1" applyFont="1" applyFill="1" applyBorder="1"/>
    <xf numFmtId="9" fontId="11" fillId="0" borderId="0" xfId="0" applyNumberFormat="1" applyFont="1" applyAlignment="1">
      <alignment horizontal="left"/>
    </xf>
    <xf numFmtId="0" fontId="37" fillId="37" borderId="17" xfId="0" applyFont="1" applyFill="1" applyBorder="1" applyAlignment="1">
      <alignment horizontal="center" vertical="center"/>
    </xf>
    <xf numFmtId="0" fontId="12" fillId="37" borderId="19" xfId="0" applyFont="1" applyFill="1" applyBorder="1" applyAlignment="1">
      <alignment horizontal="center" vertical="center"/>
    </xf>
    <xf numFmtId="0" fontId="5" fillId="36" borderId="10" xfId="0" applyFont="1" applyFill="1" applyBorder="1"/>
    <xf numFmtId="49" fontId="11" fillId="0" borderId="0" xfId="0" applyNumberFormat="1" applyFont="1" applyAlignment="1">
      <alignment horizontal="center"/>
    </xf>
    <xf numFmtId="0" fontId="0" fillId="36" borderId="1" xfId="0" applyFill="1" applyBorder="1" applyAlignment="1">
      <alignment horizontal="center"/>
    </xf>
    <xf numFmtId="0" fontId="11" fillId="3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36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9" fontId="11" fillId="0" borderId="0" xfId="0" applyNumberFormat="1" applyFont="1"/>
    <xf numFmtId="49" fontId="5" fillId="0" borderId="0" xfId="0" applyNumberFormat="1" applyFont="1" applyAlignment="1">
      <alignment horizontal="center"/>
    </xf>
    <xf numFmtId="49" fontId="5" fillId="3" borderId="35" xfId="0" applyNumberFormat="1" applyFont="1" applyFill="1" applyBorder="1" applyAlignment="1">
      <alignment horizontal="center"/>
    </xf>
    <xf numFmtId="0" fontId="5" fillId="3" borderId="35" xfId="0" applyFont="1" applyFill="1" applyBorder="1"/>
    <xf numFmtId="0" fontId="11" fillId="3" borderId="35" xfId="0" applyFont="1" applyFill="1" applyBorder="1"/>
    <xf numFmtId="49" fontId="11" fillId="3" borderId="35" xfId="0" applyNumberFormat="1" applyFont="1" applyFill="1" applyBorder="1"/>
    <xf numFmtId="0" fontId="5" fillId="3" borderId="35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3" fillId="42" borderId="1" xfId="0" applyFont="1" applyFill="1" applyBorder="1"/>
    <xf numFmtId="0" fontId="4" fillId="0" borderId="0" xfId="0" applyFont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49" fontId="11" fillId="0" borderId="1" xfId="0" applyNumberFormat="1" applyFon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3" fillId="0" borderId="37" xfId="0" applyFont="1" applyBorder="1"/>
    <xf numFmtId="0" fontId="3" fillId="0" borderId="35" xfId="0" applyFont="1" applyBorder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49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9" fillId="0" borderId="0" xfId="0" applyFont="1" applyAlignment="1">
      <alignment vertical="center"/>
    </xf>
    <xf numFmtId="0" fontId="1" fillId="43" borderId="40" xfId="0" applyFont="1" applyFill="1" applyBorder="1" applyAlignment="1">
      <alignment vertical="center"/>
    </xf>
    <xf numFmtId="0" fontId="38" fillId="44" borderId="41" xfId="0" applyFont="1" applyFill="1" applyBorder="1" applyAlignment="1">
      <alignment vertical="center"/>
    </xf>
    <xf numFmtId="167" fontId="1" fillId="44" borderId="3" xfId="0" applyNumberFormat="1" applyFont="1" applyFill="1" applyBorder="1" applyAlignment="1">
      <alignment horizontal="left" vertical="center"/>
    </xf>
    <xf numFmtId="0" fontId="1" fillId="37" borderId="16" xfId="0" applyFont="1" applyFill="1" applyBorder="1" applyAlignment="1">
      <alignment horizontal="center" vertical="center"/>
    </xf>
    <xf numFmtId="0" fontId="1" fillId="37" borderId="33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45" borderId="2" xfId="0" applyFont="1" applyFill="1" applyBorder="1" applyAlignment="1">
      <alignment horizontal="center" vertical="center"/>
    </xf>
    <xf numFmtId="0" fontId="38" fillId="45" borderId="42" xfId="0" applyFont="1" applyFill="1" applyBorder="1" applyAlignment="1">
      <alignment horizontal="center" vertical="center"/>
    </xf>
    <xf numFmtId="0" fontId="38" fillId="45" borderId="3" xfId="0" applyFont="1" applyFill="1" applyBorder="1" applyAlignment="1">
      <alignment horizontal="center" vertical="center"/>
    </xf>
    <xf numFmtId="0" fontId="1" fillId="43" borderId="43" xfId="0" applyFont="1" applyFill="1" applyBorder="1" applyAlignment="1">
      <alignment vertical="center"/>
    </xf>
    <xf numFmtId="0" fontId="38" fillId="44" borderId="36" xfId="0" applyFont="1" applyFill="1" applyBorder="1" applyAlignment="1">
      <alignment vertical="center"/>
    </xf>
    <xf numFmtId="0" fontId="1" fillId="44" borderId="5" xfId="0" applyFont="1" applyFill="1" applyBorder="1" applyAlignment="1">
      <alignment horizontal="left" vertical="center"/>
    </xf>
    <xf numFmtId="0" fontId="1" fillId="37" borderId="0" xfId="0" applyFont="1" applyFill="1" applyAlignment="1">
      <alignment horizontal="center" vertical="center"/>
    </xf>
    <xf numFmtId="0" fontId="1" fillId="37" borderId="18" xfId="0" applyFont="1" applyFill="1" applyBorder="1" applyAlignment="1">
      <alignment horizontal="center" vertical="center"/>
    </xf>
    <xf numFmtId="0" fontId="1" fillId="45" borderId="4" xfId="0" applyFont="1" applyFill="1" applyBorder="1" applyAlignment="1">
      <alignment horizontal="center" vertical="center"/>
    </xf>
    <xf numFmtId="14" fontId="1" fillId="45" borderId="1" xfId="0" applyNumberFormat="1" applyFont="1" applyFill="1" applyBorder="1" applyAlignment="1">
      <alignment horizontal="center" vertical="center"/>
    </xf>
    <xf numFmtId="14" fontId="1" fillId="45" borderId="5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38" fillId="37" borderId="0" xfId="0" applyFont="1" applyFill="1" applyAlignment="1">
      <alignment horizontal="center" vertical="center"/>
    </xf>
    <xf numFmtId="0" fontId="38" fillId="37" borderId="22" xfId="0" applyFont="1" applyFill="1" applyBorder="1" applyAlignment="1">
      <alignment horizontal="center" vertical="center"/>
    </xf>
    <xf numFmtId="0" fontId="38" fillId="37" borderId="17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" fillId="43" borderId="44" xfId="0" applyFont="1" applyFill="1" applyBorder="1" applyAlignment="1">
      <alignment vertical="center"/>
    </xf>
    <xf numFmtId="0" fontId="1" fillId="44" borderId="7" xfId="0" applyFont="1" applyFill="1" applyBorder="1" applyAlignment="1">
      <alignment horizontal="left" vertical="center"/>
    </xf>
    <xf numFmtId="0" fontId="1" fillId="45" borderId="6" xfId="0" applyFont="1" applyFill="1" applyBorder="1" applyAlignment="1">
      <alignment horizontal="center" vertical="center"/>
    </xf>
    <xf numFmtId="0" fontId="1" fillId="45" borderId="45" xfId="0" applyFont="1" applyFill="1" applyBorder="1" applyAlignment="1">
      <alignment horizontal="center" vertical="center"/>
    </xf>
    <xf numFmtId="0" fontId="5" fillId="0" borderId="11" xfId="0" applyFon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40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 indent="5"/>
    </xf>
    <xf numFmtId="0" fontId="32" fillId="36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4" fillId="0" borderId="0" xfId="0" applyFont="1" applyAlignment="1">
      <alignment vertical="center" wrapText="1"/>
    </xf>
    <xf numFmtId="0" fontId="3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1" xfId="0" applyBorder="1" applyAlignment="1">
      <alignment horizontal="left"/>
    </xf>
    <xf numFmtId="49" fontId="34" fillId="0" borderId="1" xfId="0" applyNumberFormat="1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36" borderId="1" xfId="0" applyFont="1" applyFill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4" fillId="37" borderId="23" xfId="0" applyFont="1" applyFill="1" applyBorder="1" applyAlignment="1">
      <alignment horizontal="center" vertical="center" wrapText="1"/>
    </xf>
    <xf numFmtId="0" fontId="0" fillId="37" borderId="0" xfId="0" applyFill="1" applyAlignment="1">
      <alignment horizontal="center"/>
    </xf>
    <xf numFmtId="0" fontId="11" fillId="3" borderId="35" xfId="0" applyFont="1" applyFill="1" applyBorder="1" applyAlignment="1">
      <alignment horizontal="center"/>
    </xf>
    <xf numFmtId="0" fontId="3" fillId="47" borderId="1" xfId="0" applyFont="1" applyFill="1" applyBorder="1"/>
    <xf numFmtId="49" fontId="0" fillId="3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6" borderId="0" xfId="0" applyFill="1"/>
    <xf numFmtId="49" fontId="3" fillId="2" borderId="47" xfId="0" applyNumberFormat="1" applyFont="1" applyFill="1" applyBorder="1" applyAlignment="1">
      <alignment horizontal="center" vertical="center"/>
    </xf>
    <xf numFmtId="14" fontId="3" fillId="2" borderId="47" xfId="0" applyNumberFormat="1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8" fillId="4" borderId="48" xfId="3" applyFont="1" applyFill="1" applyBorder="1" applyAlignment="1">
      <alignment horizontal="center" vertical="center" wrapText="1"/>
    </xf>
    <xf numFmtId="49" fontId="38" fillId="4" borderId="49" xfId="3" applyNumberFormat="1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/>
    </xf>
    <xf numFmtId="0" fontId="38" fillId="0" borderId="48" xfId="3" applyFont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1" fillId="36" borderId="22" xfId="1" applyFill="1" applyBorder="1" applyAlignment="1">
      <alignment horizontal="center" vertical="center"/>
    </xf>
    <xf numFmtId="0" fontId="1" fillId="39" borderId="10" xfId="1" applyFill="1" applyBorder="1" applyAlignment="1">
      <alignment horizontal="center" vertical="center"/>
    </xf>
    <xf numFmtId="0" fontId="11" fillId="47" borderId="1" xfId="0" applyFont="1" applyFill="1" applyBorder="1"/>
    <xf numFmtId="0" fontId="0" fillId="47" borderId="1" xfId="0" applyFill="1" applyBorder="1"/>
    <xf numFmtId="0" fontId="38" fillId="44" borderId="4" xfId="0" applyFont="1" applyFill="1" applyBorder="1" applyAlignment="1">
      <alignment horizontal="left" vertical="center"/>
    </xf>
    <xf numFmtId="49" fontId="38" fillId="44" borderId="6" xfId="0" applyNumberFormat="1" applyFont="1" applyFill="1" applyBorder="1" applyAlignment="1">
      <alignment horizontal="left" vertical="center"/>
    </xf>
    <xf numFmtId="0" fontId="3" fillId="0" borderId="45" xfId="0" applyFont="1" applyBorder="1" applyAlignment="1">
      <alignment horizontal="center" vertical="center"/>
    </xf>
    <xf numFmtId="49" fontId="3" fillId="4" borderId="51" xfId="0" applyNumberFormat="1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4" fillId="36" borderId="15" xfId="3" applyFont="1" applyFill="1" applyBorder="1" applyAlignment="1">
      <alignment horizontal="center" vertical="center" wrapText="1"/>
    </xf>
    <xf numFmtId="14" fontId="1" fillId="45" borderId="7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2" fillId="0" borderId="1" xfId="0" applyFont="1" applyBorder="1" applyAlignment="1">
      <alignment horizontal="left"/>
    </xf>
    <xf numFmtId="0" fontId="34" fillId="0" borderId="1" xfId="1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 wrapText="1"/>
    </xf>
    <xf numFmtId="0" fontId="34" fillId="0" borderId="23" xfId="1" applyFont="1" applyBorder="1" applyAlignment="1">
      <alignment horizontal="center" vertical="center"/>
    </xf>
    <xf numFmtId="0" fontId="4" fillId="43" borderId="15" xfId="3" applyFont="1" applyFill="1" applyBorder="1" applyAlignment="1">
      <alignment horizontal="center" vertical="center" wrapText="1"/>
    </xf>
    <xf numFmtId="0" fontId="40" fillId="48" borderId="1" xfId="0" applyFont="1" applyFill="1" applyBorder="1" applyAlignment="1">
      <alignment horizontal="center" vertical="center" wrapText="1"/>
    </xf>
    <xf numFmtId="0" fontId="4" fillId="4" borderId="8" xfId="3" applyFont="1" applyFill="1" applyBorder="1" applyAlignment="1">
      <alignment horizontal="center" vertical="center" wrapText="1"/>
    </xf>
    <xf numFmtId="0" fontId="38" fillId="4" borderId="52" xfId="3" applyFont="1" applyFill="1" applyBorder="1" applyAlignment="1">
      <alignment horizontal="center" vertical="center" wrapText="1"/>
    </xf>
    <xf numFmtId="49" fontId="38" fillId="4" borderId="33" xfId="3" applyNumberFormat="1" applyFont="1" applyFill="1" applyBorder="1" applyAlignment="1">
      <alignment horizontal="center" vertical="center" wrapText="1"/>
    </xf>
    <xf numFmtId="0" fontId="1" fillId="46" borderId="53" xfId="0" applyFont="1" applyFill="1" applyBorder="1" applyAlignment="1">
      <alignment horizontal="left" vertical="center"/>
    </xf>
    <xf numFmtId="0" fontId="1" fillId="46" borderId="54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49" fontId="3" fillId="4" borderId="0" xfId="0" applyNumberFormat="1" applyFont="1" applyFill="1" applyAlignment="1">
      <alignment horizontal="center" vertical="top"/>
    </xf>
    <xf numFmtId="0" fontId="3" fillId="3" borderId="0" xfId="0" applyFont="1" applyFill="1" applyAlignment="1">
      <alignment vertical="top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49" fontId="1" fillId="41" borderId="11" xfId="1" applyNumberFormat="1" applyFill="1" applyBorder="1" applyAlignment="1">
      <alignment horizontal="center"/>
    </xf>
    <xf numFmtId="0" fontId="11" fillId="41" borderId="12" xfId="0" applyFont="1" applyFill="1" applyBorder="1"/>
    <xf numFmtId="49" fontId="1" fillId="41" borderId="17" xfId="1" applyNumberFormat="1" applyFill="1" applyBorder="1" applyAlignment="1">
      <alignment horizontal="center"/>
    </xf>
    <xf numFmtId="0" fontId="6" fillId="41" borderId="0" xfId="1" applyFont="1" applyFill="1"/>
    <xf numFmtId="0" fontId="11" fillId="41" borderId="0" xfId="0" applyFont="1" applyFill="1"/>
    <xf numFmtId="0" fontId="1" fillId="41" borderId="33" xfId="1" applyFill="1" applyBorder="1" applyAlignment="1">
      <alignment horizontal="left"/>
    </xf>
    <xf numFmtId="0" fontId="0" fillId="41" borderId="0" xfId="0" applyFill="1"/>
    <xf numFmtId="0" fontId="11" fillId="41" borderId="20" xfId="0" applyFont="1" applyFill="1" applyBorder="1"/>
    <xf numFmtId="49" fontId="11" fillId="41" borderId="17" xfId="0" applyNumberFormat="1" applyFont="1" applyFill="1" applyBorder="1" applyAlignment="1">
      <alignment horizontal="center"/>
    </xf>
    <xf numFmtId="0" fontId="11" fillId="41" borderId="22" xfId="0" applyFont="1" applyFill="1" applyBorder="1"/>
    <xf numFmtId="49" fontId="11" fillId="41" borderId="19" xfId="0" applyNumberFormat="1" applyFont="1" applyFill="1" applyBorder="1" applyAlignment="1">
      <alignment horizontal="center"/>
    </xf>
    <xf numFmtId="0" fontId="11" fillId="41" borderId="10" xfId="0" applyFont="1" applyFill="1" applyBorder="1"/>
    <xf numFmtId="0" fontId="11" fillId="41" borderId="21" xfId="0" applyFont="1" applyFill="1" applyBorder="1"/>
    <xf numFmtId="0" fontId="30" fillId="41" borderId="13" xfId="1" applyFont="1" applyFill="1" applyBorder="1"/>
    <xf numFmtId="49" fontId="30" fillId="41" borderId="15" xfId="1" applyNumberFormat="1" applyFont="1" applyFill="1" applyBorder="1" applyAlignment="1">
      <alignment horizontal="left"/>
    </xf>
    <xf numFmtId="0" fontId="30" fillId="41" borderId="13" xfId="1" applyFont="1" applyFill="1" applyBorder="1" applyAlignment="1">
      <alignment horizontal="center"/>
    </xf>
    <xf numFmtId="0" fontId="11" fillId="41" borderId="13" xfId="0" applyFont="1" applyFill="1" applyBorder="1" applyAlignment="1">
      <alignment horizontal="center"/>
    </xf>
    <xf numFmtId="0" fontId="32" fillId="41" borderId="22" xfId="0" applyFont="1" applyFill="1" applyBorder="1"/>
    <xf numFmtId="0" fontId="32" fillId="41" borderId="18" xfId="0" applyFont="1" applyFill="1" applyBorder="1"/>
    <xf numFmtId="49" fontId="1" fillId="41" borderId="9" xfId="0" applyNumberFormat="1" applyFont="1" applyFill="1" applyBorder="1" applyAlignment="1">
      <alignment horizontal="center"/>
    </xf>
    <xf numFmtId="0" fontId="1" fillId="41" borderId="18" xfId="0" applyFont="1" applyFill="1" applyBorder="1" applyAlignment="1">
      <alignment horizontal="center"/>
    </xf>
    <xf numFmtId="0" fontId="11" fillId="41" borderId="18" xfId="0" applyFont="1" applyFill="1" applyBorder="1" applyAlignment="1">
      <alignment horizontal="center"/>
    </xf>
    <xf numFmtId="0" fontId="35" fillId="41" borderId="22" xfId="0" applyFont="1" applyFill="1" applyBorder="1" applyAlignment="1">
      <alignment horizontal="center" vertical="center"/>
    </xf>
    <xf numFmtId="0" fontId="11" fillId="41" borderId="18" xfId="0" applyFont="1" applyFill="1" applyBorder="1"/>
    <xf numFmtId="2" fontId="11" fillId="41" borderId="18" xfId="0" applyNumberFormat="1" applyFont="1" applyFill="1" applyBorder="1" applyAlignment="1">
      <alignment horizontal="center"/>
    </xf>
    <xf numFmtId="0" fontId="37" fillId="41" borderId="22" xfId="0" applyFont="1" applyFill="1" applyBorder="1" applyAlignment="1">
      <alignment horizontal="center" vertical="center"/>
    </xf>
    <xf numFmtId="49" fontId="11" fillId="41" borderId="10" xfId="0" applyNumberFormat="1" applyFont="1" applyFill="1" applyBorder="1"/>
    <xf numFmtId="0" fontId="11" fillId="41" borderId="21" xfId="0" applyFont="1" applyFill="1" applyBorder="1" applyAlignment="1">
      <alignment horizontal="center"/>
    </xf>
    <xf numFmtId="0" fontId="1" fillId="41" borderId="2" xfId="0" applyFont="1" applyFill="1" applyBorder="1" applyAlignment="1">
      <alignment horizontal="center"/>
    </xf>
    <xf numFmtId="49" fontId="1" fillId="41" borderId="42" xfId="1" quotePrefix="1" applyNumberFormat="1" applyFill="1" applyBorder="1" applyAlignment="1">
      <alignment horizontal="center"/>
    </xf>
    <xf numFmtId="2" fontId="1" fillId="41" borderId="3" xfId="0" applyNumberFormat="1" applyFont="1" applyFill="1" applyBorder="1" applyAlignment="1">
      <alignment horizontal="center"/>
    </xf>
    <xf numFmtId="49" fontId="34" fillId="41" borderId="4" xfId="0" applyNumberFormat="1" applyFont="1" applyFill="1" applyBorder="1" applyAlignment="1">
      <alignment horizontal="center"/>
    </xf>
    <xf numFmtId="168" fontId="11" fillId="41" borderId="1" xfId="0" applyNumberFormat="1" applyFont="1" applyFill="1" applyBorder="1" applyAlignment="1">
      <alignment horizontal="center"/>
    </xf>
    <xf numFmtId="2" fontId="1" fillId="41" borderId="5" xfId="0" applyNumberFormat="1" applyFont="1" applyFill="1" applyBorder="1" applyAlignment="1">
      <alignment horizontal="center"/>
    </xf>
    <xf numFmtId="14" fontId="11" fillId="41" borderId="1" xfId="0" applyNumberFormat="1" applyFont="1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11" fillId="41" borderId="4" xfId="0" applyFont="1" applyFill="1" applyBorder="1"/>
    <xf numFmtId="0" fontId="11" fillId="41" borderId="1" xfId="0" applyFont="1" applyFill="1" applyBorder="1" applyAlignment="1">
      <alignment horizontal="center"/>
    </xf>
    <xf numFmtId="0" fontId="11" fillId="41" borderId="5" xfId="0" applyFont="1" applyFill="1" applyBorder="1" applyAlignment="1">
      <alignment horizontal="center"/>
    </xf>
    <xf numFmtId="0" fontId="11" fillId="41" borderId="6" xfId="0" applyFont="1" applyFill="1" applyBorder="1"/>
    <xf numFmtId="0" fontId="11" fillId="41" borderId="45" xfId="0" applyFont="1" applyFill="1" applyBorder="1" applyAlignment="1">
      <alignment horizontal="center"/>
    </xf>
    <xf numFmtId="0" fontId="11" fillId="41" borderId="7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3" fillId="0" borderId="47" xfId="0" applyFont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49" fontId="3" fillId="4" borderId="47" xfId="0" applyNumberFormat="1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left" vertical="center"/>
    </xf>
    <xf numFmtId="169" fontId="0" fillId="4" borderId="1" xfId="0" quotePrefix="1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" fontId="3" fillId="0" borderId="6" xfId="0" applyNumberFormat="1" applyFont="1" applyBorder="1" applyAlignment="1">
      <alignment horizontal="center" vertical="center"/>
    </xf>
    <xf numFmtId="14" fontId="1" fillId="45" borderId="1" xfId="0" applyNumberFormat="1" applyFont="1" applyFill="1" applyBorder="1" applyAlignment="1">
      <alignment horizontal="left" vertical="center"/>
    </xf>
    <xf numFmtId="0" fontId="5" fillId="41" borderId="12" xfId="0" applyFont="1" applyFill="1" applyBorder="1"/>
    <xf numFmtId="0" fontId="5" fillId="41" borderId="0" xfId="0" applyFont="1" applyFill="1"/>
    <xf numFmtId="0" fontId="5" fillId="41" borderId="18" xfId="0" applyFont="1" applyFill="1" applyBorder="1"/>
    <xf numFmtId="0" fontId="5" fillId="41" borderId="21" xfId="0" applyFont="1" applyFill="1" applyBorder="1"/>
    <xf numFmtId="0" fontId="5" fillId="3" borderId="34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31" fillId="41" borderId="11" xfId="0" applyFont="1" applyFill="1" applyBorder="1"/>
    <xf numFmtId="0" fontId="6" fillId="41" borderId="17" xfId="1" applyFont="1" applyFill="1" applyBorder="1"/>
    <xf numFmtId="0" fontId="0" fillId="41" borderId="19" xfId="0" applyFill="1" applyBorder="1"/>
    <xf numFmtId="0" fontId="3" fillId="36" borderId="1" xfId="0" applyFont="1" applyFill="1" applyBorder="1" applyAlignment="1">
      <alignment horizontal="center" vertical="center"/>
    </xf>
    <xf numFmtId="49" fontId="0" fillId="40" borderId="1" xfId="0" applyNumberFormat="1" applyFill="1" applyBorder="1" applyAlignment="1">
      <alignment horizontal="center"/>
    </xf>
    <xf numFmtId="0" fontId="4" fillId="0" borderId="36" xfId="0" applyFont="1" applyBorder="1" applyAlignment="1">
      <alignment horizontal="left"/>
    </xf>
    <xf numFmtId="0" fontId="5" fillId="3" borderId="35" xfId="0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49" fontId="0" fillId="39" borderId="1" xfId="0" applyNumberFormat="1" applyFill="1" applyBorder="1" applyAlignment="1">
      <alignment horizontal="center"/>
    </xf>
    <xf numFmtId="49" fontId="0" fillId="38" borderId="1" xfId="0" applyNumberFormat="1" applyFill="1" applyBorder="1" applyAlignment="1">
      <alignment horizontal="center"/>
    </xf>
    <xf numFmtId="0" fontId="5" fillId="0" borderId="35" xfId="0" applyFont="1" applyBorder="1" applyAlignment="1">
      <alignment horizontal="left"/>
    </xf>
    <xf numFmtId="0" fontId="5" fillId="0" borderId="35" xfId="0" applyFont="1" applyBorder="1" applyAlignment="1">
      <alignment horizontal="center"/>
    </xf>
    <xf numFmtId="49" fontId="5" fillId="0" borderId="35" xfId="0" applyNumberFormat="1" applyFont="1" applyBorder="1" applyAlignment="1">
      <alignment horizontal="center"/>
    </xf>
    <xf numFmtId="0" fontId="5" fillId="0" borderId="35" xfId="0" applyFont="1" applyBorder="1"/>
    <xf numFmtId="0" fontId="11" fillId="0" borderId="35" xfId="0" applyFont="1" applyBorder="1"/>
    <xf numFmtId="0" fontId="11" fillId="0" borderId="3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/>
    </xf>
    <xf numFmtId="49" fontId="11" fillId="0" borderId="35" xfId="0" applyNumberFormat="1" applyFont="1" applyBorder="1"/>
    <xf numFmtId="0" fontId="5" fillId="0" borderId="36" xfId="0" applyFont="1" applyBorder="1" applyAlignment="1">
      <alignment horizontal="center"/>
    </xf>
    <xf numFmtId="49" fontId="28" fillId="49" borderId="1" xfId="0" applyNumberFormat="1" applyFont="1" applyFill="1" applyBorder="1" applyAlignment="1">
      <alignment horizontal="center"/>
    </xf>
    <xf numFmtId="49" fontId="28" fillId="50" borderId="1" xfId="0" applyNumberFormat="1" applyFont="1" applyFill="1" applyBorder="1" applyAlignment="1">
      <alignment horizontal="center"/>
    </xf>
    <xf numFmtId="49" fontId="11" fillId="37" borderId="0" xfId="0" applyNumberFormat="1" applyFont="1" applyFill="1" applyAlignment="1">
      <alignment horizontal="center"/>
    </xf>
    <xf numFmtId="0" fontId="5" fillId="37" borderId="0" xfId="0" applyFont="1" applyFill="1"/>
    <xf numFmtId="0" fontId="11" fillId="37" borderId="0" xfId="0" applyFont="1" applyFill="1"/>
    <xf numFmtId="0" fontId="11" fillId="37" borderId="0" xfId="0" applyFont="1" applyFill="1" applyAlignment="1">
      <alignment horizontal="center"/>
    </xf>
    <xf numFmtId="49" fontId="11" fillId="37" borderId="0" xfId="0" applyNumberFormat="1" applyFont="1" applyFill="1"/>
    <xf numFmtId="0" fontId="1" fillId="41" borderId="15" xfId="1" applyFill="1" applyBorder="1" applyAlignment="1">
      <alignment vertical="center"/>
    </xf>
    <xf numFmtId="0" fontId="1" fillId="41" borderId="15" xfId="1" applyFill="1" applyBorder="1" applyAlignment="1">
      <alignment horizontal="center" vertical="center"/>
    </xf>
    <xf numFmtId="0" fontId="42" fillId="37" borderId="14" xfId="0" applyFont="1" applyFill="1" applyBorder="1" applyAlignment="1">
      <alignment horizontal="center" vertical="center"/>
    </xf>
    <xf numFmtId="0" fontId="30" fillId="41" borderId="39" xfId="1" applyFont="1" applyFill="1" applyBorder="1" applyAlignment="1">
      <alignment vertical="center"/>
    </xf>
    <xf numFmtId="0" fontId="11" fillId="41" borderId="38" xfId="0" applyFont="1" applyFill="1" applyBorder="1" applyAlignment="1">
      <alignment vertical="center"/>
    </xf>
    <xf numFmtId="0" fontId="1" fillId="41" borderId="22" xfId="1" applyFill="1" applyBorder="1" applyAlignment="1">
      <alignment vertical="center"/>
    </xf>
    <xf numFmtId="14" fontId="1" fillId="41" borderId="33" xfId="1" quotePrefix="1" applyNumberFormat="1" applyFill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11" fillId="36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43" fillId="4" borderId="1" xfId="0" applyFont="1" applyFill="1" applyBorder="1" applyAlignment="1">
      <alignment horizontal="center" vertical="center"/>
    </xf>
    <xf numFmtId="0" fontId="0" fillId="36" borderId="23" xfId="0" applyFill="1" applyBorder="1" applyAlignment="1">
      <alignment horizontal="center"/>
    </xf>
    <xf numFmtId="0" fontId="0" fillId="0" borderId="23" xfId="0" applyBorder="1"/>
    <xf numFmtId="1" fontId="44" fillId="0" borderId="4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44" fillId="36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4" fillId="3" borderId="35" xfId="0" applyFont="1" applyFill="1" applyBorder="1"/>
    <xf numFmtId="14" fontId="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51" borderId="0" xfId="0" applyFont="1" applyFill="1" applyAlignment="1">
      <alignment horizontal="center" vertical="center"/>
    </xf>
    <xf numFmtId="0" fontId="11" fillId="51" borderId="0" xfId="0" applyFont="1" applyFill="1" applyAlignment="1">
      <alignment horizontal="center" vertical="center"/>
    </xf>
    <xf numFmtId="0" fontId="3" fillId="40" borderId="0" xfId="0" applyFont="1" applyFill="1" applyAlignment="1">
      <alignment horizontal="center" vertical="center"/>
    </xf>
    <xf numFmtId="0" fontId="11" fillId="40" borderId="0" xfId="0" applyFont="1" applyFill="1" applyAlignment="1">
      <alignment horizontal="center" vertical="center"/>
    </xf>
    <xf numFmtId="0" fontId="3" fillId="51" borderId="0" xfId="0" applyFont="1" applyFill="1" applyAlignment="1">
      <alignment horizontal="center" vertical="center" wrapText="1"/>
    </xf>
    <xf numFmtId="0" fontId="11" fillId="48" borderId="0" xfId="0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1" fillId="3" borderId="35" xfId="0" quotePrefix="1" applyFont="1" applyFill="1" applyBorder="1"/>
    <xf numFmtId="49" fontId="0" fillId="0" borderId="0" xfId="0" applyNumberFormat="1" applyAlignment="1">
      <alignment horizontal="center"/>
    </xf>
    <xf numFmtId="49" fontId="0" fillId="52" borderId="1" xfId="0" applyNumberFormat="1" applyFill="1" applyBorder="1" applyAlignment="1">
      <alignment horizontal="center"/>
    </xf>
    <xf numFmtId="0" fontId="5" fillId="52" borderId="35" xfId="0" applyFont="1" applyFill="1" applyBorder="1" applyAlignment="1">
      <alignment horizontal="left"/>
    </xf>
    <xf numFmtId="0" fontId="5" fillId="52" borderId="35" xfId="0" applyFont="1" applyFill="1" applyBorder="1" applyAlignment="1">
      <alignment horizontal="center"/>
    </xf>
    <xf numFmtId="49" fontId="5" fillId="52" borderId="35" xfId="0" applyNumberFormat="1" applyFont="1" applyFill="1" applyBorder="1" applyAlignment="1">
      <alignment horizontal="center"/>
    </xf>
    <xf numFmtId="0" fontId="5" fillId="52" borderId="35" xfId="0" applyFont="1" applyFill="1" applyBorder="1"/>
    <xf numFmtId="0" fontId="11" fillId="52" borderId="35" xfId="0" applyFont="1" applyFill="1" applyBorder="1"/>
    <xf numFmtId="0" fontId="11" fillId="52" borderId="35" xfId="0" applyFont="1" applyFill="1" applyBorder="1" applyAlignment="1">
      <alignment horizontal="center" vertical="center"/>
    </xf>
    <xf numFmtId="0" fontId="11" fillId="52" borderId="35" xfId="0" applyFont="1" applyFill="1" applyBorder="1" applyAlignment="1">
      <alignment horizontal="center"/>
    </xf>
    <xf numFmtId="49" fontId="11" fillId="52" borderId="35" xfId="0" applyNumberFormat="1" applyFont="1" applyFill="1" applyBorder="1"/>
    <xf numFmtId="0" fontId="5" fillId="52" borderId="36" xfId="0" applyFont="1" applyFill="1" applyBorder="1" applyAlignment="1">
      <alignment horizontal="center"/>
    </xf>
    <xf numFmtId="0" fontId="11" fillId="0" borderId="37" xfId="0" applyFont="1" applyBorder="1"/>
    <xf numFmtId="0" fontId="5" fillId="0" borderId="37" xfId="0" applyFont="1" applyBorder="1"/>
    <xf numFmtId="0" fontId="5" fillId="52" borderId="35" xfId="0" quotePrefix="1" applyFont="1" applyFill="1" applyBorder="1" applyAlignment="1">
      <alignment horizontal="center"/>
    </xf>
    <xf numFmtId="49" fontId="43" fillId="4" borderId="1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Border="1"/>
    <xf numFmtId="0" fontId="0" fillId="0" borderId="0" xfId="0" applyAlignment="1">
      <alignment horizontal="center" vertical="center"/>
    </xf>
    <xf numFmtId="16" fontId="0" fillId="0" borderId="1" xfId="0" quotePrefix="1" applyNumberFormat="1" applyBorder="1"/>
    <xf numFmtId="0" fontId="3" fillId="36" borderId="0" xfId="0" applyFont="1" applyFill="1" applyAlignment="1">
      <alignment horizontal="center" vertical="center"/>
    </xf>
    <xf numFmtId="0" fontId="3" fillId="37" borderId="0" xfId="0" applyFont="1" applyFill="1" applyAlignment="1">
      <alignment horizontal="left" vertical="center"/>
    </xf>
    <xf numFmtId="0" fontId="0" fillId="3" borderId="35" xfId="0" applyFill="1" applyBorder="1"/>
    <xf numFmtId="49" fontId="5" fillId="3" borderId="35" xfId="0" quotePrefix="1" applyNumberFormat="1" applyFont="1" applyFill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/>
    </xf>
    <xf numFmtId="49" fontId="5" fillId="52" borderId="35" xfId="0" quotePrefix="1" applyNumberFormat="1" applyFont="1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49" fontId="0" fillId="3" borderId="35" xfId="0" applyNumberFormat="1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49" fontId="0" fillId="0" borderId="35" xfId="0" applyNumberFormat="1" applyBorder="1"/>
    <xf numFmtId="49" fontId="0" fillId="0" borderId="0" xfId="0" applyNumberFormat="1"/>
    <xf numFmtId="0" fontId="0" fillId="52" borderId="35" xfId="0" applyFill="1" applyBorder="1"/>
    <xf numFmtId="0" fontId="0" fillId="52" borderId="35" xfId="0" applyFill="1" applyBorder="1" applyAlignment="1">
      <alignment horizontal="center" vertical="center"/>
    </xf>
    <xf numFmtId="49" fontId="0" fillId="52" borderId="35" xfId="0" applyNumberFormat="1" applyFill="1" applyBorder="1"/>
    <xf numFmtId="49" fontId="0" fillId="37" borderId="0" xfId="0" applyNumberFormat="1" applyFill="1" applyAlignment="1">
      <alignment horizontal="center"/>
    </xf>
    <xf numFmtId="0" fontId="0" fillId="37" borderId="0" xfId="0" applyFill="1"/>
    <xf numFmtId="49" fontId="0" fillId="37" borderId="0" xfId="0" applyNumberFormat="1" applyFill="1"/>
    <xf numFmtId="0" fontId="3" fillId="40" borderId="1" xfId="0" applyFont="1" applyFill="1" applyBorder="1" applyAlignment="1">
      <alignment horizontal="center" vertical="top" wrapText="1"/>
    </xf>
    <xf numFmtId="0" fontId="3" fillId="40" borderId="1" xfId="0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horizontal="center" vertical="center"/>
    </xf>
    <xf numFmtId="169" fontId="44" fillId="4" borderId="1" xfId="0" quotePrefix="1" applyNumberFormat="1" applyFont="1" applyFill="1" applyBorder="1" applyAlignment="1">
      <alignment horizontal="center" vertical="top"/>
    </xf>
    <xf numFmtId="0" fontId="44" fillId="4" borderId="1" xfId="0" applyFont="1" applyFill="1" applyBorder="1" applyAlignment="1">
      <alignment horizontal="center" vertical="top"/>
    </xf>
    <xf numFmtId="0" fontId="44" fillId="36" borderId="0" xfId="0" applyFont="1" applyFill="1" applyAlignment="1">
      <alignment horizontal="center" vertical="center"/>
    </xf>
    <xf numFmtId="0" fontId="44" fillId="51" borderId="0" xfId="0" applyFont="1" applyFill="1" applyAlignment="1">
      <alignment horizontal="center" vertical="center"/>
    </xf>
    <xf numFmtId="0" fontId="44" fillId="48" borderId="0" xfId="0" applyFont="1" applyFill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3" fillId="51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5" xfId="0" applyFon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0" fillId="47" borderId="35" xfId="0" applyFill="1" applyBorder="1"/>
    <xf numFmtId="0" fontId="0" fillId="0" borderId="36" xfId="0" applyBorder="1" applyAlignment="1">
      <alignment horizontal="center"/>
    </xf>
    <xf numFmtId="49" fontId="5" fillId="54" borderId="35" xfId="0" applyNumberFormat="1" applyFont="1" applyFill="1" applyBorder="1" applyAlignment="1">
      <alignment horizontal="center"/>
    </xf>
    <xf numFmtId="49" fontId="0" fillId="54" borderId="35" xfId="0" applyNumberFormat="1" applyFill="1" applyBorder="1" applyAlignment="1">
      <alignment horizontal="center"/>
    </xf>
    <xf numFmtId="0" fontId="0" fillId="54" borderId="35" xfId="0" applyFill="1" applyBorder="1"/>
    <xf numFmtId="0" fontId="5" fillId="54" borderId="35" xfId="0" applyFont="1" applyFill="1" applyBorder="1"/>
    <xf numFmtId="0" fontId="0" fillId="54" borderId="35" xfId="0" applyFill="1" applyBorder="1" applyAlignment="1">
      <alignment vertical="top"/>
    </xf>
    <xf numFmtId="0" fontId="0" fillId="54" borderId="36" xfId="0" applyFill="1" applyBorder="1"/>
    <xf numFmtId="49" fontId="5" fillId="47" borderId="35" xfId="0" applyNumberFormat="1" applyFont="1" applyFill="1" applyBorder="1" applyAlignment="1">
      <alignment horizontal="center"/>
    </xf>
    <xf numFmtId="49" fontId="0" fillId="47" borderId="35" xfId="0" applyNumberFormat="1" applyFill="1" applyBorder="1" applyAlignment="1">
      <alignment horizontal="center"/>
    </xf>
    <xf numFmtId="0" fontId="5" fillId="47" borderId="35" xfId="0" applyFont="1" applyFill="1" applyBorder="1"/>
    <xf numFmtId="0" fontId="0" fillId="47" borderId="35" xfId="0" applyFill="1" applyBorder="1" applyAlignment="1">
      <alignment vertical="top"/>
    </xf>
    <xf numFmtId="0" fontId="0" fillId="47" borderId="36" xfId="0" applyFill="1" applyBorder="1"/>
    <xf numFmtId="0" fontId="5" fillId="54" borderId="34" xfId="0" applyFont="1" applyFill="1" applyBorder="1" applyAlignment="1">
      <alignment horizontal="left"/>
    </xf>
    <xf numFmtId="0" fontId="5" fillId="47" borderId="34" xfId="0" applyFont="1" applyFill="1" applyBorder="1" applyAlignment="1">
      <alignment horizontal="left"/>
    </xf>
    <xf numFmtId="49" fontId="0" fillId="54" borderId="0" xfId="0" applyNumberFormat="1" applyFill="1" applyAlignment="1">
      <alignment horizontal="center"/>
    </xf>
    <xf numFmtId="49" fontId="0" fillId="47" borderId="0" xfId="0" applyNumberFormat="1" applyFill="1" applyAlignment="1">
      <alignment horizontal="center"/>
    </xf>
    <xf numFmtId="0" fontId="5" fillId="54" borderId="35" xfId="0" applyFont="1" applyFill="1" applyBorder="1" applyAlignment="1">
      <alignment horizontal="center"/>
    </xf>
    <xf numFmtId="0" fontId="5" fillId="47" borderId="35" xfId="0" applyFont="1" applyFill="1" applyBorder="1" applyAlignment="1">
      <alignment horizontal="center"/>
    </xf>
    <xf numFmtId="0" fontId="3" fillId="0" borderId="36" xfId="0" applyFont="1" applyBorder="1"/>
    <xf numFmtId="49" fontId="0" fillId="39" borderId="56" xfId="0" applyNumberFormat="1" applyFill="1" applyBorder="1" applyAlignment="1">
      <alignment horizontal="center"/>
    </xf>
    <xf numFmtId="0" fontId="4" fillId="0" borderId="57" xfId="0" applyFont="1" applyBorder="1" applyAlignment="1">
      <alignment horizontal="left"/>
    </xf>
    <xf numFmtId="0" fontId="4" fillId="0" borderId="56" xfId="0" quotePrefix="1" applyFont="1" applyBorder="1" applyAlignment="1">
      <alignment horizontal="center"/>
    </xf>
    <xf numFmtId="49" fontId="0" fillId="0" borderId="56" xfId="0" applyNumberFormat="1" applyBorder="1" applyAlignment="1">
      <alignment horizontal="center"/>
    </xf>
    <xf numFmtId="49" fontId="0" fillId="47" borderId="1" xfId="0" applyNumberFormat="1" applyFill="1" applyBorder="1" applyAlignment="1">
      <alignment horizontal="center"/>
    </xf>
    <xf numFmtId="0" fontId="5" fillId="47" borderId="1" xfId="0" applyFont="1" applyFill="1" applyBorder="1" applyAlignment="1">
      <alignment horizontal="left"/>
    </xf>
    <xf numFmtId="0" fontId="5" fillId="47" borderId="1" xfId="0" applyFont="1" applyFill="1" applyBorder="1" applyAlignment="1">
      <alignment horizontal="center"/>
    </xf>
    <xf numFmtId="49" fontId="5" fillId="47" borderId="1" xfId="0" applyNumberFormat="1" applyFont="1" applyFill="1" applyBorder="1" applyAlignment="1">
      <alignment horizontal="center"/>
    </xf>
    <xf numFmtId="0" fontId="47" fillId="0" borderId="0" xfId="0" applyFont="1" applyAlignment="1">
      <alignment horizontal="left"/>
    </xf>
    <xf numFmtId="0" fontId="0" fillId="0" borderId="34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5" xfId="0" applyBorder="1"/>
    <xf numFmtId="0" fontId="0" fillId="0" borderId="7" xfId="0" applyBorder="1"/>
    <xf numFmtId="14" fontId="0" fillId="0" borderId="0" xfId="0" applyNumberFormat="1"/>
    <xf numFmtId="0" fontId="0" fillId="51" borderId="0" xfId="0" applyFill="1"/>
    <xf numFmtId="0" fontId="3" fillId="51" borderId="1" xfId="0" applyFont="1" applyFill="1" applyBorder="1" applyAlignment="1">
      <alignment horizontal="left" vertical="center" wrapText="1"/>
    </xf>
    <xf numFmtId="0" fontId="0" fillId="36" borderId="34" xfId="0" applyFill="1" applyBorder="1"/>
    <xf numFmtId="0" fontId="0" fillId="36" borderId="4" xfId="0" applyFill="1" applyBorder="1"/>
    <xf numFmtId="0" fontId="0" fillId="36" borderId="1" xfId="0" applyFill="1" applyBorder="1"/>
    <xf numFmtId="0" fontId="0" fillId="36" borderId="5" xfId="0" applyFill="1" applyBorder="1"/>
    <xf numFmtId="0" fontId="0" fillId="55" borderId="0" xfId="0" applyFill="1"/>
    <xf numFmtId="0" fontId="0" fillId="44" borderId="0" xfId="0" applyFill="1"/>
    <xf numFmtId="0" fontId="0" fillId="36" borderId="0" xfId="0" applyFill="1" applyAlignment="1">
      <alignment horizontal="center"/>
    </xf>
    <xf numFmtId="0" fontId="0" fillId="51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49" fontId="13" fillId="4" borderId="1" xfId="0" applyNumberFormat="1" applyFont="1" applyFill="1" applyBorder="1" applyAlignment="1">
      <alignment horizontal="center" vertical="center"/>
    </xf>
    <xf numFmtId="0" fontId="44" fillId="40" borderId="0" xfId="0" applyFont="1" applyFill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44" fillId="4" borderId="47" xfId="0" applyNumberFormat="1" applyFont="1" applyFill="1" applyBorder="1" applyAlignment="1">
      <alignment horizontal="center" vertical="center"/>
    </xf>
    <xf numFmtId="0" fontId="44" fillId="0" borderId="47" xfId="0" applyFont="1" applyBorder="1" applyAlignment="1">
      <alignment horizontal="center" vertical="center"/>
    </xf>
    <xf numFmtId="0" fontId="44" fillId="40" borderId="1" xfId="0" applyFont="1" applyFill="1" applyBorder="1" applyAlignment="1">
      <alignment horizontal="center" vertical="center" wrapText="1"/>
    </xf>
    <xf numFmtId="0" fontId="13" fillId="40" borderId="1" xfId="0" applyFont="1" applyFill="1" applyBorder="1" applyAlignment="1">
      <alignment horizontal="center" vertical="center" wrapText="1"/>
    </xf>
    <xf numFmtId="0" fontId="13" fillId="40" borderId="0" xfId="0" applyFont="1" applyFill="1" applyAlignment="1">
      <alignment horizontal="center" vertical="center"/>
    </xf>
    <xf numFmtId="1" fontId="43" fillId="0" borderId="4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8" fillId="40" borderId="0" xfId="0" applyFont="1" applyFill="1" applyAlignment="1">
      <alignment horizontal="center" vertical="center"/>
    </xf>
    <xf numFmtId="0" fontId="13" fillId="48" borderId="0" xfId="0" applyFont="1" applyFill="1" applyAlignment="1">
      <alignment horizontal="center" vertical="center"/>
    </xf>
    <xf numFmtId="0" fontId="44" fillId="40" borderId="1" xfId="0" applyFont="1" applyFill="1" applyBorder="1" applyAlignment="1">
      <alignment horizontal="center" vertical="center"/>
    </xf>
    <xf numFmtId="0" fontId="13" fillId="51" borderId="0" xfId="0" applyFont="1" applyFill="1" applyAlignment="1">
      <alignment horizontal="center" vertical="center"/>
    </xf>
    <xf numFmtId="49" fontId="13" fillId="4" borderId="47" xfId="0" applyNumberFormat="1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36" borderId="1" xfId="0" applyFont="1" applyFill="1" applyBorder="1" applyAlignment="1">
      <alignment horizontal="center" vertical="center"/>
    </xf>
    <xf numFmtId="0" fontId="13" fillId="53" borderId="0" xfId="0" applyFont="1" applyFill="1" applyAlignment="1">
      <alignment horizontal="center" vertical="center"/>
    </xf>
    <xf numFmtId="0" fontId="0" fillId="0" borderId="34" xfId="0" applyBorder="1" applyAlignment="1">
      <alignment horizontal="center" vertical="top"/>
    </xf>
    <xf numFmtId="0" fontId="44" fillId="0" borderId="34" xfId="0" applyFont="1" applyBorder="1" applyAlignment="1">
      <alignment horizontal="center" vertical="top"/>
    </xf>
    <xf numFmtId="0" fontId="13" fillId="0" borderId="34" xfId="0" applyFont="1" applyBorder="1" applyAlignment="1">
      <alignment horizontal="center" vertical="top"/>
    </xf>
    <xf numFmtId="0" fontId="13" fillId="36" borderId="0" xfId="0" applyFont="1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0" fillId="56" borderId="0" xfId="0" applyFill="1" applyAlignment="1">
      <alignment horizontal="center"/>
    </xf>
    <xf numFmtId="0" fontId="44" fillId="36" borderId="47" xfId="0" applyFont="1" applyFill="1" applyBorder="1" applyAlignment="1">
      <alignment horizontal="center" vertical="center"/>
    </xf>
    <xf numFmtId="0" fontId="43" fillId="36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13" fillId="51" borderId="0" xfId="0" applyFont="1" applyFill="1" applyAlignment="1">
      <alignment horizontal="left" vertical="center"/>
    </xf>
    <xf numFmtId="167" fontId="13" fillId="0" borderId="0" xfId="0" applyNumberFormat="1" applyFont="1" applyAlignment="1">
      <alignment horizontal="center" vertical="center"/>
    </xf>
    <xf numFmtId="0" fontId="13" fillId="51" borderId="0" xfId="0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/>
    </xf>
    <xf numFmtId="0" fontId="13" fillId="40" borderId="1" xfId="0" applyFont="1" applyFill="1" applyBorder="1" applyAlignment="1">
      <alignment horizontal="center" vertical="center"/>
    </xf>
    <xf numFmtId="49" fontId="44" fillId="38" borderId="1" xfId="0" applyNumberFormat="1" applyFont="1" applyFill="1" applyBorder="1" applyAlignment="1">
      <alignment horizontal="center"/>
    </xf>
    <xf numFmtId="0" fontId="49" fillId="0" borderId="36" xfId="0" applyFont="1" applyBorder="1" applyAlignment="1">
      <alignment horizontal="left"/>
    </xf>
    <xf numFmtId="0" fontId="49" fillId="0" borderId="1" xfId="0" applyFont="1" applyBorder="1" applyAlignment="1">
      <alignment horizontal="center"/>
    </xf>
    <xf numFmtId="49" fontId="44" fillId="0" borderId="1" xfId="0" applyNumberFormat="1" applyFont="1" applyBorder="1" applyAlignment="1">
      <alignment horizontal="center"/>
    </xf>
    <xf numFmtId="0" fontId="44" fillId="0" borderId="1" xfId="0" applyFont="1" applyBorder="1"/>
    <xf numFmtId="0" fontId="44" fillId="0" borderId="1" xfId="0" applyFont="1" applyBorder="1" applyAlignment="1">
      <alignment horizontal="center"/>
    </xf>
    <xf numFmtId="49" fontId="44" fillId="0" borderId="1" xfId="0" applyNumberFormat="1" applyFont="1" applyBorder="1"/>
    <xf numFmtId="0" fontId="44" fillId="47" borderId="1" xfId="0" applyFont="1" applyFill="1" applyBorder="1"/>
    <xf numFmtId="0" fontId="44" fillId="42" borderId="1" xfId="0" applyFont="1" applyFill="1" applyBorder="1"/>
    <xf numFmtId="0" fontId="49" fillId="0" borderId="0" xfId="0" applyFont="1"/>
    <xf numFmtId="0" fontId="44" fillId="0" borderId="0" xfId="0" applyFont="1"/>
    <xf numFmtId="49" fontId="44" fillId="3" borderId="1" xfId="0" applyNumberFormat="1" applyFont="1" applyFill="1" applyBorder="1" applyAlignment="1">
      <alignment horizontal="center"/>
    </xf>
    <xf numFmtId="0" fontId="49" fillId="3" borderId="34" xfId="0" applyFont="1" applyFill="1" applyBorder="1" applyAlignment="1">
      <alignment horizontal="left"/>
    </xf>
    <xf numFmtId="49" fontId="49" fillId="3" borderId="35" xfId="0" applyNumberFormat="1" applyFont="1" applyFill="1" applyBorder="1" applyAlignment="1">
      <alignment horizontal="center"/>
    </xf>
    <xf numFmtId="49" fontId="49" fillId="3" borderId="35" xfId="0" quotePrefix="1" applyNumberFormat="1" applyFont="1" applyFill="1" applyBorder="1" applyAlignment="1">
      <alignment horizontal="center"/>
    </xf>
    <xf numFmtId="0" fontId="49" fillId="3" borderId="35" xfId="0" applyFont="1" applyFill="1" applyBorder="1"/>
    <xf numFmtId="0" fontId="44" fillId="3" borderId="35" xfId="0" applyFont="1" applyFill="1" applyBorder="1"/>
    <xf numFmtId="0" fontId="44" fillId="3" borderId="35" xfId="0" applyFont="1" applyFill="1" applyBorder="1" applyAlignment="1">
      <alignment horizontal="center"/>
    </xf>
    <xf numFmtId="49" fontId="44" fillId="3" borderId="35" xfId="0" applyNumberFormat="1" applyFont="1" applyFill="1" applyBorder="1"/>
    <xf numFmtId="0" fontId="49" fillId="3" borderId="35" xfId="0" applyFont="1" applyFill="1" applyBorder="1" applyAlignment="1">
      <alignment horizontal="center"/>
    </xf>
    <xf numFmtId="0" fontId="49" fillId="3" borderId="36" xfId="0" applyFont="1" applyFill="1" applyBorder="1" applyAlignment="1">
      <alignment horizontal="center"/>
    </xf>
    <xf numFmtId="49" fontId="44" fillId="40" borderId="1" xfId="0" applyNumberFormat="1" applyFont="1" applyFill="1" applyBorder="1" applyAlignment="1">
      <alignment horizontal="center"/>
    </xf>
    <xf numFmtId="49" fontId="49" fillId="0" borderId="1" xfId="0" applyNumberFormat="1" applyFont="1" applyBorder="1" applyAlignment="1">
      <alignment horizontal="center"/>
    </xf>
    <xf numFmtId="49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49" fontId="44" fillId="0" borderId="0" xfId="0" applyNumberFormat="1" applyFont="1"/>
    <xf numFmtId="49" fontId="44" fillId="2" borderId="1" xfId="0" applyNumberFormat="1" applyFont="1" applyFill="1" applyBorder="1" applyAlignment="1">
      <alignment horizontal="center"/>
    </xf>
    <xf numFmtId="49" fontId="44" fillId="52" borderId="1" xfId="0" applyNumberFormat="1" applyFont="1" applyFill="1" applyBorder="1" applyAlignment="1">
      <alignment horizontal="center"/>
    </xf>
    <xf numFmtId="0" fontId="49" fillId="52" borderId="35" xfId="0" applyFont="1" applyFill="1" applyBorder="1" applyAlignment="1">
      <alignment horizontal="left"/>
    </xf>
    <xf numFmtId="0" fontId="49" fillId="52" borderId="35" xfId="0" quotePrefix="1" applyFont="1" applyFill="1" applyBorder="1" applyAlignment="1">
      <alignment horizontal="center"/>
    </xf>
    <xf numFmtId="49" fontId="49" fillId="52" borderId="35" xfId="0" applyNumberFormat="1" applyFont="1" applyFill="1" applyBorder="1" applyAlignment="1">
      <alignment horizontal="center"/>
    </xf>
    <xf numFmtId="0" fontId="49" fillId="52" borderId="35" xfId="0" applyFont="1" applyFill="1" applyBorder="1"/>
    <xf numFmtId="0" fontId="44" fillId="52" borderId="35" xfId="0" applyFont="1" applyFill="1" applyBorder="1"/>
    <xf numFmtId="0" fontId="44" fillId="52" borderId="35" xfId="0" applyFont="1" applyFill="1" applyBorder="1" applyAlignment="1">
      <alignment horizontal="center" vertical="center"/>
    </xf>
    <xf numFmtId="49" fontId="44" fillId="52" borderId="35" xfId="0" applyNumberFormat="1" applyFont="1" applyFill="1" applyBorder="1"/>
    <xf numFmtId="0" fontId="49" fillId="52" borderId="35" xfId="0" applyFont="1" applyFill="1" applyBorder="1" applyAlignment="1">
      <alignment horizontal="center"/>
    </xf>
    <xf numFmtId="0" fontId="49" fillId="52" borderId="36" xfId="0" applyFont="1" applyFill="1" applyBorder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9" fontId="49" fillId="0" borderId="0" xfId="0" applyNumberFormat="1" applyFont="1" applyAlignment="1">
      <alignment horizontal="center"/>
    </xf>
    <xf numFmtId="0" fontId="44" fillId="0" borderId="35" xfId="0" applyFont="1" applyBorder="1"/>
    <xf numFmtId="49" fontId="44" fillId="39" borderId="1" xfId="0" applyNumberFormat="1" applyFont="1" applyFill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44" fillId="40" borderId="1" xfId="0" applyFont="1" applyFill="1" applyBorder="1" applyAlignment="1">
      <alignment horizontal="center"/>
    </xf>
    <xf numFmtId="0" fontId="11" fillId="40" borderId="1" xfId="0" applyFont="1" applyFill="1" applyBorder="1" applyAlignment="1">
      <alignment horizontal="center"/>
    </xf>
    <xf numFmtId="0" fontId="3" fillId="40" borderId="47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left"/>
    </xf>
    <xf numFmtId="0" fontId="44" fillId="0" borderId="35" xfId="0" applyFont="1" applyBorder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50" fillId="52" borderId="35" xfId="0" applyFont="1" applyFill="1" applyBorder="1"/>
    <xf numFmtId="0" fontId="13" fillId="52" borderId="35" xfId="0" applyFont="1" applyFill="1" applyBorder="1"/>
    <xf numFmtId="49" fontId="44" fillId="0" borderId="1" xfId="0" quotePrefix="1" applyNumberFormat="1" applyFont="1" applyBorder="1" applyAlignment="1">
      <alignment horizontal="center"/>
    </xf>
    <xf numFmtId="0" fontId="13" fillId="40" borderId="47" xfId="0" applyFont="1" applyFill="1" applyBorder="1" applyAlignment="1">
      <alignment horizontal="center" vertical="center"/>
    </xf>
    <xf numFmtId="49" fontId="0" fillId="57" borderId="1" xfId="0" applyNumberFormat="1" applyFill="1" applyBorder="1" applyAlignment="1">
      <alignment horizontal="center"/>
    </xf>
    <xf numFmtId="0" fontId="44" fillId="52" borderId="35" xfId="0" applyFont="1" applyFill="1" applyBorder="1" applyAlignment="1">
      <alignment horizontal="center"/>
    </xf>
    <xf numFmtId="0" fontId="44" fillId="36" borderId="1" xfId="0" applyFont="1" applyFill="1" applyBorder="1" applyAlignment="1">
      <alignment horizontal="center"/>
    </xf>
    <xf numFmtId="0" fontId="49" fillId="0" borderId="35" xfId="0" applyFont="1" applyBorder="1" applyAlignment="1">
      <alignment horizontal="left"/>
    </xf>
    <xf numFmtId="0" fontId="49" fillId="0" borderId="35" xfId="0" applyFont="1" applyBorder="1" applyAlignment="1">
      <alignment horizontal="center"/>
    </xf>
    <xf numFmtId="49" fontId="49" fillId="0" borderId="35" xfId="0" applyNumberFormat="1" applyFont="1" applyBorder="1" applyAlignment="1">
      <alignment horizontal="center"/>
    </xf>
    <xf numFmtId="0" fontId="49" fillId="0" borderId="35" xfId="0" applyFont="1" applyBorder="1"/>
    <xf numFmtId="0" fontId="44" fillId="0" borderId="35" xfId="0" applyFont="1" applyBorder="1" applyAlignment="1">
      <alignment horizontal="center"/>
    </xf>
    <xf numFmtId="49" fontId="44" fillId="0" borderId="35" xfId="0" applyNumberFormat="1" applyFont="1" applyBorder="1"/>
    <xf numFmtId="0" fontId="49" fillId="0" borderId="36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50" fillId="0" borderId="1" xfId="0" applyFont="1" applyBorder="1" applyAlignment="1">
      <alignment horizontal="left"/>
    </xf>
    <xf numFmtId="0" fontId="50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0" borderId="1" xfId="0" applyNumberFormat="1" applyFont="1" applyBorder="1"/>
    <xf numFmtId="0" fontId="13" fillId="47" borderId="1" xfId="0" applyFont="1" applyFill="1" applyBorder="1"/>
    <xf numFmtId="0" fontId="13" fillId="42" borderId="1" xfId="0" applyFont="1" applyFill="1" applyBorder="1"/>
    <xf numFmtId="0" fontId="50" fillId="0" borderId="0" xfId="0" applyFont="1"/>
    <xf numFmtId="0" fontId="13" fillId="0" borderId="0" xfId="0" applyFont="1"/>
    <xf numFmtId="49" fontId="3" fillId="2" borderId="1" xfId="0" applyNumberFormat="1" applyFont="1" applyFill="1" applyBorder="1" applyAlignment="1">
      <alignment horizontal="center"/>
    </xf>
    <xf numFmtId="49" fontId="3" fillId="52" borderId="1" xfId="0" applyNumberFormat="1" applyFont="1" applyFill="1" applyBorder="1" applyAlignment="1">
      <alignment horizontal="center"/>
    </xf>
    <xf numFmtId="0" fontId="4" fillId="52" borderId="35" xfId="0" applyFont="1" applyFill="1" applyBorder="1" applyAlignment="1">
      <alignment horizontal="left"/>
    </xf>
    <xf numFmtId="0" fontId="4" fillId="52" borderId="35" xfId="0" applyFont="1" applyFill="1" applyBorder="1" applyAlignment="1">
      <alignment horizontal="center"/>
    </xf>
    <xf numFmtId="49" fontId="4" fillId="52" borderId="35" xfId="0" applyNumberFormat="1" applyFont="1" applyFill="1" applyBorder="1" applyAlignment="1">
      <alignment horizontal="center"/>
    </xf>
    <xf numFmtId="0" fontId="4" fillId="52" borderId="35" xfId="0" applyFont="1" applyFill="1" applyBorder="1"/>
    <xf numFmtId="0" fontId="3" fillId="52" borderId="35" xfId="0" applyFont="1" applyFill="1" applyBorder="1"/>
    <xf numFmtId="0" fontId="3" fillId="52" borderId="35" xfId="0" applyFont="1" applyFill="1" applyBorder="1" applyAlignment="1">
      <alignment horizontal="center" vertical="center"/>
    </xf>
    <xf numFmtId="0" fontId="3" fillId="52" borderId="35" xfId="0" applyFont="1" applyFill="1" applyBorder="1" applyAlignment="1">
      <alignment horizontal="center"/>
    </xf>
    <xf numFmtId="49" fontId="3" fillId="52" borderId="35" xfId="0" applyNumberFormat="1" applyFont="1" applyFill="1" applyBorder="1"/>
    <xf numFmtId="0" fontId="4" fillId="52" borderId="36" xfId="0" applyFont="1" applyFill="1" applyBorder="1" applyAlignment="1">
      <alignment horizontal="center"/>
    </xf>
    <xf numFmtId="49" fontId="13" fillId="39" borderId="1" xfId="0" applyNumberFormat="1" applyFont="1" applyFill="1" applyBorder="1" applyAlignment="1">
      <alignment horizontal="center"/>
    </xf>
    <xf numFmtId="0" fontId="50" fillId="0" borderId="36" xfId="0" applyFont="1" applyBorder="1" applyAlignment="1">
      <alignment horizontal="left"/>
    </xf>
    <xf numFmtId="0" fontId="13" fillId="40" borderId="1" xfId="0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center"/>
    </xf>
    <xf numFmtId="0" fontId="50" fillId="3" borderId="34" xfId="0" applyFont="1" applyFill="1" applyBorder="1" applyAlignment="1">
      <alignment horizontal="left"/>
    </xf>
    <xf numFmtId="0" fontId="50" fillId="3" borderId="35" xfId="0" applyFont="1" applyFill="1" applyBorder="1" applyAlignment="1">
      <alignment horizontal="center"/>
    </xf>
    <xf numFmtId="49" fontId="50" fillId="3" borderId="35" xfId="0" quotePrefix="1" applyNumberFormat="1" applyFont="1" applyFill="1" applyBorder="1" applyAlignment="1">
      <alignment horizontal="center"/>
    </xf>
    <xf numFmtId="0" fontId="50" fillId="3" borderId="35" xfId="0" applyFont="1" applyFill="1" applyBorder="1"/>
    <xf numFmtId="0" fontId="13" fillId="3" borderId="35" xfId="0" applyFont="1" applyFill="1" applyBorder="1"/>
    <xf numFmtId="0" fontId="13" fillId="3" borderId="35" xfId="0" applyFont="1" applyFill="1" applyBorder="1" applyAlignment="1">
      <alignment horizontal="center"/>
    </xf>
    <xf numFmtId="49" fontId="13" fillId="3" borderId="35" xfId="0" applyNumberFormat="1" applyFont="1" applyFill="1" applyBorder="1"/>
    <xf numFmtId="0" fontId="50" fillId="3" borderId="36" xfId="0" applyFont="1" applyFill="1" applyBorder="1" applyAlignment="1">
      <alignment horizontal="center"/>
    </xf>
    <xf numFmtId="49" fontId="13" fillId="39" borderId="56" xfId="0" applyNumberFormat="1" applyFont="1" applyFill="1" applyBorder="1" applyAlignment="1">
      <alignment horizontal="center"/>
    </xf>
    <xf numFmtId="0" fontId="50" fillId="0" borderId="57" xfId="0" applyFont="1" applyBorder="1" applyAlignment="1">
      <alignment horizontal="left"/>
    </xf>
    <xf numFmtId="0" fontId="50" fillId="0" borderId="56" xfId="0" quotePrefix="1" applyFont="1" applyBorder="1" applyAlignment="1">
      <alignment horizontal="center"/>
    </xf>
    <xf numFmtId="49" fontId="13" fillId="0" borderId="56" xfId="0" applyNumberFormat="1" applyFont="1" applyBorder="1" applyAlignment="1">
      <alignment horizontal="center"/>
    </xf>
    <xf numFmtId="0" fontId="13" fillId="0" borderId="36" xfId="0" applyFont="1" applyBorder="1"/>
    <xf numFmtId="49" fontId="13" fillId="47" borderId="1" xfId="0" applyNumberFormat="1" applyFont="1" applyFill="1" applyBorder="1" applyAlignment="1">
      <alignment horizontal="center"/>
    </xf>
    <xf numFmtId="0" fontId="50" fillId="47" borderId="1" xfId="0" applyFont="1" applyFill="1" applyBorder="1" applyAlignment="1">
      <alignment horizontal="left"/>
    </xf>
    <xf numFmtId="0" fontId="50" fillId="47" borderId="1" xfId="0" applyFont="1" applyFill="1" applyBorder="1" applyAlignment="1">
      <alignment horizontal="center"/>
    </xf>
    <xf numFmtId="49" fontId="50" fillId="47" borderId="1" xfId="0" applyNumberFormat="1" applyFont="1" applyFill="1" applyBorder="1" applyAlignment="1">
      <alignment horizontal="center"/>
    </xf>
    <xf numFmtId="0" fontId="13" fillId="47" borderId="35" xfId="0" applyFont="1" applyFill="1" applyBorder="1"/>
    <xf numFmtId="0" fontId="50" fillId="47" borderId="35" xfId="0" applyFont="1" applyFill="1" applyBorder="1"/>
    <xf numFmtId="0" fontId="13" fillId="47" borderId="35" xfId="0" applyFont="1" applyFill="1" applyBorder="1" applyAlignment="1">
      <alignment vertical="top"/>
    </xf>
    <xf numFmtId="0" fontId="13" fillId="47" borderId="36" xfId="0" applyFont="1" applyFill="1" applyBorder="1"/>
    <xf numFmtId="49" fontId="44" fillId="39" borderId="56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left"/>
    </xf>
    <xf numFmtId="0" fontId="49" fillId="0" borderId="56" xfId="0" quotePrefix="1" applyFont="1" applyBorder="1" applyAlignment="1">
      <alignment horizontal="center"/>
    </xf>
    <xf numFmtId="49" fontId="44" fillId="0" borderId="56" xfId="0" applyNumberFormat="1" applyFont="1" applyBorder="1" applyAlignment="1">
      <alignment horizontal="center"/>
    </xf>
    <xf numFmtId="0" fontId="44" fillId="0" borderId="36" xfId="0" applyFont="1" applyBorder="1"/>
    <xf numFmtId="49" fontId="44" fillId="47" borderId="1" xfId="0" applyNumberFormat="1" applyFont="1" applyFill="1" applyBorder="1" applyAlignment="1">
      <alignment horizontal="center"/>
    </xf>
    <xf numFmtId="0" fontId="49" fillId="47" borderId="1" xfId="0" applyFont="1" applyFill="1" applyBorder="1" applyAlignment="1">
      <alignment horizontal="left"/>
    </xf>
    <xf numFmtId="0" fontId="49" fillId="47" borderId="1" xfId="0" applyFont="1" applyFill="1" applyBorder="1" applyAlignment="1">
      <alignment horizontal="center"/>
    </xf>
    <xf numFmtId="49" fontId="49" fillId="47" borderId="1" xfId="0" applyNumberFormat="1" applyFont="1" applyFill="1" applyBorder="1" applyAlignment="1">
      <alignment horizontal="center"/>
    </xf>
    <xf numFmtId="0" fontId="44" fillId="47" borderId="35" xfId="0" applyFont="1" applyFill="1" applyBorder="1"/>
    <xf numFmtId="0" fontId="49" fillId="47" borderId="35" xfId="0" applyFont="1" applyFill="1" applyBorder="1"/>
    <xf numFmtId="0" fontId="44" fillId="47" borderId="35" xfId="0" applyFont="1" applyFill="1" applyBorder="1" applyAlignment="1">
      <alignment vertical="top"/>
    </xf>
    <xf numFmtId="0" fontId="44" fillId="47" borderId="36" xfId="0" applyFont="1" applyFill="1" applyBorder="1"/>
    <xf numFmtId="0" fontId="44" fillId="0" borderId="1" xfId="0" applyFont="1" applyBorder="1" applyAlignment="1">
      <alignment horizontal="left" vertical="center" wrapText="1"/>
    </xf>
    <xf numFmtId="49" fontId="3" fillId="40" borderId="1" xfId="0" applyNumberFormat="1" applyFont="1" applyFill="1" applyBorder="1" applyAlignment="1">
      <alignment horizontal="center"/>
    </xf>
    <xf numFmtId="0" fontId="3" fillId="40" borderId="1" xfId="0" applyFont="1" applyFill="1" applyBorder="1" applyAlignment="1">
      <alignment horizontal="center"/>
    </xf>
    <xf numFmtId="49" fontId="3" fillId="38" borderId="1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0" fontId="4" fillId="3" borderId="34" xfId="0" applyFont="1" applyFill="1" applyBorder="1" applyAlignment="1">
      <alignment horizontal="left"/>
    </xf>
    <xf numFmtId="0" fontId="4" fillId="3" borderId="35" xfId="0" applyFont="1" applyFill="1" applyBorder="1" applyAlignment="1">
      <alignment horizontal="center"/>
    </xf>
    <xf numFmtId="49" fontId="4" fillId="3" borderId="35" xfId="0" quotePrefix="1" applyNumberFormat="1" applyFont="1" applyFill="1" applyBorder="1" applyAlignment="1">
      <alignment horizontal="center"/>
    </xf>
    <xf numFmtId="0" fontId="3" fillId="3" borderId="35" xfId="0" applyFont="1" applyFill="1" applyBorder="1"/>
    <xf numFmtId="0" fontId="3" fillId="3" borderId="35" xfId="0" applyFont="1" applyFill="1" applyBorder="1" applyAlignment="1">
      <alignment horizontal="center"/>
    </xf>
    <xf numFmtId="49" fontId="3" fillId="3" borderId="35" xfId="0" applyNumberFormat="1" applyFont="1" applyFill="1" applyBorder="1"/>
    <xf numFmtId="0" fontId="4" fillId="3" borderId="36" xfId="0" applyFont="1" applyFill="1" applyBorder="1" applyAlignment="1">
      <alignment horizontal="center"/>
    </xf>
    <xf numFmtId="49" fontId="3" fillId="50" borderId="1" xfId="0" applyNumberFormat="1" applyFont="1" applyFill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1" fontId="1" fillId="0" borderId="11" xfId="0" applyNumberFormat="1" applyFont="1" applyBorder="1" applyAlignment="1">
      <alignment horizontal="center" vertical="center"/>
    </xf>
    <xf numFmtId="0" fontId="1" fillId="46" borderId="39" xfId="0" applyFont="1" applyFill="1" applyBorder="1" applyAlignment="1">
      <alignment horizontal="left" vertical="center"/>
    </xf>
    <xf numFmtId="0" fontId="1" fillId="46" borderId="46" xfId="0" applyFont="1" applyFill="1" applyBorder="1" applyAlignment="1">
      <alignment vertical="center"/>
    </xf>
    <xf numFmtId="0" fontId="1" fillId="46" borderId="46" xfId="0" applyFont="1" applyFill="1" applyBorder="1" applyAlignment="1">
      <alignment horizontal="center" vertical="center"/>
    </xf>
    <xf numFmtId="0" fontId="1" fillId="46" borderId="2" xfId="0" applyFont="1" applyFill="1" applyBorder="1" applyAlignment="1">
      <alignment horizontal="left" vertical="center"/>
    </xf>
    <xf numFmtId="0" fontId="1" fillId="46" borderId="6" xfId="0" applyFont="1" applyFill="1" applyBorder="1" applyAlignment="1">
      <alignment horizontal="left" vertical="center"/>
    </xf>
    <xf numFmtId="0" fontId="6" fillId="41" borderId="46" xfId="0" applyFont="1" applyFill="1" applyBorder="1" applyAlignment="1">
      <alignment horizontal="center" vertical="center"/>
    </xf>
    <xf numFmtId="0" fontId="6" fillId="41" borderId="55" xfId="0" applyFont="1" applyFill="1" applyBorder="1" applyAlignment="1">
      <alignment horizontal="center" vertical="center"/>
    </xf>
    <xf numFmtId="0" fontId="41" fillId="37" borderId="0" xfId="0" applyFont="1" applyFill="1" applyAlignment="1">
      <alignment horizontal="center" vertical="center"/>
    </xf>
    <xf numFmtId="0" fontId="47" fillId="0" borderId="39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3" fillId="37" borderId="1" xfId="0" applyFont="1" applyFill="1" applyBorder="1" applyAlignment="1">
      <alignment horizontal="center" vertical="center"/>
    </xf>
    <xf numFmtId="0" fontId="0" fillId="37" borderId="1" xfId="0" applyFont="1" applyFill="1" applyBorder="1" applyAlignment="1">
      <alignment horizontal="center" vertical="center"/>
    </xf>
    <xf numFmtId="0" fontId="0" fillId="37" borderId="1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 wrapText="1"/>
    </xf>
  </cellXfs>
  <cellStyles count="6785">
    <cellStyle name="20% - Accent1" xfId="34" builtinId="30" customBuiltin="1"/>
    <cellStyle name="20% - Accent2" xfId="38" builtinId="34" customBuiltin="1"/>
    <cellStyle name="20% - Accent3" xfId="42" builtinId="38" customBuiltin="1"/>
    <cellStyle name="20% - Accent4" xfId="46" builtinId="42" customBuiltin="1"/>
    <cellStyle name="20% - Accent5" xfId="50" builtinId="46" customBuiltin="1"/>
    <cellStyle name="20% - Accent6" xfId="54" builtinId="50" customBuiltin="1"/>
    <cellStyle name="40% - Accent1" xfId="35" builtinId="31" customBuiltin="1"/>
    <cellStyle name="40% - Accent2" xfId="39" builtinId="35" customBuiltin="1"/>
    <cellStyle name="40% - Accent3" xfId="43" builtinId="39" customBuiltin="1"/>
    <cellStyle name="40% - Accent4" xfId="47" builtinId="43" customBuiltin="1"/>
    <cellStyle name="40% - Accent5" xfId="51" builtinId="47" customBuiltin="1"/>
    <cellStyle name="40% - Accent6" xfId="55" builtinId="51" customBuiltin="1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2" builtinId="27" customBuiltin="1"/>
    <cellStyle name="Calculation" xfId="26" builtinId="22" customBuiltin="1"/>
    <cellStyle name="Check Cell" xfId="28" builtinId="23" customBuiltin="1"/>
    <cellStyle name="Comma 2" xfId="9" xr:uid="{00000000-0005-0000-0000-000000000000}"/>
    <cellStyle name="Comma 2 2" xfId="62" xr:uid="{00000000-0005-0000-0000-000000000000}"/>
    <cellStyle name="Comma 2 2 10" xfId="1410" xr:uid="{CE0A1845-2FE4-4C3A-A418-3822AD3B21FD}"/>
    <cellStyle name="Comma 2 2 10 2" xfId="5442" xr:uid="{FE046F3A-95FE-481C-9EFB-7F162AECAB7B}"/>
    <cellStyle name="Comma 2 2 11" xfId="4098" xr:uid="{F3AEF6DE-6C08-41B8-B0CB-ABAC4E5B0FBB}"/>
    <cellStyle name="Comma 2 2 12" xfId="2754" xr:uid="{769D8EFB-EE8F-4626-A0AE-7C0A6C954E4E}"/>
    <cellStyle name="Comma 2 2 2" xfId="82" xr:uid="{00000000-0005-0000-0000-000000000000}"/>
    <cellStyle name="Comma 2 2 2 10" xfId="4114" xr:uid="{031A08F8-B3AB-493C-A7A8-28BA73FF9A9F}"/>
    <cellStyle name="Comma 2 2 2 11" xfId="2770" xr:uid="{C25DC896-082E-4853-AB57-43FDA3AE0A02}"/>
    <cellStyle name="Comma 2 2 2 2" xfId="106" xr:uid="{00000000-0005-0000-0000-000000000000}"/>
    <cellStyle name="Comma 2 2 2 2 10" xfId="2794" xr:uid="{517050D4-E529-416E-BCEE-88036D72E1DF}"/>
    <cellStyle name="Comma 2 2 2 2 2" xfId="154" xr:uid="{20CE7571-DD5F-42BC-9598-16522D25D6DA}"/>
    <cellStyle name="Comma 2 2 2 2 2 2" xfId="250" xr:uid="{A43A45FD-1C96-4BCF-A875-7DE842A9F902}"/>
    <cellStyle name="Comma 2 2 2 2 2 2 2" xfId="634" xr:uid="{83D824BE-B120-4081-9ADB-559066943944}"/>
    <cellStyle name="Comma 2 2 2 2 2 2 2 2" xfId="1018" xr:uid="{C430613A-14F6-4012-B9BA-84D3F6B63043}"/>
    <cellStyle name="Comma 2 2 2 2 2 2 2 2 2" xfId="2362" xr:uid="{8C6961C6-76A9-4CA1-9672-B979F38383B5}"/>
    <cellStyle name="Comma 2 2 2 2 2 2 2 2 2 2" xfId="6394" xr:uid="{0A0BFEE3-3142-4C0E-96DE-F2757568E9D9}"/>
    <cellStyle name="Comma 2 2 2 2 2 2 2 2 3" xfId="5050" xr:uid="{472F0AA5-3086-41BA-ADB2-3460F9BB2568}"/>
    <cellStyle name="Comma 2 2 2 2 2 2 2 2 4" xfId="3706" xr:uid="{965CE40E-45DA-4C47-AA1F-C67211EF7AC9}"/>
    <cellStyle name="Comma 2 2 2 2 2 2 2 3" xfId="1402" xr:uid="{88B1CB23-C76C-4F09-85E7-AA9DD8B2558B}"/>
    <cellStyle name="Comma 2 2 2 2 2 2 2 3 2" xfId="2746" xr:uid="{ACBE0925-0759-4199-B76E-07283BD3F4BB}"/>
    <cellStyle name="Comma 2 2 2 2 2 2 2 3 2 2" xfId="6778" xr:uid="{FA243A7A-9028-443C-80CD-8AFD20D90A42}"/>
    <cellStyle name="Comma 2 2 2 2 2 2 2 3 3" xfId="5434" xr:uid="{64CC5084-E483-4AF2-BF40-6C8B4802F3EC}"/>
    <cellStyle name="Comma 2 2 2 2 2 2 2 3 4" xfId="4090" xr:uid="{A4194FCD-4EDC-428C-B4D8-0C42E4404770}"/>
    <cellStyle name="Comma 2 2 2 2 2 2 2 4" xfId="1978" xr:uid="{ED3605D7-F139-4E8A-80A1-DA11AB96DBF7}"/>
    <cellStyle name="Comma 2 2 2 2 2 2 2 4 2" xfId="6010" xr:uid="{6DA2A0B2-8902-4A1B-9D21-183706BD4CAF}"/>
    <cellStyle name="Comma 2 2 2 2 2 2 2 5" xfId="4666" xr:uid="{51FD7319-BE6F-436D-BC55-F5BD3E99D5B4}"/>
    <cellStyle name="Comma 2 2 2 2 2 2 2 6" xfId="3322" xr:uid="{C6612CCB-3CC0-4BBB-9D9A-D1996E6913C8}"/>
    <cellStyle name="Comma 2 2 2 2 2 2 3" xfId="442" xr:uid="{7AC713D7-2F1E-487A-8D9E-2748A9D10D34}"/>
    <cellStyle name="Comma 2 2 2 2 2 2 3 2" xfId="1786" xr:uid="{2A499B85-EBE0-48D7-94E0-B7640C9F913F}"/>
    <cellStyle name="Comma 2 2 2 2 2 2 3 2 2" xfId="5818" xr:uid="{AF3564A5-18DB-470A-9E82-2F55BD120C90}"/>
    <cellStyle name="Comma 2 2 2 2 2 2 3 3" xfId="4474" xr:uid="{8545AE30-DA87-4A4F-A6FA-06118A3BE3FB}"/>
    <cellStyle name="Comma 2 2 2 2 2 2 3 4" xfId="3130" xr:uid="{551EBB4F-FAE1-4431-A601-9C67C276ABAC}"/>
    <cellStyle name="Comma 2 2 2 2 2 2 4" xfId="826" xr:uid="{E124457E-4BE6-4BD0-B64D-38C5FEFE622C}"/>
    <cellStyle name="Comma 2 2 2 2 2 2 4 2" xfId="2170" xr:uid="{0DCE1140-0AC3-4A9B-ADF5-D1924BFE9C78}"/>
    <cellStyle name="Comma 2 2 2 2 2 2 4 2 2" xfId="6202" xr:uid="{FBC34555-E350-4E8A-B684-5479BE2AEC99}"/>
    <cellStyle name="Comma 2 2 2 2 2 2 4 3" xfId="4858" xr:uid="{9B90F523-2F72-431A-8EF8-504BA74A35D6}"/>
    <cellStyle name="Comma 2 2 2 2 2 2 4 4" xfId="3514" xr:uid="{1796E923-AD41-4432-99AC-42BFCA8BDF11}"/>
    <cellStyle name="Comma 2 2 2 2 2 2 5" xfId="1210" xr:uid="{A5BBA7D2-60C5-41DD-956E-9A86EA8B0DD2}"/>
    <cellStyle name="Comma 2 2 2 2 2 2 5 2" xfId="2554" xr:uid="{D3BE94B2-B969-45EA-B545-0CBB320D84EF}"/>
    <cellStyle name="Comma 2 2 2 2 2 2 5 2 2" xfId="6586" xr:uid="{793989AB-8355-4B6A-8E75-143D7DFD9A81}"/>
    <cellStyle name="Comma 2 2 2 2 2 2 5 3" xfId="5242" xr:uid="{E78EF9C7-083F-42CE-A13D-954445A5258D}"/>
    <cellStyle name="Comma 2 2 2 2 2 2 5 4" xfId="3898" xr:uid="{5D178AAF-8B0F-4317-A810-84AF19DC7012}"/>
    <cellStyle name="Comma 2 2 2 2 2 2 6" xfId="1594" xr:uid="{6E1A3749-0076-4DDD-A8B6-A38910C4545C}"/>
    <cellStyle name="Comma 2 2 2 2 2 2 6 2" xfId="5626" xr:uid="{9C88CEDF-32E8-453D-9D53-4B585D225AF0}"/>
    <cellStyle name="Comma 2 2 2 2 2 2 7" xfId="4282" xr:uid="{4948909E-C065-4784-8A71-A1845D288130}"/>
    <cellStyle name="Comma 2 2 2 2 2 2 8" xfId="2938" xr:uid="{1B8A7564-86A0-4FC0-BD36-CDFB88D99D37}"/>
    <cellStyle name="Comma 2 2 2 2 2 3" xfId="538" xr:uid="{EDC0CEEC-C43E-4F53-A334-559E9F091805}"/>
    <cellStyle name="Comma 2 2 2 2 2 3 2" xfId="922" xr:uid="{FECFE7A9-9602-427D-91A8-FC9771D3BE96}"/>
    <cellStyle name="Comma 2 2 2 2 2 3 2 2" xfId="2266" xr:uid="{5F90297C-3522-42C3-AB86-F4F0E9436423}"/>
    <cellStyle name="Comma 2 2 2 2 2 3 2 2 2" xfId="6298" xr:uid="{8DBFD525-2722-4417-95EA-3E66607F1CD2}"/>
    <cellStyle name="Comma 2 2 2 2 2 3 2 3" xfId="4954" xr:uid="{210A40A1-D798-47D2-82C6-E58F21627756}"/>
    <cellStyle name="Comma 2 2 2 2 2 3 2 4" xfId="3610" xr:uid="{C3DC10F9-30F8-4933-AE54-098AF2685411}"/>
    <cellStyle name="Comma 2 2 2 2 2 3 3" xfId="1306" xr:uid="{746680DF-F334-40C1-8E1A-DAEBB6953150}"/>
    <cellStyle name="Comma 2 2 2 2 2 3 3 2" xfId="2650" xr:uid="{A0E68811-505A-4AC4-8C99-71494A25186C}"/>
    <cellStyle name="Comma 2 2 2 2 2 3 3 2 2" xfId="6682" xr:uid="{7ED3EF93-F79A-454D-8989-6321EBCBF382}"/>
    <cellStyle name="Comma 2 2 2 2 2 3 3 3" xfId="5338" xr:uid="{AF7B1C73-A7DF-4C55-BA2E-837050066066}"/>
    <cellStyle name="Comma 2 2 2 2 2 3 3 4" xfId="3994" xr:uid="{0BB11E35-DA29-4066-A4D0-A482095266C4}"/>
    <cellStyle name="Comma 2 2 2 2 2 3 4" xfId="1882" xr:uid="{6795C2C1-E6E9-4A2D-9E20-0A767CD70E32}"/>
    <cellStyle name="Comma 2 2 2 2 2 3 4 2" xfId="5914" xr:uid="{A9805E74-9C3B-4AD4-9837-B4C8283E38A3}"/>
    <cellStyle name="Comma 2 2 2 2 2 3 5" xfId="4570" xr:uid="{3F374754-D47F-4C88-89D6-1934EF30376C}"/>
    <cellStyle name="Comma 2 2 2 2 2 3 6" xfId="3226" xr:uid="{FBDFA712-2E22-4E0E-BB06-8D8720EB68FC}"/>
    <cellStyle name="Comma 2 2 2 2 2 4" xfId="346" xr:uid="{9B6DAE30-6E33-473E-B5A5-5ED3FE783855}"/>
    <cellStyle name="Comma 2 2 2 2 2 4 2" xfId="1690" xr:uid="{059EA876-4E9D-4E88-AD3D-E26F67BB0A80}"/>
    <cellStyle name="Comma 2 2 2 2 2 4 2 2" xfId="5722" xr:uid="{E3C1D054-DC4A-4E70-861D-0C4FB01F58F1}"/>
    <cellStyle name="Comma 2 2 2 2 2 4 3" xfId="4378" xr:uid="{B5F80025-D4D5-4D5F-9DE7-0147DD67C24B}"/>
    <cellStyle name="Comma 2 2 2 2 2 4 4" xfId="3034" xr:uid="{EED37751-AE51-404B-A8B1-0E5FC36FC032}"/>
    <cellStyle name="Comma 2 2 2 2 2 5" xfId="730" xr:uid="{E5C1149E-93FD-4B0C-B124-4825858E6202}"/>
    <cellStyle name="Comma 2 2 2 2 2 5 2" xfId="2074" xr:uid="{0DAF9E02-D9A4-4221-A854-B827FFC319B5}"/>
    <cellStyle name="Comma 2 2 2 2 2 5 2 2" xfId="6106" xr:uid="{659182A7-7E99-42BD-8689-E1D27A4A9AC0}"/>
    <cellStyle name="Comma 2 2 2 2 2 5 3" xfId="4762" xr:uid="{6CCB6128-214E-4F7B-8B34-66452177E270}"/>
    <cellStyle name="Comma 2 2 2 2 2 5 4" xfId="3418" xr:uid="{B395860D-8D10-42AA-8C0D-A4D413D26E7F}"/>
    <cellStyle name="Comma 2 2 2 2 2 6" xfId="1114" xr:uid="{469EB817-4BBD-446D-A915-EEE3B5B96FEC}"/>
    <cellStyle name="Comma 2 2 2 2 2 6 2" xfId="2458" xr:uid="{03B31DC7-A819-419F-8B69-690AEF92C591}"/>
    <cellStyle name="Comma 2 2 2 2 2 6 2 2" xfId="6490" xr:uid="{81FCA6F7-622B-4CD1-B0ED-090D667DF5FD}"/>
    <cellStyle name="Comma 2 2 2 2 2 6 3" xfId="5146" xr:uid="{E5AF4CB0-6C93-4AE5-AED6-F72C89437605}"/>
    <cellStyle name="Comma 2 2 2 2 2 6 4" xfId="3802" xr:uid="{2DE8D585-3799-48FB-8D7A-83A78C1998A6}"/>
    <cellStyle name="Comma 2 2 2 2 2 7" xfId="1498" xr:uid="{CAA82157-7C36-405A-867E-AB5374FA2436}"/>
    <cellStyle name="Comma 2 2 2 2 2 7 2" xfId="5530" xr:uid="{47B1BDA5-1E50-4D8D-917F-8C427CDFAACA}"/>
    <cellStyle name="Comma 2 2 2 2 2 8" xfId="4186" xr:uid="{B8610845-E3BF-43D6-AAB0-CF9C26545577}"/>
    <cellStyle name="Comma 2 2 2 2 2 9" xfId="2842" xr:uid="{6AB5521F-901B-4925-95DE-BFD3D164E2E5}"/>
    <cellStyle name="Comma 2 2 2 2 3" xfId="202" xr:uid="{41A9C575-AF9F-46E9-8135-48ABE15F0DED}"/>
    <cellStyle name="Comma 2 2 2 2 3 2" xfId="586" xr:uid="{4635CE4E-6885-4D8A-B754-8257F79D102B}"/>
    <cellStyle name="Comma 2 2 2 2 3 2 2" xfId="970" xr:uid="{230B22B4-A1F3-4475-A094-DA496E83C1D9}"/>
    <cellStyle name="Comma 2 2 2 2 3 2 2 2" xfId="2314" xr:uid="{F300820F-CDC2-4D72-8BA9-392E55C49656}"/>
    <cellStyle name="Comma 2 2 2 2 3 2 2 2 2" xfId="6346" xr:uid="{DE67DC95-68A0-40CE-95B2-E946BF541EFA}"/>
    <cellStyle name="Comma 2 2 2 2 3 2 2 3" xfId="5002" xr:uid="{3011A987-A110-4A3A-B2B6-ACB75E4254EB}"/>
    <cellStyle name="Comma 2 2 2 2 3 2 2 4" xfId="3658" xr:uid="{91E0CAD9-5388-433A-BE73-47FB5837010D}"/>
    <cellStyle name="Comma 2 2 2 2 3 2 3" xfId="1354" xr:uid="{45D08B75-EF96-4066-ABD7-8498993B1575}"/>
    <cellStyle name="Comma 2 2 2 2 3 2 3 2" xfId="2698" xr:uid="{7BA69079-A134-4C05-A15B-A7B3A3055385}"/>
    <cellStyle name="Comma 2 2 2 2 3 2 3 2 2" xfId="6730" xr:uid="{D3F6BFEE-36D4-49D2-8DC7-C10EECB4CE00}"/>
    <cellStyle name="Comma 2 2 2 2 3 2 3 3" xfId="5386" xr:uid="{39A72703-C854-43D7-829F-5741DE4C7665}"/>
    <cellStyle name="Comma 2 2 2 2 3 2 3 4" xfId="4042" xr:uid="{0723E0F2-7963-4554-B7F9-27D156074BEC}"/>
    <cellStyle name="Comma 2 2 2 2 3 2 4" xfId="1930" xr:uid="{1F7F41AB-2D56-4FC6-935C-3E8E00E9526C}"/>
    <cellStyle name="Comma 2 2 2 2 3 2 4 2" xfId="5962" xr:uid="{4E223B4F-CCF5-4562-B7B0-376D58A32FDB}"/>
    <cellStyle name="Comma 2 2 2 2 3 2 5" xfId="4618" xr:uid="{5DEAD2FE-E976-418E-911D-5D2DFA72491C}"/>
    <cellStyle name="Comma 2 2 2 2 3 2 6" xfId="3274" xr:uid="{DE41D4F3-379E-44C7-868D-2E5F2B19C9E2}"/>
    <cellStyle name="Comma 2 2 2 2 3 3" xfId="394" xr:uid="{68120389-3A97-453F-A283-FB63D2ED5F30}"/>
    <cellStyle name="Comma 2 2 2 2 3 3 2" xfId="1738" xr:uid="{77A49870-2937-4AC7-B012-29A5D8ED25C6}"/>
    <cellStyle name="Comma 2 2 2 2 3 3 2 2" xfId="5770" xr:uid="{F2AC24D8-8B1B-4769-9BD5-5F14C01B092D}"/>
    <cellStyle name="Comma 2 2 2 2 3 3 3" xfId="4426" xr:uid="{905BE7B2-63B8-4B88-838B-5A55E84A1EB0}"/>
    <cellStyle name="Comma 2 2 2 2 3 3 4" xfId="3082" xr:uid="{5C410AF7-947A-4840-89F4-C4E83B71135A}"/>
    <cellStyle name="Comma 2 2 2 2 3 4" xfId="778" xr:uid="{86AF52FA-F430-4B94-98AE-E61A089549B4}"/>
    <cellStyle name="Comma 2 2 2 2 3 4 2" xfId="2122" xr:uid="{2C419148-87F1-4A46-A48A-A6ABC93151F1}"/>
    <cellStyle name="Comma 2 2 2 2 3 4 2 2" xfId="6154" xr:uid="{52E519B6-C54D-4006-9000-42D6B5692250}"/>
    <cellStyle name="Comma 2 2 2 2 3 4 3" xfId="4810" xr:uid="{FBCB0AC8-ABD7-47E5-9D91-8C2FCE58DE36}"/>
    <cellStyle name="Comma 2 2 2 2 3 4 4" xfId="3466" xr:uid="{673CDE1C-08A4-490A-A33B-7DEEE3C97ACB}"/>
    <cellStyle name="Comma 2 2 2 2 3 5" xfId="1162" xr:uid="{446E7A75-575D-4879-B1ED-6E8747CEB0A8}"/>
    <cellStyle name="Comma 2 2 2 2 3 5 2" xfId="2506" xr:uid="{38FBA5D8-1487-4BE6-9C91-E4C8761A850F}"/>
    <cellStyle name="Comma 2 2 2 2 3 5 2 2" xfId="6538" xr:uid="{68DD7842-5E7D-4736-9370-4CE20E526F74}"/>
    <cellStyle name="Comma 2 2 2 2 3 5 3" xfId="5194" xr:uid="{5100F97D-AA53-462C-910E-CC124B5EEAE2}"/>
    <cellStyle name="Comma 2 2 2 2 3 5 4" xfId="3850" xr:uid="{E268C7F6-7DFD-4C43-8EC6-6443292818B4}"/>
    <cellStyle name="Comma 2 2 2 2 3 6" xfId="1546" xr:uid="{7BA47FA1-B55A-4121-8D77-479B5B8B473E}"/>
    <cellStyle name="Comma 2 2 2 2 3 6 2" xfId="5578" xr:uid="{1ABEDF60-0C22-401D-A898-BE8DDEB1880A}"/>
    <cellStyle name="Comma 2 2 2 2 3 7" xfId="4234" xr:uid="{A845FE02-A080-495E-8884-AF3CD008D21E}"/>
    <cellStyle name="Comma 2 2 2 2 3 8" xfId="2890" xr:uid="{6B09538D-6915-476B-9A47-C730A4F502DA}"/>
    <cellStyle name="Comma 2 2 2 2 4" xfId="490" xr:uid="{4BBE978D-44D7-4DAD-94E5-F35E22703B52}"/>
    <cellStyle name="Comma 2 2 2 2 4 2" xfId="874" xr:uid="{6F9A0754-C64F-4873-AFE2-A9D5BAD47CEA}"/>
    <cellStyle name="Comma 2 2 2 2 4 2 2" xfId="2218" xr:uid="{9B3778AF-9A9E-4724-AD99-2495697035EB}"/>
    <cellStyle name="Comma 2 2 2 2 4 2 2 2" xfId="6250" xr:uid="{E3447DDB-3607-45E6-9F99-1E65934280CD}"/>
    <cellStyle name="Comma 2 2 2 2 4 2 3" xfId="4906" xr:uid="{DC536998-5D5E-4DD9-A06F-F4DCBEE2E5C1}"/>
    <cellStyle name="Comma 2 2 2 2 4 2 4" xfId="3562" xr:uid="{8C27B9C8-F057-41D3-AB7B-7C013E1CC7E5}"/>
    <cellStyle name="Comma 2 2 2 2 4 3" xfId="1258" xr:uid="{8C6F44CE-A083-4750-B6C8-7F5F8E269657}"/>
    <cellStyle name="Comma 2 2 2 2 4 3 2" xfId="2602" xr:uid="{F2DE8689-7192-45A8-825E-7620355B206F}"/>
    <cellStyle name="Comma 2 2 2 2 4 3 2 2" xfId="6634" xr:uid="{2CA0AECA-DD26-418E-AE1A-FCC0B0C6420E}"/>
    <cellStyle name="Comma 2 2 2 2 4 3 3" xfId="5290" xr:uid="{68EBFA04-AED7-4FFC-9D47-46D98A8773B8}"/>
    <cellStyle name="Comma 2 2 2 2 4 3 4" xfId="3946" xr:uid="{8CF0030E-6C6F-4437-881F-1D38D1D3BC89}"/>
    <cellStyle name="Comma 2 2 2 2 4 4" xfId="1834" xr:uid="{11F36F74-4479-44DA-A6FB-8A3D0BA7E0ED}"/>
    <cellStyle name="Comma 2 2 2 2 4 4 2" xfId="5866" xr:uid="{BD53489A-D726-4091-95AD-2A2EA905BB43}"/>
    <cellStyle name="Comma 2 2 2 2 4 5" xfId="4522" xr:uid="{1AC373DA-0F74-4ADA-8072-BA65BEF7F271}"/>
    <cellStyle name="Comma 2 2 2 2 4 6" xfId="3178" xr:uid="{0DD6651D-681A-4C6D-9A32-7BD00F7E632A}"/>
    <cellStyle name="Comma 2 2 2 2 5" xfId="298" xr:uid="{3184A228-EFB2-4E97-9BB2-0E29812CB953}"/>
    <cellStyle name="Comma 2 2 2 2 5 2" xfId="1642" xr:uid="{436EDA5E-70B4-4D22-B73F-F7BCC2CB63F9}"/>
    <cellStyle name="Comma 2 2 2 2 5 2 2" xfId="5674" xr:uid="{F2A59EF7-D3F8-4AEE-9093-8C64D121B5DC}"/>
    <cellStyle name="Comma 2 2 2 2 5 3" xfId="4330" xr:uid="{EECE7B6A-9BCF-449E-82AF-9B6FB450C17E}"/>
    <cellStyle name="Comma 2 2 2 2 5 4" xfId="2986" xr:uid="{1A166FC1-BA43-4B01-AD32-1C84ED699863}"/>
    <cellStyle name="Comma 2 2 2 2 6" xfId="682" xr:uid="{1BB3BE34-4B35-4D74-9257-43B030505F3C}"/>
    <cellStyle name="Comma 2 2 2 2 6 2" xfId="2026" xr:uid="{4472EDD9-11D0-4D37-AB4C-432293BFCBB9}"/>
    <cellStyle name="Comma 2 2 2 2 6 2 2" xfId="6058" xr:uid="{5EBAFE4A-B2D4-43AF-933A-3902F13A6BCE}"/>
    <cellStyle name="Comma 2 2 2 2 6 3" xfId="4714" xr:uid="{E22D4EAE-1A7D-4F61-9AC8-AFF4E0D902AC}"/>
    <cellStyle name="Comma 2 2 2 2 6 4" xfId="3370" xr:uid="{00636E46-F633-4B43-A43C-E9AEB2187C76}"/>
    <cellStyle name="Comma 2 2 2 2 7" xfId="1066" xr:uid="{A35A5D77-FF8B-40A6-BBC0-52B3C87C4817}"/>
    <cellStyle name="Comma 2 2 2 2 7 2" xfId="2410" xr:uid="{6A989F43-021A-4F96-ACE7-C592ACE4617D}"/>
    <cellStyle name="Comma 2 2 2 2 7 2 2" xfId="6442" xr:uid="{32E27559-1EC0-4D99-AB47-0C895E95BAB5}"/>
    <cellStyle name="Comma 2 2 2 2 7 3" xfId="5098" xr:uid="{11F6633D-8747-4534-A38D-92C82E1B40F7}"/>
    <cellStyle name="Comma 2 2 2 2 7 4" xfId="3754" xr:uid="{C1202653-4BD8-4018-B7EE-205DA2319712}"/>
    <cellStyle name="Comma 2 2 2 2 8" xfId="1450" xr:uid="{4AD84E54-C018-4EDF-8838-33D6FF60E0CB}"/>
    <cellStyle name="Comma 2 2 2 2 8 2" xfId="5482" xr:uid="{2411963F-2948-4D17-99B0-0466BE9B7A00}"/>
    <cellStyle name="Comma 2 2 2 2 9" xfId="4138" xr:uid="{3C277208-EBFA-4157-BCB9-5DABDFCC7F88}"/>
    <cellStyle name="Comma 2 2 2 3" xfId="130" xr:uid="{3B08581A-DDF0-4E16-9AEA-FEEA8BEF071B}"/>
    <cellStyle name="Comma 2 2 2 3 2" xfId="226" xr:uid="{6A2FFDC1-44CB-4146-A2FF-BCEA0CAD45DF}"/>
    <cellStyle name="Comma 2 2 2 3 2 2" xfId="610" xr:uid="{8D03ABEB-8D86-4019-9E38-912D2B2F083C}"/>
    <cellStyle name="Comma 2 2 2 3 2 2 2" xfId="994" xr:uid="{B252F6C6-51A9-4239-8F3F-8EA2518EA646}"/>
    <cellStyle name="Comma 2 2 2 3 2 2 2 2" xfId="2338" xr:uid="{4D69030B-0C7A-46E8-A0E4-68524C5BBF4D}"/>
    <cellStyle name="Comma 2 2 2 3 2 2 2 2 2" xfId="6370" xr:uid="{1E0D44BC-FC46-45BB-A740-1E3C554370F0}"/>
    <cellStyle name="Comma 2 2 2 3 2 2 2 3" xfId="5026" xr:uid="{53B4249C-7E76-467C-9F36-806877EFDE64}"/>
    <cellStyle name="Comma 2 2 2 3 2 2 2 4" xfId="3682" xr:uid="{A527E3D3-D6EA-4CAE-97F8-18CD8D59F875}"/>
    <cellStyle name="Comma 2 2 2 3 2 2 3" xfId="1378" xr:uid="{540BE228-C22A-446A-83A3-BBB9333AC5CD}"/>
    <cellStyle name="Comma 2 2 2 3 2 2 3 2" xfId="2722" xr:uid="{340C9743-C905-4E24-845E-DCAF48B979CC}"/>
    <cellStyle name="Comma 2 2 2 3 2 2 3 2 2" xfId="6754" xr:uid="{EF617A83-2ECF-4FE1-8F89-8229E62B3512}"/>
    <cellStyle name="Comma 2 2 2 3 2 2 3 3" xfId="5410" xr:uid="{8630ADFA-1C9B-407E-9D36-2A46D80A1E8D}"/>
    <cellStyle name="Comma 2 2 2 3 2 2 3 4" xfId="4066" xr:uid="{8007EB55-477A-47DA-B69D-458D49708081}"/>
    <cellStyle name="Comma 2 2 2 3 2 2 4" xfId="1954" xr:uid="{AC9B1657-7928-40B6-BEC4-839E6063F2B0}"/>
    <cellStyle name="Comma 2 2 2 3 2 2 4 2" xfId="5986" xr:uid="{620BD14B-7032-4269-9F76-42FE3CC04003}"/>
    <cellStyle name="Comma 2 2 2 3 2 2 5" xfId="4642" xr:uid="{3961712A-831A-4E7D-9A27-0F4BB9C20EF7}"/>
    <cellStyle name="Comma 2 2 2 3 2 2 6" xfId="3298" xr:uid="{F9ADC13E-0DD9-4AFD-97A9-27044040E280}"/>
    <cellStyle name="Comma 2 2 2 3 2 3" xfId="418" xr:uid="{1E87CFEA-800A-4370-AF64-B18676833C95}"/>
    <cellStyle name="Comma 2 2 2 3 2 3 2" xfId="1762" xr:uid="{B082A316-DEC0-48D5-8AE2-F240B1635155}"/>
    <cellStyle name="Comma 2 2 2 3 2 3 2 2" xfId="5794" xr:uid="{0D85790E-249C-40C6-BADF-F0D11595275F}"/>
    <cellStyle name="Comma 2 2 2 3 2 3 3" xfId="4450" xr:uid="{4E78A31A-6570-4D84-ABAA-5263DBB729E8}"/>
    <cellStyle name="Comma 2 2 2 3 2 3 4" xfId="3106" xr:uid="{ADF795D6-3688-41F9-9227-AFE22D062108}"/>
    <cellStyle name="Comma 2 2 2 3 2 4" xfId="802" xr:uid="{D23580B3-9502-44E3-B5F5-0BF1E379D77A}"/>
    <cellStyle name="Comma 2 2 2 3 2 4 2" xfId="2146" xr:uid="{2F4A8790-9E34-49F4-B370-1A984014A558}"/>
    <cellStyle name="Comma 2 2 2 3 2 4 2 2" xfId="6178" xr:uid="{77D1B9CC-C86A-4AF1-85FB-1483DFCA2BCE}"/>
    <cellStyle name="Comma 2 2 2 3 2 4 3" xfId="4834" xr:uid="{36457414-3E88-49D6-AE6B-3EFC0FEFCAFA}"/>
    <cellStyle name="Comma 2 2 2 3 2 4 4" xfId="3490" xr:uid="{B7A01E54-3570-4F03-9986-D493F6F80D8F}"/>
    <cellStyle name="Comma 2 2 2 3 2 5" xfId="1186" xr:uid="{70903DF4-A114-4A40-A576-6C772A81A887}"/>
    <cellStyle name="Comma 2 2 2 3 2 5 2" xfId="2530" xr:uid="{D4B6ABB6-58BE-431F-B32E-1AC98DB36120}"/>
    <cellStyle name="Comma 2 2 2 3 2 5 2 2" xfId="6562" xr:uid="{731E2088-0F5A-42AE-A674-84820AFE435C}"/>
    <cellStyle name="Comma 2 2 2 3 2 5 3" xfId="5218" xr:uid="{3BD5CDFD-E2EF-4F7C-A03D-ED3A577C419F}"/>
    <cellStyle name="Comma 2 2 2 3 2 5 4" xfId="3874" xr:uid="{533A2C9E-81EF-460A-9B66-31C9F03DBF6F}"/>
    <cellStyle name="Comma 2 2 2 3 2 6" xfId="1570" xr:uid="{003AD438-3428-4CAB-808B-CBB5402D66E3}"/>
    <cellStyle name="Comma 2 2 2 3 2 6 2" xfId="5602" xr:uid="{A5707678-5F0C-4746-A7EE-2C47CF57D9E1}"/>
    <cellStyle name="Comma 2 2 2 3 2 7" xfId="4258" xr:uid="{323A8038-7709-4617-A745-3C3CFC01BB0E}"/>
    <cellStyle name="Comma 2 2 2 3 2 8" xfId="2914" xr:uid="{6BBC516C-C06B-448C-8259-BF35EA379F75}"/>
    <cellStyle name="Comma 2 2 2 3 3" xfId="514" xr:uid="{DF74A7AD-18A9-4450-96B4-9F3099C3D428}"/>
    <cellStyle name="Comma 2 2 2 3 3 2" xfId="898" xr:uid="{B1B86E8B-5A3B-4E43-A6F0-24EAA208D74A}"/>
    <cellStyle name="Comma 2 2 2 3 3 2 2" xfId="2242" xr:uid="{52F7BACF-0270-4E90-BC86-F0A3D9C4976D}"/>
    <cellStyle name="Comma 2 2 2 3 3 2 2 2" xfId="6274" xr:uid="{1F909529-E21B-4430-B682-60D573CC575B}"/>
    <cellStyle name="Comma 2 2 2 3 3 2 3" xfId="4930" xr:uid="{D6A94F7D-061A-415F-8F5B-4C9BA06ED62E}"/>
    <cellStyle name="Comma 2 2 2 3 3 2 4" xfId="3586" xr:uid="{A4A46339-61B4-4599-B068-259726E86F23}"/>
    <cellStyle name="Comma 2 2 2 3 3 3" xfId="1282" xr:uid="{65B19571-D359-40B2-AA55-59CD9F61D25E}"/>
    <cellStyle name="Comma 2 2 2 3 3 3 2" xfId="2626" xr:uid="{3E8E250E-B585-4821-9841-0AFE9093F55B}"/>
    <cellStyle name="Comma 2 2 2 3 3 3 2 2" xfId="6658" xr:uid="{4BBF7A83-D791-4F31-A88F-35E212E434A0}"/>
    <cellStyle name="Comma 2 2 2 3 3 3 3" xfId="5314" xr:uid="{C15C7C9E-75ED-47F0-9ABA-94A22408C195}"/>
    <cellStyle name="Comma 2 2 2 3 3 3 4" xfId="3970" xr:uid="{2BFE5501-2409-48FD-89EC-6B48CBAF9906}"/>
    <cellStyle name="Comma 2 2 2 3 3 4" xfId="1858" xr:uid="{07B73D66-F3BB-419C-B592-17EB26E73CCC}"/>
    <cellStyle name="Comma 2 2 2 3 3 4 2" xfId="5890" xr:uid="{8918D4E3-A4B6-4E64-A563-D4837E0A646C}"/>
    <cellStyle name="Comma 2 2 2 3 3 5" xfId="4546" xr:uid="{59CD20C8-8A11-462B-B635-557C9AB77A4E}"/>
    <cellStyle name="Comma 2 2 2 3 3 6" xfId="3202" xr:uid="{C635D355-406C-4923-B944-B4B86B9FC71A}"/>
    <cellStyle name="Comma 2 2 2 3 4" xfId="322" xr:uid="{0E0184A7-D692-4C0D-BF0A-DAAA48C8491A}"/>
    <cellStyle name="Comma 2 2 2 3 4 2" xfId="1666" xr:uid="{7D7CFDC9-4CB0-4EB5-A628-A21B4F9EA9EA}"/>
    <cellStyle name="Comma 2 2 2 3 4 2 2" xfId="5698" xr:uid="{0F386269-1396-4C18-ACB7-297718C06A5E}"/>
    <cellStyle name="Comma 2 2 2 3 4 3" xfId="4354" xr:uid="{3F1F39CB-4694-4AEA-9832-7F109EA89A1C}"/>
    <cellStyle name="Comma 2 2 2 3 4 4" xfId="3010" xr:uid="{DEBCB964-20B3-4981-BB6C-E677FB28CA24}"/>
    <cellStyle name="Comma 2 2 2 3 5" xfId="706" xr:uid="{86F36340-E4EC-41BA-89CD-6D0D5EA8A622}"/>
    <cellStyle name="Comma 2 2 2 3 5 2" xfId="2050" xr:uid="{5A5E7FE8-23A8-4E17-AF56-797CE8A87B14}"/>
    <cellStyle name="Comma 2 2 2 3 5 2 2" xfId="6082" xr:uid="{591A590C-5BE9-484E-8A4C-1B319203241D}"/>
    <cellStyle name="Comma 2 2 2 3 5 3" xfId="4738" xr:uid="{BCF1FCD9-97D6-4CE5-B241-AAAF970BAB96}"/>
    <cellStyle name="Comma 2 2 2 3 5 4" xfId="3394" xr:uid="{CC775F29-62F8-4F34-9423-0E2A8D2B9A7B}"/>
    <cellStyle name="Comma 2 2 2 3 6" xfId="1090" xr:uid="{C4F17AAA-C088-4879-ABF0-CB1DDA8050E3}"/>
    <cellStyle name="Comma 2 2 2 3 6 2" xfId="2434" xr:uid="{A9AF6F31-E4FB-4D30-96BC-60021132DEA5}"/>
    <cellStyle name="Comma 2 2 2 3 6 2 2" xfId="6466" xr:uid="{D5D714D9-2519-48D7-B13A-42D0C28D5EFE}"/>
    <cellStyle name="Comma 2 2 2 3 6 3" xfId="5122" xr:uid="{9402F4A1-1C99-4787-A192-8A3E1AE96B07}"/>
    <cellStyle name="Comma 2 2 2 3 6 4" xfId="3778" xr:uid="{F68D023E-0970-400C-9044-4881C120A471}"/>
    <cellStyle name="Comma 2 2 2 3 7" xfId="1474" xr:uid="{B77A52A6-CE4B-460C-920E-6B1BB508AACA}"/>
    <cellStyle name="Comma 2 2 2 3 7 2" xfId="5506" xr:uid="{7F9C1313-7A8D-4DA6-8369-775644BD3A4E}"/>
    <cellStyle name="Comma 2 2 2 3 8" xfId="4162" xr:uid="{215DEB1D-AACD-4765-B9DD-2AD9EC7AFB2F}"/>
    <cellStyle name="Comma 2 2 2 3 9" xfId="2818" xr:uid="{140BC0F9-B853-4F58-9C48-0CA9C790892D}"/>
    <cellStyle name="Comma 2 2 2 4" xfId="178" xr:uid="{0F7BE16E-5B7E-4DC6-9B80-DF0DB80F974B}"/>
    <cellStyle name="Comma 2 2 2 4 2" xfId="562" xr:uid="{3D9050BC-43B2-4E4F-A135-93E3F66EAF82}"/>
    <cellStyle name="Comma 2 2 2 4 2 2" xfId="946" xr:uid="{C687FBA7-80D9-48D8-99DA-89BEE0432412}"/>
    <cellStyle name="Comma 2 2 2 4 2 2 2" xfId="2290" xr:uid="{A3100589-9E4C-417D-BEF2-C0A007E4BC90}"/>
    <cellStyle name="Comma 2 2 2 4 2 2 2 2" xfId="6322" xr:uid="{BAB059F1-298B-4FFB-B540-0CAED0FBE78B}"/>
    <cellStyle name="Comma 2 2 2 4 2 2 3" xfId="4978" xr:uid="{74880113-6D08-4F16-9EC9-AF8A3F3B3B31}"/>
    <cellStyle name="Comma 2 2 2 4 2 2 4" xfId="3634" xr:uid="{01BFA5ED-6EAB-4202-9AA3-FDA0AB71FC43}"/>
    <cellStyle name="Comma 2 2 2 4 2 3" xfId="1330" xr:uid="{11A2A540-78E4-41C3-A7C8-27A8A38D5D3E}"/>
    <cellStyle name="Comma 2 2 2 4 2 3 2" xfId="2674" xr:uid="{C9EBEF7B-553E-4835-8EAD-C9CCCA37D138}"/>
    <cellStyle name="Comma 2 2 2 4 2 3 2 2" xfId="6706" xr:uid="{DA48D535-EA16-4DDD-A91B-B36BFEA72162}"/>
    <cellStyle name="Comma 2 2 2 4 2 3 3" xfId="5362" xr:uid="{66ED2DEE-58CC-43E9-AF3A-48E1BD6A6B3E}"/>
    <cellStyle name="Comma 2 2 2 4 2 3 4" xfId="4018" xr:uid="{12C8A177-B6D7-4C80-BA16-FE5E2C14A323}"/>
    <cellStyle name="Comma 2 2 2 4 2 4" xfId="1906" xr:uid="{A12C9E7B-011D-4BE8-9CE4-E750CDB7F1B0}"/>
    <cellStyle name="Comma 2 2 2 4 2 4 2" xfId="5938" xr:uid="{D393774B-A160-4540-B36A-3DF968317B45}"/>
    <cellStyle name="Comma 2 2 2 4 2 5" xfId="4594" xr:uid="{54C90B14-1E06-438E-91BD-39D7ECF59104}"/>
    <cellStyle name="Comma 2 2 2 4 2 6" xfId="3250" xr:uid="{30BF8FA9-BECF-446D-A517-FB34004F65F8}"/>
    <cellStyle name="Comma 2 2 2 4 3" xfId="370" xr:uid="{B8B63C6F-6BEA-4466-9B17-37C3B16EC8F2}"/>
    <cellStyle name="Comma 2 2 2 4 3 2" xfId="1714" xr:uid="{6446964B-0A5A-4B2B-A38E-912F0735F771}"/>
    <cellStyle name="Comma 2 2 2 4 3 2 2" xfId="5746" xr:uid="{931B2D1A-D555-4C55-BE5A-C4797A66787D}"/>
    <cellStyle name="Comma 2 2 2 4 3 3" xfId="4402" xr:uid="{F633DB39-4E58-4A81-8BFD-614D7BDAB240}"/>
    <cellStyle name="Comma 2 2 2 4 3 4" xfId="3058" xr:uid="{0FC3B64C-A945-4F18-A150-1AA77757D60B}"/>
    <cellStyle name="Comma 2 2 2 4 4" xfId="754" xr:uid="{FFA4AB33-3758-4975-9FAD-5C004D3CC496}"/>
    <cellStyle name="Comma 2 2 2 4 4 2" xfId="2098" xr:uid="{3122C25E-E0AE-45C7-99CF-1394FC1EE207}"/>
    <cellStyle name="Comma 2 2 2 4 4 2 2" xfId="6130" xr:uid="{1156788F-1037-4D29-8545-716051540AB0}"/>
    <cellStyle name="Comma 2 2 2 4 4 3" xfId="4786" xr:uid="{2DB150FA-1281-45E2-AA2C-F697D9C21872}"/>
    <cellStyle name="Comma 2 2 2 4 4 4" xfId="3442" xr:uid="{87CF599F-F355-47AE-9940-25D6D279C23D}"/>
    <cellStyle name="Comma 2 2 2 4 5" xfId="1138" xr:uid="{40573917-7EAD-4399-B83B-B1694CBBD905}"/>
    <cellStyle name="Comma 2 2 2 4 5 2" xfId="2482" xr:uid="{051EBD9A-7A16-4627-9103-4BC081A850DD}"/>
    <cellStyle name="Comma 2 2 2 4 5 2 2" xfId="6514" xr:uid="{699572FA-2077-4791-9E07-D27E0AD2154C}"/>
    <cellStyle name="Comma 2 2 2 4 5 3" xfId="5170" xr:uid="{0AAE89BE-BEBA-403A-B6B3-85D74BE912E4}"/>
    <cellStyle name="Comma 2 2 2 4 5 4" xfId="3826" xr:uid="{4E21BC55-CC2A-40BD-BDBF-AAEE318526EE}"/>
    <cellStyle name="Comma 2 2 2 4 6" xfId="1522" xr:uid="{141CB874-75A7-4FAD-BA54-ABF10B451835}"/>
    <cellStyle name="Comma 2 2 2 4 6 2" xfId="5554" xr:uid="{AFC1E227-2CBE-4A7B-B305-65DCA0718066}"/>
    <cellStyle name="Comma 2 2 2 4 7" xfId="4210" xr:uid="{CDEBC8E4-CD3C-4760-B39B-C72C5FF99FEF}"/>
    <cellStyle name="Comma 2 2 2 4 8" xfId="2866" xr:uid="{87D804A2-BCF8-420B-A72E-8528436FA67D}"/>
    <cellStyle name="Comma 2 2 2 5" xfId="466" xr:uid="{C64C093D-E4AD-4EDA-94CA-075A98E2E4EA}"/>
    <cellStyle name="Comma 2 2 2 5 2" xfId="850" xr:uid="{7749BC84-BD16-4D0A-B289-E0D3C28A2D71}"/>
    <cellStyle name="Comma 2 2 2 5 2 2" xfId="2194" xr:uid="{866B55FC-4EDA-42AA-97B0-6A13B3AC9E96}"/>
    <cellStyle name="Comma 2 2 2 5 2 2 2" xfId="6226" xr:uid="{16E39173-D9C8-4758-8525-F94D782BF1EF}"/>
    <cellStyle name="Comma 2 2 2 5 2 3" xfId="4882" xr:uid="{F5DC9EE0-00F9-4505-B695-8E10EB823D3A}"/>
    <cellStyle name="Comma 2 2 2 5 2 4" xfId="3538" xr:uid="{720A4274-A24C-41C6-A554-DC92A8EDF2D7}"/>
    <cellStyle name="Comma 2 2 2 5 3" xfId="1234" xr:uid="{0D03880F-0624-4655-BA30-546D95840615}"/>
    <cellStyle name="Comma 2 2 2 5 3 2" xfId="2578" xr:uid="{141AC3E1-9B70-4B2E-8F32-7ED68708B6F2}"/>
    <cellStyle name="Comma 2 2 2 5 3 2 2" xfId="6610" xr:uid="{B27ED25A-17F6-4DEC-A454-2CDBE85A6945}"/>
    <cellStyle name="Comma 2 2 2 5 3 3" xfId="5266" xr:uid="{5F7E7EC8-0E77-41C3-BA80-BB749A447E6D}"/>
    <cellStyle name="Comma 2 2 2 5 3 4" xfId="3922" xr:uid="{8FD4C93D-4ACB-4442-879A-BA35DD3EF7AD}"/>
    <cellStyle name="Comma 2 2 2 5 4" xfId="1810" xr:uid="{439B0E40-2ACE-4E24-AFB6-AFECD68C6E81}"/>
    <cellStyle name="Comma 2 2 2 5 4 2" xfId="5842" xr:uid="{A182BFC7-0280-4067-B4FF-D8EA9D625A52}"/>
    <cellStyle name="Comma 2 2 2 5 5" xfId="4498" xr:uid="{7D8A03AE-2924-410F-B417-A83486DBC7A9}"/>
    <cellStyle name="Comma 2 2 2 5 6" xfId="3154" xr:uid="{E21638E2-D60F-4337-B6C3-DDFD2563F87B}"/>
    <cellStyle name="Comma 2 2 2 6" xfId="274" xr:uid="{B450B4EB-BDE3-4F92-A8F1-14F8941A6651}"/>
    <cellStyle name="Comma 2 2 2 6 2" xfId="1618" xr:uid="{E55DC1E8-DFC5-4BA7-8F07-C506993F7401}"/>
    <cellStyle name="Comma 2 2 2 6 2 2" xfId="5650" xr:uid="{F74245F0-19F6-4A81-8989-444705C46C78}"/>
    <cellStyle name="Comma 2 2 2 6 3" xfId="4306" xr:uid="{B4F4F12A-EAC9-49C8-ACB6-AE450C658614}"/>
    <cellStyle name="Comma 2 2 2 6 4" xfId="2962" xr:uid="{31217BC1-0A8D-4540-B17D-40B5F76022CF}"/>
    <cellStyle name="Comma 2 2 2 7" xfId="658" xr:uid="{95387706-C8B8-4DD3-9333-4B7A654BECE2}"/>
    <cellStyle name="Comma 2 2 2 7 2" xfId="2002" xr:uid="{7C74BC8B-1E5B-4E24-926A-003E3846ED02}"/>
    <cellStyle name="Comma 2 2 2 7 2 2" xfId="6034" xr:uid="{8D575CE9-1EB8-4E06-9E11-BC2D4D942425}"/>
    <cellStyle name="Comma 2 2 2 7 3" xfId="4690" xr:uid="{12C13BE9-D118-4736-830D-21CF0E1DB217}"/>
    <cellStyle name="Comma 2 2 2 7 4" xfId="3346" xr:uid="{5639C584-34A4-4D03-B1A0-AF98E8AC02B0}"/>
    <cellStyle name="Comma 2 2 2 8" xfId="1042" xr:uid="{AD4E7812-F37C-4BA9-9A3D-4990E475A801}"/>
    <cellStyle name="Comma 2 2 2 8 2" xfId="2386" xr:uid="{798C6343-43AA-475C-B367-798D7F7AC3FF}"/>
    <cellStyle name="Comma 2 2 2 8 2 2" xfId="6418" xr:uid="{69DE7705-6FC2-4DF1-B986-D07D470941EA}"/>
    <cellStyle name="Comma 2 2 2 8 3" xfId="5074" xr:uid="{2C6392C5-6C8F-4CB6-AA60-693327FE4105}"/>
    <cellStyle name="Comma 2 2 2 8 4" xfId="3730" xr:uid="{4C56548C-C451-4C1D-8D7C-2D466FC6EEE6}"/>
    <cellStyle name="Comma 2 2 2 9" xfId="1426" xr:uid="{E080249D-1578-4FEB-AD11-64183A5B4A65}"/>
    <cellStyle name="Comma 2 2 2 9 2" xfId="5458" xr:uid="{64A10760-6F0E-42F2-8C2B-326693B88177}"/>
    <cellStyle name="Comma 2 2 3" xfId="90" xr:uid="{00000000-0005-0000-0000-000000000000}"/>
    <cellStyle name="Comma 2 2 3 10" xfId="2778" xr:uid="{72B53BBA-F142-4322-8F71-F82EAD521C0B}"/>
    <cellStyle name="Comma 2 2 3 2" xfId="138" xr:uid="{6C65E189-7792-4D24-9272-7B524E0A9C9E}"/>
    <cellStyle name="Comma 2 2 3 2 2" xfId="234" xr:uid="{2CFFD0C2-A10F-48A7-96AD-CA8523C8BE8E}"/>
    <cellStyle name="Comma 2 2 3 2 2 2" xfId="618" xr:uid="{0D3A59A6-E65C-4A98-AD8B-8504BA5BFDF9}"/>
    <cellStyle name="Comma 2 2 3 2 2 2 2" xfId="1002" xr:uid="{F85F1001-4A8D-4085-B9FA-D63F08E96EBD}"/>
    <cellStyle name="Comma 2 2 3 2 2 2 2 2" xfId="2346" xr:uid="{3F81F3EE-8620-44D8-B8EF-0D4E4AE3836F}"/>
    <cellStyle name="Comma 2 2 3 2 2 2 2 2 2" xfId="6378" xr:uid="{BADA443D-D399-4E1E-9CB4-5BE06FFDFFE4}"/>
    <cellStyle name="Comma 2 2 3 2 2 2 2 3" xfId="5034" xr:uid="{E8AC78EC-71AA-4336-86FB-0A968B8309C0}"/>
    <cellStyle name="Comma 2 2 3 2 2 2 2 4" xfId="3690" xr:uid="{EA103B57-0CDE-47EF-B34E-E5FF306EB43B}"/>
    <cellStyle name="Comma 2 2 3 2 2 2 3" xfId="1386" xr:uid="{AF0BBB4C-78CE-41EC-BF4A-F68ACB3CB861}"/>
    <cellStyle name="Comma 2 2 3 2 2 2 3 2" xfId="2730" xr:uid="{FF8E1ADB-0094-42BE-A651-4B40522FB4A7}"/>
    <cellStyle name="Comma 2 2 3 2 2 2 3 2 2" xfId="6762" xr:uid="{1C76A276-9BAB-419E-A793-1DCD7FFE6010}"/>
    <cellStyle name="Comma 2 2 3 2 2 2 3 3" xfId="5418" xr:uid="{BA0DEF69-7E76-46A0-9063-812946E0C61C}"/>
    <cellStyle name="Comma 2 2 3 2 2 2 3 4" xfId="4074" xr:uid="{4F5B8043-09A6-44E0-A670-0A9766374D07}"/>
    <cellStyle name="Comma 2 2 3 2 2 2 4" xfId="1962" xr:uid="{39BECBB0-AB00-407E-87C5-7428DE3338B9}"/>
    <cellStyle name="Comma 2 2 3 2 2 2 4 2" xfId="5994" xr:uid="{D30B2F1E-09B4-47C5-9C85-8D520F7251F7}"/>
    <cellStyle name="Comma 2 2 3 2 2 2 5" xfId="4650" xr:uid="{7F7B05B6-5CC9-4BE0-B87F-6CAAE654703D}"/>
    <cellStyle name="Comma 2 2 3 2 2 2 6" xfId="3306" xr:uid="{D6F877D9-B4F8-4B10-BA52-10A5AA13F80E}"/>
    <cellStyle name="Comma 2 2 3 2 2 3" xfId="426" xr:uid="{A419F05D-0F7C-4C84-8132-2DBF117C0EF5}"/>
    <cellStyle name="Comma 2 2 3 2 2 3 2" xfId="1770" xr:uid="{1CAF4E9B-C33A-4183-B874-B073AAB8AB37}"/>
    <cellStyle name="Comma 2 2 3 2 2 3 2 2" xfId="5802" xr:uid="{00376B89-DC5D-4DCB-80B0-B947425836DD}"/>
    <cellStyle name="Comma 2 2 3 2 2 3 3" xfId="4458" xr:uid="{7B9F6EF3-9115-469E-A172-B38389A19C52}"/>
    <cellStyle name="Comma 2 2 3 2 2 3 4" xfId="3114" xr:uid="{EE29BD74-BBBE-4337-8F73-162D20E73800}"/>
    <cellStyle name="Comma 2 2 3 2 2 4" xfId="810" xr:uid="{7CEE6981-F138-47B6-87BB-DCD30F88022F}"/>
    <cellStyle name="Comma 2 2 3 2 2 4 2" xfId="2154" xr:uid="{F45B8DC5-1E2E-416D-9D79-A1D62E351290}"/>
    <cellStyle name="Comma 2 2 3 2 2 4 2 2" xfId="6186" xr:uid="{DDA72895-35C2-4B75-B89B-29C334D565CE}"/>
    <cellStyle name="Comma 2 2 3 2 2 4 3" xfId="4842" xr:uid="{ABCF05CB-9D8C-4803-ABA7-67559D2EB50F}"/>
    <cellStyle name="Comma 2 2 3 2 2 4 4" xfId="3498" xr:uid="{15465F64-71EA-4B1E-B3BB-4ACACD964E90}"/>
    <cellStyle name="Comma 2 2 3 2 2 5" xfId="1194" xr:uid="{BCA400DF-F1AA-4D6F-B604-B15B0883B5D6}"/>
    <cellStyle name="Comma 2 2 3 2 2 5 2" xfId="2538" xr:uid="{2101F57C-2F28-42F1-ADEC-49D98BCB7F9F}"/>
    <cellStyle name="Comma 2 2 3 2 2 5 2 2" xfId="6570" xr:uid="{DE373C30-4AAD-40E5-B07F-4A7D50BE129D}"/>
    <cellStyle name="Comma 2 2 3 2 2 5 3" xfId="5226" xr:uid="{35612A52-4EF6-43A2-AE9C-4BA578973E2A}"/>
    <cellStyle name="Comma 2 2 3 2 2 5 4" xfId="3882" xr:uid="{4D638B58-C7C6-4B9B-BB23-7B27393DE9E0}"/>
    <cellStyle name="Comma 2 2 3 2 2 6" xfId="1578" xr:uid="{D36DFC0B-495F-4BA7-BBC7-FCD7E44339EA}"/>
    <cellStyle name="Comma 2 2 3 2 2 6 2" xfId="5610" xr:uid="{B34F0C3E-B4EE-4AE3-8243-0FF830FA1269}"/>
    <cellStyle name="Comma 2 2 3 2 2 7" xfId="4266" xr:uid="{8726FC7B-9986-498A-8478-682677B6206B}"/>
    <cellStyle name="Comma 2 2 3 2 2 8" xfId="2922" xr:uid="{D48CCFEB-52C5-475F-BFC1-B2E4339CA8DA}"/>
    <cellStyle name="Comma 2 2 3 2 3" xfId="522" xr:uid="{2DA49992-4D15-4C59-84D6-EF96F531559F}"/>
    <cellStyle name="Comma 2 2 3 2 3 2" xfId="906" xr:uid="{A3BA089A-5A84-4F95-9D44-7599911B4ACF}"/>
    <cellStyle name="Comma 2 2 3 2 3 2 2" xfId="2250" xr:uid="{4608D29D-AC88-4AB8-940E-000D6F932030}"/>
    <cellStyle name="Comma 2 2 3 2 3 2 2 2" xfId="6282" xr:uid="{0A9DD49D-6F55-45BD-86FD-D21A4ABAB86F}"/>
    <cellStyle name="Comma 2 2 3 2 3 2 3" xfId="4938" xr:uid="{A0F8D933-BA7C-4D2F-9AFD-23FBA333243C}"/>
    <cellStyle name="Comma 2 2 3 2 3 2 4" xfId="3594" xr:uid="{065522C5-7C47-4C88-BFA7-3429AB68AD3B}"/>
    <cellStyle name="Comma 2 2 3 2 3 3" xfId="1290" xr:uid="{73B1EB60-8038-42C9-BED8-8DC9E07B4FAE}"/>
    <cellStyle name="Comma 2 2 3 2 3 3 2" xfId="2634" xr:uid="{C0503CE9-94AD-4359-A167-B2618B15B6B6}"/>
    <cellStyle name="Comma 2 2 3 2 3 3 2 2" xfId="6666" xr:uid="{2C5C1CCE-01E3-47FD-99EE-5DFB061B8B4E}"/>
    <cellStyle name="Comma 2 2 3 2 3 3 3" xfId="5322" xr:uid="{A782D19A-4DB9-4DF0-895A-77F483BB04A2}"/>
    <cellStyle name="Comma 2 2 3 2 3 3 4" xfId="3978" xr:uid="{267D8362-731D-454E-BE9E-AF9A93F4F1EE}"/>
    <cellStyle name="Comma 2 2 3 2 3 4" xfId="1866" xr:uid="{D7AF65EB-2479-4537-BD87-9D482DD70CD6}"/>
    <cellStyle name="Comma 2 2 3 2 3 4 2" xfId="5898" xr:uid="{EFBB9F12-516C-41B5-86F4-61BABDC95CB1}"/>
    <cellStyle name="Comma 2 2 3 2 3 5" xfId="4554" xr:uid="{E00A50FB-991B-4F3B-852E-5FF7A9BA706B}"/>
    <cellStyle name="Comma 2 2 3 2 3 6" xfId="3210" xr:uid="{78B314EF-8239-4BA7-A48B-BD7C0E518EC1}"/>
    <cellStyle name="Comma 2 2 3 2 4" xfId="330" xr:uid="{D08C4CF2-FE98-4CC1-9B09-633E62524AE1}"/>
    <cellStyle name="Comma 2 2 3 2 4 2" xfId="1674" xr:uid="{E94AA2DD-B812-481D-980D-4F31FB0DEAEB}"/>
    <cellStyle name="Comma 2 2 3 2 4 2 2" xfId="5706" xr:uid="{B8B7A34A-330A-4909-AF89-8D945A0FB53E}"/>
    <cellStyle name="Comma 2 2 3 2 4 3" xfId="4362" xr:uid="{B66395C6-5F08-4DBC-B7B9-0DEA10D773EB}"/>
    <cellStyle name="Comma 2 2 3 2 4 4" xfId="3018" xr:uid="{F1F30210-0384-48C4-8AFD-E64FF81FE770}"/>
    <cellStyle name="Comma 2 2 3 2 5" xfId="714" xr:uid="{AC959896-8E7C-4EBA-A73F-A7A35DA901CA}"/>
    <cellStyle name="Comma 2 2 3 2 5 2" xfId="2058" xr:uid="{550F19D3-6C8A-4CD8-BE23-6E4653F69A38}"/>
    <cellStyle name="Comma 2 2 3 2 5 2 2" xfId="6090" xr:uid="{A500B6EF-4158-42FF-B5C4-B048D3DDF95B}"/>
    <cellStyle name="Comma 2 2 3 2 5 3" xfId="4746" xr:uid="{1E5EF9C9-DC99-489E-8689-0998B4964B60}"/>
    <cellStyle name="Comma 2 2 3 2 5 4" xfId="3402" xr:uid="{0D0BE508-68C6-4E74-8F7B-FDB5BB424E86}"/>
    <cellStyle name="Comma 2 2 3 2 6" xfId="1098" xr:uid="{648D8705-B9B6-45F1-BEC5-D751F42EE2D5}"/>
    <cellStyle name="Comma 2 2 3 2 6 2" xfId="2442" xr:uid="{3D3EFCA9-9967-4534-8DF0-2FEFC928A760}"/>
    <cellStyle name="Comma 2 2 3 2 6 2 2" xfId="6474" xr:uid="{BE30C9A3-30C9-48EF-AFEE-2D261A9AFB89}"/>
    <cellStyle name="Comma 2 2 3 2 6 3" xfId="5130" xr:uid="{440D26F8-E332-4E4C-9795-18250BC9B904}"/>
    <cellStyle name="Comma 2 2 3 2 6 4" xfId="3786" xr:uid="{84D1CFAE-D094-4583-9C52-50FD1938202C}"/>
    <cellStyle name="Comma 2 2 3 2 7" xfId="1482" xr:uid="{A6323905-84AD-4FE8-8CFD-84BD19926629}"/>
    <cellStyle name="Comma 2 2 3 2 7 2" xfId="5514" xr:uid="{3B18A0CD-C5E5-4174-9AE7-F0D79306CB69}"/>
    <cellStyle name="Comma 2 2 3 2 8" xfId="4170" xr:uid="{A38D52A3-0008-4EF0-BF97-364127641D33}"/>
    <cellStyle name="Comma 2 2 3 2 9" xfId="2826" xr:uid="{C70F0D71-AEDF-4129-9606-84086FCE1D8F}"/>
    <cellStyle name="Comma 2 2 3 3" xfId="186" xr:uid="{982DD3FA-0866-4FDF-A7F9-410FF7997D10}"/>
    <cellStyle name="Comma 2 2 3 3 2" xfId="570" xr:uid="{F88795AD-8CBE-4D39-8EDF-71B027C08BE1}"/>
    <cellStyle name="Comma 2 2 3 3 2 2" xfId="954" xr:uid="{FA3F1A16-8596-4675-8C44-16131EC1095F}"/>
    <cellStyle name="Comma 2 2 3 3 2 2 2" xfId="2298" xr:uid="{2488E7BF-319D-4EAE-93B9-B52EB023A962}"/>
    <cellStyle name="Comma 2 2 3 3 2 2 2 2" xfId="6330" xr:uid="{3F33D271-3990-4EED-B1BF-EBD684F67E50}"/>
    <cellStyle name="Comma 2 2 3 3 2 2 3" xfId="4986" xr:uid="{790236AB-0DCD-49FF-8801-E862A90263D8}"/>
    <cellStyle name="Comma 2 2 3 3 2 2 4" xfId="3642" xr:uid="{61F08894-070D-4069-B9B7-DC74EA8AFB39}"/>
    <cellStyle name="Comma 2 2 3 3 2 3" xfId="1338" xr:uid="{13BE3CA4-B309-4D22-AE73-E06DBE571ECD}"/>
    <cellStyle name="Comma 2 2 3 3 2 3 2" xfId="2682" xr:uid="{8E8CAC07-C87C-4F33-9E1A-FE27E854D539}"/>
    <cellStyle name="Comma 2 2 3 3 2 3 2 2" xfId="6714" xr:uid="{8E2EBA44-50CB-46F4-A609-C05626AF9E11}"/>
    <cellStyle name="Comma 2 2 3 3 2 3 3" xfId="5370" xr:uid="{107903AD-3211-415F-8D5B-DE2A8B296C00}"/>
    <cellStyle name="Comma 2 2 3 3 2 3 4" xfId="4026" xr:uid="{54F8C12E-A838-485E-B136-6F5830AADCFF}"/>
    <cellStyle name="Comma 2 2 3 3 2 4" xfId="1914" xr:uid="{E86E5313-BC5A-4F6D-99EE-59805356ED6F}"/>
    <cellStyle name="Comma 2 2 3 3 2 4 2" xfId="5946" xr:uid="{2E1E8D17-2766-46CA-80A9-EB7B0ADD4408}"/>
    <cellStyle name="Comma 2 2 3 3 2 5" xfId="4602" xr:uid="{C7CE79F2-40FA-463C-BD50-0A81674B7381}"/>
    <cellStyle name="Comma 2 2 3 3 2 6" xfId="3258" xr:uid="{1F40E125-455E-4288-AD20-B8D262BA05BF}"/>
    <cellStyle name="Comma 2 2 3 3 3" xfId="378" xr:uid="{BA4A2853-898B-4E30-9FD3-61CF9CC6F1DD}"/>
    <cellStyle name="Comma 2 2 3 3 3 2" xfId="1722" xr:uid="{094A19DE-2257-4339-8C44-5ECD49F9D655}"/>
    <cellStyle name="Comma 2 2 3 3 3 2 2" xfId="5754" xr:uid="{1EDE60AF-D3E0-421F-B540-810D5123D0FF}"/>
    <cellStyle name="Comma 2 2 3 3 3 3" xfId="4410" xr:uid="{B0A4AD0F-058F-445A-B0BF-3DAA7FF7F3CD}"/>
    <cellStyle name="Comma 2 2 3 3 3 4" xfId="3066" xr:uid="{B380DC45-8BD7-4DC2-A56B-8F828B610DF8}"/>
    <cellStyle name="Comma 2 2 3 3 4" xfId="762" xr:uid="{BC0EFAD9-FBE4-4CD2-88BD-FB9891204B3A}"/>
    <cellStyle name="Comma 2 2 3 3 4 2" xfId="2106" xr:uid="{0C3A2E34-4E27-4650-92E0-799FEC0283C0}"/>
    <cellStyle name="Comma 2 2 3 3 4 2 2" xfId="6138" xr:uid="{8214A8E4-F121-488D-9710-1FD50E619E1B}"/>
    <cellStyle name="Comma 2 2 3 3 4 3" xfId="4794" xr:uid="{BD41EAB4-3EC5-4226-9107-5A538455C66C}"/>
    <cellStyle name="Comma 2 2 3 3 4 4" xfId="3450" xr:uid="{288E6CD1-309E-43E3-9F4F-0B7C7F95C206}"/>
    <cellStyle name="Comma 2 2 3 3 5" xfId="1146" xr:uid="{2443CE63-78CF-4C68-9038-13A24A33C68E}"/>
    <cellStyle name="Comma 2 2 3 3 5 2" xfId="2490" xr:uid="{A8C6CBB2-9620-47BB-AE7F-A6E847C3471E}"/>
    <cellStyle name="Comma 2 2 3 3 5 2 2" xfId="6522" xr:uid="{A743CABB-981C-4550-9B76-6717B7AE7102}"/>
    <cellStyle name="Comma 2 2 3 3 5 3" xfId="5178" xr:uid="{9552362E-E4D6-42CF-BDA9-DCE5BE4B32D0}"/>
    <cellStyle name="Comma 2 2 3 3 5 4" xfId="3834" xr:uid="{08F91662-843D-4FBC-871B-1AD5F3ABD591}"/>
    <cellStyle name="Comma 2 2 3 3 6" xfId="1530" xr:uid="{3D86F1F3-6781-42CA-85A7-983EB5275A8B}"/>
    <cellStyle name="Comma 2 2 3 3 6 2" xfId="5562" xr:uid="{3B1C07F7-824C-4930-8A80-A18278F9BE3B}"/>
    <cellStyle name="Comma 2 2 3 3 7" xfId="4218" xr:uid="{BDD090FC-CC76-4DCE-A058-1E719657F235}"/>
    <cellStyle name="Comma 2 2 3 3 8" xfId="2874" xr:uid="{92978722-70D3-4E5C-93FB-E1D03995FB25}"/>
    <cellStyle name="Comma 2 2 3 4" xfId="474" xr:uid="{14B2E95E-73BE-48C6-8535-2609CB78055C}"/>
    <cellStyle name="Comma 2 2 3 4 2" xfId="858" xr:uid="{80F3BBF4-48F3-4ECF-97ED-E6728D75EF6B}"/>
    <cellStyle name="Comma 2 2 3 4 2 2" xfId="2202" xr:uid="{3B193439-1B9D-4B07-8463-EE5E4AE0ADA1}"/>
    <cellStyle name="Comma 2 2 3 4 2 2 2" xfId="6234" xr:uid="{CC192961-D019-4A53-9406-A000707AD8CE}"/>
    <cellStyle name="Comma 2 2 3 4 2 3" xfId="4890" xr:uid="{97D84145-E98F-4105-BA6A-0B1D8A69487E}"/>
    <cellStyle name="Comma 2 2 3 4 2 4" xfId="3546" xr:uid="{3B729B3A-873C-42A5-8B03-1032D41A4D6E}"/>
    <cellStyle name="Comma 2 2 3 4 3" xfId="1242" xr:uid="{13E566B0-B2BB-4E47-AA18-D36837CCE56A}"/>
    <cellStyle name="Comma 2 2 3 4 3 2" xfId="2586" xr:uid="{8908F559-DCF7-4C1D-A329-238097A0B6B7}"/>
    <cellStyle name="Comma 2 2 3 4 3 2 2" xfId="6618" xr:uid="{24CACA84-B279-41B8-BB84-64046A416E97}"/>
    <cellStyle name="Comma 2 2 3 4 3 3" xfId="5274" xr:uid="{5FC5CCCA-2724-4E94-BD7E-C849815CC319}"/>
    <cellStyle name="Comma 2 2 3 4 3 4" xfId="3930" xr:uid="{43331684-0395-44EE-9624-738D6D181791}"/>
    <cellStyle name="Comma 2 2 3 4 4" xfId="1818" xr:uid="{46B20E25-D058-473D-8238-6780A7E36DB7}"/>
    <cellStyle name="Comma 2 2 3 4 4 2" xfId="5850" xr:uid="{7578B957-3790-4769-B66A-1F7A4BD269AE}"/>
    <cellStyle name="Comma 2 2 3 4 5" xfId="4506" xr:uid="{DACF4088-663B-43DE-8FA1-B3FEAA208AD3}"/>
    <cellStyle name="Comma 2 2 3 4 6" xfId="3162" xr:uid="{AE074C78-7029-455B-B801-A8BD84CB3BF6}"/>
    <cellStyle name="Comma 2 2 3 5" xfId="282" xr:uid="{3A689173-84E4-46B3-A9F6-BD6413EF33C6}"/>
    <cellStyle name="Comma 2 2 3 5 2" xfId="1626" xr:uid="{8D5A74CA-8509-4C21-8358-20BC25DBE9D4}"/>
    <cellStyle name="Comma 2 2 3 5 2 2" xfId="5658" xr:uid="{9CBC7855-E626-487C-B4C7-E0DAF98CEB43}"/>
    <cellStyle name="Comma 2 2 3 5 3" xfId="4314" xr:uid="{231EB5D7-3E06-4A4A-B7D8-9FE32BC6805F}"/>
    <cellStyle name="Comma 2 2 3 5 4" xfId="2970" xr:uid="{C15E001A-088F-4B18-A613-B3E52DC5CAA8}"/>
    <cellStyle name="Comma 2 2 3 6" xfId="666" xr:uid="{1765C933-FF23-4C0E-9092-A3501521FF79}"/>
    <cellStyle name="Comma 2 2 3 6 2" xfId="2010" xr:uid="{085C760B-27E7-447F-934B-306F02CEE915}"/>
    <cellStyle name="Comma 2 2 3 6 2 2" xfId="6042" xr:uid="{918F3644-E9DC-4B63-9CF9-63B75A3829BF}"/>
    <cellStyle name="Comma 2 2 3 6 3" xfId="4698" xr:uid="{C82386F9-2023-4F37-8446-C8E88E2E8128}"/>
    <cellStyle name="Comma 2 2 3 6 4" xfId="3354" xr:uid="{9B03AA84-0DC8-491D-9641-54EDAAC1E47B}"/>
    <cellStyle name="Comma 2 2 3 7" xfId="1050" xr:uid="{72E78051-1451-433E-B427-AAD3F8973CB2}"/>
    <cellStyle name="Comma 2 2 3 7 2" xfId="2394" xr:uid="{C36ECDC9-8FD5-4714-9E8C-B2A23A0F45AB}"/>
    <cellStyle name="Comma 2 2 3 7 2 2" xfId="6426" xr:uid="{0F0870E1-205F-4BC1-A208-282A19C9795E}"/>
    <cellStyle name="Comma 2 2 3 7 3" xfId="5082" xr:uid="{8C69146F-1CD3-4BFD-8E92-0443584A1836}"/>
    <cellStyle name="Comma 2 2 3 7 4" xfId="3738" xr:uid="{A421DA19-1261-4522-83B2-BDE9EB46BD82}"/>
    <cellStyle name="Comma 2 2 3 8" xfId="1434" xr:uid="{CF27C588-94E9-42DC-A3F1-3044C3B8B4A6}"/>
    <cellStyle name="Comma 2 2 3 8 2" xfId="5466" xr:uid="{87340FBD-3EB0-43A6-A978-D11663E8382D}"/>
    <cellStyle name="Comma 2 2 3 9" xfId="4122" xr:uid="{D62B5E99-E630-49A5-BB79-3E4F1B7DC2B6}"/>
    <cellStyle name="Comma 2 2 4" xfId="114" xr:uid="{1E5830F5-BE92-4A7B-9529-3ADEE9728583}"/>
    <cellStyle name="Comma 2 2 4 2" xfId="210" xr:uid="{DCB70390-FE1B-4494-ADB7-64BA4EAD2FAB}"/>
    <cellStyle name="Comma 2 2 4 2 2" xfId="594" xr:uid="{D1947605-9477-44B5-AE9D-F7EF09008F68}"/>
    <cellStyle name="Comma 2 2 4 2 2 2" xfId="978" xr:uid="{28B24A80-9137-4443-8F3E-5C4419A1ACAE}"/>
    <cellStyle name="Comma 2 2 4 2 2 2 2" xfId="2322" xr:uid="{46BE89C2-8A9E-4421-9A81-34D5EC53830D}"/>
    <cellStyle name="Comma 2 2 4 2 2 2 2 2" xfId="6354" xr:uid="{CF89DAD2-2EBD-4EAC-A6F2-63CB9E032F7C}"/>
    <cellStyle name="Comma 2 2 4 2 2 2 3" xfId="5010" xr:uid="{AA7767F4-2F0A-4C47-A49E-31DD67D4ADC7}"/>
    <cellStyle name="Comma 2 2 4 2 2 2 4" xfId="3666" xr:uid="{A7AB3E4E-5015-4A73-B0A5-F6D7AFE8A141}"/>
    <cellStyle name="Comma 2 2 4 2 2 3" xfId="1362" xr:uid="{F2B7A29B-AA67-4E5B-8D1C-AB628BACED04}"/>
    <cellStyle name="Comma 2 2 4 2 2 3 2" xfId="2706" xr:uid="{1E9E7AC4-D8DA-4921-9F34-177C9DC8F94E}"/>
    <cellStyle name="Comma 2 2 4 2 2 3 2 2" xfId="6738" xr:uid="{9259601C-A66B-484B-8F24-B23BA539B160}"/>
    <cellStyle name="Comma 2 2 4 2 2 3 3" xfId="5394" xr:uid="{ECD6027B-825C-4D98-9261-8C9A3E0CDD14}"/>
    <cellStyle name="Comma 2 2 4 2 2 3 4" xfId="4050" xr:uid="{336BC70F-6B89-4C60-A05F-2A48F893A25C}"/>
    <cellStyle name="Comma 2 2 4 2 2 4" xfId="1938" xr:uid="{77340A08-3818-4305-AA51-3E3B51F486A5}"/>
    <cellStyle name="Comma 2 2 4 2 2 4 2" xfId="5970" xr:uid="{B468C929-67DA-4386-ABBA-E2E20C307BFD}"/>
    <cellStyle name="Comma 2 2 4 2 2 5" xfId="4626" xr:uid="{43A3556D-76F7-462D-9059-BC8E8FC10BE4}"/>
    <cellStyle name="Comma 2 2 4 2 2 6" xfId="3282" xr:uid="{74E958FF-87F9-4163-A38D-4C703368CC7F}"/>
    <cellStyle name="Comma 2 2 4 2 3" xfId="402" xr:uid="{ED53563A-2752-449C-97AF-DCB3CEE87764}"/>
    <cellStyle name="Comma 2 2 4 2 3 2" xfId="1746" xr:uid="{FFC54BD9-E1BB-4316-B1D1-116749B586FA}"/>
    <cellStyle name="Comma 2 2 4 2 3 2 2" xfId="5778" xr:uid="{1D5E31A6-FFCB-4C38-BA12-1D9B147D2D36}"/>
    <cellStyle name="Comma 2 2 4 2 3 3" xfId="4434" xr:uid="{1952C9F5-0048-46D7-A1A1-11FA148D271C}"/>
    <cellStyle name="Comma 2 2 4 2 3 4" xfId="3090" xr:uid="{E75444E3-D670-427A-939C-72F6663BD23E}"/>
    <cellStyle name="Comma 2 2 4 2 4" xfId="786" xr:uid="{CFE950A1-7599-479D-9CCF-3AC7160391E4}"/>
    <cellStyle name="Comma 2 2 4 2 4 2" xfId="2130" xr:uid="{E245F236-B7E0-49CF-9507-1FD5509D1DC5}"/>
    <cellStyle name="Comma 2 2 4 2 4 2 2" xfId="6162" xr:uid="{653AEEC5-2BCE-486F-B7F4-8A130DE3AAC7}"/>
    <cellStyle name="Comma 2 2 4 2 4 3" xfId="4818" xr:uid="{21D9FDB1-0022-454A-BA94-30B3184B519C}"/>
    <cellStyle name="Comma 2 2 4 2 4 4" xfId="3474" xr:uid="{F7084C38-A194-4018-BE88-380DD1716AFA}"/>
    <cellStyle name="Comma 2 2 4 2 5" xfId="1170" xr:uid="{4DD4C17B-7492-4290-AC0E-1D6AD2F84D01}"/>
    <cellStyle name="Comma 2 2 4 2 5 2" xfId="2514" xr:uid="{A151B16A-4C8E-40D1-A2B9-9C1C19D8505E}"/>
    <cellStyle name="Comma 2 2 4 2 5 2 2" xfId="6546" xr:uid="{AC2A71F1-F6D2-4145-B5ED-F79C98423891}"/>
    <cellStyle name="Comma 2 2 4 2 5 3" xfId="5202" xr:uid="{D17C0CB8-38A3-48AB-B8E8-9E0BEC0ED436}"/>
    <cellStyle name="Comma 2 2 4 2 5 4" xfId="3858" xr:uid="{E6065E96-8D86-41EA-9F1F-4922535B99F1}"/>
    <cellStyle name="Comma 2 2 4 2 6" xfId="1554" xr:uid="{B6322235-7C10-4A62-9AB6-034B64EBF2E9}"/>
    <cellStyle name="Comma 2 2 4 2 6 2" xfId="5586" xr:uid="{B94831B9-EF5B-41A9-B35C-0EC4D4D9F899}"/>
    <cellStyle name="Comma 2 2 4 2 7" xfId="4242" xr:uid="{ECC4F194-BE1E-4E60-BCED-B47BF546BE54}"/>
    <cellStyle name="Comma 2 2 4 2 8" xfId="2898" xr:uid="{5E1F716D-42B8-4886-9E09-58A6A3001842}"/>
    <cellStyle name="Comma 2 2 4 3" xfId="498" xr:uid="{3F95FA05-5C6B-41F5-BBEA-F50F96EB6F4A}"/>
    <cellStyle name="Comma 2 2 4 3 2" xfId="882" xr:uid="{00325873-C4C8-4CA2-9C1B-1927A37F1F76}"/>
    <cellStyle name="Comma 2 2 4 3 2 2" xfId="2226" xr:uid="{C55FDB67-E433-482F-B06A-999F7A76ADD8}"/>
    <cellStyle name="Comma 2 2 4 3 2 2 2" xfId="6258" xr:uid="{792BD278-7999-42F2-9B59-14B5AB2DA691}"/>
    <cellStyle name="Comma 2 2 4 3 2 3" xfId="4914" xr:uid="{68D4E426-FCCD-4218-9743-2804B320CD7E}"/>
    <cellStyle name="Comma 2 2 4 3 2 4" xfId="3570" xr:uid="{BA98BD7F-9651-42BF-819B-D86C7779179E}"/>
    <cellStyle name="Comma 2 2 4 3 3" xfId="1266" xr:uid="{ED14DC75-D572-44D0-9CDF-F846866A583F}"/>
    <cellStyle name="Comma 2 2 4 3 3 2" xfId="2610" xr:uid="{152EE4A8-A372-49E2-B61B-D7AC36B7D1AE}"/>
    <cellStyle name="Comma 2 2 4 3 3 2 2" xfId="6642" xr:uid="{AA92C46D-80D9-47A1-BD09-8CF4DD267168}"/>
    <cellStyle name="Comma 2 2 4 3 3 3" xfId="5298" xr:uid="{EEDD87EA-F30F-4441-8F3C-AA96E657F7D9}"/>
    <cellStyle name="Comma 2 2 4 3 3 4" xfId="3954" xr:uid="{BEA1CA7C-A6B6-4481-A61C-82DD474E8E40}"/>
    <cellStyle name="Comma 2 2 4 3 4" xfId="1842" xr:uid="{F8290059-BE70-41F1-B661-F85E96949931}"/>
    <cellStyle name="Comma 2 2 4 3 4 2" xfId="5874" xr:uid="{804C093D-B58F-48D0-A39D-0638552D2B93}"/>
    <cellStyle name="Comma 2 2 4 3 5" xfId="4530" xr:uid="{5A4FDEBC-59BA-4E15-AC71-DE0BB0DD0A4C}"/>
    <cellStyle name="Comma 2 2 4 3 6" xfId="3186" xr:uid="{04FE5572-049B-4B07-A74B-AC333E91EA04}"/>
    <cellStyle name="Comma 2 2 4 4" xfId="306" xr:uid="{23359738-12CD-4038-AB70-6F1CB4BF0589}"/>
    <cellStyle name="Comma 2 2 4 4 2" xfId="1650" xr:uid="{EE576D16-297E-4291-8C02-BA0C0E88A2AB}"/>
    <cellStyle name="Comma 2 2 4 4 2 2" xfId="5682" xr:uid="{6CF17ADC-8DC9-48EE-9F06-09572B409079}"/>
    <cellStyle name="Comma 2 2 4 4 3" xfId="4338" xr:uid="{D6FC7A4B-1BFE-473E-8C42-51340E676B6C}"/>
    <cellStyle name="Comma 2 2 4 4 4" xfId="2994" xr:uid="{7A0B3E19-9983-40C6-8346-CBA3643AD366}"/>
    <cellStyle name="Comma 2 2 4 5" xfId="690" xr:uid="{2FBA53D6-892E-46F1-A9BF-0B75B0F88EF3}"/>
    <cellStyle name="Comma 2 2 4 5 2" xfId="2034" xr:uid="{BEF78B4A-575E-4CA4-86D3-4E603DB687E5}"/>
    <cellStyle name="Comma 2 2 4 5 2 2" xfId="6066" xr:uid="{EDB16450-046C-41CB-86CA-CA4E3D2A21D8}"/>
    <cellStyle name="Comma 2 2 4 5 3" xfId="4722" xr:uid="{442E5DBF-515E-4E81-9535-A73DA930940B}"/>
    <cellStyle name="Comma 2 2 4 5 4" xfId="3378" xr:uid="{5AE8BA0E-E69A-420D-B7CD-67E6D550C48C}"/>
    <cellStyle name="Comma 2 2 4 6" xfId="1074" xr:uid="{45231ADD-F676-421E-86A7-28758B7ECA22}"/>
    <cellStyle name="Comma 2 2 4 6 2" xfId="2418" xr:uid="{75F02781-E901-4631-BEA4-E3EF594DB370}"/>
    <cellStyle name="Comma 2 2 4 6 2 2" xfId="6450" xr:uid="{1C0AF29E-3B78-45A4-B680-E03BA85F1A56}"/>
    <cellStyle name="Comma 2 2 4 6 3" xfId="5106" xr:uid="{C73EC12B-8EC5-45EB-A5AC-209D30D28E2D}"/>
    <cellStyle name="Comma 2 2 4 6 4" xfId="3762" xr:uid="{924B2AC5-00C9-4CD7-A585-CFBD951EAB74}"/>
    <cellStyle name="Comma 2 2 4 7" xfId="1458" xr:uid="{E506C24B-5F9A-4D49-938B-EF188DCA3064}"/>
    <cellStyle name="Comma 2 2 4 7 2" xfId="5490" xr:uid="{7E50924E-5C1C-45FE-9DCD-152BF14334D5}"/>
    <cellStyle name="Comma 2 2 4 8" xfId="4146" xr:uid="{F34CBF22-D2F2-4E13-A9A9-6328000087AC}"/>
    <cellStyle name="Comma 2 2 4 9" xfId="2802" xr:uid="{6E25BC8D-9F91-4DF1-B072-9B46745E3408}"/>
    <cellStyle name="Comma 2 2 5" xfId="162" xr:uid="{A4611D30-A19F-4DD5-82FD-6A8CFD00ED68}"/>
    <cellStyle name="Comma 2 2 5 2" xfId="546" xr:uid="{BF53F45B-9E99-40B3-9A2E-5567C2B1F761}"/>
    <cellStyle name="Comma 2 2 5 2 2" xfId="930" xr:uid="{E787DD0E-AD82-4201-9286-78B00E76B955}"/>
    <cellStyle name="Comma 2 2 5 2 2 2" xfId="2274" xr:uid="{61D2DF2D-7C7C-4D1A-8684-820925F843F9}"/>
    <cellStyle name="Comma 2 2 5 2 2 2 2" xfId="6306" xr:uid="{3429E069-1E77-45F8-A300-D41C3D7E5E3E}"/>
    <cellStyle name="Comma 2 2 5 2 2 3" xfId="4962" xr:uid="{A7A7892A-A6A7-4A93-956F-68069107AD92}"/>
    <cellStyle name="Comma 2 2 5 2 2 4" xfId="3618" xr:uid="{CC88A840-8E1D-4A96-B6B2-CEDF10471C92}"/>
    <cellStyle name="Comma 2 2 5 2 3" xfId="1314" xr:uid="{0D6A74E1-7F7D-4C7D-B32D-D128E7AC1C54}"/>
    <cellStyle name="Comma 2 2 5 2 3 2" xfId="2658" xr:uid="{894DF649-7569-496A-9F04-23886EBC1337}"/>
    <cellStyle name="Comma 2 2 5 2 3 2 2" xfId="6690" xr:uid="{E8B64B9A-34A8-4A85-934F-F3E9E11C88F2}"/>
    <cellStyle name="Comma 2 2 5 2 3 3" xfId="5346" xr:uid="{F1AE5B4D-1A9F-4662-91E2-046E2779B9C8}"/>
    <cellStyle name="Comma 2 2 5 2 3 4" xfId="4002" xr:uid="{070B91C6-182A-4FEA-81FB-D23ADE63C8ED}"/>
    <cellStyle name="Comma 2 2 5 2 4" xfId="1890" xr:uid="{4D579067-F8E6-4EE4-94B9-8D0D7AEF518F}"/>
    <cellStyle name="Comma 2 2 5 2 4 2" xfId="5922" xr:uid="{E23F0A4A-12D2-4EF2-B007-172A0434DFAE}"/>
    <cellStyle name="Comma 2 2 5 2 5" xfId="4578" xr:uid="{535C28A5-4284-4963-AE79-26922B122DEA}"/>
    <cellStyle name="Comma 2 2 5 2 6" xfId="3234" xr:uid="{D86268E9-6A0D-4F45-86FC-ECA798A85B25}"/>
    <cellStyle name="Comma 2 2 5 3" xfId="354" xr:uid="{7A73BACA-5FA4-49F2-831D-5C3B58C11BF2}"/>
    <cellStyle name="Comma 2 2 5 3 2" xfId="1698" xr:uid="{0F8AC40B-FE4D-4DDF-8942-28EA85A2E40B}"/>
    <cellStyle name="Comma 2 2 5 3 2 2" xfId="5730" xr:uid="{9C310CA0-1AF4-4294-84C5-A418CA1EF599}"/>
    <cellStyle name="Comma 2 2 5 3 3" xfId="4386" xr:uid="{B37C9331-4700-499A-905E-1B24EA45FEB4}"/>
    <cellStyle name="Comma 2 2 5 3 4" xfId="3042" xr:uid="{B777FF0E-C759-4FEF-926E-08214C729FEC}"/>
    <cellStyle name="Comma 2 2 5 4" xfId="738" xr:uid="{7C994299-6A02-4649-A0A9-33F8BAE5230C}"/>
    <cellStyle name="Comma 2 2 5 4 2" xfId="2082" xr:uid="{73A7CF49-0000-447F-B754-87B69AF4572F}"/>
    <cellStyle name="Comma 2 2 5 4 2 2" xfId="6114" xr:uid="{CBC3CAF6-8FF7-49E3-8AD8-BE2905C37A77}"/>
    <cellStyle name="Comma 2 2 5 4 3" xfId="4770" xr:uid="{D0A15F7E-6EF0-4940-9ECF-2E41F8C4A4CD}"/>
    <cellStyle name="Comma 2 2 5 4 4" xfId="3426" xr:uid="{4249BDB7-4A87-4B9C-8538-6E624AE523D8}"/>
    <cellStyle name="Comma 2 2 5 5" xfId="1122" xr:uid="{93DDC28F-1722-4C37-BB70-93AF6D959873}"/>
    <cellStyle name="Comma 2 2 5 5 2" xfId="2466" xr:uid="{0997E4BE-F406-4EFF-9911-0CF14AD43CA5}"/>
    <cellStyle name="Comma 2 2 5 5 2 2" xfId="6498" xr:uid="{2AF54E5C-1724-400D-8931-CC52A5BF04B9}"/>
    <cellStyle name="Comma 2 2 5 5 3" xfId="5154" xr:uid="{7F5D9E2D-906B-46CB-ABFA-B772FDE9BA59}"/>
    <cellStyle name="Comma 2 2 5 5 4" xfId="3810" xr:uid="{985F33BE-6C98-4B47-8218-A9C73F4D8CA8}"/>
    <cellStyle name="Comma 2 2 5 6" xfId="1506" xr:uid="{4EE534EE-ED36-4461-AFC1-9E153F13B5B0}"/>
    <cellStyle name="Comma 2 2 5 6 2" xfId="5538" xr:uid="{D3B77659-CB99-4D15-9B67-92ABDA94BB0E}"/>
    <cellStyle name="Comma 2 2 5 7" xfId="4194" xr:uid="{694A4F4C-EA94-4B3F-9B7C-2CA127B93089}"/>
    <cellStyle name="Comma 2 2 5 8" xfId="2850" xr:uid="{ACB40AE7-FC03-4653-BC34-4A2AAB61DDEF}"/>
    <cellStyle name="Comma 2 2 6" xfId="450" xr:uid="{A39C2028-4849-48B8-9E34-362F23975DBF}"/>
    <cellStyle name="Comma 2 2 6 2" xfId="834" xr:uid="{870C80C1-032B-4C55-870B-5DE4F1029EBC}"/>
    <cellStyle name="Comma 2 2 6 2 2" xfId="2178" xr:uid="{1A017D16-167B-4709-9A8B-90F3D8B896BB}"/>
    <cellStyle name="Comma 2 2 6 2 2 2" xfId="6210" xr:uid="{FC614925-D6A9-4304-8851-040305CD4D66}"/>
    <cellStyle name="Comma 2 2 6 2 3" xfId="4866" xr:uid="{5DD02935-A3AA-4DC2-BC30-6603C8E28599}"/>
    <cellStyle name="Comma 2 2 6 2 4" xfId="3522" xr:uid="{D954D953-E21A-4805-80F7-52B912CA9495}"/>
    <cellStyle name="Comma 2 2 6 3" xfId="1218" xr:uid="{B9B7B33E-C7C4-4292-80B4-F5713040BFE0}"/>
    <cellStyle name="Comma 2 2 6 3 2" xfId="2562" xr:uid="{F687EADA-393D-4B25-9142-C5E308EF7417}"/>
    <cellStyle name="Comma 2 2 6 3 2 2" xfId="6594" xr:uid="{14FF162D-FCD4-476C-A1BE-E14A9422DBE3}"/>
    <cellStyle name="Comma 2 2 6 3 3" xfId="5250" xr:uid="{55C0A5BA-0FDB-4691-AD65-3D480483527B}"/>
    <cellStyle name="Comma 2 2 6 3 4" xfId="3906" xr:uid="{4998FF25-C15A-4D50-88FD-8B19B57D5A2D}"/>
    <cellStyle name="Comma 2 2 6 4" xfId="1794" xr:uid="{18C72C5B-9E9F-42FC-B3BE-501F0D31F3C1}"/>
    <cellStyle name="Comma 2 2 6 4 2" xfId="5826" xr:uid="{C6A57110-4567-4215-8001-C397C014D1C5}"/>
    <cellStyle name="Comma 2 2 6 5" xfId="4482" xr:uid="{D3F9A27A-C503-4B68-9DA6-6B0DC39FF3C5}"/>
    <cellStyle name="Comma 2 2 6 6" xfId="3138" xr:uid="{F03D14A2-7E35-48E3-AD9A-1A54145C9381}"/>
    <cellStyle name="Comma 2 2 7" xfId="258" xr:uid="{6F7FD54E-8F38-4AD1-941A-0505A282FDB8}"/>
    <cellStyle name="Comma 2 2 7 2" xfId="1602" xr:uid="{D9CBB34F-9E69-41CE-AC26-B62C6B37F382}"/>
    <cellStyle name="Comma 2 2 7 2 2" xfId="5634" xr:uid="{30807DB0-B876-435C-87F0-0267C09DA646}"/>
    <cellStyle name="Comma 2 2 7 3" xfId="4290" xr:uid="{0E4447BF-5FF1-40F2-92D7-E4CEE2D0D5C9}"/>
    <cellStyle name="Comma 2 2 7 4" xfId="2946" xr:uid="{FBC5BAED-6B73-423C-A180-925C8828244A}"/>
    <cellStyle name="Comma 2 2 8" xfId="642" xr:uid="{883183E5-3BF9-422B-88A7-BE0986F2964E}"/>
    <cellStyle name="Comma 2 2 8 2" xfId="1986" xr:uid="{68784178-C361-4859-8D21-4CC7D0259DEB}"/>
    <cellStyle name="Comma 2 2 8 2 2" xfId="6018" xr:uid="{B2735DE0-C71A-4AB4-98F1-ACABC528F7FE}"/>
    <cellStyle name="Comma 2 2 8 3" xfId="4674" xr:uid="{DF14747F-B7CC-4CBB-96D8-792069F4CA2B}"/>
    <cellStyle name="Comma 2 2 8 4" xfId="3330" xr:uid="{3D54CD2E-06C2-4EE4-891C-AB8D603CBF3E}"/>
    <cellStyle name="Comma 2 2 9" xfId="1026" xr:uid="{B61E9B5F-472E-4CEC-BDCC-28EBA8CE5352}"/>
    <cellStyle name="Comma 2 2 9 2" xfId="2370" xr:uid="{CF47C174-44AB-4115-9355-CB705E33EB5F}"/>
    <cellStyle name="Comma 2 2 9 2 2" xfId="6402" xr:uid="{E0D1BEFB-3564-41C0-BF09-2362717967F6}"/>
    <cellStyle name="Comma 2 2 9 3" xfId="5058" xr:uid="{60228511-1E8A-4D4A-A503-C18F5C2B9E27}"/>
    <cellStyle name="Comma 2 2 9 4" xfId="3714" xr:uid="{6E0FA7E7-F119-4811-B7A9-CD5992E732D8}"/>
    <cellStyle name="Comma 2 3" xfId="74" xr:uid="{00000000-0005-0000-0000-000000000000}"/>
    <cellStyle name="Comma 2 3 10" xfId="4106" xr:uid="{22894BD0-5D2A-45C0-93DA-F1C64E7F0A7D}"/>
    <cellStyle name="Comma 2 3 11" xfId="2762" xr:uid="{0A41D5B8-6BDB-4DAE-AEB9-BA56766F8AA1}"/>
    <cellStyle name="Comma 2 3 2" xfId="98" xr:uid="{00000000-0005-0000-0000-000000000000}"/>
    <cellStyle name="Comma 2 3 2 10" xfId="2786" xr:uid="{1CFE85DE-0BCA-4E48-8AAA-071613A1B312}"/>
    <cellStyle name="Comma 2 3 2 2" xfId="146" xr:uid="{705E0C47-A4A4-4BB3-ADF0-CD4D453ACD7D}"/>
    <cellStyle name="Comma 2 3 2 2 2" xfId="242" xr:uid="{39A7CA5E-7E29-40A2-B416-0D4CA1EBD4DA}"/>
    <cellStyle name="Comma 2 3 2 2 2 2" xfId="626" xr:uid="{E47915AB-E94E-4F5A-94AB-700698794206}"/>
    <cellStyle name="Comma 2 3 2 2 2 2 2" xfId="1010" xr:uid="{E7B020F9-9E55-428D-AC36-99A7D893706D}"/>
    <cellStyle name="Comma 2 3 2 2 2 2 2 2" xfId="2354" xr:uid="{871395CB-AB24-402E-8C5D-E542621E41F8}"/>
    <cellStyle name="Comma 2 3 2 2 2 2 2 2 2" xfId="6386" xr:uid="{BEC399B9-4193-44EA-B802-56C0F47BEA94}"/>
    <cellStyle name="Comma 2 3 2 2 2 2 2 3" xfId="5042" xr:uid="{686AE62B-BC15-42BA-84BC-06AEC37CE055}"/>
    <cellStyle name="Comma 2 3 2 2 2 2 2 4" xfId="3698" xr:uid="{7D51D1CE-57E7-4012-B0E6-01F97B18773A}"/>
    <cellStyle name="Comma 2 3 2 2 2 2 3" xfId="1394" xr:uid="{1EB5F887-F3D6-4F28-8AC3-6DD2AEF7A465}"/>
    <cellStyle name="Comma 2 3 2 2 2 2 3 2" xfId="2738" xr:uid="{B23C16B8-16D2-425A-BB99-25B0A4061CAE}"/>
    <cellStyle name="Comma 2 3 2 2 2 2 3 2 2" xfId="6770" xr:uid="{B2294FBA-8161-4CBD-89C4-2D2F29179E3B}"/>
    <cellStyle name="Comma 2 3 2 2 2 2 3 3" xfId="5426" xr:uid="{3945C855-C926-404B-80E9-49D5650AB3C9}"/>
    <cellStyle name="Comma 2 3 2 2 2 2 3 4" xfId="4082" xr:uid="{0ADCB058-A2CC-4F8C-847A-FC67F3772818}"/>
    <cellStyle name="Comma 2 3 2 2 2 2 4" xfId="1970" xr:uid="{9B491A5B-2D0F-4168-8000-3B40593B45C8}"/>
    <cellStyle name="Comma 2 3 2 2 2 2 4 2" xfId="6002" xr:uid="{B60658C2-01CF-4A8D-9850-208AC029E492}"/>
    <cellStyle name="Comma 2 3 2 2 2 2 5" xfId="4658" xr:uid="{21BB0557-FA5A-4622-965F-CBA7B61C77F1}"/>
    <cellStyle name="Comma 2 3 2 2 2 2 6" xfId="3314" xr:uid="{2BDC95F6-ED4D-4317-98A8-8DB5221014EE}"/>
    <cellStyle name="Comma 2 3 2 2 2 3" xfId="434" xr:uid="{C4CDD9FF-AC1E-4F20-8DA9-FA5690608ACA}"/>
    <cellStyle name="Comma 2 3 2 2 2 3 2" xfId="1778" xr:uid="{2EADA3B7-73DA-4C70-9C18-A2D70A77616E}"/>
    <cellStyle name="Comma 2 3 2 2 2 3 2 2" xfId="5810" xr:uid="{4C621151-3C2C-4AAD-9D73-39BCF100F3DE}"/>
    <cellStyle name="Comma 2 3 2 2 2 3 3" xfId="4466" xr:uid="{E72A23D5-43F0-4183-94D7-A7DF87CF28F2}"/>
    <cellStyle name="Comma 2 3 2 2 2 3 4" xfId="3122" xr:uid="{2855DA49-4D28-4888-8236-55D2FFBBA502}"/>
    <cellStyle name="Comma 2 3 2 2 2 4" xfId="818" xr:uid="{045A77F3-292B-49BF-9AD2-8FC6983BBDD0}"/>
    <cellStyle name="Comma 2 3 2 2 2 4 2" xfId="2162" xr:uid="{83691876-674E-4F6C-BD2D-81902B8BD24A}"/>
    <cellStyle name="Comma 2 3 2 2 2 4 2 2" xfId="6194" xr:uid="{02EE7A32-CCF0-4B61-928B-F84541A5FA6F}"/>
    <cellStyle name="Comma 2 3 2 2 2 4 3" xfId="4850" xr:uid="{41C94F78-B709-4A45-B024-C7E0B1E35E77}"/>
    <cellStyle name="Comma 2 3 2 2 2 4 4" xfId="3506" xr:uid="{19F014B3-101C-4539-BFE1-54338D33625D}"/>
    <cellStyle name="Comma 2 3 2 2 2 5" xfId="1202" xr:uid="{C64D229F-2ED3-40C9-BDB9-27227E5EF1BF}"/>
    <cellStyle name="Comma 2 3 2 2 2 5 2" xfId="2546" xr:uid="{9A098781-7352-4C60-AC23-A67B3EE5FC33}"/>
    <cellStyle name="Comma 2 3 2 2 2 5 2 2" xfId="6578" xr:uid="{36C62FD1-6C5D-4033-81A5-3BE298C3B454}"/>
    <cellStyle name="Comma 2 3 2 2 2 5 3" xfId="5234" xr:uid="{ED3A1060-51E5-4102-95D2-2A4632B746BF}"/>
    <cellStyle name="Comma 2 3 2 2 2 5 4" xfId="3890" xr:uid="{3FB66B56-A2FB-42E6-BEFA-86EE9796055A}"/>
    <cellStyle name="Comma 2 3 2 2 2 6" xfId="1586" xr:uid="{F004866D-93A3-4468-88AD-F9FED6FFB34D}"/>
    <cellStyle name="Comma 2 3 2 2 2 6 2" xfId="5618" xr:uid="{E4D231E9-7E46-47EE-9DCB-61B20D68EEA3}"/>
    <cellStyle name="Comma 2 3 2 2 2 7" xfId="4274" xr:uid="{AD73CEF9-0A8E-498B-8401-3FE61F5619F2}"/>
    <cellStyle name="Comma 2 3 2 2 2 8" xfId="2930" xr:uid="{2F615FE0-F91E-4548-9EEB-38D9602CA613}"/>
    <cellStyle name="Comma 2 3 2 2 3" xfId="530" xr:uid="{26AC015B-1668-4377-A585-FCDDC4FE1F19}"/>
    <cellStyle name="Comma 2 3 2 2 3 2" xfId="914" xr:uid="{A5EFC436-CA51-4494-8014-F23B286DD99D}"/>
    <cellStyle name="Comma 2 3 2 2 3 2 2" xfId="2258" xr:uid="{BD0023DE-824F-41B2-9820-B503D5A01D39}"/>
    <cellStyle name="Comma 2 3 2 2 3 2 2 2" xfId="6290" xr:uid="{1E551758-9649-49C8-B809-6C81AC75EDDB}"/>
    <cellStyle name="Comma 2 3 2 2 3 2 3" xfId="4946" xr:uid="{CC299A8D-3FC6-4C8E-8A36-1EA685F22009}"/>
    <cellStyle name="Comma 2 3 2 2 3 2 4" xfId="3602" xr:uid="{C2C2F8A3-6617-4595-8CB3-7FD85EFDF818}"/>
    <cellStyle name="Comma 2 3 2 2 3 3" xfId="1298" xr:uid="{CA277EF8-6A18-42C1-AE88-C9E81390EE87}"/>
    <cellStyle name="Comma 2 3 2 2 3 3 2" xfId="2642" xr:uid="{3D9DE82F-FAF2-48E8-9573-890A5BC5A371}"/>
    <cellStyle name="Comma 2 3 2 2 3 3 2 2" xfId="6674" xr:uid="{8DF31D8B-9C2B-4349-8C13-58C67B8375A8}"/>
    <cellStyle name="Comma 2 3 2 2 3 3 3" xfId="5330" xr:uid="{39717FE9-CE20-4916-90AC-EAE454B15CEF}"/>
    <cellStyle name="Comma 2 3 2 2 3 3 4" xfId="3986" xr:uid="{C312556B-72DE-477F-82F5-B315C21EBDD2}"/>
    <cellStyle name="Comma 2 3 2 2 3 4" xfId="1874" xr:uid="{E0907D54-02A4-4889-B42D-4C96CB7D5AF4}"/>
    <cellStyle name="Comma 2 3 2 2 3 4 2" xfId="5906" xr:uid="{FAE7981D-B8EB-4090-9150-CC2E459374CF}"/>
    <cellStyle name="Comma 2 3 2 2 3 5" xfId="4562" xr:uid="{FED47608-246F-480E-88FD-9B7FA96BC9FC}"/>
    <cellStyle name="Comma 2 3 2 2 3 6" xfId="3218" xr:uid="{319DA5ED-0895-4B3E-B5C6-BA18E43B599A}"/>
    <cellStyle name="Comma 2 3 2 2 4" xfId="338" xr:uid="{27B59F3A-DD50-480C-9F2C-0D048BABA093}"/>
    <cellStyle name="Comma 2 3 2 2 4 2" xfId="1682" xr:uid="{98FAE7F1-7063-4239-BD1B-6656D8E894B7}"/>
    <cellStyle name="Comma 2 3 2 2 4 2 2" xfId="5714" xr:uid="{5A798574-6500-4524-B5B4-5A748E8FD071}"/>
    <cellStyle name="Comma 2 3 2 2 4 3" xfId="4370" xr:uid="{E2A8A19B-5840-49B8-B1B8-65EC3BDBA449}"/>
    <cellStyle name="Comma 2 3 2 2 4 4" xfId="3026" xr:uid="{DF8E4429-21CB-485D-9A93-A25F10CCE688}"/>
    <cellStyle name="Comma 2 3 2 2 5" xfId="722" xr:uid="{EB8D80C2-8154-4C09-81B4-C950E4897562}"/>
    <cellStyle name="Comma 2 3 2 2 5 2" xfId="2066" xr:uid="{BA8B8333-3857-43FF-8D20-D5C4ED8082CD}"/>
    <cellStyle name="Comma 2 3 2 2 5 2 2" xfId="6098" xr:uid="{F6110A1B-7B2B-4D45-B0FA-CDA51E052BC0}"/>
    <cellStyle name="Comma 2 3 2 2 5 3" xfId="4754" xr:uid="{446753A1-4D96-44C0-A837-4984C29BE60B}"/>
    <cellStyle name="Comma 2 3 2 2 5 4" xfId="3410" xr:uid="{73B24B68-2B2C-4499-A00A-49E633294B92}"/>
    <cellStyle name="Comma 2 3 2 2 6" xfId="1106" xr:uid="{3CFC434A-2EFF-4B09-A8BA-F3B1E1176D81}"/>
    <cellStyle name="Comma 2 3 2 2 6 2" xfId="2450" xr:uid="{74B72D13-3E1B-4810-96A9-DE272CC3AE4E}"/>
    <cellStyle name="Comma 2 3 2 2 6 2 2" xfId="6482" xr:uid="{D7155D2C-AB7A-4685-8B85-EFF65EC458F3}"/>
    <cellStyle name="Comma 2 3 2 2 6 3" xfId="5138" xr:uid="{E010AD45-180E-4EEC-B72C-EDFA97867B86}"/>
    <cellStyle name="Comma 2 3 2 2 6 4" xfId="3794" xr:uid="{6A8C71DF-4FDC-49FD-B4E8-B4F8566DC05E}"/>
    <cellStyle name="Comma 2 3 2 2 7" xfId="1490" xr:uid="{952CC670-0748-42EE-8B1C-8418C10CC716}"/>
    <cellStyle name="Comma 2 3 2 2 7 2" xfId="5522" xr:uid="{4EE2E5C3-5290-43DD-B174-E499487803A3}"/>
    <cellStyle name="Comma 2 3 2 2 8" xfId="4178" xr:uid="{8B8AFE28-AEF2-478A-B6BB-BF3A4BE84260}"/>
    <cellStyle name="Comma 2 3 2 2 9" xfId="2834" xr:uid="{4735994E-14AD-4B36-BE67-D76ECA635AAE}"/>
    <cellStyle name="Comma 2 3 2 3" xfId="194" xr:uid="{4E5C7341-1849-4B64-A16D-B0CC0B692742}"/>
    <cellStyle name="Comma 2 3 2 3 2" xfId="578" xr:uid="{9A40EBB6-F536-4747-A997-178E01C9D0B5}"/>
    <cellStyle name="Comma 2 3 2 3 2 2" xfId="962" xr:uid="{A593CAD3-B5DE-4812-9574-58034F9A19B7}"/>
    <cellStyle name="Comma 2 3 2 3 2 2 2" xfId="2306" xr:uid="{32B1E235-D2B3-449B-85DF-DBABD68C1E81}"/>
    <cellStyle name="Comma 2 3 2 3 2 2 2 2" xfId="6338" xr:uid="{EB41B013-748D-4E5D-9E59-79A9D9C59EA7}"/>
    <cellStyle name="Comma 2 3 2 3 2 2 3" xfId="4994" xr:uid="{BE2128A3-BF8B-4DCF-96DB-D75E8E2E6077}"/>
    <cellStyle name="Comma 2 3 2 3 2 2 4" xfId="3650" xr:uid="{8D84E441-1147-4D2E-85A7-041FF5763F96}"/>
    <cellStyle name="Comma 2 3 2 3 2 3" xfId="1346" xr:uid="{AC290A44-68D5-48B5-8EB3-0080B70BB107}"/>
    <cellStyle name="Comma 2 3 2 3 2 3 2" xfId="2690" xr:uid="{CA4DE4BE-F204-46A4-8347-B60103D11859}"/>
    <cellStyle name="Comma 2 3 2 3 2 3 2 2" xfId="6722" xr:uid="{530FC3FD-3899-4073-B0DD-8118B4E7F34A}"/>
    <cellStyle name="Comma 2 3 2 3 2 3 3" xfId="5378" xr:uid="{4604D556-6AD8-4C72-A3F3-3A5DD1C8911B}"/>
    <cellStyle name="Comma 2 3 2 3 2 3 4" xfId="4034" xr:uid="{167380B2-B82E-4775-B3CF-59103760A02C}"/>
    <cellStyle name="Comma 2 3 2 3 2 4" xfId="1922" xr:uid="{C04ADF7F-8453-46F5-8DB4-81386663A810}"/>
    <cellStyle name="Comma 2 3 2 3 2 4 2" xfId="5954" xr:uid="{04F74AD3-3010-4A9D-AC81-5C54C03FF675}"/>
    <cellStyle name="Comma 2 3 2 3 2 5" xfId="4610" xr:uid="{D983697C-83A2-45F5-95F3-494E51FEBF4E}"/>
    <cellStyle name="Comma 2 3 2 3 2 6" xfId="3266" xr:uid="{06A7F458-5FAD-4C56-B3BE-68CD3E7C8422}"/>
    <cellStyle name="Comma 2 3 2 3 3" xfId="386" xr:uid="{4761F5EA-B19B-4762-9AFC-3C32E08BF715}"/>
    <cellStyle name="Comma 2 3 2 3 3 2" xfId="1730" xr:uid="{EFAEE5B6-D218-4A83-9FAD-233ABD1D3A71}"/>
    <cellStyle name="Comma 2 3 2 3 3 2 2" xfId="5762" xr:uid="{2217F72E-CEBF-49D6-8227-E6024AF07F8F}"/>
    <cellStyle name="Comma 2 3 2 3 3 3" xfId="4418" xr:uid="{08D56834-527A-4FD6-BD27-2F7C7765F572}"/>
    <cellStyle name="Comma 2 3 2 3 3 4" xfId="3074" xr:uid="{95D878E2-E4A1-4E55-84F3-82E081729662}"/>
    <cellStyle name="Comma 2 3 2 3 4" xfId="770" xr:uid="{23C93ECC-8FC2-4D50-A389-180A311B6675}"/>
    <cellStyle name="Comma 2 3 2 3 4 2" xfId="2114" xr:uid="{E92FC106-7F33-47CF-9D81-D35D6D47228F}"/>
    <cellStyle name="Comma 2 3 2 3 4 2 2" xfId="6146" xr:uid="{82C366A8-4FA7-49E8-A2F5-1B9DB5EE505D}"/>
    <cellStyle name="Comma 2 3 2 3 4 3" xfId="4802" xr:uid="{554CCEB0-154F-467A-B794-CA6CD43ED4D4}"/>
    <cellStyle name="Comma 2 3 2 3 4 4" xfId="3458" xr:uid="{EA87D853-87A7-44DC-AB84-A228200BF69B}"/>
    <cellStyle name="Comma 2 3 2 3 5" xfId="1154" xr:uid="{D0424AE1-776D-46C0-9552-E74CE96DAB51}"/>
    <cellStyle name="Comma 2 3 2 3 5 2" xfId="2498" xr:uid="{EB3E0C7E-298C-4E3A-9580-402B3B60ACF8}"/>
    <cellStyle name="Comma 2 3 2 3 5 2 2" xfId="6530" xr:uid="{327A710A-9FC4-4F96-8D4F-55A471282E2D}"/>
    <cellStyle name="Comma 2 3 2 3 5 3" xfId="5186" xr:uid="{D22B34F1-9055-4355-A4F3-77A9AB85FFD6}"/>
    <cellStyle name="Comma 2 3 2 3 5 4" xfId="3842" xr:uid="{281A3309-9586-4724-9458-5D72CB628347}"/>
    <cellStyle name="Comma 2 3 2 3 6" xfId="1538" xr:uid="{17640CD6-B253-4631-AC77-D77C1FDDEDF9}"/>
    <cellStyle name="Comma 2 3 2 3 6 2" xfId="5570" xr:uid="{F76F0AB8-68BE-42DF-9D7C-C648DC75CDED}"/>
    <cellStyle name="Comma 2 3 2 3 7" xfId="4226" xr:uid="{9861D827-BBCB-4A74-AB07-1AC9C15A6840}"/>
    <cellStyle name="Comma 2 3 2 3 8" xfId="2882" xr:uid="{C58B502B-69BF-48BA-BEE0-1ABAEE192595}"/>
    <cellStyle name="Comma 2 3 2 4" xfId="482" xr:uid="{997B3CB7-B7E9-4CAC-A223-2A1B5A9FCF7D}"/>
    <cellStyle name="Comma 2 3 2 4 2" xfId="866" xr:uid="{5226ECC9-8CC7-467C-ADE6-4B9E42406EB8}"/>
    <cellStyle name="Comma 2 3 2 4 2 2" xfId="2210" xr:uid="{F778C293-0344-4F35-AF6A-823DFA045E4D}"/>
    <cellStyle name="Comma 2 3 2 4 2 2 2" xfId="6242" xr:uid="{01CCDE9B-F808-4B50-B366-EE73752BABB9}"/>
    <cellStyle name="Comma 2 3 2 4 2 3" xfId="4898" xr:uid="{E5B21F41-8EB0-4574-B18B-06DAADA436AD}"/>
    <cellStyle name="Comma 2 3 2 4 2 4" xfId="3554" xr:uid="{A106FAC9-7D9C-4CF8-ADFC-F69EAEAFD9AD}"/>
    <cellStyle name="Comma 2 3 2 4 3" xfId="1250" xr:uid="{E7FB4E7F-2A77-4B30-9D18-AC6564249F1F}"/>
    <cellStyle name="Comma 2 3 2 4 3 2" xfId="2594" xr:uid="{D9F5C68D-B0E7-4CAA-88D3-49B79417EE01}"/>
    <cellStyle name="Comma 2 3 2 4 3 2 2" xfId="6626" xr:uid="{559184E7-818A-4856-9CE7-7D3038F46E76}"/>
    <cellStyle name="Comma 2 3 2 4 3 3" xfId="5282" xr:uid="{B4B282AF-BFB3-4157-8FF3-65118ACC733E}"/>
    <cellStyle name="Comma 2 3 2 4 3 4" xfId="3938" xr:uid="{2E45E6BC-2621-4EE6-8240-D850547B5CDB}"/>
    <cellStyle name="Comma 2 3 2 4 4" xfId="1826" xr:uid="{97E31649-057A-4989-AAAF-92ED95793771}"/>
    <cellStyle name="Comma 2 3 2 4 4 2" xfId="5858" xr:uid="{8F2C8E2B-8ED7-4493-B3AE-91C8FB680F0A}"/>
    <cellStyle name="Comma 2 3 2 4 5" xfId="4514" xr:uid="{C5B58D0C-37D5-4CF6-852D-E3A4FF6EFA21}"/>
    <cellStyle name="Comma 2 3 2 4 6" xfId="3170" xr:uid="{5308E0FB-09D5-416E-859D-28AC2E13C6AB}"/>
    <cellStyle name="Comma 2 3 2 5" xfId="290" xr:uid="{2E7C60ED-B2D5-41AB-834A-1C53E625228F}"/>
    <cellStyle name="Comma 2 3 2 5 2" xfId="1634" xr:uid="{C90681BB-807C-47AC-A5D6-CD5BCBA29F33}"/>
    <cellStyle name="Comma 2 3 2 5 2 2" xfId="5666" xr:uid="{DE4EBAC0-E8A5-4522-A5F0-D804F0860951}"/>
    <cellStyle name="Comma 2 3 2 5 3" xfId="4322" xr:uid="{43E353EF-8AEC-4A88-B838-491A2E76A064}"/>
    <cellStyle name="Comma 2 3 2 5 4" xfId="2978" xr:uid="{FA3C419E-E129-4F88-8923-9AB506789374}"/>
    <cellStyle name="Comma 2 3 2 6" xfId="674" xr:uid="{9EDE314E-CBF6-412F-B2CF-2BFB9D19354A}"/>
    <cellStyle name="Comma 2 3 2 6 2" xfId="2018" xr:uid="{62A66A95-1F2E-4252-AB01-72CE7C0764AA}"/>
    <cellStyle name="Comma 2 3 2 6 2 2" xfId="6050" xr:uid="{AC973BC8-EF57-4179-BE9D-0E4BA24E87A7}"/>
    <cellStyle name="Comma 2 3 2 6 3" xfId="4706" xr:uid="{C494B9B9-0608-4F91-89CA-51884A116C4B}"/>
    <cellStyle name="Comma 2 3 2 6 4" xfId="3362" xr:uid="{E4F177C0-314C-4B35-866F-1C8821863B29}"/>
    <cellStyle name="Comma 2 3 2 7" xfId="1058" xr:uid="{206279FA-2AB5-4F47-A4EE-F48DC3040DAA}"/>
    <cellStyle name="Comma 2 3 2 7 2" xfId="2402" xr:uid="{D4A671A2-4D6D-4FF2-BF1E-CFDB37F4A24B}"/>
    <cellStyle name="Comma 2 3 2 7 2 2" xfId="6434" xr:uid="{0E9EBCD4-56AA-457E-B95D-A7FF1E8AD74B}"/>
    <cellStyle name="Comma 2 3 2 7 3" xfId="5090" xr:uid="{CF7F2978-7414-4385-B277-B2975FBB4BC6}"/>
    <cellStyle name="Comma 2 3 2 7 4" xfId="3746" xr:uid="{8E85FAC8-0768-45E2-9B72-D0BD526E95D1}"/>
    <cellStyle name="Comma 2 3 2 8" xfId="1442" xr:uid="{E239E459-E48B-4B90-B01B-AEFB2CAB6941}"/>
    <cellStyle name="Comma 2 3 2 8 2" xfId="5474" xr:uid="{CB567A3B-9B70-40C2-97BF-8A5153E6CAFD}"/>
    <cellStyle name="Comma 2 3 2 9" xfId="4130" xr:uid="{4CBE39A2-8C13-4D7C-B0B3-D99569B8F85E}"/>
    <cellStyle name="Comma 2 3 3" xfId="122" xr:uid="{649076A4-A28A-41DE-B2A7-EAB48CC366B1}"/>
    <cellStyle name="Comma 2 3 3 2" xfId="218" xr:uid="{09EEA9D1-3AB7-445F-9585-3911EF1CAC6A}"/>
    <cellStyle name="Comma 2 3 3 2 2" xfId="602" xr:uid="{290DA7AF-C0D4-4D6D-B0C8-28BAFF6B3D8B}"/>
    <cellStyle name="Comma 2 3 3 2 2 2" xfId="986" xr:uid="{5ED44771-9A95-444E-96AD-4C08076AEFF5}"/>
    <cellStyle name="Comma 2 3 3 2 2 2 2" xfId="2330" xr:uid="{E73718EF-822C-4078-9F32-00677B46A8FE}"/>
    <cellStyle name="Comma 2 3 3 2 2 2 2 2" xfId="6362" xr:uid="{C4637851-6D26-4717-85F9-394F7B4824BD}"/>
    <cellStyle name="Comma 2 3 3 2 2 2 3" xfId="5018" xr:uid="{7B078E49-7ECA-4CB5-834E-F8892AC6F901}"/>
    <cellStyle name="Comma 2 3 3 2 2 2 4" xfId="3674" xr:uid="{D8C8C70E-4920-4CC9-B00B-E78A10AA44C2}"/>
    <cellStyle name="Comma 2 3 3 2 2 3" xfId="1370" xr:uid="{42901060-0B4E-4541-A19D-4379E7CE07DA}"/>
    <cellStyle name="Comma 2 3 3 2 2 3 2" xfId="2714" xr:uid="{251414FB-A631-4C4A-8CFD-6385E426120F}"/>
    <cellStyle name="Comma 2 3 3 2 2 3 2 2" xfId="6746" xr:uid="{96EE702F-F408-4D98-82AB-19AA7AB866FC}"/>
    <cellStyle name="Comma 2 3 3 2 2 3 3" xfId="5402" xr:uid="{9E36844F-3B70-499E-AD30-EB43FE735705}"/>
    <cellStyle name="Comma 2 3 3 2 2 3 4" xfId="4058" xr:uid="{218E24B4-0C60-4967-963D-CD1D037D78CF}"/>
    <cellStyle name="Comma 2 3 3 2 2 4" xfId="1946" xr:uid="{1972E10B-9DF8-4D9C-82CE-4AEF7DA235CA}"/>
    <cellStyle name="Comma 2 3 3 2 2 4 2" xfId="5978" xr:uid="{8C999D16-A94C-4466-B86B-A24E68933158}"/>
    <cellStyle name="Comma 2 3 3 2 2 5" xfId="4634" xr:uid="{5CA46BE7-AF7F-4FE4-98BC-52A3F470BAFC}"/>
    <cellStyle name="Comma 2 3 3 2 2 6" xfId="3290" xr:uid="{3AA93961-A932-40E6-A28E-D7780013FA79}"/>
    <cellStyle name="Comma 2 3 3 2 3" xfId="410" xr:uid="{F2BBBF78-89F6-4AA7-BC27-8280147A4028}"/>
    <cellStyle name="Comma 2 3 3 2 3 2" xfId="1754" xr:uid="{512265DC-6184-4B97-BDEE-6A435AFCA1D0}"/>
    <cellStyle name="Comma 2 3 3 2 3 2 2" xfId="5786" xr:uid="{7851F26F-703F-4855-BEC2-4F6D93C2EDE3}"/>
    <cellStyle name="Comma 2 3 3 2 3 3" xfId="4442" xr:uid="{B7731E99-7C1D-4B89-8333-2AEADF2B3F6F}"/>
    <cellStyle name="Comma 2 3 3 2 3 4" xfId="3098" xr:uid="{F84C0D25-7381-4FA5-8353-FA600E404E82}"/>
    <cellStyle name="Comma 2 3 3 2 4" xfId="794" xr:uid="{07794AEC-0B7E-4E75-9517-8F995367A0B4}"/>
    <cellStyle name="Comma 2 3 3 2 4 2" xfId="2138" xr:uid="{1EEC083D-71E3-4E66-9B59-045119EE4BAE}"/>
    <cellStyle name="Comma 2 3 3 2 4 2 2" xfId="6170" xr:uid="{ECBAADCA-B3E4-4B41-90A2-7B9FCB2B115E}"/>
    <cellStyle name="Comma 2 3 3 2 4 3" xfId="4826" xr:uid="{FECC0AC7-ED96-48C9-9A2F-56CC9E045EC0}"/>
    <cellStyle name="Comma 2 3 3 2 4 4" xfId="3482" xr:uid="{66EF1F04-D25A-46F0-8618-BAC563A5F235}"/>
    <cellStyle name="Comma 2 3 3 2 5" xfId="1178" xr:uid="{FD4425B9-42C4-471B-A15A-6B81270810DE}"/>
    <cellStyle name="Comma 2 3 3 2 5 2" xfId="2522" xr:uid="{7ED717A7-86E7-466D-B049-675957CDBF4B}"/>
    <cellStyle name="Comma 2 3 3 2 5 2 2" xfId="6554" xr:uid="{9092B87F-6022-4FD5-9BBC-04F1820EF95D}"/>
    <cellStyle name="Comma 2 3 3 2 5 3" xfId="5210" xr:uid="{8640474E-1541-4F0D-A46E-49BE9D18DD43}"/>
    <cellStyle name="Comma 2 3 3 2 5 4" xfId="3866" xr:uid="{A30EAB35-2CCE-4B06-8BEF-1207B326FAEE}"/>
    <cellStyle name="Comma 2 3 3 2 6" xfId="1562" xr:uid="{BDA7CF8C-A431-4207-8E9E-9E1D7200D0FB}"/>
    <cellStyle name="Comma 2 3 3 2 6 2" xfId="5594" xr:uid="{88BCF92F-C73A-4892-AE15-E9636260C433}"/>
    <cellStyle name="Comma 2 3 3 2 7" xfId="4250" xr:uid="{689F9149-15F1-49E3-A807-A2C5735B13DF}"/>
    <cellStyle name="Comma 2 3 3 2 8" xfId="2906" xr:uid="{838BF73B-C652-4AEF-BDEE-A7F97181BBC9}"/>
    <cellStyle name="Comma 2 3 3 3" xfId="506" xr:uid="{85FEA081-67D8-450C-AE57-38EBCF86FB9D}"/>
    <cellStyle name="Comma 2 3 3 3 2" xfId="890" xr:uid="{1A94110A-003F-44FE-9DF5-E70E554579C6}"/>
    <cellStyle name="Comma 2 3 3 3 2 2" xfId="2234" xr:uid="{3D83B889-598C-4701-9D20-BD329F90290B}"/>
    <cellStyle name="Comma 2 3 3 3 2 2 2" xfId="6266" xr:uid="{7FE9CFE0-8FF4-42DF-9F72-743D15D6AD1E}"/>
    <cellStyle name="Comma 2 3 3 3 2 3" xfId="4922" xr:uid="{2AA2AB52-951C-458B-907F-7B5AF527F1E7}"/>
    <cellStyle name="Comma 2 3 3 3 2 4" xfId="3578" xr:uid="{B9911BFF-89C8-45AA-ADEA-85E1E94045A7}"/>
    <cellStyle name="Comma 2 3 3 3 3" xfId="1274" xr:uid="{7D553CF7-9E9E-4067-B7F2-8EED9E2D5AAC}"/>
    <cellStyle name="Comma 2 3 3 3 3 2" xfId="2618" xr:uid="{3CD0F437-B962-49F6-8E4D-3927383D73AC}"/>
    <cellStyle name="Comma 2 3 3 3 3 2 2" xfId="6650" xr:uid="{1066D150-9B26-455A-9C49-302F7ACC714D}"/>
    <cellStyle name="Comma 2 3 3 3 3 3" xfId="5306" xr:uid="{8D7B0ADF-4BDC-4852-8301-AC4A4B6004CB}"/>
    <cellStyle name="Comma 2 3 3 3 3 4" xfId="3962" xr:uid="{07B3BE99-2481-4541-8443-2A0C689BCFE2}"/>
    <cellStyle name="Comma 2 3 3 3 4" xfId="1850" xr:uid="{D692ACDD-5C82-4004-B03E-E6B68E94A585}"/>
    <cellStyle name="Comma 2 3 3 3 4 2" xfId="5882" xr:uid="{D978E46D-0787-4F5A-9724-C37A6843FE64}"/>
    <cellStyle name="Comma 2 3 3 3 5" xfId="4538" xr:uid="{42DBB984-B0A5-497C-9C32-12BD3C06BEE6}"/>
    <cellStyle name="Comma 2 3 3 3 6" xfId="3194" xr:uid="{6AFE9FAE-D627-4334-980E-902B85880715}"/>
    <cellStyle name="Comma 2 3 3 4" xfId="314" xr:uid="{B627695C-412C-4994-9BAC-CA78549D64BE}"/>
    <cellStyle name="Comma 2 3 3 4 2" xfId="1658" xr:uid="{2ABF1633-E21B-47DD-8E3E-B9961DE5B1EB}"/>
    <cellStyle name="Comma 2 3 3 4 2 2" xfId="5690" xr:uid="{D7F8E3EE-2587-4901-B6F4-974046D49FC7}"/>
    <cellStyle name="Comma 2 3 3 4 3" xfId="4346" xr:uid="{19D96A37-64C0-4EDB-BEAB-7DA9F73CBE20}"/>
    <cellStyle name="Comma 2 3 3 4 4" xfId="3002" xr:uid="{0398EBE6-A9A2-41C8-941B-8BE68AA3EF93}"/>
    <cellStyle name="Comma 2 3 3 5" xfId="698" xr:uid="{0C230D92-143B-42D3-870A-F2AD7AB816B7}"/>
    <cellStyle name="Comma 2 3 3 5 2" xfId="2042" xr:uid="{F38DDEC5-FBDB-405F-8542-195F3D506B14}"/>
    <cellStyle name="Comma 2 3 3 5 2 2" xfId="6074" xr:uid="{84518C0C-4B8F-4E7F-A8C2-F089B154B179}"/>
    <cellStyle name="Comma 2 3 3 5 3" xfId="4730" xr:uid="{142A549D-322C-43E0-8807-A6023FED4DE3}"/>
    <cellStyle name="Comma 2 3 3 5 4" xfId="3386" xr:uid="{C3EAC3FA-4C07-4334-931B-71152772E789}"/>
    <cellStyle name="Comma 2 3 3 6" xfId="1082" xr:uid="{AED38137-4832-452C-8572-1F9EB5D07D5F}"/>
    <cellStyle name="Comma 2 3 3 6 2" xfId="2426" xr:uid="{5DD44986-0BD3-4F41-923A-DC822019C2D1}"/>
    <cellStyle name="Comma 2 3 3 6 2 2" xfId="6458" xr:uid="{136F72CC-413F-4ABB-9785-803A57FB5E2B}"/>
    <cellStyle name="Comma 2 3 3 6 3" xfId="5114" xr:uid="{3A582CA9-3813-4178-8289-D17AAF89CD28}"/>
    <cellStyle name="Comma 2 3 3 6 4" xfId="3770" xr:uid="{3F7E2619-F0C5-4F60-893E-EC98C63667C7}"/>
    <cellStyle name="Comma 2 3 3 7" xfId="1466" xr:uid="{33D6C8DA-5D74-4724-89B7-131A75E63EC1}"/>
    <cellStyle name="Comma 2 3 3 7 2" xfId="5498" xr:uid="{9B55A9EC-5D67-4A37-9F7F-63ADDDEFFB1D}"/>
    <cellStyle name="Comma 2 3 3 8" xfId="4154" xr:uid="{598BF7AE-5C14-4F0E-94A1-686748D82AE9}"/>
    <cellStyle name="Comma 2 3 3 9" xfId="2810" xr:uid="{28F488FE-A552-406A-81E2-E04B7C5EB2FA}"/>
    <cellStyle name="Comma 2 3 4" xfId="170" xr:uid="{7612B4B6-C855-48F1-B435-66ED5EFE7A15}"/>
    <cellStyle name="Comma 2 3 4 2" xfId="554" xr:uid="{E179A693-C8A4-409B-A2C9-C154B6EF8FB3}"/>
    <cellStyle name="Comma 2 3 4 2 2" xfId="938" xr:uid="{71EA4F16-285A-4580-882A-293A887538E5}"/>
    <cellStyle name="Comma 2 3 4 2 2 2" xfId="2282" xr:uid="{319967F7-551C-422B-BE6B-A9481CDB3B44}"/>
    <cellStyle name="Comma 2 3 4 2 2 2 2" xfId="6314" xr:uid="{FBB40507-A06C-4FA8-AED5-7CFE48283E21}"/>
    <cellStyle name="Comma 2 3 4 2 2 3" xfId="4970" xr:uid="{7BFCC73E-0CA4-4809-9FEF-5591C840307D}"/>
    <cellStyle name="Comma 2 3 4 2 2 4" xfId="3626" xr:uid="{E3CEE88E-69C5-4A95-B07C-22DB88F298BB}"/>
    <cellStyle name="Comma 2 3 4 2 3" xfId="1322" xr:uid="{B2AC2D59-6542-4E3A-980E-DFBB5D8307BA}"/>
    <cellStyle name="Comma 2 3 4 2 3 2" xfId="2666" xr:uid="{1E322916-FBBF-411C-AE62-D1BA379DF283}"/>
    <cellStyle name="Comma 2 3 4 2 3 2 2" xfId="6698" xr:uid="{5E9EDB42-3F96-4FE1-966E-06C26ED0DCB9}"/>
    <cellStyle name="Comma 2 3 4 2 3 3" xfId="5354" xr:uid="{FB80E5C9-FFB2-4683-A5BD-0CD77DDC4D35}"/>
    <cellStyle name="Comma 2 3 4 2 3 4" xfId="4010" xr:uid="{6CCB63F1-1FB6-421B-A300-3E2F070E780A}"/>
    <cellStyle name="Comma 2 3 4 2 4" xfId="1898" xr:uid="{41E182CB-7FAA-42B5-B57F-C8AADE9C5723}"/>
    <cellStyle name="Comma 2 3 4 2 4 2" xfId="5930" xr:uid="{17E2EA57-F795-48B8-866D-B184278A2B85}"/>
    <cellStyle name="Comma 2 3 4 2 5" xfId="4586" xr:uid="{9B077E78-8A87-4D0D-890B-4DA43BDB37BD}"/>
    <cellStyle name="Comma 2 3 4 2 6" xfId="3242" xr:uid="{94323B4A-ED10-452B-ABCF-E9A65088C7F6}"/>
    <cellStyle name="Comma 2 3 4 3" xfId="362" xr:uid="{6D54D032-430E-46F1-B461-CEC3788EA7B8}"/>
    <cellStyle name="Comma 2 3 4 3 2" xfId="1706" xr:uid="{EAE9ACC2-8356-48F8-8C33-159B3CB3B026}"/>
    <cellStyle name="Comma 2 3 4 3 2 2" xfId="5738" xr:uid="{CD2663C5-0BD5-4B65-8F98-174C488599BC}"/>
    <cellStyle name="Comma 2 3 4 3 3" xfId="4394" xr:uid="{221AC857-FD4D-4673-8033-1FB280E75E28}"/>
    <cellStyle name="Comma 2 3 4 3 4" xfId="3050" xr:uid="{EC152644-22D7-4573-8BD6-B36E1E778964}"/>
    <cellStyle name="Comma 2 3 4 4" xfId="746" xr:uid="{88131BAF-6494-4900-950A-6720CB383B73}"/>
    <cellStyle name="Comma 2 3 4 4 2" xfId="2090" xr:uid="{1A70949B-BC94-4774-8DC4-A5BF48D60627}"/>
    <cellStyle name="Comma 2 3 4 4 2 2" xfId="6122" xr:uid="{FD7A5DEA-653E-4E01-AE09-3B3739954C01}"/>
    <cellStyle name="Comma 2 3 4 4 3" xfId="4778" xr:uid="{F0507D34-1322-438D-82E6-D98D3AA93CB5}"/>
    <cellStyle name="Comma 2 3 4 4 4" xfId="3434" xr:uid="{FFF71DF7-CBC4-407B-880C-FE7D36543DCA}"/>
    <cellStyle name="Comma 2 3 4 5" xfId="1130" xr:uid="{B58B066A-88BB-4126-8EA6-35914AB0A190}"/>
    <cellStyle name="Comma 2 3 4 5 2" xfId="2474" xr:uid="{40222079-4665-4803-B9B1-C5F135CC0E24}"/>
    <cellStyle name="Comma 2 3 4 5 2 2" xfId="6506" xr:uid="{69724473-B220-4AE5-8A43-CCD4EC343CE2}"/>
    <cellStyle name="Comma 2 3 4 5 3" xfId="5162" xr:uid="{0292C124-F366-4EEC-8222-12BB93828F99}"/>
    <cellStyle name="Comma 2 3 4 5 4" xfId="3818" xr:uid="{6CA305E6-3135-4615-8181-D03A3842E322}"/>
    <cellStyle name="Comma 2 3 4 6" xfId="1514" xr:uid="{298E9A76-B7C3-46E4-B2BC-217C7D0B69BC}"/>
    <cellStyle name="Comma 2 3 4 6 2" xfId="5546" xr:uid="{22F86D53-2FDC-436E-808B-8F6942B152AF}"/>
    <cellStyle name="Comma 2 3 4 7" xfId="4202" xr:uid="{56D4E4E9-CA70-48FB-906F-06C592821DFD}"/>
    <cellStyle name="Comma 2 3 4 8" xfId="2858" xr:uid="{A59C0575-0FA2-4FAD-A4C4-42643AF422BE}"/>
    <cellStyle name="Comma 2 3 5" xfId="458" xr:uid="{01444218-167D-40BF-97C2-31D19BDAD574}"/>
    <cellStyle name="Comma 2 3 5 2" xfId="842" xr:uid="{1E4BB3CE-8A9A-4B9F-8F40-EDC66FED46A6}"/>
    <cellStyle name="Comma 2 3 5 2 2" xfId="2186" xr:uid="{3DADC668-ACEE-4F27-B144-FB066DADE06F}"/>
    <cellStyle name="Comma 2 3 5 2 2 2" xfId="6218" xr:uid="{61B6C547-91C5-455C-B46D-B9A00D7A9AB6}"/>
    <cellStyle name="Comma 2 3 5 2 3" xfId="4874" xr:uid="{F2BE16D6-7A02-4C9F-98DF-939273352D46}"/>
    <cellStyle name="Comma 2 3 5 2 4" xfId="3530" xr:uid="{B20AE861-BA93-4112-83DA-4D9564401ADA}"/>
    <cellStyle name="Comma 2 3 5 3" xfId="1226" xr:uid="{9BAC55D7-FAE0-45DD-8CE5-AE595846D0F3}"/>
    <cellStyle name="Comma 2 3 5 3 2" xfId="2570" xr:uid="{0B011064-FE67-4B21-9BE3-A6CCAA0DAAD1}"/>
    <cellStyle name="Comma 2 3 5 3 2 2" xfId="6602" xr:uid="{C42605BB-8D17-47A2-B27A-97328F342EBD}"/>
    <cellStyle name="Comma 2 3 5 3 3" xfId="5258" xr:uid="{559979E5-F842-472E-97BE-1145B3B328DB}"/>
    <cellStyle name="Comma 2 3 5 3 4" xfId="3914" xr:uid="{C3200C86-A07A-4DCE-BB02-F121E9170750}"/>
    <cellStyle name="Comma 2 3 5 4" xfId="1802" xr:uid="{B095C9A9-38FD-40FC-8DD3-38F8500E2A23}"/>
    <cellStyle name="Comma 2 3 5 4 2" xfId="5834" xr:uid="{791C9212-190F-477C-AC34-1D7EB62378BB}"/>
    <cellStyle name="Comma 2 3 5 5" xfId="4490" xr:uid="{5DB463C6-4911-420B-9766-7060450587C3}"/>
    <cellStyle name="Comma 2 3 5 6" xfId="3146" xr:uid="{82E8EDA2-4809-414D-8E0F-312FA305193B}"/>
    <cellStyle name="Comma 2 3 6" xfId="266" xr:uid="{BC557312-D7D6-4900-929B-DBC5FCE84350}"/>
    <cellStyle name="Comma 2 3 6 2" xfId="1610" xr:uid="{1098C09F-8F53-4F26-A94D-E761F0685721}"/>
    <cellStyle name="Comma 2 3 6 2 2" xfId="5642" xr:uid="{4D805264-2857-453F-B303-3CCCC81C6897}"/>
    <cellStyle name="Comma 2 3 6 3" xfId="4298" xr:uid="{AA5828F8-7557-41F7-A6E1-B0F7B37232D2}"/>
    <cellStyle name="Comma 2 3 6 4" xfId="2954" xr:uid="{2AE9E41A-959D-4E4F-A15D-FFA96180B74A}"/>
    <cellStyle name="Comma 2 3 7" xfId="650" xr:uid="{B21B6BE7-8CD0-420E-B276-29D643042037}"/>
    <cellStyle name="Comma 2 3 7 2" xfId="1994" xr:uid="{792C0E73-0286-4519-B516-625F9BD7C96A}"/>
    <cellStyle name="Comma 2 3 7 2 2" xfId="6026" xr:uid="{176BCF37-C525-4980-8268-641BC446E79A}"/>
    <cellStyle name="Comma 2 3 7 3" xfId="4682" xr:uid="{B8ED4CC2-BA6C-43B9-9E9B-207231671276}"/>
    <cellStyle name="Comma 2 3 7 4" xfId="3338" xr:uid="{6C4DB1EA-9448-48DB-A402-713AAE37F17B}"/>
    <cellStyle name="Comma 2 3 8" xfId="1034" xr:uid="{BA6A228A-7F0B-42B6-85F5-A81989109138}"/>
    <cellStyle name="Comma 2 3 8 2" xfId="2378" xr:uid="{ABB20452-5EA6-4501-B31C-B6037ABEE90B}"/>
    <cellStyle name="Comma 2 3 8 2 2" xfId="6410" xr:uid="{2A9B98E2-48AC-45E7-9B75-057F22F65D8C}"/>
    <cellStyle name="Comma 2 3 8 3" xfId="5066" xr:uid="{77F838BC-2965-4523-BE2E-285614953F1B}"/>
    <cellStyle name="Comma 2 3 8 4" xfId="3722" xr:uid="{6C49B59D-22FC-4A0A-936C-61C3B17BF0B1}"/>
    <cellStyle name="Comma 2 3 9" xfId="1418" xr:uid="{A6A753C4-BF13-4A6F-BFF7-97BF7F7691D5}"/>
    <cellStyle name="Comma 2 3 9 2" xfId="5450" xr:uid="{59D21A61-3915-4AA9-B950-60AF3F0DF85A}"/>
    <cellStyle name="Comma 3" xfId="10" xr:uid="{00000000-0005-0000-0000-000001000000}"/>
    <cellStyle name="Comma 3 2" xfId="63" xr:uid="{00000000-0005-0000-0000-000001000000}"/>
    <cellStyle name="Comma 3 2 10" xfId="1411" xr:uid="{E14C980E-592E-4B82-A747-71D2D849200F}"/>
    <cellStyle name="Comma 3 2 10 2" xfId="5443" xr:uid="{5DD5FCED-DFF1-43F7-A2E9-AA50CF2F5A1E}"/>
    <cellStyle name="Comma 3 2 11" xfId="4099" xr:uid="{C70E3D9C-1061-41C4-B2AA-A84773A65B4D}"/>
    <cellStyle name="Comma 3 2 12" xfId="2755" xr:uid="{75BB1A49-9284-4015-AA8D-D751A98CDDBA}"/>
    <cellStyle name="Comma 3 2 2" xfId="83" xr:uid="{00000000-0005-0000-0000-000001000000}"/>
    <cellStyle name="Comma 3 2 2 10" xfId="4115" xr:uid="{C513A6EA-E5C1-4BE7-AAAE-2641AB793ACB}"/>
    <cellStyle name="Comma 3 2 2 11" xfId="2771" xr:uid="{27DAE03A-4064-4B9A-9BF8-CDE0F36D1CA5}"/>
    <cellStyle name="Comma 3 2 2 2" xfId="107" xr:uid="{00000000-0005-0000-0000-000001000000}"/>
    <cellStyle name="Comma 3 2 2 2 10" xfId="2795" xr:uid="{97AF363D-BAA1-41FA-8B29-FF698DD6A23F}"/>
    <cellStyle name="Comma 3 2 2 2 2" xfId="155" xr:uid="{A06E4595-9549-42C1-BE60-2617893430DE}"/>
    <cellStyle name="Comma 3 2 2 2 2 2" xfId="251" xr:uid="{62D10B10-EDFF-443E-B53E-C874A985C14D}"/>
    <cellStyle name="Comma 3 2 2 2 2 2 2" xfId="635" xr:uid="{DE8F07CB-299B-4BB1-AC9C-E0173841BCCA}"/>
    <cellStyle name="Comma 3 2 2 2 2 2 2 2" xfId="1019" xr:uid="{DCD911F0-28BB-439E-BCC6-AB5D1CADC783}"/>
    <cellStyle name="Comma 3 2 2 2 2 2 2 2 2" xfId="2363" xr:uid="{5F4D2A7F-E70A-4C65-A8E6-F76A36E0E6FE}"/>
    <cellStyle name="Comma 3 2 2 2 2 2 2 2 2 2" xfId="6395" xr:uid="{87000AF8-F2A3-4939-ACCC-D7036B177DD7}"/>
    <cellStyle name="Comma 3 2 2 2 2 2 2 2 3" xfId="5051" xr:uid="{1C88F9BD-FC61-4883-B652-2D8A8B1C7F5A}"/>
    <cellStyle name="Comma 3 2 2 2 2 2 2 2 4" xfId="3707" xr:uid="{8C8E8D77-B618-4364-ADE0-1572B5DE4F32}"/>
    <cellStyle name="Comma 3 2 2 2 2 2 2 3" xfId="1403" xr:uid="{19A943C8-10A1-4A0C-88C3-37CE6F83DCEA}"/>
    <cellStyle name="Comma 3 2 2 2 2 2 2 3 2" xfId="2747" xr:uid="{08059A4C-85C6-4E6D-9C80-42AE2F49F444}"/>
    <cellStyle name="Comma 3 2 2 2 2 2 2 3 2 2" xfId="6779" xr:uid="{7CC96A10-5B05-4F0A-BB8B-29BF3251BE13}"/>
    <cellStyle name="Comma 3 2 2 2 2 2 2 3 3" xfId="5435" xr:uid="{5CB89682-9AAF-49EC-B36A-B112D9D6E2CD}"/>
    <cellStyle name="Comma 3 2 2 2 2 2 2 3 4" xfId="4091" xr:uid="{04A662E3-08AF-4358-AB03-F8D15694430E}"/>
    <cellStyle name="Comma 3 2 2 2 2 2 2 4" xfId="1979" xr:uid="{5240C1F9-592D-4E37-B34A-A7A1CEF514C8}"/>
    <cellStyle name="Comma 3 2 2 2 2 2 2 4 2" xfId="6011" xr:uid="{39E1A6C5-5876-464C-A929-BD1D6808EB41}"/>
    <cellStyle name="Comma 3 2 2 2 2 2 2 5" xfId="4667" xr:uid="{028C3A5E-A523-4ED0-BAB5-994198310F1D}"/>
    <cellStyle name="Comma 3 2 2 2 2 2 2 6" xfId="3323" xr:uid="{BB09B00B-250A-4C30-B01D-D352E6A13982}"/>
    <cellStyle name="Comma 3 2 2 2 2 2 3" xfId="443" xr:uid="{065FBF68-3ECC-496E-AC6F-9EE4F5A41119}"/>
    <cellStyle name="Comma 3 2 2 2 2 2 3 2" xfId="1787" xr:uid="{5A30F5A4-FBDC-4A58-9879-B8E1A5EE4DFD}"/>
    <cellStyle name="Comma 3 2 2 2 2 2 3 2 2" xfId="5819" xr:uid="{2DD40FA4-663E-47C8-A469-0EF7EBE1FBAC}"/>
    <cellStyle name="Comma 3 2 2 2 2 2 3 3" xfId="4475" xr:uid="{2739C726-F6ED-4C35-8D42-F3D97A246E37}"/>
    <cellStyle name="Comma 3 2 2 2 2 2 3 4" xfId="3131" xr:uid="{B6482D25-36AC-4E9C-9964-B42920A73E0A}"/>
    <cellStyle name="Comma 3 2 2 2 2 2 4" xfId="827" xr:uid="{3D87F653-A189-4891-9B15-543A50681323}"/>
    <cellStyle name="Comma 3 2 2 2 2 2 4 2" xfId="2171" xr:uid="{F7D6500F-2D0F-4762-A3BC-425AD3ACE0AB}"/>
    <cellStyle name="Comma 3 2 2 2 2 2 4 2 2" xfId="6203" xr:uid="{9EFE2307-E99E-4CDA-8C36-7B3D49826D35}"/>
    <cellStyle name="Comma 3 2 2 2 2 2 4 3" xfId="4859" xr:uid="{940D8F75-A5D8-49E3-A123-A71D39E3AEA3}"/>
    <cellStyle name="Comma 3 2 2 2 2 2 4 4" xfId="3515" xr:uid="{02164628-62B4-41E6-BFDC-B56D516FC933}"/>
    <cellStyle name="Comma 3 2 2 2 2 2 5" xfId="1211" xr:uid="{EC06E7AC-AF25-453A-8F41-1618D5ED5824}"/>
    <cellStyle name="Comma 3 2 2 2 2 2 5 2" xfId="2555" xr:uid="{5EC20120-FE5E-4855-8526-5A74311B738A}"/>
    <cellStyle name="Comma 3 2 2 2 2 2 5 2 2" xfId="6587" xr:uid="{DE967D5A-9147-494E-8212-63E6FDB734FC}"/>
    <cellStyle name="Comma 3 2 2 2 2 2 5 3" xfId="5243" xr:uid="{EDF1E354-614A-44BB-BB7D-ACB38A0884A0}"/>
    <cellStyle name="Comma 3 2 2 2 2 2 5 4" xfId="3899" xr:uid="{732B2B6F-018F-4319-8545-50801D8C0A34}"/>
    <cellStyle name="Comma 3 2 2 2 2 2 6" xfId="1595" xr:uid="{020F8E49-76AE-4365-A084-C9235695AB75}"/>
    <cellStyle name="Comma 3 2 2 2 2 2 6 2" xfId="5627" xr:uid="{B094970C-06F2-4D5E-9F5B-30C833E3A1B8}"/>
    <cellStyle name="Comma 3 2 2 2 2 2 7" xfId="4283" xr:uid="{6B7E555E-2A8A-40DB-8D1D-F3949E36E5E6}"/>
    <cellStyle name="Comma 3 2 2 2 2 2 8" xfId="2939" xr:uid="{AE6E7BB4-5A80-47D4-9C04-4A2A80A91CC2}"/>
    <cellStyle name="Comma 3 2 2 2 2 3" xfId="539" xr:uid="{3DECEE5D-A221-4FB7-9E15-231A8AC3D3FC}"/>
    <cellStyle name="Comma 3 2 2 2 2 3 2" xfId="923" xr:uid="{70C77FD4-32E8-41D2-A8D2-6E9263263EFB}"/>
    <cellStyle name="Comma 3 2 2 2 2 3 2 2" xfId="2267" xr:uid="{557FC4F5-8BF0-4A97-8DF3-A62B85C94C51}"/>
    <cellStyle name="Comma 3 2 2 2 2 3 2 2 2" xfId="6299" xr:uid="{47F6501E-A44B-4C8F-A59D-ADD1A67AE77F}"/>
    <cellStyle name="Comma 3 2 2 2 2 3 2 3" xfId="4955" xr:uid="{E2BBE51B-354C-42D4-830E-EE8B286C7579}"/>
    <cellStyle name="Comma 3 2 2 2 2 3 2 4" xfId="3611" xr:uid="{D51F360D-A00B-4CDC-B301-BF80603666C0}"/>
    <cellStyle name="Comma 3 2 2 2 2 3 3" xfId="1307" xr:uid="{0246AD05-3710-4241-B8CB-50D2C8F66080}"/>
    <cellStyle name="Comma 3 2 2 2 2 3 3 2" xfId="2651" xr:uid="{05F6DA64-DC49-4A7A-8D6D-B2458F3DFA0B}"/>
    <cellStyle name="Comma 3 2 2 2 2 3 3 2 2" xfId="6683" xr:uid="{9E69AB50-940B-4F0A-972D-F72835C2E331}"/>
    <cellStyle name="Comma 3 2 2 2 2 3 3 3" xfId="5339" xr:uid="{311052B7-A1B6-469F-A7AE-1B9B89CA7EE0}"/>
    <cellStyle name="Comma 3 2 2 2 2 3 3 4" xfId="3995" xr:uid="{04CF69BB-0F89-4B31-BA24-DAF2A977A18A}"/>
    <cellStyle name="Comma 3 2 2 2 2 3 4" xfId="1883" xr:uid="{91CADBCF-D0AA-407A-8B69-793B84CDA54B}"/>
    <cellStyle name="Comma 3 2 2 2 2 3 4 2" xfId="5915" xr:uid="{5B0D30C9-2472-4EF3-B6B9-806FEA6775BF}"/>
    <cellStyle name="Comma 3 2 2 2 2 3 5" xfId="4571" xr:uid="{0A513947-0E9B-42E0-9A25-1BEE6E03C0D0}"/>
    <cellStyle name="Comma 3 2 2 2 2 3 6" xfId="3227" xr:uid="{323225C6-464C-4BF7-B82D-DDB02E0EB5C5}"/>
    <cellStyle name="Comma 3 2 2 2 2 4" xfId="347" xr:uid="{9A32D27E-5556-4E80-8559-870D13ABD4E8}"/>
    <cellStyle name="Comma 3 2 2 2 2 4 2" xfId="1691" xr:uid="{D0D27420-15FB-4B8D-A96C-AF11C5A90CDF}"/>
    <cellStyle name="Comma 3 2 2 2 2 4 2 2" xfId="5723" xr:uid="{FA055F16-D98A-47F0-9FDF-184A8D5496AF}"/>
    <cellStyle name="Comma 3 2 2 2 2 4 3" xfId="4379" xr:uid="{B7ED138F-CA8D-48B8-A9B1-B74E6E669CA6}"/>
    <cellStyle name="Comma 3 2 2 2 2 4 4" xfId="3035" xr:uid="{7ED957D0-D3D5-40FA-9C82-C4081366FB2E}"/>
    <cellStyle name="Comma 3 2 2 2 2 5" xfId="731" xr:uid="{1484D975-CB96-47E2-BD64-B210CC6D27A2}"/>
    <cellStyle name="Comma 3 2 2 2 2 5 2" xfId="2075" xr:uid="{133B74B4-F131-41DF-A44E-0E5376FD36B6}"/>
    <cellStyle name="Comma 3 2 2 2 2 5 2 2" xfId="6107" xr:uid="{32AEC8D0-FE79-4C80-B400-049715BAA51A}"/>
    <cellStyle name="Comma 3 2 2 2 2 5 3" xfId="4763" xr:uid="{67CC6F5C-B09E-4DA8-A6D7-EB152DB81865}"/>
    <cellStyle name="Comma 3 2 2 2 2 5 4" xfId="3419" xr:uid="{D0FD9CC1-711F-487D-B402-4EF152F94ABF}"/>
    <cellStyle name="Comma 3 2 2 2 2 6" xfId="1115" xr:uid="{640A461D-CE7F-47F7-8648-14BA05694C62}"/>
    <cellStyle name="Comma 3 2 2 2 2 6 2" xfId="2459" xr:uid="{CACCD719-27AB-44B3-A094-384E2893DE47}"/>
    <cellStyle name="Comma 3 2 2 2 2 6 2 2" xfId="6491" xr:uid="{E51F2B22-AABE-4036-BB5D-D4A75058A605}"/>
    <cellStyle name="Comma 3 2 2 2 2 6 3" xfId="5147" xr:uid="{88DB20F2-C88C-404C-9158-E44064FC6ACD}"/>
    <cellStyle name="Comma 3 2 2 2 2 6 4" xfId="3803" xr:uid="{CD261EF7-AF28-4208-908C-D3A08639DED9}"/>
    <cellStyle name="Comma 3 2 2 2 2 7" xfId="1499" xr:uid="{7815C146-461F-4330-9A23-B2853B24AA43}"/>
    <cellStyle name="Comma 3 2 2 2 2 7 2" xfId="5531" xr:uid="{D2012AEA-692E-4ECF-BCEB-0203FBE3871E}"/>
    <cellStyle name="Comma 3 2 2 2 2 8" xfId="4187" xr:uid="{EDACC29E-1935-4C82-B23E-C943FEE3FC3D}"/>
    <cellStyle name="Comma 3 2 2 2 2 9" xfId="2843" xr:uid="{57E7F1D8-1933-499A-BB2E-B61C7F437831}"/>
    <cellStyle name="Comma 3 2 2 2 3" xfId="203" xr:uid="{8DB5D2F6-F6D7-4CA7-8F9D-80C0C5FD8ACC}"/>
    <cellStyle name="Comma 3 2 2 2 3 2" xfId="587" xr:uid="{9782C3AD-A431-4A76-A857-164DA5EF6153}"/>
    <cellStyle name="Comma 3 2 2 2 3 2 2" xfId="971" xr:uid="{8AEB84EB-3C7F-472A-A08E-29AF8A5DA8E0}"/>
    <cellStyle name="Comma 3 2 2 2 3 2 2 2" xfId="2315" xr:uid="{F6341925-C2F3-4DBE-8EB7-C2C18BE77818}"/>
    <cellStyle name="Comma 3 2 2 2 3 2 2 2 2" xfId="6347" xr:uid="{FA82B778-BC91-4FF2-8EBB-E8A1B621EC14}"/>
    <cellStyle name="Comma 3 2 2 2 3 2 2 3" xfId="5003" xr:uid="{2C4C63D5-53F5-46BC-8902-4DEABA60793A}"/>
    <cellStyle name="Comma 3 2 2 2 3 2 2 4" xfId="3659" xr:uid="{0E8580AC-13FD-4518-940B-B7161CD37B21}"/>
    <cellStyle name="Comma 3 2 2 2 3 2 3" xfId="1355" xr:uid="{2712E057-C852-435D-80C6-8BFBD82B0388}"/>
    <cellStyle name="Comma 3 2 2 2 3 2 3 2" xfId="2699" xr:uid="{77FB95A4-3647-42F9-9AC9-F8CBA1C487B9}"/>
    <cellStyle name="Comma 3 2 2 2 3 2 3 2 2" xfId="6731" xr:uid="{C0FE8AC4-32FF-4CD3-AB05-F40E6712200B}"/>
    <cellStyle name="Comma 3 2 2 2 3 2 3 3" xfId="5387" xr:uid="{43CC2A8D-A269-44DB-8F7D-7D577C7DAD24}"/>
    <cellStyle name="Comma 3 2 2 2 3 2 3 4" xfId="4043" xr:uid="{288FE404-564A-4367-9B9B-108A84EC0FFE}"/>
    <cellStyle name="Comma 3 2 2 2 3 2 4" xfId="1931" xr:uid="{6159C749-044A-4A69-A3B0-A1C22D9CD20C}"/>
    <cellStyle name="Comma 3 2 2 2 3 2 4 2" xfId="5963" xr:uid="{62156D5B-55A2-4E81-B8E0-CB730C295A95}"/>
    <cellStyle name="Comma 3 2 2 2 3 2 5" xfId="4619" xr:uid="{4BD6626F-F3A3-49B6-8CA0-F3BE27CF8DA8}"/>
    <cellStyle name="Comma 3 2 2 2 3 2 6" xfId="3275" xr:uid="{0CC79B6E-17E1-479A-B661-DC3415F5D6A5}"/>
    <cellStyle name="Comma 3 2 2 2 3 3" xfId="395" xr:uid="{76EC2316-F480-4FF9-94E4-2E33DADE359F}"/>
    <cellStyle name="Comma 3 2 2 2 3 3 2" xfId="1739" xr:uid="{870F5A22-6DEB-4E70-8DC2-950EE5E42C6C}"/>
    <cellStyle name="Comma 3 2 2 2 3 3 2 2" xfId="5771" xr:uid="{C1F04765-EEF4-4BA4-A353-CFEC79410240}"/>
    <cellStyle name="Comma 3 2 2 2 3 3 3" xfId="4427" xr:uid="{CC7E32CB-AF22-4D2B-AB91-A212246DCDAE}"/>
    <cellStyle name="Comma 3 2 2 2 3 3 4" xfId="3083" xr:uid="{F946AF21-06FD-45DF-8251-760745BDEDAD}"/>
    <cellStyle name="Comma 3 2 2 2 3 4" xfId="779" xr:uid="{75DF2BD9-9352-4D97-B6EF-220EA9BF276E}"/>
    <cellStyle name="Comma 3 2 2 2 3 4 2" xfId="2123" xr:uid="{0C0D617A-3458-4D51-BF43-33851B8BDDCF}"/>
    <cellStyle name="Comma 3 2 2 2 3 4 2 2" xfId="6155" xr:uid="{CD031E28-3677-419F-B224-3B32E9813B7C}"/>
    <cellStyle name="Comma 3 2 2 2 3 4 3" xfId="4811" xr:uid="{EA19A53A-7401-46C6-BEF9-F7E29131A10B}"/>
    <cellStyle name="Comma 3 2 2 2 3 4 4" xfId="3467" xr:uid="{6FE05C54-DB86-43A1-92B5-7B054D4D167F}"/>
    <cellStyle name="Comma 3 2 2 2 3 5" xfId="1163" xr:uid="{A717864F-DED2-4FF5-973E-63AF5C73F0D7}"/>
    <cellStyle name="Comma 3 2 2 2 3 5 2" xfId="2507" xr:uid="{74C424C4-31D5-4273-989D-898805E4343C}"/>
    <cellStyle name="Comma 3 2 2 2 3 5 2 2" xfId="6539" xr:uid="{7BAC21D6-1D8A-49F7-A9DE-894B647EEC72}"/>
    <cellStyle name="Comma 3 2 2 2 3 5 3" xfId="5195" xr:uid="{ACBA3532-C0E8-412B-9296-72BA0BA2DC03}"/>
    <cellStyle name="Comma 3 2 2 2 3 5 4" xfId="3851" xr:uid="{8C76F7B4-F36E-4DC9-ADB8-B75731E84A33}"/>
    <cellStyle name="Comma 3 2 2 2 3 6" xfId="1547" xr:uid="{BCF168A5-03DB-40C6-9D65-F8FBE03FA9F2}"/>
    <cellStyle name="Comma 3 2 2 2 3 6 2" xfId="5579" xr:uid="{8A553EDC-91CF-4EB3-86F3-D508183606F3}"/>
    <cellStyle name="Comma 3 2 2 2 3 7" xfId="4235" xr:uid="{24D55658-D8FF-45D5-86D0-20F4FD51646F}"/>
    <cellStyle name="Comma 3 2 2 2 3 8" xfId="2891" xr:uid="{039596B7-5870-4E49-8284-91E3D9E2D580}"/>
    <cellStyle name="Comma 3 2 2 2 4" xfId="491" xr:uid="{98F1274A-58A8-43B2-9CA6-1316F08AB667}"/>
    <cellStyle name="Comma 3 2 2 2 4 2" xfId="875" xr:uid="{7B789374-E362-4B91-BC99-A93B53F2D8FD}"/>
    <cellStyle name="Comma 3 2 2 2 4 2 2" xfId="2219" xr:uid="{D1C39502-6FA5-46B5-9D5D-288D2DDCEB97}"/>
    <cellStyle name="Comma 3 2 2 2 4 2 2 2" xfId="6251" xr:uid="{6494D702-D406-48F3-97F8-B1BC3267A88D}"/>
    <cellStyle name="Comma 3 2 2 2 4 2 3" xfId="4907" xr:uid="{5C3362C1-82DF-4E19-8509-5129F97A90A4}"/>
    <cellStyle name="Comma 3 2 2 2 4 2 4" xfId="3563" xr:uid="{D8477220-84CA-4090-9A63-91B811E5C5D5}"/>
    <cellStyle name="Comma 3 2 2 2 4 3" xfId="1259" xr:uid="{4CE5B229-16FE-4CBC-B1E1-309CDCAB9143}"/>
    <cellStyle name="Comma 3 2 2 2 4 3 2" xfId="2603" xr:uid="{E64E37FB-E2BF-44D8-B02E-AF35E7E5FDB1}"/>
    <cellStyle name="Comma 3 2 2 2 4 3 2 2" xfId="6635" xr:uid="{7B67BA0B-ED49-4574-A761-393D67451937}"/>
    <cellStyle name="Comma 3 2 2 2 4 3 3" xfId="5291" xr:uid="{B3583D84-83DD-4620-BEE0-841E12A94F97}"/>
    <cellStyle name="Comma 3 2 2 2 4 3 4" xfId="3947" xr:uid="{FFA45081-6127-4C25-B0B8-98054005A611}"/>
    <cellStyle name="Comma 3 2 2 2 4 4" xfId="1835" xr:uid="{4344F3CB-46FB-4B95-8650-582FFABD6FE8}"/>
    <cellStyle name="Comma 3 2 2 2 4 4 2" xfId="5867" xr:uid="{815637CB-B109-4A99-B85D-B004A335D456}"/>
    <cellStyle name="Comma 3 2 2 2 4 5" xfId="4523" xr:uid="{E83C8799-72EB-43E2-87E0-9B5C80974D84}"/>
    <cellStyle name="Comma 3 2 2 2 4 6" xfId="3179" xr:uid="{5C680FFD-545A-414A-B338-99A54CCBEB49}"/>
    <cellStyle name="Comma 3 2 2 2 5" xfId="299" xr:uid="{B0E35649-3C36-48E3-A564-35FA414B813D}"/>
    <cellStyle name="Comma 3 2 2 2 5 2" xfId="1643" xr:uid="{2B267087-0307-4794-9D6B-A78BC7CE200D}"/>
    <cellStyle name="Comma 3 2 2 2 5 2 2" xfId="5675" xr:uid="{BBF69871-0F5C-4C21-9844-2FCC303C65ED}"/>
    <cellStyle name="Comma 3 2 2 2 5 3" xfId="4331" xr:uid="{E5DB13FD-8010-446D-B94B-CCBCA34CB87D}"/>
    <cellStyle name="Comma 3 2 2 2 5 4" xfId="2987" xr:uid="{9C72DD7E-C307-435D-A02F-F6808BFEF8A5}"/>
    <cellStyle name="Comma 3 2 2 2 6" xfId="683" xr:uid="{7F197486-E83A-407E-A96D-0BDB99FE5A79}"/>
    <cellStyle name="Comma 3 2 2 2 6 2" xfId="2027" xr:uid="{F6A0F1B6-2B76-46F4-B0D9-923B239F49A1}"/>
    <cellStyle name="Comma 3 2 2 2 6 2 2" xfId="6059" xr:uid="{9CA08922-A431-4C92-838D-121ACA797385}"/>
    <cellStyle name="Comma 3 2 2 2 6 3" xfId="4715" xr:uid="{F2AF5D52-0A1A-4ADB-B8FC-21774DE71A92}"/>
    <cellStyle name="Comma 3 2 2 2 6 4" xfId="3371" xr:uid="{F2AFEEDE-CFED-4D7A-B346-5252E9C26FAB}"/>
    <cellStyle name="Comma 3 2 2 2 7" xfId="1067" xr:uid="{5F4EBB04-DB82-460B-9B30-ABB6629AF3F6}"/>
    <cellStyle name="Comma 3 2 2 2 7 2" xfId="2411" xr:uid="{F708F64F-0E35-4D7F-A906-D02D6089FA5B}"/>
    <cellStyle name="Comma 3 2 2 2 7 2 2" xfId="6443" xr:uid="{642F6254-5EAD-4351-AF65-9A427ADE00F4}"/>
    <cellStyle name="Comma 3 2 2 2 7 3" xfId="5099" xr:uid="{59ACE7E2-6DA6-4EDE-A920-8B6117534CB2}"/>
    <cellStyle name="Comma 3 2 2 2 7 4" xfId="3755" xr:uid="{5247E880-1204-45B7-9DF4-BA530E308744}"/>
    <cellStyle name="Comma 3 2 2 2 8" xfId="1451" xr:uid="{0F43B0CA-AC9D-4DE6-95E8-2DF635390930}"/>
    <cellStyle name="Comma 3 2 2 2 8 2" xfId="5483" xr:uid="{540EE473-9999-4EF0-A872-2FDE34ED3236}"/>
    <cellStyle name="Comma 3 2 2 2 9" xfId="4139" xr:uid="{BC33100D-D565-4162-B706-24CB731A2B97}"/>
    <cellStyle name="Comma 3 2 2 3" xfId="131" xr:uid="{2DE4A6E6-AC2F-46E9-A4BB-FB7347374F5F}"/>
    <cellStyle name="Comma 3 2 2 3 2" xfId="227" xr:uid="{FA003272-48A4-44F8-BF25-5893BBC0759F}"/>
    <cellStyle name="Comma 3 2 2 3 2 2" xfId="611" xr:uid="{19EF369B-05A0-4403-8E5C-9826B10CEE9B}"/>
    <cellStyle name="Comma 3 2 2 3 2 2 2" xfId="995" xr:uid="{90CB4C96-B03E-4B4C-B7F9-7468B61FDCAC}"/>
    <cellStyle name="Comma 3 2 2 3 2 2 2 2" xfId="2339" xr:uid="{E10A54FA-C2C0-48D9-8E34-6BDDB1C00482}"/>
    <cellStyle name="Comma 3 2 2 3 2 2 2 2 2" xfId="6371" xr:uid="{C613E381-E51B-47AF-A1EA-64847095B565}"/>
    <cellStyle name="Comma 3 2 2 3 2 2 2 3" xfId="5027" xr:uid="{B2FB23EF-F8C1-4688-9DA4-EBE37E300097}"/>
    <cellStyle name="Comma 3 2 2 3 2 2 2 4" xfId="3683" xr:uid="{FFAD8D3B-9691-4608-980B-1B0399E25255}"/>
    <cellStyle name="Comma 3 2 2 3 2 2 3" xfId="1379" xr:uid="{6E328778-824F-4B3A-A034-2BE7B34868DC}"/>
    <cellStyle name="Comma 3 2 2 3 2 2 3 2" xfId="2723" xr:uid="{C386FD34-76FA-42BE-94A3-A9AD33337BB9}"/>
    <cellStyle name="Comma 3 2 2 3 2 2 3 2 2" xfId="6755" xr:uid="{56784E69-8333-49F1-8F9E-22BFE2E46A53}"/>
    <cellStyle name="Comma 3 2 2 3 2 2 3 3" xfId="5411" xr:uid="{5797D2CD-F68E-4938-97EF-85BB9D0C983E}"/>
    <cellStyle name="Comma 3 2 2 3 2 2 3 4" xfId="4067" xr:uid="{6BB82055-0252-4E37-ACAE-26485CE4BBF7}"/>
    <cellStyle name="Comma 3 2 2 3 2 2 4" xfId="1955" xr:uid="{637901A4-C78B-45E5-97AA-8EFEE8BAC92A}"/>
    <cellStyle name="Comma 3 2 2 3 2 2 4 2" xfId="5987" xr:uid="{59145789-B25F-45DF-BF9A-0BBEAE3F13CF}"/>
    <cellStyle name="Comma 3 2 2 3 2 2 5" xfId="4643" xr:uid="{6061B904-EA52-4F3E-AADD-2FB0A33920B8}"/>
    <cellStyle name="Comma 3 2 2 3 2 2 6" xfId="3299" xr:uid="{F8720D71-1802-4DF9-9D1F-30320914B752}"/>
    <cellStyle name="Comma 3 2 2 3 2 3" xfId="419" xr:uid="{AE61FC1C-8E0D-42A9-930C-A1CDD165EA63}"/>
    <cellStyle name="Comma 3 2 2 3 2 3 2" xfId="1763" xr:uid="{46A1E3CB-AA65-4149-BAA5-B1E2962EDD08}"/>
    <cellStyle name="Comma 3 2 2 3 2 3 2 2" xfId="5795" xr:uid="{1C9EBB90-3693-4186-A12E-4D45C03B6607}"/>
    <cellStyle name="Comma 3 2 2 3 2 3 3" xfId="4451" xr:uid="{2F27588B-CCDF-4A56-A9AA-5AD04BCD63F7}"/>
    <cellStyle name="Comma 3 2 2 3 2 3 4" xfId="3107" xr:uid="{9DEF60B1-2054-4ABB-9DCE-D6658F6C11AC}"/>
    <cellStyle name="Comma 3 2 2 3 2 4" xfId="803" xr:uid="{004CB59F-FCC7-404E-AFCB-EB850C04ABC4}"/>
    <cellStyle name="Comma 3 2 2 3 2 4 2" xfId="2147" xr:uid="{92873DE5-3C9E-4904-81B7-91F679E7C290}"/>
    <cellStyle name="Comma 3 2 2 3 2 4 2 2" xfId="6179" xr:uid="{3FAB8C31-8520-4D2F-BD05-A0508366E88A}"/>
    <cellStyle name="Comma 3 2 2 3 2 4 3" xfId="4835" xr:uid="{50559C5F-0FF6-44F5-AA4B-7E2FD890E2EF}"/>
    <cellStyle name="Comma 3 2 2 3 2 4 4" xfId="3491" xr:uid="{616389C9-11E6-48DA-9B26-E04DD218B73E}"/>
    <cellStyle name="Comma 3 2 2 3 2 5" xfId="1187" xr:uid="{215B6AFA-BC1D-4135-8516-20E0C1A7C9CD}"/>
    <cellStyle name="Comma 3 2 2 3 2 5 2" xfId="2531" xr:uid="{451E335E-2BB7-45B4-9FC4-CEFBCD993D4D}"/>
    <cellStyle name="Comma 3 2 2 3 2 5 2 2" xfId="6563" xr:uid="{4919A511-6115-49AF-9CB6-453C7921D577}"/>
    <cellStyle name="Comma 3 2 2 3 2 5 3" xfId="5219" xr:uid="{2BB6EF27-CA82-4E4C-98E0-1AAFB6C8D713}"/>
    <cellStyle name="Comma 3 2 2 3 2 5 4" xfId="3875" xr:uid="{A0E95057-B39E-452A-B73F-CCBB2F649FA3}"/>
    <cellStyle name="Comma 3 2 2 3 2 6" xfId="1571" xr:uid="{48C0E574-3054-4319-AEA9-A756E5DF7D2A}"/>
    <cellStyle name="Comma 3 2 2 3 2 6 2" xfId="5603" xr:uid="{1DDDCA62-A471-4225-AED9-2B8630CDD3B8}"/>
    <cellStyle name="Comma 3 2 2 3 2 7" xfId="4259" xr:uid="{0DF26BBA-178E-4C01-8150-4F8E0425FE35}"/>
    <cellStyle name="Comma 3 2 2 3 2 8" xfId="2915" xr:uid="{80201E5F-77DB-4E53-B21E-5A4ECEC3CE5D}"/>
    <cellStyle name="Comma 3 2 2 3 3" xfId="515" xr:uid="{08AF0710-9109-454B-9CF8-C7FDA776B961}"/>
    <cellStyle name="Comma 3 2 2 3 3 2" xfId="899" xr:uid="{8A342993-0B94-490B-A9C0-83741BE0065B}"/>
    <cellStyle name="Comma 3 2 2 3 3 2 2" xfId="2243" xr:uid="{DE12687F-9A6F-4290-B432-332ED4733A6D}"/>
    <cellStyle name="Comma 3 2 2 3 3 2 2 2" xfId="6275" xr:uid="{B8BF6CE8-FF9E-496F-BEED-22A61D07B6A5}"/>
    <cellStyle name="Comma 3 2 2 3 3 2 3" xfId="4931" xr:uid="{2D63873B-3447-4AD7-B4B0-28ADC35D05AD}"/>
    <cellStyle name="Comma 3 2 2 3 3 2 4" xfId="3587" xr:uid="{C6F03662-84F7-4FDD-B4F2-24523069E88C}"/>
    <cellStyle name="Comma 3 2 2 3 3 3" xfId="1283" xr:uid="{48CDD78E-9D34-4112-821E-0E583FA8DBF7}"/>
    <cellStyle name="Comma 3 2 2 3 3 3 2" xfId="2627" xr:uid="{FD121348-CF41-43CC-B783-F2B1A6FFF3B3}"/>
    <cellStyle name="Comma 3 2 2 3 3 3 2 2" xfId="6659" xr:uid="{7EE55398-3F2B-4303-BDCC-E3804F02EB5D}"/>
    <cellStyle name="Comma 3 2 2 3 3 3 3" xfId="5315" xr:uid="{580FD7EE-0886-4B2B-B74B-D8307D4E77E8}"/>
    <cellStyle name="Comma 3 2 2 3 3 3 4" xfId="3971" xr:uid="{EE70FCE1-B08B-4389-8F00-1067E3E59465}"/>
    <cellStyle name="Comma 3 2 2 3 3 4" xfId="1859" xr:uid="{8225FD0E-75AC-4E41-AB81-9F2F0BAC096A}"/>
    <cellStyle name="Comma 3 2 2 3 3 4 2" xfId="5891" xr:uid="{63668DBE-B522-4BEE-A49B-68E9847C3B82}"/>
    <cellStyle name="Comma 3 2 2 3 3 5" xfId="4547" xr:uid="{5B4EE2F4-569B-429C-B599-FFABC6BE07AA}"/>
    <cellStyle name="Comma 3 2 2 3 3 6" xfId="3203" xr:uid="{65DC67BE-CEBB-4241-8C61-7BBE16423701}"/>
    <cellStyle name="Comma 3 2 2 3 4" xfId="323" xr:uid="{88D88111-2FD1-4D42-9CB6-C736666FA843}"/>
    <cellStyle name="Comma 3 2 2 3 4 2" xfId="1667" xr:uid="{81F58403-89C7-43B0-8A2E-9257E7B9F24D}"/>
    <cellStyle name="Comma 3 2 2 3 4 2 2" xfId="5699" xr:uid="{82E434E5-15F1-414C-BB14-BDEB814BB1C9}"/>
    <cellStyle name="Comma 3 2 2 3 4 3" xfId="4355" xr:uid="{3F69DCBF-4070-457E-AE4B-4CFE2CAA33E7}"/>
    <cellStyle name="Comma 3 2 2 3 4 4" xfId="3011" xr:uid="{B0625925-EF04-4FFE-8556-B01A22BC71BD}"/>
    <cellStyle name="Comma 3 2 2 3 5" xfId="707" xr:uid="{72252769-4C19-401C-A602-5CA11F433D1C}"/>
    <cellStyle name="Comma 3 2 2 3 5 2" xfId="2051" xr:uid="{0AC0D23D-228B-47EC-8AA1-41EF0B04C9AA}"/>
    <cellStyle name="Comma 3 2 2 3 5 2 2" xfId="6083" xr:uid="{19C0BCFC-28FF-4D39-B302-0BB2EBB28FCA}"/>
    <cellStyle name="Comma 3 2 2 3 5 3" xfId="4739" xr:uid="{7BB8E3CF-32CF-4B1E-B928-26E7599DDDDD}"/>
    <cellStyle name="Comma 3 2 2 3 5 4" xfId="3395" xr:uid="{96BC3606-B660-4C1D-A913-9E0FD3015D3B}"/>
    <cellStyle name="Comma 3 2 2 3 6" xfId="1091" xr:uid="{1AC5CD43-E772-4F72-8D39-3AB80776FE6A}"/>
    <cellStyle name="Comma 3 2 2 3 6 2" xfId="2435" xr:uid="{C8CE4163-734C-4A9A-8022-A26DAD357F4C}"/>
    <cellStyle name="Comma 3 2 2 3 6 2 2" xfId="6467" xr:uid="{2BFF30F3-8EDA-4802-8C01-69038E54F1E9}"/>
    <cellStyle name="Comma 3 2 2 3 6 3" xfId="5123" xr:uid="{E03613BD-2A01-428D-897A-B78E1A44A526}"/>
    <cellStyle name="Comma 3 2 2 3 6 4" xfId="3779" xr:uid="{27DA3CF5-0A9D-461B-B279-6D83BB362A2F}"/>
    <cellStyle name="Comma 3 2 2 3 7" xfId="1475" xr:uid="{B807ED26-3086-4FA5-B5F6-049D135D4BB8}"/>
    <cellStyle name="Comma 3 2 2 3 7 2" xfId="5507" xr:uid="{8ADA023A-8BB0-40AB-A7FA-6ABD9B063E43}"/>
    <cellStyle name="Comma 3 2 2 3 8" xfId="4163" xr:uid="{B77828B7-788D-49B8-BEC6-FB13BA09025C}"/>
    <cellStyle name="Comma 3 2 2 3 9" xfId="2819" xr:uid="{0AE87430-7306-455B-BF51-98618C716FF7}"/>
    <cellStyle name="Comma 3 2 2 4" xfId="179" xr:uid="{89193515-C2CD-4239-A837-7B74046C59DC}"/>
    <cellStyle name="Comma 3 2 2 4 2" xfId="563" xr:uid="{0326DA20-4C1A-4B9C-971A-C7F905CAF32C}"/>
    <cellStyle name="Comma 3 2 2 4 2 2" xfId="947" xr:uid="{E9A71430-7A5F-4D59-AD9B-5C500B94C0BC}"/>
    <cellStyle name="Comma 3 2 2 4 2 2 2" xfId="2291" xr:uid="{366FE053-130D-4723-A9C1-F14E391D7E7F}"/>
    <cellStyle name="Comma 3 2 2 4 2 2 2 2" xfId="6323" xr:uid="{B77DE8B2-B446-4496-B24F-3D02B1CCD8CB}"/>
    <cellStyle name="Comma 3 2 2 4 2 2 3" xfId="4979" xr:uid="{6CAE6F08-4A62-44FF-A733-DC8827C45FE0}"/>
    <cellStyle name="Comma 3 2 2 4 2 2 4" xfId="3635" xr:uid="{8555745C-3C91-4838-8EAB-5E8FE5853CB5}"/>
    <cellStyle name="Comma 3 2 2 4 2 3" xfId="1331" xr:uid="{EA67D7E9-3775-45C5-A7F3-8913BB7A3F9A}"/>
    <cellStyle name="Comma 3 2 2 4 2 3 2" xfId="2675" xr:uid="{41B0BA44-C0FD-4443-846C-8FF9B2203D1A}"/>
    <cellStyle name="Comma 3 2 2 4 2 3 2 2" xfId="6707" xr:uid="{A6F1C934-8B8E-48B9-9D4E-8BC346ACC12D}"/>
    <cellStyle name="Comma 3 2 2 4 2 3 3" xfId="5363" xr:uid="{642F0808-AE0D-4A5E-9F96-40FF030211D2}"/>
    <cellStyle name="Comma 3 2 2 4 2 3 4" xfId="4019" xr:uid="{BCEC8979-44F3-4C5D-96DC-C8EAE3ED0A3D}"/>
    <cellStyle name="Comma 3 2 2 4 2 4" xfId="1907" xr:uid="{6813A1D1-CCF7-4606-BC5E-00C7602C2935}"/>
    <cellStyle name="Comma 3 2 2 4 2 4 2" xfId="5939" xr:uid="{FD0ABBA4-563C-4891-8EA4-0D2B2DDA5CC6}"/>
    <cellStyle name="Comma 3 2 2 4 2 5" xfId="4595" xr:uid="{2C57E5BA-74A3-4149-8DFD-D6C498CFB106}"/>
    <cellStyle name="Comma 3 2 2 4 2 6" xfId="3251" xr:uid="{A1D7AF4B-769C-44F2-87F7-890BBCFA161D}"/>
    <cellStyle name="Comma 3 2 2 4 3" xfId="371" xr:uid="{A63531B5-9217-4D5E-8F0F-C8A5BBB014B2}"/>
    <cellStyle name="Comma 3 2 2 4 3 2" xfId="1715" xr:uid="{76374CF1-CA04-4B20-A041-C70C480868D5}"/>
    <cellStyle name="Comma 3 2 2 4 3 2 2" xfId="5747" xr:uid="{9756B807-B8A9-4432-827A-2F7AFDB1E0F3}"/>
    <cellStyle name="Comma 3 2 2 4 3 3" xfId="4403" xr:uid="{07DEE21B-E983-42FB-9BBD-16FCF52F82A2}"/>
    <cellStyle name="Comma 3 2 2 4 3 4" xfId="3059" xr:uid="{AA894D48-0D6F-4B8D-8FB5-A30CA000C5B6}"/>
    <cellStyle name="Comma 3 2 2 4 4" xfId="755" xr:uid="{1EA060DC-8803-4AC0-9A2B-737367DC012F}"/>
    <cellStyle name="Comma 3 2 2 4 4 2" xfId="2099" xr:uid="{43BDF9C5-B3BD-496B-9194-8FFD0F3A307B}"/>
    <cellStyle name="Comma 3 2 2 4 4 2 2" xfId="6131" xr:uid="{447008B5-7172-49B8-B961-16367AC6836D}"/>
    <cellStyle name="Comma 3 2 2 4 4 3" xfId="4787" xr:uid="{541B7384-491D-4088-8C77-515CC4626647}"/>
    <cellStyle name="Comma 3 2 2 4 4 4" xfId="3443" xr:uid="{66C93BA2-01A8-4350-8DE3-045A0AEABDA8}"/>
    <cellStyle name="Comma 3 2 2 4 5" xfId="1139" xr:uid="{1C1C6C7E-EEE4-495D-85BE-D543A9FD2302}"/>
    <cellStyle name="Comma 3 2 2 4 5 2" xfId="2483" xr:uid="{8C61DC5F-002F-4633-9C44-03E864C656AE}"/>
    <cellStyle name="Comma 3 2 2 4 5 2 2" xfId="6515" xr:uid="{C3FDFD01-2800-46EE-AE19-509783CE6515}"/>
    <cellStyle name="Comma 3 2 2 4 5 3" xfId="5171" xr:uid="{D30247F1-460E-458C-9563-EC4C8B508DE1}"/>
    <cellStyle name="Comma 3 2 2 4 5 4" xfId="3827" xr:uid="{912F3CEF-BC8F-41F7-8C30-F920D33C3474}"/>
    <cellStyle name="Comma 3 2 2 4 6" xfId="1523" xr:uid="{71C54579-2C26-4A9E-96D0-FD669819895F}"/>
    <cellStyle name="Comma 3 2 2 4 6 2" xfId="5555" xr:uid="{70443711-2EDA-4747-8376-3B3560672432}"/>
    <cellStyle name="Comma 3 2 2 4 7" xfId="4211" xr:uid="{8F951FF8-3458-45F5-89BA-3B8AADB11128}"/>
    <cellStyle name="Comma 3 2 2 4 8" xfId="2867" xr:uid="{9C783A7F-0EBF-478F-8C27-0CE697868591}"/>
    <cellStyle name="Comma 3 2 2 5" xfId="467" xr:uid="{EA11BE0E-793A-4232-8F05-9B1FFA4E3F86}"/>
    <cellStyle name="Comma 3 2 2 5 2" xfId="851" xr:uid="{42D8B2D4-AAA8-4807-92F2-12EE5559C9AF}"/>
    <cellStyle name="Comma 3 2 2 5 2 2" xfId="2195" xr:uid="{F84E33E7-87EB-451B-BC33-0AEF6CF18CC8}"/>
    <cellStyle name="Comma 3 2 2 5 2 2 2" xfId="6227" xr:uid="{B1C41158-449E-4E4F-BAFE-EDB2A7B4659F}"/>
    <cellStyle name="Comma 3 2 2 5 2 3" xfId="4883" xr:uid="{C709E02D-A085-4B8A-9C04-9ED6BF033125}"/>
    <cellStyle name="Comma 3 2 2 5 2 4" xfId="3539" xr:uid="{62EAA292-76E6-4421-A6EA-8E8CDD55D570}"/>
    <cellStyle name="Comma 3 2 2 5 3" xfId="1235" xr:uid="{CBF5A314-D88D-452E-AC51-298A32BDB7B4}"/>
    <cellStyle name="Comma 3 2 2 5 3 2" xfId="2579" xr:uid="{8665B64D-9F9B-4379-BC01-668336456EA8}"/>
    <cellStyle name="Comma 3 2 2 5 3 2 2" xfId="6611" xr:uid="{325728C8-8F48-41F0-BC60-9EF3B6480716}"/>
    <cellStyle name="Comma 3 2 2 5 3 3" xfId="5267" xr:uid="{6E9A794F-CF7E-47FB-9A2B-E24A9B8DCF7E}"/>
    <cellStyle name="Comma 3 2 2 5 3 4" xfId="3923" xr:uid="{DD8F8A0A-3F72-4F88-A870-78B52E9AD67C}"/>
    <cellStyle name="Comma 3 2 2 5 4" xfId="1811" xr:uid="{3F336858-B0C0-441E-88B6-B65DF285DA35}"/>
    <cellStyle name="Comma 3 2 2 5 4 2" xfId="5843" xr:uid="{2C1EE586-A34A-4006-8461-70CFB7337DE2}"/>
    <cellStyle name="Comma 3 2 2 5 5" xfId="4499" xr:uid="{7E2D2C93-9639-4D59-9D1E-BFADA8D3D962}"/>
    <cellStyle name="Comma 3 2 2 5 6" xfId="3155" xr:uid="{6AF91341-15F9-48B4-B155-64F08DD4EA81}"/>
    <cellStyle name="Comma 3 2 2 6" xfId="275" xr:uid="{41F3FC94-1158-47A4-9810-0252CB57A666}"/>
    <cellStyle name="Comma 3 2 2 6 2" xfId="1619" xr:uid="{282E11EE-EB6A-4129-8406-3FB3D54E582C}"/>
    <cellStyle name="Comma 3 2 2 6 2 2" xfId="5651" xr:uid="{5A95C5CD-496B-4DC7-A02E-B665D0698EC5}"/>
    <cellStyle name="Comma 3 2 2 6 3" xfId="4307" xr:uid="{8A5D70AE-15A4-40EB-B15A-468CF145C1B4}"/>
    <cellStyle name="Comma 3 2 2 6 4" xfId="2963" xr:uid="{7EC16E57-E717-4BB2-968B-BDB0D4AB31C4}"/>
    <cellStyle name="Comma 3 2 2 7" xfId="659" xr:uid="{BF8D5709-C393-4CAE-A4AA-371F24FF3504}"/>
    <cellStyle name="Comma 3 2 2 7 2" xfId="2003" xr:uid="{B92E797A-DC81-4AD0-B966-F1F66962A749}"/>
    <cellStyle name="Comma 3 2 2 7 2 2" xfId="6035" xr:uid="{AEA499CE-1EA5-4984-8818-6DB35B9A419A}"/>
    <cellStyle name="Comma 3 2 2 7 3" xfId="4691" xr:uid="{4869CE51-F442-4F17-B907-D1AD22132E87}"/>
    <cellStyle name="Comma 3 2 2 7 4" xfId="3347" xr:uid="{2DAC8418-3B64-4015-BEDC-CC427B541D70}"/>
    <cellStyle name="Comma 3 2 2 8" xfId="1043" xr:uid="{B0F6CC91-16AC-4304-83E3-8C3E741F0D55}"/>
    <cellStyle name="Comma 3 2 2 8 2" xfId="2387" xr:uid="{81C8D6C0-D5BB-4717-AC87-7510EF40895F}"/>
    <cellStyle name="Comma 3 2 2 8 2 2" xfId="6419" xr:uid="{62A66F3F-704C-4365-8CA1-5D9750A4E95A}"/>
    <cellStyle name="Comma 3 2 2 8 3" xfId="5075" xr:uid="{76628055-D389-48A0-BEDB-224F0039B1FB}"/>
    <cellStyle name="Comma 3 2 2 8 4" xfId="3731" xr:uid="{ED6CA18A-62FF-4C4F-A390-9F642DB2CD22}"/>
    <cellStyle name="Comma 3 2 2 9" xfId="1427" xr:uid="{C1CF7C65-5D8B-4873-9109-70B489C8E22B}"/>
    <cellStyle name="Comma 3 2 2 9 2" xfId="5459" xr:uid="{0D047263-8B3C-4E6E-945C-17DC3B33A16E}"/>
    <cellStyle name="Comma 3 2 3" xfId="91" xr:uid="{00000000-0005-0000-0000-000001000000}"/>
    <cellStyle name="Comma 3 2 3 10" xfId="2779" xr:uid="{1614F053-95A8-47ED-A051-B18B6680973D}"/>
    <cellStyle name="Comma 3 2 3 2" xfId="139" xr:uid="{195513DF-86C3-4EB0-8268-6DCFD5AE4D57}"/>
    <cellStyle name="Comma 3 2 3 2 2" xfId="235" xr:uid="{84EF92EF-DAC3-49EB-A79B-801535BC4504}"/>
    <cellStyle name="Comma 3 2 3 2 2 2" xfId="619" xr:uid="{C08B9F36-B14C-4873-ADFD-7CE8BEE74ED9}"/>
    <cellStyle name="Comma 3 2 3 2 2 2 2" xfId="1003" xr:uid="{EA6226F0-84FD-4464-B0F8-BA688039270B}"/>
    <cellStyle name="Comma 3 2 3 2 2 2 2 2" xfId="2347" xr:uid="{0B6F954C-A81E-4F5B-BA73-302640F18BCA}"/>
    <cellStyle name="Comma 3 2 3 2 2 2 2 2 2" xfId="6379" xr:uid="{0DF9A61C-B657-43B9-AD71-F26635915349}"/>
    <cellStyle name="Comma 3 2 3 2 2 2 2 3" xfId="5035" xr:uid="{213AABAE-4EA3-40FB-9DBF-5BC3A3908742}"/>
    <cellStyle name="Comma 3 2 3 2 2 2 2 4" xfId="3691" xr:uid="{57DB1CE5-B2F5-444D-B305-6FE66CD96665}"/>
    <cellStyle name="Comma 3 2 3 2 2 2 3" xfId="1387" xr:uid="{2E36EBC9-07B9-4D3D-9977-2053923A95DE}"/>
    <cellStyle name="Comma 3 2 3 2 2 2 3 2" xfId="2731" xr:uid="{8EDABB10-434C-46B2-8C82-7A41B1520C58}"/>
    <cellStyle name="Comma 3 2 3 2 2 2 3 2 2" xfId="6763" xr:uid="{C545D97B-096F-4835-A22E-D1C0C4EDE192}"/>
    <cellStyle name="Comma 3 2 3 2 2 2 3 3" xfId="5419" xr:uid="{A7CD3748-DBE0-4E34-A6A7-2406744BCC50}"/>
    <cellStyle name="Comma 3 2 3 2 2 2 3 4" xfId="4075" xr:uid="{43DDB83B-6556-4A90-8C07-13B8F4769EF5}"/>
    <cellStyle name="Comma 3 2 3 2 2 2 4" xfId="1963" xr:uid="{D47A69B5-CE79-48A5-BFD6-A013AAE74300}"/>
    <cellStyle name="Comma 3 2 3 2 2 2 4 2" xfId="5995" xr:uid="{21230D5B-1F25-419E-BBE8-E2833AC1E999}"/>
    <cellStyle name="Comma 3 2 3 2 2 2 5" xfId="4651" xr:uid="{B8B9B437-DE69-4613-8062-8B03738EC1A6}"/>
    <cellStyle name="Comma 3 2 3 2 2 2 6" xfId="3307" xr:uid="{A3C5E691-07E4-4D8D-8752-FBBDBA3A9FD3}"/>
    <cellStyle name="Comma 3 2 3 2 2 3" xfId="427" xr:uid="{2E09ACF9-F009-4A98-A1BD-2A1C034AE81B}"/>
    <cellStyle name="Comma 3 2 3 2 2 3 2" xfId="1771" xr:uid="{98986F9B-BAD0-4084-8566-8FCA5A89698A}"/>
    <cellStyle name="Comma 3 2 3 2 2 3 2 2" xfId="5803" xr:uid="{13994458-0413-41FC-87B1-E23B4CD2BEB0}"/>
    <cellStyle name="Comma 3 2 3 2 2 3 3" xfId="4459" xr:uid="{6FF41E49-7A20-4AA9-95E9-58975E38DCC9}"/>
    <cellStyle name="Comma 3 2 3 2 2 3 4" xfId="3115" xr:uid="{FC93FA88-4AE4-4CD8-8E40-A2695D7063C2}"/>
    <cellStyle name="Comma 3 2 3 2 2 4" xfId="811" xr:uid="{D2A93FCA-644B-4003-A997-796D7F6EA57B}"/>
    <cellStyle name="Comma 3 2 3 2 2 4 2" xfId="2155" xr:uid="{A519570A-521C-45CC-BE81-BD86DB826633}"/>
    <cellStyle name="Comma 3 2 3 2 2 4 2 2" xfId="6187" xr:uid="{6C5BB92D-B4AE-4371-B634-A9E1BBB149CD}"/>
    <cellStyle name="Comma 3 2 3 2 2 4 3" xfId="4843" xr:uid="{69BA1A38-D106-478D-A130-1997DF04E955}"/>
    <cellStyle name="Comma 3 2 3 2 2 4 4" xfId="3499" xr:uid="{39A6F45B-AC63-4C21-8A89-656B717E8E07}"/>
    <cellStyle name="Comma 3 2 3 2 2 5" xfId="1195" xr:uid="{BE9CDE64-450F-462E-84B9-E4F2E99953BF}"/>
    <cellStyle name="Comma 3 2 3 2 2 5 2" xfId="2539" xr:uid="{672197C9-417C-4BD4-AA12-3428C188CF1D}"/>
    <cellStyle name="Comma 3 2 3 2 2 5 2 2" xfId="6571" xr:uid="{9726199A-C6A7-49CB-A366-F017C184F199}"/>
    <cellStyle name="Comma 3 2 3 2 2 5 3" xfId="5227" xr:uid="{357D41A8-BBBE-4BE1-A63D-B91006F76436}"/>
    <cellStyle name="Comma 3 2 3 2 2 5 4" xfId="3883" xr:uid="{3403C0AA-C69F-4826-AE54-3AF89F5566C7}"/>
    <cellStyle name="Comma 3 2 3 2 2 6" xfId="1579" xr:uid="{6A3E0230-D796-4288-B386-41D80A841A08}"/>
    <cellStyle name="Comma 3 2 3 2 2 6 2" xfId="5611" xr:uid="{8357AA66-2A84-4A0C-85E0-2BA75A8C05F0}"/>
    <cellStyle name="Comma 3 2 3 2 2 7" xfId="4267" xr:uid="{E8CB7A55-04B8-479A-AAC1-685D6E93733B}"/>
    <cellStyle name="Comma 3 2 3 2 2 8" xfId="2923" xr:uid="{3F669F74-4BD2-4791-9EDC-9FE1AE1182A3}"/>
    <cellStyle name="Comma 3 2 3 2 3" xfId="523" xr:uid="{7B2F0C02-6FAF-4381-B84C-A34F1D5F774F}"/>
    <cellStyle name="Comma 3 2 3 2 3 2" xfId="907" xr:uid="{1589910C-8E25-4ACD-AA3B-BB901FD8D5E5}"/>
    <cellStyle name="Comma 3 2 3 2 3 2 2" xfId="2251" xr:uid="{45D0DCE5-7116-4B16-BDC0-4EAB8DC8BFF7}"/>
    <cellStyle name="Comma 3 2 3 2 3 2 2 2" xfId="6283" xr:uid="{FBF95FBE-E722-4741-ABB2-AE05DE0DBB1D}"/>
    <cellStyle name="Comma 3 2 3 2 3 2 3" xfId="4939" xr:uid="{7B2F811D-2295-4E4D-8C38-B8EAF73EA19C}"/>
    <cellStyle name="Comma 3 2 3 2 3 2 4" xfId="3595" xr:uid="{D6A8E30F-571A-4083-9210-84D688FA2D53}"/>
    <cellStyle name="Comma 3 2 3 2 3 3" xfId="1291" xr:uid="{59667397-4B56-4BDE-AFE0-63B125A237DA}"/>
    <cellStyle name="Comma 3 2 3 2 3 3 2" xfId="2635" xr:uid="{5018F28A-3AA9-4A63-9B60-F6734AFAC30D}"/>
    <cellStyle name="Comma 3 2 3 2 3 3 2 2" xfId="6667" xr:uid="{12E50884-38F8-4F0A-838F-F914926E0E77}"/>
    <cellStyle name="Comma 3 2 3 2 3 3 3" xfId="5323" xr:uid="{77C8747F-5D6F-4423-9995-0D70753E2B87}"/>
    <cellStyle name="Comma 3 2 3 2 3 3 4" xfId="3979" xr:uid="{CFA3109E-E79C-4E7D-ABB5-B941D5A295CC}"/>
    <cellStyle name="Comma 3 2 3 2 3 4" xfId="1867" xr:uid="{A2A14D32-041D-43B8-B3DB-42E7C4D5FC19}"/>
    <cellStyle name="Comma 3 2 3 2 3 4 2" xfId="5899" xr:uid="{5D5D9CE5-DCE4-46E8-9A52-FC78A8EEAB1A}"/>
    <cellStyle name="Comma 3 2 3 2 3 5" xfId="4555" xr:uid="{BF0E13A4-894C-42CD-BF38-2839A8DB9743}"/>
    <cellStyle name="Comma 3 2 3 2 3 6" xfId="3211" xr:uid="{256537EF-1282-4189-871B-E032D491E34A}"/>
    <cellStyle name="Comma 3 2 3 2 4" xfId="331" xr:uid="{3FDDC9A4-D53A-4A7D-B640-B319EE87B4D8}"/>
    <cellStyle name="Comma 3 2 3 2 4 2" xfId="1675" xr:uid="{C3E2C4FF-F63A-4C64-A95C-ED64FCA18623}"/>
    <cellStyle name="Comma 3 2 3 2 4 2 2" xfId="5707" xr:uid="{B1AFBF54-40BB-48BD-A686-2F93974C5937}"/>
    <cellStyle name="Comma 3 2 3 2 4 3" xfId="4363" xr:uid="{1F55B97E-1646-42A3-A932-50D4EABA962C}"/>
    <cellStyle name="Comma 3 2 3 2 4 4" xfId="3019" xr:uid="{9B49C2F0-B4AD-4619-94D7-39DEAD85E62D}"/>
    <cellStyle name="Comma 3 2 3 2 5" xfId="715" xr:uid="{8A8D8138-F078-4959-9D20-68BA48AD8492}"/>
    <cellStyle name="Comma 3 2 3 2 5 2" xfId="2059" xr:uid="{123EBA88-CB6A-463F-99DF-4655C62A1D06}"/>
    <cellStyle name="Comma 3 2 3 2 5 2 2" xfId="6091" xr:uid="{68E5B964-CD51-4A9F-B77E-213190B25980}"/>
    <cellStyle name="Comma 3 2 3 2 5 3" xfId="4747" xr:uid="{C70FA1B5-01BC-479F-9DC9-064BBD48E9CC}"/>
    <cellStyle name="Comma 3 2 3 2 5 4" xfId="3403" xr:uid="{A46D5775-3360-4C4C-A320-1D190624D1D5}"/>
    <cellStyle name="Comma 3 2 3 2 6" xfId="1099" xr:uid="{DFC6500E-FD80-4346-8C53-9A58E7C8866D}"/>
    <cellStyle name="Comma 3 2 3 2 6 2" xfId="2443" xr:uid="{F764A1B0-CFBF-4A22-8EB6-061D4D04BF45}"/>
    <cellStyle name="Comma 3 2 3 2 6 2 2" xfId="6475" xr:uid="{5C2E6058-D7E1-454A-B229-35DEAFC2DBA1}"/>
    <cellStyle name="Comma 3 2 3 2 6 3" xfId="5131" xr:uid="{B0A3EB32-12FB-4982-93F1-EA6C6CE781F9}"/>
    <cellStyle name="Comma 3 2 3 2 6 4" xfId="3787" xr:uid="{A2DB2807-D1BA-41B1-9A82-411679B4473D}"/>
    <cellStyle name="Comma 3 2 3 2 7" xfId="1483" xr:uid="{6E2F7289-7C83-43A2-95C3-36C0683ECC51}"/>
    <cellStyle name="Comma 3 2 3 2 7 2" xfId="5515" xr:uid="{9CB998EB-AC83-4162-8785-E268AFEC8800}"/>
    <cellStyle name="Comma 3 2 3 2 8" xfId="4171" xr:uid="{FE853935-E1B2-4683-9C68-53221702C49B}"/>
    <cellStyle name="Comma 3 2 3 2 9" xfId="2827" xr:uid="{68F3CACB-A27E-4BE2-831B-5EAD6B3C9237}"/>
    <cellStyle name="Comma 3 2 3 3" xfId="187" xr:uid="{C7EA86C5-BDE5-4B38-93A8-1A6766B46811}"/>
    <cellStyle name="Comma 3 2 3 3 2" xfId="571" xr:uid="{EF465DA7-5283-4DFB-895D-DAE51438AA41}"/>
    <cellStyle name="Comma 3 2 3 3 2 2" xfId="955" xr:uid="{CFFE53BA-E6E4-47D1-9C27-065B65A791B7}"/>
    <cellStyle name="Comma 3 2 3 3 2 2 2" xfId="2299" xr:uid="{EF27EEA3-2BA3-4FCF-8034-92FA61847F58}"/>
    <cellStyle name="Comma 3 2 3 3 2 2 2 2" xfId="6331" xr:uid="{8C389562-9C22-47B0-9B65-AEB8F8A5229C}"/>
    <cellStyle name="Comma 3 2 3 3 2 2 3" xfId="4987" xr:uid="{53BACFBE-DB99-445A-ADBB-1AF550090365}"/>
    <cellStyle name="Comma 3 2 3 3 2 2 4" xfId="3643" xr:uid="{F8E13BB1-68A8-4899-9D6F-767B148AC58E}"/>
    <cellStyle name="Comma 3 2 3 3 2 3" xfId="1339" xr:uid="{681D40AA-3104-4D27-8E08-363E31CF36B3}"/>
    <cellStyle name="Comma 3 2 3 3 2 3 2" xfId="2683" xr:uid="{FCF98934-B5A9-4495-BB56-E979C67D3B0E}"/>
    <cellStyle name="Comma 3 2 3 3 2 3 2 2" xfId="6715" xr:uid="{82D4C7A3-253D-4D0A-AFE1-200825C288AE}"/>
    <cellStyle name="Comma 3 2 3 3 2 3 3" xfId="5371" xr:uid="{C99A75C5-CAD9-44F2-9035-232F883EDC82}"/>
    <cellStyle name="Comma 3 2 3 3 2 3 4" xfId="4027" xr:uid="{7550C4C6-9483-4D22-A99E-086BBD6B61ED}"/>
    <cellStyle name="Comma 3 2 3 3 2 4" xfId="1915" xr:uid="{9C59033C-9529-4635-80DF-C14B23290031}"/>
    <cellStyle name="Comma 3 2 3 3 2 4 2" xfId="5947" xr:uid="{0B8687B5-D80E-44EB-9C77-61F27FA0727D}"/>
    <cellStyle name="Comma 3 2 3 3 2 5" xfId="4603" xr:uid="{468A1379-331F-4F38-A8BF-B506D6074CC3}"/>
    <cellStyle name="Comma 3 2 3 3 2 6" xfId="3259" xr:uid="{1E6AE482-C82C-4149-A3C6-D12C4C19D79B}"/>
    <cellStyle name="Comma 3 2 3 3 3" xfId="379" xr:uid="{60E70152-97BD-4AFF-9F87-F7AFDC304CB2}"/>
    <cellStyle name="Comma 3 2 3 3 3 2" xfId="1723" xr:uid="{36F331D2-0085-4A24-8962-10CCF7F74DCE}"/>
    <cellStyle name="Comma 3 2 3 3 3 2 2" xfId="5755" xr:uid="{8051E740-7872-4981-91D7-3384990CEFED}"/>
    <cellStyle name="Comma 3 2 3 3 3 3" xfId="4411" xr:uid="{AEE8BF3F-D4DA-447A-8C57-9D543AC9322E}"/>
    <cellStyle name="Comma 3 2 3 3 3 4" xfId="3067" xr:uid="{0D539259-B298-40A6-A7DF-C86089931C09}"/>
    <cellStyle name="Comma 3 2 3 3 4" xfId="763" xr:uid="{60609DCE-A5DB-456D-A500-81F59BDB518A}"/>
    <cellStyle name="Comma 3 2 3 3 4 2" xfId="2107" xr:uid="{AD6A90D9-DE45-4565-8702-7BD5B8122E00}"/>
    <cellStyle name="Comma 3 2 3 3 4 2 2" xfId="6139" xr:uid="{F520EAB8-DA84-40E8-8A46-250B3CBE32C2}"/>
    <cellStyle name="Comma 3 2 3 3 4 3" xfId="4795" xr:uid="{020B740A-323F-4EBB-8299-F526DCA40512}"/>
    <cellStyle name="Comma 3 2 3 3 4 4" xfId="3451" xr:uid="{982C4369-F000-40D6-AA98-640D7DE6CFCD}"/>
    <cellStyle name="Comma 3 2 3 3 5" xfId="1147" xr:uid="{61C65346-BED4-4347-98B9-E9A081AA5DD9}"/>
    <cellStyle name="Comma 3 2 3 3 5 2" xfId="2491" xr:uid="{BB6BDC11-1DE0-467F-B4C6-CE80E91A5948}"/>
    <cellStyle name="Comma 3 2 3 3 5 2 2" xfId="6523" xr:uid="{99CAAA4E-F6EE-4924-85DB-ACDA684B40B1}"/>
    <cellStyle name="Comma 3 2 3 3 5 3" xfId="5179" xr:uid="{F3F69647-23FB-42FE-AAFC-7BA8D6A38FDC}"/>
    <cellStyle name="Comma 3 2 3 3 5 4" xfId="3835" xr:uid="{41E8C7E6-D6B0-47C0-A8E5-7DE3A37FE276}"/>
    <cellStyle name="Comma 3 2 3 3 6" xfId="1531" xr:uid="{DD8392E9-80E1-4097-A7DA-193CD8D0C402}"/>
    <cellStyle name="Comma 3 2 3 3 6 2" xfId="5563" xr:uid="{7F413DDC-17BB-422A-AD5F-CB63BE51D333}"/>
    <cellStyle name="Comma 3 2 3 3 7" xfId="4219" xr:uid="{06B536B9-5044-4CFC-9EB4-E9D6C70DEC1C}"/>
    <cellStyle name="Comma 3 2 3 3 8" xfId="2875" xr:uid="{3D567BF6-6090-4E27-B032-39D2327EA328}"/>
    <cellStyle name="Comma 3 2 3 4" xfId="475" xr:uid="{B0D98013-361B-4FA1-AA8B-5EC58D924491}"/>
    <cellStyle name="Comma 3 2 3 4 2" xfId="859" xr:uid="{717A55DC-F3E6-4487-9595-BE7BDDF6FFDE}"/>
    <cellStyle name="Comma 3 2 3 4 2 2" xfId="2203" xr:uid="{D379FD5A-80B4-4713-958D-32C74D09D445}"/>
    <cellStyle name="Comma 3 2 3 4 2 2 2" xfId="6235" xr:uid="{E928D65A-86AF-4481-8027-5A2B6B1D3F0B}"/>
    <cellStyle name="Comma 3 2 3 4 2 3" xfId="4891" xr:uid="{5B18A79D-A712-483E-B8F1-212E59C6DED7}"/>
    <cellStyle name="Comma 3 2 3 4 2 4" xfId="3547" xr:uid="{91C61F1D-359F-4B6D-B255-944D53C9B3B2}"/>
    <cellStyle name="Comma 3 2 3 4 3" xfId="1243" xr:uid="{8F2DB2B3-BE24-46C6-B150-2F9230B2D415}"/>
    <cellStyle name="Comma 3 2 3 4 3 2" xfId="2587" xr:uid="{A10CE205-EEC0-4D36-B95D-1F4A1C8E83CF}"/>
    <cellStyle name="Comma 3 2 3 4 3 2 2" xfId="6619" xr:uid="{2ED0F777-A2D0-4066-8D06-43711062D683}"/>
    <cellStyle name="Comma 3 2 3 4 3 3" xfId="5275" xr:uid="{BA9D06E6-C23A-4211-9FA7-CD2BE2F2A66C}"/>
    <cellStyle name="Comma 3 2 3 4 3 4" xfId="3931" xr:uid="{91DF8697-848B-40CD-A0A6-7911F2F39779}"/>
    <cellStyle name="Comma 3 2 3 4 4" xfId="1819" xr:uid="{52E5C9C4-E40D-48AB-AD42-92475EE3D46D}"/>
    <cellStyle name="Comma 3 2 3 4 4 2" xfId="5851" xr:uid="{E3FCA5E1-61F6-4B62-83AB-496097B7C3DA}"/>
    <cellStyle name="Comma 3 2 3 4 5" xfId="4507" xr:uid="{2872FCDD-D7C2-488B-98F6-7702651C25D5}"/>
    <cellStyle name="Comma 3 2 3 4 6" xfId="3163" xr:uid="{C4E5F0F3-43C1-47C2-8090-F11A1A9C002E}"/>
    <cellStyle name="Comma 3 2 3 5" xfId="283" xr:uid="{2BF41041-55BA-401C-95B7-8AC266F4C53F}"/>
    <cellStyle name="Comma 3 2 3 5 2" xfId="1627" xr:uid="{BC919448-0FFF-43FC-80AC-5D579AF3555A}"/>
    <cellStyle name="Comma 3 2 3 5 2 2" xfId="5659" xr:uid="{7C738FB2-9708-4908-AF10-283EA5BECD95}"/>
    <cellStyle name="Comma 3 2 3 5 3" xfId="4315" xr:uid="{1AAE0D90-E76B-4ED2-8C1C-3D1350F5B415}"/>
    <cellStyle name="Comma 3 2 3 5 4" xfId="2971" xr:uid="{ECC3D228-88FA-4757-B4E0-37286515A663}"/>
    <cellStyle name="Comma 3 2 3 6" xfId="667" xr:uid="{6F45BFC4-2C05-4F02-B677-A6BB36499EA0}"/>
    <cellStyle name="Comma 3 2 3 6 2" xfId="2011" xr:uid="{5052FA4D-06E6-4828-9390-33F58329D7AA}"/>
    <cellStyle name="Comma 3 2 3 6 2 2" xfId="6043" xr:uid="{22E31060-FA28-48B3-B160-380B1728E420}"/>
    <cellStyle name="Comma 3 2 3 6 3" xfId="4699" xr:uid="{90D8EFA6-015C-417B-9DCC-998655EE15F2}"/>
    <cellStyle name="Comma 3 2 3 6 4" xfId="3355" xr:uid="{EA5AE471-C63F-4CF6-A5EE-3F0858E52794}"/>
    <cellStyle name="Comma 3 2 3 7" xfId="1051" xr:uid="{7BE9D5CE-5585-4707-AD6E-A6A8FCF9C4EC}"/>
    <cellStyle name="Comma 3 2 3 7 2" xfId="2395" xr:uid="{1BAB3E52-5E19-4835-BC1C-3B7E84C6DEAA}"/>
    <cellStyle name="Comma 3 2 3 7 2 2" xfId="6427" xr:uid="{22CC1BAB-8F0C-43AB-833E-E4E57DD888BF}"/>
    <cellStyle name="Comma 3 2 3 7 3" xfId="5083" xr:uid="{15761329-B83D-41D0-8684-861B4836BE96}"/>
    <cellStyle name="Comma 3 2 3 7 4" xfId="3739" xr:uid="{8A684F2F-F1C2-499E-9A62-0D21E4844061}"/>
    <cellStyle name="Comma 3 2 3 8" xfId="1435" xr:uid="{A7D83932-7B9E-4928-A185-F0772A8A7B97}"/>
    <cellStyle name="Comma 3 2 3 8 2" xfId="5467" xr:uid="{E6FB1C62-773D-4D25-BD36-692C3DD3B487}"/>
    <cellStyle name="Comma 3 2 3 9" xfId="4123" xr:uid="{68542A30-7D5A-4D9B-AA59-F78F783990C2}"/>
    <cellStyle name="Comma 3 2 4" xfId="115" xr:uid="{13BA71E5-CACF-49F4-9E47-7870A46F101B}"/>
    <cellStyle name="Comma 3 2 4 2" xfId="211" xr:uid="{A66C0C6D-29D3-404D-9E04-663FDC2572C6}"/>
    <cellStyle name="Comma 3 2 4 2 2" xfId="595" xr:uid="{830AA754-73E8-4A22-84E3-E2A37B18BDDE}"/>
    <cellStyle name="Comma 3 2 4 2 2 2" xfId="979" xr:uid="{721F0A5F-A64B-4A88-A20B-989253075E8A}"/>
    <cellStyle name="Comma 3 2 4 2 2 2 2" xfId="2323" xr:uid="{BF669E7D-9969-4803-9DFA-872A688F6500}"/>
    <cellStyle name="Comma 3 2 4 2 2 2 2 2" xfId="6355" xr:uid="{539699C1-ABB4-44DB-A810-4DB617E086AE}"/>
    <cellStyle name="Comma 3 2 4 2 2 2 3" xfId="5011" xr:uid="{14AF5EAB-B5EF-432E-BF1F-DF80FDE4732E}"/>
    <cellStyle name="Comma 3 2 4 2 2 2 4" xfId="3667" xr:uid="{3FB16725-7A70-4249-BCEE-7D95DE58DABF}"/>
    <cellStyle name="Comma 3 2 4 2 2 3" xfId="1363" xr:uid="{DE5FFA3F-AF41-4814-8086-B48DC10C1429}"/>
    <cellStyle name="Comma 3 2 4 2 2 3 2" xfId="2707" xr:uid="{278438D5-17D0-48F3-A81F-10A5A12ACE5D}"/>
    <cellStyle name="Comma 3 2 4 2 2 3 2 2" xfId="6739" xr:uid="{541AE6C3-84A9-4B92-B66B-636A8EB05E04}"/>
    <cellStyle name="Comma 3 2 4 2 2 3 3" xfId="5395" xr:uid="{1A67BA15-2BE9-4414-BF2C-2DF0AEA8A636}"/>
    <cellStyle name="Comma 3 2 4 2 2 3 4" xfId="4051" xr:uid="{4369934F-6186-4F77-A695-CC35C6A98567}"/>
    <cellStyle name="Comma 3 2 4 2 2 4" xfId="1939" xr:uid="{517E6395-D5E8-4FBC-B5E9-96F9191648FD}"/>
    <cellStyle name="Comma 3 2 4 2 2 4 2" xfId="5971" xr:uid="{FA23A643-38DD-48CF-904C-37946E3B9261}"/>
    <cellStyle name="Comma 3 2 4 2 2 5" xfId="4627" xr:uid="{F9736570-367D-41FE-B92F-F2E881D5EC77}"/>
    <cellStyle name="Comma 3 2 4 2 2 6" xfId="3283" xr:uid="{FC1FCECF-7C26-4876-8E05-CABC47CCFE17}"/>
    <cellStyle name="Comma 3 2 4 2 3" xfId="403" xr:uid="{FC8EFB2B-42C1-421D-BEE8-437E0247C563}"/>
    <cellStyle name="Comma 3 2 4 2 3 2" xfId="1747" xr:uid="{6ADC0271-17DC-4BCD-B004-1EA8B8E1AE9A}"/>
    <cellStyle name="Comma 3 2 4 2 3 2 2" xfId="5779" xr:uid="{BF6B537E-952B-4122-9BD9-9D5729C7A33C}"/>
    <cellStyle name="Comma 3 2 4 2 3 3" xfId="4435" xr:uid="{7A509004-FACE-4CFC-92F2-606BDA2996A6}"/>
    <cellStyle name="Comma 3 2 4 2 3 4" xfId="3091" xr:uid="{8EA6836E-0423-4B33-9ADA-2443EADE56F9}"/>
    <cellStyle name="Comma 3 2 4 2 4" xfId="787" xr:uid="{4584F8C3-1143-4003-8155-825E568C4E51}"/>
    <cellStyle name="Comma 3 2 4 2 4 2" xfId="2131" xr:uid="{A6C6BCB7-36FC-4835-BBAB-43A63FAB07DF}"/>
    <cellStyle name="Comma 3 2 4 2 4 2 2" xfId="6163" xr:uid="{998E1097-3A8A-4672-AB07-184EF2F1352A}"/>
    <cellStyle name="Comma 3 2 4 2 4 3" xfId="4819" xr:uid="{37A583A9-AE97-400C-8C3C-A860BF73CFBA}"/>
    <cellStyle name="Comma 3 2 4 2 4 4" xfId="3475" xr:uid="{828994AC-5EF8-4DBB-A9DC-E385CE801ECA}"/>
    <cellStyle name="Comma 3 2 4 2 5" xfId="1171" xr:uid="{70EDA56C-F4CF-4DCB-884E-D92299B107C0}"/>
    <cellStyle name="Comma 3 2 4 2 5 2" xfId="2515" xr:uid="{ED66E77B-CF96-4A76-B118-2E0B92AC9F89}"/>
    <cellStyle name="Comma 3 2 4 2 5 2 2" xfId="6547" xr:uid="{FC7CAD2F-6826-404F-B969-EE31F1B5572B}"/>
    <cellStyle name="Comma 3 2 4 2 5 3" xfId="5203" xr:uid="{DD62A20D-A6C5-4EC9-9875-0A92F3E4F9C0}"/>
    <cellStyle name="Comma 3 2 4 2 5 4" xfId="3859" xr:uid="{C53C5C2C-CCCD-4F56-9C4C-A43F87EDC3F6}"/>
    <cellStyle name="Comma 3 2 4 2 6" xfId="1555" xr:uid="{7A6E670A-F690-417E-B6F6-652878188F33}"/>
    <cellStyle name="Comma 3 2 4 2 6 2" xfId="5587" xr:uid="{8595B162-64F1-4CA2-A011-B50548C55F51}"/>
    <cellStyle name="Comma 3 2 4 2 7" xfId="4243" xr:uid="{65449D1A-0E48-4B8A-9710-DE41CA9F97EC}"/>
    <cellStyle name="Comma 3 2 4 2 8" xfId="2899" xr:uid="{4396B5DF-97CE-4D8C-AA11-1BFFCE1EE354}"/>
    <cellStyle name="Comma 3 2 4 3" xfId="499" xr:uid="{E0DB8992-69FC-4580-B3EF-43BE96A7DBEB}"/>
    <cellStyle name="Comma 3 2 4 3 2" xfId="883" xr:uid="{8F62AB03-97AD-432A-B23F-77357B2AC8E0}"/>
    <cellStyle name="Comma 3 2 4 3 2 2" xfId="2227" xr:uid="{DC64E686-FC29-4732-AAC9-DF38A84B6CA3}"/>
    <cellStyle name="Comma 3 2 4 3 2 2 2" xfId="6259" xr:uid="{3664E4BC-4E49-44D1-BF03-C94DFF4138AE}"/>
    <cellStyle name="Comma 3 2 4 3 2 3" xfId="4915" xr:uid="{D7B2EE90-2594-49A3-9301-3347935AA3E0}"/>
    <cellStyle name="Comma 3 2 4 3 2 4" xfId="3571" xr:uid="{C4BD4B7C-F475-45D1-9732-864E14C0D4C4}"/>
    <cellStyle name="Comma 3 2 4 3 3" xfId="1267" xr:uid="{4F687212-E9AF-4D31-8B03-0DDBA354E3D9}"/>
    <cellStyle name="Comma 3 2 4 3 3 2" xfId="2611" xr:uid="{69279120-B7EE-453F-820B-3C171DC6479D}"/>
    <cellStyle name="Comma 3 2 4 3 3 2 2" xfId="6643" xr:uid="{A80DA96A-28B1-4062-8931-04D6A5AA1280}"/>
    <cellStyle name="Comma 3 2 4 3 3 3" xfId="5299" xr:uid="{EBFE2C57-B1C2-485A-A7E3-827DD5B2A9C9}"/>
    <cellStyle name="Comma 3 2 4 3 3 4" xfId="3955" xr:uid="{F19C0F85-D035-4A63-AE87-F24C46F0DE08}"/>
    <cellStyle name="Comma 3 2 4 3 4" xfId="1843" xr:uid="{CC513EDE-9351-49C1-888B-80A9527FFABF}"/>
    <cellStyle name="Comma 3 2 4 3 4 2" xfId="5875" xr:uid="{0182E287-FB70-430B-AB59-76D35311F97B}"/>
    <cellStyle name="Comma 3 2 4 3 5" xfId="4531" xr:uid="{E92A86EE-0231-4285-A7BB-1879A164F9B1}"/>
    <cellStyle name="Comma 3 2 4 3 6" xfId="3187" xr:uid="{4A47F4AB-ECC5-4862-9309-83DCCC945982}"/>
    <cellStyle name="Comma 3 2 4 4" xfId="307" xr:uid="{F6AB15F4-0C76-400B-8285-F7070C404D8E}"/>
    <cellStyle name="Comma 3 2 4 4 2" xfId="1651" xr:uid="{4C6183CC-3343-4421-A10A-D7A89307748B}"/>
    <cellStyle name="Comma 3 2 4 4 2 2" xfId="5683" xr:uid="{040D2A66-6645-4266-B8C9-117CA8585A07}"/>
    <cellStyle name="Comma 3 2 4 4 3" xfId="4339" xr:uid="{19C1C4E5-F245-4407-BBF5-5BE631FFC97E}"/>
    <cellStyle name="Comma 3 2 4 4 4" xfId="2995" xr:uid="{FDA30C30-FBFE-41C6-99AB-D83E187C8E7A}"/>
    <cellStyle name="Comma 3 2 4 5" xfId="691" xr:uid="{78ECE1A4-8289-4D4E-873F-0A0FC4D87F1A}"/>
    <cellStyle name="Comma 3 2 4 5 2" xfId="2035" xr:uid="{7D562352-441F-4659-B96E-29929277D60E}"/>
    <cellStyle name="Comma 3 2 4 5 2 2" xfId="6067" xr:uid="{5C12453E-6371-428C-A3BC-09159F0FE62C}"/>
    <cellStyle name="Comma 3 2 4 5 3" xfId="4723" xr:uid="{CAA3686C-B2F3-4A52-9978-1BB65B03FD78}"/>
    <cellStyle name="Comma 3 2 4 5 4" xfId="3379" xr:uid="{EFA9C00E-0A4E-4F27-8653-B4085F268F25}"/>
    <cellStyle name="Comma 3 2 4 6" xfId="1075" xr:uid="{1EC8B279-52B1-45E4-9AAA-1BA8E7298ECE}"/>
    <cellStyle name="Comma 3 2 4 6 2" xfId="2419" xr:uid="{A080F3AC-9777-4D34-AF91-B1950AF76475}"/>
    <cellStyle name="Comma 3 2 4 6 2 2" xfId="6451" xr:uid="{6DDCC4E8-9678-4832-BB15-DB08D5A52684}"/>
    <cellStyle name="Comma 3 2 4 6 3" xfId="5107" xr:uid="{A84E03DF-B4A2-43C9-925A-C49A259DCD88}"/>
    <cellStyle name="Comma 3 2 4 6 4" xfId="3763" xr:uid="{D274672F-BAC2-4685-ABF6-30049C06C457}"/>
    <cellStyle name="Comma 3 2 4 7" xfId="1459" xr:uid="{A63D960C-F5D4-4B8F-8105-2C9F23A89108}"/>
    <cellStyle name="Comma 3 2 4 7 2" xfId="5491" xr:uid="{C90A2930-D69B-4D3E-9195-7282EEA2DBF4}"/>
    <cellStyle name="Comma 3 2 4 8" xfId="4147" xr:uid="{CCE6AE7E-CAFB-49AE-869D-850B2F26520A}"/>
    <cellStyle name="Comma 3 2 4 9" xfId="2803" xr:uid="{DFA5AA87-EABF-4D31-ADB7-4ECF73CECCB1}"/>
    <cellStyle name="Comma 3 2 5" xfId="163" xr:uid="{46B31B13-E650-4A7B-AC8C-2D6C827DEFA8}"/>
    <cellStyle name="Comma 3 2 5 2" xfId="547" xr:uid="{5F6274CC-C094-4EE2-B674-02E495B4378B}"/>
    <cellStyle name="Comma 3 2 5 2 2" xfId="931" xr:uid="{C75333E6-7192-47F3-B794-C1D5A89DFBFD}"/>
    <cellStyle name="Comma 3 2 5 2 2 2" xfId="2275" xr:uid="{03819B5C-0D52-4AA4-8ED6-574BE5C922B8}"/>
    <cellStyle name="Comma 3 2 5 2 2 2 2" xfId="6307" xr:uid="{21DA8FC1-9BAC-43FA-ABCA-0A0845DE4708}"/>
    <cellStyle name="Comma 3 2 5 2 2 3" xfId="4963" xr:uid="{9EC4063D-1B14-4E0D-8269-818AD3F90602}"/>
    <cellStyle name="Comma 3 2 5 2 2 4" xfId="3619" xr:uid="{AFB8E4E3-1166-4FE6-934E-5784B7E78792}"/>
    <cellStyle name="Comma 3 2 5 2 3" xfId="1315" xr:uid="{C2A2E723-B43B-4306-9A8A-30B54AE5A2E3}"/>
    <cellStyle name="Comma 3 2 5 2 3 2" xfId="2659" xr:uid="{1C82DB17-C586-4DBF-B977-DD9BF9719A5C}"/>
    <cellStyle name="Comma 3 2 5 2 3 2 2" xfId="6691" xr:uid="{88E2DB98-3C5D-404B-9B4C-F8D7C6D95655}"/>
    <cellStyle name="Comma 3 2 5 2 3 3" xfId="5347" xr:uid="{A5A4F278-B94C-4E00-B1C3-0BAEB345CDB9}"/>
    <cellStyle name="Comma 3 2 5 2 3 4" xfId="4003" xr:uid="{F809F3FB-A8E5-493F-9DAA-CDFC3B8A5602}"/>
    <cellStyle name="Comma 3 2 5 2 4" xfId="1891" xr:uid="{243B5579-753D-4D71-B137-484D62C64AD7}"/>
    <cellStyle name="Comma 3 2 5 2 4 2" xfId="5923" xr:uid="{78E71C63-E830-4F73-B7FC-72878FD3375D}"/>
    <cellStyle name="Comma 3 2 5 2 5" xfId="4579" xr:uid="{3762D66E-AE99-4CA8-ACCA-F4466AE3440F}"/>
    <cellStyle name="Comma 3 2 5 2 6" xfId="3235" xr:uid="{549C3E3A-E21F-416D-9B8D-DB3A96035A31}"/>
    <cellStyle name="Comma 3 2 5 3" xfId="355" xr:uid="{6FAD86E1-0CFE-460F-A3EC-2506868959D6}"/>
    <cellStyle name="Comma 3 2 5 3 2" xfId="1699" xr:uid="{B1E3A4B2-8A1E-4FDA-9265-86087DA1BD11}"/>
    <cellStyle name="Comma 3 2 5 3 2 2" xfId="5731" xr:uid="{52BC3CB9-DBC2-41E7-A6A5-93354139C49E}"/>
    <cellStyle name="Comma 3 2 5 3 3" xfId="4387" xr:uid="{E178F8FE-60BD-4139-8DB9-C8014E7FB978}"/>
    <cellStyle name="Comma 3 2 5 3 4" xfId="3043" xr:uid="{4B426E3C-051A-43BA-B877-6362619B76B6}"/>
    <cellStyle name="Comma 3 2 5 4" xfId="739" xr:uid="{D537E72C-99E6-45A5-933D-26A4E012D52D}"/>
    <cellStyle name="Comma 3 2 5 4 2" xfId="2083" xr:uid="{BE228BA3-CEBD-41E9-88F0-05A4C2F06F41}"/>
    <cellStyle name="Comma 3 2 5 4 2 2" xfId="6115" xr:uid="{AEA877B1-E1A5-4952-AF13-E11B65D67257}"/>
    <cellStyle name="Comma 3 2 5 4 3" xfId="4771" xr:uid="{3F3EF3AC-7A01-4C94-882A-7063D88D3D00}"/>
    <cellStyle name="Comma 3 2 5 4 4" xfId="3427" xr:uid="{17E7B7C7-9553-49C1-B9B3-D6102144D637}"/>
    <cellStyle name="Comma 3 2 5 5" xfId="1123" xr:uid="{AB9C94EC-B3EB-406C-8260-66B53107B550}"/>
    <cellStyle name="Comma 3 2 5 5 2" xfId="2467" xr:uid="{EC58178D-66A1-4E70-9A55-21985F529FF4}"/>
    <cellStyle name="Comma 3 2 5 5 2 2" xfId="6499" xr:uid="{17CFE2F0-FBDA-4546-B1F7-E3DB8340F4D1}"/>
    <cellStyle name="Comma 3 2 5 5 3" xfId="5155" xr:uid="{72419A17-3068-4FF1-87DF-4A1CBD1A27C0}"/>
    <cellStyle name="Comma 3 2 5 5 4" xfId="3811" xr:uid="{97CE9043-BFA0-43B4-847B-91622D165F46}"/>
    <cellStyle name="Comma 3 2 5 6" xfId="1507" xr:uid="{9272C4F9-90F9-489E-A3AA-8D8DA99F0A3A}"/>
    <cellStyle name="Comma 3 2 5 6 2" xfId="5539" xr:uid="{BEA33DEA-FBA5-437C-9E94-7238F9B9F62B}"/>
    <cellStyle name="Comma 3 2 5 7" xfId="4195" xr:uid="{638C4682-2BBE-4687-97F6-AC696485AF86}"/>
    <cellStyle name="Comma 3 2 5 8" xfId="2851" xr:uid="{D4198775-41FE-4B0E-8334-E3A857EF8FD4}"/>
    <cellStyle name="Comma 3 2 6" xfId="451" xr:uid="{9807C33B-6D44-43CA-907E-5006941251BE}"/>
    <cellStyle name="Comma 3 2 6 2" xfId="835" xr:uid="{BCB7AF0D-52E5-4B39-8B95-B24FEDD77362}"/>
    <cellStyle name="Comma 3 2 6 2 2" xfId="2179" xr:uid="{65802E9A-050D-4E6B-A813-D547F15D180B}"/>
    <cellStyle name="Comma 3 2 6 2 2 2" xfId="6211" xr:uid="{1008D5F9-EA0C-46CB-B817-99DA6AF75EF7}"/>
    <cellStyle name="Comma 3 2 6 2 3" xfId="4867" xr:uid="{BBD71349-FDB0-42EF-878D-3D98DEB99AF1}"/>
    <cellStyle name="Comma 3 2 6 2 4" xfId="3523" xr:uid="{2F767ABB-D9ED-4F1D-8BE3-8323B7DC31BF}"/>
    <cellStyle name="Comma 3 2 6 3" xfId="1219" xr:uid="{F8A68938-E777-4BF1-8666-99B40BB8EEE4}"/>
    <cellStyle name="Comma 3 2 6 3 2" xfId="2563" xr:uid="{9C1C9096-6572-4CD0-8A0E-20D017482041}"/>
    <cellStyle name="Comma 3 2 6 3 2 2" xfId="6595" xr:uid="{3A12E16E-86AD-4EFC-9889-4436A4C3F964}"/>
    <cellStyle name="Comma 3 2 6 3 3" xfId="5251" xr:uid="{29680465-1B82-464F-9563-D6038F2514D4}"/>
    <cellStyle name="Comma 3 2 6 3 4" xfId="3907" xr:uid="{C31461D7-F6CB-4F1A-A355-5540DEF61458}"/>
    <cellStyle name="Comma 3 2 6 4" xfId="1795" xr:uid="{73A6D519-BF4B-41F3-B1D2-CD25808724AA}"/>
    <cellStyle name="Comma 3 2 6 4 2" xfId="5827" xr:uid="{014CD5D5-8C16-4B41-8A4E-9016BE4E5F30}"/>
    <cellStyle name="Comma 3 2 6 5" xfId="4483" xr:uid="{0F6FED8E-80FC-47CA-A985-F3CEB788CC32}"/>
    <cellStyle name="Comma 3 2 6 6" xfId="3139" xr:uid="{22321E45-EB0F-4270-AEF0-9B1DEFE26EBB}"/>
    <cellStyle name="Comma 3 2 7" xfId="259" xr:uid="{A9106488-8A00-4CC0-B2D4-FFE1C4417DE2}"/>
    <cellStyle name="Comma 3 2 7 2" xfId="1603" xr:uid="{A09040BB-EB68-4E7D-A982-5C01305A6427}"/>
    <cellStyle name="Comma 3 2 7 2 2" xfId="5635" xr:uid="{15423194-42C5-4D3B-BD94-7D2E8DCB9109}"/>
    <cellStyle name="Comma 3 2 7 3" xfId="4291" xr:uid="{A677E05B-B75B-4B55-8FCB-CF3926F8E04F}"/>
    <cellStyle name="Comma 3 2 7 4" xfId="2947" xr:uid="{B2EED76F-3865-4C7A-8DF0-C80BB03624AB}"/>
    <cellStyle name="Comma 3 2 8" xfId="643" xr:uid="{588D44F4-283D-4D8D-A21C-4118DB65312D}"/>
    <cellStyle name="Comma 3 2 8 2" xfId="1987" xr:uid="{24453E3C-0E4E-4CCF-8A08-B73B69344696}"/>
    <cellStyle name="Comma 3 2 8 2 2" xfId="6019" xr:uid="{4F3B8DE5-6DF4-45D4-B4B2-D1761414E1F2}"/>
    <cellStyle name="Comma 3 2 8 3" xfId="4675" xr:uid="{82CE65DD-A887-4F55-952C-609A166218D0}"/>
    <cellStyle name="Comma 3 2 8 4" xfId="3331" xr:uid="{B4E5042E-8754-4AE7-B88F-1FFAC440531D}"/>
    <cellStyle name="Comma 3 2 9" xfId="1027" xr:uid="{3B4F9BB2-9189-40C7-B014-774DA601BD60}"/>
    <cellStyle name="Comma 3 2 9 2" xfId="2371" xr:uid="{F00CF7B8-7D2D-46A7-B5B2-A6AD27A0896F}"/>
    <cellStyle name="Comma 3 2 9 2 2" xfId="6403" xr:uid="{5551B86F-3777-487E-A10E-FE1840D7E8C9}"/>
    <cellStyle name="Comma 3 2 9 3" xfId="5059" xr:uid="{E2487F88-578E-48F3-96BE-C0D003F025B2}"/>
    <cellStyle name="Comma 3 2 9 4" xfId="3715" xr:uid="{7E95FF6D-B0FB-4630-8803-F4D6A759E7FB}"/>
    <cellStyle name="Comma 3 3" xfId="75" xr:uid="{00000000-0005-0000-0000-000001000000}"/>
    <cellStyle name="Comma 3 3 10" xfId="4107" xr:uid="{3D54797C-3302-46FC-999E-B056C6BBA2EA}"/>
    <cellStyle name="Comma 3 3 11" xfId="2763" xr:uid="{5EB23E03-C4D6-4479-BCB3-60B03006C3B1}"/>
    <cellStyle name="Comma 3 3 2" xfId="99" xr:uid="{00000000-0005-0000-0000-000001000000}"/>
    <cellStyle name="Comma 3 3 2 10" xfId="2787" xr:uid="{187B5445-6B03-4847-B58B-CACC3C5409A9}"/>
    <cellStyle name="Comma 3 3 2 2" xfId="147" xr:uid="{5F57B28F-8232-4979-B06A-4DBBCA890C3E}"/>
    <cellStyle name="Comma 3 3 2 2 2" xfId="243" xr:uid="{06781087-BF1D-4617-82E7-0C8415C20429}"/>
    <cellStyle name="Comma 3 3 2 2 2 2" xfId="627" xr:uid="{E6E83D16-122F-4CDB-85F0-AE5A379C5E9A}"/>
    <cellStyle name="Comma 3 3 2 2 2 2 2" xfId="1011" xr:uid="{3D432B32-05D1-432E-B140-E18F52733B23}"/>
    <cellStyle name="Comma 3 3 2 2 2 2 2 2" xfId="2355" xr:uid="{FA997EAF-3BF5-49D6-BDDF-70E121B655C9}"/>
    <cellStyle name="Comma 3 3 2 2 2 2 2 2 2" xfId="6387" xr:uid="{D39DA222-BCB6-4C56-8C91-6F7016943AD2}"/>
    <cellStyle name="Comma 3 3 2 2 2 2 2 3" xfId="5043" xr:uid="{16FE5180-F0B1-4829-84C7-5D38027EE871}"/>
    <cellStyle name="Comma 3 3 2 2 2 2 2 4" xfId="3699" xr:uid="{A7A8B373-1EDC-4A5D-8854-05142E363077}"/>
    <cellStyle name="Comma 3 3 2 2 2 2 3" xfId="1395" xr:uid="{8380E25B-3F2C-4D5E-ABEC-93EC1B1DAFC8}"/>
    <cellStyle name="Comma 3 3 2 2 2 2 3 2" xfId="2739" xr:uid="{00AA42DB-0AD6-4BFF-AB1C-D01278E78171}"/>
    <cellStyle name="Comma 3 3 2 2 2 2 3 2 2" xfId="6771" xr:uid="{C2FBA5F6-1D09-4008-8BBE-087F75BB399E}"/>
    <cellStyle name="Comma 3 3 2 2 2 2 3 3" xfId="5427" xr:uid="{B66F3EEC-35D4-4F60-BA0B-8ECB1FA1AD1B}"/>
    <cellStyle name="Comma 3 3 2 2 2 2 3 4" xfId="4083" xr:uid="{5C4C9001-F84F-4706-B954-2028B17EBE37}"/>
    <cellStyle name="Comma 3 3 2 2 2 2 4" xfId="1971" xr:uid="{420A3988-2568-41D2-B62A-F8C40E9F9DA3}"/>
    <cellStyle name="Comma 3 3 2 2 2 2 4 2" xfId="6003" xr:uid="{12F0EB67-FCEF-499C-B62A-6F2976F2A101}"/>
    <cellStyle name="Comma 3 3 2 2 2 2 5" xfId="4659" xr:uid="{084DBBCA-2B5F-4B61-8CCE-AD9F88C87CD7}"/>
    <cellStyle name="Comma 3 3 2 2 2 2 6" xfId="3315" xr:uid="{DE2A4B9A-3676-4379-9F3B-371D2735FC8D}"/>
    <cellStyle name="Comma 3 3 2 2 2 3" xfId="435" xr:uid="{30856F76-6700-455A-B4F4-065877B5739C}"/>
    <cellStyle name="Comma 3 3 2 2 2 3 2" xfId="1779" xr:uid="{4F3BCA64-6D78-481F-A300-14669A715D84}"/>
    <cellStyle name="Comma 3 3 2 2 2 3 2 2" xfId="5811" xr:uid="{249A214D-9A36-409D-8E05-44CCE302191D}"/>
    <cellStyle name="Comma 3 3 2 2 2 3 3" xfId="4467" xr:uid="{BE8C88A3-13B1-43FD-8193-E62FCD80735E}"/>
    <cellStyle name="Comma 3 3 2 2 2 3 4" xfId="3123" xr:uid="{AC44B1CB-9D8B-40FB-8227-843EC5018F09}"/>
    <cellStyle name="Comma 3 3 2 2 2 4" xfId="819" xr:uid="{64756D5E-1D8A-4857-A80B-CC27C637F295}"/>
    <cellStyle name="Comma 3 3 2 2 2 4 2" xfId="2163" xr:uid="{7021A367-3DE4-4679-A164-C5358F895758}"/>
    <cellStyle name="Comma 3 3 2 2 2 4 2 2" xfId="6195" xr:uid="{A56A051D-0471-47E1-8070-9810098B8BDF}"/>
    <cellStyle name="Comma 3 3 2 2 2 4 3" xfId="4851" xr:uid="{0CB538AC-6E78-4DD3-A0B9-F48137BB5A93}"/>
    <cellStyle name="Comma 3 3 2 2 2 4 4" xfId="3507" xr:uid="{D60BC7EE-D349-42A8-AD72-86DCBB8A14E7}"/>
    <cellStyle name="Comma 3 3 2 2 2 5" xfId="1203" xr:uid="{78ACA769-76ED-4748-9DF7-79375A7245E2}"/>
    <cellStyle name="Comma 3 3 2 2 2 5 2" xfId="2547" xr:uid="{4D41C0F1-F1D2-4032-A373-D6262AD6439A}"/>
    <cellStyle name="Comma 3 3 2 2 2 5 2 2" xfId="6579" xr:uid="{76CB3295-487B-4F8A-98AD-72073F430207}"/>
    <cellStyle name="Comma 3 3 2 2 2 5 3" xfId="5235" xr:uid="{7B87798C-6FFB-4CD3-A6C0-1D47C7F9A2CE}"/>
    <cellStyle name="Comma 3 3 2 2 2 5 4" xfId="3891" xr:uid="{6BDADFC2-1DB5-4D88-9133-4175FAFEB9C0}"/>
    <cellStyle name="Comma 3 3 2 2 2 6" xfId="1587" xr:uid="{B41FD92E-BF92-4B8A-9B73-452E212CBA41}"/>
    <cellStyle name="Comma 3 3 2 2 2 6 2" xfId="5619" xr:uid="{894E7213-012C-456A-A533-C20802ADA270}"/>
    <cellStyle name="Comma 3 3 2 2 2 7" xfId="4275" xr:uid="{606071B4-8EC2-4DC2-9D39-F6C5A67AB4DF}"/>
    <cellStyle name="Comma 3 3 2 2 2 8" xfId="2931" xr:uid="{ECC8072C-8BAA-411E-8D70-7C74D037E3BD}"/>
    <cellStyle name="Comma 3 3 2 2 3" xfId="531" xr:uid="{AF2BEA4A-85DA-4411-AEA1-C59754F56472}"/>
    <cellStyle name="Comma 3 3 2 2 3 2" xfId="915" xr:uid="{97925199-E2A2-4350-804C-5C1E8CF28479}"/>
    <cellStyle name="Comma 3 3 2 2 3 2 2" xfId="2259" xr:uid="{86B8AF2F-4183-4251-B3AD-D1257B61FD9E}"/>
    <cellStyle name="Comma 3 3 2 2 3 2 2 2" xfId="6291" xr:uid="{6D1782BC-F32A-4347-94C1-9709E41D0863}"/>
    <cellStyle name="Comma 3 3 2 2 3 2 3" xfId="4947" xr:uid="{B20FD6AD-E85F-484C-BB73-259A1A90FA19}"/>
    <cellStyle name="Comma 3 3 2 2 3 2 4" xfId="3603" xr:uid="{0D103E37-8D9F-4ADE-B30C-E9BFF1C2E49D}"/>
    <cellStyle name="Comma 3 3 2 2 3 3" xfId="1299" xr:uid="{62DF543A-CC4D-4BDB-BD53-45254F7D9470}"/>
    <cellStyle name="Comma 3 3 2 2 3 3 2" xfId="2643" xr:uid="{26B7D53D-C53B-4EBD-933D-B71EE32B059E}"/>
    <cellStyle name="Comma 3 3 2 2 3 3 2 2" xfId="6675" xr:uid="{4734865F-F2B1-4779-9DDC-9AFA5363FF1D}"/>
    <cellStyle name="Comma 3 3 2 2 3 3 3" xfId="5331" xr:uid="{F8FA9687-E036-406B-A8E0-E1645ECA71C6}"/>
    <cellStyle name="Comma 3 3 2 2 3 3 4" xfId="3987" xr:uid="{B48807BA-9A07-47A8-BF5C-906526BA64FA}"/>
    <cellStyle name="Comma 3 3 2 2 3 4" xfId="1875" xr:uid="{B92D348B-1E58-43A0-B985-D2D57B0590E5}"/>
    <cellStyle name="Comma 3 3 2 2 3 4 2" xfId="5907" xr:uid="{1664D80D-3BBB-41FD-AADA-E2C03F03717A}"/>
    <cellStyle name="Comma 3 3 2 2 3 5" xfId="4563" xr:uid="{B5564820-75B1-482B-9D73-99059F18696F}"/>
    <cellStyle name="Comma 3 3 2 2 3 6" xfId="3219" xr:uid="{092A4F7A-2284-44F6-8A95-30AABDAABEFF}"/>
    <cellStyle name="Comma 3 3 2 2 4" xfId="339" xr:uid="{0FEA2E60-CCF0-4AB4-AB1C-65E35C5EE08B}"/>
    <cellStyle name="Comma 3 3 2 2 4 2" xfId="1683" xr:uid="{A7AD8D3D-457F-4CEC-8C8D-052232FDA309}"/>
    <cellStyle name="Comma 3 3 2 2 4 2 2" xfId="5715" xr:uid="{9742228B-E805-4073-87AE-433F7C7E48CD}"/>
    <cellStyle name="Comma 3 3 2 2 4 3" xfId="4371" xr:uid="{897DD254-3A3F-49F7-B1B4-79B13350BF1A}"/>
    <cellStyle name="Comma 3 3 2 2 4 4" xfId="3027" xr:uid="{020AE0F9-33DE-43B3-894B-82BB1F26D405}"/>
    <cellStyle name="Comma 3 3 2 2 5" xfId="723" xr:uid="{809331AC-33F4-4ABA-B072-CCB0FF3BC5AA}"/>
    <cellStyle name="Comma 3 3 2 2 5 2" xfId="2067" xr:uid="{F1F97F6E-DB5C-4BCD-8A2F-442EC142673C}"/>
    <cellStyle name="Comma 3 3 2 2 5 2 2" xfId="6099" xr:uid="{2F184EA8-964F-433B-A038-F4990502FF75}"/>
    <cellStyle name="Comma 3 3 2 2 5 3" xfId="4755" xr:uid="{5A2BE5F9-4569-4ACB-9544-C8E7BB443B46}"/>
    <cellStyle name="Comma 3 3 2 2 5 4" xfId="3411" xr:uid="{5FB2A598-10A1-4F85-BE0D-57119D3CA41B}"/>
    <cellStyle name="Comma 3 3 2 2 6" xfId="1107" xr:uid="{579EAFF6-A32F-4419-9BD7-1C849E9E88E2}"/>
    <cellStyle name="Comma 3 3 2 2 6 2" xfId="2451" xr:uid="{5D6FC3D9-9DDC-4E7A-95FE-D7FBDBC1F51D}"/>
    <cellStyle name="Comma 3 3 2 2 6 2 2" xfId="6483" xr:uid="{3A76A5C6-4F91-46B6-99AF-5432107B5F02}"/>
    <cellStyle name="Comma 3 3 2 2 6 3" xfId="5139" xr:uid="{323FE0B4-9D0A-478F-83C5-010C66F076BA}"/>
    <cellStyle name="Comma 3 3 2 2 6 4" xfId="3795" xr:uid="{68A09592-772F-416B-BCD7-59BB2C9019D5}"/>
    <cellStyle name="Comma 3 3 2 2 7" xfId="1491" xr:uid="{96ED3BAD-7392-4B96-8A47-79BE55E63C9C}"/>
    <cellStyle name="Comma 3 3 2 2 7 2" xfId="5523" xr:uid="{12E0AF39-42C5-4C2B-8D69-FB098E6A48B4}"/>
    <cellStyle name="Comma 3 3 2 2 8" xfId="4179" xr:uid="{E9286B97-9470-4767-931D-9CBEF4B41E37}"/>
    <cellStyle name="Comma 3 3 2 2 9" xfId="2835" xr:uid="{B0C234AB-CF7E-4B89-98FC-8AAD36356BF4}"/>
    <cellStyle name="Comma 3 3 2 3" xfId="195" xr:uid="{4EA0C933-7866-4C13-86F9-6E88553F2A4C}"/>
    <cellStyle name="Comma 3 3 2 3 2" xfId="579" xr:uid="{29F73068-4F63-4559-A825-9596FAEF0619}"/>
    <cellStyle name="Comma 3 3 2 3 2 2" xfId="963" xr:uid="{7590EAC5-3E32-4A71-9194-5C8506C144CB}"/>
    <cellStyle name="Comma 3 3 2 3 2 2 2" xfId="2307" xr:uid="{69E6BB99-9FA5-438F-BC14-3098A54CFA25}"/>
    <cellStyle name="Comma 3 3 2 3 2 2 2 2" xfId="6339" xr:uid="{2EDEE86E-AA36-40D7-8877-CA7AEEA7EF41}"/>
    <cellStyle name="Comma 3 3 2 3 2 2 3" xfId="4995" xr:uid="{13A38A1A-22D1-49AC-A283-809DF6CFF401}"/>
    <cellStyle name="Comma 3 3 2 3 2 2 4" xfId="3651" xr:uid="{5D1078FE-11C2-43F0-9443-FDC74D45EB2E}"/>
    <cellStyle name="Comma 3 3 2 3 2 3" xfId="1347" xr:uid="{39643355-69E3-41E4-A198-F195B066B468}"/>
    <cellStyle name="Comma 3 3 2 3 2 3 2" xfId="2691" xr:uid="{66C323A0-8629-416A-BFB5-6C4D6839E071}"/>
    <cellStyle name="Comma 3 3 2 3 2 3 2 2" xfId="6723" xr:uid="{C0BA6B89-BEB7-4EA6-AC59-EBC8ADE4D9D6}"/>
    <cellStyle name="Comma 3 3 2 3 2 3 3" xfId="5379" xr:uid="{DFFB75D5-A059-4CFE-B1C1-633CFD8A9D62}"/>
    <cellStyle name="Comma 3 3 2 3 2 3 4" xfId="4035" xr:uid="{ABE43B85-31C7-4B89-9C17-62E37DB07559}"/>
    <cellStyle name="Comma 3 3 2 3 2 4" xfId="1923" xr:uid="{3AA7A7BA-8B8B-482D-B047-5EF90A11418E}"/>
    <cellStyle name="Comma 3 3 2 3 2 4 2" xfId="5955" xr:uid="{44F9E0F5-6C26-4083-9B43-1DAE85C7D9F3}"/>
    <cellStyle name="Comma 3 3 2 3 2 5" xfId="4611" xr:uid="{1148A72A-687F-465F-8C87-70266E05A77A}"/>
    <cellStyle name="Comma 3 3 2 3 2 6" xfId="3267" xr:uid="{70927668-EAF9-498D-A677-F235075D3AF4}"/>
    <cellStyle name="Comma 3 3 2 3 3" xfId="387" xr:uid="{F89B43F0-69FB-4635-BB81-C3EA2859CE33}"/>
    <cellStyle name="Comma 3 3 2 3 3 2" xfId="1731" xr:uid="{AAA28780-8733-4405-9FB7-CA44D53DA2E9}"/>
    <cellStyle name="Comma 3 3 2 3 3 2 2" xfId="5763" xr:uid="{C75C41D1-E904-4418-8F53-761191B509BE}"/>
    <cellStyle name="Comma 3 3 2 3 3 3" xfId="4419" xr:uid="{02852191-E129-456F-8B3A-544EC115E347}"/>
    <cellStyle name="Comma 3 3 2 3 3 4" xfId="3075" xr:uid="{0D349F0A-213A-4A60-9CC5-6ADB6E58A8E9}"/>
    <cellStyle name="Comma 3 3 2 3 4" xfId="771" xr:uid="{FA4360CD-7464-4103-8B84-DF5E529AC0D4}"/>
    <cellStyle name="Comma 3 3 2 3 4 2" xfId="2115" xr:uid="{1471110A-8E97-475A-ACF0-A5D43190F215}"/>
    <cellStyle name="Comma 3 3 2 3 4 2 2" xfId="6147" xr:uid="{5886372C-B0D7-45FA-879B-6954D51EE84D}"/>
    <cellStyle name="Comma 3 3 2 3 4 3" xfId="4803" xr:uid="{D8437363-B893-4E7C-BB89-385B303998A0}"/>
    <cellStyle name="Comma 3 3 2 3 4 4" xfId="3459" xr:uid="{6E89C264-65BE-4807-A57A-C3B9BA6D9981}"/>
    <cellStyle name="Comma 3 3 2 3 5" xfId="1155" xr:uid="{48F49332-FC2E-4677-B3BE-95B7C40744B6}"/>
    <cellStyle name="Comma 3 3 2 3 5 2" xfId="2499" xr:uid="{DADF2B29-C199-492A-B02E-1136D257B84D}"/>
    <cellStyle name="Comma 3 3 2 3 5 2 2" xfId="6531" xr:uid="{FA68C3B6-BFCD-48A1-99EE-2645A1AFBF6C}"/>
    <cellStyle name="Comma 3 3 2 3 5 3" xfId="5187" xr:uid="{62F781C4-C728-493C-AD87-A166F6D86389}"/>
    <cellStyle name="Comma 3 3 2 3 5 4" xfId="3843" xr:uid="{03E7683F-E19F-4B85-9CA5-765DE8BA26E6}"/>
    <cellStyle name="Comma 3 3 2 3 6" xfId="1539" xr:uid="{F1358439-320D-498D-B710-1D260DDE13E0}"/>
    <cellStyle name="Comma 3 3 2 3 6 2" xfId="5571" xr:uid="{ECBAA093-9BF9-4003-9F4B-812A186546A0}"/>
    <cellStyle name="Comma 3 3 2 3 7" xfId="4227" xr:uid="{61D18ACE-2766-4782-9014-403BD62C3E98}"/>
    <cellStyle name="Comma 3 3 2 3 8" xfId="2883" xr:uid="{EB410735-84E0-4326-BEA6-E7FD72649786}"/>
    <cellStyle name="Comma 3 3 2 4" xfId="483" xr:uid="{6D248D43-1C29-4801-9A62-FE7987C3D686}"/>
    <cellStyle name="Comma 3 3 2 4 2" xfId="867" xr:uid="{E78A4BE6-E3A5-4A74-B07B-492E7846D46E}"/>
    <cellStyle name="Comma 3 3 2 4 2 2" xfId="2211" xr:uid="{EA586FF7-9612-4588-B127-B07168A7A6D0}"/>
    <cellStyle name="Comma 3 3 2 4 2 2 2" xfId="6243" xr:uid="{19A7AFDB-7073-4C03-B97C-3E04882C3826}"/>
    <cellStyle name="Comma 3 3 2 4 2 3" xfId="4899" xr:uid="{DC39E2F7-8A0B-4B27-813A-6DD37A1E172C}"/>
    <cellStyle name="Comma 3 3 2 4 2 4" xfId="3555" xr:uid="{09A828CF-AA0F-4F82-B778-31A63CB06A69}"/>
    <cellStyle name="Comma 3 3 2 4 3" xfId="1251" xr:uid="{25297E0C-9326-4488-A36E-B05C7C470C3C}"/>
    <cellStyle name="Comma 3 3 2 4 3 2" xfId="2595" xr:uid="{B5E8B554-BECB-46D4-A6CC-545D1381650E}"/>
    <cellStyle name="Comma 3 3 2 4 3 2 2" xfId="6627" xr:uid="{03E32FDE-6504-4933-BC9A-D90C4BB4434A}"/>
    <cellStyle name="Comma 3 3 2 4 3 3" xfId="5283" xr:uid="{C27FEA6D-C226-4C87-931D-938E658815F2}"/>
    <cellStyle name="Comma 3 3 2 4 3 4" xfId="3939" xr:uid="{CCEBE085-32B7-46D9-849D-FC3013C4B5DB}"/>
    <cellStyle name="Comma 3 3 2 4 4" xfId="1827" xr:uid="{B34E8C71-0ED9-4880-9045-267991DF358C}"/>
    <cellStyle name="Comma 3 3 2 4 4 2" xfId="5859" xr:uid="{DA4FFE7A-9A94-432F-9F6B-DBCAA9661D9B}"/>
    <cellStyle name="Comma 3 3 2 4 5" xfId="4515" xr:uid="{C83599E7-AAF2-4D8D-B167-D8FCF4E7EB09}"/>
    <cellStyle name="Comma 3 3 2 4 6" xfId="3171" xr:uid="{C3333CC1-88CD-48B9-A743-82AB9AE4B56A}"/>
    <cellStyle name="Comma 3 3 2 5" xfId="291" xr:uid="{1606C8D7-F768-4879-A0E0-BB7E04887692}"/>
    <cellStyle name="Comma 3 3 2 5 2" xfId="1635" xr:uid="{62ADC707-B9FD-4BAF-8258-1ED00C309F8F}"/>
    <cellStyle name="Comma 3 3 2 5 2 2" xfId="5667" xr:uid="{7C9732DB-3B14-4F30-9BDA-EE4E21609A95}"/>
    <cellStyle name="Comma 3 3 2 5 3" xfId="4323" xr:uid="{861AB501-CF49-47B8-BE09-28D30723F96F}"/>
    <cellStyle name="Comma 3 3 2 5 4" xfId="2979" xr:uid="{AD30E921-9450-4AA2-B899-8BCAB347AF72}"/>
    <cellStyle name="Comma 3 3 2 6" xfId="675" xr:uid="{0E93B3CF-5C4D-4831-9065-F8BE41FE2BF4}"/>
    <cellStyle name="Comma 3 3 2 6 2" xfId="2019" xr:uid="{6ED33C56-2075-4597-8F68-7735F511A3FC}"/>
    <cellStyle name="Comma 3 3 2 6 2 2" xfId="6051" xr:uid="{CB798451-3DAF-4319-AA2F-FDC3FCB62B22}"/>
    <cellStyle name="Comma 3 3 2 6 3" xfId="4707" xr:uid="{F1255ACE-1441-4629-A542-12FEBF153AC8}"/>
    <cellStyle name="Comma 3 3 2 6 4" xfId="3363" xr:uid="{99F12C74-B05A-4D78-B194-0B3AB6B83D50}"/>
    <cellStyle name="Comma 3 3 2 7" xfId="1059" xr:uid="{FB72FDC2-6FEF-48F2-9115-FF6089EFE1F6}"/>
    <cellStyle name="Comma 3 3 2 7 2" xfId="2403" xr:uid="{2F1197AC-5774-4976-9012-7F135412BE79}"/>
    <cellStyle name="Comma 3 3 2 7 2 2" xfId="6435" xr:uid="{56F3AD1A-7F82-4402-B694-9C9039D1B305}"/>
    <cellStyle name="Comma 3 3 2 7 3" xfId="5091" xr:uid="{F7CC4C7D-22D1-4580-95B9-728819EC9C07}"/>
    <cellStyle name="Comma 3 3 2 7 4" xfId="3747" xr:uid="{E49FAB6E-6969-41D7-9C4E-A6B423374650}"/>
    <cellStyle name="Comma 3 3 2 8" xfId="1443" xr:uid="{AFC9891F-34F8-48E2-BE3B-1E13504B36A0}"/>
    <cellStyle name="Comma 3 3 2 8 2" xfId="5475" xr:uid="{0884094A-C58B-4C1C-B8F8-E668DB5DAF96}"/>
    <cellStyle name="Comma 3 3 2 9" xfId="4131" xr:uid="{C3412601-C2E9-447F-AFF4-C562A9389811}"/>
    <cellStyle name="Comma 3 3 3" xfId="123" xr:uid="{C9731C29-0FCF-4ACA-9077-37AB40E5C7F7}"/>
    <cellStyle name="Comma 3 3 3 2" xfId="219" xr:uid="{4CE83C14-A486-491F-A8DA-DD03CE1B5002}"/>
    <cellStyle name="Comma 3 3 3 2 2" xfId="603" xr:uid="{B5B44B5F-D82D-47E0-A2BC-B31D9351A390}"/>
    <cellStyle name="Comma 3 3 3 2 2 2" xfId="987" xr:uid="{C32AD93F-526D-43A0-A1EE-83251BBA9F78}"/>
    <cellStyle name="Comma 3 3 3 2 2 2 2" xfId="2331" xr:uid="{FC01D7DF-B188-4657-9E0E-52C2665E99D8}"/>
    <cellStyle name="Comma 3 3 3 2 2 2 2 2" xfId="6363" xr:uid="{67BCEBC5-0A61-4710-9C8F-84BF1FA96201}"/>
    <cellStyle name="Comma 3 3 3 2 2 2 3" xfId="5019" xr:uid="{3D88ACBF-436F-4D4B-913D-2D32F7E088DF}"/>
    <cellStyle name="Comma 3 3 3 2 2 2 4" xfId="3675" xr:uid="{0A82D01E-414A-4A39-8907-442054347CF6}"/>
    <cellStyle name="Comma 3 3 3 2 2 3" xfId="1371" xr:uid="{F13E5C45-58AC-4FE8-8CF5-D5BB04326348}"/>
    <cellStyle name="Comma 3 3 3 2 2 3 2" xfId="2715" xr:uid="{1A3E508D-5591-48EE-9AD6-BDBB65FB7C42}"/>
    <cellStyle name="Comma 3 3 3 2 2 3 2 2" xfId="6747" xr:uid="{865A0FB5-E22B-418D-ABAD-AC3B7870309D}"/>
    <cellStyle name="Comma 3 3 3 2 2 3 3" xfId="5403" xr:uid="{A4035383-E1BA-40CE-BCF1-2E6016D1A056}"/>
    <cellStyle name="Comma 3 3 3 2 2 3 4" xfId="4059" xr:uid="{4A9A35CF-9AE8-4916-8559-7B777E81B919}"/>
    <cellStyle name="Comma 3 3 3 2 2 4" xfId="1947" xr:uid="{328FE027-CDC1-426A-A400-90C2860AB17D}"/>
    <cellStyle name="Comma 3 3 3 2 2 4 2" xfId="5979" xr:uid="{46FE1735-E14F-43C3-A976-AED5E15E5E36}"/>
    <cellStyle name="Comma 3 3 3 2 2 5" xfId="4635" xr:uid="{8A3E461E-BFEA-4931-96CB-6EA8F5BF0DAA}"/>
    <cellStyle name="Comma 3 3 3 2 2 6" xfId="3291" xr:uid="{57FC928A-7A1A-4180-AFED-646F15D79D6C}"/>
    <cellStyle name="Comma 3 3 3 2 3" xfId="411" xr:uid="{F93FAF1D-C404-48F9-97B8-80F48F105CA9}"/>
    <cellStyle name="Comma 3 3 3 2 3 2" xfId="1755" xr:uid="{F55DB488-AFAA-490B-92B9-C5130D03DFCA}"/>
    <cellStyle name="Comma 3 3 3 2 3 2 2" xfId="5787" xr:uid="{06AD6F53-040C-4866-B07B-584AEC48E125}"/>
    <cellStyle name="Comma 3 3 3 2 3 3" xfId="4443" xr:uid="{A24CAFAA-B68B-4D01-A9E1-3435065D8079}"/>
    <cellStyle name="Comma 3 3 3 2 3 4" xfId="3099" xr:uid="{320D5535-7327-4AFB-A913-0DF96C93D10E}"/>
    <cellStyle name="Comma 3 3 3 2 4" xfId="795" xr:uid="{996C07EC-8949-4F29-9364-3C2A60AAE31F}"/>
    <cellStyle name="Comma 3 3 3 2 4 2" xfId="2139" xr:uid="{68FC10FD-A1B3-4E3D-8C9A-D412062C6FF7}"/>
    <cellStyle name="Comma 3 3 3 2 4 2 2" xfId="6171" xr:uid="{ADE7F05A-4DFE-4BC6-9647-6999995F177D}"/>
    <cellStyle name="Comma 3 3 3 2 4 3" xfId="4827" xr:uid="{44C1A1C7-7031-44EF-A868-1F90FAAA28A3}"/>
    <cellStyle name="Comma 3 3 3 2 4 4" xfId="3483" xr:uid="{84F886BF-48B0-4097-951B-F56109BAFA53}"/>
    <cellStyle name="Comma 3 3 3 2 5" xfId="1179" xr:uid="{A74E07C2-7493-4C24-8225-1DF94A41FB8A}"/>
    <cellStyle name="Comma 3 3 3 2 5 2" xfId="2523" xr:uid="{5B1DA8B7-95CD-4F13-A45A-962EE970AA01}"/>
    <cellStyle name="Comma 3 3 3 2 5 2 2" xfId="6555" xr:uid="{8654D3CC-759B-49E8-937F-4B54EE26722F}"/>
    <cellStyle name="Comma 3 3 3 2 5 3" xfId="5211" xr:uid="{8B5A6EF9-9262-44A4-A82C-F5FBEC081BAB}"/>
    <cellStyle name="Comma 3 3 3 2 5 4" xfId="3867" xr:uid="{38A729D2-B7D3-445F-8450-20B7ADF11B13}"/>
    <cellStyle name="Comma 3 3 3 2 6" xfId="1563" xr:uid="{0D5E03DD-5010-4BCB-9049-E4B630C274F8}"/>
    <cellStyle name="Comma 3 3 3 2 6 2" xfId="5595" xr:uid="{AA187CB3-B29C-4587-85B9-7B5B9D6E4B2B}"/>
    <cellStyle name="Comma 3 3 3 2 7" xfId="4251" xr:uid="{4639190D-EA97-45D7-9961-445954512BAA}"/>
    <cellStyle name="Comma 3 3 3 2 8" xfId="2907" xr:uid="{3B629A0A-9940-4449-A038-3FD739DF0987}"/>
    <cellStyle name="Comma 3 3 3 3" xfId="507" xr:uid="{934BC7DA-2F39-40D6-A7F5-5C7F318915FE}"/>
    <cellStyle name="Comma 3 3 3 3 2" xfId="891" xr:uid="{2F9CFEDD-8EB5-4160-BDDB-10ACB9F83163}"/>
    <cellStyle name="Comma 3 3 3 3 2 2" xfId="2235" xr:uid="{97F39FA3-C684-4D6D-8FBC-F42CDC3D902C}"/>
    <cellStyle name="Comma 3 3 3 3 2 2 2" xfId="6267" xr:uid="{0ACCFF5B-6421-4433-96FD-36DD693A64E3}"/>
    <cellStyle name="Comma 3 3 3 3 2 3" xfId="4923" xr:uid="{B9EBDE6C-E56C-48C9-9082-52E585D6B19B}"/>
    <cellStyle name="Comma 3 3 3 3 2 4" xfId="3579" xr:uid="{C4211D87-91B8-44F7-BE67-27BC48871867}"/>
    <cellStyle name="Comma 3 3 3 3 3" xfId="1275" xr:uid="{F304EB06-31E5-4BE7-9B44-6B8F4A79F703}"/>
    <cellStyle name="Comma 3 3 3 3 3 2" xfId="2619" xr:uid="{0D279876-61C1-40F1-98BD-3B426222EA94}"/>
    <cellStyle name="Comma 3 3 3 3 3 2 2" xfId="6651" xr:uid="{F2293612-E853-4844-A435-88B50535073D}"/>
    <cellStyle name="Comma 3 3 3 3 3 3" xfId="5307" xr:uid="{705C40F4-DBAA-43A1-8C59-A7064F041F6F}"/>
    <cellStyle name="Comma 3 3 3 3 3 4" xfId="3963" xr:uid="{2D45B401-BD72-4FCD-A1C6-D42559A589D9}"/>
    <cellStyle name="Comma 3 3 3 3 4" xfId="1851" xr:uid="{4D5E6EDD-FA28-416B-9D47-E27139BAA4BF}"/>
    <cellStyle name="Comma 3 3 3 3 4 2" xfId="5883" xr:uid="{A39BE84D-FEF0-4CF9-AF4A-136067D997C5}"/>
    <cellStyle name="Comma 3 3 3 3 5" xfId="4539" xr:uid="{73E77DED-5D62-4F3D-8F9A-E491FCDFE55B}"/>
    <cellStyle name="Comma 3 3 3 3 6" xfId="3195" xr:uid="{7E3C8B71-CF60-46B4-9109-4D09D5F0525C}"/>
    <cellStyle name="Comma 3 3 3 4" xfId="315" xr:uid="{DD103C57-E8F6-4BE5-9F5F-CC2C85147BB7}"/>
    <cellStyle name="Comma 3 3 3 4 2" xfId="1659" xr:uid="{B9DD1C00-00F3-43C8-9DC4-8E698E7C9782}"/>
    <cellStyle name="Comma 3 3 3 4 2 2" xfId="5691" xr:uid="{B4E59112-E409-43F9-8613-6614068A1095}"/>
    <cellStyle name="Comma 3 3 3 4 3" xfId="4347" xr:uid="{56CC9195-C15A-41C7-A6F5-0DD5CD0E171E}"/>
    <cellStyle name="Comma 3 3 3 4 4" xfId="3003" xr:uid="{BF19A83E-E55A-4EF5-AA30-48CD30BBD9AD}"/>
    <cellStyle name="Comma 3 3 3 5" xfId="699" xr:uid="{664BA860-BBEE-49A7-AD25-83FA7B06486C}"/>
    <cellStyle name="Comma 3 3 3 5 2" xfId="2043" xr:uid="{41FF8EF0-2690-4FC5-9985-F1BC1D8E0E77}"/>
    <cellStyle name="Comma 3 3 3 5 2 2" xfId="6075" xr:uid="{0FE9B2D4-BCF4-4C0A-AE4A-47C611C6A456}"/>
    <cellStyle name="Comma 3 3 3 5 3" xfId="4731" xr:uid="{026EA166-BE13-4DE0-9C91-E37266C1F53C}"/>
    <cellStyle name="Comma 3 3 3 5 4" xfId="3387" xr:uid="{1782F9A1-DDBE-4922-9ECE-706412BA9863}"/>
    <cellStyle name="Comma 3 3 3 6" xfId="1083" xr:uid="{1CC74B26-347A-4AF9-86FB-03BA7CA17721}"/>
    <cellStyle name="Comma 3 3 3 6 2" xfId="2427" xr:uid="{0AAB2AAC-DA5E-474B-85FE-CEAD7EFEE750}"/>
    <cellStyle name="Comma 3 3 3 6 2 2" xfId="6459" xr:uid="{D447CB81-0130-46B9-A3D6-03EF64009B0B}"/>
    <cellStyle name="Comma 3 3 3 6 3" xfId="5115" xr:uid="{A28CC99F-1C9A-4883-B0DD-EE3F0578E7BE}"/>
    <cellStyle name="Comma 3 3 3 6 4" xfId="3771" xr:uid="{54DE0BEA-A84C-49D8-B2F5-599501D94CF1}"/>
    <cellStyle name="Comma 3 3 3 7" xfId="1467" xr:uid="{7F9FE8BB-D8F9-4401-9A30-05FE8262C168}"/>
    <cellStyle name="Comma 3 3 3 7 2" xfId="5499" xr:uid="{2EDB8AEF-1C37-4E63-8527-15C69F31EB29}"/>
    <cellStyle name="Comma 3 3 3 8" xfId="4155" xr:uid="{2B621847-781C-423D-AA87-2A02C3F4FA32}"/>
    <cellStyle name="Comma 3 3 3 9" xfId="2811" xr:uid="{54B1F121-719D-42AF-A11E-44DD9DAAA91A}"/>
    <cellStyle name="Comma 3 3 4" xfId="171" xr:uid="{2CF3CCC8-5C29-4743-B1F5-3293BD824A70}"/>
    <cellStyle name="Comma 3 3 4 2" xfId="555" xr:uid="{AACB313B-8970-4012-88CD-8B07EAEF666A}"/>
    <cellStyle name="Comma 3 3 4 2 2" xfId="939" xr:uid="{1EB29F52-2E47-4A4D-8E3D-5AEE7747C635}"/>
    <cellStyle name="Comma 3 3 4 2 2 2" xfId="2283" xr:uid="{0B4A4214-96F1-4CFD-B6B9-20856D6C4550}"/>
    <cellStyle name="Comma 3 3 4 2 2 2 2" xfId="6315" xr:uid="{96C52959-FE7E-46E9-BDC0-E25BED24BB0B}"/>
    <cellStyle name="Comma 3 3 4 2 2 3" xfId="4971" xr:uid="{A6CFCB7C-9161-4626-B4C0-46742F01B166}"/>
    <cellStyle name="Comma 3 3 4 2 2 4" xfId="3627" xr:uid="{95BB1793-C423-49F6-85AC-29F08A0EF51F}"/>
    <cellStyle name="Comma 3 3 4 2 3" xfId="1323" xr:uid="{258A781C-13C3-442B-924E-1D7542ACB470}"/>
    <cellStyle name="Comma 3 3 4 2 3 2" xfId="2667" xr:uid="{5A654197-AA3C-4EBC-88AA-DBB46AD88C31}"/>
    <cellStyle name="Comma 3 3 4 2 3 2 2" xfId="6699" xr:uid="{897AF24F-E1C8-4553-8B26-3529184E6519}"/>
    <cellStyle name="Comma 3 3 4 2 3 3" xfId="5355" xr:uid="{2ADDBD17-4C4E-4DBF-AD4F-3BA3F9B5CEB7}"/>
    <cellStyle name="Comma 3 3 4 2 3 4" xfId="4011" xr:uid="{361F8E8D-D948-40F0-81E6-239AF0FA6E7A}"/>
    <cellStyle name="Comma 3 3 4 2 4" xfId="1899" xr:uid="{0FABC498-1B68-450C-8FC1-2E9D2FE0C76C}"/>
    <cellStyle name="Comma 3 3 4 2 4 2" xfId="5931" xr:uid="{6310F0D7-B869-4118-876D-D91B37581AA1}"/>
    <cellStyle name="Comma 3 3 4 2 5" xfId="4587" xr:uid="{4CC73517-CC2B-433B-9015-BCBC175341F3}"/>
    <cellStyle name="Comma 3 3 4 2 6" xfId="3243" xr:uid="{32F6218A-4894-4D3C-8AEA-B61DB3F34B16}"/>
    <cellStyle name="Comma 3 3 4 3" xfId="363" xr:uid="{0FF1C290-E622-42D1-9374-A7955CE2E20D}"/>
    <cellStyle name="Comma 3 3 4 3 2" xfId="1707" xr:uid="{2AE3F77F-AD9C-4AA0-ADE9-E1EE19F25315}"/>
    <cellStyle name="Comma 3 3 4 3 2 2" xfId="5739" xr:uid="{59A68397-2DBF-4A06-9129-973F338B8A1A}"/>
    <cellStyle name="Comma 3 3 4 3 3" xfId="4395" xr:uid="{D7802BEE-6BE0-4AA7-80EB-C29FF0198FF2}"/>
    <cellStyle name="Comma 3 3 4 3 4" xfId="3051" xr:uid="{9EF0CA0E-0270-43B4-8AC4-0BEC039A31F6}"/>
    <cellStyle name="Comma 3 3 4 4" xfId="747" xr:uid="{F23A94B4-8C13-49C8-9364-F1914BB9086D}"/>
    <cellStyle name="Comma 3 3 4 4 2" xfId="2091" xr:uid="{290FA864-19D8-4504-B0BB-84ECB468DA48}"/>
    <cellStyle name="Comma 3 3 4 4 2 2" xfId="6123" xr:uid="{204A35E5-9855-4559-BE37-2908520ADF66}"/>
    <cellStyle name="Comma 3 3 4 4 3" xfId="4779" xr:uid="{A7C825D0-8B1B-453F-A4C6-740709F59203}"/>
    <cellStyle name="Comma 3 3 4 4 4" xfId="3435" xr:uid="{B16DB285-7311-493D-9D12-F25948A40B03}"/>
    <cellStyle name="Comma 3 3 4 5" xfId="1131" xr:uid="{D863BB2C-31A0-400C-9969-51B70614228B}"/>
    <cellStyle name="Comma 3 3 4 5 2" xfId="2475" xr:uid="{670B7498-7B3C-4196-A521-AF69D477F1BB}"/>
    <cellStyle name="Comma 3 3 4 5 2 2" xfId="6507" xr:uid="{1A6DC16D-82DB-49E4-94C7-9401AD13FD2B}"/>
    <cellStyle name="Comma 3 3 4 5 3" xfId="5163" xr:uid="{394AFD63-03E2-45F3-A060-36280ABAA66D}"/>
    <cellStyle name="Comma 3 3 4 5 4" xfId="3819" xr:uid="{EEA7AC35-D51B-4D9A-B68D-5CC4CE452622}"/>
    <cellStyle name="Comma 3 3 4 6" xfId="1515" xr:uid="{87DCD905-0BDE-489D-9837-6A814F9ACA53}"/>
    <cellStyle name="Comma 3 3 4 6 2" xfId="5547" xr:uid="{81E46A41-0BB0-447D-A96A-AF18246C5226}"/>
    <cellStyle name="Comma 3 3 4 7" xfId="4203" xr:uid="{CC11F313-D0A7-4788-82F7-1E9611947F59}"/>
    <cellStyle name="Comma 3 3 4 8" xfId="2859" xr:uid="{F40D77C1-CF61-4B2E-8CA4-CAADC2C37375}"/>
    <cellStyle name="Comma 3 3 5" xfId="459" xr:uid="{AD5EB3A8-C36D-4DB5-818A-5D7A6AD171CF}"/>
    <cellStyle name="Comma 3 3 5 2" xfId="843" xr:uid="{03B779B4-D7B0-49ED-AD49-B3619A41D389}"/>
    <cellStyle name="Comma 3 3 5 2 2" xfId="2187" xr:uid="{26ACE674-E265-4487-B987-CB1C34FEB5B0}"/>
    <cellStyle name="Comma 3 3 5 2 2 2" xfId="6219" xr:uid="{1A9A7A24-6F7E-4851-99E2-A248417933DD}"/>
    <cellStyle name="Comma 3 3 5 2 3" xfId="4875" xr:uid="{7EBE91EA-8B75-4CF0-9042-C84609F3FCCD}"/>
    <cellStyle name="Comma 3 3 5 2 4" xfId="3531" xr:uid="{DA8A365C-F818-4C37-8D17-A0BA6E5141E3}"/>
    <cellStyle name="Comma 3 3 5 3" xfId="1227" xr:uid="{5CDBE471-D8E8-4066-B29C-3B5A15FEFF88}"/>
    <cellStyle name="Comma 3 3 5 3 2" xfId="2571" xr:uid="{824211FA-0A07-4888-9882-F742A72591DE}"/>
    <cellStyle name="Comma 3 3 5 3 2 2" xfId="6603" xr:uid="{E35FCC42-33BE-4F95-A052-275134C9364E}"/>
    <cellStyle name="Comma 3 3 5 3 3" xfId="5259" xr:uid="{5038904A-2FB4-466D-AF37-8D73C20B18D3}"/>
    <cellStyle name="Comma 3 3 5 3 4" xfId="3915" xr:uid="{7B4DEC93-2486-457D-96B4-FB0B57E77689}"/>
    <cellStyle name="Comma 3 3 5 4" xfId="1803" xr:uid="{25DE685E-315D-4490-A39C-49B9CE7C88F5}"/>
    <cellStyle name="Comma 3 3 5 4 2" xfId="5835" xr:uid="{49D4A8DB-E065-4B2E-9ACF-67754E0CC766}"/>
    <cellStyle name="Comma 3 3 5 5" xfId="4491" xr:uid="{9315D701-F0B2-4122-9DAA-7B54A4200B9E}"/>
    <cellStyle name="Comma 3 3 5 6" xfId="3147" xr:uid="{BE861584-9552-4D78-BD1F-095D3C7F9363}"/>
    <cellStyle name="Comma 3 3 6" xfId="267" xr:uid="{BD8D431C-8A97-43DD-9F54-D224C65F6FBB}"/>
    <cellStyle name="Comma 3 3 6 2" xfId="1611" xr:uid="{27BEF31B-5825-4991-BC09-A225E6DCF436}"/>
    <cellStyle name="Comma 3 3 6 2 2" xfId="5643" xr:uid="{D8AE0FBB-C478-4737-AE64-20EA94F2D585}"/>
    <cellStyle name="Comma 3 3 6 3" xfId="4299" xr:uid="{796B97D4-0862-4736-8955-F6C51244AAC0}"/>
    <cellStyle name="Comma 3 3 6 4" xfId="2955" xr:uid="{2162FBBC-E564-4139-ACBF-903DEA16DADA}"/>
    <cellStyle name="Comma 3 3 7" xfId="651" xr:uid="{AB1ABA27-A200-438D-9FFB-F7AD33982699}"/>
    <cellStyle name="Comma 3 3 7 2" xfId="1995" xr:uid="{15E5CBA5-2D8E-48C4-9833-CAAE63441352}"/>
    <cellStyle name="Comma 3 3 7 2 2" xfId="6027" xr:uid="{5F0FEB07-8E3F-4859-A025-B6FB2054DB0C}"/>
    <cellStyle name="Comma 3 3 7 3" xfId="4683" xr:uid="{8C4D65C0-41BC-4406-BF87-FF7120896D03}"/>
    <cellStyle name="Comma 3 3 7 4" xfId="3339" xr:uid="{5E591465-3355-4DEE-9979-DCD4A60190EC}"/>
    <cellStyle name="Comma 3 3 8" xfId="1035" xr:uid="{05A2E593-4A5C-4565-8E73-51BA33959E78}"/>
    <cellStyle name="Comma 3 3 8 2" xfId="2379" xr:uid="{6D72978E-D209-439C-A64E-4D84005D7D22}"/>
    <cellStyle name="Comma 3 3 8 2 2" xfId="6411" xr:uid="{A3FBD152-9FBD-4B50-A374-B0D543D82A6A}"/>
    <cellStyle name="Comma 3 3 8 3" xfId="5067" xr:uid="{008EC5EA-FE95-4129-B81C-6C268C82A67F}"/>
    <cellStyle name="Comma 3 3 8 4" xfId="3723" xr:uid="{E84FB746-D602-4E2D-9120-45D44E8CF44B}"/>
    <cellStyle name="Comma 3 3 9" xfId="1419" xr:uid="{55158D6A-8B55-43A1-A31F-6624CEF7C47D}"/>
    <cellStyle name="Comma 3 3 9 2" xfId="5451" xr:uid="{E5683A27-60A1-487A-AB41-E855F58999B2}"/>
    <cellStyle name="Comma 4" xfId="11" xr:uid="{00000000-0005-0000-0000-000002000000}"/>
    <cellStyle name="Comma 4 2" xfId="64" xr:uid="{00000000-0005-0000-0000-000002000000}"/>
    <cellStyle name="Comma 4 2 10" xfId="1412" xr:uid="{0F3FA9AA-1226-40D4-88ED-798A733D615B}"/>
    <cellStyle name="Comma 4 2 10 2" xfId="5444" xr:uid="{0F986FDF-C951-4E4E-AC31-75F700B06C46}"/>
    <cellStyle name="Comma 4 2 11" xfId="4100" xr:uid="{27207CC0-0333-4680-B97E-68B4B53D05CC}"/>
    <cellStyle name="Comma 4 2 12" xfId="2756" xr:uid="{AEC65C03-46AD-4C18-84FC-ED5F1B9927D7}"/>
    <cellStyle name="Comma 4 2 2" xfId="84" xr:uid="{00000000-0005-0000-0000-000002000000}"/>
    <cellStyle name="Comma 4 2 2 10" xfId="4116" xr:uid="{B8433C2B-482A-496F-80E9-0F396F73760D}"/>
    <cellStyle name="Comma 4 2 2 11" xfId="2772" xr:uid="{8B0EE8BE-AF1B-44D4-A4D5-8E5C2EDE5D14}"/>
    <cellStyle name="Comma 4 2 2 2" xfId="108" xr:uid="{00000000-0005-0000-0000-000002000000}"/>
    <cellStyle name="Comma 4 2 2 2 10" xfId="2796" xr:uid="{8E010ACA-3FCA-46E4-A4A2-5EA85180E1C6}"/>
    <cellStyle name="Comma 4 2 2 2 2" xfId="156" xr:uid="{47174164-F132-49E9-A7C6-072113949A7C}"/>
    <cellStyle name="Comma 4 2 2 2 2 2" xfId="252" xr:uid="{86303EA9-D6C0-4BEC-A910-EC712745C276}"/>
    <cellStyle name="Comma 4 2 2 2 2 2 2" xfId="636" xr:uid="{7056294C-015A-41B4-B0F0-1995B5CDFB03}"/>
    <cellStyle name="Comma 4 2 2 2 2 2 2 2" xfId="1020" xr:uid="{84F32E93-3287-45E3-9663-4CA8BBF9CA8A}"/>
    <cellStyle name="Comma 4 2 2 2 2 2 2 2 2" xfId="2364" xr:uid="{4E03F92D-1781-4A03-B9CA-A196D390BF25}"/>
    <cellStyle name="Comma 4 2 2 2 2 2 2 2 2 2" xfId="6396" xr:uid="{99BB941A-3BCC-4FC7-AC17-FA507B00F83A}"/>
    <cellStyle name="Comma 4 2 2 2 2 2 2 2 3" xfId="5052" xr:uid="{C66BCF5E-4636-4371-9EEC-49286BFD2731}"/>
    <cellStyle name="Comma 4 2 2 2 2 2 2 2 4" xfId="3708" xr:uid="{52651D7E-6F76-488F-9333-D4CA82ADFCA0}"/>
    <cellStyle name="Comma 4 2 2 2 2 2 2 3" xfId="1404" xr:uid="{82512714-F544-4468-8841-5FD419C54FE8}"/>
    <cellStyle name="Comma 4 2 2 2 2 2 2 3 2" xfId="2748" xr:uid="{CC8F1CC5-5E30-4C3A-A23F-A79C3FBD66A1}"/>
    <cellStyle name="Comma 4 2 2 2 2 2 2 3 2 2" xfId="6780" xr:uid="{3F1625EA-D287-48F9-B66C-98141CF4E74A}"/>
    <cellStyle name="Comma 4 2 2 2 2 2 2 3 3" xfId="5436" xr:uid="{DB5832CA-C7CA-44AF-A5F5-AB39EA3F932F}"/>
    <cellStyle name="Comma 4 2 2 2 2 2 2 3 4" xfId="4092" xr:uid="{D0F51D86-FD3A-4E77-B207-DCA8A732C98E}"/>
    <cellStyle name="Comma 4 2 2 2 2 2 2 4" xfId="1980" xr:uid="{06463FDB-DF77-4683-8AF6-74AA0C120DA7}"/>
    <cellStyle name="Comma 4 2 2 2 2 2 2 4 2" xfId="6012" xr:uid="{0B797D85-4F10-40F5-A5D9-1F1B6231981D}"/>
    <cellStyle name="Comma 4 2 2 2 2 2 2 5" xfId="4668" xr:uid="{B670E1D9-ECB1-4041-AFE6-51F4F1F9C16A}"/>
    <cellStyle name="Comma 4 2 2 2 2 2 2 6" xfId="3324" xr:uid="{D4F10ADF-AC59-4851-AB7D-8C20F67B0A01}"/>
    <cellStyle name="Comma 4 2 2 2 2 2 3" xfId="444" xr:uid="{35A9F9B7-7D89-4D57-B3F8-B48420AABAE1}"/>
    <cellStyle name="Comma 4 2 2 2 2 2 3 2" xfId="1788" xr:uid="{07596768-C276-4EA1-9013-94551CE67EF9}"/>
    <cellStyle name="Comma 4 2 2 2 2 2 3 2 2" xfId="5820" xr:uid="{0C6E51CA-865E-48FA-A61F-37E42FC5DCA0}"/>
    <cellStyle name="Comma 4 2 2 2 2 2 3 3" xfId="4476" xr:uid="{94E09138-194E-461F-BBB9-B40BC06BE1DD}"/>
    <cellStyle name="Comma 4 2 2 2 2 2 3 4" xfId="3132" xr:uid="{A765A90C-2E9B-4A4A-86D3-8F12A8211ACC}"/>
    <cellStyle name="Comma 4 2 2 2 2 2 4" xfId="828" xr:uid="{BCF85596-B066-43EC-9668-3A32C203EE02}"/>
    <cellStyle name="Comma 4 2 2 2 2 2 4 2" xfId="2172" xr:uid="{6938416C-719A-4035-9813-2F97839E802D}"/>
    <cellStyle name="Comma 4 2 2 2 2 2 4 2 2" xfId="6204" xr:uid="{2DBEA5FE-DA57-4FE9-B691-F28B977209D5}"/>
    <cellStyle name="Comma 4 2 2 2 2 2 4 3" xfId="4860" xr:uid="{42915BF8-8ADD-4A95-A515-A5584F364ABC}"/>
    <cellStyle name="Comma 4 2 2 2 2 2 4 4" xfId="3516" xr:uid="{D716605D-7E50-46A3-9C03-DEF4FF90F717}"/>
    <cellStyle name="Comma 4 2 2 2 2 2 5" xfId="1212" xr:uid="{D4B022C8-FF9C-4737-A377-4165F79B2A80}"/>
    <cellStyle name="Comma 4 2 2 2 2 2 5 2" xfId="2556" xr:uid="{87932C72-50E1-4A48-864E-822F356EE949}"/>
    <cellStyle name="Comma 4 2 2 2 2 2 5 2 2" xfId="6588" xr:uid="{9FCAF816-6577-4D87-8255-C9CC9AB8FC06}"/>
    <cellStyle name="Comma 4 2 2 2 2 2 5 3" xfId="5244" xr:uid="{0DA29A6A-F504-4915-8E16-9DB6F447F0CE}"/>
    <cellStyle name="Comma 4 2 2 2 2 2 5 4" xfId="3900" xr:uid="{E85FB365-3319-4CA5-8FA1-21106038C479}"/>
    <cellStyle name="Comma 4 2 2 2 2 2 6" xfId="1596" xr:uid="{BC4F140A-3A5A-4B7F-8D41-60D1DE281584}"/>
    <cellStyle name="Comma 4 2 2 2 2 2 6 2" xfId="5628" xr:uid="{354F7552-5EDC-452E-BB4F-41AF40572FAF}"/>
    <cellStyle name="Comma 4 2 2 2 2 2 7" xfId="4284" xr:uid="{D9F6AFAE-4B63-4D63-8FB1-E81645FFAECF}"/>
    <cellStyle name="Comma 4 2 2 2 2 2 8" xfId="2940" xr:uid="{81E0F344-A8BB-433F-A4A6-62FF9795ED60}"/>
    <cellStyle name="Comma 4 2 2 2 2 3" xfId="540" xr:uid="{FA2629DD-C93B-4412-A7D4-7860BB832A30}"/>
    <cellStyle name="Comma 4 2 2 2 2 3 2" xfId="924" xr:uid="{A58E26F2-0C3D-4EB2-946D-B33FCB8A5273}"/>
    <cellStyle name="Comma 4 2 2 2 2 3 2 2" xfId="2268" xr:uid="{15B932CA-149A-4C41-BD0E-EE652A451E3D}"/>
    <cellStyle name="Comma 4 2 2 2 2 3 2 2 2" xfId="6300" xr:uid="{F7B5CA43-67BB-43EE-B562-7780938C050C}"/>
    <cellStyle name="Comma 4 2 2 2 2 3 2 3" xfId="4956" xr:uid="{ECBFD875-9B20-4803-AFC7-26B3B4C39D0D}"/>
    <cellStyle name="Comma 4 2 2 2 2 3 2 4" xfId="3612" xr:uid="{F00E0803-7829-488B-B8E2-720E88A737A4}"/>
    <cellStyle name="Comma 4 2 2 2 2 3 3" xfId="1308" xr:uid="{A67C2E23-D1A4-483F-A2F7-AD00CDC136B3}"/>
    <cellStyle name="Comma 4 2 2 2 2 3 3 2" xfId="2652" xr:uid="{D6983EEE-CB88-4C5D-AA6C-5C15074B0C42}"/>
    <cellStyle name="Comma 4 2 2 2 2 3 3 2 2" xfId="6684" xr:uid="{750712EB-BAD7-448E-8398-982AC2EDEFD1}"/>
    <cellStyle name="Comma 4 2 2 2 2 3 3 3" xfId="5340" xr:uid="{9552E5CB-C479-4673-B443-F68781F6443F}"/>
    <cellStyle name="Comma 4 2 2 2 2 3 3 4" xfId="3996" xr:uid="{0A3B9622-9B59-480F-9EE0-122F94030455}"/>
    <cellStyle name="Comma 4 2 2 2 2 3 4" xfId="1884" xr:uid="{67FFF060-4B36-49CB-97C0-AA90EB24B788}"/>
    <cellStyle name="Comma 4 2 2 2 2 3 4 2" xfId="5916" xr:uid="{79BCE917-0D2A-45E1-BD49-D9F599AC87E0}"/>
    <cellStyle name="Comma 4 2 2 2 2 3 5" xfId="4572" xr:uid="{5A775981-77F3-4806-937E-FEC27D753115}"/>
    <cellStyle name="Comma 4 2 2 2 2 3 6" xfId="3228" xr:uid="{E902456E-34AF-49CD-B168-6330FC4B68E3}"/>
    <cellStyle name="Comma 4 2 2 2 2 4" xfId="348" xr:uid="{17323DB9-043A-407C-8D8C-864711D10CF4}"/>
    <cellStyle name="Comma 4 2 2 2 2 4 2" xfId="1692" xr:uid="{D9DFA34C-B4C6-45D4-99F4-B13383E2975F}"/>
    <cellStyle name="Comma 4 2 2 2 2 4 2 2" xfId="5724" xr:uid="{A3CFCA26-EDB6-48C4-BC07-5A81EB22E3CA}"/>
    <cellStyle name="Comma 4 2 2 2 2 4 3" xfId="4380" xr:uid="{8B40F6D7-CD65-4519-A02C-8CBDA31CA984}"/>
    <cellStyle name="Comma 4 2 2 2 2 4 4" xfId="3036" xr:uid="{6096A82C-9613-47E5-9D33-B2CA1EBA3EB2}"/>
    <cellStyle name="Comma 4 2 2 2 2 5" xfId="732" xr:uid="{B83DDFB1-CF94-46F2-829F-AD612DB8382F}"/>
    <cellStyle name="Comma 4 2 2 2 2 5 2" xfId="2076" xr:uid="{B067603E-69BA-4EAA-9DB3-CD236448B715}"/>
    <cellStyle name="Comma 4 2 2 2 2 5 2 2" xfId="6108" xr:uid="{3E01958A-430D-4887-B6E2-E412672ED5AE}"/>
    <cellStyle name="Comma 4 2 2 2 2 5 3" xfId="4764" xr:uid="{0502CB1C-6B5E-48F0-9C65-B96BE53530D1}"/>
    <cellStyle name="Comma 4 2 2 2 2 5 4" xfId="3420" xr:uid="{F169BC98-C3D4-41B6-997C-60A15C6C1D57}"/>
    <cellStyle name="Comma 4 2 2 2 2 6" xfId="1116" xr:uid="{F057E0BE-D3E8-47E5-B415-76D99E76C9F1}"/>
    <cellStyle name="Comma 4 2 2 2 2 6 2" xfId="2460" xr:uid="{CEC09652-63D6-4AC7-854B-AE5E82675EA9}"/>
    <cellStyle name="Comma 4 2 2 2 2 6 2 2" xfId="6492" xr:uid="{6DE9F862-7356-475F-A55E-0CA449FE09FD}"/>
    <cellStyle name="Comma 4 2 2 2 2 6 3" xfId="5148" xr:uid="{4EE1A612-9627-4A4C-919B-805A48EE5EEC}"/>
    <cellStyle name="Comma 4 2 2 2 2 6 4" xfId="3804" xr:uid="{512DBE9D-9F1A-48E5-B108-FFF58B6EE136}"/>
    <cellStyle name="Comma 4 2 2 2 2 7" xfId="1500" xr:uid="{0037CBD7-A0A5-417C-8E82-5A38724B6ECF}"/>
    <cellStyle name="Comma 4 2 2 2 2 7 2" xfId="5532" xr:uid="{08CEE539-0871-42B3-B291-B33D41F8B92E}"/>
    <cellStyle name="Comma 4 2 2 2 2 8" xfId="4188" xr:uid="{D6AE5164-4B2D-44C5-B4AC-2CD2C5849512}"/>
    <cellStyle name="Comma 4 2 2 2 2 9" xfId="2844" xr:uid="{CFBC26EF-3420-4A1A-87A2-52AFD1433507}"/>
    <cellStyle name="Comma 4 2 2 2 3" xfId="204" xr:uid="{83937309-0CA6-4DC7-BC14-25705A57899F}"/>
    <cellStyle name="Comma 4 2 2 2 3 2" xfId="588" xr:uid="{17100CA9-8A80-4676-9E60-A2AC55DA0682}"/>
    <cellStyle name="Comma 4 2 2 2 3 2 2" xfId="972" xr:uid="{4BD7DEBD-4BC8-44AE-B5ED-67016E8DB5B3}"/>
    <cellStyle name="Comma 4 2 2 2 3 2 2 2" xfId="2316" xr:uid="{7E19B8A8-6582-4FF4-BC68-523995F1AB7F}"/>
    <cellStyle name="Comma 4 2 2 2 3 2 2 2 2" xfId="6348" xr:uid="{37DB5F4E-7A38-4FB8-BCD1-DDF07971C70A}"/>
    <cellStyle name="Comma 4 2 2 2 3 2 2 3" xfId="5004" xr:uid="{647113F2-530A-447B-9792-3E708595B097}"/>
    <cellStyle name="Comma 4 2 2 2 3 2 2 4" xfId="3660" xr:uid="{4BD467CD-B351-4FB0-813C-21A26B81EC42}"/>
    <cellStyle name="Comma 4 2 2 2 3 2 3" xfId="1356" xr:uid="{A16A453C-4AAD-49BC-9736-457188022F62}"/>
    <cellStyle name="Comma 4 2 2 2 3 2 3 2" xfId="2700" xr:uid="{904EA899-68CF-4DE2-B68E-0124ED2A3B93}"/>
    <cellStyle name="Comma 4 2 2 2 3 2 3 2 2" xfId="6732" xr:uid="{4403AD6E-F28C-4998-A8EB-3A9982806C30}"/>
    <cellStyle name="Comma 4 2 2 2 3 2 3 3" xfId="5388" xr:uid="{97FA905D-F7AE-4D66-821D-A6FD4D7CBAA3}"/>
    <cellStyle name="Comma 4 2 2 2 3 2 3 4" xfId="4044" xr:uid="{C40AE8BD-8384-4EDF-839C-B5265761CC82}"/>
    <cellStyle name="Comma 4 2 2 2 3 2 4" xfId="1932" xr:uid="{389A7BBC-3CFE-41BF-8719-A2F37A38E52A}"/>
    <cellStyle name="Comma 4 2 2 2 3 2 4 2" xfId="5964" xr:uid="{95EDBC5E-680A-4673-96AE-56C410760D9C}"/>
    <cellStyle name="Comma 4 2 2 2 3 2 5" xfId="4620" xr:uid="{5D7423F5-F745-4F3D-821D-DE7C2B26AD28}"/>
    <cellStyle name="Comma 4 2 2 2 3 2 6" xfId="3276" xr:uid="{C845DFB3-4F8C-4FB8-B16E-BC5200996BFC}"/>
    <cellStyle name="Comma 4 2 2 2 3 3" xfId="396" xr:uid="{00D9BEF1-6E86-4510-80B1-6DE4DD7CB9F0}"/>
    <cellStyle name="Comma 4 2 2 2 3 3 2" xfId="1740" xr:uid="{164784DC-A47E-40A8-9671-F1A4DD277468}"/>
    <cellStyle name="Comma 4 2 2 2 3 3 2 2" xfId="5772" xr:uid="{D85467E6-1F20-4AE2-AD15-6809B43ED674}"/>
    <cellStyle name="Comma 4 2 2 2 3 3 3" xfId="4428" xr:uid="{2F0323E2-FBE0-4946-8E0F-4BBC8504B73F}"/>
    <cellStyle name="Comma 4 2 2 2 3 3 4" xfId="3084" xr:uid="{1FFFF4C8-3AC2-414B-9CA9-31791C9EB792}"/>
    <cellStyle name="Comma 4 2 2 2 3 4" xfId="780" xr:uid="{01CBEAD4-24ED-460B-879A-158ACDFE5414}"/>
    <cellStyle name="Comma 4 2 2 2 3 4 2" xfId="2124" xr:uid="{6AA91823-AE43-43F7-9CE9-2E6D43619ADE}"/>
    <cellStyle name="Comma 4 2 2 2 3 4 2 2" xfId="6156" xr:uid="{B5214E0D-64ED-4E19-B421-9F3174EE2BD6}"/>
    <cellStyle name="Comma 4 2 2 2 3 4 3" xfId="4812" xr:uid="{4DB28743-34CD-47E7-ABAA-99E45D784EB4}"/>
    <cellStyle name="Comma 4 2 2 2 3 4 4" xfId="3468" xr:uid="{811B2D19-E328-47BA-B575-25D19F54080B}"/>
    <cellStyle name="Comma 4 2 2 2 3 5" xfId="1164" xr:uid="{9EC91C44-7322-4B5C-8EA1-AD1DDBBFE300}"/>
    <cellStyle name="Comma 4 2 2 2 3 5 2" xfId="2508" xr:uid="{EC154914-93F2-4130-B20B-1FEAF1225D69}"/>
    <cellStyle name="Comma 4 2 2 2 3 5 2 2" xfId="6540" xr:uid="{B24BB3C8-0A47-403A-9E1A-2B92D891B8B8}"/>
    <cellStyle name="Comma 4 2 2 2 3 5 3" xfId="5196" xr:uid="{3D6D22F5-D4DA-4FCF-B0D3-3C680D62109B}"/>
    <cellStyle name="Comma 4 2 2 2 3 5 4" xfId="3852" xr:uid="{5E1ADB99-7545-427D-8690-22C65A8200EE}"/>
    <cellStyle name="Comma 4 2 2 2 3 6" xfId="1548" xr:uid="{73E791D7-2F57-452C-A597-8A03847EEE72}"/>
    <cellStyle name="Comma 4 2 2 2 3 6 2" xfId="5580" xr:uid="{2170D581-4C74-4EDC-8479-1EFAF4C9AF25}"/>
    <cellStyle name="Comma 4 2 2 2 3 7" xfId="4236" xr:uid="{7E934543-BB8E-4F61-BE26-1BA84A3E88D4}"/>
    <cellStyle name="Comma 4 2 2 2 3 8" xfId="2892" xr:uid="{99502A87-8BFA-4D4C-B969-C14547C64C7D}"/>
    <cellStyle name="Comma 4 2 2 2 4" xfId="492" xr:uid="{49F90B38-B65E-4A23-B2D5-1DC045779227}"/>
    <cellStyle name="Comma 4 2 2 2 4 2" xfId="876" xr:uid="{3CB93D7F-220E-4675-93F2-B1BF0BAF2507}"/>
    <cellStyle name="Comma 4 2 2 2 4 2 2" xfId="2220" xr:uid="{865856F1-9866-41FF-8D15-4B8958C0A055}"/>
    <cellStyle name="Comma 4 2 2 2 4 2 2 2" xfId="6252" xr:uid="{6C4D7473-F6A2-45EA-BF48-04BE02A93F0F}"/>
    <cellStyle name="Comma 4 2 2 2 4 2 3" xfId="4908" xr:uid="{1DABF6FE-2E77-4C5F-BF3D-8D67A39FDBEC}"/>
    <cellStyle name="Comma 4 2 2 2 4 2 4" xfId="3564" xr:uid="{CF0CF88C-9AFB-47DA-AA4B-0086E014A013}"/>
    <cellStyle name="Comma 4 2 2 2 4 3" xfId="1260" xr:uid="{587C6A06-4D27-4290-8DD9-7974B1A34D3A}"/>
    <cellStyle name="Comma 4 2 2 2 4 3 2" xfId="2604" xr:uid="{8DCE7FBF-677F-4F22-8D2E-B1F2ACDA576A}"/>
    <cellStyle name="Comma 4 2 2 2 4 3 2 2" xfId="6636" xr:uid="{2E972C7C-01AE-4D48-90DD-A1DC6E0A6E85}"/>
    <cellStyle name="Comma 4 2 2 2 4 3 3" xfId="5292" xr:uid="{45EA7B10-F60C-4F69-A7F0-8A8DB5FEBE44}"/>
    <cellStyle name="Comma 4 2 2 2 4 3 4" xfId="3948" xr:uid="{1B2F40D2-0680-4848-90D3-A457ECA84E65}"/>
    <cellStyle name="Comma 4 2 2 2 4 4" xfId="1836" xr:uid="{CE564DEC-C45A-4018-8246-D55D831A90BB}"/>
    <cellStyle name="Comma 4 2 2 2 4 4 2" xfId="5868" xr:uid="{DF6CFE81-E44B-4C2F-A294-45D903666040}"/>
    <cellStyle name="Comma 4 2 2 2 4 5" xfId="4524" xr:uid="{389EC64C-A791-4CDC-97EB-D2056E1DC630}"/>
    <cellStyle name="Comma 4 2 2 2 4 6" xfId="3180" xr:uid="{53135761-0588-4093-B52A-0C3904350E60}"/>
    <cellStyle name="Comma 4 2 2 2 5" xfId="300" xr:uid="{9653FCEA-ACBA-4F1E-84F1-C2CD0983FE97}"/>
    <cellStyle name="Comma 4 2 2 2 5 2" xfId="1644" xr:uid="{23C0AD05-542B-4579-AFA2-2ED1E4304504}"/>
    <cellStyle name="Comma 4 2 2 2 5 2 2" xfId="5676" xr:uid="{55C780FE-0C12-4C8C-8B1E-73AD6F7EAD4F}"/>
    <cellStyle name="Comma 4 2 2 2 5 3" xfId="4332" xr:uid="{7E0EFCFD-EF6C-4F17-BA69-FCF8782E490D}"/>
    <cellStyle name="Comma 4 2 2 2 5 4" xfId="2988" xr:uid="{20692EE8-E0F6-4AB2-ADD8-B438F3D55553}"/>
    <cellStyle name="Comma 4 2 2 2 6" xfId="684" xr:uid="{A7CA7530-5840-4A6B-A8B2-90CCBD69DFBF}"/>
    <cellStyle name="Comma 4 2 2 2 6 2" xfId="2028" xr:uid="{B53F30E1-FAFB-4929-97C3-1F17A69AFAED}"/>
    <cellStyle name="Comma 4 2 2 2 6 2 2" xfId="6060" xr:uid="{ECB7AAF5-0E2B-4816-A568-032056004F0A}"/>
    <cellStyle name="Comma 4 2 2 2 6 3" xfId="4716" xr:uid="{83A0F7D6-E146-46F8-B777-23A7530B1257}"/>
    <cellStyle name="Comma 4 2 2 2 6 4" xfId="3372" xr:uid="{016A7AB3-9A74-4D1B-A636-0981B794E548}"/>
    <cellStyle name="Comma 4 2 2 2 7" xfId="1068" xr:uid="{BEE3A6B2-F353-4CEB-ABEA-4FA9A1E76090}"/>
    <cellStyle name="Comma 4 2 2 2 7 2" xfId="2412" xr:uid="{3338592C-6B0A-4F36-B895-EECD7BC12347}"/>
    <cellStyle name="Comma 4 2 2 2 7 2 2" xfId="6444" xr:uid="{7B6B102F-96B2-467E-ADAF-5DE8BAE41F0E}"/>
    <cellStyle name="Comma 4 2 2 2 7 3" xfId="5100" xr:uid="{82BC0509-48CA-48F5-864C-8B9F02C2C466}"/>
    <cellStyle name="Comma 4 2 2 2 7 4" xfId="3756" xr:uid="{DB305D38-7744-4133-BE87-FF7A71113647}"/>
    <cellStyle name="Comma 4 2 2 2 8" xfId="1452" xr:uid="{318DDB77-F402-4B47-8B35-DF76F541D794}"/>
    <cellStyle name="Comma 4 2 2 2 8 2" xfId="5484" xr:uid="{307483A1-76F5-482B-9FB5-1E07D8328904}"/>
    <cellStyle name="Comma 4 2 2 2 9" xfId="4140" xr:uid="{405128AB-0254-42DD-9017-DB7902749330}"/>
    <cellStyle name="Comma 4 2 2 3" xfId="132" xr:uid="{2F3EDB60-6C2C-4912-83E0-A1E34EDC3434}"/>
    <cellStyle name="Comma 4 2 2 3 2" xfId="228" xr:uid="{D85ECC99-F491-4FD6-8D9D-F0660483BA96}"/>
    <cellStyle name="Comma 4 2 2 3 2 2" xfId="612" xr:uid="{61B1FAD3-F5DD-4279-8A70-B2261D4D59BD}"/>
    <cellStyle name="Comma 4 2 2 3 2 2 2" xfId="996" xr:uid="{4E3561B5-338B-4609-98B8-A9069800EB42}"/>
    <cellStyle name="Comma 4 2 2 3 2 2 2 2" xfId="2340" xr:uid="{E17CA2D3-D8C5-405F-A664-C01330817C68}"/>
    <cellStyle name="Comma 4 2 2 3 2 2 2 2 2" xfId="6372" xr:uid="{B76B8109-0BEC-4301-B795-41B679C3F871}"/>
    <cellStyle name="Comma 4 2 2 3 2 2 2 3" xfId="5028" xr:uid="{9BEEE13F-09E1-488E-AE0C-13292F7B4254}"/>
    <cellStyle name="Comma 4 2 2 3 2 2 2 4" xfId="3684" xr:uid="{6E9747D1-CBA1-4638-AA24-EF6BA251D2A6}"/>
    <cellStyle name="Comma 4 2 2 3 2 2 3" xfId="1380" xr:uid="{000BE337-76C6-4FB9-B727-777AD285957A}"/>
    <cellStyle name="Comma 4 2 2 3 2 2 3 2" xfId="2724" xr:uid="{E5EF4432-6422-48F7-BCEE-DF87ACCFC5E2}"/>
    <cellStyle name="Comma 4 2 2 3 2 2 3 2 2" xfId="6756" xr:uid="{DA09A0BB-70E1-4C31-BFD2-CCC48B728EC3}"/>
    <cellStyle name="Comma 4 2 2 3 2 2 3 3" xfId="5412" xr:uid="{4E59674D-F3B9-45BB-A1E9-794AB3BFFAD8}"/>
    <cellStyle name="Comma 4 2 2 3 2 2 3 4" xfId="4068" xr:uid="{2204217A-7AAC-43AD-83AA-4AE456214C57}"/>
    <cellStyle name="Comma 4 2 2 3 2 2 4" xfId="1956" xr:uid="{D98230BF-4A8D-46A8-B1E9-EA9FB99098EC}"/>
    <cellStyle name="Comma 4 2 2 3 2 2 4 2" xfId="5988" xr:uid="{4FB1F4A6-5936-450A-9006-85D472C99892}"/>
    <cellStyle name="Comma 4 2 2 3 2 2 5" xfId="4644" xr:uid="{469F8387-A235-44F1-BA69-9BE4C153B332}"/>
    <cellStyle name="Comma 4 2 2 3 2 2 6" xfId="3300" xr:uid="{8D4F148A-F0A4-4F29-B147-2154BA170D44}"/>
    <cellStyle name="Comma 4 2 2 3 2 3" xfId="420" xr:uid="{4FC841FD-7292-43F2-875F-BC77AED7AA9E}"/>
    <cellStyle name="Comma 4 2 2 3 2 3 2" xfId="1764" xr:uid="{7264D1CD-A8D4-4C94-998C-B141B0DC8EC6}"/>
    <cellStyle name="Comma 4 2 2 3 2 3 2 2" xfId="5796" xr:uid="{FF632302-F0E5-44D4-A15B-6D6A503CE566}"/>
    <cellStyle name="Comma 4 2 2 3 2 3 3" xfId="4452" xr:uid="{726AB7D9-A122-45AE-AF9B-E4FC16561033}"/>
    <cellStyle name="Comma 4 2 2 3 2 3 4" xfId="3108" xr:uid="{AC33B30D-AD54-4164-9892-EEB4D5CDF4B1}"/>
    <cellStyle name="Comma 4 2 2 3 2 4" xfId="804" xr:uid="{33E87CCE-8355-4EAA-B526-BF3BD0EE9CC3}"/>
    <cellStyle name="Comma 4 2 2 3 2 4 2" xfId="2148" xr:uid="{8E89CAAD-59D5-4AB9-8C2E-4C3D761BB228}"/>
    <cellStyle name="Comma 4 2 2 3 2 4 2 2" xfId="6180" xr:uid="{64123000-9DEF-4F88-A698-D28CAE74BE5A}"/>
    <cellStyle name="Comma 4 2 2 3 2 4 3" xfId="4836" xr:uid="{56E06DFB-53B2-4262-91A4-894A790CBCA2}"/>
    <cellStyle name="Comma 4 2 2 3 2 4 4" xfId="3492" xr:uid="{574ADCAD-7584-4927-8C5D-F519316E3841}"/>
    <cellStyle name="Comma 4 2 2 3 2 5" xfId="1188" xr:uid="{4805F45E-3D09-406C-9F0B-47A96D01B1D8}"/>
    <cellStyle name="Comma 4 2 2 3 2 5 2" xfId="2532" xr:uid="{1FDDB785-F2E3-4F6A-9FB6-8F14622E2668}"/>
    <cellStyle name="Comma 4 2 2 3 2 5 2 2" xfId="6564" xr:uid="{812B9613-5031-435C-93F3-0B18234F241C}"/>
    <cellStyle name="Comma 4 2 2 3 2 5 3" xfId="5220" xr:uid="{7FE38BA4-119F-48C0-A579-1615ECD610FF}"/>
    <cellStyle name="Comma 4 2 2 3 2 5 4" xfId="3876" xr:uid="{35BD8DE2-0D4E-471B-B257-56B0BA42A105}"/>
    <cellStyle name="Comma 4 2 2 3 2 6" xfId="1572" xr:uid="{8CA33668-3236-44FC-83B6-AE5D8D4091C5}"/>
    <cellStyle name="Comma 4 2 2 3 2 6 2" xfId="5604" xr:uid="{CF7BF769-C1E1-480C-AF1D-569507FFA0CC}"/>
    <cellStyle name="Comma 4 2 2 3 2 7" xfId="4260" xr:uid="{05BE9500-308E-4FF9-8544-293162FEBBB7}"/>
    <cellStyle name="Comma 4 2 2 3 2 8" xfId="2916" xr:uid="{60C30814-9627-4602-9F45-27D776F4486E}"/>
    <cellStyle name="Comma 4 2 2 3 3" xfId="516" xr:uid="{2F5747BA-42F5-4EF0-8928-885A1FCA2B71}"/>
    <cellStyle name="Comma 4 2 2 3 3 2" xfId="900" xr:uid="{DF334F9D-01A7-4BBD-B305-1A1C9A611135}"/>
    <cellStyle name="Comma 4 2 2 3 3 2 2" xfId="2244" xr:uid="{83F9C30D-357E-402D-8A85-B16C57099981}"/>
    <cellStyle name="Comma 4 2 2 3 3 2 2 2" xfId="6276" xr:uid="{72E9F9EB-CBD1-451D-8459-CF199F162C06}"/>
    <cellStyle name="Comma 4 2 2 3 3 2 3" xfId="4932" xr:uid="{A5ED194A-A1BC-4F05-9FA5-E700F78656D7}"/>
    <cellStyle name="Comma 4 2 2 3 3 2 4" xfId="3588" xr:uid="{825402A5-49B1-4C42-A0C7-AD3B230E790D}"/>
    <cellStyle name="Comma 4 2 2 3 3 3" xfId="1284" xr:uid="{4B728DEA-893A-4FB4-8CD6-89773C3478EB}"/>
    <cellStyle name="Comma 4 2 2 3 3 3 2" xfId="2628" xr:uid="{69CFB568-CDCE-45CD-B38E-E303D1ADD5F9}"/>
    <cellStyle name="Comma 4 2 2 3 3 3 2 2" xfId="6660" xr:uid="{CC758555-1C99-4022-B30B-C31AE868CE72}"/>
    <cellStyle name="Comma 4 2 2 3 3 3 3" xfId="5316" xr:uid="{062F9577-EC03-4FB8-9743-E8EA758CC588}"/>
    <cellStyle name="Comma 4 2 2 3 3 3 4" xfId="3972" xr:uid="{EBFC7516-5BD2-48A3-A3FF-703752C66941}"/>
    <cellStyle name="Comma 4 2 2 3 3 4" xfId="1860" xr:uid="{2E8C63DF-DDF0-4FEE-AD20-5A359E6FD5B8}"/>
    <cellStyle name="Comma 4 2 2 3 3 4 2" xfId="5892" xr:uid="{EE5D7A7A-096D-4253-AADD-63859A16370A}"/>
    <cellStyle name="Comma 4 2 2 3 3 5" xfId="4548" xr:uid="{925F0900-92FB-456B-814D-84BD95FB93AF}"/>
    <cellStyle name="Comma 4 2 2 3 3 6" xfId="3204" xr:uid="{56AFBC82-DB68-4316-8A77-1448CB19ADB7}"/>
    <cellStyle name="Comma 4 2 2 3 4" xfId="324" xr:uid="{B062BCEC-394A-493A-B0AE-61C55FA6EB33}"/>
    <cellStyle name="Comma 4 2 2 3 4 2" xfId="1668" xr:uid="{8367D61C-F8B8-45D8-A145-46134530496F}"/>
    <cellStyle name="Comma 4 2 2 3 4 2 2" xfId="5700" xr:uid="{A51D29C5-8535-40F4-AE60-14871FED5C6D}"/>
    <cellStyle name="Comma 4 2 2 3 4 3" xfId="4356" xr:uid="{C4F11B93-26FB-4FB4-B191-BCF4B975A563}"/>
    <cellStyle name="Comma 4 2 2 3 4 4" xfId="3012" xr:uid="{F7A5EF86-8F77-4812-9C9F-AD1759E0EA44}"/>
    <cellStyle name="Comma 4 2 2 3 5" xfId="708" xr:uid="{5FBA5879-4287-4D69-B751-089DD1802AC2}"/>
    <cellStyle name="Comma 4 2 2 3 5 2" xfId="2052" xr:uid="{35A6F01F-DD7B-4D51-AED5-963CE322017A}"/>
    <cellStyle name="Comma 4 2 2 3 5 2 2" xfId="6084" xr:uid="{0C6AB75F-1FF1-44E2-B43A-80739BF8FD04}"/>
    <cellStyle name="Comma 4 2 2 3 5 3" xfId="4740" xr:uid="{98181940-0C89-444C-A33B-61CD0504CF68}"/>
    <cellStyle name="Comma 4 2 2 3 5 4" xfId="3396" xr:uid="{6C380E28-D2B2-4558-8B6C-9B6C10198DC0}"/>
    <cellStyle name="Comma 4 2 2 3 6" xfId="1092" xr:uid="{8ECC9BF3-4D03-4257-98F7-5594A3432E27}"/>
    <cellStyle name="Comma 4 2 2 3 6 2" xfId="2436" xr:uid="{B4285D7E-AB8F-4D19-B755-2B4E33D63763}"/>
    <cellStyle name="Comma 4 2 2 3 6 2 2" xfId="6468" xr:uid="{BCA1F63A-E83B-4B36-802E-83593A400DF6}"/>
    <cellStyle name="Comma 4 2 2 3 6 3" xfId="5124" xr:uid="{0D72FC43-BC13-4771-B067-49EDB8CFF322}"/>
    <cellStyle name="Comma 4 2 2 3 6 4" xfId="3780" xr:uid="{72E4604B-3ECF-46B5-9802-576999622548}"/>
    <cellStyle name="Comma 4 2 2 3 7" xfId="1476" xr:uid="{EB9D1101-8788-49DB-9763-08D39CDACE99}"/>
    <cellStyle name="Comma 4 2 2 3 7 2" xfId="5508" xr:uid="{A344C2C6-388C-47D7-91B0-22B0C4F2313C}"/>
    <cellStyle name="Comma 4 2 2 3 8" xfId="4164" xr:uid="{1FB28DF8-B951-4D06-BC5A-386DC0FE96E3}"/>
    <cellStyle name="Comma 4 2 2 3 9" xfId="2820" xr:uid="{068A3CA9-AFBA-4A4E-A811-A6E61E0E6DFE}"/>
    <cellStyle name="Comma 4 2 2 4" xfId="180" xr:uid="{61FC762B-C85D-419C-95F6-0ACF100F3B6D}"/>
    <cellStyle name="Comma 4 2 2 4 2" xfId="564" xr:uid="{DB55C7FB-B451-45F4-B508-C72FCAB9A1E0}"/>
    <cellStyle name="Comma 4 2 2 4 2 2" xfId="948" xr:uid="{F2A63378-EA9E-4F6F-9CA4-E5A1EC91E91D}"/>
    <cellStyle name="Comma 4 2 2 4 2 2 2" xfId="2292" xr:uid="{5B526F43-C5AF-4BA7-BD6F-FFEB4AC07ED6}"/>
    <cellStyle name="Comma 4 2 2 4 2 2 2 2" xfId="6324" xr:uid="{5AB5D5E6-F5FF-4C63-A609-28EB9B63EA81}"/>
    <cellStyle name="Comma 4 2 2 4 2 2 3" xfId="4980" xr:uid="{B92AE4EB-E0D3-4195-9ED6-EC3E9D024003}"/>
    <cellStyle name="Comma 4 2 2 4 2 2 4" xfId="3636" xr:uid="{D29E4EB9-2A6D-4A49-9EF9-A28D4D18D992}"/>
    <cellStyle name="Comma 4 2 2 4 2 3" xfId="1332" xr:uid="{4E43122D-D8BB-4BFD-8246-6E3624B12DC2}"/>
    <cellStyle name="Comma 4 2 2 4 2 3 2" xfId="2676" xr:uid="{807470AE-96C6-463A-99D4-A54955104FA9}"/>
    <cellStyle name="Comma 4 2 2 4 2 3 2 2" xfId="6708" xr:uid="{781875DF-2D7F-4A03-8E8D-7390A826B0A3}"/>
    <cellStyle name="Comma 4 2 2 4 2 3 3" xfId="5364" xr:uid="{322F85F1-45F8-4CB9-81C5-7A584958487D}"/>
    <cellStyle name="Comma 4 2 2 4 2 3 4" xfId="4020" xr:uid="{D762F9A4-0969-4A7A-BBC3-28676015AA2F}"/>
    <cellStyle name="Comma 4 2 2 4 2 4" xfId="1908" xr:uid="{C34821E0-7511-446E-922D-4E9EA72A95E8}"/>
    <cellStyle name="Comma 4 2 2 4 2 4 2" xfId="5940" xr:uid="{3687ACAC-0D7B-45EC-BEE1-A7B3B99B9425}"/>
    <cellStyle name="Comma 4 2 2 4 2 5" xfId="4596" xr:uid="{016B7E95-6735-4316-A501-259BAF9043DA}"/>
    <cellStyle name="Comma 4 2 2 4 2 6" xfId="3252" xr:uid="{C0BDA695-29FB-4E07-9CB6-2A36A27141CF}"/>
    <cellStyle name="Comma 4 2 2 4 3" xfId="372" xr:uid="{65ACBB32-AC97-4FDD-BDF0-FEE323C6A927}"/>
    <cellStyle name="Comma 4 2 2 4 3 2" xfId="1716" xr:uid="{FEAF4A59-10D8-4B92-9BF1-85242B87EBF0}"/>
    <cellStyle name="Comma 4 2 2 4 3 2 2" xfId="5748" xr:uid="{E8B0B6D8-B6FC-46C5-95F3-86E563DDA334}"/>
    <cellStyle name="Comma 4 2 2 4 3 3" xfId="4404" xr:uid="{12FB6C35-7211-4C91-A0DA-F8DDE1CDFF1A}"/>
    <cellStyle name="Comma 4 2 2 4 3 4" xfId="3060" xr:uid="{CDCB6D97-5E6A-49A8-A774-CC3458430F06}"/>
    <cellStyle name="Comma 4 2 2 4 4" xfId="756" xr:uid="{4009F028-7299-448A-9639-DAEEF634A5B1}"/>
    <cellStyle name="Comma 4 2 2 4 4 2" xfId="2100" xr:uid="{589A39DA-C2C4-4C47-A589-A79F6F5DA68E}"/>
    <cellStyle name="Comma 4 2 2 4 4 2 2" xfId="6132" xr:uid="{72DDD396-9665-47D8-9EEA-1D2299C0129A}"/>
    <cellStyle name="Comma 4 2 2 4 4 3" xfId="4788" xr:uid="{83BCE0DC-A2A6-4687-B60F-968EE1A698FF}"/>
    <cellStyle name="Comma 4 2 2 4 4 4" xfId="3444" xr:uid="{449A4C9E-16B9-458E-8604-B3A780126062}"/>
    <cellStyle name="Comma 4 2 2 4 5" xfId="1140" xr:uid="{64724ED4-9B28-4539-BCE5-1B8295147C05}"/>
    <cellStyle name="Comma 4 2 2 4 5 2" xfId="2484" xr:uid="{52EAE477-5F1C-4A85-BCF5-D4123461784B}"/>
    <cellStyle name="Comma 4 2 2 4 5 2 2" xfId="6516" xr:uid="{543EB61E-CC8F-403C-B5FA-DAE74D374701}"/>
    <cellStyle name="Comma 4 2 2 4 5 3" xfId="5172" xr:uid="{83EAE057-11BD-403D-B8C4-BB9D68F468FC}"/>
    <cellStyle name="Comma 4 2 2 4 5 4" xfId="3828" xr:uid="{A45E3B51-2AB8-4693-B84D-1F99B9AED6EE}"/>
    <cellStyle name="Comma 4 2 2 4 6" xfId="1524" xr:uid="{AD5AAEBF-2E04-481C-877B-3D4488932596}"/>
    <cellStyle name="Comma 4 2 2 4 6 2" xfId="5556" xr:uid="{3C21DB47-EDAC-4A25-ABC7-31B7F603D09E}"/>
    <cellStyle name="Comma 4 2 2 4 7" xfId="4212" xr:uid="{E783BF84-3769-44E7-9F3E-5522ADB2AC53}"/>
    <cellStyle name="Comma 4 2 2 4 8" xfId="2868" xr:uid="{7C2CEA55-16E5-4D58-B770-4AC7965D4AB1}"/>
    <cellStyle name="Comma 4 2 2 5" xfId="468" xr:uid="{BB52B716-500D-493C-8F68-FDAC71EC73E6}"/>
    <cellStyle name="Comma 4 2 2 5 2" xfId="852" xr:uid="{C0B59557-0987-4A58-BAFD-48B507063D40}"/>
    <cellStyle name="Comma 4 2 2 5 2 2" xfId="2196" xr:uid="{E3A3B1A2-7F81-4284-BA3A-028B0E5F28E3}"/>
    <cellStyle name="Comma 4 2 2 5 2 2 2" xfId="6228" xr:uid="{D3F109E3-72E9-43AE-8C71-C1D3CB27F51E}"/>
    <cellStyle name="Comma 4 2 2 5 2 3" xfId="4884" xr:uid="{9218E451-390B-46F2-B856-D500E9AA2E16}"/>
    <cellStyle name="Comma 4 2 2 5 2 4" xfId="3540" xr:uid="{B5E8EA36-592A-4998-AA86-96A0A3EC120F}"/>
    <cellStyle name="Comma 4 2 2 5 3" xfId="1236" xr:uid="{6CA554D2-7B0B-4457-BBBE-929E873AB8BC}"/>
    <cellStyle name="Comma 4 2 2 5 3 2" xfId="2580" xr:uid="{D53DD53A-6108-4027-9E64-6AB0DE9AE565}"/>
    <cellStyle name="Comma 4 2 2 5 3 2 2" xfId="6612" xr:uid="{30EF8AD2-94CD-4990-963F-6C5380D6D3A4}"/>
    <cellStyle name="Comma 4 2 2 5 3 3" xfId="5268" xr:uid="{9F51C391-2516-44D5-A422-4D414E1FD115}"/>
    <cellStyle name="Comma 4 2 2 5 3 4" xfId="3924" xr:uid="{9023F849-8D32-43EA-B83B-158CFD4EA721}"/>
    <cellStyle name="Comma 4 2 2 5 4" xfId="1812" xr:uid="{6054B279-27F2-433D-9E45-B24DE01A166F}"/>
    <cellStyle name="Comma 4 2 2 5 4 2" xfId="5844" xr:uid="{6104E6F7-0F0C-46AF-9FB4-FAC4E69C49F8}"/>
    <cellStyle name="Comma 4 2 2 5 5" xfId="4500" xr:uid="{C4BC18FD-23F7-4D8A-8033-4A388632BD20}"/>
    <cellStyle name="Comma 4 2 2 5 6" xfId="3156" xr:uid="{517879BE-28A9-48DE-A80A-C696387D52CE}"/>
    <cellStyle name="Comma 4 2 2 6" xfId="276" xr:uid="{BB09E2E1-9910-48D3-BCCF-F93CAF5369AB}"/>
    <cellStyle name="Comma 4 2 2 6 2" xfId="1620" xr:uid="{DD5AB92C-4634-417F-96F7-F4251DE4886F}"/>
    <cellStyle name="Comma 4 2 2 6 2 2" xfId="5652" xr:uid="{7B0D081B-4252-47D2-905D-4CB7983E7B3A}"/>
    <cellStyle name="Comma 4 2 2 6 3" xfId="4308" xr:uid="{F94F7C58-AE7C-457F-AA60-BD33A7C25C5A}"/>
    <cellStyle name="Comma 4 2 2 6 4" xfId="2964" xr:uid="{44851857-920F-4DCB-9E7A-A5AA0559782A}"/>
    <cellStyle name="Comma 4 2 2 7" xfId="660" xr:uid="{520049F5-5AE9-4B5D-9D99-16F0F4FD340E}"/>
    <cellStyle name="Comma 4 2 2 7 2" xfId="2004" xr:uid="{37988969-EBF9-4C14-9631-0001B4477E65}"/>
    <cellStyle name="Comma 4 2 2 7 2 2" xfId="6036" xr:uid="{697B4941-8B12-49F8-A16E-D469E0C7F330}"/>
    <cellStyle name="Comma 4 2 2 7 3" xfId="4692" xr:uid="{8353714D-BA26-4555-996C-F52F3C9FB94B}"/>
    <cellStyle name="Comma 4 2 2 7 4" xfId="3348" xr:uid="{0F6950F1-8657-4338-A4FD-C3CE5DA385D4}"/>
    <cellStyle name="Comma 4 2 2 8" xfId="1044" xr:uid="{BF52524A-B65D-4A42-952C-906721C15D88}"/>
    <cellStyle name="Comma 4 2 2 8 2" xfId="2388" xr:uid="{D1743A1E-2538-4974-802A-D3B16508E4EC}"/>
    <cellStyle name="Comma 4 2 2 8 2 2" xfId="6420" xr:uid="{B2D9D6B2-17AD-422B-B4CF-1DCC76263671}"/>
    <cellStyle name="Comma 4 2 2 8 3" xfId="5076" xr:uid="{EF3B6737-587C-46C0-89F0-1D94DA985025}"/>
    <cellStyle name="Comma 4 2 2 8 4" xfId="3732" xr:uid="{0473364A-AE4C-4451-97D6-1F591AF8885B}"/>
    <cellStyle name="Comma 4 2 2 9" xfId="1428" xr:uid="{258EC5AE-2A0A-4F82-80D5-FDBBDB98FDF0}"/>
    <cellStyle name="Comma 4 2 2 9 2" xfId="5460" xr:uid="{4DB69A34-0A02-4F33-B670-C01309C3E1D8}"/>
    <cellStyle name="Comma 4 2 3" xfId="92" xr:uid="{00000000-0005-0000-0000-000002000000}"/>
    <cellStyle name="Comma 4 2 3 10" xfId="2780" xr:uid="{C25F3049-44A1-45DE-A93B-56383AD08997}"/>
    <cellStyle name="Comma 4 2 3 2" xfId="140" xr:uid="{88BC01F6-8D06-41AF-AE3D-82F0F662B668}"/>
    <cellStyle name="Comma 4 2 3 2 2" xfId="236" xr:uid="{5564C474-9EC8-4849-BB4F-5349D602C0A4}"/>
    <cellStyle name="Comma 4 2 3 2 2 2" xfId="620" xr:uid="{DBCE0847-3226-4E25-A43E-5CEFB3BD52E7}"/>
    <cellStyle name="Comma 4 2 3 2 2 2 2" xfId="1004" xr:uid="{92099C2F-BB22-4EC5-8B4C-55E2251CEED2}"/>
    <cellStyle name="Comma 4 2 3 2 2 2 2 2" xfId="2348" xr:uid="{37A11933-57EB-4A34-979E-0231B1ABC52C}"/>
    <cellStyle name="Comma 4 2 3 2 2 2 2 2 2" xfId="6380" xr:uid="{F46721B4-CA90-41F6-8D06-ECBFAD770F8B}"/>
    <cellStyle name="Comma 4 2 3 2 2 2 2 3" xfId="5036" xr:uid="{AA8FBE30-0EF2-4722-B006-12465FC50943}"/>
    <cellStyle name="Comma 4 2 3 2 2 2 2 4" xfId="3692" xr:uid="{24C71A6B-886C-4753-921A-B7EC82B6EC42}"/>
    <cellStyle name="Comma 4 2 3 2 2 2 3" xfId="1388" xr:uid="{652EB2C8-EE20-4A3B-ACC6-F21A83A146C7}"/>
    <cellStyle name="Comma 4 2 3 2 2 2 3 2" xfId="2732" xr:uid="{EC33653D-A2DD-40E5-923F-6B538897DC16}"/>
    <cellStyle name="Comma 4 2 3 2 2 2 3 2 2" xfId="6764" xr:uid="{73B7671E-7594-4D8A-B7C5-BE7D6AD135B5}"/>
    <cellStyle name="Comma 4 2 3 2 2 2 3 3" xfId="5420" xr:uid="{D178F6DC-792D-48C1-B0E7-4C327E075992}"/>
    <cellStyle name="Comma 4 2 3 2 2 2 3 4" xfId="4076" xr:uid="{BBD6A70A-A2F5-48D3-9634-316E153EFB80}"/>
    <cellStyle name="Comma 4 2 3 2 2 2 4" xfId="1964" xr:uid="{4591CCFD-0758-456C-BF83-B816DFCEA5E1}"/>
    <cellStyle name="Comma 4 2 3 2 2 2 4 2" xfId="5996" xr:uid="{2D00957C-E0AC-4F0D-8745-CACDB471F953}"/>
    <cellStyle name="Comma 4 2 3 2 2 2 5" xfId="4652" xr:uid="{F6A982CF-9FEB-4EDB-9952-4F04B4621A4C}"/>
    <cellStyle name="Comma 4 2 3 2 2 2 6" xfId="3308" xr:uid="{1EED12D9-784B-4A26-8B2E-927000A1DF2F}"/>
    <cellStyle name="Comma 4 2 3 2 2 3" xfId="428" xr:uid="{6213C4A5-E905-48DD-BA33-2A46C8494749}"/>
    <cellStyle name="Comma 4 2 3 2 2 3 2" xfId="1772" xr:uid="{84C867E3-99B8-415F-97F9-F672800E8F03}"/>
    <cellStyle name="Comma 4 2 3 2 2 3 2 2" xfId="5804" xr:uid="{DF4D3016-CED8-4E9C-87AF-0449486B9982}"/>
    <cellStyle name="Comma 4 2 3 2 2 3 3" xfId="4460" xr:uid="{C0A675C6-29AC-4406-AD66-F4AE482BCABB}"/>
    <cellStyle name="Comma 4 2 3 2 2 3 4" xfId="3116" xr:uid="{336F3989-8519-4B13-9A26-6056C36A18A1}"/>
    <cellStyle name="Comma 4 2 3 2 2 4" xfId="812" xr:uid="{E09B9FA3-6AB7-45D7-81BD-2C386BAB29D3}"/>
    <cellStyle name="Comma 4 2 3 2 2 4 2" xfId="2156" xr:uid="{9ABD9E19-6453-458D-8180-587633392B2D}"/>
    <cellStyle name="Comma 4 2 3 2 2 4 2 2" xfId="6188" xr:uid="{299FF3C1-B571-410D-A4AB-1D2E9724257C}"/>
    <cellStyle name="Comma 4 2 3 2 2 4 3" xfId="4844" xr:uid="{0C96C381-BD9C-4A26-B823-FDF104CC96FA}"/>
    <cellStyle name="Comma 4 2 3 2 2 4 4" xfId="3500" xr:uid="{3ED7AB8C-3BA0-456E-8D1A-568800562A5F}"/>
    <cellStyle name="Comma 4 2 3 2 2 5" xfId="1196" xr:uid="{113C7C89-961A-496C-916F-F3315C48145B}"/>
    <cellStyle name="Comma 4 2 3 2 2 5 2" xfId="2540" xr:uid="{57DFD047-2B93-42E8-BF75-715228A3D245}"/>
    <cellStyle name="Comma 4 2 3 2 2 5 2 2" xfId="6572" xr:uid="{98AE0C69-9B92-4806-8A5E-5AC244A962E4}"/>
    <cellStyle name="Comma 4 2 3 2 2 5 3" xfId="5228" xr:uid="{368907FB-CA75-442E-A690-DB19B0C2295E}"/>
    <cellStyle name="Comma 4 2 3 2 2 5 4" xfId="3884" xr:uid="{7E182185-56CE-420D-9A19-C1FABD2DC684}"/>
    <cellStyle name="Comma 4 2 3 2 2 6" xfId="1580" xr:uid="{5A24AEDF-1684-473D-8A8B-2F11F3BDE900}"/>
    <cellStyle name="Comma 4 2 3 2 2 6 2" xfId="5612" xr:uid="{A79614CD-32B5-4955-98AB-CD1C9696DBE0}"/>
    <cellStyle name="Comma 4 2 3 2 2 7" xfId="4268" xr:uid="{A19168AF-DC54-42B9-9E3F-4CBED68B3AB6}"/>
    <cellStyle name="Comma 4 2 3 2 2 8" xfId="2924" xr:uid="{0D959520-248C-4AB7-B997-85B741012C76}"/>
    <cellStyle name="Comma 4 2 3 2 3" xfId="524" xr:uid="{6C7B7250-E1E1-492B-A2AD-2EF8C5497D7C}"/>
    <cellStyle name="Comma 4 2 3 2 3 2" xfId="908" xr:uid="{FD787A0F-F877-402C-8248-F16F77760F44}"/>
    <cellStyle name="Comma 4 2 3 2 3 2 2" xfId="2252" xr:uid="{077892FB-BE5E-4D30-B399-7455236A8A52}"/>
    <cellStyle name="Comma 4 2 3 2 3 2 2 2" xfId="6284" xr:uid="{CF29EE44-66B5-46DE-806F-04E894AA615F}"/>
    <cellStyle name="Comma 4 2 3 2 3 2 3" xfId="4940" xr:uid="{1098DB63-1B06-4AF4-9137-9ED069B210CD}"/>
    <cellStyle name="Comma 4 2 3 2 3 2 4" xfId="3596" xr:uid="{91F09B73-DEB2-4AC1-9ABB-8113AD5B53D5}"/>
    <cellStyle name="Comma 4 2 3 2 3 3" xfId="1292" xr:uid="{4CD13457-2A9F-4A8E-AFEF-BC5DEB818FA2}"/>
    <cellStyle name="Comma 4 2 3 2 3 3 2" xfId="2636" xr:uid="{C418A7AE-1C57-427A-B5F7-1D20C85036B5}"/>
    <cellStyle name="Comma 4 2 3 2 3 3 2 2" xfId="6668" xr:uid="{E6D7DCAB-B949-40C9-8C87-D085FCA7E7A7}"/>
    <cellStyle name="Comma 4 2 3 2 3 3 3" xfId="5324" xr:uid="{316103F6-CBA8-4A32-94E6-E64DCC5898ED}"/>
    <cellStyle name="Comma 4 2 3 2 3 3 4" xfId="3980" xr:uid="{04FEA0A2-875A-4162-BC6E-540283AC06AD}"/>
    <cellStyle name="Comma 4 2 3 2 3 4" xfId="1868" xr:uid="{3E587F11-0C63-47B7-8EBF-6B11CCD3C086}"/>
    <cellStyle name="Comma 4 2 3 2 3 4 2" xfId="5900" xr:uid="{A0417DDE-30C2-4112-BA35-487E76966013}"/>
    <cellStyle name="Comma 4 2 3 2 3 5" xfId="4556" xr:uid="{599DA7AC-3768-435F-BD92-13C91B0CFB93}"/>
    <cellStyle name="Comma 4 2 3 2 3 6" xfId="3212" xr:uid="{4B821B7E-9055-44B9-A79D-93FFCEE3F350}"/>
    <cellStyle name="Comma 4 2 3 2 4" xfId="332" xr:uid="{51AFC020-B537-427B-8980-E429C17F7B13}"/>
    <cellStyle name="Comma 4 2 3 2 4 2" xfId="1676" xr:uid="{831F7BA6-8FFB-472F-802D-F5E2C6E6180D}"/>
    <cellStyle name="Comma 4 2 3 2 4 2 2" xfId="5708" xr:uid="{AD33BDE9-9E68-4A51-9746-21BEF8D2A554}"/>
    <cellStyle name="Comma 4 2 3 2 4 3" xfId="4364" xr:uid="{5C5877C2-8E7A-436D-8909-C17A1817BD34}"/>
    <cellStyle name="Comma 4 2 3 2 4 4" xfId="3020" xr:uid="{60D37714-57C8-415B-9847-ED2C3AB6B267}"/>
    <cellStyle name="Comma 4 2 3 2 5" xfId="716" xr:uid="{50F39166-B661-4B9A-ABE7-4FB24211C006}"/>
    <cellStyle name="Comma 4 2 3 2 5 2" xfId="2060" xr:uid="{96602F0E-AEF3-4D35-96D2-AD4C6F9702BA}"/>
    <cellStyle name="Comma 4 2 3 2 5 2 2" xfId="6092" xr:uid="{B1C9CF8E-0432-47FE-BF74-EA17D891A8DE}"/>
    <cellStyle name="Comma 4 2 3 2 5 3" xfId="4748" xr:uid="{290AAA0E-5571-4F79-BCE6-AE4505DDCBF6}"/>
    <cellStyle name="Comma 4 2 3 2 5 4" xfId="3404" xr:uid="{20B70503-E0AF-4FBA-B860-2598A1B63D4C}"/>
    <cellStyle name="Comma 4 2 3 2 6" xfId="1100" xr:uid="{906659F3-D779-4C74-9211-AD496BF6E233}"/>
    <cellStyle name="Comma 4 2 3 2 6 2" xfId="2444" xr:uid="{225E260D-9777-4445-9940-6244557761C6}"/>
    <cellStyle name="Comma 4 2 3 2 6 2 2" xfId="6476" xr:uid="{67E44831-6B1A-47FB-B79F-F5576A423FC3}"/>
    <cellStyle name="Comma 4 2 3 2 6 3" xfId="5132" xr:uid="{A2D3EFF5-85BE-4BC2-8202-83618CC4D585}"/>
    <cellStyle name="Comma 4 2 3 2 6 4" xfId="3788" xr:uid="{A0B19D64-63BB-4CE9-8DAD-C2596A350033}"/>
    <cellStyle name="Comma 4 2 3 2 7" xfId="1484" xr:uid="{0F4F1D07-F423-459B-9AFC-711510054BE4}"/>
    <cellStyle name="Comma 4 2 3 2 7 2" xfId="5516" xr:uid="{86AB6702-B6B5-4AE9-9470-7CF4BFCA9F0D}"/>
    <cellStyle name="Comma 4 2 3 2 8" xfId="4172" xr:uid="{C2127ABC-7F9A-4832-9766-26F1D5B24578}"/>
    <cellStyle name="Comma 4 2 3 2 9" xfId="2828" xr:uid="{57BE0386-5300-4A4F-8118-E3702AC667FB}"/>
    <cellStyle name="Comma 4 2 3 3" xfId="188" xr:uid="{42413C59-BE8C-4309-8D15-85E86ED148E0}"/>
    <cellStyle name="Comma 4 2 3 3 2" xfId="572" xr:uid="{F9047A62-FA9A-44E6-9823-AB509B58B87E}"/>
    <cellStyle name="Comma 4 2 3 3 2 2" xfId="956" xr:uid="{FDEF6551-CD07-4634-A2C1-9F1986387F34}"/>
    <cellStyle name="Comma 4 2 3 3 2 2 2" xfId="2300" xr:uid="{19871857-8B82-4E44-9905-47B517832FC9}"/>
    <cellStyle name="Comma 4 2 3 3 2 2 2 2" xfId="6332" xr:uid="{977C7283-BB2A-4896-A411-43D189298195}"/>
    <cellStyle name="Comma 4 2 3 3 2 2 3" xfId="4988" xr:uid="{36A25D68-AA88-45F7-AEE3-95478BBAD968}"/>
    <cellStyle name="Comma 4 2 3 3 2 2 4" xfId="3644" xr:uid="{56029FE6-9F10-47C2-B81A-AEBE144B06A1}"/>
    <cellStyle name="Comma 4 2 3 3 2 3" xfId="1340" xr:uid="{C0CD619C-D2F4-4E05-8B80-FD3C7F53F221}"/>
    <cellStyle name="Comma 4 2 3 3 2 3 2" xfId="2684" xr:uid="{73B3E2EF-1853-48DA-AFA6-7D6B0C9068C4}"/>
    <cellStyle name="Comma 4 2 3 3 2 3 2 2" xfId="6716" xr:uid="{8AE9CE8C-EC62-4DD4-A239-6A62CC341331}"/>
    <cellStyle name="Comma 4 2 3 3 2 3 3" xfId="5372" xr:uid="{8E1DC9A0-4E16-4568-894A-5873CAB98FB8}"/>
    <cellStyle name="Comma 4 2 3 3 2 3 4" xfId="4028" xr:uid="{F0B9A168-5C80-4DD0-83AC-B5E27CA7C5B4}"/>
    <cellStyle name="Comma 4 2 3 3 2 4" xfId="1916" xr:uid="{13A5471A-18FE-4DBC-B621-E2966925147A}"/>
    <cellStyle name="Comma 4 2 3 3 2 4 2" xfId="5948" xr:uid="{F40056F3-B3E2-4A0F-9142-4F70DF55E685}"/>
    <cellStyle name="Comma 4 2 3 3 2 5" xfId="4604" xr:uid="{55F6F6E0-658A-469D-930A-51C31D10F137}"/>
    <cellStyle name="Comma 4 2 3 3 2 6" xfId="3260" xr:uid="{8B8DBF84-A259-4507-AA83-9E8DE0D1722B}"/>
    <cellStyle name="Comma 4 2 3 3 3" xfId="380" xr:uid="{EB0188B8-7624-4349-B955-CF4FA2D9F03D}"/>
    <cellStyle name="Comma 4 2 3 3 3 2" xfId="1724" xr:uid="{C2EC24AD-31A3-407A-81BA-3DA88801D3E3}"/>
    <cellStyle name="Comma 4 2 3 3 3 2 2" xfId="5756" xr:uid="{7F838C27-5E2D-45DB-92C1-3509F3625D16}"/>
    <cellStyle name="Comma 4 2 3 3 3 3" xfId="4412" xr:uid="{A7DDB6C2-4B3D-4732-8CC1-EB64D5F4B695}"/>
    <cellStyle name="Comma 4 2 3 3 3 4" xfId="3068" xr:uid="{A05B4A73-8963-4F9A-A018-8ACAF7D910B0}"/>
    <cellStyle name="Comma 4 2 3 3 4" xfId="764" xr:uid="{94D70968-D94A-46E1-8ACF-6ACD9622DC2D}"/>
    <cellStyle name="Comma 4 2 3 3 4 2" xfId="2108" xr:uid="{93264976-FA89-4D96-A2D4-1188741BECC8}"/>
    <cellStyle name="Comma 4 2 3 3 4 2 2" xfId="6140" xr:uid="{BE699676-B4B7-40E4-ADF2-13FAA1C2C68C}"/>
    <cellStyle name="Comma 4 2 3 3 4 3" xfId="4796" xr:uid="{4D7FB3DF-3F4C-435A-875E-ACAEE5B21CC0}"/>
    <cellStyle name="Comma 4 2 3 3 4 4" xfId="3452" xr:uid="{CA63D876-F2F7-43EE-95E4-17986515C35A}"/>
    <cellStyle name="Comma 4 2 3 3 5" xfId="1148" xr:uid="{548CCBE9-D80B-470E-8F4B-72B82F0FA6B7}"/>
    <cellStyle name="Comma 4 2 3 3 5 2" xfId="2492" xr:uid="{7B231BCF-0977-4EC0-A1BA-853852798E6D}"/>
    <cellStyle name="Comma 4 2 3 3 5 2 2" xfId="6524" xr:uid="{FDA47784-2F82-4ED0-839D-6234248A7B1C}"/>
    <cellStyle name="Comma 4 2 3 3 5 3" xfId="5180" xr:uid="{9D439681-CF67-4FC3-BD49-CB4CD79A7E31}"/>
    <cellStyle name="Comma 4 2 3 3 5 4" xfId="3836" xr:uid="{B7110D47-1B27-40E5-8357-FC56287C572B}"/>
    <cellStyle name="Comma 4 2 3 3 6" xfId="1532" xr:uid="{72362684-54EF-46FF-BB26-0A32E69F6A88}"/>
    <cellStyle name="Comma 4 2 3 3 6 2" xfId="5564" xr:uid="{6A915409-B034-428A-AF48-21DCA42F3D80}"/>
    <cellStyle name="Comma 4 2 3 3 7" xfId="4220" xr:uid="{48368B63-1A76-478F-BED2-0EBF49290A17}"/>
    <cellStyle name="Comma 4 2 3 3 8" xfId="2876" xr:uid="{83C822B1-3898-4826-A785-EDB55257A56D}"/>
    <cellStyle name="Comma 4 2 3 4" xfId="476" xr:uid="{11F4B690-CEF3-4312-AC7B-56F5000411EB}"/>
    <cellStyle name="Comma 4 2 3 4 2" xfId="860" xr:uid="{B33C2EEC-72DF-4317-952D-CF7D89DCA2BD}"/>
    <cellStyle name="Comma 4 2 3 4 2 2" xfId="2204" xr:uid="{DFAB2960-2AB4-4A96-856E-226A0EA275A7}"/>
    <cellStyle name="Comma 4 2 3 4 2 2 2" xfId="6236" xr:uid="{1D49A4D7-882F-485C-B482-7E3156798F26}"/>
    <cellStyle name="Comma 4 2 3 4 2 3" xfId="4892" xr:uid="{91DBDB13-63E4-46C4-B6C9-289AA8DE60BC}"/>
    <cellStyle name="Comma 4 2 3 4 2 4" xfId="3548" xr:uid="{02CF8311-9F97-4DBB-A61D-7E4C659B2C7D}"/>
    <cellStyle name="Comma 4 2 3 4 3" xfId="1244" xr:uid="{ED8966F3-9EB6-4A89-AAA8-016ADCFD2CCE}"/>
    <cellStyle name="Comma 4 2 3 4 3 2" xfId="2588" xr:uid="{4233DE01-4F01-4C06-AE59-32FE19890405}"/>
    <cellStyle name="Comma 4 2 3 4 3 2 2" xfId="6620" xr:uid="{15E4A99B-9615-4838-933F-452C16542236}"/>
    <cellStyle name="Comma 4 2 3 4 3 3" xfId="5276" xr:uid="{A5D42DB5-556B-4084-B51B-8FD2AE217426}"/>
    <cellStyle name="Comma 4 2 3 4 3 4" xfId="3932" xr:uid="{4A1B952F-A139-4E25-84D8-18B2CE0A7BE6}"/>
    <cellStyle name="Comma 4 2 3 4 4" xfId="1820" xr:uid="{0F96CAE4-FEB9-4A64-9C33-F05B61054422}"/>
    <cellStyle name="Comma 4 2 3 4 4 2" xfId="5852" xr:uid="{57E02731-0F46-4682-BA35-D0EE0FB9BD4E}"/>
    <cellStyle name="Comma 4 2 3 4 5" xfId="4508" xr:uid="{F792D9EF-6E1A-493E-B921-A12B3385878C}"/>
    <cellStyle name="Comma 4 2 3 4 6" xfId="3164" xr:uid="{F44627F0-B57E-4707-A246-C56D9C56EF06}"/>
    <cellStyle name="Comma 4 2 3 5" xfId="284" xr:uid="{50FCAD57-7565-4327-BB1A-6789A378A3CF}"/>
    <cellStyle name="Comma 4 2 3 5 2" xfId="1628" xr:uid="{1E0DA8B0-FF3D-4137-AAC9-461AE806412B}"/>
    <cellStyle name="Comma 4 2 3 5 2 2" xfId="5660" xr:uid="{B20E7F7A-EC79-4386-B8D3-31B0259987BD}"/>
    <cellStyle name="Comma 4 2 3 5 3" xfId="4316" xr:uid="{FE1CADBA-2F35-45CA-A9CF-FAEB7A60A884}"/>
    <cellStyle name="Comma 4 2 3 5 4" xfId="2972" xr:uid="{11DBCF6C-FB90-456D-8A1D-F75B7FF5C301}"/>
    <cellStyle name="Comma 4 2 3 6" xfId="668" xr:uid="{6FBDA86F-37AA-4EA0-ADF7-1286BD4301D3}"/>
    <cellStyle name="Comma 4 2 3 6 2" xfId="2012" xr:uid="{891101E9-032E-4A4E-A6A4-8E6A27F35D72}"/>
    <cellStyle name="Comma 4 2 3 6 2 2" xfId="6044" xr:uid="{DCAE3212-8AC0-451D-848B-62A54F68C7AF}"/>
    <cellStyle name="Comma 4 2 3 6 3" xfId="4700" xr:uid="{8D086C69-E747-4402-9711-04EE91A50CB7}"/>
    <cellStyle name="Comma 4 2 3 6 4" xfId="3356" xr:uid="{516FBD2E-C74B-44F0-A06F-F615FDD08E65}"/>
    <cellStyle name="Comma 4 2 3 7" xfId="1052" xr:uid="{6F33CDF3-8491-4419-A136-98276340B15B}"/>
    <cellStyle name="Comma 4 2 3 7 2" xfId="2396" xr:uid="{C0DE069E-A547-48D7-B998-52FA6B9249AC}"/>
    <cellStyle name="Comma 4 2 3 7 2 2" xfId="6428" xr:uid="{2DB26919-8E88-4F32-A699-FC10BA180F43}"/>
    <cellStyle name="Comma 4 2 3 7 3" xfId="5084" xr:uid="{B7860491-EE17-4E8B-9DFF-4EF8D2C7C2B4}"/>
    <cellStyle name="Comma 4 2 3 7 4" xfId="3740" xr:uid="{EC981B0B-BD60-4EA3-816D-8A1C2DC20D0D}"/>
    <cellStyle name="Comma 4 2 3 8" xfId="1436" xr:uid="{BA8568C6-E001-4945-846D-E473E7EE910E}"/>
    <cellStyle name="Comma 4 2 3 8 2" xfId="5468" xr:uid="{3F006DD2-FBBF-4D08-A76A-614904B1B01A}"/>
    <cellStyle name="Comma 4 2 3 9" xfId="4124" xr:uid="{8A95ADD4-030F-43B4-8F0A-C4C0CE2DC576}"/>
    <cellStyle name="Comma 4 2 4" xfId="116" xr:uid="{9D25D4D3-579E-4675-B2AC-7AB177311B27}"/>
    <cellStyle name="Comma 4 2 4 2" xfId="212" xr:uid="{7729AACF-472E-4B2C-9E58-AB1981D9D43F}"/>
    <cellStyle name="Comma 4 2 4 2 2" xfId="596" xr:uid="{22E7EBF6-264D-4810-BA34-A59CFD66FE45}"/>
    <cellStyle name="Comma 4 2 4 2 2 2" xfId="980" xr:uid="{8C0F995F-61DF-4FD6-BD6A-5B0A36854F50}"/>
    <cellStyle name="Comma 4 2 4 2 2 2 2" xfId="2324" xr:uid="{460437BD-D994-43BE-9FF0-646DCCDCADEA}"/>
    <cellStyle name="Comma 4 2 4 2 2 2 2 2" xfId="6356" xr:uid="{F14253E6-E1FA-470B-AD41-4E9497F6D087}"/>
    <cellStyle name="Comma 4 2 4 2 2 2 3" xfId="5012" xr:uid="{747DB4A5-037C-40F3-8059-AE6F919E18A6}"/>
    <cellStyle name="Comma 4 2 4 2 2 2 4" xfId="3668" xr:uid="{18710BC2-9A65-40EE-AECB-3B64579F43B6}"/>
    <cellStyle name="Comma 4 2 4 2 2 3" xfId="1364" xr:uid="{661B7A0C-5EAE-4942-8C3B-7C3E476EC4F5}"/>
    <cellStyle name="Comma 4 2 4 2 2 3 2" xfId="2708" xr:uid="{2449406D-75D0-49B8-B259-28B3ADC1ED07}"/>
    <cellStyle name="Comma 4 2 4 2 2 3 2 2" xfId="6740" xr:uid="{C3653CF0-5BBB-466F-8AA6-532EDABE5E2E}"/>
    <cellStyle name="Comma 4 2 4 2 2 3 3" xfId="5396" xr:uid="{7B257E16-5AEA-4F51-8CCF-D5812E584C2F}"/>
    <cellStyle name="Comma 4 2 4 2 2 3 4" xfId="4052" xr:uid="{B0757590-A91A-415F-9A78-D54C82E1B152}"/>
    <cellStyle name="Comma 4 2 4 2 2 4" xfId="1940" xr:uid="{D3ECA2D1-D045-45FB-BD05-101C79822C8A}"/>
    <cellStyle name="Comma 4 2 4 2 2 4 2" xfId="5972" xr:uid="{E3C8475D-60E4-455A-B9D5-E09801DD1CD8}"/>
    <cellStyle name="Comma 4 2 4 2 2 5" xfId="4628" xr:uid="{5674558A-6B6E-4338-8115-273655E09B6E}"/>
    <cellStyle name="Comma 4 2 4 2 2 6" xfId="3284" xr:uid="{F32750DB-DC6F-4771-8780-74C645DE400B}"/>
    <cellStyle name="Comma 4 2 4 2 3" xfId="404" xr:uid="{2F974B93-1043-4FCC-B7E3-6A2E42E678BD}"/>
    <cellStyle name="Comma 4 2 4 2 3 2" xfId="1748" xr:uid="{82A86244-8B19-43EA-AFC5-E1051B9C4A68}"/>
    <cellStyle name="Comma 4 2 4 2 3 2 2" xfId="5780" xr:uid="{30DC54F7-BD35-44BB-B200-B25F9EA01E8F}"/>
    <cellStyle name="Comma 4 2 4 2 3 3" xfId="4436" xr:uid="{01D0BF3A-2998-4233-B79E-F663379D9BAE}"/>
    <cellStyle name="Comma 4 2 4 2 3 4" xfId="3092" xr:uid="{676AC804-FE00-4D06-8E9D-3F8616692698}"/>
    <cellStyle name="Comma 4 2 4 2 4" xfId="788" xr:uid="{92038C92-FA6F-4FE9-9E66-7E6DA6FE1186}"/>
    <cellStyle name="Comma 4 2 4 2 4 2" xfId="2132" xr:uid="{915FB0BC-DCA9-49CE-9DF7-AE8009685CED}"/>
    <cellStyle name="Comma 4 2 4 2 4 2 2" xfId="6164" xr:uid="{EE6C0068-2AB4-4FBF-B4D4-6D86E774E0AC}"/>
    <cellStyle name="Comma 4 2 4 2 4 3" xfId="4820" xr:uid="{3C91012A-3B31-4338-85A0-77E9A4CB8DE3}"/>
    <cellStyle name="Comma 4 2 4 2 4 4" xfId="3476" xr:uid="{8F35F439-5F2A-403B-8C07-367B0B9709DC}"/>
    <cellStyle name="Comma 4 2 4 2 5" xfId="1172" xr:uid="{3B41F558-0238-406D-BF21-DDE0F35A266A}"/>
    <cellStyle name="Comma 4 2 4 2 5 2" xfId="2516" xr:uid="{91E7D026-1C6F-49DA-ABF7-8823E31419AB}"/>
    <cellStyle name="Comma 4 2 4 2 5 2 2" xfId="6548" xr:uid="{CDD035D9-99EE-4AC9-BBDE-9D1EC4FCD49D}"/>
    <cellStyle name="Comma 4 2 4 2 5 3" xfId="5204" xr:uid="{C5B3FEAE-E79B-4B12-BE39-F0DF627F1489}"/>
    <cellStyle name="Comma 4 2 4 2 5 4" xfId="3860" xr:uid="{0A5F5212-C4DE-4ED4-AC80-670053EEEB28}"/>
    <cellStyle name="Comma 4 2 4 2 6" xfId="1556" xr:uid="{CF2FC7F4-1D70-4AB4-989A-90D16B29A949}"/>
    <cellStyle name="Comma 4 2 4 2 6 2" xfId="5588" xr:uid="{8BE5E23A-52D1-421E-8000-BCEA8FD58F46}"/>
    <cellStyle name="Comma 4 2 4 2 7" xfId="4244" xr:uid="{3F8A144B-9679-4D35-8637-FA655B13E69E}"/>
    <cellStyle name="Comma 4 2 4 2 8" xfId="2900" xr:uid="{0F0395FF-51E5-4E5F-9333-5BE2517CC1AE}"/>
    <cellStyle name="Comma 4 2 4 3" xfId="500" xr:uid="{76FBFA28-78B3-4E26-8CE7-4D2309A2259B}"/>
    <cellStyle name="Comma 4 2 4 3 2" xfId="884" xr:uid="{B1618A6D-2855-4FC8-A457-36E22048C6DC}"/>
    <cellStyle name="Comma 4 2 4 3 2 2" xfId="2228" xr:uid="{84965F99-EC6C-4A85-A147-8B438C5E82A1}"/>
    <cellStyle name="Comma 4 2 4 3 2 2 2" xfId="6260" xr:uid="{4FFEC02B-06FE-43AB-9488-C3EC3BF580E4}"/>
    <cellStyle name="Comma 4 2 4 3 2 3" xfId="4916" xr:uid="{A397F488-6790-413E-916F-B6FB769882E3}"/>
    <cellStyle name="Comma 4 2 4 3 2 4" xfId="3572" xr:uid="{87013E3F-FACA-47BA-8A6C-0D8D897932AF}"/>
    <cellStyle name="Comma 4 2 4 3 3" xfId="1268" xr:uid="{A1253A20-FFAE-42CD-80C1-FD50728F464C}"/>
    <cellStyle name="Comma 4 2 4 3 3 2" xfId="2612" xr:uid="{105024C5-8B18-4CC9-8CDB-0B281DADE822}"/>
    <cellStyle name="Comma 4 2 4 3 3 2 2" xfId="6644" xr:uid="{D7965210-C7C5-4009-B448-337AC6132A24}"/>
    <cellStyle name="Comma 4 2 4 3 3 3" xfId="5300" xr:uid="{08B1783E-22D5-4160-9C8C-88B02E9B92F4}"/>
    <cellStyle name="Comma 4 2 4 3 3 4" xfId="3956" xr:uid="{15C975DB-9A38-46ED-9745-9D94145E91B0}"/>
    <cellStyle name="Comma 4 2 4 3 4" xfId="1844" xr:uid="{9CD7052F-6E04-4845-B608-0C44E28CEB6F}"/>
    <cellStyle name="Comma 4 2 4 3 4 2" xfId="5876" xr:uid="{BACBB933-77CF-4783-805F-AACDC9591323}"/>
    <cellStyle name="Comma 4 2 4 3 5" xfId="4532" xr:uid="{4DF8F2B1-06C0-4B79-A7EC-8CEF7AF02EA0}"/>
    <cellStyle name="Comma 4 2 4 3 6" xfId="3188" xr:uid="{84C432E2-4316-4AD7-A53C-446289416C1F}"/>
    <cellStyle name="Comma 4 2 4 4" xfId="308" xr:uid="{12B77227-83C3-4442-A831-3474C4E710F3}"/>
    <cellStyle name="Comma 4 2 4 4 2" xfId="1652" xr:uid="{CF89A05E-80EE-4CAD-B043-7783E54DEBA0}"/>
    <cellStyle name="Comma 4 2 4 4 2 2" xfId="5684" xr:uid="{0AF77ECB-9AA9-4646-B942-A76BF3CF395D}"/>
    <cellStyle name="Comma 4 2 4 4 3" xfId="4340" xr:uid="{C54960E0-0D28-4000-BB79-584595C75C88}"/>
    <cellStyle name="Comma 4 2 4 4 4" xfId="2996" xr:uid="{888EE1A5-52AF-49CC-9435-80D0CD479EEB}"/>
    <cellStyle name="Comma 4 2 4 5" xfId="692" xr:uid="{73B8EE07-D7A1-4B63-9C23-7EBF0F71FC04}"/>
    <cellStyle name="Comma 4 2 4 5 2" xfId="2036" xr:uid="{6A260EE1-DDC9-48CC-8E0F-A6F524015423}"/>
    <cellStyle name="Comma 4 2 4 5 2 2" xfId="6068" xr:uid="{0BB1ED59-F8BB-4C25-8203-0EF59812AAB7}"/>
    <cellStyle name="Comma 4 2 4 5 3" xfId="4724" xr:uid="{055A47A2-D669-4405-93FC-F4F46D640FB4}"/>
    <cellStyle name="Comma 4 2 4 5 4" xfId="3380" xr:uid="{AEDBD739-81E8-471E-97AF-281DB978DD9A}"/>
    <cellStyle name="Comma 4 2 4 6" xfId="1076" xr:uid="{9AD1BEAF-F23C-4A96-B567-11ABC419A2DA}"/>
    <cellStyle name="Comma 4 2 4 6 2" xfId="2420" xr:uid="{F0C6AA5C-73E8-411B-A774-F2742CDBD1CB}"/>
    <cellStyle name="Comma 4 2 4 6 2 2" xfId="6452" xr:uid="{BDB6381D-8097-4ACF-A0B5-0FB466BF3929}"/>
    <cellStyle name="Comma 4 2 4 6 3" xfId="5108" xr:uid="{0AF6F3D5-D63D-434E-AE52-B2AAF236D8E8}"/>
    <cellStyle name="Comma 4 2 4 6 4" xfId="3764" xr:uid="{7BBAD6F1-EB70-4D4D-8308-DDDD2F45BB65}"/>
    <cellStyle name="Comma 4 2 4 7" xfId="1460" xr:uid="{B40A4A3B-4882-4444-B33A-7CCC570BA187}"/>
    <cellStyle name="Comma 4 2 4 7 2" xfId="5492" xr:uid="{6C3EECDB-628C-4520-93C2-F020BA7FDC03}"/>
    <cellStyle name="Comma 4 2 4 8" xfId="4148" xr:uid="{A086DFDC-2FA8-4FFB-8E07-E1A0C1543F76}"/>
    <cellStyle name="Comma 4 2 4 9" xfId="2804" xr:uid="{A2FFB518-6E61-4ABC-B122-F0770C41B298}"/>
    <cellStyle name="Comma 4 2 5" xfId="164" xr:uid="{1A5CF98F-E10F-40AB-A0AD-1D00D93BD042}"/>
    <cellStyle name="Comma 4 2 5 2" xfId="548" xr:uid="{8F59B988-7795-42CE-8B94-D640878C2788}"/>
    <cellStyle name="Comma 4 2 5 2 2" xfId="932" xr:uid="{2AC8DAD5-F94E-4FD2-8245-38EA9A9815C2}"/>
    <cellStyle name="Comma 4 2 5 2 2 2" xfId="2276" xr:uid="{672B6193-9712-430E-93DC-A8D714AFC7D8}"/>
    <cellStyle name="Comma 4 2 5 2 2 2 2" xfId="6308" xr:uid="{4B3A7CEE-005B-4268-8044-1DC1B2FD66E1}"/>
    <cellStyle name="Comma 4 2 5 2 2 3" xfId="4964" xr:uid="{4FDAB662-2B50-40F2-BB9B-2BAF90401F56}"/>
    <cellStyle name="Comma 4 2 5 2 2 4" xfId="3620" xr:uid="{E9FD5D82-4237-4650-8BD3-605331B736C7}"/>
    <cellStyle name="Comma 4 2 5 2 3" xfId="1316" xr:uid="{77CEF320-D55E-4D00-ABF9-667CF5CE6ED3}"/>
    <cellStyle name="Comma 4 2 5 2 3 2" xfId="2660" xr:uid="{BA578BDF-28A2-409B-8C13-5FC5190AC6EF}"/>
    <cellStyle name="Comma 4 2 5 2 3 2 2" xfId="6692" xr:uid="{D8846E52-AB3F-418B-BB74-C86B01FAEC1D}"/>
    <cellStyle name="Comma 4 2 5 2 3 3" xfId="5348" xr:uid="{37FA8690-EBE0-4C61-886A-4E3322F7808D}"/>
    <cellStyle name="Comma 4 2 5 2 3 4" xfId="4004" xr:uid="{9F39BCDB-6A88-4EE9-B108-941503596E3C}"/>
    <cellStyle name="Comma 4 2 5 2 4" xfId="1892" xr:uid="{DF18E55D-203E-40C1-B5B0-6C291C8FFF26}"/>
    <cellStyle name="Comma 4 2 5 2 4 2" xfId="5924" xr:uid="{CC7C4EE0-7837-4ABF-ABDA-F2D9C9A67D58}"/>
    <cellStyle name="Comma 4 2 5 2 5" xfId="4580" xr:uid="{9A55D1A5-9B95-42B9-9922-11B6B298477D}"/>
    <cellStyle name="Comma 4 2 5 2 6" xfId="3236" xr:uid="{E634F583-F22C-467B-ACE8-A25CBB6D4683}"/>
    <cellStyle name="Comma 4 2 5 3" xfId="356" xr:uid="{9739DF3F-D9AF-48C0-95C7-2E3B89E951EC}"/>
    <cellStyle name="Comma 4 2 5 3 2" xfId="1700" xr:uid="{E811B7C4-2BE2-4B5B-98DD-3E654B4CCC07}"/>
    <cellStyle name="Comma 4 2 5 3 2 2" xfId="5732" xr:uid="{B276FE93-A425-4829-8C26-8FBF7DA03CE1}"/>
    <cellStyle name="Comma 4 2 5 3 3" xfId="4388" xr:uid="{552E8010-074C-41C5-BEBA-163FD639B9F3}"/>
    <cellStyle name="Comma 4 2 5 3 4" xfId="3044" xr:uid="{710BA230-41BF-4BC4-9262-61AA66B86385}"/>
    <cellStyle name="Comma 4 2 5 4" xfId="740" xr:uid="{21018E34-3FFF-4A08-B67A-D2CADD913F41}"/>
    <cellStyle name="Comma 4 2 5 4 2" xfId="2084" xr:uid="{ADE04CCC-8FB9-491A-B227-72C5F4569FA2}"/>
    <cellStyle name="Comma 4 2 5 4 2 2" xfId="6116" xr:uid="{E964D37B-0DDB-4E0E-B7FE-37AEF2C81BED}"/>
    <cellStyle name="Comma 4 2 5 4 3" xfId="4772" xr:uid="{69FA4D56-659C-4B88-B2EB-BE5478CE0C98}"/>
    <cellStyle name="Comma 4 2 5 4 4" xfId="3428" xr:uid="{B6C5F497-5465-410E-B027-7A95D5A2E122}"/>
    <cellStyle name="Comma 4 2 5 5" xfId="1124" xr:uid="{4A509AE1-749F-4069-854F-D62DD83CF669}"/>
    <cellStyle name="Comma 4 2 5 5 2" xfId="2468" xr:uid="{E3D7DCF6-CEC1-470A-8444-0284B6E3B8C4}"/>
    <cellStyle name="Comma 4 2 5 5 2 2" xfId="6500" xr:uid="{D474F7E6-21AD-45F8-B08C-1549C26B5128}"/>
    <cellStyle name="Comma 4 2 5 5 3" xfId="5156" xr:uid="{C4702CDB-4D44-4038-AC82-72A714AD24F1}"/>
    <cellStyle name="Comma 4 2 5 5 4" xfId="3812" xr:uid="{A3FF5FC6-293F-4A63-9EC4-6EA16C458CBF}"/>
    <cellStyle name="Comma 4 2 5 6" xfId="1508" xr:uid="{64F04663-34A3-4EC3-AEED-9186CFC06DB2}"/>
    <cellStyle name="Comma 4 2 5 6 2" xfId="5540" xr:uid="{26FAEC74-B804-499D-8D18-74BC6B189920}"/>
    <cellStyle name="Comma 4 2 5 7" xfId="4196" xr:uid="{4E93A3E7-B4EF-4E4B-9B75-21BDF48613FB}"/>
    <cellStyle name="Comma 4 2 5 8" xfId="2852" xr:uid="{1A010A63-F34C-4480-9DB8-CC910A67E614}"/>
    <cellStyle name="Comma 4 2 6" xfId="452" xr:uid="{DA294B52-4D41-4C7F-ACE1-6F89818D0131}"/>
    <cellStyle name="Comma 4 2 6 2" xfId="836" xr:uid="{EF38A59E-131D-44DC-A585-9DD359D65A07}"/>
    <cellStyle name="Comma 4 2 6 2 2" xfId="2180" xr:uid="{0921F650-FAC3-405E-AFBA-EE4720D19FC4}"/>
    <cellStyle name="Comma 4 2 6 2 2 2" xfId="6212" xr:uid="{D50940FD-C6D5-4CB2-9DEC-BDDD1ACB4E34}"/>
    <cellStyle name="Comma 4 2 6 2 3" xfId="4868" xr:uid="{5E84BD54-6F74-4ED3-9600-0763E8000FAA}"/>
    <cellStyle name="Comma 4 2 6 2 4" xfId="3524" xr:uid="{504531B5-7A67-4DF1-B302-12358E178BCF}"/>
    <cellStyle name="Comma 4 2 6 3" xfId="1220" xr:uid="{B91D551B-DF9C-4A96-A6F2-C70F9419F040}"/>
    <cellStyle name="Comma 4 2 6 3 2" xfId="2564" xr:uid="{899A14C6-05E9-4927-9395-7C8C6A9B0A39}"/>
    <cellStyle name="Comma 4 2 6 3 2 2" xfId="6596" xr:uid="{22CE170C-C9CE-43BF-868E-22F4E9DB7F1E}"/>
    <cellStyle name="Comma 4 2 6 3 3" xfId="5252" xr:uid="{02E513B8-875C-4DC0-AD05-C52ED094BB1D}"/>
    <cellStyle name="Comma 4 2 6 3 4" xfId="3908" xr:uid="{D0966B6C-89D6-49E1-BED6-8BEFB125F124}"/>
    <cellStyle name="Comma 4 2 6 4" xfId="1796" xr:uid="{4C38D5E5-DD22-4CF6-8B99-9A5EB056CCB4}"/>
    <cellStyle name="Comma 4 2 6 4 2" xfId="5828" xr:uid="{1B020E6D-42FA-4CE5-AD7C-90E5AFE0A81D}"/>
    <cellStyle name="Comma 4 2 6 5" xfId="4484" xr:uid="{AC537297-8FCE-4A78-B60E-3211142715BA}"/>
    <cellStyle name="Comma 4 2 6 6" xfId="3140" xr:uid="{2CB952F6-5494-4D89-A67D-9536F10C2310}"/>
    <cellStyle name="Comma 4 2 7" xfId="260" xr:uid="{482580FF-0393-401E-8AE6-2B70DB156924}"/>
    <cellStyle name="Comma 4 2 7 2" xfId="1604" xr:uid="{160AFF1A-DA33-4CB9-9FFC-850223C85359}"/>
    <cellStyle name="Comma 4 2 7 2 2" xfId="5636" xr:uid="{D8C60671-6371-446B-9358-8BE807D12C04}"/>
    <cellStyle name="Comma 4 2 7 3" xfId="4292" xr:uid="{761ACF4E-0ADD-4997-AE17-9FCF98D9B68D}"/>
    <cellStyle name="Comma 4 2 7 4" xfId="2948" xr:uid="{752294E7-6B8F-459A-93CF-EAA8AC692B13}"/>
    <cellStyle name="Comma 4 2 8" xfId="644" xr:uid="{BE129846-8C12-4481-9D5F-9878B193D441}"/>
    <cellStyle name="Comma 4 2 8 2" xfId="1988" xr:uid="{F3579D1D-5477-4E51-96D8-611E86385EAA}"/>
    <cellStyle name="Comma 4 2 8 2 2" xfId="6020" xr:uid="{EA010A96-FFB8-4803-9AFC-0F9793B93794}"/>
    <cellStyle name="Comma 4 2 8 3" xfId="4676" xr:uid="{37B28D10-3B37-472B-BDBF-B5275350E91A}"/>
    <cellStyle name="Comma 4 2 8 4" xfId="3332" xr:uid="{77B59C0D-C95B-4B36-AEEF-BF555584CAD9}"/>
    <cellStyle name="Comma 4 2 9" xfId="1028" xr:uid="{CD0D33C2-4076-4631-A29F-4679A2DC6ED0}"/>
    <cellStyle name="Comma 4 2 9 2" xfId="2372" xr:uid="{624D0B08-5F1D-4420-AF18-77BC702F772E}"/>
    <cellStyle name="Comma 4 2 9 2 2" xfId="6404" xr:uid="{198B5897-9E4E-482D-9810-22B7A43857F1}"/>
    <cellStyle name="Comma 4 2 9 3" xfId="5060" xr:uid="{B69CC29D-603A-4846-8145-F84FACE14B49}"/>
    <cellStyle name="Comma 4 2 9 4" xfId="3716" xr:uid="{044FF67E-9FD6-4429-A8B6-65F9F3009F17}"/>
    <cellStyle name="Comma 4 3" xfId="76" xr:uid="{00000000-0005-0000-0000-000002000000}"/>
    <cellStyle name="Comma 4 3 10" xfId="4108" xr:uid="{B7CF3A8C-F618-4EC7-9651-339890838A69}"/>
    <cellStyle name="Comma 4 3 11" xfId="2764" xr:uid="{34E744A5-5F48-4648-AFCB-777F24DF95F3}"/>
    <cellStyle name="Comma 4 3 2" xfId="100" xr:uid="{00000000-0005-0000-0000-000002000000}"/>
    <cellStyle name="Comma 4 3 2 10" xfId="2788" xr:uid="{F59638C8-8EEC-406C-ABE2-BC58CF65CBCA}"/>
    <cellStyle name="Comma 4 3 2 2" xfId="148" xr:uid="{B1ACF46E-618B-4BAB-993E-11729BE61EC0}"/>
    <cellStyle name="Comma 4 3 2 2 2" xfId="244" xr:uid="{CD6CD73F-9BF7-48BD-BCDF-CB405457E732}"/>
    <cellStyle name="Comma 4 3 2 2 2 2" xfId="628" xr:uid="{36CD4F66-71E3-45AC-AD2D-F4DE50E2873A}"/>
    <cellStyle name="Comma 4 3 2 2 2 2 2" xfId="1012" xr:uid="{47BCB4DE-85DD-425B-B928-851B2381A649}"/>
    <cellStyle name="Comma 4 3 2 2 2 2 2 2" xfId="2356" xr:uid="{BEC483ED-EA91-4F5A-8E5B-4D8A2AED2631}"/>
    <cellStyle name="Comma 4 3 2 2 2 2 2 2 2" xfId="6388" xr:uid="{870DF9A4-AB6A-4D98-ADD4-80093B4FE76B}"/>
    <cellStyle name="Comma 4 3 2 2 2 2 2 3" xfId="5044" xr:uid="{651D0851-EA58-4372-926C-5019503DC91A}"/>
    <cellStyle name="Comma 4 3 2 2 2 2 2 4" xfId="3700" xr:uid="{07D3BB4B-E382-4DFB-8456-CF1D518BAF0A}"/>
    <cellStyle name="Comma 4 3 2 2 2 2 3" xfId="1396" xr:uid="{0C45CB10-10CD-44C5-86F0-F0B0C4D7EE93}"/>
    <cellStyle name="Comma 4 3 2 2 2 2 3 2" xfId="2740" xr:uid="{653B4D6A-C5B9-4FD8-BCC4-57CECD880465}"/>
    <cellStyle name="Comma 4 3 2 2 2 2 3 2 2" xfId="6772" xr:uid="{C8E847AF-FA74-4BF4-9554-B11EDB788DFD}"/>
    <cellStyle name="Comma 4 3 2 2 2 2 3 3" xfId="5428" xr:uid="{D24ABD63-31C0-48A2-896E-6075D6EADF74}"/>
    <cellStyle name="Comma 4 3 2 2 2 2 3 4" xfId="4084" xr:uid="{91907231-0501-4CB8-901B-CF75D92595F0}"/>
    <cellStyle name="Comma 4 3 2 2 2 2 4" xfId="1972" xr:uid="{8EE74E01-D405-4FA4-92B9-7F183533BD71}"/>
    <cellStyle name="Comma 4 3 2 2 2 2 4 2" xfId="6004" xr:uid="{67C9FF28-0585-4769-B600-8E0A78EEA44A}"/>
    <cellStyle name="Comma 4 3 2 2 2 2 5" xfId="4660" xr:uid="{5DB8F588-C6A9-49F5-899E-D58C78D7AC92}"/>
    <cellStyle name="Comma 4 3 2 2 2 2 6" xfId="3316" xr:uid="{9A726BFF-C214-456F-8256-B19F47C8BF92}"/>
    <cellStyle name="Comma 4 3 2 2 2 3" xfId="436" xr:uid="{F331183C-9344-4188-99A4-DDA2EAD88EAD}"/>
    <cellStyle name="Comma 4 3 2 2 2 3 2" xfId="1780" xr:uid="{0345F845-D1BA-4FF3-BA93-0F1DBBFCF4DF}"/>
    <cellStyle name="Comma 4 3 2 2 2 3 2 2" xfId="5812" xr:uid="{E2A21E97-A2AD-4D51-839E-91402FD2DB0A}"/>
    <cellStyle name="Comma 4 3 2 2 2 3 3" xfId="4468" xr:uid="{E1CFDFD7-F97F-4115-9B66-228FE012E246}"/>
    <cellStyle name="Comma 4 3 2 2 2 3 4" xfId="3124" xr:uid="{226C002C-9333-4A02-9279-FBC5A8793A50}"/>
    <cellStyle name="Comma 4 3 2 2 2 4" xfId="820" xr:uid="{DC80EA80-065A-419F-A721-4182EC85FFAC}"/>
    <cellStyle name="Comma 4 3 2 2 2 4 2" xfId="2164" xr:uid="{3E0BA22C-CEDF-4B77-A87E-579FB143111D}"/>
    <cellStyle name="Comma 4 3 2 2 2 4 2 2" xfId="6196" xr:uid="{FF814A5A-9EB6-46CF-AC5A-1933081F5585}"/>
    <cellStyle name="Comma 4 3 2 2 2 4 3" xfId="4852" xr:uid="{A497B71F-813E-4615-AE99-33D9CCD26C6D}"/>
    <cellStyle name="Comma 4 3 2 2 2 4 4" xfId="3508" xr:uid="{7E1D4441-7179-4F06-9556-E4EB3BECA090}"/>
    <cellStyle name="Comma 4 3 2 2 2 5" xfId="1204" xr:uid="{37F65FCB-A5FF-4C1D-8215-86B6EBD7623B}"/>
    <cellStyle name="Comma 4 3 2 2 2 5 2" xfId="2548" xr:uid="{DAF6F502-F442-474D-ABE1-BB0738E3F87A}"/>
    <cellStyle name="Comma 4 3 2 2 2 5 2 2" xfId="6580" xr:uid="{760DA398-F2A8-454F-B790-4CF30B450FB0}"/>
    <cellStyle name="Comma 4 3 2 2 2 5 3" xfId="5236" xr:uid="{9DF00D7C-2C44-4BD4-897A-BCB0E8F3FD2F}"/>
    <cellStyle name="Comma 4 3 2 2 2 5 4" xfId="3892" xr:uid="{B345F8DA-B165-4CC0-B7BE-3FDEC4BA98F6}"/>
    <cellStyle name="Comma 4 3 2 2 2 6" xfId="1588" xr:uid="{F63A70F4-C6C8-4E32-B9E6-D7CB90700178}"/>
    <cellStyle name="Comma 4 3 2 2 2 6 2" xfId="5620" xr:uid="{22D2F2DD-6C9E-43E8-979B-46F6DE80B18D}"/>
    <cellStyle name="Comma 4 3 2 2 2 7" xfId="4276" xr:uid="{F9A21756-57B0-4D81-AA92-0780CDC8B6CB}"/>
    <cellStyle name="Comma 4 3 2 2 2 8" xfId="2932" xr:uid="{F23CE947-E260-4E15-9D0C-77AFF2152CB1}"/>
    <cellStyle name="Comma 4 3 2 2 3" xfId="532" xr:uid="{23ADBDF0-1283-463A-AC3C-AFF69FB36668}"/>
    <cellStyle name="Comma 4 3 2 2 3 2" xfId="916" xr:uid="{0CB2F9A8-8A7C-40D4-93BE-B67C0C34AC60}"/>
    <cellStyle name="Comma 4 3 2 2 3 2 2" xfId="2260" xr:uid="{10EEE657-4A47-47E1-95F3-DB321DDCC639}"/>
    <cellStyle name="Comma 4 3 2 2 3 2 2 2" xfId="6292" xr:uid="{4AF91973-A755-48CE-A113-DDD4C13DD2D5}"/>
    <cellStyle name="Comma 4 3 2 2 3 2 3" xfId="4948" xr:uid="{40CF48F6-6A9E-4EB1-89B4-E8FD783A06AD}"/>
    <cellStyle name="Comma 4 3 2 2 3 2 4" xfId="3604" xr:uid="{B7AB7C99-B94C-44D9-9603-CC2743587CAD}"/>
    <cellStyle name="Comma 4 3 2 2 3 3" xfId="1300" xr:uid="{159FADDC-9525-4099-BD09-71E571992E8F}"/>
    <cellStyle name="Comma 4 3 2 2 3 3 2" xfId="2644" xr:uid="{3EC102FC-9F13-4F94-AA26-FDC2652A26C3}"/>
    <cellStyle name="Comma 4 3 2 2 3 3 2 2" xfId="6676" xr:uid="{0D6B8282-E89C-4BA8-A404-31290576EC6A}"/>
    <cellStyle name="Comma 4 3 2 2 3 3 3" xfId="5332" xr:uid="{E7551876-9F8C-4BCC-A423-00318370DDB2}"/>
    <cellStyle name="Comma 4 3 2 2 3 3 4" xfId="3988" xr:uid="{0B67E00A-15D6-44DF-A679-B2286573DB06}"/>
    <cellStyle name="Comma 4 3 2 2 3 4" xfId="1876" xr:uid="{F7D74582-0D11-431D-B5F7-F84DE66D6992}"/>
    <cellStyle name="Comma 4 3 2 2 3 4 2" xfId="5908" xr:uid="{2E29306D-1A62-4B18-9C12-57EB0BC9630C}"/>
    <cellStyle name="Comma 4 3 2 2 3 5" xfId="4564" xr:uid="{99AFC28F-0CB7-42FA-8384-763E4E6C6137}"/>
    <cellStyle name="Comma 4 3 2 2 3 6" xfId="3220" xr:uid="{638F493F-131C-4729-8C8E-03D62F5F601A}"/>
    <cellStyle name="Comma 4 3 2 2 4" xfId="340" xr:uid="{A68B1DF6-D3F9-49BA-86E0-B34439AADBAE}"/>
    <cellStyle name="Comma 4 3 2 2 4 2" xfId="1684" xr:uid="{3E44D558-9525-44E0-B509-971FEE33CD11}"/>
    <cellStyle name="Comma 4 3 2 2 4 2 2" xfId="5716" xr:uid="{76ECCDB8-AF8D-46BF-BE73-0A2039519CED}"/>
    <cellStyle name="Comma 4 3 2 2 4 3" xfId="4372" xr:uid="{D1E2DD33-C6FC-449E-8D72-2CA1764E0520}"/>
    <cellStyle name="Comma 4 3 2 2 4 4" xfId="3028" xr:uid="{5CF3C13C-A1FD-435F-80F2-5FB6CA27B3DB}"/>
    <cellStyle name="Comma 4 3 2 2 5" xfId="724" xr:uid="{59CE6D69-229B-41BE-A23D-AB94B71EE5AB}"/>
    <cellStyle name="Comma 4 3 2 2 5 2" xfId="2068" xr:uid="{DDBA9CB4-A56A-4E75-94AD-23885EB4FF1C}"/>
    <cellStyle name="Comma 4 3 2 2 5 2 2" xfId="6100" xr:uid="{DB19FF5D-D40F-4C5A-8386-97487C576F1C}"/>
    <cellStyle name="Comma 4 3 2 2 5 3" xfId="4756" xr:uid="{73A45FA2-DBA2-42F3-A628-41D79FD39CB3}"/>
    <cellStyle name="Comma 4 3 2 2 5 4" xfId="3412" xr:uid="{A85AD5AF-8BAE-4978-89C6-D7AA11D06501}"/>
    <cellStyle name="Comma 4 3 2 2 6" xfId="1108" xr:uid="{A0B7ABFE-A5BE-45D7-97CD-B0A1F05A01EB}"/>
    <cellStyle name="Comma 4 3 2 2 6 2" xfId="2452" xr:uid="{C12E07A5-A0B7-40D6-B728-E1BD0CDED0B6}"/>
    <cellStyle name="Comma 4 3 2 2 6 2 2" xfId="6484" xr:uid="{D093FE68-A6B6-4241-A004-B2F4FFA04387}"/>
    <cellStyle name="Comma 4 3 2 2 6 3" xfId="5140" xr:uid="{F1BF7095-DA92-40E2-9989-DAFB79EA1588}"/>
    <cellStyle name="Comma 4 3 2 2 6 4" xfId="3796" xr:uid="{02765B51-2546-4C02-AF0E-546B400B43C1}"/>
    <cellStyle name="Comma 4 3 2 2 7" xfId="1492" xr:uid="{2D284476-A703-4F3B-BA7B-68ED79985E4B}"/>
    <cellStyle name="Comma 4 3 2 2 7 2" xfId="5524" xr:uid="{05AA16C8-746B-44A8-B85A-1BC9D61A5628}"/>
    <cellStyle name="Comma 4 3 2 2 8" xfId="4180" xr:uid="{EF6FFC60-A4B7-4785-894D-FF9C5A52C47D}"/>
    <cellStyle name="Comma 4 3 2 2 9" xfId="2836" xr:uid="{2D653067-B4C8-4722-A7A1-F75ABDEB28CE}"/>
    <cellStyle name="Comma 4 3 2 3" xfId="196" xr:uid="{948F28FB-CEC5-48AA-9649-FC41E85351E9}"/>
    <cellStyle name="Comma 4 3 2 3 2" xfId="580" xr:uid="{5FFF495F-8F15-4D02-AF48-518DEB8EFCAC}"/>
    <cellStyle name="Comma 4 3 2 3 2 2" xfId="964" xr:uid="{20E83CAD-3264-4DDA-9F68-91773AA7290E}"/>
    <cellStyle name="Comma 4 3 2 3 2 2 2" xfId="2308" xr:uid="{2145EC55-5C63-450B-8DEF-DB53C307151E}"/>
    <cellStyle name="Comma 4 3 2 3 2 2 2 2" xfId="6340" xr:uid="{DDF310FB-C457-4E84-A09A-D249EE714931}"/>
    <cellStyle name="Comma 4 3 2 3 2 2 3" xfId="4996" xr:uid="{BF0A7801-BCF3-4F7A-ADA5-58E50EBD1518}"/>
    <cellStyle name="Comma 4 3 2 3 2 2 4" xfId="3652" xr:uid="{CEF079D7-2D13-46E4-B1F0-13750C127CCA}"/>
    <cellStyle name="Comma 4 3 2 3 2 3" xfId="1348" xr:uid="{DC11D397-3E30-4CCB-882C-EF738FA6783F}"/>
    <cellStyle name="Comma 4 3 2 3 2 3 2" xfId="2692" xr:uid="{9A2679C3-49D8-4EC2-BC6E-5CFF6A0A60EA}"/>
    <cellStyle name="Comma 4 3 2 3 2 3 2 2" xfId="6724" xr:uid="{2576F176-C91D-4892-8B12-1119A664A5D3}"/>
    <cellStyle name="Comma 4 3 2 3 2 3 3" xfId="5380" xr:uid="{01D574B6-52BC-4CF4-B1C5-892C88EE1349}"/>
    <cellStyle name="Comma 4 3 2 3 2 3 4" xfId="4036" xr:uid="{6B548946-8BB9-4FED-A3A6-A83B68A50A68}"/>
    <cellStyle name="Comma 4 3 2 3 2 4" xfId="1924" xr:uid="{AD54C4FC-1EA8-4628-A1C2-B23E30273A9C}"/>
    <cellStyle name="Comma 4 3 2 3 2 4 2" xfId="5956" xr:uid="{ED68749D-934F-4F90-8B60-93AE23353080}"/>
    <cellStyle name="Comma 4 3 2 3 2 5" xfId="4612" xr:uid="{214B4ED5-7D04-48D5-B932-DCC0F22269CF}"/>
    <cellStyle name="Comma 4 3 2 3 2 6" xfId="3268" xr:uid="{DE29AB09-81DB-4483-BE0A-A602660A6531}"/>
    <cellStyle name="Comma 4 3 2 3 3" xfId="388" xr:uid="{BA68DF27-B402-4898-B4F6-20324F44BF84}"/>
    <cellStyle name="Comma 4 3 2 3 3 2" xfId="1732" xr:uid="{94F43823-78DC-4D36-8FD6-B61F8CD9442C}"/>
    <cellStyle name="Comma 4 3 2 3 3 2 2" xfId="5764" xr:uid="{62B81370-39F7-4EFC-A672-6A5B64E74AF4}"/>
    <cellStyle name="Comma 4 3 2 3 3 3" xfId="4420" xr:uid="{2C14261D-ED0F-4858-AFF9-19FFA4DEF473}"/>
    <cellStyle name="Comma 4 3 2 3 3 4" xfId="3076" xr:uid="{CB4C0374-7712-489E-B5FC-A6D6FFA4305C}"/>
    <cellStyle name="Comma 4 3 2 3 4" xfId="772" xr:uid="{7DCCB507-721D-48C0-B35F-591AC9564D39}"/>
    <cellStyle name="Comma 4 3 2 3 4 2" xfId="2116" xr:uid="{7DA35009-0C3D-4FB0-A65F-EE84EC223051}"/>
    <cellStyle name="Comma 4 3 2 3 4 2 2" xfId="6148" xr:uid="{C5869497-B0E4-4DDC-A911-7E4E61705272}"/>
    <cellStyle name="Comma 4 3 2 3 4 3" xfId="4804" xr:uid="{BF3918A1-B847-4CD6-9F8F-89B41CACC3B5}"/>
    <cellStyle name="Comma 4 3 2 3 4 4" xfId="3460" xr:uid="{20017676-9FA3-4DA2-A6D4-A4A855719B59}"/>
    <cellStyle name="Comma 4 3 2 3 5" xfId="1156" xr:uid="{9FB8F20A-5AA2-489D-8B29-F75E222CFA67}"/>
    <cellStyle name="Comma 4 3 2 3 5 2" xfId="2500" xr:uid="{35915DA5-0262-49F2-98E4-E45FD6148B9D}"/>
    <cellStyle name="Comma 4 3 2 3 5 2 2" xfId="6532" xr:uid="{FFE7D05A-35DA-4B5D-BA54-A0EFEF55988F}"/>
    <cellStyle name="Comma 4 3 2 3 5 3" xfId="5188" xr:uid="{84EE0E24-CB15-412E-9FD1-615396895247}"/>
    <cellStyle name="Comma 4 3 2 3 5 4" xfId="3844" xr:uid="{B5AD5DA7-EDF3-40E5-BABD-97FC39FFE670}"/>
    <cellStyle name="Comma 4 3 2 3 6" xfId="1540" xr:uid="{82E9C6D0-11A5-4D55-BDC8-4A2A8F68571C}"/>
    <cellStyle name="Comma 4 3 2 3 6 2" xfId="5572" xr:uid="{E2DF7CA1-4628-4A39-84BF-48B101A76B52}"/>
    <cellStyle name="Comma 4 3 2 3 7" xfId="4228" xr:uid="{4AC412FE-6A37-41FD-A496-F758B13A32B8}"/>
    <cellStyle name="Comma 4 3 2 3 8" xfId="2884" xr:uid="{09197EA1-8935-4B88-AAAA-7794E7C22287}"/>
    <cellStyle name="Comma 4 3 2 4" xfId="484" xr:uid="{270DF29E-D737-4750-A0F3-CCED0DA590EA}"/>
    <cellStyle name="Comma 4 3 2 4 2" xfId="868" xr:uid="{D92F4F53-0BAB-49ED-AF65-FB9AD8BD35FD}"/>
    <cellStyle name="Comma 4 3 2 4 2 2" xfId="2212" xr:uid="{FC07AAEB-DAC6-4366-A915-6C14CAF3B3F0}"/>
    <cellStyle name="Comma 4 3 2 4 2 2 2" xfId="6244" xr:uid="{E850590F-204A-47B9-956A-C0EC5E7B990A}"/>
    <cellStyle name="Comma 4 3 2 4 2 3" xfId="4900" xr:uid="{A53E95D3-8AD2-4BC0-BFF7-FC3326FA5545}"/>
    <cellStyle name="Comma 4 3 2 4 2 4" xfId="3556" xr:uid="{2C310737-D63B-4E8A-8C32-FF2AFE2355E8}"/>
    <cellStyle name="Comma 4 3 2 4 3" xfId="1252" xr:uid="{26D86198-6E34-4933-86E8-BB04A7B16149}"/>
    <cellStyle name="Comma 4 3 2 4 3 2" xfId="2596" xr:uid="{046F1504-D05F-4550-8FE3-2DF8F6339D03}"/>
    <cellStyle name="Comma 4 3 2 4 3 2 2" xfId="6628" xr:uid="{F32E1AA4-8848-4977-A4C4-1EF7EE5A6A33}"/>
    <cellStyle name="Comma 4 3 2 4 3 3" xfId="5284" xr:uid="{C437D7CB-D371-4615-9DFB-B1E06CCE63E7}"/>
    <cellStyle name="Comma 4 3 2 4 3 4" xfId="3940" xr:uid="{62386730-670C-4AC5-A689-A08E0A5BBFAD}"/>
    <cellStyle name="Comma 4 3 2 4 4" xfId="1828" xr:uid="{8822D118-583D-4F20-B8F1-D70FF7141574}"/>
    <cellStyle name="Comma 4 3 2 4 4 2" xfId="5860" xr:uid="{8B615541-0E51-4996-A9C2-8B3E8DABE826}"/>
    <cellStyle name="Comma 4 3 2 4 5" xfId="4516" xr:uid="{C908A7AA-D3CE-4C47-B42B-21699694553E}"/>
    <cellStyle name="Comma 4 3 2 4 6" xfId="3172" xr:uid="{C80E883E-53AA-4EA1-B685-93AE29311B3A}"/>
    <cellStyle name="Comma 4 3 2 5" xfId="292" xr:uid="{482CC5D8-46AD-4EE8-928D-3EFB5069515E}"/>
    <cellStyle name="Comma 4 3 2 5 2" xfId="1636" xr:uid="{33FD5DA1-70D5-4367-B201-E725C3839111}"/>
    <cellStyle name="Comma 4 3 2 5 2 2" xfId="5668" xr:uid="{1BCEF605-F077-4E22-BC5E-7DE6E03F0612}"/>
    <cellStyle name="Comma 4 3 2 5 3" xfId="4324" xr:uid="{D75265D2-7729-4DD1-A030-3C355C34C3AA}"/>
    <cellStyle name="Comma 4 3 2 5 4" xfId="2980" xr:uid="{152DF403-048A-4C68-8986-17EBCC383E43}"/>
    <cellStyle name="Comma 4 3 2 6" xfId="676" xr:uid="{62A233FF-E9E4-456C-A560-61ED1B37503D}"/>
    <cellStyle name="Comma 4 3 2 6 2" xfId="2020" xr:uid="{641B07CC-3CCD-4E7E-899B-7C3501D649F1}"/>
    <cellStyle name="Comma 4 3 2 6 2 2" xfId="6052" xr:uid="{98194BE3-8B6E-41A0-9F53-1255C8CDC013}"/>
    <cellStyle name="Comma 4 3 2 6 3" xfId="4708" xr:uid="{5C5C7F43-8346-429B-B53B-515BF3ED5CEF}"/>
    <cellStyle name="Comma 4 3 2 6 4" xfId="3364" xr:uid="{91718B87-47B6-4874-B783-31EC1864AE8F}"/>
    <cellStyle name="Comma 4 3 2 7" xfId="1060" xr:uid="{0B65EE70-5657-44B4-8310-673D575BBF82}"/>
    <cellStyle name="Comma 4 3 2 7 2" xfId="2404" xr:uid="{4400E8A7-6052-4AED-8D71-EEE8733CB9FA}"/>
    <cellStyle name="Comma 4 3 2 7 2 2" xfId="6436" xr:uid="{57EDF48F-1897-4C66-BD2C-EDA266F90FC9}"/>
    <cellStyle name="Comma 4 3 2 7 3" xfId="5092" xr:uid="{DB7568D7-15A8-4028-A3EE-77A07E9C6918}"/>
    <cellStyle name="Comma 4 3 2 7 4" xfId="3748" xr:uid="{2A5FC85D-963C-49A2-A22B-8DA493DC53E4}"/>
    <cellStyle name="Comma 4 3 2 8" xfId="1444" xr:uid="{61F81CEA-46E7-4B22-A0E3-66C9D6925441}"/>
    <cellStyle name="Comma 4 3 2 8 2" xfId="5476" xr:uid="{558B9196-47CB-4186-831C-7E7CBA1CAA8E}"/>
    <cellStyle name="Comma 4 3 2 9" xfId="4132" xr:uid="{3E1B64B9-99A7-47BD-95FD-60EC83271C3B}"/>
    <cellStyle name="Comma 4 3 3" xfId="124" xr:uid="{7E8E6C0E-97C2-4D50-9C34-D8C27FF11850}"/>
    <cellStyle name="Comma 4 3 3 2" xfId="220" xr:uid="{743174BA-9495-4AFD-9CFB-E183551046E9}"/>
    <cellStyle name="Comma 4 3 3 2 2" xfId="604" xr:uid="{1430191D-CB9F-4F78-9662-00C6CE1C55CA}"/>
    <cellStyle name="Comma 4 3 3 2 2 2" xfId="988" xr:uid="{A3ABF682-82E2-45F2-897E-209FEF2170FC}"/>
    <cellStyle name="Comma 4 3 3 2 2 2 2" xfId="2332" xr:uid="{B42846B1-243A-4DC6-BA52-2B09F247137B}"/>
    <cellStyle name="Comma 4 3 3 2 2 2 2 2" xfId="6364" xr:uid="{DD6AEF61-52EF-480A-B5D1-03A597A3CC78}"/>
    <cellStyle name="Comma 4 3 3 2 2 2 3" xfId="5020" xr:uid="{D858CEA1-3F5E-4624-B351-E89B4DD20D4A}"/>
    <cellStyle name="Comma 4 3 3 2 2 2 4" xfId="3676" xr:uid="{D50E6CE3-964B-4F69-AB38-7964E33DA23B}"/>
    <cellStyle name="Comma 4 3 3 2 2 3" xfId="1372" xr:uid="{E85B4792-3377-4C8B-8E9A-42594ABBB690}"/>
    <cellStyle name="Comma 4 3 3 2 2 3 2" xfId="2716" xr:uid="{1F94F11C-44A0-4FA6-9410-EA493653DE2A}"/>
    <cellStyle name="Comma 4 3 3 2 2 3 2 2" xfId="6748" xr:uid="{6AAAB75D-E5B9-46B1-8455-673FC4725784}"/>
    <cellStyle name="Comma 4 3 3 2 2 3 3" xfId="5404" xr:uid="{0B1F4F29-2A04-4DD5-A486-912CD2822D9D}"/>
    <cellStyle name="Comma 4 3 3 2 2 3 4" xfId="4060" xr:uid="{D1F9110A-4FBF-4338-B063-43759A460F73}"/>
    <cellStyle name="Comma 4 3 3 2 2 4" xfId="1948" xr:uid="{84B27D96-D4C6-4F35-865A-13B4449EFAF4}"/>
    <cellStyle name="Comma 4 3 3 2 2 4 2" xfId="5980" xr:uid="{F33A619C-9432-467B-BBED-951EBA1DFDCF}"/>
    <cellStyle name="Comma 4 3 3 2 2 5" xfId="4636" xr:uid="{7E76614F-9DFB-401B-BC40-C16090CAE40B}"/>
    <cellStyle name="Comma 4 3 3 2 2 6" xfId="3292" xr:uid="{FD1C0AAC-8FBE-4A1F-9F92-EC8241680882}"/>
    <cellStyle name="Comma 4 3 3 2 3" xfId="412" xr:uid="{DD7CD328-EC16-4232-A868-253F5A338653}"/>
    <cellStyle name="Comma 4 3 3 2 3 2" xfId="1756" xr:uid="{90A5172B-6011-4D49-80A4-5A88143C017C}"/>
    <cellStyle name="Comma 4 3 3 2 3 2 2" xfId="5788" xr:uid="{52C31BC0-6D4F-4B7D-9DE9-59A931DD8A6A}"/>
    <cellStyle name="Comma 4 3 3 2 3 3" xfId="4444" xr:uid="{4EBF5B1A-3857-4850-80A0-D48D95841C6C}"/>
    <cellStyle name="Comma 4 3 3 2 3 4" xfId="3100" xr:uid="{65C3A986-D2EE-4AB0-9802-FD63E0279B93}"/>
    <cellStyle name="Comma 4 3 3 2 4" xfId="796" xr:uid="{342790F2-DA08-46A4-85F5-C8DD2431A7F6}"/>
    <cellStyle name="Comma 4 3 3 2 4 2" xfId="2140" xr:uid="{B1CA4B7A-1C01-4C64-A770-E0AA3BAC7BBC}"/>
    <cellStyle name="Comma 4 3 3 2 4 2 2" xfId="6172" xr:uid="{91CE56CD-FD79-41B4-9479-5A39E7DB1667}"/>
    <cellStyle name="Comma 4 3 3 2 4 3" xfId="4828" xr:uid="{1D1C240F-92A5-45AD-BAE1-B59742C30F47}"/>
    <cellStyle name="Comma 4 3 3 2 4 4" xfId="3484" xr:uid="{C1F483F0-B127-48F4-AE85-E9394BA43C74}"/>
    <cellStyle name="Comma 4 3 3 2 5" xfId="1180" xr:uid="{8247A8D5-C596-45D5-B9F1-B63E38048CC0}"/>
    <cellStyle name="Comma 4 3 3 2 5 2" xfId="2524" xr:uid="{78211757-947C-405C-8884-50B54A96EA70}"/>
    <cellStyle name="Comma 4 3 3 2 5 2 2" xfId="6556" xr:uid="{182DA8E7-6993-429E-9330-3814A00892F2}"/>
    <cellStyle name="Comma 4 3 3 2 5 3" xfId="5212" xr:uid="{9F7B9E1D-DBDF-4F50-8D3E-C6DA3C16ACF4}"/>
    <cellStyle name="Comma 4 3 3 2 5 4" xfId="3868" xr:uid="{48DEBAA6-B6E6-4FAF-8AB5-A4A7966C55C1}"/>
    <cellStyle name="Comma 4 3 3 2 6" xfId="1564" xr:uid="{FD1B31D0-A699-4384-A4FF-87A95C739F70}"/>
    <cellStyle name="Comma 4 3 3 2 6 2" xfId="5596" xr:uid="{F2E12683-9FF5-4472-84F2-FEAF5F40FBB9}"/>
    <cellStyle name="Comma 4 3 3 2 7" xfId="4252" xr:uid="{B1907AE2-AF7F-45CC-98D3-7BA2639376C9}"/>
    <cellStyle name="Comma 4 3 3 2 8" xfId="2908" xr:uid="{054CED98-EB80-467B-A397-EAE585BD4FCB}"/>
    <cellStyle name="Comma 4 3 3 3" xfId="508" xr:uid="{B293A397-3D6F-4E6C-9C30-BF34071CC57F}"/>
    <cellStyle name="Comma 4 3 3 3 2" xfId="892" xr:uid="{C799CE20-959E-47E5-9398-C2660BC3779A}"/>
    <cellStyle name="Comma 4 3 3 3 2 2" xfId="2236" xr:uid="{1BBF588D-5553-4FD9-A23A-DA36C678DAC1}"/>
    <cellStyle name="Comma 4 3 3 3 2 2 2" xfId="6268" xr:uid="{D756816C-1D03-42B4-8D1C-57F76C88817E}"/>
    <cellStyle name="Comma 4 3 3 3 2 3" xfId="4924" xr:uid="{E1948890-7992-417D-9189-87B737E4F7A7}"/>
    <cellStyle name="Comma 4 3 3 3 2 4" xfId="3580" xr:uid="{3C0E137A-5EBD-4F19-BBB6-581438BC9042}"/>
    <cellStyle name="Comma 4 3 3 3 3" xfId="1276" xr:uid="{56A04DF8-09CF-42EC-A914-92297F898E9A}"/>
    <cellStyle name="Comma 4 3 3 3 3 2" xfId="2620" xr:uid="{67AB51BA-2955-44F5-925F-AEDBD3E085A3}"/>
    <cellStyle name="Comma 4 3 3 3 3 2 2" xfId="6652" xr:uid="{C1808E27-B7BB-4565-9EF8-B2850418A74C}"/>
    <cellStyle name="Comma 4 3 3 3 3 3" xfId="5308" xr:uid="{0CF3C8A5-4760-4A2F-ADAA-F2BEB50D2555}"/>
    <cellStyle name="Comma 4 3 3 3 3 4" xfId="3964" xr:uid="{C8253B89-C316-432F-A0F4-5A99F9819887}"/>
    <cellStyle name="Comma 4 3 3 3 4" xfId="1852" xr:uid="{BC55378D-C67C-4939-8A22-E2548FC97B90}"/>
    <cellStyle name="Comma 4 3 3 3 4 2" xfId="5884" xr:uid="{3EF162ED-43EE-49E8-9B9C-625BD06C2550}"/>
    <cellStyle name="Comma 4 3 3 3 5" xfId="4540" xr:uid="{76093328-45EC-47B4-A5A6-7D3376DD5989}"/>
    <cellStyle name="Comma 4 3 3 3 6" xfId="3196" xr:uid="{D6068A1D-037C-432F-8920-7722452EA3F0}"/>
    <cellStyle name="Comma 4 3 3 4" xfId="316" xr:uid="{0A894EDE-DEF3-4236-9520-3BC3C4F1CDC1}"/>
    <cellStyle name="Comma 4 3 3 4 2" xfId="1660" xr:uid="{FD3FFB47-B5C3-46E1-B188-C0F670F69660}"/>
    <cellStyle name="Comma 4 3 3 4 2 2" xfId="5692" xr:uid="{449760C2-7C4B-452B-993A-38FA325E6F18}"/>
    <cellStyle name="Comma 4 3 3 4 3" xfId="4348" xr:uid="{779F5630-637F-410A-BBAD-01AF97439131}"/>
    <cellStyle name="Comma 4 3 3 4 4" xfId="3004" xr:uid="{AD95DC6A-2A75-4E74-86CC-8D61B576F092}"/>
    <cellStyle name="Comma 4 3 3 5" xfId="700" xr:uid="{53822803-C466-4F95-A6D6-6E6ADFFD8EBE}"/>
    <cellStyle name="Comma 4 3 3 5 2" xfId="2044" xr:uid="{53E8B120-AEDB-4910-80B2-8CDCDB9852EE}"/>
    <cellStyle name="Comma 4 3 3 5 2 2" xfId="6076" xr:uid="{E3FEA9FF-BB91-4D8E-B44E-EBCBB43E0D46}"/>
    <cellStyle name="Comma 4 3 3 5 3" xfId="4732" xr:uid="{EAAB2818-8A2D-4EE7-BBAE-ADA35F7AB57B}"/>
    <cellStyle name="Comma 4 3 3 5 4" xfId="3388" xr:uid="{62C84F97-21FC-415B-904C-68362A1D7CC7}"/>
    <cellStyle name="Comma 4 3 3 6" xfId="1084" xr:uid="{178F2D3F-55C5-48D6-8193-1E69BAE08685}"/>
    <cellStyle name="Comma 4 3 3 6 2" xfId="2428" xr:uid="{40474863-A1B9-4F92-9BF5-DC097DAD4593}"/>
    <cellStyle name="Comma 4 3 3 6 2 2" xfId="6460" xr:uid="{1AB199C8-F9FC-49B5-87AC-432EF7921324}"/>
    <cellStyle name="Comma 4 3 3 6 3" xfId="5116" xr:uid="{C03F4285-F4DC-40D1-B816-498ECFEB64B9}"/>
    <cellStyle name="Comma 4 3 3 6 4" xfId="3772" xr:uid="{0B8F8253-F107-4F49-BD4B-671E471D957E}"/>
    <cellStyle name="Comma 4 3 3 7" xfId="1468" xr:uid="{5CB30D8F-FE45-416F-8488-12073906A578}"/>
    <cellStyle name="Comma 4 3 3 7 2" xfId="5500" xr:uid="{AA3B69D9-940D-4670-B472-482AD941EFD6}"/>
    <cellStyle name="Comma 4 3 3 8" xfId="4156" xr:uid="{935C745F-73D7-4A15-96DA-EADC153CFE93}"/>
    <cellStyle name="Comma 4 3 3 9" xfId="2812" xr:uid="{DDB2B326-95FF-40B1-8E2B-9943E4E7865A}"/>
    <cellStyle name="Comma 4 3 4" xfId="172" xr:uid="{228B5630-90A6-4CD6-A751-58892BC08064}"/>
    <cellStyle name="Comma 4 3 4 2" xfId="556" xr:uid="{5E5AB82A-E882-43EF-B8A7-2C534175F67C}"/>
    <cellStyle name="Comma 4 3 4 2 2" xfId="940" xr:uid="{216C835C-F66C-45AD-A343-2670817574F8}"/>
    <cellStyle name="Comma 4 3 4 2 2 2" xfId="2284" xr:uid="{A9549450-12CF-4494-B2F4-E68AB93890B0}"/>
    <cellStyle name="Comma 4 3 4 2 2 2 2" xfId="6316" xr:uid="{0F031386-FFA4-41C7-A495-043CE161587F}"/>
    <cellStyle name="Comma 4 3 4 2 2 3" xfId="4972" xr:uid="{E9694AC0-DD45-4F92-831E-00510A7148E2}"/>
    <cellStyle name="Comma 4 3 4 2 2 4" xfId="3628" xr:uid="{F5F4640C-A731-4377-9CE8-3CFB327DD02A}"/>
    <cellStyle name="Comma 4 3 4 2 3" xfId="1324" xr:uid="{C7776A8A-5183-4DA4-A04C-6ABF052202B6}"/>
    <cellStyle name="Comma 4 3 4 2 3 2" xfId="2668" xr:uid="{48AD747C-2A3A-4273-9FA5-A0B03FD7813A}"/>
    <cellStyle name="Comma 4 3 4 2 3 2 2" xfId="6700" xr:uid="{3CC7595A-1A61-4A68-A964-4B58CDD36F95}"/>
    <cellStyle name="Comma 4 3 4 2 3 3" xfId="5356" xr:uid="{56E27E6E-6A61-4330-9566-A3F165D29373}"/>
    <cellStyle name="Comma 4 3 4 2 3 4" xfId="4012" xr:uid="{C5E97793-E3AB-4E7E-9AF9-59DD3CE298B3}"/>
    <cellStyle name="Comma 4 3 4 2 4" xfId="1900" xr:uid="{3041EEF1-E71C-4AB1-BB62-A0D8DFE0348E}"/>
    <cellStyle name="Comma 4 3 4 2 4 2" xfId="5932" xr:uid="{0BBA4EC8-754B-4E56-A414-869F69B4E9BC}"/>
    <cellStyle name="Comma 4 3 4 2 5" xfId="4588" xr:uid="{C8E55FF5-ADCB-449A-9C3F-4EB4EF9C0013}"/>
    <cellStyle name="Comma 4 3 4 2 6" xfId="3244" xr:uid="{E98C41E0-B4B2-4F9E-85DB-7B28A7CAE3B6}"/>
    <cellStyle name="Comma 4 3 4 3" xfId="364" xr:uid="{4BE2EBCA-3408-4AC9-B469-F8B17E21311C}"/>
    <cellStyle name="Comma 4 3 4 3 2" xfId="1708" xr:uid="{EE90D60A-C803-486D-854F-5A9AE20CAD08}"/>
    <cellStyle name="Comma 4 3 4 3 2 2" xfId="5740" xr:uid="{0E6E9C7B-3ECD-40D8-95F4-F242AB2C8F03}"/>
    <cellStyle name="Comma 4 3 4 3 3" xfId="4396" xr:uid="{E2A4F0B4-0DC1-4DEF-B395-0BA2EE19221B}"/>
    <cellStyle name="Comma 4 3 4 3 4" xfId="3052" xr:uid="{D63FFA0D-5A82-4BBB-B0C7-EED11702198B}"/>
    <cellStyle name="Comma 4 3 4 4" xfId="748" xr:uid="{5E7B8814-1A1C-4880-BA57-4C149E969E14}"/>
    <cellStyle name="Comma 4 3 4 4 2" xfId="2092" xr:uid="{AB8BBCCF-1EFD-47D4-B71B-C6B3A4B85D03}"/>
    <cellStyle name="Comma 4 3 4 4 2 2" xfId="6124" xr:uid="{52CD79B3-4BA9-47EC-B53F-63C12CC1E45C}"/>
    <cellStyle name="Comma 4 3 4 4 3" xfId="4780" xr:uid="{CD01C595-6AD7-46EE-BA01-6E18A4B90D6C}"/>
    <cellStyle name="Comma 4 3 4 4 4" xfId="3436" xr:uid="{945091F2-A81B-4ADB-B2A6-49194029E69D}"/>
    <cellStyle name="Comma 4 3 4 5" xfId="1132" xr:uid="{7F0DA900-694A-4986-955F-70DB61120469}"/>
    <cellStyle name="Comma 4 3 4 5 2" xfId="2476" xr:uid="{4192EF35-188A-4DB0-AA4D-1F3D6438A96E}"/>
    <cellStyle name="Comma 4 3 4 5 2 2" xfId="6508" xr:uid="{89213828-DE4C-4C86-883D-87B4F8F5A19E}"/>
    <cellStyle name="Comma 4 3 4 5 3" xfId="5164" xr:uid="{7195B95E-094A-433F-8868-10634A5A7863}"/>
    <cellStyle name="Comma 4 3 4 5 4" xfId="3820" xr:uid="{A4C2F52E-33E5-4AE5-AD33-609CBA5F13F8}"/>
    <cellStyle name="Comma 4 3 4 6" xfId="1516" xr:uid="{4868CC19-835F-4D65-A5E2-965B7258D740}"/>
    <cellStyle name="Comma 4 3 4 6 2" xfId="5548" xr:uid="{E22BCD31-4D02-4645-9DD1-5C2D125553B1}"/>
    <cellStyle name="Comma 4 3 4 7" xfId="4204" xr:uid="{2001B070-7AFA-4503-ABB0-48970CF544B1}"/>
    <cellStyle name="Comma 4 3 4 8" xfId="2860" xr:uid="{28ADCA7C-E2DC-4875-8203-226D5A3F5C1A}"/>
    <cellStyle name="Comma 4 3 5" xfId="460" xr:uid="{22FBBF4B-9E7F-41A2-A170-B7643075B85C}"/>
    <cellStyle name="Comma 4 3 5 2" xfId="844" xr:uid="{EA87E7C4-A74B-4156-918E-3E92B5EACE5E}"/>
    <cellStyle name="Comma 4 3 5 2 2" xfId="2188" xr:uid="{E5C0621D-2273-4993-9972-A016BBA0EF37}"/>
    <cellStyle name="Comma 4 3 5 2 2 2" xfId="6220" xr:uid="{85B3349E-3816-4307-89C1-E972910A9B0E}"/>
    <cellStyle name="Comma 4 3 5 2 3" xfId="4876" xr:uid="{D66D1B2C-4830-446A-8F59-14D281F29A13}"/>
    <cellStyle name="Comma 4 3 5 2 4" xfId="3532" xr:uid="{E4114BFA-D22F-4AAC-A0E7-E3D6086FD5A8}"/>
    <cellStyle name="Comma 4 3 5 3" xfId="1228" xr:uid="{DBC78B96-C1EE-465C-9C84-2E6DA5B3968E}"/>
    <cellStyle name="Comma 4 3 5 3 2" xfId="2572" xr:uid="{6CBE63F1-35EB-4AE8-A697-A328417212D8}"/>
    <cellStyle name="Comma 4 3 5 3 2 2" xfId="6604" xr:uid="{E4C567F2-B1D7-4267-BF40-2CDA15617E8A}"/>
    <cellStyle name="Comma 4 3 5 3 3" xfId="5260" xr:uid="{5EB76E57-57CF-45D9-B6E9-6499F5315B36}"/>
    <cellStyle name="Comma 4 3 5 3 4" xfId="3916" xr:uid="{4CC57303-C3B1-4D30-A661-43E93C8F103B}"/>
    <cellStyle name="Comma 4 3 5 4" xfId="1804" xr:uid="{4220FCC9-BDAE-4915-8937-3C3D843040B4}"/>
    <cellStyle name="Comma 4 3 5 4 2" xfId="5836" xr:uid="{0572DDCA-8B05-4790-A537-58DB5E6C7DE6}"/>
    <cellStyle name="Comma 4 3 5 5" xfId="4492" xr:uid="{11CE5E50-C173-41D7-ABD1-A117E1BBF7C6}"/>
    <cellStyle name="Comma 4 3 5 6" xfId="3148" xr:uid="{489C22C8-72C3-4B2D-B930-83EB658DC517}"/>
    <cellStyle name="Comma 4 3 6" xfId="268" xr:uid="{A0433420-808D-4D90-B0F1-043293127E60}"/>
    <cellStyle name="Comma 4 3 6 2" xfId="1612" xr:uid="{4EA0744E-AF4E-487C-9272-E7C3CA483D24}"/>
    <cellStyle name="Comma 4 3 6 2 2" xfId="5644" xr:uid="{CEBD1963-9A4E-444D-A04F-E0819DDA2604}"/>
    <cellStyle name="Comma 4 3 6 3" xfId="4300" xr:uid="{E1729F84-6E23-42B9-AAB0-5CA658F32D07}"/>
    <cellStyle name="Comma 4 3 6 4" xfId="2956" xr:uid="{C3DA2E1E-9240-4757-9052-3F2CA4230BC2}"/>
    <cellStyle name="Comma 4 3 7" xfId="652" xr:uid="{29E98A94-B595-47E2-A9E6-13EEEE7F34C8}"/>
    <cellStyle name="Comma 4 3 7 2" xfId="1996" xr:uid="{56141EEC-F176-4063-AC0D-B362367DFB99}"/>
    <cellStyle name="Comma 4 3 7 2 2" xfId="6028" xr:uid="{0853B97A-5351-4EA9-AB27-D5D358BE4671}"/>
    <cellStyle name="Comma 4 3 7 3" xfId="4684" xr:uid="{3B0B4B61-91CA-485D-AF82-D4A355314996}"/>
    <cellStyle name="Comma 4 3 7 4" xfId="3340" xr:uid="{AC2A21E9-0166-4864-8B0F-A55FED895303}"/>
    <cellStyle name="Comma 4 3 8" xfId="1036" xr:uid="{D55E87FB-53B4-447F-8396-77294CD97B50}"/>
    <cellStyle name="Comma 4 3 8 2" xfId="2380" xr:uid="{1BAE05B6-E407-443A-B289-16ABAE9ED9A7}"/>
    <cellStyle name="Comma 4 3 8 2 2" xfId="6412" xr:uid="{8D5C034F-CABC-4DBD-80D9-9549852D3881}"/>
    <cellStyle name="Comma 4 3 8 3" xfId="5068" xr:uid="{7B943FEC-1AB1-4D24-938F-A87AFBBB7004}"/>
    <cellStyle name="Comma 4 3 8 4" xfId="3724" xr:uid="{0A49F435-9162-4CA0-B36E-437E40AB4926}"/>
    <cellStyle name="Comma 4 3 9" xfId="1420" xr:uid="{FACA445B-93E7-413C-843B-C6EA598F3F9D}"/>
    <cellStyle name="Comma 4 3 9 2" xfId="5452" xr:uid="{A5D2BA1B-0A26-421B-B519-41467964E532}"/>
    <cellStyle name="Comma 5" xfId="8" xr:uid="{00000000-0005-0000-0000-000003000000}"/>
    <cellStyle name="Comma 5 2" xfId="61" xr:uid="{00000000-0005-0000-0000-000003000000}"/>
    <cellStyle name="Comma 5 2 10" xfId="1409" xr:uid="{18A64694-EB8E-4EC1-8378-C5BFDEC64B55}"/>
    <cellStyle name="Comma 5 2 10 2" xfId="5441" xr:uid="{0C1E760E-3C74-480D-808E-34147E9C6D13}"/>
    <cellStyle name="Comma 5 2 11" xfId="4097" xr:uid="{1A03039A-F9B6-463C-BF44-7C5954EF7A2B}"/>
    <cellStyle name="Comma 5 2 12" xfId="2753" xr:uid="{69A606D4-2783-46DD-AED5-6A615B0A94D0}"/>
    <cellStyle name="Comma 5 2 2" xfId="81" xr:uid="{00000000-0005-0000-0000-000003000000}"/>
    <cellStyle name="Comma 5 2 2 10" xfId="4113" xr:uid="{2770D144-7CB8-4344-94D2-CEE13140B11A}"/>
    <cellStyle name="Comma 5 2 2 11" xfId="2769" xr:uid="{7C69306A-6D73-4D1D-BD0E-5415AC6E66AA}"/>
    <cellStyle name="Comma 5 2 2 2" xfId="105" xr:uid="{00000000-0005-0000-0000-000003000000}"/>
    <cellStyle name="Comma 5 2 2 2 10" xfId="2793" xr:uid="{CCD96EB3-4E87-4619-B530-18A474F34B6C}"/>
    <cellStyle name="Comma 5 2 2 2 2" xfId="153" xr:uid="{489D1655-8BEF-4106-ACE1-0F99199340BC}"/>
    <cellStyle name="Comma 5 2 2 2 2 2" xfId="249" xr:uid="{21205BD2-8399-4A5B-8E20-E45D22471A40}"/>
    <cellStyle name="Comma 5 2 2 2 2 2 2" xfId="633" xr:uid="{E4E4C4A2-5185-407B-95E9-20250D9DB633}"/>
    <cellStyle name="Comma 5 2 2 2 2 2 2 2" xfId="1017" xr:uid="{CFE5023F-616D-4403-9930-39F0714F56E8}"/>
    <cellStyle name="Comma 5 2 2 2 2 2 2 2 2" xfId="2361" xr:uid="{95C956DE-C05D-4BB5-BC2C-56236002B4A2}"/>
    <cellStyle name="Comma 5 2 2 2 2 2 2 2 2 2" xfId="6393" xr:uid="{FEF5EFEA-3C3F-46BC-8BCD-43B89D307836}"/>
    <cellStyle name="Comma 5 2 2 2 2 2 2 2 3" xfId="5049" xr:uid="{6EEA5EFC-EBC9-45FE-9A78-088E5555993F}"/>
    <cellStyle name="Comma 5 2 2 2 2 2 2 2 4" xfId="3705" xr:uid="{AC3FF668-F7A6-4A6A-8DD7-DE8735363C7D}"/>
    <cellStyle name="Comma 5 2 2 2 2 2 2 3" xfId="1401" xr:uid="{DB5AACA9-5129-4E8D-9060-2D6D4B4F5369}"/>
    <cellStyle name="Comma 5 2 2 2 2 2 2 3 2" xfId="2745" xr:uid="{21DEB697-7149-49A6-BE2C-780AB7467172}"/>
    <cellStyle name="Comma 5 2 2 2 2 2 2 3 2 2" xfId="6777" xr:uid="{C99BAC5E-E6CC-4B20-90BB-CDEE0BA79C3C}"/>
    <cellStyle name="Comma 5 2 2 2 2 2 2 3 3" xfId="5433" xr:uid="{2A3BDC5F-8DA0-4D79-BC96-7C0BB45C593B}"/>
    <cellStyle name="Comma 5 2 2 2 2 2 2 3 4" xfId="4089" xr:uid="{54236106-70AF-4780-A520-3D0A6FB75E97}"/>
    <cellStyle name="Comma 5 2 2 2 2 2 2 4" xfId="1977" xr:uid="{B336D02F-9C05-4302-9C63-85597C09DC81}"/>
    <cellStyle name="Comma 5 2 2 2 2 2 2 4 2" xfId="6009" xr:uid="{F06E2806-EDE4-442C-AC5F-4F7E370E2163}"/>
    <cellStyle name="Comma 5 2 2 2 2 2 2 5" xfId="4665" xr:uid="{E245C424-2095-4002-8B33-34FDBF791BBD}"/>
    <cellStyle name="Comma 5 2 2 2 2 2 2 6" xfId="3321" xr:uid="{DDEBAC0F-1A2A-40B8-8262-5387760C3235}"/>
    <cellStyle name="Comma 5 2 2 2 2 2 3" xfId="441" xr:uid="{6F93042F-485E-457B-841F-623551D50BF5}"/>
    <cellStyle name="Comma 5 2 2 2 2 2 3 2" xfId="1785" xr:uid="{7892621F-C349-4976-99DA-3F08D8E095A4}"/>
    <cellStyle name="Comma 5 2 2 2 2 2 3 2 2" xfId="5817" xr:uid="{81008E7C-9E8C-4F0C-9FA0-C15CDDCB1F84}"/>
    <cellStyle name="Comma 5 2 2 2 2 2 3 3" xfId="4473" xr:uid="{C8469DBA-9DF9-4B0E-A76B-90F0D7812B7B}"/>
    <cellStyle name="Comma 5 2 2 2 2 2 3 4" xfId="3129" xr:uid="{725D4247-8127-469D-A935-ED0CAD1245C8}"/>
    <cellStyle name="Comma 5 2 2 2 2 2 4" xfId="825" xr:uid="{BEAC6A5C-D621-4934-976B-15870E1E2C81}"/>
    <cellStyle name="Comma 5 2 2 2 2 2 4 2" xfId="2169" xr:uid="{314B087A-8CF9-4E2F-B409-8728C83F97D4}"/>
    <cellStyle name="Comma 5 2 2 2 2 2 4 2 2" xfId="6201" xr:uid="{A9853560-B72C-4030-842E-06E7304525D2}"/>
    <cellStyle name="Comma 5 2 2 2 2 2 4 3" xfId="4857" xr:uid="{B12BB19C-576D-4611-AE13-5DE5C110FD50}"/>
    <cellStyle name="Comma 5 2 2 2 2 2 4 4" xfId="3513" xr:uid="{F39FCEE0-B11F-4A4F-B455-BBED8B2F2AEA}"/>
    <cellStyle name="Comma 5 2 2 2 2 2 5" xfId="1209" xr:uid="{C4F30F21-76B9-4762-AC38-B715F530C064}"/>
    <cellStyle name="Comma 5 2 2 2 2 2 5 2" xfId="2553" xr:uid="{A56825FC-B6D0-4307-8939-90000D71CDAC}"/>
    <cellStyle name="Comma 5 2 2 2 2 2 5 2 2" xfId="6585" xr:uid="{467D0C3E-C556-499B-811C-2FDAAB0B2E8D}"/>
    <cellStyle name="Comma 5 2 2 2 2 2 5 3" xfId="5241" xr:uid="{1E1D47E3-60A4-46A4-AE0A-5937FB8AF6AD}"/>
    <cellStyle name="Comma 5 2 2 2 2 2 5 4" xfId="3897" xr:uid="{22B1499C-F116-481A-8AC6-D0204535A721}"/>
    <cellStyle name="Comma 5 2 2 2 2 2 6" xfId="1593" xr:uid="{A6552C61-F517-4CE9-8A2F-3E41143D3D74}"/>
    <cellStyle name="Comma 5 2 2 2 2 2 6 2" xfId="5625" xr:uid="{99A2678C-5B77-477D-B66E-CE986F385EC3}"/>
    <cellStyle name="Comma 5 2 2 2 2 2 7" xfId="4281" xr:uid="{DCB762C8-A5FC-4CD9-99E9-F02F07CBE80C}"/>
    <cellStyle name="Comma 5 2 2 2 2 2 8" xfId="2937" xr:uid="{7EB2232A-69C6-4CB8-848F-ADDAEA24FC39}"/>
    <cellStyle name="Comma 5 2 2 2 2 3" xfId="537" xr:uid="{2295A004-E954-41A7-BB2E-D9169A1A101F}"/>
    <cellStyle name="Comma 5 2 2 2 2 3 2" xfId="921" xr:uid="{B4702ECF-94BB-4E76-BB6D-6A49A235435C}"/>
    <cellStyle name="Comma 5 2 2 2 2 3 2 2" xfId="2265" xr:uid="{6BAF7004-4D7D-4280-B971-4E7DC32A7687}"/>
    <cellStyle name="Comma 5 2 2 2 2 3 2 2 2" xfId="6297" xr:uid="{779A9528-3B42-43AE-BE1C-77EBB9E7785D}"/>
    <cellStyle name="Comma 5 2 2 2 2 3 2 3" xfId="4953" xr:uid="{79F6356A-F108-433F-B0B9-082A44670EB9}"/>
    <cellStyle name="Comma 5 2 2 2 2 3 2 4" xfId="3609" xr:uid="{AFDFCCB4-F11C-4884-BB44-48EF888CA1C3}"/>
    <cellStyle name="Comma 5 2 2 2 2 3 3" xfId="1305" xr:uid="{F08303D8-0C10-42B3-B977-672DDBF5E59F}"/>
    <cellStyle name="Comma 5 2 2 2 2 3 3 2" xfId="2649" xr:uid="{8F61F893-2FA1-4CA9-9766-56F6CD15D55E}"/>
    <cellStyle name="Comma 5 2 2 2 2 3 3 2 2" xfId="6681" xr:uid="{941586EA-79D8-46E0-940A-2F78B7B3AC12}"/>
    <cellStyle name="Comma 5 2 2 2 2 3 3 3" xfId="5337" xr:uid="{0420EC3E-0DDC-4515-841D-5141D052B013}"/>
    <cellStyle name="Comma 5 2 2 2 2 3 3 4" xfId="3993" xr:uid="{91F7E777-F0F3-458E-AF4F-D67852CAD85C}"/>
    <cellStyle name="Comma 5 2 2 2 2 3 4" xfId="1881" xr:uid="{48E39D9E-9EEC-4A4A-BE5D-184D16D4E614}"/>
    <cellStyle name="Comma 5 2 2 2 2 3 4 2" xfId="5913" xr:uid="{0D8567DF-CFD0-4D6A-8548-7070713730B5}"/>
    <cellStyle name="Comma 5 2 2 2 2 3 5" xfId="4569" xr:uid="{CA46DE92-299A-493A-8F6C-50EDED38B636}"/>
    <cellStyle name="Comma 5 2 2 2 2 3 6" xfId="3225" xr:uid="{BCE50A6F-51B0-4DF7-860D-9C62B4BAF207}"/>
    <cellStyle name="Comma 5 2 2 2 2 4" xfId="345" xr:uid="{86E12E0B-5EE0-4328-82CF-37FA7A0B1B07}"/>
    <cellStyle name="Comma 5 2 2 2 2 4 2" xfId="1689" xr:uid="{BB3A785F-6CF5-4B59-98AB-4081A4C49C95}"/>
    <cellStyle name="Comma 5 2 2 2 2 4 2 2" xfId="5721" xr:uid="{1A2E03BD-1839-4C85-9A44-56856D31089E}"/>
    <cellStyle name="Comma 5 2 2 2 2 4 3" xfId="4377" xr:uid="{6B914F8C-1AA3-4625-8F61-D939EF3D4E2B}"/>
    <cellStyle name="Comma 5 2 2 2 2 4 4" xfId="3033" xr:uid="{37C61A57-3A6E-421B-904C-27EBD2383173}"/>
    <cellStyle name="Comma 5 2 2 2 2 5" xfId="729" xr:uid="{1532B304-C1EB-4E3F-8009-BD6AC32D9C32}"/>
    <cellStyle name="Comma 5 2 2 2 2 5 2" xfId="2073" xr:uid="{66A5A5B7-5B15-4692-B079-4E2CF0F57D98}"/>
    <cellStyle name="Comma 5 2 2 2 2 5 2 2" xfId="6105" xr:uid="{8AFCBAE0-059A-42C2-A350-47B6290EBE0E}"/>
    <cellStyle name="Comma 5 2 2 2 2 5 3" xfId="4761" xr:uid="{8633D80E-8296-4197-99B2-373EB0451A63}"/>
    <cellStyle name="Comma 5 2 2 2 2 5 4" xfId="3417" xr:uid="{34A53605-B27A-4226-B022-B2439F97EE4F}"/>
    <cellStyle name="Comma 5 2 2 2 2 6" xfId="1113" xr:uid="{DFD66FFC-C26D-49A8-8772-A81420FDE7FF}"/>
    <cellStyle name="Comma 5 2 2 2 2 6 2" xfId="2457" xr:uid="{60BE374A-DF4A-4CC2-8A93-BF3F1607C6A3}"/>
    <cellStyle name="Comma 5 2 2 2 2 6 2 2" xfId="6489" xr:uid="{4958B618-CF3E-4416-A936-6D2955DB954A}"/>
    <cellStyle name="Comma 5 2 2 2 2 6 3" xfId="5145" xr:uid="{4602CACB-DD06-4536-BE5A-03F0916E61B8}"/>
    <cellStyle name="Comma 5 2 2 2 2 6 4" xfId="3801" xr:uid="{C4259DBD-EA46-4AFA-B259-645CA2519627}"/>
    <cellStyle name="Comma 5 2 2 2 2 7" xfId="1497" xr:uid="{9D4A686F-6B3C-4390-B5A7-FFB4EF47CED9}"/>
    <cellStyle name="Comma 5 2 2 2 2 7 2" xfId="5529" xr:uid="{12B8F141-5EB8-4337-9824-548E72FA9AF9}"/>
    <cellStyle name="Comma 5 2 2 2 2 8" xfId="4185" xr:uid="{36B351EE-6369-47A2-9059-C847A36AEB84}"/>
    <cellStyle name="Comma 5 2 2 2 2 9" xfId="2841" xr:uid="{1DDE05AD-DAE9-44A9-BA57-C811B476C8D0}"/>
    <cellStyle name="Comma 5 2 2 2 3" xfId="201" xr:uid="{FC8F58EF-7CB6-4B75-82C1-AFB974EC5526}"/>
    <cellStyle name="Comma 5 2 2 2 3 2" xfId="585" xr:uid="{DCC9C0E0-0992-4B10-B3A9-9E672A1D69C1}"/>
    <cellStyle name="Comma 5 2 2 2 3 2 2" xfId="969" xr:uid="{C8E53EF9-22DC-4A30-B08B-1726A246662A}"/>
    <cellStyle name="Comma 5 2 2 2 3 2 2 2" xfId="2313" xr:uid="{7F8A5895-10D0-48E0-BD3F-0C28442470A4}"/>
    <cellStyle name="Comma 5 2 2 2 3 2 2 2 2" xfId="6345" xr:uid="{6244D77A-603A-4101-BBCC-13BBB34129CA}"/>
    <cellStyle name="Comma 5 2 2 2 3 2 2 3" xfId="5001" xr:uid="{EA699A7E-0919-43F2-B692-782DEFDC8EA7}"/>
    <cellStyle name="Comma 5 2 2 2 3 2 2 4" xfId="3657" xr:uid="{AED80A3C-BCE8-4CA3-9D1D-10669C23868E}"/>
    <cellStyle name="Comma 5 2 2 2 3 2 3" xfId="1353" xr:uid="{FEA90630-0A52-48A7-B8F1-4B1B964F0B49}"/>
    <cellStyle name="Comma 5 2 2 2 3 2 3 2" xfId="2697" xr:uid="{BD5665D6-0B40-40A8-A72E-A70C631751C4}"/>
    <cellStyle name="Comma 5 2 2 2 3 2 3 2 2" xfId="6729" xr:uid="{8D8F5902-3198-4A9B-B87B-8DAFDE2A5DDD}"/>
    <cellStyle name="Comma 5 2 2 2 3 2 3 3" xfId="5385" xr:uid="{299579C9-1BF2-4104-BD25-B56CC422D5AC}"/>
    <cellStyle name="Comma 5 2 2 2 3 2 3 4" xfId="4041" xr:uid="{8700BDF3-D2F4-4D7A-BA76-E22632711947}"/>
    <cellStyle name="Comma 5 2 2 2 3 2 4" xfId="1929" xr:uid="{18E716C6-092D-4F39-B755-FA1C8F95ABAD}"/>
    <cellStyle name="Comma 5 2 2 2 3 2 4 2" xfId="5961" xr:uid="{6F8E1750-07C0-4D06-AE01-A66039F37F80}"/>
    <cellStyle name="Comma 5 2 2 2 3 2 5" xfId="4617" xr:uid="{FB67A329-2065-4AB0-B56D-FB710DA89CB8}"/>
    <cellStyle name="Comma 5 2 2 2 3 2 6" xfId="3273" xr:uid="{0D022FEB-93F4-4CC8-8100-9A2CEBB12A18}"/>
    <cellStyle name="Comma 5 2 2 2 3 3" xfId="393" xr:uid="{09611557-4C58-40BF-B626-3202A5165E7F}"/>
    <cellStyle name="Comma 5 2 2 2 3 3 2" xfId="1737" xr:uid="{3A8661E3-51A3-4177-9D21-066A8B6CE279}"/>
    <cellStyle name="Comma 5 2 2 2 3 3 2 2" xfId="5769" xr:uid="{B34601B7-2A30-4EDE-9D25-86F6710103EE}"/>
    <cellStyle name="Comma 5 2 2 2 3 3 3" xfId="4425" xr:uid="{9FD9FEDB-713C-4199-964A-C48DEB35FD64}"/>
    <cellStyle name="Comma 5 2 2 2 3 3 4" xfId="3081" xr:uid="{D2C7A579-49D3-4D97-AD3B-C2BF810C6065}"/>
    <cellStyle name="Comma 5 2 2 2 3 4" xfId="777" xr:uid="{86B880E1-1F99-431A-9F6E-3F04C5EA9CAB}"/>
    <cellStyle name="Comma 5 2 2 2 3 4 2" xfId="2121" xr:uid="{B5938DFA-964D-4335-993E-A6E1E484879E}"/>
    <cellStyle name="Comma 5 2 2 2 3 4 2 2" xfId="6153" xr:uid="{5342B364-249F-4DC5-9E56-BEA99B43EDB7}"/>
    <cellStyle name="Comma 5 2 2 2 3 4 3" xfId="4809" xr:uid="{1C3CFD14-8D47-40E1-A2FD-8541061683BB}"/>
    <cellStyle name="Comma 5 2 2 2 3 4 4" xfId="3465" xr:uid="{4949D1F9-7FF5-45AF-951D-65FD20564FC4}"/>
    <cellStyle name="Comma 5 2 2 2 3 5" xfId="1161" xr:uid="{8CBC287E-B452-4DA1-B415-2BCBF49D5F52}"/>
    <cellStyle name="Comma 5 2 2 2 3 5 2" xfId="2505" xr:uid="{194F7A5F-7E2C-46AD-8A65-7B01F1ABD425}"/>
    <cellStyle name="Comma 5 2 2 2 3 5 2 2" xfId="6537" xr:uid="{734141D8-DA3F-4346-A1A7-4BEEAF3BD1A2}"/>
    <cellStyle name="Comma 5 2 2 2 3 5 3" xfId="5193" xr:uid="{1F9EC47E-8F25-434B-B7F7-A485FB208E6F}"/>
    <cellStyle name="Comma 5 2 2 2 3 5 4" xfId="3849" xr:uid="{CCFBA981-33F2-4806-ADE8-B9FFD5E069C1}"/>
    <cellStyle name="Comma 5 2 2 2 3 6" xfId="1545" xr:uid="{6C62A625-A57D-4C4D-9C06-89BEF2C31474}"/>
    <cellStyle name="Comma 5 2 2 2 3 6 2" xfId="5577" xr:uid="{6FE407D3-87E6-495A-8101-26E0C5DFCC04}"/>
    <cellStyle name="Comma 5 2 2 2 3 7" xfId="4233" xr:uid="{2F05AEE1-B819-4673-AAED-7F3D44CDD164}"/>
    <cellStyle name="Comma 5 2 2 2 3 8" xfId="2889" xr:uid="{8EA7B69F-FA58-4405-88FA-C3B69359ECFD}"/>
    <cellStyle name="Comma 5 2 2 2 4" xfId="489" xr:uid="{79A5184A-C032-4E1D-B4E1-4F465F8A7AC0}"/>
    <cellStyle name="Comma 5 2 2 2 4 2" xfId="873" xr:uid="{BE29D978-E7FD-4E76-9BA7-128423DE3B57}"/>
    <cellStyle name="Comma 5 2 2 2 4 2 2" xfId="2217" xr:uid="{4486B54B-1BD2-4A82-B808-40859BB9A939}"/>
    <cellStyle name="Comma 5 2 2 2 4 2 2 2" xfId="6249" xr:uid="{ACCA11F3-B99E-47D8-9E9C-D6D705EE76D5}"/>
    <cellStyle name="Comma 5 2 2 2 4 2 3" xfId="4905" xr:uid="{1E8A927C-6608-4428-AA31-19C658674B33}"/>
    <cellStyle name="Comma 5 2 2 2 4 2 4" xfId="3561" xr:uid="{41F0C474-DE37-4873-88D4-FD06D060143F}"/>
    <cellStyle name="Comma 5 2 2 2 4 3" xfId="1257" xr:uid="{F7513101-4C60-4E30-BF43-A759A52275A8}"/>
    <cellStyle name="Comma 5 2 2 2 4 3 2" xfId="2601" xr:uid="{3B9D9447-6707-4487-BC61-823118C845B8}"/>
    <cellStyle name="Comma 5 2 2 2 4 3 2 2" xfId="6633" xr:uid="{E40A15B0-AF3A-40CF-9FCD-68E44EE4242F}"/>
    <cellStyle name="Comma 5 2 2 2 4 3 3" xfId="5289" xr:uid="{BE4EEAAE-3142-44F5-B05A-59F5E1D7F9A0}"/>
    <cellStyle name="Comma 5 2 2 2 4 3 4" xfId="3945" xr:uid="{429B4786-D30C-4BAF-98C8-48AF403A8AC6}"/>
    <cellStyle name="Comma 5 2 2 2 4 4" xfId="1833" xr:uid="{5DB62A4F-9D6A-4D70-8E70-B464896D7815}"/>
    <cellStyle name="Comma 5 2 2 2 4 4 2" xfId="5865" xr:uid="{08DF1B24-F2DE-41A6-8940-6A23466C926A}"/>
    <cellStyle name="Comma 5 2 2 2 4 5" xfId="4521" xr:uid="{0234FE02-2173-4299-BC34-6AA9BD5EF829}"/>
    <cellStyle name="Comma 5 2 2 2 4 6" xfId="3177" xr:uid="{3287AC1E-E5D9-41A3-9401-AED4C3D7B34D}"/>
    <cellStyle name="Comma 5 2 2 2 5" xfId="297" xr:uid="{CF20995B-BAC1-46E1-A752-57D160D700C8}"/>
    <cellStyle name="Comma 5 2 2 2 5 2" xfId="1641" xr:uid="{29E0E1E3-D6BC-4EEA-9BD8-269C2EB12267}"/>
    <cellStyle name="Comma 5 2 2 2 5 2 2" xfId="5673" xr:uid="{BFDAB3B8-F826-40FB-A438-466B35896F0A}"/>
    <cellStyle name="Comma 5 2 2 2 5 3" xfId="4329" xr:uid="{991576A7-34E3-4B5F-9952-8D0847367C63}"/>
    <cellStyle name="Comma 5 2 2 2 5 4" xfId="2985" xr:uid="{80BC8171-EAFA-48E0-86CB-57F9CA7C00D1}"/>
    <cellStyle name="Comma 5 2 2 2 6" xfId="681" xr:uid="{BA3997DC-794F-436C-990A-AA25179CB111}"/>
    <cellStyle name="Comma 5 2 2 2 6 2" xfId="2025" xr:uid="{4DEDC27C-E213-432C-B701-D197180EB056}"/>
    <cellStyle name="Comma 5 2 2 2 6 2 2" xfId="6057" xr:uid="{DB5A9572-2EDE-4BA6-B0AA-BB3C028DDBE4}"/>
    <cellStyle name="Comma 5 2 2 2 6 3" xfId="4713" xr:uid="{1E444DC4-96F1-4E3A-82FC-1E2DDAC9AB1B}"/>
    <cellStyle name="Comma 5 2 2 2 6 4" xfId="3369" xr:uid="{2D02B227-7788-4041-96F5-D27BC957B3D0}"/>
    <cellStyle name="Comma 5 2 2 2 7" xfId="1065" xr:uid="{A0C21A79-12C4-46BF-8F3F-55B29C829F73}"/>
    <cellStyle name="Comma 5 2 2 2 7 2" xfId="2409" xr:uid="{FD3313B4-7A54-4006-BD6B-4A4DE903184D}"/>
    <cellStyle name="Comma 5 2 2 2 7 2 2" xfId="6441" xr:uid="{81AA55BE-A2B6-4B77-979B-59DFECC71AEE}"/>
    <cellStyle name="Comma 5 2 2 2 7 3" xfId="5097" xr:uid="{B4496635-2AED-4C9E-9896-C5B9A49CDCB2}"/>
    <cellStyle name="Comma 5 2 2 2 7 4" xfId="3753" xr:uid="{17018F5A-13E1-4829-AFC3-D3CECA493182}"/>
    <cellStyle name="Comma 5 2 2 2 8" xfId="1449" xr:uid="{7AFCE0B8-F511-408F-8679-5BA2A9A0D22C}"/>
    <cellStyle name="Comma 5 2 2 2 8 2" xfId="5481" xr:uid="{FC288AA9-C21B-4223-8831-A20A1EC44F64}"/>
    <cellStyle name="Comma 5 2 2 2 9" xfId="4137" xr:uid="{A2BD7E27-E85C-40DA-951C-FD98705E324D}"/>
    <cellStyle name="Comma 5 2 2 3" xfId="129" xr:uid="{F77FF35E-AB39-49DD-9B46-95475DDFDA07}"/>
    <cellStyle name="Comma 5 2 2 3 2" xfId="225" xr:uid="{1DB282CA-137E-48B7-9B9C-ECC82E1FB51A}"/>
    <cellStyle name="Comma 5 2 2 3 2 2" xfId="609" xr:uid="{3F558859-AA5D-452D-8C38-E2AAB61DAE10}"/>
    <cellStyle name="Comma 5 2 2 3 2 2 2" xfId="993" xr:uid="{C087495F-0197-4E77-B490-DB3BB9B5B50E}"/>
    <cellStyle name="Comma 5 2 2 3 2 2 2 2" xfId="2337" xr:uid="{D07713E7-C53C-428D-A9E8-926A77734B7A}"/>
    <cellStyle name="Comma 5 2 2 3 2 2 2 2 2" xfId="6369" xr:uid="{2C5B84E5-DB08-4493-8212-ED5D6D3CB334}"/>
    <cellStyle name="Comma 5 2 2 3 2 2 2 3" xfId="5025" xr:uid="{403F7869-4697-4142-9CA2-5DA8A2ECECE8}"/>
    <cellStyle name="Comma 5 2 2 3 2 2 2 4" xfId="3681" xr:uid="{06043B57-6F9F-4776-920E-EFD64A4ACB8C}"/>
    <cellStyle name="Comma 5 2 2 3 2 2 3" xfId="1377" xr:uid="{36E1200A-284F-4D14-A7F3-FDE402BB3AA3}"/>
    <cellStyle name="Comma 5 2 2 3 2 2 3 2" xfId="2721" xr:uid="{7BC2A383-6D43-4D9F-95BC-F96CF94CF0DE}"/>
    <cellStyle name="Comma 5 2 2 3 2 2 3 2 2" xfId="6753" xr:uid="{9F5DFB3F-5DE9-4ED9-9879-F2202E330333}"/>
    <cellStyle name="Comma 5 2 2 3 2 2 3 3" xfId="5409" xr:uid="{398B09FA-979D-4E40-8CBF-405AC993405F}"/>
    <cellStyle name="Comma 5 2 2 3 2 2 3 4" xfId="4065" xr:uid="{B35E39B6-4087-42B1-B6A9-7306173B7CB1}"/>
    <cellStyle name="Comma 5 2 2 3 2 2 4" xfId="1953" xr:uid="{C16F0FB6-EBF6-4265-B7DE-9FEE006C1739}"/>
    <cellStyle name="Comma 5 2 2 3 2 2 4 2" xfId="5985" xr:uid="{76257958-FDEF-4F9D-BA7B-6A8F6DBD932B}"/>
    <cellStyle name="Comma 5 2 2 3 2 2 5" xfId="4641" xr:uid="{4114BA97-28A1-4030-85C8-FB868C3A1CB1}"/>
    <cellStyle name="Comma 5 2 2 3 2 2 6" xfId="3297" xr:uid="{0993D5A7-4AFB-40E3-A45B-FDB384FED4EA}"/>
    <cellStyle name="Comma 5 2 2 3 2 3" xfId="417" xr:uid="{1B6E8DAC-7786-460E-B7C8-64897D690C83}"/>
    <cellStyle name="Comma 5 2 2 3 2 3 2" xfId="1761" xr:uid="{F49016DA-E486-4FC8-B991-10FFE83C37FC}"/>
    <cellStyle name="Comma 5 2 2 3 2 3 2 2" xfId="5793" xr:uid="{5C6E007C-EADD-4669-AAF6-326D6E069755}"/>
    <cellStyle name="Comma 5 2 2 3 2 3 3" xfId="4449" xr:uid="{A5D9D671-3E4A-4A97-86AD-7F3943D2380A}"/>
    <cellStyle name="Comma 5 2 2 3 2 3 4" xfId="3105" xr:uid="{BAC9FAF9-A6BC-489F-B2CD-65A327897CEA}"/>
    <cellStyle name="Comma 5 2 2 3 2 4" xfId="801" xr:uid="{364BE3E8-12E0-4882-A7AB-DA7F70E6A331}"/>
    <cellStyle name="Comma 5 2 2 3 2 4 2" xfId="2145" xr:uid="{86E5A0A5-0FB3-4380-ADBE-2A9E7960C517}"/>
    <cellStyle name="Comma 5 2 2 3 2 4 2 2" xfId="6177" xr:uid="{84183C6F-CAF6-4B91-8926-7F6427563A3F}"/>
    <cellStyle name="Comma 5 2 2 3 2 4 3" xfId="4833" xr:uid="{F5055D71-EFF8-4D4D-B15B-256C552F0592}"/>
    <cellStyle name="Comma 5 2 2 3 2 4 4" xfId="3489" xr:uid="{48508E30-A9EC-4EC7-A277-14C252FC9A32}"/>
    <cellStyle name="Comma 5 2 2 3 2 5" xfId="1185" xr:uid="{B083C045-55B6-480B-8144-B115AF7253A5}"/>
    <cellStyle name="Comma 5 2 2 3 2 5 2" xfId="2529" xr:uid="{5D8CEC19-284D-4941-801C-484B58F55E52}"/>
    <cellStyle name="Comma 5 2 2 3 2 5 2 2" xfId="6561" xr:uid="{C271A574-DBAA-4C4B-810B-3DABB283222C}"/>
    <cellStyle name="Comma 5 2 2 3 2 5 3" xfId="5217" xr:uid="{15F0BB3B-5C31-4AA8-BAB7-A4BC62FF638B}"/>
    <cellStyle name="Comma 5 2 2 3 2 5 4" xfId="3873" xr:uid="{C32714D0-9082-4EDF-B2A5-26139ECF3697}"/>
    <cellStyle name="Comma 5 2 2 3 2 6" xfId="1569" xr:uid="{32899850-5361-4078-ABAB-5008A87A2422}"/>
    <cellStyle name="Comma 5 2 2 3 2 6 2" xfId="5601" xr:uid="{AE77C966-4630-4A47-A479-2BA2603FED73}"/>
    <cellStyle name="Comma 5 2 2 3 2 7" xfId="4257" xr:uid="{57597477-1C5C-44D5-8676-FDD226DA56F6}"/>
    <cellStyle name="Comma 5 2 2 3 2 8" xfId="2913" xr:uid="{68729019-3372-423B-8273-0F0C747C5CAE}"/>
    <cellStyle name="Comma 5 2 2 3 3" xfId="513" xr:uid="{64AE0C50-2816-4F38-A10A-E4EB14795C10}"/>
    <cellStyle name="Comma 5 2 2 3 3 2" xfId="897" xr:uid="{28B930F2-7250-45EF-B255-A3CA1D30FBBD}"/>
    <cellStyle name="Comma 5 2 2 3 3 2 2" xfId="2241" xr:uid="{ECD6C204-08E1-4DC3-B2DC-0E3BE3E7267C}"/>
    <cellStyle name="Comma 5 2 2 3 3 2 2 2" xfId="6273" xr:uid="{949A62E7-EACE-442F-9FD2-482C609B29F4}"/>
    <cellStyle name="Comma 5 2 2 3 3 2 3" xfId="4929" xr:uid="{D14EE223-D1F9-4621-ADB6-B27FF806D492}"/>
    <cellStyle name="Comma 5 2 2 3 3 2 4" xfId="3585" xr:uid="{13F9E726-0DDF-422D-9378-38B61FDB5C23}"/>
    <cellStyle name="Comma 5 2 2 3 3 3" xfId="1281" xr:uid="{5FAD283A-245B-4A7E-9775-17DFEB50DA5E}"/>
    <cellStyle name="Comma 5 2 2 3 3 3 2" xfId="2625" xr:uid="{29DE168D-77AA-4BFE-AC56-6F023CB46E17}"/>
    <cellStyle name="Comma 5 2 2 3 3 3 2 2" xfId="6657" xr:uid="{35A5B631-985F-42D9-8916-CCAD80C8C86C}"/>
    <cellStyle name="Comma 5 2 2 3 3 3 3" xfId="5313" xr:uid="{BC1C74CA-8799-4006-8CF5-05C5C036C14D}"/>
    <cellStyle name="Comma 5 2 2 3 3 3 4" xfId="3969" xr:uid="{7AB18AB3-007A-49DE-B91A-785EF97CE170}"/>
    <cellStyle name="Comma 5 2 2 3 3 4" xfId="1857" xr:uid="{D2D4BCBC-FA3D-4B41-B2C2-B9B738A0DC43}"/>
    <cellStyle name="Comma 5 2 2 3 3 4 2" xfId="5889" xr:uid="{3B95E6DF-32B8-4D61-A7F1-A59D1D8CA207}"/>
    <cellStyle name="Comma 5 2 2 3 3 5" xfId="4545" xr:uid="{10139976-2BA4-4048-8220-0DDD19F99C56}"/>
    <cellStyle name="Comma 5 2 2 3 3 6" xfId="3201" xr:uid="{6477ECF7-D4D7-4308-863D-9C995D8BF1EE}"/>
    <cellStyle name="Comma 5 2 2 3 4" xfId="321" xr:uid="{F297093A-B6FC-46B1-92BC-D94035F50CE8}"/>
    <cellStyle name="Comma 5 2 2 3 4 2" xfId="1665" xr:uid="{B34BB042-71E3-4BE8-AE56-3AB089402755}"/>
    <cellStyle name="Comma 5 2 2 3 4 2 2" xfId="5697" xr:uid="{CD9A8554-DC1B-44E2-A451-253212CFD2C3}"/>
    <cellStyle name="Comma 5 2 2 3 4 3" xfId="4353" xr:uid="{C5CA9747-8FF8-49E4-B25F-F1A32B84ED8E}"/>
    <cellStyle name="Comma 5 2 2 3 4 4" xfId="3009" xr:uid="{E9AB6796-FA08-4B2C-8F21-E85201F1AA66}"/>
    <cellStyle name="Comma 5 2 2 3 5" xfId="705" xr:uid="{72090F39-0422-48C9-870F-823C13A0F855}"/>
    <cellStyle name="Comma 5 2 2 3 5 2" xfId="2049" xr:uid="{E60FD80D-A9F9-4030-BEA5-334195C57C6F}"/>
    <cellStyle name="Comma 5 2 2 3 5 2 2" xfId="6081" xr:uid="{453F7220-468B-4ED9-88DB-9E657F863E30}"/>
    <cellStyle name="Comma 5 2 2 3 5 3" xfId="4737" xr:uid="{16BFFDC9-A807-4C98-BCFB-C771C882DAF6}"/>
    <cellStyle name="Comma 5 2 2 3 5 4" xfId="3393" xr:uid="{C091B54C-4DAA-4C9B-BDCD-3A489F9C87A6}"/>
    <cellStyle name="Comma 5 2 2 3 6" xfId="1089" xr:uid="{6A1F29A7-94F0-42B1-ABB0-F038D41F2468}"/>
    <cellStyle name="Comma 5 2 2 3 6 2" xfId="2433" xr:uid="{A77CF394-76CB-48DB-A209-29E4F42BAB48}"/>
    <cellStyle name="Comma 5 2 2 3 6 2 2" xfId="6465" xr:uid="{9F0180A0-6560-4DC1-9834-1BB43EA06FD9}"/>
    <cellStyle name="Comma 5 2 2 3 6 3" xfId="5121" xr:uid="{6B549315-FF88-4F0C-85CC-031147BD4B2E}"/>
    <cellStyle name="Comma 5 2 2 3 6 4" xfId="3777" xr:uid="{7D6DACD7-5130-4397-BD4A-9DF035B7FAC0}"/>
    <cellStyle name="Comma 5 2 2 3 7" xfId="1473" xr:uid="{16A08401-4566-4C23-9071-476CA15CD0DA}"/>
    <cellStyle name="Comma 5 2 2 3 7 2" xfId="5505" xr:uid="{754C0D95-5858-4F18-9EB2-0C675AB309E4}"/>
    <cellStyle name="Comma 5 2 2 3 8" xfId="4161" xr:uid="{7069C7F4-1795-4D26-AE56-F43CB8DADCE6}"/>
    <cellStyle name="Comma 5 2 2 3 9" xfId="2817" xr:uid="{983B694C-34C6-495E-966D-2EBFBC10C1D7}"/>
    <cellStyle name="Comma 5 2 2 4" xfId="177" xr:uid="{A9671AB4-5CC2-41C5-9045-059403F0593B}"/>
    <cellStyle name="Comma 5 2 2 4 2" xfId="561" xr:uid="{34E3C2E4-E086-4665-B8DF-4581794FE476}"/>
    <cellStyle name="Comma 5 2 2 4 2 2" xfId="945" xr:uid="{05964A20-4753-4420-BAAA-AC9E4A2A5615}"/>
    <cellStyle name="Comma 5 2 2 4 2 2 2" xfId="2289" xr:uid="{23C63866-06C3-49C8-A169-260E7E590BE9}"/>
    <cellStyle name="Comma 5 2 2 4 2 2 2 2" xfId="6321" xr:uid="{72B11300-016B-44D3-9409-6F8450A866CB}"/>
    <cellStyle name="Comma 5 2 2 4 2 2 3" xfId="4977" xr:uid="{558FFFA2-6AF8-4433-ADDD-B7F5E0E12FF1}"/>
    <cellStyle name="Comma 5 2 2 4 2 2 4" xfId="3633" xr:uid="{F91EFDDE-5B30-4E8C-855B-B1A360A4A6CE}"/>
    <cellStyle name="Comma 5 2 2 4 2 3" xfId="1329" xr:uid="{7B6AF60E-0CA1-4A24-A6C7-6098D0D1EA3C}"/>
    <cellStyle name="Comma 5 2 2 4 2 3 2" xfId="2673" xr:uid="{8400FEDE-3F4E-4867-8240-43EEBB73F7E7}"/>
    <cellStyle name="Comma 5 2 2 4 2 3 2 2" xfId="6705" xr:uid="{BA8C25A7-D054-44D0-9190-2BEEBE64788A}"/>
    <cellStyle name="Comma 5 2 2 4 2 3 3" xfId="5361" xr:uid="{029434B4-AB6C-4D67-A287-805CA227727C}"/>
    <cellStyle name="Comma 5 2 2 4 2 3 4" xfId="4017" xr:uid="{0999A778-A9C5-48B7-A7A8-C7CCD334D06C}"/>
    <cellStyle name="Comma 5 2 2 4 2 4" xfId="1905" xr:uid="{7AA6CBC7-A92A-4B81-9108-2CF4AE917684}"/>
    <cellStyle name="Comma 5 2 2 4 2 4 2" xfId="5937" xr:uid="{9428C8D4-40B0-4107-8C2D-7DE574C567AD}"/>
    <cellStyle name="Comma 5 2 2 4 2 5" xfId="4593" xr:uid="{1719E1FE-DA4C-4D3C-AE9A-98F147090961}"/>
    <cellStyle name="Comma 5 2 2 4 2 6" xfId="3249" xr:uid="{312E369C-E30D-4F76-B5FB-5191652982E1}"/>
    <cellStyle name="Comma 5 2 2 4 3" xfId="369" xr:uid="{4B332E99-9EBD-4A1B-BC0F-1F20529446B4}"/>
    <cellStyle name="Comma 5 2 2 4 3 2" xfId="1713" xr:uid="{E9EB85F8-5FD9-413F-A6CA-185A8DC04903}"/>
    <cellStyle name="Comma 5 2 2 4 3 2 2" xfId="5745" xr:uid="{271C8BAB-9A12-4579-883B-A77498B80016}"/>
    <cellStyle name="Comma 5 2 2 4 3 3" xfId="4401" xr:uid="{80DC23E3-60F5-4CE6-87A3-17E9375A27BF}"/>
    <cellStyle name="Comma 5 2 2 4 3 4" xfId="3057" xr:uid="{BAC22FFB-2F1D-4288-BAFB-17B27D18E3FE}"/>
    <cellStyle name="Comma 5 2 2 4 4" xfId="753" xr:uid="{07EFBC6E-18F6-4742-BD1F-019C7B26BA30}"/>
    <cellStyle name="Comma 5 2 2 4 4 2" xfId="2097" xr:uid="{4603BA71-F623-496B-B389-32E695239236}"/>
    <cellStyle name="Comma 5 2 2 4 4 2 2" xfId="6129" xr:uid="{B9D87A57-FF6D-4A53-B0FD-0C32E161DBF2}"/>
    <cellStyle name="Comma 5 2 2 4 4 3" xfId="4785" xr:uid="{2B682FDD-4143-40B4-B411-0517E3B3028D}"/>
    <cellStyle name="Comma 5 2 2 4 4 4" xfId="3441" xr:uid="{88B30BF2-47E0-4938-BCDC-AB0306942758}"/>
    <cellStyle name="Comma 5 2 2 4 5" xfId="1137" xr:uid="{D3740702-3662-4037-ADFF-A82447EC3A0B}"/>
    <cellStyle name="Comma 5 2 2 4 5 2" xfId="2481" xr:uid="{FA5172C4-F90D-4461-8694-FDB8E580DA3C}"/>
    <cellStyle name="Comma 5 2 2 4 5 2 2" xfId="6513" xr:uid="{AA4F96B9-3D30-4167-A9C7-5F17AD15F3CA}"/>
    <cellStyle name="Comma 5 2 2 4 5 3" xfId="5169" xr:uid="{9BDAE24C-94D1-4A7D-91D4-BF8D2EB8E7B0}"/>
    <cellStyle name="Comma 5 2 2 4 5 4" xfId="3825" xr:uid="{1A98F243-5E99-458C-AD66-58FC0AD18D86}"/>
    <cellStyle name="Comma 5 2 2 4 6" xfId="1521" xr:uid="{FBEE7FF0-2897-4469-BECA-49FE11E9774E}"/>
    <cellStyle name="Comma 5 2 2 4 6 2" xfId="5553" xr:uid="{DF86EABB-929F-4DE4-9C5A-83DCAA3C6D26}"/>
    <cellStyle name="Comma 5 2 2 4 7" xfId="4209" xr:uid="{F655AEF5-FFFF-43D0-B238-D3601B30DCFE}"/>
    <cellStyle name="Comma 5 2 2 4 8" xfId="2865" xr:uid="{CF1CFAE2-2189-42E0-BF37-7166B03F6AFD}"/>
    <cellStyle name="Comma 5 2 2 5" xfId="465" xr:uid="{B8085662-671B-4B30-92F9-8B6E84C8E080}"/>
    <cellStyle name="Comma 5 2 2 5 2" xfId="849" xr:uid="{C17EAC03-E0C7-4759-B5BD-54D596A32D30}"/>
    <cellStyle name="Comma 5 2 2 5 2 2" xfId="2193" xr:uid="{9DA65B69-D22F-4DA8-8778-5877DD0C14D7}"/>
    <cellStyle name="Comma 5 2 2 5 2 2 2" xfId="6225" xr:uid="{CA9AFE4E-BB6B-4479-9AC2-AF0F6FD8E8CB}"/>
    <cellStyle name="Comma 5 2 2 5 2 3" xfId="4881" xr:uid="{3FAF2482-85F9-4820-8727-BB7957A3E221}"/>
    <cellStyle name="Comma 5 2 2 5 2 4" xfId="3537" xr:uid="{22F72529-3CBD-4E64-9FA5-8F356C1B52B9}"/>
    <cellStyle name="Comma 5 2 2 5 3" xfId="1233" xr:uid="{570E8ADA-ED44-4E4B-BE0F-01A81C01F796}"/>
    <cellStyle name="Comma 5 2 2 5 3 2" xfId="2577" xr:uid="{BF7126DD-D054-4FF2-A8CE-6EB72AF7EB24}"/>
    <cellStyle name="Comma 5 2 2 5 3 2 2" xfId="6609" xr:uid="{95096EA2-D829-49CE-9996-1F7114D2F188}"/>
    <cellStyle name="Comma 5 2 2 5 3 3" xfId="5265" xr:uid="{8FA2A782-2D8C-4680-942B-62892287686F}"/>
    <cellStyle name="Comma 5 2 2 5 3 4" xfId="3921" xr:uid="{A73D34D6-C9E3-492A-BC6A-5305717D6B3A}"/>
    <cellStyle name="Comma 5 2 2 5 4" xfId="1809" xr:uid="{F3C07E7C-FD85-4A82-8114-4FA22FFF03A0}"/>
    <cellStyle name="Comma 5 2 2 5 4 2" xfId="5841" xr:uid="{EDB1D96D-B567-4FB5-AEFF-D5D5528D4531}"/>
    <cellStyle name="Comma 5 2 2 5 5" xfId="4497" xr:uid="{53AAB02A-E34F-44FD-8505-B25BAB8E8456}"/>
    <cellStyle name="Comma 5 2 2 5 6" xfId="3153" xr:uid="{54E71A3C-6759-4047-B7D5-4D9C988E2758}"/>
    <cellStyle name="Comma 5 2 2 6" xfId="273" xr:uid="{EF5200F2-1DCB-4418-AFD5-16A89C5E6C9B}"/>
    <cellStyle name="Comma 5 2 2 6 2" xfId="1617" xr:uid="{66FA1D53-C4F8-44D0-B55D-4601F7AF9A4C}"/>
    <cellStyle name="Comma 5 2 2 6 2 2" xfId="5649" xr:uid="{24472A8D-04C8-46DB-B458-4D88CA52A8D8}"/>
    <cellStyle name="Comma 5 2 2 6 3" xfId="4305" xr:uid="{D1863466-8B00-4F02-8555-9DE2381EED2E}"/>
    <cellStyle name="Comma 5 2 2 6 4" xfId="2961" xr:uid="{BBB28676-45EA-4227-8CBD-D674156BBDC1}"/>
    <cellStyle name="Comma 5 2 2 7" xfId="657" xr:uid="{5F2A530F-339B-4129-92DC-FB0E65CDD466}"/>
    <cellStyle name="Comma 5 2 2 7 2" xfId="2001" xr:uid="{0D911B5D-94F6-4A0D-A1CB-DC36B44A4B24}"/>
    <cellStyle name="Comma 5 2 2 7 2 2" xfId="6033" xr:uid="{8464F02D-8A74-4D03-881A-389F16D46208}"/>
    <cellStyle name="Comma 5 2 2 7 3" xfId="4689" xr:uid="{660B950D-EE5D-434C-B11F-2834DDF2028F}"/>
    <cellStyle name="Comma 5 2 2 7 4" xfId="3345" xr:uid="{3474DDFC-0361-40B6-981A-407D03976336}"/>
    <cellStyle name="Comma 5 2 2 8" xfId="1041" xr:uid="{7DA010D6-C9EF-4706-8B21-605B0EE7E626}"/>
    <cellStyle name="Comma 5 2 2 8 2" xfId="2385" xr:uid="{82D7FB2D-442D-4AEE-816D-1D5FD34D4807}"/>
    <cellStyle name="Comma 5 2 2 8 2 2" xfId="6417" xr:uid="{7FA4B51B-BF5C-487C-B1EE-879A35718FDD}"/>
    <cellStyle name="Comma 5 2 2 8 3" xfId="5073" xr:uid="{67B96ED8-A3CF-4560-B9EF-9435D56D972D}"/>
    <cellStyle name="Comma 5 2 2 8 4" xfId="3729" xr:uid="{B1FF5BC7-014F-43BF-A61B-1271B32C0685}"/>
    <cellStyle name="Comma 5 2 2 9" xfId="1425" xr:uid="{74390A7B-8966-4BCD-952E-AC51A060534C}"/>
    <cellStyle name="Comma 5 2 2 9 2" xfId="5457" xr:uid="{BA1A89D2-93CE-4F9D-BC46-722B7DF8BF4B}"/>
    <cellStyle name="Comma 5 2 3" xfId="89" xr:uid="{00000000-0005-0000-0000-000003000000}"/>
    <cellStyle name="Comma 5 2 3 10" xfId="2777" xr:uid="{D856E31B-B023-4386-B6BD-FA447464C299}"/>
    <cellStyle name="Comma 5 2 3 2" xfId="137" xr:uid="{686F715F-87C5-47C5-82CA-C7624C1F16D8}"/>
    <cellStyle name="Comma 5 2 3 2 2" xfId="233" xr:uid="{8414EA58-7A36-4F6C-A357-6A5E52B9EEDA}"/>
    <cellStyle name="Comma 5 2 3 2 2 2" xfId="617" xr:uid="{FC042CF6-9291-4BDA-8405-A50F82642E2A}"/>
    <cellStyle name="Comma 5 2 3 2 2 2 2" xfId="1001" xr:uid="{E01D77F6-DB7D-4DF2-8178-15AFB132198E}"/>
    <cellStyle name="Comma 5 2 3 2 2 2 2 2" xfId="2345" xr:uid="{00121E38-0C8F-4250-A317-5549EBA7392A}"/>
    <cellStyle name="Comma 5 2 3 2 2 2 2 2 2" xfId="6377" xr:uid="{3AF4F45B-A40E-47BF-8A19-DB007BD2F625}"/>
    <cellStyle name="Comma 5 2 3 2 2 2 2 3" xfId="5033" xr:uid="{7FD85AC4-478E-4740-967A-E32A08D385E0}"/>
    <cellStyle name="Comma 5 2 3 2 2 2 2 4" xfId="3689" xr:uid="{98191DE7-6540-4257-9D31-D4A75829C92E}"/>
    <cellStyle name="Comma 5 2 3 2 2 2 3" xfId="1385" xr:uid="{8B7E9981-29EA-4A68-B961-FB97938D9FCA}"/>
    <cellStyle name="Comma 5 2 3 2 2 2 3 2" xfId="2729" xr:uid="{45409CC9-25BB-406B-87B7-94F39A37B4FC}"/>
    <cellStyle name="Comma 5 2 3 2 2 2 3 2 2" xfId="6761" xr:uid="{3A018F44-E83F-407F-999C-378C6F277838}"/>
    <cellStyle name="Comma 5 2 3 2 2 2 3 3" xfId="5417" xr:uid="{E2CA4879-6F1E-4FFD-A0CC-1AA89445BC0B}"/>
    <cellStyle name="Comma 5 2 3 2 2 2 3 4" xfId="4073" xr:uid="{9B103C69-FF38-4D49-8298-633673D417B3}"/>
    <cellStyle name="Comma 5 2 3 2 2 2 4" xfId="1961" xr:uid="{4CB29885-9FA2-4581-A457-B8240D703BC9}"/>
    <cellStyle name="Comma 5 2 3 2 2 2 4 2" xfId="5993" xr:uid="{4DCA2007-C7A9-409F-9423-CAEB84B278EE}"/>
    <cellStyle name="Comma 5 2 3 2 2 2 5" xfId="4649" xr:uid="{5CCE5021-9F84-40A6-8998-3C116F168947}"/>
    <cellStyle name="Comma 5 2 3 2 2 2 6" xfId="3305" xr:uid="{D531EB3F-34D9-4A8C-ACD5-91E87CE44989}"/>
    <cellStyle name="Comma 5 2 3 2 2 3" xfId="425" xr:uid="{820382EC-7329-4242-BD6B-5A3D38A6C601}"/>
    <cellStyle name="Comma 5 2 3 2 2 3 2" xfId="1769" xr:uid="{C755D399-BE49-40E8-A61F-AD81BCB0183D}"/>
    <cellStyle name="Comma 5 2 3 2 2 3 2 2" xfId="5801" xr:uid="{EA81EC65-4BB9-4E77-A28E-A357905D1213}"/>
    <cellStyle name="Comma 5 2 3 2 2 3 3" xfId="4457" xr:uid="{D577A059-F46C-4BB7-B59D-98E91DC76E43}"/>
    <cellStyle name="Comma 5 2 3 2 2 3 4" xfId="3113" xr:uid="{5642A845-217E-40D4-A585-FB6BDCC78971}"/>
    <cellStyle name="Comma 5 2 3 2 2 4" xfId="809" xr:uid="{C06F1CE9-47C3-429B-BE66-F19097BB1AFD}"/>
    <cellStyle name="Comma 5 2 3 2 2 4 2" xfId="2153" xr:uid="{37F4FEBB-3961-489B-B1D3-6D2BB4050B97}"/>
    <cellStyle name="Comma 5 2 3 2 2 4 2 2" xfId="6185" xr:uid="{CD1761F7-D774-46C6-899D-2EFDE0722CD8}"/>
    <cellStyle name="Comma 5 2 3 2 2 4 3" xfId="4841" xr:uid="{439EDA66-2A1E-42A0-8E59-8846E963D917}"/>
    <cellStyle name="Comma 5 2 3 2 2 4 4" xfId="3497" xr:uid="{3C4CCA00-FA30-4A1E-AA94-B634BB6C1CF8}"/>
    <cellStyle name="Comma 5 2 3 2 2 5" xfId="1193" xr:uid="{D7A37CF7-3F15-486A-BAC3-F24EEB586A85}"/>
    <cellStyle name="Comma 5 2 3 2 2 5 2" xfId="2537" xr:uid="{8AA6968C-E4E9-484C-840C-B25E7417704B}"/>
    <cellStyle name="Comma 5 2 3 2 2 5 2 2" xfId="6569" xr:uid="{83842714-BB27-48E9-999F-46ACF02D9B02}"/>
    <cellStyle name="Comma 5 2 3 2 2 5 3" xfId="5225" xr:uid="{08AAD431-B8A8-4DCB-94A7-39363B829195}"/>
    <cellStyle name="Comma 5 2 3 2 2 5 4" xfId="3881" xr:uid="{96DB7155-9DF0-4CF8-B291-0B5204F519A5}"/>
    <cellStyle name="Comma 5 2 3 2 2 6" xfId="1577" xr:uid="{22DDBA1F-D4A6-4AAA-9D03-9EFB3FA442B5}"/>
    <cellStyle name="Comma 5 2 3 2 2 6 2" xfId="5609" xr:uid="{4D63526D-E3A3-4CDF-B5F3-486D494FEB63}"/>
    <cellStyle name="Comma 5 2 3 2 2 7" xfId="4265" xr:uid="{1FD4E362-3946-4FDE-9EF0-795CD9ADDDEC}"/>
    <cellStyle name="Comma 5 2 3 2 2 8" xfId="2921" xr:uid="{C9E88BEF-579E-40C8-A5C9-F1955062DA09}"/>
    <cellStyle name="Comma 5 2 3 2 3" xfId="521" xr:uid="{2D44359B-1FC7-446F-823E-0AF60AAA8BA7}"/>
    <cellStyle name="Comma 5 2 3 2 3 2" xfId="905" xr:uid="{C0377AA8-466E-4AED-9A4F-E14A17EDFA2B}"/>
    <cellStyle name="Comma 5 2 3 2 3 2 2" xfId="2249" xr:uid="{0FCA4803-E37B-4C72-BD5B-E959371AE55A}"/>
    <cellStyle name="Comma 5 2 3 2 3 2 2 2" xfId="6281" xr:uid="{2F6FBE6C-EB84-47E9-8BDF-9FCBB7FD43A1}"/>
    <cellStyle name="Comma 5 2 3 2 3 2 3" xfId="4937" xr:uid="{1DE5CC06-7EDC-4A8E-907C-21B8CCDF7EC1}"/>
    <cellStyle name="Comma 5 2 3 2 3 2 4" xfId="3593" xr:uid="{4D72C164-7073-4C39-ABC5-A19F3A68BB07}"/>
    <cellStyle name="Comma 5 2 3 2 3 3" xfId="1289" xr:uid="{DC5DCF54-6F8F-4F88-B178-A6716E01B420}"/>
    <cellStyle name="Comma 5 2 3 2 3 3 2" xfId="2633" xr:uid="{1999C616-E3AF-4392-9B49-7738D643C46F}"/>
    <cellStyle name="Comma 5 2 3 2 3 3 2 2" xfId="6665" xr:uid="{178084CD-6F06-4908-8E51-0BF93AE3A128}"/>
    <cellStyle name="Comma 5 2 3 2 3 3 3" xfId="5321" xr:uid="{BA06C72E-9D71-4EAB-9A0B-E4B6160F0D7F}"/>
    <cellStyle name="Comma 5 2 3 2 3 3 4" xfId="3977" xr:uid="{0BB7A5B3-17D7-40FD-90C2-79506E48F0CB}"/>
    <cellStyle name="Comma 5 2 3 2 3 4" xfId="1865" xr:uid="{C7F3E441-2FFE-4B30-8B53-1D5C2F1CD83F}"/>
    <cellStyle name="Comma 5 2 3 2 3 4 2" xfId="5897" xr:uid="{BC6CB7F5-221C-478F-99CA-5735EE4E59A0}"/>
    <cellStyle name="Comma 5 2 3 2 3 5" xfId="4553" xr:uid="{24C8A0FC-A69F-4EEA-85B3-4FEE23CC8E70}"/>
    <cellStyle name="Comma 5 2 3 2 3 6" xfId="3209" xr:uid="{4EEE5803-DE39-49A6-B74B-E425F297CC6C}"/>
    <cellStyle name="Comma 5 2 3 2 4" xfId="329" xr:uid="{AAE06DCB-0A56-4132-9E09-0AE3D8DAF005}"/>
    <cellStyle name="Comma 5 2 3 2 4 2" xfId="1673" xr:uid="{38C6F85D-3FF9-4514-A511-6525888EA4E4}"/>
    <cellStyle name="Comma 5 2 3 2 4 2 2" xfId="5705" xr:uid="{9A0DF5A2-0CB5-4E57-9021-915BBC44CB3C}"/>
    <cellStyle name="Comma 5 2 3 2 4 3" xfId="4361" xr:uid="{B0488F6D-F427-4770-A097-6AD7B86B2FD9}"/>
    <cellStyle name="Comma 5 2 3 2 4 4" xfId="3017" xr:uid="{94D3EE53-99CE-47BB-BAA3-DF0EBA2DDB4B}"/>
    <cellStyle name="Comma 5 2 3 2 5" xfId="713" xr:uid="{13061571-BCC3-4708-89E1-31673047BADF}"/>
    <cellStyle name="Comma 5 2 3 2 5 2" xfId="2057" xr:uid="{1100E567-6163-4E2C-9C29-1B08728712D9}"/>
    <cellStyle name="Comma 5 2 3 2 5 2 2" xfId="6089" xr:uid="{D9A6FD69-3805-47D0-8042-FC5D7E064DEB}"/>
    <cellStyle name="Comma 5 2 3 2 5 3" xfId="4745" xr:uid="{29EDE072-88DE-48DB-80E6-30EA92E0403D}"/>
    <cellStyle name="Comma 5 2 3 2 5 4" xfId="3401" xr:uid="{C57DD146-47B3-4ED4-BE8F-4CC7A126DCBD}"/>
    <cellStyle name="Comma 5 2 3 2 6" xfId="1097" xr:uid="{BDD676AC-240D-42A8-972E-62D481AF332C}"/>
    <cellStyle name="Comma 5 2 3 2 6 2" xfId="2441" xr:uid="{EF2F0B2D-A691-48D2-8B76-279BC80CD1FB}"/>
    <cellStyle name="Comma 5 2 3 2 6 2 2" xfId="6473" xr:uid="{10CDBD01-9536-453F-AC20-D640742C9F23}"/>
    <cellStyle name="Comma 5 2 3 2 6 3" xfId="5129" xr:uid="{7DD20CE4-2C6E-4CAE-AFF2-D2F01DA54773}"/>
    <cellStyle name="Comma 5 2 3 2 6 4" xfId="3785" xr:uid="{0D70FE58-F7C3-49BB-954A-8BE489AE908D}"/>
    <cellStyle name="Comma 5 2 3 2 7" xfId="1481" xr:uid="{E71FD5A5-B6E0-4CB6-AACA-166C5C4589F5}"/>
    <cellStyle name="Comma 5 2 3 2 7 2" xfId="5513" xr:uid="{223ED220-BD66-422F-8E45-7FA8AF40C3DA}"/>
    <cellStyle name="Comma 5 2 3 2 8" xfId="4169" xr:uid="{F503BC36-1C41-4AE9-8A1C-E4A200C90F1C}"/>
    <cellStyle name="Comma 5 2 3 2 9" xfId="2825" xr:uid="{5098FB1C-7EB5-4323-B92C-32EF14376D04}"/>
    <cellStyle name="Comma 5 2 3 3" xfId="185" xr:uid="{CD08FD87-0CC8-4E54-9E1A-ECC4CFE2DB63}"/>
    <cellStyle name="Comma 5 2 3 3 2" xfId="569" xr:uid="{25A54273-DB40-49B1-8CA8-46B371C787AF}"/>
    <cellStyle name="Comma 5 2 3 3 2 2" xfId="953" xr:uid="{C0D4E136-F48E-45D5-8393-F069000CD4F0}"/>
    <cellStyle name="Comma 5 2 3 3 2 2 2" xfId="2297" xr:uid="{2D2BB4DA-3B6F-4CD1-BF7D-AF36DCB4316B}"/>
    <cellStyle name="Comma 5 2 3 3 2 2 2 2" xfId="6329" xr:uid="{7AD75D4A-F412-4AE7-A12C-1F9FCCEA2332}"/>
    <cellStyle name="Comma 5 2 3 3 2 2 3" xfId="4985" xr:uid="{119D0EB4-685A-4F53-AE09-DA907945402B}"/>
    <cellStyle name="Comma 5 2 3 3 2 2 4" xfId="3641" xr:uid="{53BEDA3B-2E82-40B7-A2CC-B1FFEBD7B67F}"/>
    <cellStyle name="Comma 5 2 3 3 2 3" xfId="1337" xr:uid="{6914422B-F03F-4BF3-906C-C3266B26C961}"/>
    <cellStyle name="Comma 5 2 3 3 2 3 2" xfId="2681" xr:uid="{53B5B2E5-617D-4ECC-9369-2D9B1B769E80}"/>
    <cellStyle name="Comma 5 2 3 3 2 3 2 2" xfId="6713" xr:uid="{72D28400-9CBA-4814-BE00-65A43225EE01}"/>
    <cellStyle name="Comma 5 2 3 3 2 3 3" xfId="5369" xr:uid="{0132AF90-720C-4FEB-A9A5-CF73193D338B}"/>
    <cellStyle name="Comma 5 2 3 3 2 3 4" xfId="4025" xr:uid="{8C1F7C84-C418-4784-8C92-3F5A9762C4F8}"/>
    <cellStyle name="Comma 5 2 3 3 2 4" xfId="1913" xr:uid="{D8614D00-8949-4116-83F1-DDBAA922891A}"/>
    <cellStyle name="Comma 5 2 3 3 2 4 2" xfId="5945" xr:uid="{7C4DBF7D-A94B-4F63-B90E-AEEC7842F5B2}"/>
    <cellStyle name="Comma 5 2 3 3 2 5" xfId="4601" xr:uid="{28AAF22E-64A1-48B6-A9D6-E9AEE4135ADB}"/>
    <cellStyle name="Comma 5 2 3 3 2 6" xfId="3257" xr:uid="{608F5FBF-BFB4-4D2A-830D-7CCF10F51AAF}"/>
    <cellStyle name="Comma 5 2 3 3 3" xfId="377" xr:uid="{53829FF8-4210-4727-8A0C-8FD3372ED4B4}"/>
    <cellStyle name="Comma 5 2 3 3 3 2" xfId="1721" xr:uid="{5D0496F6-4D19-4225-9D1E-AD774BFAC2EB}"/>
    <cellStyle name="Comma 5 2 3 3 3 2 2" xfId="5753" xr:uid="{717A739F-006C-4D9F-B0A2-1279E313850F}"/>
    <cellStyle name="Comma 5 2 3 3 3 3" xfId="4409" xr:uid="{4BCD84F9-348F-4526-8451-55CED91F1461}"/>
    <cellStyle name="Comma 5 2 3 3 3 4" xfId="3065" xr:uid="{D864FE37-2A2A-424F-8F6C-3B333F61E873}"/>
    <cellStyle name="Comma 5 2 3 3 4" xfId="761" xr:uid="{BCE5835C-3144-4ED1-BC1F-203A760DFF32}"/>
    <cellStyle name="Comma 5 2 3 3 4 2" xfId="2105" xr:uid="{542AE07C-4960-484F-90C1-6AC1D6FAA1BE}"/>
    <cellStyle name="Comma 5 2 3 3 4 2 2" xfId="6137" xr:uid="{E75D3F2D-35CC-4B93-8AC3-4A89122531E7}"/>
    <cellStyle name="Comma 5 2 3 3 4 3" xfId="4793" xr:uid="{258CBEAE-AE74-4BAE-9CB3-713F7E940966}"/>
    <cellStyle name="Comma 5 2 3 3 4 4" xfId="3449" xr:uid="{81E0BBF8-1A95-45B6-A53A-4E9DE2F17883}"/>
    <cellStyle name="Comma 5 2 3 3 5" xfId="1145" xr:uid="{044E4643-2136-42EA-9E5D-ECA4BE2CF15C}"/>
    <cellStyle name="Comma 5 2 3 3 5 2" xfId="2489" xr:uid="{9BF4650A-2E99-461B-BF0B-A1FFD7878AF1}"/>
    <cellStyle name="Comma 5 2 3 3 5 2 2" xfId="6521" xr:uid="{D4E16CE4-A05D-4097-BC7B-ECF25EFB1840}"/>
    <cellStyle name="Comma 5 2 3 3 5 3" xfId="5177" xr:uid="{0F97A654-B69B-4974-BC1F-7550D050E9DB}"/>
    <cellStyle name="Comma 5 2 3 3 5 4" xfId="3833" xr:uid="{9A9C532C-E1AD-4CC6-AB4A-CF2758ECDD38}"/>
    <cellStyle name="Comma 5 2 3 3 6" xfId="1529" xr:uid="{C6ED2DF9-45EA-4581-8732-968F0846F4A9}"/>
    <cellStyle name="Comma 5 2 3 3 6 2" xfId="5561" xr:uid="{64EF5BF2-39DC-4CB7-960C-82D5079D53B0}"/>
    <cellStyle name="Comma 5 2 3 3 7" xfId="4217" xr:uid="{A9C875F3-B3C0-467F-ABC5-F2E5FE0FE1A1}"/>
    <cellStyle name="Comma 5 2 3 3 8" xfId="2873" xr:uid="{1E255A40-F31C-4A89-9183-2A64AC6E4C08}"/>
    <cellStyle name="Comma 5 2 3 4" xfId="473" xr:uid="{549E7B9C-24E8-46B7-9485-E464B16E7659}"/>
    <cellStyle name="Comma 5 2 3 4 2" xfId="857" xr:uid="{E387A7D0-269B-4E07-9608-A941C455B5A1}"/>
    <cellStyle name="Comma 5 2 3 4 2 2" xfId="2201" xr:uid="{D7BA4CAA-F8A7-4F50-A190-A3EBA3BD9C4B}"/>
    <cellStyle name="Comma 5 2 3 4 2 2 2" xfId="6233" xr:uid="{56F3CA12-52A7-489E-9E97-449D74A7D7DD}"/>
    <cellStyle name="Comma 5 2 3 4 2 3" xfId="4889" xr:uid="{30D41DFF-9DC4-4CE4-B883-691299AFBBAE}"/>
    <cellStyle name="Comma 5 2 3 4 2 4" xfId="3545" xr:uid="{DA45721B-2E9A-4C76-8040-B69082212234}"/>
    <cellStyle name="Comma 5 2 3 4 3" xfId="1241" xr:uid="{B4315BE1-0737-4223-8471-092FA38D2AA3}"/>
    <cellStyle name="Comma 5 2 3 4 3 2" xfId="2585" xr:uid="{5E5195D2-96F8-4C78-A448-C2FC4ACF3B66}"/>
    <cellStyle name="Comma 5 2 3 4 3 2 2" xfId="6617" xr:uid="{58545BFE-6F88-47BC-9410-04140C61FDC8}"/>
    <cellStyle name="Comma 5 2 3 4 3 3" xfId="5273" xr:uid="{7A567406-1FA5-47FB-A85E-8C3C4DEDCE34}"/>
    <cellStyle name="Comma 5 2 3 4 3 4" xfId="3929" xr:uid="{55C6AECC-75D2-4817-A5E7-937DADB75C85}"/>
    <cellStyle name="Comma 5 2 3 4 4" xfId="1817" xr:uid="{1DE3B24D-62BC-4D99-BCCA-65884D5936E0}"/>
    <cellStyle name="Comma 5 2 3 4 4 2" xfId="5849" xr:uid="{AAB1161D-3DB0-4765-AB49-258E28D71C35}"/>
    <cellStyle name="Comma 5 2 3 4 5" xfId="4505" xr:uid="{2E3B9B29-BF75-41EE-9A4A-03300F41F839}"/>
    <cellStyle name="Comma 5 2 3 4 6" xfId="3161" xr:uid="{BF734EF9-345B-4AE3-BA71-2939CE394349}"/>
    <cellStyle name="Comma 5 2 3 5" xfId="281" xr:uid="{275E2296-5478-4370-B1DB-09C35579F0A9}"/>
    <cellStyle name="Comma 5 2 3 5 2" xfId="1625" xr:uid="{B503AEBE-2DA9-41A3-BE32-D3C0EA04B47A}"/>
    <cellStyle name="Comma 5 2 3 5 2 2" xfId="5657" xr:uid="{4BBD2E9A-73CD-40DD-BC1D-44B6E169A460}"/>
    <cellStyle name="Comma 5 2 3 5 3" xfId="4313" xr:uid="{937EF420-283B-4F11-8E45-508BAE1569AA}"/>
    <cellStyle name="Comma 5 2 3 5 4" xfId="2969" xr:uid="{A17B67F4-D3E1-4B6F-A3FF-866C915618D9}"/>
    <cellStyle name="Comma 5 2 3 6" xfId="665" xr:uid="{7BD928AC-3115-4E1E-A131-599D450B993B}"/>
    <cellStyle name="Comma 5 2 3 6 2" xfId="2009" xr:uid="{00A9F7D2-DA46-4ACF-9325-6CB110D79BD5}"/>
    <cellStyle name="Comma 5 2 3 6 2 2" xfId="6041" xr:uid="{855D07D0-1651-49EA-AA24-07AAF37003C9}"/>
    <cellStyle name="Comma 5 2 3 6 3" xfId="4697" xr:uid="{4BFACA12-F710-4289-89FA-DDC92198D640}"/>
    <cellStyle name="Comma 5 2 3 6 4" xfId="3353" xr:uid="{F16E38FD-261C-42F7-8B06-5A5FC84AA512}"/>
    <cellStyle name="Comma 5 2 3 7" xfId="1049" xr:uid="{242357EF-0302-4BC6-AA18-DC4A852089A8}"/>
    <cellStyle name="Comma 5 2 3 7 2" xfId="2393" xr:uid="{34022C18-0B39-4E8F-B60B-0A64B9259BA0}"/>
    <cellStyle name="Comma 5 2 3 7 2 2" xfId="6425" xr:uid="{DE3BDA23-2F4A-4B7E-8DFA-E68D020B4073}"/>
    <cellStyle name="Comma 5 2 3 7 3" xfId="5081" xr:uid="{A7BB2218-9A48-4773-B92E-89F5F7120FE4}"/>
    <cellStyle name="Comma 5 2 3 7 4" xfId="3737" xr:uid="{890A8F34-B873-4321-A763-D868DAF09852}"/>
    <cellStyle name="Comma 5 2 3 8" xfId="1433" xr:uid="{1284735D-53F0-4CF1-A545-BD9D5DA84B12}"/>
    <cellStyle name="Comma 5 2 3 8 2" xfId="5465" xr:uid="{BF890E46-EC84-4B6B-A07B-20DE704A39BF}"/>
    <cellStyle name="Comma 5 2 3 9" xfId="4121" xr:uid="{905AFC09-6C8D-404A-BA85-3C01DBAA5531}"/>
    <cellStyle name="Comma 5 2 4" xfId="113" xr:uid="{B4AE85C6-847F-4661-A0EB-702CD91B6D85}"/>
    <cellStyle name="Comma 5 2 4 2" xfId="209" xr:uid="{D5B2A945-FB7D-46AC-8478-2EDC60ADCF4D}"/>
    <cellStyle name="Comma 5 2 4 2 2" xfId="593" xr:uid="{661BCDC0-833E-44F8-9585-BF0E013AFBE0}"/>
    <cellStyle name="Comma 5 2 4 2 2 2" xfId="977" xr:uid="{B8646F46-3530-4065-ABBB-A252BE567B2C}"/>
    <cellStyle name="Comma 5 2 4 2 2 2 2" xfId="2321" xr:uid="{150D8626-450A-4C5A-8C2B-E9E22378EEBF}"/>
    <cellStyle name="Comma 5 2 4 2 2 2 2 2" xfId="6353" xr:uid="{E02B5A5E-EBCE-48AC-823D-5D1B6D7FA7A6}"/>
    <cellStyle name="Comma 5 2 4 2 2 2 3" xfId="5009" xr:uid="{EE18BE21-FB2A-4A9A-B814-8F90B9DE5AFC}"/>
    <cellStyle name="Comma 5 2 4 2 2 2 4" xfId="3665" xr:uid="{9911D1A5-A4D9-465A-91D7-6E36069E6D51}"/>
    <cellStyle name="Comma 5 2 4 2 2 3" xfId="1361" xr:uid="{A7963E28-C6B7-415C-90C1-0A821A70CB6E}"/>
    <cellStyle name="Comma 5 2 4 2 2 3 2" xfId="2705" xr:uid="{1B87B4EB-4FA1-4956-8569-F007EB2C00E5}"/>
    <cellStyle name="Comma 5 2 4 2 2 3 2 2" xfId="6737" xr:uid="{9FF9A86F-2367-4C41-9325-49C449B8C97A}"/>
    <cellStyle name="Comma 5 2 4 2 2 3 3" xfId="5393" xr:uid="{3553113D-77A4-4028-B933-471A725F1928}"/>
    <cellStyle name="Comma 5 2 4 2 2 3 4" xfId="4049" xr:uid="{C959155C-3A71-4503-AA87-2E623013FB52}"/>
    <cellStyle name="Comma 5 2 4 2 2 4" xfId="1937" xr:uid="{A55755EF-4631-4B78-B5D0-9773D59B184E}"/>
    <cellStyle name="Comma 5 2 4 2 2 4 2" xfId="5969" xr:uid="{BA62A5D0-5B3A-4AC7-A5C5-D5ACB40EB9C0}"/>
    <cellStyle name="Comma 5 2 4 2 2 5" xfId="4625" xr:uid="{6B1BA637-4F80-4BA5-8EE3-B85612DA20AB}"/>
    <cellStyle name="Comma 5 2 4 2 2 6" xfId="3281" xr:uid="{E9D3293C-E862-48BD-B3F5-EE6326DD8954}"/>
    <cellStyle name="Comma 5 2 4 2 3" xfId="401" xr:uid="{9E87CD35-C7B8-46FF-9681-AEFFF16C31C0}"/>
    <cellStyle name="Comma 5 2 4 2 3 2" xfId="1745" xr:uid="{65B9F86E-37DD-4B47-9951-A4C62482A1C1}"/>
    <cellStyle name="Comma 5 2 4 2 3 2 2" xfId="5777" xr:uid="{D5744CB7-2B71-4B6B-A684-389DDEBA8854}"/>
    <cellStyle name="Comma 5 2 4 2 3 3" xfId="4433" xr:uid="{11477362-28F5-48A6-A220-0B7ABCB7B846}"/>
    <cellStyle name="Comma 5 2 4 2 3 4" xfId="3089" xr:uid="{C330E477-89D7-4E10-A80B-5607602A7792}"/>
    <cellStyle name="Comma 5 2 4 2 4" xfId="785" xr:uid="{EC4504FB-9024-44C7-97E0-3D9575B29DFD}"/>
    <cellStyle name="Comma 5 2 4 2 4 2" xfId="2129" xr:uid="{DF02E6CA-05D8-4967-96C2-27C253692961}"/>
    <cellStyle name="Comma 5 2 4 2 4 2 2" xfId="6161" xr:uid="{B033EC49-52FE-434F-A23A-3845C61462D4}"/>
    <cellStyle name="Comma 5 2 4 2 4 3" xfId="4817" xr:uid="{81D9A3D8-3E72-4936-9731-E75D669726D0}"/>
    <cellStyle name="Comma 5 2 4 2 4 4" xfId="3473" xr:uid="{D0E1D9C4-D275-47AD-BA4E-4A56D77333E4}"/>
    <cellStyle name="Comma 5 2 4 2 5" xfId="1169" xr:uid="{F4ADA08F-BCDB-4251-A7DA-1A1A2164500E}"/>
    <cellStyle name="Comma 5 2 4 2 5 2" xfId="2513" xr:uid="{1189D41C-6D18-4D7D-B1C8-829CC6719FCA}"/>
    <cellStyle name="Comma 5 2 4 2 5 2 2" xfId="6545" xr:uid="{11C2F88E-5F9B-49C6-B529-28C3F05E6B20}"/>
    <cellStyle name="Comma 5 2 4 2 5 3" xfId="5201" xr:uid="{070F1DAD-CB93-4C55-9A0D-3918B0187C20}"/>
    <cellStyle name="Comma 5 2 4 2 5 4" xfId="3857" xr:uid="{118B8F73-99E6-4D34-8E89-51DD179BBCB8}"/>
    <cellStyle name="Comma 5 2 4 2 6" xfId="1553" xr:uid="{F64F34B9-76C5-446F-B0C7-E6E4165E0F98}"/>
    <cellStyle name="Comma 5 2 4 2 6 2" xfId="5585" xr:uid="{364A3A0E-EB1C-4CCE-80BE-19FFB70C0F6F}"/>
    <cellStyle name="Comma 5 2 4 2 7" xfId="4241" xr:uid="{6D9BE118-AF01-4D9F-8A01-E26686C777AD}"/>
    <cellStyle name="Comma 5 2 4 2 8" xfId="2897" xr:uid="{B51B8F45-1B79-4082-B884-ED8EA5B56F97}"/>
    <cellStyle name="Comma 5 2 4 3" xfId="497" xr:uid="{9DFAAB39-1925-4A9D-9722-6E6CC6669A9F}"/>
    <cellStyle name="Comma 5 2 4 3 2" xfId="881" xr:uid="{915AE895-D3EE-4A1F-BB79-DDFD3E9EAF3A}"/>
    <cellStyle name="Comma 5 2 4 3 2 2" xfId="2225" xr:uid="{0795BD13-DA30-4FB0-9910-629F8AD48369}"/>
    <cellStyle name="Comma 5 2 4 3 2 2 2" xfId="6257" xr:uid="{78C270CA-6DD6-4F26-BC8D-D4A63D41B1CF}"/>
    <cellStyle name="Comma 5 2 4 3 2 3" xfId="4913" xr:uid="{32829C0F-D6DE-4E38-AA46-D03856BB9FDE}"/>
    <cellStyle name="Comma 5 2 4 3 2 4" xfId="3569" xr:uid="{1B7DBBD2-12FF-4577-91A6-94B52627F82B}"/>
    <cellStyle name="Comma 5 2 4 3 3" xfId="1265" xr:uid="{C9BC3E8A-84D2-4ABE-A94C-45ADCE9DB6A1}"/>
    <cellStyle name="Comma 5 2 4 3 3 2" xfId="2609" xr:uid="{EFB01391-DC65-434C-967A-BD85E44C55D9}"/>
    <cellStyle name="Comma 5 2 4 3 3 2 2" xfId="6641" xr:uid="{3109E01C-860A-4964-88EF-9254F64B82F3}"/>
    <cellStyle name="Comma 5 2 4 3 3 3" xfId="5297" xr:uid="{E68B07A5-410D-479B-B8EE-4E01644D411F}"/>
    <cellStyle name="Comma 5 2 4 3 3 4" xfId="3953" xr:uid="{D28C8FF8-57E8-4480-95EA-4B56BA04A68E}"/>
    <cellStyle name="Comma 5 2 4 3 4" xfId="1841" xr:uid="{A1144678-8BE2-4ED7-A3D8-3474C9ADCE56}"/>
    <cellStyle name="Comma 5 2 4 3 4 2" xfId="5873" xr:uid="{9DCDA6E4-D6E3-456F-A344-645B22201374}"/>
    <cellStyle name="Comma 5 2 4 3 5" xfId="4529" xr:uid="{72569F58-2158-4DE4-BC9E-BAD771492D0E}"/>
    <cellStyle name="Comma 5 2 4 3 6" xfId="3185" xr:uid="{80BED165-2FD0-42E0-B857-4DFA78D166A9}"/>
    <cellStyle name="Comma 5 2 4 4" xfId="305" xr:uid="{AADCC485-A78D-4ED9-AD9A-C213AA29B2FE}"/>
    <cellStyle name="Comma 5 2 4 4 2" xfId="1649" xr:uid="{4BDAF08B-1CE0-41CE-AD4B-CB6F68743F30}"/>
    <cellStyle name="Comma 5 2 4 4 2 2" xfId="5681" xr:uid="{084632C5-CADF-410B-A8C5-00E251AF1BC0}"/>
    <cellStyle name="Comma 5 2 4 4 3" xfId="4337" xr:uid="{51CA383A-4CD7-48A8-972F-5700582FD67A}"/>
    <cellStyle name="Comma 5 2 4 4 4" xfId="2993" xr:uid="{A52DC7D1-942F-4919-8566-1BEC5D7F8324}"/>
    <cellStyle name="Comma 5 2 4 5" xfId="689" xr:uid="{8FF44BDE-5791-46E5-8B3B-86848F702105}"/>
    <cellStyle name="Comma 5 2 4 5 2" xfId="2033" xr:uid="{1FD0960A-C042-485F-A6C7-B04E8312C3A7}"/>
    <cellStyle name="Comma 5 2 4 5 2 2" xfId="6065" xr:uid="{2BBD9797-5FA1-44F7-B007-53B1BDF6AE0B}"/>
    <cellStyle name="Comma 5 2 4 5 3" xfId="4721" xr:uid="{E85A19D7-F982-47D2-8425-A151680AB3FB}"/>
    <cellStyle name="Comma 5 2 4 5 4" xfId="3377" xr:uid="{53D2506B-EB8F-4971-B3B0-F6C62FA4FE0F}"/>
    <cellStyle name="Comma 5 2 4 6" xfId="1073" xr:uid="{F2E51D18-3FA7-4B1D-AEBB-B772EB6BF0CD}"/>
    <cellStyle name="Comma 5 2 4 6 2" xfId="2417" xr:uid="{B2F6961B-9ED0-4200-87E8-A94184E64338}"/>
    <cellStyle name="Comma 5 2 4 6 2 2" xfId="6449" xr:uid="{3D3CC949-407F-4B06-B798-0CD86AB55605}"/>
    <cellStyle name="Comma 5 2 4 6 3" xfId="5105" xr:uid="{39478DCC-6878-4B92-BF5A-D9D52B39E797}"/>
    <cellStyle name="Comma 5 2 4 6 4" xfId="3761" xr:uid="{4CEE3B45-7FBE-4F38-899D-5ABC36607798}"/>
    <cellStyle name="Comma 5 2 4 7" xfId="1457" xr:uid="{3F996E64-A7D2-4CF9-8B9F-73D3104D330F}"/>
    <cellStyle name="Comma 5 2 4 7 2" xfId="5489" xr:uid="{22F83659-D55F-4E1C-9D72-8D11E27EDB61}"/>
    <cellStyle name="Comma 5 2 4 8" xfId="4145" xr:uid="{DF79DB13-793C-42EF-B519-7522AD7D4364}"/>
    <cellStyle name="Comma 5 2 4 9" xfId="2801" xr:uid="{6DE0771B-8890-41B4-B7C0-87316A80B356}"/>
    <cellStyle name="Comma 5 2 5" xfId="161" xr:uid="{3A004FB1-A28E-43CF-908C-4D833474ABF7}"/>
    <cellStyle name="Comma 5 2 5 2" xfId="545" xr:uid="{F59FEB74-2318-4C97-AEEF-AF7E4BF3ED7B}"/>
    <cellStyle name="Comma 5 2 5 2 2" xfId="929" xr:uid="{836A8CC4-11BA-4C54-B9DA-F5CD6C17E341}"/>
    <cellStyle name="Comma 5 2 5 2 2 2" xfId="2273" xr:uid="{682D4C1C-FEF5-4D31-B408-2E853E098432}"/>
    <cellStyle name="Comma 5 2 5 2 2 2 2" xfId="6305" xr:uid="{76800754-2A71-4218-B72A-6EED5E6418AD}"/>
    <cellStyle name="Comma 5 2 5 2 2 3" xfId="4961" xr:uid="{0B1AB968-BFE7-4C50-A743-4F7FFB5C0A87}"/>
    <cellStyle name="Comma 5 2 5 2 2 4" xfId="3617" xr:uid="{A79F7BDB-F669-4AA2-B1BA-4522B3A8A055}"/>
    <cellStyle name="Comma 5 2 5 2 3" xfId="1313" xr:uid="{94F649E9-4B3C-49E7-BCF6-196CE85455E0}"/>
    <cellStyle name="Comma 5 2 5 2 3 2" xfId="2657" xr:uid="{A53E195D-290F-4CEA-9B29-35F464C9E72E}"/>
    <cellStyle name="Comma 5 2 5 2 3 2 2" xfId="6689" xr:uid="{FD15CFED-B75A-43AA-95FB-5C2166BBB8E2}"/>
    <cellStyle name="Comma 5 2 5 2 3 3" xfId="5345" xr:uid="{13926E9F-138F-4DE7-A3C4-64BA32FBB46F}"/>
    <cellStyle name="Comma 5 2 5 2 3 4" xfId="4001" xr:uid="{F886A74E-BB68-4DDA-B9DB-74C332345E1D}"/>
    <cellStyle name="Comma 5 2 5 2 4" xfId="1889" xr:uid="{DC9FE1E7-6A26-4C0E-B13F-7F76B94FC118}"/>
    <cellStyle name="Comma 5 2 5 2 4 2" xfId="5921" xr:uid="{782C11CE-2D97-4469-A5A2-5D02BB48E1F8}"/>
    <cellStyle name="Comma 5 2 5 2 5" xfId="4577" xr:uid="{F40055CD-A911-499C-8F18-C5F72B2B04BB}"/>
    <cellStyle name="Comma 5 2 5 2 6" xfId="3233" xr:uid="{AC6EFA36-A04B-439A-B62C-2D63CF6EE4E8}"/>
    <cellStyle name="Comma 5 2 5 3" xfId="353" xr:uid="{9C2F3751-BFC9-4EF7-BE6C-BEA8E1409E20}"/>
    <cellStyle name="Comma 5 2 5 3 2" xfId="1697" xr:uid="{F8421A15-177F-45C0-8018-DCA991FAFF38}"/>
    <cellStyle name="Comma 5 2 5 3 2 2" xfId="5729" xr:uid="{60D58A1C-A919-4736-8712-D19C147CB4B4}"/>
    <cellStyle name="Comma 5 2 5 3 3" xfId="4385" xr:uid="{703DF9DE-AC19-40E6-BD9D-5A1A6F3454B3}"/>
    <cellStyle name="Comma 5 2 5 3 4" xfId="3041" xr:uid="{F01B21C3-B03B-4F17-99CC-D5B24C1F7E73}"/>
    <cellStyle name="Comma 5 2 5 4" xfId="737" xr:uid="{DD374669-E377-41FE-AEF3-B34DF84E8CF4}"/>
    <cellStyle name="Comma 5 2 5 4 2" xfId="2081" xr:uid="{136FC225-DB59-4319-883D-AF9498989BBE}"/>
    <cellStyle name="Comma 5 2 5 4 2 2" xfId="6113" xr:uid="{9751293F-86D2-47F3-8EA5-D60572513260}"/>
    <cellStyle name="Comma 5 2 5 4 3" xfId="4769" xr:uid="{77F1FEB1-BD84-487D-BDF6-043D1E863B7A}"/>
    <cellStyle name="Comma 5 2 5 4 4" xfId="3425" xr:uid="{BFD3900D-820F-440D-A19F-C65D698CF414}"/>
    <cellStyle name="Comma 5 2 5 5" xfId="1121" xr:uid="{4D4B3478-8192-4EEF-9B90-7218868A658E}"/>
    <cellStyle name="Comma 5 2 5 5 2" xfId="2465" xr:uid="{30CDA5E0-BC0B-4784-9EED-AFC44F6F0C57}"/>
    <cellStyle name="Comma 5 2 5 5 2 2" xfId="6497" xr:uid="{5855DB98-3001-49B0-A883-805503A582CF}"/>
    <cellStyle name="Comma 5 2 5 5 3" xfId="5153" xr:uid="{CEE37208-A457-415E-AD13-D1062EA25FD2}"/>
    <cellStyle name="Comma 5 2 5 5 4" xfId="3809" xr:uid="{58FEEF28-B847-4E43-9726-93CEC55CBD23}"/>
    <cellStyle name="Comma 5 2 5 6" xfId="1505" xr:uid="{C7AAECA2-31AF-40BE-98B6-DEEE82C0C336}"/>
    <cellStyle name="Comma 5 2 5 6 2" xfId="5537" xr:uid="{004F162B-04BD-4E5F-8457-838FEFDC9ACC}"/>
    <cellStyle name="Comma 5 2 5 7" xfId="4193" xr:uid="{4220C653-DD1F-4C30-9A8F-93FD83FC1CB5}"/>
    <cellStyle name="Comma 5 2 5 8" xfId="2849" xr:uid="{57220153-9F6E-41B8-BC05-6F4EB3775B25}"/>
    <cellStyle name="Comma 5 2 6" xfId="449" xr:uid="{DEC2DDD1-D0DD-439B-894D-B51F037D0E15}"/>
    <cellStyle name="Comma 5 2 6 2" xfId="833" xr:uid="{DCCF3225-6658-494D-9A1B-53784B005D3E}"/>
    <cellStyle name="Comma 5 2 6 2 2" xfId="2177" xr:uid="{7E2B213F-F60A-4580-8849-846C841ABB61}"/>
    <cellStyle name="Comma 5 2 6 2 2 2" xfId="6209" xr:uid="{5C66C23B-2A23-4880-88A1-B2A2FD3A0BB0}"/>
    <cellStyle name="Comma 5 2 6 2 3" xfId="4865" xr:uid="{9E8AF815-E89F-4B54-BE75-937C1C654ED0}"/>
    <cellStyle name="Comma 5 2 6 2 4" xfId="3521" xr:uid="{FEDACF65-79EC-4177-91A5-19834D05353E}"/>
    <cellStyle name="Comma 5 2 6 3" xfId="1217" xr:uid="{6B201F5A-81C6-42D9-94DF-C8E218D27AED}"/>
    <cellStyle name="Comma 5 2 6 3 2" xfId="2561" xr:uid="{75FC8DCE-862D-49F5-92B8-02A516D6394F}"/>
    <cellStyle name="Comma 5 2 6 3 2 2" xfId="6593" xr:uid="{E468211F-83A3-46B1-BEC1-D2F8AD1EC44C}"/>
    <cellStyle name="Comma 5 2 6 3 3" xfId="5249" xr:uid="{05BD8C01-7444-485E-B262-2EB462691664}"/>
    <cellStyle name="Comma 5 2 6 3 4" xfId="3905" xr:uid="{A5A6F34B-D140-4D08-86A0-4BAB681F2743}"/>
    <cellStyle name="Comma 5 2 6 4" xfId="1793" xr:uid="{190AD148-5B3E-410E-AD76-1DBC0CB16A32}"/>
    <cellStyle name="Comma 5 2 6 4 2" xfId="5825" xr:uid="{4D61BEC1-B67F-475A-8D61-3828B0BBF643}"/>
    <cellStyle name="Comma 5 2 6 5" xfId="4481" xr:uid="{DF32590A-E3CA-4883-A202-ACFA51680A25}"/>
    <cellStyle name="Comma 5 2 6 6" xfId="3137" xr:uid="{E75E27A4-AFAB-490E-AA72-B0DB5FABB5E5}"/>
    <cellStyle name="Comma 5 2 7" xfId="257" xr:uid="{926B8E9B-599A-4114-B822-A8FDAF0B6F25}"/>
    <cellStyle name="Comma 5 2 7 2" xfId="1601" xr:uid="{EA250B73-2598-426C-93F2-2F6528DC7A9A}"/>
    <cellStyle name="Comma 5 2 7 2 2" xfId="5633" xr:uid="{29A77240-6183-4B6D-8982-667B36522630}"/>
    <cellStyle name="Comma 5 2 7 3" xfId="4289" xr:uid="{4705B362-B756-42B2-9415-9067BADFF0D7}"/>
    <cellStyle name="Comma 5 2 7 4" xfId="2945" xr:uid="{9826C92F-CEAF-4480-893E-547F12E435EB}"/>
    <cellStyle name="Comma 5 2 8" xfId="641" xr:uid="{577DD16D-9B2A-4E48-B444-1577AB7587BD}"/>
    <cellStyle name="Comma 5 2 8 2" xfId="1985" xr:uid="{0F1E351A-C480-48C2-9E8D-322744BD6F97}"/>
    <cellStyle name="Comma 5 2 8 2 2" xfId="6017" xr:uid="{D6AEF496-0842-42A3-99ED-5DA2441FB5DE}"/>
    <cellStyle name="Comma 5 2 8 3" xfId="4673" xr:uid="{F8A7DC48-70A3-4566-9E4E-1C028C4D9FEB}"/>
    <cellStyle name="Comma 5 2 8 4" xfId="3329" xr:uid="{C31EED44-C5EE-4B4C-ACB5-EC4CBFE3AE3E}"/>
    <cellStyle name="Comma 5 2 9" xfId="1025" xr:uid="{072A3BF4-06C5-43A2-B765-C8B5A0C70243}"/>
    <cellStyle name="Comma 5 2 9 2" xfId="2369" xr:uid="{E92063F8-F079-4C30-9ED8-2ADAC3AB447A}"/>
    <cellStyle name="Comma 5 2 9 2 2" xfId="6401" xr:uid="{F601F14E-07EA-4007-BDB2-C2FEAE5DD105}"/>
    <cellStyle name="Comma 5 2 9 3" xfId="5057" xr:uid="{4FCFF4D0-D6EA-4E45-8E2C-A034354AAA35}"/>
    <cellStyle name="Comma 5 2 9 4" xfId="3713" xr:uid="{0896B5FB-96C1-44D4-91FF-735F7BC78526}"/>
    <cellStyle name="Comma 5 3" xfId="73" xr:uid="{00000000-0005-0000-0000-000003000000}"/>
    <cellStyle name="Comma 5 3 10" xfId="4105" xr:uid="{0E5D68B5-8CAE-46B3-ACD1-260E425B90C0}"/>
    <cellStyle name="Comma 5 3 11" xfId="2761" xr:uid="{7980347A-C1C6-415D-92CC-965EF4ED3EAD}"/>
    <cellStyle name="Comma 5 3 2" xfId="97" xr:uid="{00000000-0005-0000-0000-000003000000}"/>
    <cellStyle name="Comma 5 3 2 10" xfId="2785" xr:uid="{1F1CF5C0-41E8-4066-89B0-36E61FC4DC3B}"/>
    <cellStyle name="Comma 5 3 2 2" xfId="145" xr:uid="{5B4E16C0-7D9F-4AC7-AADC-3C78780185E4}"/>
    <cellStyle name="Comma 5 3 2 2 2" xfId="241" xr:uid="{6D50AA33-765B-46B4-B4E4-56568E84DA22}"/>
    <cellStyle name="Comma 5 3 2 2 2 2" xfId="625" xr:uid="{3D04DFBE-FC8C-47A4-9DB5-A56D5339283E}"/>
    <cellStyle name="Comma 5 3 2 2 2 2 2" xfId="1009" xr:uid="{28E33B42-FC5A-4D98-8AD2-6B280278F4E4}"/>
    <cellStyle name="Comma 5 3 2 2 2 2 2 2" xfId="2353" xr:uid="{ED598B4E-A214-406D-AB36-95792B807B49}"/>
    <cellStyle name="Comma 5 3 2 2 2 2 2 2 2" xfId="6385" xr:uid="{7BD2277E-0A2C-4C13-9FAF-D7228B7EDAA5}"/>
    <cellStyle name="Comma 5 3 2 2 2 2 2 3" xfId="5041" xr:uid="{FBC1D89C-491B-4031-9F3D-584166541756}"/>
    <cellStyle name="Comma 5 3 2 2 2 2 2 4" xfId="3697" xr:uid="{D0E58E27-AE6D-4118-846E-E2C5337910B0}"/>
    <cellStyle name="Comma 5 3 2 2 2 2 3" xfId="1393" xr:uid="{13DBD26A-B88F-4DD8-B09B-1B1C6E92AEBA}"/>
    <cellStyle name="Comma 5 3 2 2 2 2 3 2" xfId="2737" xr:uid="{0D4ED723-F986-46AC-AB9A-DC069DD0F070}"/>
    <cellStyle name="Comma 5 3 2 2 2 2 3 2 2" xfId="6769" xr:uid="{6BA21E89-7A8A-416F-B4AD-86531EE03F0E}"/>
    <cellStyle name="Comma 5 3 2 2 2 2 3 3" xfId="5425" xr:uid="{8E6E5A3A-8AE6-4B2C-BA78-813688C9B3D2}"/>
    <cellStyle name="Comma 5 3 2 2 2 2 3 4" xfId="4081" xr:uid="{F26D79A4-FE13-4EBD-AFF4-82DB54E92DFA}"/>
    <cellStyle name="Comma 5 3 2 2 2 2 4" xfId="1969" xr:uid="{B5DE486B-10F9-4D8F-A331-CDB6F04135B5}"/>
    <cellStyle name="Comma 5 3 2 2 2 2 4 2" xfId="6001" xr:uid="{F76B1176-F6E0-4273-AF64-36581A14C0AF}"/>
    <cellStyle name="Comma 5 3 2 2 2 2 5" xfId="4657" xr:uid="{13E56093-62F6-4FBE-9729-EFDC75B47E31}"/>
    <cellStyle name="Comma 5 3 2 2 2 2 6" xfId="3313" xr:uid="{ABABE6E4-772E-48DF-91D9-965998D1D2ED}"/>
    <cellStyle name="Comma 5 3 2 2 2 3" xfId="433" xr:uid="{34493776-F740-4AB7-ABB5-5DE3CD2257C2}"/>
    <cellStyle name="Comma 5 3 2 2 2 3 2" xfId="1777" xr:uid="{CFF3F2C8-ADFD-438E-A593-89C39F64C161}"/>
    <cellStyle name="Comma 5 3 2 2 2 3 2 2" xfId="5809" xr:uid="{01097A7B-7C73-4B2B-B27F-D9E55C499271}"/>
    <cellStyle name="Comma 5 3 2 2 2 3 3" xfId="4465" xr:uid="{23048863-B976-42B5-A6EF-F2A75450177F}"/>
    <cellStyle name="Comma 5 3 2 2 2 3 4" xfId="3121" xr:uid="{25C805CD-56CA-41AF-8CF1-8FB56ACE74A6}"/>
    <cellStyle name="Comma 5 3 2 2 2 4" xfId="817" xr:uid="{3D641B99-FF74-4181-A7FE-D92678114C2E}"/>
    <cellStyle name="Comma 5 3 2 2 2 4 2" xfId="2161" xr:uid="{5A0E1BCC-E2C1-462E-B5C9-AA463D1F3D25}"/>
    <cellStyle name="Comma 5 3 2 2 2 4 2 2" xfId="6193" xr:uid="{6C1048C0-538A-47E1-B12D-B2ED5BC24B86}"/>
    <cellStyle name="Comma 5 3 2 2 2 4 3" xfId="4849" xr:uid="{4AAB7747-7B8E-497F-BAA2-ABC8B78ED286}"/>
    <cellStyle name="Comma 5 3 2 2 2 4 4" xfId="3505" xr:uid="{0514C526-4522-495F-9E7D-DCCD7BA365F7}"/>
    <cellStyle name="Comma 5 3 2 2 2 5" xfId="1201" xr:uid="{7B2DBEA2-E0BA-4EED-91EB-264FD0E36E1C}"/>
    <cellStyle name="Comma 5 3 2 2 2 5 2" xfId="2545" xr:uid="{22ED3833-BE6E-48F7-9B4C-6DAAC9CA4B64}"/>
    <cellStyle name="Comma 5 3 2 2 2 5 2 2" xfId="6577" xr:uid="{B633A59B-5F24-4A6C-8436-1BA0FB2786B0}"/>
    <cellStyle name="Comma 5 3 2 2 2 5 3" xfId="5233" xr:uid="{85B02EE4-BAE1-4F3E-B767-21D9B352A802}"/>
    <cellStyle name="Comma 5 3 2 2 2 5 4" xfId="3889" xr:uid="{76F9CC47-25BD-4FE6-86F5-2C148EDDECEE}"/>
    <cellStyle name="Comma 5 3 2 2 2 6" xfId="1585" xr:uid="{66273B59-AA1E-440A-9293-258529660A25}"/>
    <cellStyle name="Comma 5 3 2 2 2 6 2" xfId="5617" xr:uid="{7A217B5B-9FCD-4143-A92C-5663448BF9AF}"/>
    <cellStyle name="Comma 5 3 2 2 2 7" xfId="4273" xr:uid="{7A4FE56C-94BB-4C15-9CFD-246DAE70B34B}"/>
    <cellStyle name="Comma 5 3 2 2 2 8" xfId="2929" xr:uid="{3BCFB5CF-4BA4-4FC2-B84E-CE0D64397775}"/>
    <cellStyle name="Comma 5 3 2 2 3" xfId="529" xr:uid="{81D42387-FA2F-457C-9C48-61071C13DBD5}"/>
    <cellStyle name="Comma 5 3 2 2 3 2" xfId="913" xr:uid="{DDFF373B-EB84-4F23-84BB-68C8EF458EFB}"/>
    <cellStyle name="Comma 5 3 2 2 3 2 2" xfId="2257" xr:uid="{7415B899-C749-49F6-BA6C-E182869CE51A}"/>
    <cellStyle name="Comma 5 3 2 2 3 2 2 2" xfId="6289" xr:uid="{6FE2ABCE-771A-4F63-8BBE-B5DB7FE931BB}"/>
    <cellStyle name="Comma 5 3 2 2 3 2 3" xfId="4945" xr:uid="{A4E8BAA8-D3D3-47D9-8A9E-B7EA8F4077EE}"/>
    <cellStyle name="Comma 5 3 2 2 3 2 4" xfId="3601" xr:uid="{51B24E87-5DB0-4616-84CF-F4E8569EC117}"/>
    <cellStyle name="Comma 5 3 2 2 3 3" xfId="1297" xr:uid="{F40FBB63-64E4-4FB2-9CA1-22AE541C849D}"/>
    <cellStyle name="Comma 5 3 2 2 3 3 2" xfId="2641" xr:uid="{E231FE96-84B4-43E4-BAFF-878EBE3A55A6}"/>
    <cellStyle name="Comma 5 3 2 2 3 3 2 2" xfId="6673" xr:uid="{05B2014B-CFF7-4702-933D-5977A2A9F0A2}"/>
    <cellStyle name="Comma 5 3 2 2 3 3 3" xfId="5329" xr:uid="{F11523B1-3C12-40E2-B796-EE43D2A602FE}"/>
    <cellStyle name="Comma 5 3 2 2 3 3 4" xfId="3985" xr:uid="{0B519865-B080-4653-9E45-DB4882F89E9E}"/>
    <cellStyle name="Comma 5 3 2 2 3 4" xfId="1873" xr:uid="{66F278B8-16AB-4B93-9DBF-7C95FBF8C1AC}"/>
    <cellStyle name="Comma 5 3 2 2 3 4 2" xfId="5905" xr:uid="{6C32AB34-CD7D-41D4-8333-66045DBCB155}"/>
    <cellStyle name="Comma 5 3 2 2 3 5" xfId="4561" xr:uid="{B9DA325A-DD63-4E20-976C-32962A0119BA}"/>
    <cellStyle name="Comma 5 3 2 2 3 6" xfId="3217" xr:uid="{1DD20855-8538-498B-8A09-8798D8C5D474}"/>
    <cellStyle name="Comma 5 3 2 2 4" xfId="337" xr:uid="{8A4CA82C-DCFE-4A5F-AA47-6994DD828DF9}"/>
    <cellStyle name="Comma 5 3 2 2 4 2" xfId="1681" xr:uid="{AF9982A1-E237-4800-A87D-810F301207F8}"/>
    <cellStyle name="Comma 5 3 2 2 4 2 2" xfId="5713" xr:uid="{68CD290E-AF87-4708-9D78-243D97A2E140}"/>
    <cellStyle name="Comma 5 3 2 2 4 3" xfId="4369" xr:uid="{A13A29CC-5106-4AE7-814F-22D376A0E4E1}"/>
    <cellStyle name="Comma 5 3 2 2 4 4" xfId="3025" xr:uid="{7C27D953-8504-4225-A29B-B03661872C50}"/>
    <cellStyle name="Comma 5 3 2 2 5" xfId="721" xr:uid="{23880C49-B0E6-4485-A243-A67FD2A8B346}"/>
    <cellStyle name="Comma 5 3 2 2 5 2" xfId="2065" xr:uid="{A9795F96-E8D1-45D9-9068-1ECA2F54004B}"/>
    <cellStyle name="Comma 5 3 2 2 5 2 2" xfId="6097" xr:uid="{76813AE1-C91D-492B-A758-B43BB9FFA8F9}"/>
    <cellStyle name="Comma 5 3 2 2 5 3" xfId="4753" xr:uid="{33B9923F-25C9-4FB0-A58D-66E52670AA15}"/>
    <cellStyle name="Comma 5 3 2 2 5 4" xfId="3409" xr:uid="{931F0BC7-CBC5-4201-BE22-39037CD36992}"/>
    <cellStyle name="Comma 5 3 2 2 6" xfId="1105" xr:uid="{4DF6EFAE-C27F-452A-BB44-E56CDAD09753}"/>
    <cellStyle name="Comma 5 3 2 2 6 2" xfId="2449" xr:uid="{A36A91A1-45D8-4A02-9FDF-FEACBE4EFDEA}"/>
    <cellStyle name="Comma 5 3 2 2 6 2 2" xfId="6481" xr:uid="{C65CFF04-6FAB-4D0A-ABF8-6E8B438B506A}"/>
    <cellStyle name="Comma 5 3 2 2 6 3" xfId="5137" xr:uid="{0127A20D-61AE-43C0-87D6-785A0F3378C0}"/>
    <cellStyle name="Comma 5 3 2 2 6 4" xfId="3793" xr:uid="{FA0A6AFC-4E50-47EC-836C-F4A2C23B968C}"/>
    <cellStyle name="Comma 5 3 2 2 7" xfId="1489" xr:uid="{489E4665-CD15-4FBD-8D6E-9337C0D6563B}"/>
    <cellStyle name="Comma 5 3 2 2 7 2" xfId="5521" xr:uid="{A494CCEF-9169-4769-80A8-C3DCC1CC53F2}"/>
    <cellStyle name="Comma 5 3 2 2 8" xfId="4177" xr:uid="{E18B7BD4-1F21-462F-8AAC-0B5700E97F5D}"/>
    <cellStyle name="Comma 5 3 2 2 9" xfId="2833" xr:uid="{8871B5B5-AEE8-4470-B412-A094EBA59B10}"/>
    <cellStyle name="Comma 5 3 2 3" xfId="193" xr:uid="{9965168A-725B-4D29-B6A7-C956C52D83BC}"/>
    <cellStyle name="Comma 5 3 2 3 2" xfId="577" xr:uid="{17AA1B42-684F-4889-9BEB-5629608E82FE}"/>
    <cellStyle name="Comma 5 3 2 3 2 2" xfId="961" xr:uid="{A2FFC9E1-79E7-460C-8843-D59E598E2E29}"/>
    <cellStyle name="Comma 5 3 2 3 2 2 2" xfId="2305" xr:uid="{A33B0FB0-2DD0-41E5-8443-86F498D6E9FE}"/>
    <cellStyle name="Comma 5 3 2 3 2 2 2 2" xfId="6337" xr:uid="{E459AAFD-61DE-4A5A-97D2-08378B6A93B1}"/>
    <cellStyle name="Comma 5 3 2 3 2 2 3" xfId="4993" xr:uid="{30A0498A-5045-4604-B61A-2D044C13F311}"/>
    <cellStyle name="Comma 5 3 2 3 2 2 4" xfId="3649" xr:uid="{2A26A173-510A-47B8-96CE-62A71B24A15B}"/>
    <cellStyle name="Comma 5 3 2 3 2 3" xfId="1345" xr:uid="{24A93A19-8B54-4B30-A0DE-66E8E702FE3F}"/>
    <cellStyle name="Comma 5 3 2 3 2 3 2" xfId="2689" xr:uid="{66F00F95-8A50-42B6-8237-B85BCE0897FB}"/>
    <cellStyle name="Comma 5 3 2 3 2 3 2 2" xfId="6721" xr:uid="{2380CE95-6B82-4C2E-B083-0E99254CFE67}"/>
    <cellStyle name="Comma 5 3 2 3 2 3 3" xfId="5377" xr:uid="{6F5CE63A-3D86-4DF8-A05C-E02B741C9072}"/>
    <cellStyle name="Comma 5 3 2 3 2 3 4" xfId="4033" xr:uid="{0E7F990B-9291-46A7-9943-4B11CCEF315C}"/>
    <cellStyle name="Comma 5 3 2 3 2 4" xfId="1921" xr:uid="{A1674B45-005B-48EF-9DD0-8EF59B6897C8}"/>
    <cellStyle name="Comma 5 3 2 3 2 4 2" xfId="5953" xr:uid="{1B17B583-45E6-4419-B031-3A55A7CC8D94}"/>
    <cellStyle name="Comma 5 3 2 3 2 5" xfId="4609" xr:uid="{E8353AAF-BBDD-407D-9806-E88A956B3AF4}"/>
    <cellStyle name="Comma 5 3 2 3 2 6" xfId="3265" xr:uid="{88C5943F-C924-4DF1-A12B-2DFCE907A4F2}"/>
    <cellStyle name="Comma 5 3 2 3 3" xfId="385" xr:uid="{FD6775C7-C3CF-441B-A6B4-3B9202908689}"/>
    <cellStyle name="Comma 5 3 2 3 3 2" xfId="1729" xr:uid="{5D09F68B-462C-4624-A69F-748B95B501CD}"/>
    <cellStyle name="Comma 5 3 2 3 3 2 2" xfId="5761" xr:uid="{8BC8DE6E-1DEE-492F-9FCE-B63057CFB46E}"/>
    <cellStyle name="Comma 5 3 2 3 3 3" xfId="4417" xr:uid="{44680EF7-4C81-4642-8E79-E847BEBEF33D}"/>
    <cellStyle name="Comma 5 3 2 3 3 4" xfId="3073" xr:uid="{EA0BB9A4-3D21-4BD4-BFF0-07F4978F00B6}"/>
    <cellStyle name="Comma 5 3 2 3 4" xfId="769" xr:uid="{CFFC2482-8652-4997-BA27-FAF60B2513AB}"/>
    <cellStyle name="Comma 5 3 2 3 4 2" xfId="2113" xr:uid="{0CF489F5-E5FF-4A69-9833-58FD3720CA7B}"/>
    <cellStyle name="Comma 5 3 2 3 4 2 2" xfId="6145" xr:uid="{E403C34C-8118-4712-A979-8F2ECCFE7CE3}"/>
    <cellStyle name="Comma 5 3 2 3 4 3" xfId="4801" xr:uid="{C3818B9B-22A7-478C-8A2A-FCA08D948D76}"/>
    <cellStyle name="Comma 5 3 2 3 4 4" xfId="3457" xr:uid="{8999986C-2273-4167-BD9E-B847C65F8529}"/>
    <cellStyle name="Comma 5 3 2 3 5" xfId="1153" xr:uid="{9358A259-C98F-4768-BD9B-84AB5E48BE06}"/>
    <cellStyle name="Comma 5 3 2 3 5 2" xfId="2497" xr:uid="{03511751-B100-4D47-9735-D5E526C5BE62}"/>
    <cellStyle name="Comma 5 3 2 3 5 2 2" xfId="6529" xr:uid="{4C8C910A-A18F-4173-90F1-5498B4BE27B7}"/>
    <cellStyle name="Comma 5 3 2 3 5 3" xfId="5185" xr:uid="{7D4B9E96-910B-4E92-BCAD-C24EC51F6F60}"/>
    <cellStyle name="Comma 5 3 2 3 5 4" xfId="3841" xr:uid="{FFCE06BD-C37D-4C37-81D4-E11C5090D5BD}"/>
    <cellStyle name="Comma 5 3 2 3 6" xfId="1537" xr:uid="{ACF70BF9-CD89-48A0-BF71-55E30D1C8D2C}"/>
    <cellStyle name="Comma 5 3 2 3 6 2" xfId="5569" xr:uid="{7D992A07-6B7A-4405-B042-9E458AEBE8EF}"/>
    <cellStyle name="Comma 5 3 2 3 7" xfId="4225" xr:uid="{4AE83B5B-932D-4A45-B4F2-D4A05DC291A3}"/>
    <cellStyle name="Comma 5 3 2 3 8" xfId="2881" xr:uid="{2770A69C-9C96-4582-847B-CF2CE5DCAB48}"/>
    <cellStyle name="Comma 5 3 2 4" xfId="481" xr:uid="{CE1B89E9-70D0-4416-8A1E-86E1A95D5520}"/>
    <cellStyle name="Comma 5 3 2 4 2" xfId="865" xr:uid="{B68942DB-1DF1-437B-913D-95D279655C5F}"/>
    <cellStyle name="Comma 5 3 2 4 2 2" xfId="2209" xr:uid="{0C0B69F1-63DF-44B2-AB4C-1D1BA5D63A4E}"/>
    <cellStyle name="Comma 5 3 2 4 2 2 2" xfId="6241" xr:uid="{C357D0B6-8E85-404C-9A1E-0D0CBDB9C8D8}"/>
    <cellStyle name="Comma 5 3 2 4 2 3" xfId="4897" xr:uid="{6EBE0717-4D15-408E-81BD-7D3D523B8931}"/>
    <cellStyle name="Comma 5 3 2 4 2 4" xfId="3553" xr:uid="{3E6E1557-BC3F-410D-9EF4-474F86D73059}"/>
    <cellStyle name="Comma 5 3 2 4 3" xfId="1249" xr:uid="{ABE61B36-862E-4DA3-A07C-C0A64DE49DE7}"/>
    <cellStyle name="Comma 5 3 2 4 3 2" xfId="2593" xr:uid="{F7725FDF-86AC-4E44-B3F4-6F13B9B99D4F}"/>
    <cellStyle name="Comma 5 3 2 4 3 2 2" xfId="6625" xr:uid="{B148D3AA-462F-404E-A608-32CB7FDD23A4}"/>
    <cellStyle name="Comma 5 3 2 4 3 3" xfId="5281" xr:uid="{409B8B05-BC16-4876-B6D9-C1D0BC1EADF3}"/>
    <cellStyle name="Comma 5 3 2 4 3 4" xfId="3937" xr:uid="{3F3F11AF-4106-4CA6-8D87-C627612B7C03}"/>
    <cellStyle name="Comma 5 3 2 4 4" xfId="1825" xr:uid="{760AE814-90A5-4983-8FA4-0A3DE0D78001}"/>
    <cellStyle name="Comma 5 3 2 4 4 2" xfId="5857" xr:uid="{E5718A61-387C-4A63-9870-E8CFF7DE73DA}"/>
    <cellStyle name="Comma 5 3 2 4 5" xfId="4513" xr:uid="{83510924-9E9B-4185-920B-3A1C18C9986F}"/>
    <cellStyle name="Comma 5 3 2 4 6" xfId="3169" xr:uid="{B54A9946-9F69-4686-88BC-50DE3E0177BB}"/>
    <cellStyle name="Comma 5 3 2 5" xfId="289" xr:uid="{A2F05E3C-2420-4F69-894D-B612FBFCAA33}"/>
    <cellStyle name="Comma 5 3 2 5 2" xfId="1633" xr:uid="{6FA80C25-9B46-4516-83E0-F67DC732AFDC}"/>
    <cellStyle name="Comma 5 3 2 5 2 2" xfId="5665" xr:uid="{F689F895-96A6-473F-96C9-113DDC7A9A0D}"/>
    <cellStyle name="Comma 5 3 2 5 3" xfId="4321" xr:uid="{979DB177-7638-4495-B1AA-65305221E7EE}"/>
    <cellStyle name="Comma 5 3 2 5 4" xfId="2977" xr:uid="{E55368FD-A9FE-4BCC-8005-2811B861CC02}"/>
    <cellStyle name="Comma 5 3 2 6" xfId="673" xr:uid="{835E2E22-4A0C-4BB2-8154-1454595C3375}"/>
    <cellStyle name="Comma 5 3 2 6 2" xfId="2017" xr:uid="{998DD957-E4E2-4DEE-86B6-69EAAEFE8CEF}"/>
    <cellStyle name="Comma 5 3 2 6 2 2" xfId="6049" xr:uid="{8EE947AA-0ACC-414B-A8F3-91E692F906F5}"/>
    <cellStyle name="Comma 5 3 2 6 3" xfId="4705" xr:uid="{0A82968B-80BF-4F9B-97FA-B2EC06C55C8B}"/>
    <cellStyle name="Comma 5 3 2 6 4" xfId="3361" xr:uid="{1457EA02-B42A-4673-8089-50EF00279390}"/>
    <cellStyle name="Comma 5 3 2 7" xfId="1057" xr:uid="{91024530-AE36-43CB-BD43-B9073A9F11BD}"/>
    <cellStyle name="Comma 5 3 2 7 2" xfId="2401" xr:uid="{C28982D4-245D-4D1B-9AAF-A020990E0565}"/>
    <cellStyle name="Comma 5 3 2 7 2 2" xfId="6433" xr:uid="{77C3EAE9-202C-49C7-8A55-285F67772120}"/>
    <cellStyle name="Comma 5 3 2 7 3" xfId="5089" xr:uid="{93CD9461-0FBA-41AE-B6D1-62D75218C584}"/>
    <cellStyle name="Comma 5 3 2 7 4" xfId="3745" xr:uid="{19233916-0ED4-44BA-8D05-EC5308FE497B}"/>
    <cellStyle name="Comma 5 3 2 8" xfId="1441" xr:uid="{F8CDAE2F-FE0E-453A-9BE5-E37C2B3EF142}"/>
    <cellStyle name="Comma 5 3 2 8 2" xfId="5473" xr:uid="{972CBF4F-146A-4ED2-B319-29834626A417}"/>
    <cellStyle name="Comma 5 3 2 9" xfId="4129" xr:uid="{402571CE-1798-4F9C-96C5-E1EAD0F7577B}"/>
    <cellStyle name="Comma 5 3 3" xfId="121" xr:uid="{D287BD41-AEE2-47C7-9C82-B5DCD75B8425}"/>
    <cellStyle name="Comma 5 3 3 2" xfId="217" xr:uid="{D1C9498A-77B2-4808-BA33-8A9E4936CBDD}"/>
    <cellStyle name="Comma 5 3 3 2 2" xfId="601" xr:uid="{4F7F025F-B0CB-46BD-BE3D-BFFD396F6A7E}"/>
    <cellStyle name="Comma 5 3 3 2 2 2" xfId="985" xr:uid="{C2B24229-315D-4C46-B3A0-CE5D5EE806F1}"/>
    <cellStyle name="Comma 5 3 3 2 2 2 2" xfId="2329" xr:uid="{118ABAF8-90EC-4241-B258-59824CF7A166}"/>
    <cellStyle name="Comma 5 3 3 2 2 2 2 2" xfId="6361" xr:uid="{F0F0DCA3-1BBA-4B3F-B963-2A058101A3E5}"/>
    <cellStyle name="Comma 5 3 3 2 2 2 3" xfId="5017" xr:uid="{3EF941AA-DB0A-4ABE-9952-DC668C6A9128}"/>
    <cellStyle name="Comma 5 3 3 2 2 2 4" xfId="3673" xr:uid="{1B96ECE9-DF3B-4280-B945-8633C83AD6D3}"/>
    <cellStyle name="Comma 5 3 3 2 2 3" xfId="1369" xr:uid="{5030FBF9-83BA-4921-81EB-8C478B01F845}"/>
    <cellStyle name="Comma 5 3 3 2 2 3 2" xfId="2713" xr:uid="{C277D81A-8800-4FD6-8273-EAC9527A5878}"/>
    <cellStyle name="Comma 5 3 3 2 2 3 2 2" xfId="6745" xr:uid="{5D50887E-C237-4029-BD9E-C06CFA966423}"/>
    <cellStyle name="Comma 5 3 3 2 2 3 3" xfId="5401" xr:uid="{4F3F103D-88D7-4014-9921-C19988F74E4D}"/>
    <cellStyle name="Comma 5 3 3 2 2 3 4" xfId="4057" xr:uid="{23F7848B-857C-462D-AFF5-50CC0C8965C2}"/>
    <cellStyle name="Comma 5 3 3 2 2 4" xfId="1945" xr:uid="{D98C35F7-8918-47BD-BE5B-2FCE85EDAAA5}"/>
    <cellStyle name="Comma 5 3 3 2 2 4 2" xfId="5977" xr:uid="{BF55AB1E-7AD0-4144-960D-15CFFACF024B}"/>
    <cellStyle name="Comma 5 3 3 2 2 5" xfId="4633" xr:uid="{AEB0CF58-5A4A-4F0B-BD38-72C69A7F013B}"/>
    <cellStyle name="Comma 5 3 3 2 2 6" xfId="3289" xr:uid="{DE31A396-87D9-466B-98EA-6ECE72D17F2F}"/>
    <cellStyle name="Comma 5 3 3 2 3" xfId="409" xr:uid="{0FDF5735-9895-4A3A-999D-0FEBC182781F}"/>
    <cellStyle name="Comma 5 3 3 2 3 2" xfId="1753" xr:uid="{8195FA77-2B0D-42C6-9678-9D614BBAB20C}"/>
    <cellStyle name="Comma 5 3 3 2 3 2 2" xfId="5785" xr:uid="{3EDEEA43-FD6B-4952-BF9C-E0F278842494}"/>
    <cellStyle name="Comma 5 3 3 2 3 3" xfId="4441" xr:uid="{02F1A04E-2680-481C-87B0-37BDF861B0BB}"/>
    <cellStyle name="Comma 5 3 3 2 3 4" xfId="3097" xr:uid="{1C23E657-2C72-4E33-B3DC-D642D1A954C5}"/>
    <cellStyle name="Comma 5 3 3 2 4" xfId="793" xr:uid="{B8686D13-B77A-4913-B64F-E1CAAEC691FF}"/>
    <cellStyle name="Comma 5 3 3 2 4 2" xfId="2137" xr:uid="{8BAD4983-E0BA-45F5-B099-77A98E199928}"/>
    <cellStyle name="Comma 5 3 3 2 4 2 2" xfId="6169" xr:uid="{495F8FC8-EE64-4BA6-B2E1-C6E441426D05}"/>
    <cellStyle name="Comma 5 3 3 2 4 3" xfId="4825" xr:uid="{B87AD971-E78A-4CF3-810B-68591784A298}"/>
    <cellStyle name="Comma 5 3 3 2 4 4" xfId="3481" xr:uid="{B7482EAA-49C3-4F06-BB8B-D67CECB8F3A6}"/>
    <cellStyle name="Comma 5 3 3 2 5" xfId="1177" xr:uid="{6D80BDEB-426E-44F4-87CB-CC8609E7E674}"/>
    <cellStyle name="Comma 5 3 3 2 5 2" xfId="2521" xr:uid="{920C6B54-08AC-42C8-8B5A-3BD7C4B9CADF}"/>
    <cellStyle name="Comma 5 3 3 2 5 2 2" xfId="6553" xr:uid="{4E41183B-7178-422E-BB0B-D9933CD19154}"/>
    <cellStyle name="Comma 5 3 3 2 5 3" xfId="5209" xr:uid="{925F5FD4-D6A9-4061-8C02-6B9CBA4B038E}"/>
    <cellStyle name="Comma 5 3 3 2 5 4" xfId="3865" xr:uid="{B542BEF7-EBB0-41ED-9191-BCF56682B38C}"/>
    <cellStyle name="Comma 5 3 3 2 6" xfId="1561" xr:uid="{21F93CD5-8D9B-41D0-A123-71404F2560A7}"/>
    <cellStyle name="Comma 5 3 3 2 6 2" xfId="5593" xr:uid="{AB4AE744-5ACA-4E06-9636-EA6B3B37F957}"/>
    <cellStyle name="Comma 5 3 3 2 7" xfId="4249" xr:uid="{8C9EC75C-0708-4DFE-B84B-01D48F3E54DB}"/>
    <cellStyle name="Comma 5 3 3 2 8" xfId="2905" xr:uid="{DF2F9E82-85C1-41A9-804A-EBAD3492704D}"/>
    <cellStyle name="Comma 5 3 3 3" xfId="505" xr:uid="{4F7D50C8-1CCA-4A11-B90D-49FB441E1783}"/>
    <cellStyle name="Comma 5 3 3 3 2" xfId="889" xr:uid="{9B978017-5C16-4296-82F9-6EA61BBEC231}"/>
    <cellStyle name="Comma 5 3 3 3 2 2" xfId="2233" xr:uid="{CCCE0B61-4E39-496D-B270-8622191444E0}"/>
    <cellStyle name="Comma 5 3 3 3 2 2 2" xfId="6265" xr:uid="{95F99624-9D03-4CF1-A559-D055D079EF95}"/>
    <cellStyle name="Comma 5 3 3 3 2 3" xfId="4921" xr:uid="{A4E2FA05-20A5-47D3-93F5-97FF5B9716B1}"/>
    <cellStyle name="Comma 5 3 3 3 2 4" xfId="3577" xr:uid="{58388C72-5CD3-4906-9DDF-03FB8F98971D}"/>
    <cellStyle name="Comma 5 3 3 3 3" xfId="1273" xr:uid="{DE4E72EE-CDAE-4F21-BE4E-CD2003612058}"/>
    <cellStyle name="Comma 5 3 3 3 3 2" xfId="2617" xr:uid="{C5244C41-EB38-4F6F-8677-06BC688E2AA9}"/>
    <cellStyle name="Comma 5 3 3 3 3 2 2" xfId="6649" xr:uid="{D58D937B-4468-4237-8593-362BFF3B5CB0}"/>
    <cellStyle name="Comma 5 3 3 3 3 3" xfId="5305" xr:uid="{BAE3FDF4-F11A-4464-8556-672470BE672A}"/>
    <cellStyle name="Comma 5 3 3 3 3 4" xfId="3961" xr:uid="{3BF9D294-8032-44BD-A0CB-2CD3F3E35BE1}"/>
    <cellStyle name="Comma 5 3 3 3 4" xfId="1849" xr:uid="{764A8514-3668-4517-94B9-CD3E7C9A4917}"/>
    <cellStyle name="Comma 5 3 3 3 4 2" xfId="5881" xr:uid="{6599BEEA-8C84-4BA1-A838-0D9386F595CA}"/>
    <cellStyle name="Comma 5 3 3 3 5" xfId="4537" xr:uid="{1A465BFE-2790-4403-B3D2-88D17FCA1EDD}"/>
    <cellStyle name="Comma 5 3 3 3 6" xfId="3193" xr:uid="{76AE72C6-7B43-4756-8229-F7393465B157}"/>
    <cellStyle name="Comma 5 3 3 4" xfId="313" xr:uid="{DD902C99-A48C-4243-B66D-6DA20927F65B}"/>
    <cellStyle name="Comma 5 3 3 4 2" xfId="1657" xr:uid="{49C45355-B135-442F-B275-7F27FCCF90BD}"/>
    <cellStyle name="Comma 5 3 3 4 2 2" xfId="5689" xr:uid="{F9AD5540-62AD-4CF9-BD45-09321A07645E}"/>
    <cellStyle name="Comma 5 3 3 4 3" xfId="4345" xr:uid="{845F1CE3-94D8-4048-A574-7D29C0CFBC82}"/>
    <cellStyle name="Comma 5 3 3 4 4" xfId="3001" xr:uid="{7309EF27-5CF6-4FDB-B9B8-E02D5B2D5B36}"/>
    <cellStyle name="Comma 5 3 3 5" xfId="697" xr:uid="{8735967F-2BAA-416A-8264-373799D92CA2}"/>
    <cellStyle name="Comma 5 3 3 5 2" xfId="2041" xr:uid="{197F8D3D-AD04-4D7F-AB4C-69563EC4A04F}"/>
    <cellStyle name="Comma 5 3 3 5 2 2" xfId="6073" xr:uid="{3BAE8EC6-0021-4812-8ED9-4FB5F0E625C8}"/>
    <cellStyle name="Comma 5 3 3 5 3" xfId="4729" xr:uid="{02060867-EB40-4BBA-B120-9FC20FB6A1AE}"/>
    <cellStyle name="Comma 5 3 3 5 4" xfId="3385" xr:uid="{F1AD8752-DCFD-4EF9-B235-6B097E6B863A}"/>
    <cellStyle name="Comma 5 3 3 6" xfId="1081" xr:uid="{C6952868-49FC-4ED2-8EB9-26C7A42CF8DD}"/>
    <cellStyle name="Comma 5 3 3 6 2" xfId="2425" xr:uid="{87F7CA6C-2180-4D9A-994F-6C3E13B3C2A2}"/>
    <cellStyle name="Comma 5 3 3 6 2 2" xfId="6457" xr:uid="{D17BF167-C4C3-4222-8182-A011208F1B7D}"/>
    <cellStyle name="Comma 5 3 3 6 3" xfId="5113" xr:uid="{6AF48BE5-FEBA-4EEC-B01D-2AE12B0CA38F}"/>
    <cellStyle name="Comma 5 3 3 6 4" xfId="3769" xr:uid="{FCFD4D42-30E1-443D-85CC-E7C438A3F632}"/>
    <cellStyle name="Comma 5 3 3 7" xfId="1465" xr:uid="{398ED491-1D56-4A70-9674-9176DF6598E9}"/>
    <cellStyle name="Comma 5 3 3 7 2" xfId="5497" xr:uid="{AB4B1BE5-0EAB-4776-BC32-64CB152CB4C5}"/>
    <cellStyle name="Comma 5 3 3 8" xfId="4153" xr:uid="{1959876E-1ECD-4139-828D-E797DFFE18BD}"/>
    <cellStyle name="Comma 5 3 3 9" xfId="2809" xr:uid="{C9C2E5A4-44EC-4DD3-94BC-279B07EA13E1}"/>
    <cellStyle name="Comma 5 3 4" xfId="169" xr:uid="{6EF00855-3112-4882-8EE7-95BC5B40DD6E}"/>
    <cellStyle name="Comma 5 3 4 2" xfId="553" xr:uid="{59474530-D5AC-4AB5-9F5E-9F2C152DE48C}"/>
    <cellStyle name="Comma 5 3 4 2 2" xfId="937" xr:uid="{F3F1B721-89BA-4744-A980-0A41F0442FED}"/>
    <cellStyle name="Comma 5 3 4 2 2 2" xfId="2281" xr:uid="{48C518A1-6874-413C-BD25-446887915BFE}"/>
    <cellStyle name="Comma 5 3 4 2 2 2 2" xfId="6313" xr:uid="{4B8E4842-A9B0-4A33-921F-20FAE9026B07}"/>
    <cellStyle name="Comma 5 3 4 2 2 3" xfId="4969" xr:uid="{64DA6057-32B5-4779-95DA-F5789FF0B1F8}"/>
    <cellStyle name="Comma 5 3 4 2 2 4" xfId="3625" xr:uid="{45CE8678-24FB-4F4E-AD2F-F0E7D7749517}"/>
    <cellStyle name="Comma 5 3 4 2 3" xfId="1321" xr:uid="{F3B74C67-11AE-47B3-8CC0-4AD3C675BF2D}"/>
    <cellStyle name="Comma 5 3 4 2 3 2" xfId="2665" xr:uid="{96E92439-DBC0-4B40-B01D-6002BF057F1F}"/>
    <cellStyle name="Comma 5 3 4 2 3 2 2" xfId="6697" xr:uid="{BB9F6BC7-B7E8-48CE-99B2-33F984A6E69F}"/>
    <cellStyle name="Comma 5 3 4 2 3 3" xfId="5353" xr:uid="{F3B14D8F-7DC1-48CC-A12E-AA6F02A6DC29}"/>
    <cellStyle name="Comma 5 3 4 2 3 4" xfId="4009" xr:uid="{8D6841A4-287B-44EB-8AA9-1EF50E006FE9}"/>
    <cellStyle name="Comma 5 3 4 2 4" xfId="1897" xr:uid="{985B802D-4DB2-4DD8-9825-09B9554C23DD}"/>
    <cellStyle name="Comma 5 3 4 2 4 2" xfId="5929" xr:uid="{EDB47245-32E3-4906-9486-760A783E1519}"/>
    <cellStyle name="Comma 5 3 4 2 5" xfId="4585" xr:uid="{387ED41C-48AC-4D1F-AC95-8F8AA450BA95}"/>
    <cellStyle name="Comma 5 3 4 2 6" xfId="3241" xr:uid="{23315574-AB3A-458A-8037-BB7B77CE6DC5}"/>
    <cellStyle name="Comma 5 3 4 3" xfId="361" xr:uid="{F92FAFF0-87D8-44EE-A245-B4C828F8FB6F}"/>
    <cellStyle name="Comma 5 3 4 3 2" xfId="1705" xr:uid="{5D96C0C7-D5C4-48F2-BA23-0764F425DCE4}"/>
    <cellStyle name="Comma 5 3 4 3 2 2" xfId="5737" xr:uid="{0DCE25C9-8354-462B-8CD4-4D7D2C8A029C}"/>
    <cellStyle name="Comma 5 3 4 3 3" xfId="4393" xr:uid="{47A6E67B-57EE-4D99-B7CD-9A12C8C590EA}"/>
    <cellStyle name="Comma 5 3 4 3 4" xfId="3049" xr:uid="{CF40BB82-5135-473B-9B08-95E075D88123}"/>
    <cellStyle name="Comma 5 3 4 4" xfId="745" xr:uid="{D25945B4-7820-4459-8AC0-4DD403FFD026}"/>
    <cellStyle name="Comma 5 3 4 4 2" xfId="2089" xr:uid="{C15C6E6D-ED17-4010-88D0-CCB27E32D9DE}"/>
    <cellStyle name="Comma 5 3 4 4 2 2" xfId="6121" xr:uid="{976AAB58-86AA-42A4-94A5-DFE59782A0D7}"/>
    <cellStyle name="Comma 5 3 4 4 3" xfId="4777" xr:uid="{27AC90BB-6DF2-4407-9514-DD9148F3991C}"/>
    <cellStyle name="Comma 5 3 4 4 4" xfId="3433" xr:uid="{63F297F4-09C2-49FA-8939-F8BC6F3A2FD2}"/>
    <cellStyle name="Comma 5 3 4 5" xfId="1129" xr:uid="{AE0B24A4-61B0-4C39-B852-3E4EBA6D8685}"/>
    <cellStyle name="Comma 5 3 4 5 2" xfId="2473" xr:uid="{DEEE8DFC-340D-423B-B617-993439A4C9A1}"/>
    <cellStyle name="Comma 5 3 4 5 2 2" xfId="6505" xr:uid="{FFFA4EB4-925E-4642-800C-69AACC150030}"/>
    <cellStyle name="Comma 5 3 4 5 3" xfId="5161" xr:uid="{E797D3EC-217D-46DC-8251-9191791ECFEF}"/>
    <cellStyle name="Comma 5 3 4 5 4" xfId="3817" xr:uid="{A06465BD-2ADF-426A-BC42-CF92ACD8A63D}"/>
    <cellStyle name="Comma 5 3 4 6" xfId="1513" xr:uid="{65A66E12-1833-4663-AC8D-C550640B8073}"/>
    <cellStyle name="Comma 5 3 4 6 2" xfId="5545" xr:uid="{362DF659-F8BF-4473-A03E-A7ABC6F59F49}"/>
    <cellStyle name="Comma 5 3 4 7" xfId="4201" xr:uid="{C6F78D2E-FEBC-4736-8770-B400F68BE611}"/>
    <cellStyle name="Comma 5 3 4 8" xfId="2857" xr:uid="{D2C09660-8C06-4E12-94C0-7A8609ABFCCF}"/>
    <cellStyle name="Comma 5 3 5" xfId="457" xr:uid="{A26B6BA2-58B6-4A21-82AD-AAED562E36BC}"/>
    <cellStyle name="Comma 5 3 5 2" xfId="841" xr:uid="{D853EFBA-DABF-4815-8200-940816CE17D8}"/>
    <cellStyle name="Comma 5 3 5 2 2" xfId="2185" xr:uid="{5E9DCE6E-89C1-43E4-92D8-AEEC6B90EB23}"/>
    <cellStyle name="Comma 5 3 5 2 2 2" xfId="6217" xr:uid="{018D8749-E449-442C-B1D5-611F1D993D09}"/>
    <cellStyle name="Comma 5 3 5 2 3" xfId="4873" xr:uid="{954E6562-7B71-4BDE-9ED9-6798C8BDFF33}"/>
    <cellStyle name="Comma 5 3 5 2 4" xfId="3529" xr:uid="{7F0C372A-503B-428D-9351-35A14F3D2766}"/>
    <cellStyle name="Comma 5 3 5 3" xfId="1225" xr:uid="{01F9BDA3-17AE-4254-A8BE-2C893E126204}"/>
    <cellStyle name="Comma 5 3 5 3 2" xfId="2569" xr:uid="{88E0F333-0AE0-4B2F-9433-C78B00EFDD1B}"/>
    <cellStyle name="Comma 5 3 5 3 2 2" xfId="6601" xr:uid="{149DA3C5-6EC2-4026-A080-60865D9384FD}"/>
    <cellStyle name="Comma 5 3 5 3 3" xfId="5257" xr:uid="{67D9BB6A-8A44-4B0D-BD82-2C21E003954A}"/>
    <cellStyle name="Comma 5 3 5 3 4" xfId="3913" xr:uid="{23F6938F-DACB-402A-A4D8-28EE2C4B6D2D}"/>
    <cellStyle name="Comma 5 3 5 4" xfId="1801" xr:uid="{2D063C18-49EC-4CF7-A098-CAB2BF6A1A57}"/>
    <cellStyle name="Comma 5 3 5 4 2" xfId="5833" xr:uid="{3725597C-C559-443C-81BE-EF7EB92D4031}"/>
    <cellStyle name="Comma 5 3 5 5" xfId="4489" xr:uid="{FEC279D0-8CF6-4A45-9ACA-537E9E35F138}"/>
    <cellStyle name="Comma 5 3 5 6" xfId="3145" xr:uid="{FBF2C9BE-496D-4662-8E08-1FFADF050F93}"/>
    <cellStyle name="Comma 5 3 6" xfId="265" xr:uid="{17DCD405-A64D-4E47-B843-661401D0A3DC}"/>
    <cellStyle name="Comma 5 3 6 2" xfId="1609" xr:uid="{4D419BC8-5755-451C-BF2A-7BDAA55675C1}"/>
    <cellStyle name="Comma 5 3 6 2 2" xfId="5641" xr:uid="{7D7D868A-6BC2-49B3-974B-7EC18A77F716}"/>
    <cellStyle name="Comma 5 3 6 3" xfId="4297" xr:uid="{709BB2CC-6F08-4193-B193-705EBBBFAEAB}"/>
    <cellStyle name="Comma 5 3 6 4" xfId="2953" xr:uid="{DEDC8919-D2BF-4DA3-97DF-DA7902A31138}"/>
    <cellStyle name="Comma 5 3 7" xfId="649" xr:uid="{DDAD8993-D76B-4C2E-AB27-922EA716A0A6}"/>
    <cellStyle name="Comma 5 3 7 2" xfId="1993" xr:uid="{B00B6BBD-8248-4433-860C-7211F9366E5D}"/>
    <cellStyle name="Comma 5 3 7 2 2" xfId="6025" xr:uid="{F5C9BF05-13B4-4D70-A01A-2ADBD09D3E22}"/>
    <cellStyle name="Comma 5 3 7 3" xfId="4681" xr:uid="{4C2301B0-F9FB-427F-B59F-2B2B7AF702ED}"/>
    <cellStyle name="Comma 5 3 7 4" xfId="3337" xr:uid="{EFBD7BE4-1FB9-4494-A67E-BDB5FDEF77C4}"/>
    <cellStyle name="Comma 5 3 8" xfId="1033" xr:uid="{BB2A429F-6FEC-4279-AFDC-53363AB5A8EA}"/>
    <cellStyle name="Comma 5 3 8 2" xfId="2377" xr:uid="{64F818DB-676D-4C84-983A-CD71FA51A435}"/>
    <cellStyle name="Comma 5 3 8 2 2" xfId="6409" xr:uid="{C256C80D-0DE7-4A22-B19A-21B2621DEE16}"/>
    <cellStyle name="Comma 5 3 8 3" xfId="5065" xr:uid="{EA194CB7-F074-4160-B45E-1207EFB2F609}"/>
    <cellStyle name="Comma 5 3 8 4" xfId="3721" xr:uid="{6EA9F877-175A-465D-BC34-91250F5ADBB6}"/>
    <cellStyle name="Comma 5 3 9" xfId="1417" xr:uid="{41CE4ADD-C2F4-440A-A0AC-F11AE0883F94}"/>
    <cellStyle name="Comma 5 3 9 2" xfId="5449" xr:uid="{850F93FB-80A9-435C-B471-4621CE4B1BE2}"/>
    <cellStyle name="Currency 2" xfId="13" xr:uid="{00000000-0005-0000-0000-000004000000}"/>
    <cellStyle name="Currency 2 2" xfId="66" xr:uid="{00000000-0005-0000-0000-000004000000}"/>
    <cellStyle name="Currency 2 2 10" xfId="1414" xr:uid="{ECD79112-2C76-4E87-86B8-8CF0033B0B5A}"/>
    <cellStyle name="Currency 2 2 10 2" xfId="5446" xr:uid="{563D1FE6-3FD2-42B6-A942-2F69C9DEC4C1}"/>
    <cellStyle name="Currency 2 2 11" xfId="4102" xr:uid="{4796B1F5-97D0-4EF7-ADD6-CA31F32AA7B3}"/>
    <cellStyle name="Currency 2 2 12" xfId="2758" xr:uid="{5A585B8C-0CC8-4565-9E94-1B17DA2B9AEF}"/>
    <cellStyle name="Currency 2 2 2" xfId="86" xr:uid="{00000000-0005-0000-0000-000004000000}"/>
    <cellStyle name="Currency 2 2 2 10" xfId="4118" xr:uid="{1525FBB1-896C-462F-804B-1B4C3F1A173F}"/>
    <cellStyle name="Currency 2 2 2 11" xfId="2774" xr:uid="{79E0FCE5-9DED-441D-B420-20D727995367}"/>
    <cellStyle name="Currency 2 2 2 2" xfId="110" xr:uid="{00000000-0005-0000-0000-000004000000}"/>
    <cellStyle name="Currency 2 2 2 2 10" xfId="2798" xr:uid="{40D37552-7F5F-4ED5-82EA-3D5EFBA684E9}"/>
    <cellStyle name="Currency 2 2 2 2 2" xfId="158" xr:uid="{7DF4A8E1-ECC9-46EB-9B90-8102BF59356B}"/>
    <cellStyle name="Currency 2 2 2 2 2 2" xfId="254" xr:uid="{BAC03B98-77D3-4910-A6D2-0B68E6F7DD5D}"/>
    <cellStyle name="Currency 2 2 2 2 2 2 2" xfId="638" xr:uid="{B75E89FF-3F31-4F29-9866-AEACE3920F73}"/>
    <cellStyle name="Currency 2 2 2 2 2 2 2 2" xfId="1022" xr:uid="{2A72A831-E3AD-4B3B-B2F4-3C30F5D8B2AD}"/>
    <cellStyle name="Currency 2 2 2 2 2 2 2 2 2" xfId="2366" xr:uid="{927C4C79-A119-45A1-AA71-2C931FF0CB5C}"/>
    <cellStyle name="Currency 2 2 2 2 2 2 2 2 2 2" xfId="6398" xr:uid="{DA3067FC-25CE-47E7-B413-2401DF5B0BD1}"/>
    <cellStyle name="Currency 2 2 2 2 2 2 2 2 3" xfId="5054" xr:uid="{949B0B01-3B59-4CDA-B00A-D3C6AF793FAD}"/>
    <cellStyle name="Currency 2 2 2 2 2 2 2 2 4" xfId="3710" xr:uid="{80EA45C6-EE4E-441E-BEC1-0622EF669114}"/>
    <cellStyle name="Currency 2 2 2 2 2 2 2 3" xfId="1406" xr:uid="{B7D2179A-5E9A-415F-9E6A-225DFE81A7B9}"/>
    <cellStyle name="Currency 2 2 2 2 2 2 2 3 2" xfId="2750" xr:uid="{4B521A13-D8AC-437D-A5FA-6786D253AFFC}"/>
    <cellStyle name="Currency 2 2 2 2 2 2 2 3 2 2" xfId="6782" xr:uid="{B1D33D12-C4AE-46F1-8F3E-584578E340B5}"/>
    <cellStyle name="Currency 2 2 2 2 2 2 2 3 3" xfId="5438" xr:uid="{DF01636A-272A-41D0-98E9-97BCD115E690}"/>
    <cellStyle name="Currency 2 2 2 2 2 2 2 3 4" xfId="4094" xr:uid="{EF9BA9AD-BC9E-413C-B59D-C20FF65953E8}"/>
    <cellStyle name="Currency 2 2 2 2 2 2 2 4" xfId="1982" xr:uid="{26BC667A-2CA5-4D28-8ABD-225C07BE80B5}"/>
    <cellStyle name="Currency 2 2 2 2 2 2 2 4 2" xfId="6014" xr:uid="{D5152180-172E-4A04-A0D1-C2594E3B7A41}"/>
    <cellStyle name="Currency 2 2 2 2 2 2 2 5" xfId="4670" xr:uid="{ADE45AA9-0FA0-4357-A02F-619957843FA7}"/>
    <cellStyle name="Currency 2 2 2 2 2 2 2 6" xfId="3326" xr:uid="{229FD1F0-DD91-4AAD-B72F-FA2E8358249B}"/>
    <cellStyle name="Currency 2 2 2 2 2 2 3" xfId="446" xr:uid="{4DF4ADFC-F929-4974-BCB2-3402D17D8B42}"/>
    <cellStyle name="Currency 2 2 2 2 2 2 3 2" xfId="1790" xr:uid="{7DEE5D32-127F-4DB4-94E8-D6E8D653730C}"/>
    <cellStyle name="Currency 2 2 2 2 2 2 3 2 2" xfId="5822" xr:uid="{475FB957-11DF-45BA-83DD-141CD35FD64D}"/>
    <cellStyle name="Currency 2 2 2 2 2 2 3 3" xfId="4478" xr:uid="{D234D0FF-C16E-4DFB-BA80-8CFFF8D04543}"/>
    <cellStyle name="Currency 2 2 2 2 2 2 3 4" xfId="3134" xr:uid="{FA9465E0-FF5D-4C0E-9F2E-83EFE4F5351B}"/>
    <cellStyle name="Currency 2 2 2 2 2 2 4" xfId="830" xr:uid="{C72AD428-F451-4D93-B260-51CA382637AB}"/>
    <cellStyle name="Currency 2 2 2 2 2 2 4 2" xfId="2174" xr:uid="{07DD3E8A-66AC-4ABE-B033-E2A6D9E57C4C}"/>
    <cellStyle name="Currency 2 2 2 2 2 2 4 2 2" xfId="6206" xr:uid="{B81582EF-12CE-4F0B-B55C-4FED05B49886}"/>
    <cellStyle name="Currency 2 2 2 2 2 2 4 3" xfId="4862" xr:uid="{BA5026FA-FD57-4852-81BD-8348D3C24C42}"/>
    <cellStyle name="Currency 2 2 2 2 2 2 4 4" xfId="3518" xr:uid="{17A84E30-E1C3-474F-8787-1E7A108E22FF}"/>
    <cellStyle name="Currency 2 2 2 2 2 2 5" xfId="1214" xr:uid="{E31B1D44-06E7-4480-9702-BC0692E12D6E}"/>
    <cellStyle name="Currency 2 2 2 2 2 2 5 2" xfId="2558" xr:uid="{1DDCC733-8B73-4173-A53E-BBD41A06909D}"/>
    <cellStyle name="Currency 2 2 2 2 2 2 5 2 2" xfId="6590" xr:uid="{0D49D2A0-BFEC-4E6B-B420-D4F74770F763}"/>
    <cellStyle name="Currency 2 2 2 2 2 2 5 3" xfId="5246" xr:uid="{2E04BFF9-62F2-4076-BCA6-9FB49D3DF13C}"/>
    <cellStyle name="Currency 2 2 2 2 2 2 5 4" xfId="3902" xr:uid="{2FCC93CA-3FFC-4D18-9EB1-926F279FEAFB}"/>
    <cellStyle name="Currency 2 2 2 2 2 2 6" xfId="1598" xr:uid="{22027E13-9F2A-4607-9D25-D419902DC4F2}"/>
    <cellStyle name="Currency 2 2 2 2 2 2 6 2" xfId="5630" xr:uid="{420E68D2-5CC0-446D-B5A6-8940E722FF50}"/>
    <cellStyle name="Currency 2 2 2 2 2 2 7" xfId="4286" xr:uid="{A2D235C9-F1F8-4361-99C7-2AFB45267374}"/>
    <cellStyle name="Currency 2 2 2 2 2 2 8" xfId="2942" xr:uid="{89B24EBB-5D97-46D8-AE8C-CFDF766C8BBC}"/>
    <cellStyle name="Currency 2 2 2 2 2 3" xfId="542" xr:uid="{D407EAA0-0F3D-4BD9-B746-690270CD2BCE}"/>
    <cellStyle name="Currency 2 2 2 2 2 3 2" xfId="926" xr:uid="{397121EA-790F-499C-B1D8-B7481C17B40C}"/>
    <cellStyle name="Currency 2 2 2 2 2 3 2 2" xfId="2270" xr:uid="{81191006-AC02-407C-AD41-D136DA30521B}"/>
    <cellStyle name="Currency 2 2 2 2 2 3 2 2 2" xfId="6302" xr:uid="{D3114B67-7693-41AC-A1B9-915B3CAEFF42}"/>
    <cellStyle name="Currency 2 2 2 2 2 3 2 3" xfId="4958" xr:uid="{50E81517-C308-4B1D-B9FF-9B7015670523}"/>
    <cellStyle name="Currency 2 2 2 2 2 3 2 4" xfId="3614" xr:uid="{A997E71C-5F68-4361-B22D-8BD492F8DCAB}"/>
    <cellStyle name="Currency 2 2 2 2 2 3 3" xfId="1310" xr:uid="{5EA278D2-D7AC-4285-888B-DA3732591DB4}"/>
    <cellStyle name="Currency 2 2 2 2 2 3 3 2" xfId="2654" xr:uid="{66AC8E26-34D3-45AC-8393-12F738FC70AE}"/>
    <cellStyle name="Currency 2 2 2 2 2 3 3 2 2" xfId="6686" xr:uid="{6A8BB220-538E-464D-B5A4-B1AE85F9420D}"/>
    <cellStyle name="Currency 2 2 2 2 2 3 3 3" xfId="5342" xr:uid="{C17C7A76-5B7D-4F82-863D-1A7393091629}"/>
    <cellStyle name="Currency 2 2 2 2 2 3 3 4" xfId="3998" xr:uid="{3A0D0087-4AE4-4CDF-ABCC-74C5FB74568D}"/>
    <cellStyle name="Currency 2 2 2 2 2 3 4" xfId="1886" xr:uid="{2CAE6677-2F8C-4426-8FD9-A6AE5D5FAE5A}"/>
    <cellStyle name="Currency 2 2 2 2 2 3 4 2" xfId="5918" xr:uid="{33BE0BF2-FA6C-4748-BC1A-40F45A9536EF}"/>
    <cellStyle name="Currency 2 2 2 2 2 3 5" xfId="4574" xr:uid="{50FA2813-D8D8-440D-BB13-6035EF07F876}"/>
    <cellStyle name="Currency 2 2 2 2 2 3 6" xfId="3230" xr:uid="{502B43F0-4026-40B0-BAA1-034FD1E0AA07}"/>
    <cellStyle name="Currency 2 2 2 2 2 4" xfId="350" xr:uid="{773F1764-B070-4036-8945-53A35D4CF586}"/>
    <cellStyle name="Currency 2 2 2 2 2 4 2" xfId="1694" xr:uid="{2DF02552-C53D-4FEF-BA24-8B3219A486DE}"/>
    <cellStyle name="Currency 2 2 2 2 2 4 2 2" xfId="5726" xr:uid="{F919D7D9-35B0-48C1-9273-209125133901}"/>
    <cellStyle name="Currency 2 2 2 2 2 4 3" xfId="4382" xr:uid="{6A22D8BA-AA83-48E1-A759-97E4F0729515}"/>
    <cellStyle name="Currency 2 2 2 2 2 4 4" xfId="3038" xr:uid="{FED30CA0-2849-4751-A0F0-DF73C46564CF}"/>
    <cellStyle name="Currency 2 2 2 2 2 5" xfId="734" xr:uid="{52344909-F8A5-4CC4-85E6-A730233DF58A}"/>
    <cellStyle name="Currency 2 2 2 2 2 5 2" xfId="2078" xr:uid="{339B9536-36D2-4EE4-9EF2-BC58F4D71CA2}"/>
    <cellStyle name="Currency 2 2 2 2 2 5 2 2" xfId="6110" xr:uid="{7A7CE28D-6C88-4F1E-927D-E9A0771879FC}"/>
    <cellStyle name="Currency 2 2 2 2 2 5 3" xfId="4766" xr:uid="{61EF0111-B3D0-4DFC-AC66-633316B7EDC5}"/>
    <cellStyle name="Currency 2 2 2 2 2 5 4" xfId="3422" xr:uid="{E13A87FC-1F03-4092-B8DE-AF8014931699}"/>
    <cellStyle name="Currency 2 2 2 2 2 6" xfId="1118" xr:uid="{8FA35531-7965-4E7E-8C05-BDBADA04C72A}"/>
    <cellStyle name="Currency 2 2 2 2 2 6 2" xfId="2462" xr:uid="{9BC74171-0EBA-4C02-8D05-5D87E20EFE48}"/>
    <cellStyle name="Currency 2 2 2 2 2 6 2 2" xfId="6494" xr:uid="{BE826DE2-8B1C-491A-B3F4-A5B9DF49F5FC}"/>
    <cellStyle name="Currency 2 2 2 2 2 6 3" xfId="5150" xr:uid="{E9CD8388-283B-4F34-9B11-C7FE0E6548EA}"/>
    <cellStyle name="Currency 2 2 2 2 2 6 4" xfId="3806" xr:uid="{D5444B47-03A6-495A-B96D-D982CC4EFBE7}"/>
    <cellStyle name="Currency 2 2 2 2 2 7" xfId="1502" xr:uid="{9FE8398D-4B40-4002-85E0-F6A7BDACD37C}"/>
    <cellStyle name="Currency 2 2 2 2 2 7 2" xfId="5534" xr:uid="{EB41883B-EEC4-4171-91F5-FD0597F0CC6B}"/>
    <cellStyle name="Currency 2 2 2 2 2 8" xfId="4190" xr:uid="{1351F469-7C8B-466C-9051-F98CDB41EADA}"/>
    <cellStyle name="Currency 2 2 2 2 2 9" xfId="2846" xr:uid="{0B4F115F-AF95-42F8-9565-F4EF71645D4E}"/>
    <cellStyle name="Currency 2 2 2 2 3" xfId="206" xr:uid="{5FD545AA-B9F0-4F3D-8D7E-23F1E5DA5500}"/>
    <cellStyle name="Currency 2 2 2 2 3 2" xfId="590" xr:uid="{57D95442-041C-4955-A7E1-FAB8B588FE75}"/>
    <cellStyle name="Currency 2 2 2 2 3 2 2" xfId="974" xr:uid="{4394E3A7-B77B-457C-B082-59C1FF890C1D}"/>
    <cellStyle name="Currency 2 2 2 2 3 2 2 2" xfId="2318" xr:uid="{EA8C1B24-1C57-4901-B677-FED5371C51B6}"/>
    <cellStyle name="Currency 2 2 2 2 3 2 2 2 2" xfId="6350" xr:uid="{A5CCFA7E-8CB5-41D9-8A4B-B957AEA83CDE}"/>
    <cellStyle name="Currency 2 2 2 2 3 2 2 3" xfId="5006" xr:uid="{66B0B72A-3D73-4F82-BC7E-07C6A3BF3601}"/>
    <cellStyle name="Currency 2 2 2 2 3 2 2 4" xfId="3662" xr:uid="{CF94B1F3-1DC3-46D4-81B9-C84CF4B9F349}"/>
    <cellStyle name="Currency 2 2 2 2 3 2 3" xfId="1358" xr:uid="{6504E480-A9C7-4E28-A232-DD0FD5AAF254}"/>
    <cellStyle name="Currency 2 2 2 2 3 2 3 2" xfId="2702" xr:uid="{F167040B-6F4B-4325-9CD8-C1C8FB338B45}"/>
    <cellStyle name="Currency 2 2 2 2 3 2 3 2 2" xfId="6734" xr:uid="{BC8A6819-79A5-46CC-9B55-C6C46EAA2F37}"/>
    <cellStyle name="Currency 2 2 2 2 3 2 3 3" xfId="5390" xr:uid="{E5C10106-BFEC-4959-B485-A5328D30B56E}"/>
    <cellStyle name="Currency 2 2 2 2 3 2 3 4" xfId="4046" xr:uid="{6A4A354E-A47F-428D-AF58-AB3872A5F484}"/>
    <cellStyle name="Currency 2 2 2 2 3 2 4" xfId="1934" xr:uid="{99D2FA39-EF7B-4143-AF2A-3DCD0ADF3B91}"/>
    <cellStyle name="Currency 2 2 2 2 3 2 4 2" xfId="5966" xr:uid="{8F205CE8-1642-4741-985B-391A48D3BDC7}"/>
    <cellStyle name="Currency 2 2 2 2 3 2 5" xfId="4622" xr:uid="{7058EAD6-9BA3-4076-9B14-72862875ADCF}"/>
    <cellStyle name="Currency 2 2 2 2 3 2 6" xfId="3278" xr:uid="{47DE456F-FBB3-43E1-974E-5C603BB5BA06}"/>
    <cellStyle name="Currency 2 2 2 2 3 3" xfId="398" xr:uid="{22719B95-6D50-426A-B333-26111CEDFB36}"/>
    <cellStyle name="Currency 2 2 2 2 3 3 2" xfId="1742" xr:uid="{7BE9C077-C6F4-4BA0-8C8A-87FAC91BBD5B}"/>
    <cellStyle name="Currency 2 2 2 2 3 3 2 2" xfId="5774" xr:uid="{3BCACC69-46DD-4A65-9CD1-4171BDE464A7}"/>
    <cellStyle name="Currency 2 2 2 2 3 3 3" xfId="4430" xr:uid="{A16797FE-A311-4A2F-88EB-782BDED42999}"/>
    <cellStyle name="Currency 2 2 2 2 3 3 4" xfId="3086" xr:uid="{8D4DE30D-4C6D-4AEB-B6C6-AEE919B6FA79}"/>
    <cellStyle name="Currency 2 2 2 2 3 4" xfId="782" xr:uid="{8D97C570-34ED-45B2-A0F0-972C7C93AD1B}"/>
    <cellStyle name="Currency 2 2 2 2 3 4 2" xfId="2126" xr:uid="{30F4D984-7350-4597-AE0E-64D3864615DD}"/>
    <cellStyle name="Currency 2 2 2 2 3 4 2 2" xfId="6158" xr:uid="{CC38717B-B0FE-47B7-875C-5755C1EEFF96}"/>
    <cellStyle name="Currency 2 2 2 2 3 4 3" xfId="4814" xr:uid="{6BADF5BF-C8F2-4836-ADBF-345D5457F70C}"/>
    <cellStyle name="Currency 2 2 2 2 3 4 4" xfId="3470" xr:uid="{80CFBB1E-55F2-4FDE-8B4C-77F8B084C7BC}"/>
    <cellStyle name="Currency 2 2 2 2 3 5" xfId="1166" xr:uid="{E5171D62-EE40-42D9-B4E8-92D9B7C14D48}"/>
    <cellStyle name="Currency 2 2 2 2 3 5 2" xfId="2510" xr:uid="{F808DE42-336B-40D3-A024-40A54C534421}"/>
    <cellStyle name="Currency 2 2 2 2 3 5 2 2" xfId="6542" xr:uid="{D15E002C-5412-433B-AD7A-65C72ADCBDAA}"/>
    <cellStyle name="Currency 2 2 2 2 3 5 3" xfId="5198" xr:uid="{5214CF19-FAB4-40B0-8DE4-B2A6440639E1}"/>
    <cellStyle name="Currency 2 2 2 2 3 5 4" xfId="3854" xr:uid="{D11896B4-FA11-4A61-8D02-ABD500341EDF}"/>
    <cellStyle name="Currency 2 2 2 2 3 6" xfId="1550" xr:uid="{0057400A-124E-45CA-8C8B-61FE4F17E8C5}"/>
    <cellStyle name="Currency 2 2 2 2 3 6 2" xfId="5582" xr:uid="{57530898-600B-4570-B099-D665C8F99500}"/>
    <cellStyle name="Currency 2 2 2 2 3 7" xfId="4238" xr:uid="{D8A230AE-BEDE-4D34-8AF9-3CF22778AEA4}"/>
    <cellStyle name="Currency 2 2 2 2 3 8" xfId="2894" xr:uid="{4E1395FC-5513-4B48-8043-BC12B21B55E5}"/>
    <cellStyle name="Currency 2 2 2 2 4" xfId="494" xr:uid="{A9327E06-AE45-4511-BB48-206CA3A9EB16}"/>
    <cellStyle name="Currency 2 2 2 2 4 2" xfId="878" xr:uid="{FEB3B279-EC25-4E30-AEAD-1F9699F04F24}"/>
    <cellStyle name="Currency 2 2 2 2 4 2 2" xfId="2222" xr:uid="{790F80DE-738D-4E26-B486-B29CF826BCC1}"/>
    <cellStyle name="Currency 2 2 2 2 4 2 2 2" xfId="6254" xr:uid="{6E36427C-F791-4CFF-9DC0-802091CA78E1}"/>
    <cellStyle name="Currency 2 2 2 2 4 2 3" xfId="4910" xr:uid="{7E8CBBB2-BC85-4DB4-9026-5625BF564CF0}"/>
    <cellStyle name="Currency 2 2 2 2 4 2 4" xfId="3566" xr:uid="{21480690-7187-49A1-B0AB-57161B1BD285}"/>
    <cellStyle name="Currency 2 2 2 2 4 3" xfId="1262" xr:uid="{ADFA1B82-A67B-4CD5-A7C9-6A968F92DA87}"/>
    <cellStyle name="Currency 2 2 2 2 4 3 2" xfId="2606" xr:uid="{D3E15744-BBDA-4183-B051-BAFFAD92B3C2}"/>
    <cellStyle name="Currency 2 2 2 2 4 3 2 2" xfId="6638" xr:uid="{26D63BC7-DCBF-4389-ABE2-39353962846F}"/>
    <cellStyle name="Currency 2 2 2 2 4 3 3" xfId="5294" xr:uid="{89645E20-9A81-4B15-9EAA-4760CA10CE54}"/>
    <cellStyle name="Currency 2 2 2 2 4 3 4" xfId="3950" xr:uid="{298E67F5-6A7D-4345-A921-F70CDCFA3145}"/>
    <cellStyle name="Currency 2 2 2 2 4 4" xfId="1838" xr:uid="{3CCDC835-5747-4D00-A4A4-C5979570C2E1}"/>
    <cellStyle name="Currency 2 2 2 2 4 4 2" xfId="5870" xr:uid="{0CBB894A-5160-44FA-99A8-BCE8D3540A35}"/>
    <cellStyle name="Currency 2 2 2 2 4 5" xfId="4526" xr:uid="{2EF87F2D-6E1F-484B-BC7E-5DE53EE441EB}"/>
    <cellStyle name="Currency 2 2 2 2 4 6" xfId="3182" xr:uid="{4A9B79F7-65F6-4CEA-B624-C8C6F247B1D3}"/>
    <cellStyle name="Currency 2 2 2 2 5" xfId="302" xr:uid="{3C045007-FE06-411B-A8B9-92E4BC759744}"/>
    <cellStyle name="Currency 2 2 2 2 5 2" xfId="1646" xr:uid="{CE7A8DCB-CE08-4016-92D9-A82E962F6E62}"/>
    <cellStyle name="Currency 2 2 2 2 5 2 2" xfId="5678" xr:uid="{A63E5DAC-ECAF-40AE-B6A1-246ECE462E22}"/>
    <cellStyle name="Currency 2 2 2 2 5 3" xfId="4334" xr:uid="{44E36E3F-EB6F-4C1E-A916-CE5EE36B36AD}"/>
    <cellStyle name="Currency 2 2 2 2 5 4" xfId="2990" xr:uid="{FF8FD1DB-3B5C-4308-B130-85A562490DC3}"/>
    <cellStyle name="Currency 2 2 2 2 6" xfId="686" xr:uid="{9B7B4998-B9E5-4849-A8D5-6791648B435E}"/>
    <cellStyle name="Currency 2 2 2 2 6 2" xfId="2030" xr:uid="{74E19FB9-5103-4634-B3CD-E20E4BB7676A}"/>
    <cellStyle name="Currency 2 2 2 2 6 2 2" xfId="6062" xr:uid="{5654F029-ED02-4F2B-902C-27F121CD86C7}"/>
    <cellStyle name="Currency 2 2 2 2 6 3" xfId="4718" xr:uid="{65244E52-3BCF-472D-A65A-3479F3BE46BD}"/>
    <cellStyle name="Currency 2 2 2 2 6 4" xfId="3374" xr:uid="{624BA87B-60DC-465E-9991-2557029A961B}"/>
    <cellStyle name="Currency 2 2 2 2 7" xfId="1070" xr:uid="{085EFAD3-02A7-4E03-9271-7553A08B433A}"/>
    <cellStyle name="Currency 2 2 2 2 7 2" xfId="2414" xr:uid="{6BB0D05A-9753-4B07-8B9E-9FE6241EE910}"/>
    <cellStyle name="Currency 2 2 2 2 7 2 2" xfId="6446" xr:uid="{31E36C4B-04F5-412D-9EFA-527F5B25291C}"/>
    <cellStyle name="Currency 2 2 2 2 7 3" xfId="5102" xr:uid="{B5D3BDB4-692F-4D1B-BC9F-0947BC848B44}"/>
    <cellStyle name="Currency 2 2 2 2 7 4" xfId="3758" xr:uid="{A95E333A-76A9-4BC1-88AE-FBC36D5A22E7}"/>
    <cellStyle name="Currency 2 2 2 2 8" xfId="1454" xr:uid="{8094BC83-74D9-4020-A687-969D26B9D33A}"/>
    <cellStyle name="Currency 2 2 2 2 8 2" xfId="5486" xr:uid="{DDF3F0F5-1ED7-4ED2-BCF6-49680C66746B}"/>
    <cellStyle name="Currency 2 2 2 2 9" xfId="4142" xr:uid="{9B706D2A-F26E-4384-BA4E-6973E2B160DB}"/>
    <cellStyle name="Currency 2 2 2 3" xfId="134" xr:uid="{475EE819-0BC0-4D0C-8751-27D2365F94A6}"/>
    <cellStyle name="Currency 2 2 2 3 2" xfId="230" xr:uid="{20A427E6-1270-4102-AF20-A62A609155C0}"/>
    <cellStyle name="Currency 2 2 2 3 2 2" xfId="614" xr:uid="{A1717E70-566B-43C9-85F3-18C6225617CC}"/>
    <cellStyle name="Currency 2 2 2 3 2 2 2" xfId="998" xr:uid="{C35C185F-157C-42B1-9894-8A6922EC006F}"/>
    <cellStyle name="Currency 2 2 2 3 2 2 2 2" xfId="2342" xr:uid="{6CC7264D-F869-4E82-9A83-2492ACA01434}"/>
    <cellStyle name="Currency 2 2 2 3 2 2 2 2 2" xfId="6374" xr:uid="{CCECD3E3-8B47-4544-80BE-C3ECCB82FFA9}"/>
    <cellStyle name="Currency 2 2 2 3 2 2 2 3" xfId="5030" xr:uid="{5C5B65D4-A6CF-42EF-9E75-F50D85278C35}"/>
    <cellStyle name="Currency 2 2 2 3 2 2 2 4" xfId="3686" xr:uid="{C55B8F72-F717-4E9C-B31B-2D715807AB8D}"/>
    <cellStyle name="Currency 2 2 2 3 2 2 3" xfId="1382" xr:uid="{6F0596AE-B887-4F2A-9C86-79166A360585}"/>
    <cellStyle name="Currency 2 2 2 3 2 2 3 2" xfId="2726" xr:uid="{BCE2A8DF-A2EE-4B73-935A-453FAEC6D7E8}"/>
    <cellStyle name="Currency 2 2 2 3 2 2 3 2 2" xfId="6758" xr:uid="{71CBD6C6-4FD3-41EF-8F7A-D63AB121DCD0}"/>
    <cellStyle name="Currency 2 2 2 3 2 2 3 3" xfId="5414" xr:uid="{9F9DE000-2199-4DE7-99CB-D76CA0D9C1D4}"/>
    <cellStyle name="Currency 2 2 2 3 2 2 3 4" xfId="4070" xr:uid="{FDAA4789-ABD7-429F-A7C7-5E04883886E7}"/>
    <cellStyle name="Currency 2 2 2 3 2 2 4" xfId="1958" xr:uid="{84B28ACF-A7A1-41A1-86DF-93CA31EB7A23}"/>
    <cellStyle name="Currency 2 2 2 3 2 2 4 2" xfId="5990" xr:uid="{51C118F4-0714-47C4-A043-D0A9DC4D2336}"/>
    <cellStyle name="Currency 2 2 2 3 2 2 5" xfId="4646" xr:uid="{7B9FAD51-CE9D-4F72-9791-BBABA66403B1}"/>
    <cellStyle name="Currency 2 2 2 3 2 2 6" xfId="3302" xr:uid="{B3CEFD55-5470-4C46-829B-EB803C15418F}"/>
    <cellStyle name="Currency 2 2 2 3 2 3" xfId="422" xr:uid="{BF09E26E-300D-4964-8302-806F01793C1E}"/>
    <cellStyle name="Currency 2 2 2 3 2 3 2" xfId="1766" xr:uid="{0BF367F5-C101-4151-8DBA-4F809D2E7570}"/>
    <cellStyle name="Currency 2 2 2 3 2 3 2 2" xfId="5798" xr:uid="{1756BAE4-5F92-45FA-8D32-4D4000F9DD13}"/>
    <cellStyle name="Currency 2 2 2 3 2 3 3" xfId="4454" xr:uid="{B11B30BD-75D6-4939-A106-7FFA94B5F49D}"/>
    <cellStyle name="Currency 2 2 2 3 2 3 4" xfId="3110" xr:uid="{57072AB3-1D2A-46BA-B1AD-F95B59A4945D}"/>
    <cellStyle name="Currency 2 2 2 3 2 4" xfId="806" xr:uid="{EBCDDE65-E9DB-466B-AAF6-1A20AEE9C210}"/>
    <cellStyle name="Currency 2 2 2 3 2 4 2" xfId="2150" xr:uid="{365B12DF-9904-4AF1-B801-D6860447D0D8}"/>
    <cellStyle name="Currency 2 2 2 3 2 4 2 2" xfId="6182" xr:uid="{B4EA89CB-641E-4FB3-A9F8-DBF5F133666E}"/>
    <cellStyle name="Currency 2 2 2 3 2 4 3" xfId="4838" xr:uid="{2AEE6914-8C0D-415D-BAD6-AE6F3E3140B7}"/>
    <cellStyle name="Currency 2 2 2 3 2 4 4" xfId="3494" xr:uid="{293ECDA6-69A8-477C-AA2F-04E65126CE7C}"/>
    <cellStyle name="Currency 2 2 2 3 2 5" xfId="1190" xr:uid="{4FB86301-EFD4-4753-82C1-259D2BC2B41A}"/>
    <cellStyle name="Currency 2 2 2 3 2 5 2" xfId="2534" xr:uid="{14541B2C-0A2C-4E42-84D2-33EF301A1880}"/>
    <cellStyle name="Currency 2 2 2 3 2 5 2 2" xfId="6566" xr:uid="{07197539-3EF6-4CCA-9025-D176EB6ED170}"/>
    <cellStyle name="Currency 2 2 2 3 2 5 3" xfId="5222" xr:uid="{6E4DA592-ADD2-47EC-8CFF-CB3E98006D30}"/>
    <cellStyle name="Currency 2 2 2 3 2 5 4" xfId="3878" xr:uid="{4B60B25A-CFBF-45E6-8C25-EF688E2A8DD7}"/>
    <cellStyle name="Currency 2 2 2 3 2 6" xfId="1574" xr:uid="{42DBCFBF-7106-4BB6-84B2-8B6CBEA4BEE6}"/>
    <cellStyle name="Currency 2 2 2 3 2 6 2" xfId="5606" xr:uid="{F16BE410-67B3-4A21-8605-C165801F8448}"/>
    <cellStyle name="Currency 2 2 2 3 2 7" xfId="4262" xr:uid="{60851AC3-321C-41C5-B55F-1839A329DA27}"/>
    <cellStyle name="Currency 2 2 2 3 2 8" xfId="2918" xr:uid="{688397A0-9847-4952-AC66-E795465BC2E4}"/>
    <cellStyle name="Currency 2 2 2 3 3" xfId="518" xr:uid="{AA7AB8AD-93FA-4685-A213-4FDC5CF8ABA7}"/>
    <cellStyle name="Currency 2 2 2 3 3 2" xfId="902" xr:uid="{49E74471-622A-48B2-98DF-AD3113D6DBF9}"/>
    <cellStyle name="Currency 2 2 2 3 3 2 2" xfId="2246" xr:uid="{576A751D-08F6-4A00-8761-652515CCC23A}"/>
    <cellStyle name="Currency 2 2 2 3 3 2 2 2" xfId="6278" xr:uid="{E8853646-CA65-4A64-B1A0-87CEF1863B1D}"/>
    <cellStyle name="Currency 2 2 2 3 3 2 3" xfId="4934" xr:uid="{A016C47C-3949-4356-887F-460A10FE9E46}"/>
    <cellStyle name="Currency 2 2 2 3 3 2 4" xfId="3590" xr:uid="{152ED958-B392-4DAA-8179-DC3FB9FCD635}"/>
    <cellStyle name="Currency 2 2 2 3 3 3" xfId="1286" xr:uid="{FF298173-693E-42C3-B0CC-DBF0628DD00C}"/>
    <cellStyle name="Currency 2 2 2 3 3 3 2" xfId="2630" xr:uid="{5C94281A-3624-43E4-B00F-538E6C510D98}"/>
    <cellStyle name="Currency 2 2 2 3 3 3 2 2" xfId="6662" xr:uid="{35DEB72A-FB70-46EA-905C-97964E2A38F2}"/>
    <cellStyle name="Currency 2 2 2 3 3 3 3" xfId="5318" xr:uid="{E5E39164-D48D-4241-8448-F2490139987F}"/>
    <cellStyle name="Currency 2 2 2 3 3 3 4" xfId="3974" xr:uid="{AE35471D-3B8F-42D5-B37F-E906046C0E10}"/>
    <cellStyle name="Currency 2 2 2 3 3 4" xfId="1862" xr:uid="{9F52355E-BA46-44C5-BC8C-267E5F3727A1}"/>
    <cellStyle name="Currency 2 2 2 3 3 4 2" xfId="5894" xr:uid="{9DD286DD-E83E-4544-92D3-0A31B661BB76}"/>
    <cellStyle name="Currency 2 2 2 3 3 5" xfId="4550" xr:uid="{C5CE57CC-52B4-4B11-9DB3-E64325CAE8EA}"/>
    <cellStyle name="Currency 2 2 2 3 3 6" xfId="3206" xr:uid="{96550775-3EDA-4FA3-9FFD-DEA5FBA7CCB3}"/>
    <cellStyle name="Currency 2 2 2 3 4" xfId="326" xr:uid="{E29F7760-58CE-48FD-85BD-CB71439370C3}"/>
    <cellStyle name="Currency 2 2 2 3 4 2" xfId="1670" xr:uid="{40C07C07-0A87-4572-B508-41093477FE4E}"/>
    <cellStyle name="Currency 2 2 2 3 4 2 2" xfId="5702" xr:uid="{0F450134-E9BD-4047-A2D9-154D995289F7}"/>
    <cellStyle name="Currency 2 2 2 3 4 3" xfId="4358" xr:uid="{390378EC-87B4-4361-9469-930735A19412}"/>
    <cellStyle name="Currency 2 2 2 3 4 4" xfId="3014" xr:uid="{F892F971-816A-474D-BD80-C29CB3BAE0EC}"/>
    <cellStyle name="Currency 2 2 2 3 5" xfId="710" xr:uid="{6B74DBC6-4A09-4A45-AF78-CD7071F20023}"/>
    <cellStyle name="Currency 2 2 2 3 5 2" xfId="2054" xr:uid="{377094F1-3AA4-45BD-A477-FBAB5C817C69}"/>
    <cellStyle name="Currency 2 2 2 3 5 2 2" xfId="6086" xr:uid="{F0208D22-8E6B-4DD3-9438-30AF132EDFF9}"/>
    <cellStyle name="Currency 2 2 2 3 5 3" xfId="4742" xr:uid="{98498270-3C58-4392-A729-695A34157D88}"/>
    <cellStyle name="Currency 2 2 2 3 5 4" xfId="3398" xr:uid="{2CE51900-9CEE-4541-BE5E-49F152800923}"/>
    <cellStyle name="Currency 2 2 2 3 6" xfId="1094" xr:uid="{9A27DCEA-BFEB-4625-8282-720AFA0411F4}"/>
    <cellStyle name="Currency 2 2 2 3 6 2" xfId="2438" xr:uid="{48E883E2-3839-401C-92F4-C628B841B029}"/>
    <cellStyle name="Currency 2 2 2 3 6 2 2" xfId="6470" xr:uid="{63FF994D-7426-40DD-9C6E-60F9AF9C88B7}"/>
    <cellStyle name="Currency 2 2 2 3 6 3" xfId="5126" xr:uid="{0E71F601-7EF3-4954-9B25-36B451CF9302}"/>
    <cellStyle name="Currency 2 2 2 3 6 4" xfId="3782" xr:uid="{CF1C7401-C6C4-4CA6-80E3-060A3BA0CBE3}"/>
    <cellStyle name="Currency 2 2 2 3 7" xfId="1478" xr:uid="{3D0433B8-0BA0-449D-85FE-882504FC4019}"/>
    <cellStyle name="Currency 2 2 2 3 7 2" xfId="5510" xr:uid="{A3D938D0-EB6F-4110-BD41-1384BA8430AB}"/>
    <cellStyle name="Currency 2 2 2 3 8" xfId="4166" xr:uid="{23C3CCE2-1271-402B-8880-0E33DBF2E001}"/>
    <cellStyle name="Currency 2 2 2 3 9" xfId="2822" xr:uid="{C778C716-FBB3-4D99-8B15-2BCA6DDAD59A}"/>
    <cellStyle name="Currency 2 2 2 4" xfId="182" xr:uid="{7B77F28D-1967-4883-8649-19580ABE99D7}"/>
    <cellStyle name="Currency 2 2 2 4 2" xfId="566" xr:uid="{B4CA8A72-59A4-458E-A23B-6FBE2E19575A}"/>
    <cellStyle name="Currency 2 2 2 4 2 2" xfId="950" xr:uid="{33F70C46-1014-4A58-B5F8-50BE58C86C0E}"/>
    <cellStyle name="Currency 2 2 2 4 2 2 2" xfId="2294" xr:uid="{8FF3B3E0-EAD3-42C9-BEB6-E1557074B03E}"/>
    <cellStyle name="Currency 2 2 2 4 2 2 2 2" xfId="6326" xr:uid="{6B8F9037-78D7-4ACD-B39C-4FB1A5834CAE}"/>
    <cellStyle name="Currency 2 2 2 4 2 2 3" xfId="4982" xr:uid="{8A18A521-BFCF-4CC7-880E-F4920CE5BCA4}"/>
    <cellStyle name="Currency 2 2 2 4 2 2 4" xfId="3638" xr:uid="{B463E002-3D5C-482A-8130-F77341122B81}"/>
    <cellStyle name="Currency 2 2 2 4 2 3" xfId="1334" xr:uid="{70EFAA68-152C-43E1-A3FA-C45E721EAAD2}"/>
    <cellStyle name="Currency 2 2 2 4 2 3 2" xfId="2678" xr:uid="{3775AD1B-4E55-4083-918C-2E3E5CBCBC52}"/>
    <cellStyle name="Currency 2 2 2 4 2 3 2 2" xfId="6710" xr:uid="{9DA77896-7D5C-46E8-8AF0-17676BAC17A5}"/>
    <cellStyle name="Currency 2 2 2 4 2 3 3" xfId="5366" xr:uid="{C507FB40-7E2D-4E3E-88AA-ADADBD3A33A2}"/>
    <cellStyle name="Currency 2 2 2 4 2 3 4" xfId="4022" xr:uid="{065C16EA-D6E7-48FD-8E7A-2FF019472178}"/>
    <cellStyle name="Currency 2 2 2 4 2 4" xfId="1910" xr:uid="{415DB9AF-CD0E-4803-A2C4-D07A44D1AE61}"/>
    <cellStyle name="Currency 2 2 2 4 2 4 2" xfId="5942" xr:uid="{69D69630-A9AC-4170-A91A-C65892B56A36}"/>
    <cellStyle name="Currency 2 2 2 4 2 5" xfId="4598" xr:uid="{08154B01-F2D7-4E18-AA13-73F5172E68C0}"/>
    <cellStyle name="Currency 2 2 2 4 2 6" xfId="3254" xr:uid="{7974E8CC-F2AE-4DA7-B0EB-0F0DB6ABE809}"/>
    <cellStyle name="Currency 2 2 2 4 3" xfId="374" xr:uid="{DEE1C24A-EDAA-4D50-9E14-5A4FA5EAD39C}"/>
    <cellStyle name="Currency 2 2 2 4 3 2" xfId="1718" xr:uid="{24A145B1-5E5B-4C54-85BF-ADB5BF45E2B0}"/>
    <cellStyle name="Currency 2 2 2 4 3 2 2" xfId="5750" xr:uid="{4A9F85AD-5BC7-40CB-96E8-40D08EC815D4}"/>
    <cellStyle name="Currency 2 2 2 4 3 3" xfId="4406" xr:uid="{E5D0ACB7-2E3B-4970-8DFC-5A01D46E5DA9}"/>
    <cellStyle name="Currency 2 2 2 4 3 4" xfId="3062" xr:uid="{2BE4CD70-D28B-44B7-8B90-B6F8D38DB415}"/>
    <cellStyle name="Currency 2 2 2 4 4" xfId="758" xr:uid="{1338CD9E-13A1-42A0-B5DA-ED56A7FD809E}"/>
    <cellStyle name="Currency 2 2 2 4 4 2" xfId="2102" xr:uid="{C582D76F-F386-4A3D-AF1F-AA8892AFDC7B}"/>
    <cellStyle name="Currency 2 2 2 4 4 2 2" xfId="6134" xr:uid="{4BDAD845-EF4E-4BA7-BA64-832623016862}"/>
    <cellStyle name="Currency 2 2 2 4 4 3" xfId="4790" xr:uid="{D3A931DD-7F8A-4DD8-B629-11D45CDDBB7C}"/>
    <cellStyle name="Currency 2 2 2 4 4 4" xfId="3446" xr:uid="{CA006738-D51C-4CA7-95DD-3FFABEB2A82E}"/>
    <cellStyle name="Currency 2 2 2 4 5" xfId="1142" xr:uid="{88BEC56E-E4AF-4655-AAB5-6F6E63F604F4}"/>
    <cellStyle name="Currency 2 2 2 4 5 2" xfId="2486" xr:uid="{7ECDC7F3-36AA-40E7-80AC-A8DC14A72FB0}"/>
    <cellStyle name="Currency 2 2 2 4 5 2 2" xfId="6518" xr:uid="{5D05EEFE-021D-42E3-9ADF-E204F02ABF3C}"/>
    <cellStyle name="Currency 2 2 2 4 5 3" xfId="5174" xr:uid="{16E39D68-C051-4D09-BDE0-784B1CAE718D}"/>
    <cellStyle name="Currency 2 2 2 4 5 4" xfId="3830" xr:uid="{0D79FF52-90D7-4902-BA5A-CC1B5AA6162C}"/>
    <cellStyle name="Currency 2 2 2 4 6" xfId="1526" xr:uid="{156C7E3C-D2C6-4CA8-948D-BF0E90A54B6B}"/>
    <cellStyle name="Currency 2 2 2 4 6 2" xfId="5558" xr:uid="{BF690B44-3BAF-48B0-A688-B1A644233ABA}"/>
    <cellStyle name="Currency 2 2 2 4 7" xfId="4214" xr:uid="{8236378F-0B92-4F37-BDD1-F9A254E06208}"/>
    <cellStyle name="Currency 2 2 2 4 8" xfId="2870" xr:uid="{51FF6502-2E7E-48AD-8B77-B4B687AA12ED}"/>
    <cellStyle name="Currency 2 2 2 5" xfId="470" xr:uid="{73CB2A69-E226-4136-BCDD-496440C5BD30}"/>
    <cellStyle name="Currency 2 2 2 5 2" xfId="854" xr:uid="{429EE6CB-2CEE-4203-969C-3DDE5B17A412}"/>
    <cellStyle name="Currency 2 2 2 5 2 2" xfId="2198" xr:uid="{486D59AA-9055-4C48-8308-24CAA7152A28}"/>
    <cellStyle name="Currency 2 2 2 5 2 2 2" xfId="6230" xr:uid="{08DF5C5D-9400-4762-B06C-C69C578A66EE}"/>
    <cellStyle name="Currency 2 2 2 5 2 3" xfId="4886" xr:uid="{0D6B8517-6F62-440E-A3CF-CBF00351263F}"/>
    <cellStyle name="Currency 2 2 2 5 2 4" xfId="3542" xr:uid="{87C6B86C-0E24-4173-B394-2106AC4BE970}"/>
    <cellStyle name="Currency 2 2 2 5 3" xfId="1238" xr:uid="{33187FD6-FDCB-48CE-8709-C8BD8F3E8F99}"/>
    <cellStyle name="Currency 2 2 2 5 3 2" xfId="2582" xr:uid="{8C88DA74-49BB-431F-85BC-282CBB3D7523}"/>
    <cellStyle name="Currency 2 2 2 5 3 2 2" xfId="6614" xr:uid="{AC56AFC6-5437-4668-94E8-6C45E4D85F77}"/>
    <cellStyle name="Currency 2 2 2 5 3 3" xfId="5270" xr:uid="{1FD20908-AE50-4AC5-AB56-71FB4AF8B6EF}"/>
    <cellStyle name="Currency 2 2 2 5 3 4" xfId="3926" xr:uid="{6AAB3A95-CC2A-42FE-B786-C16385D4AB2A}"/>
    <cellStyle name="Currency 2 2 2 5 4" xfId="1814" xr:uid="{052DBB85-EA80-483A-8550-42181AB8C368}"/>
    <cellStyle name="Currency 2 2 2 5 4 2" xfId="5846" xr:uid="{1BE3705A-3211-4F16-BE4B-0D5CEAEB94DA}"/>
    <cellStyle name="Currency 2 2 2 5 5" xfId="4502" xr:uid="{39CBEF73-6F3F-497F-B790-FC530CF7A0F5}"/>
    <cellStyle name="Currency 2 2 2 5 6" xfId="3158" xr:uid="{771A0A11-1DBD-46A6-8EFA-5E827E7A1DA7}"/>
    <cellStyle name="Currency 2 2 2 6" xfId="278" xr:uid="{F94BF1D2-032B-4979-8279-CB0DF865C152}"/>
    <cellStyle name="Currency 2 2 2 6 2" xfId="1622" xr:uid="{0421EBF2-0EA3-4EA7-92F4-B171D9BD8FB9}"/>
    <cellStyle name="Currency 2 2 2 6 2 2" xfId="5654" xr:uid="{98FB0592-DD46-4E57-ABAC-D3372A8FE6CF}"/>
    <cellStyle name="Currency 2 2 2 6 3" xfId="4310" xr:uid="{B7F2E471-1B04-41B1-A86D-D37266891500}"/>
    <cellStyle name="Currency 2 2 2 6 4" xfId="2966" xr:uid="{BB5357BD-03F7-4245-ACAF-C585275A7F3F}"/>
    <cellStyle name="Currency 2 2 2 7" xfId="662" xr:uid="{4FA9E919-E125-4596-9006-5EA00B76E2DA}"/>
    <cellStyle name="Currency 2 2 2 7 2" xfId="2006" xr:uid="{F7BE0039-F75C-42C2-9E14-98967C48F6EA}"/>
    <cellStyle name="Currency 2 2 2 7 2 2" xfId="6038" xr:uid="{DDC4B852-AE52-4604-B62E-E528CE6BF824}"/>
    <cellStyle name="Currency 2 2 2 7 3" xfId="4694" xr:uid="{8A3CFA23-D314-4690-81C7-14C00A80351A}"/>
    <cellStyle name="Currency 2 2 2 7 4" xfId="3350" xr:uid="{95B0E40E-ADFB-4F4E-A179-A7548AC66133}"/>
    <cellStyle name="Currency 2 2 2 8" xfId="1046" xr:uid="{15E64548-0F87-4AE9-A607-B3156F3E5BA6}"/>
    <cellStyle name="Currency 2 2 2 8 2" xfId="2390" xr:uid="{0C2D12CD-39C5-4B35-BEF5-E65481FD4A6F}"/>
    <cellStyle name="Currency 2 2 2 8 2 2" xfId="6422" xr:uid="{2CFA2DB0-B6DD-48E1-AF2C-6A03AF994C3A}"/>
    <cellStyle name="Currency 2 2 2 8 3" xfId="5078" xr:uid="{93CD1A7D-A9A2-4AD9-8A22-0A2D74356CE4}"/>
    <cellStyle name="Currency 2 2 2 8 4" xfId="3734" xr:uid="{94FA9EEA-7E03-488D-A7AA-A2A0DD7C3758}"/>
    <cellStyle name="Currency 2 2 2 9" xfId="1430" xr:uid="{973D81DF-2716-4C21-8E0B-0FBEAD9CF5EE}"/>
    <cellStyle name="Currency 2 2 2 9 2" xfId="5462" xr:uid="{DE91B797-2D23-4E94-89AB-F9056D3BAC8E}"/>
    <cellStyle name="Currency 2 2 3" xfId="94" xr:uid="{00000000-0005-0000-0000-000004000000}"/>
    <cellStyle name="Currency 2 2 3 10" xfId="2782" xr:uid="{BF4F1CA6-E308-488F-987C-430A538F4A45}"/>
    <cellStyle name="Currency 2 2 3 2" xfId="142" xr:uid="{4E9DF894-167B-4DAC-8937-A5403CC8EF09}"/>
    <cellStyle name="Currency 2 2 3 2 2" xfId="238" xr:uid="{1F84C523-85A5-42CC-A25B-2879DDDBB959}"/>
    <cellStyle name="Currency 2 2 3 2 2 2" xfId="622" xr:uid="{C5B63EE9-5E72-4FAB-B2F0-41FB068B1111}"/>
    <cellStyle name="Currency 2 2 3 2 2 2 2" xfId="1006" xr:uid="{8A15FE4F-3E89-4297-96CF-0063A670C08E}"/>
    <cellStyle name="Currency 2 2 3 2 2 2 2 2" xfId="2350" xr:uid="{5FC3D8DF-BD3D-4591-957C-51A0EBF7CF22}"/>
    <cellStyle name="Currency 2 2 3 2 2 2 2 2 2" xfId="6382" xr:uid="{71395A12-ECE0-47C0-86BE-B4C7306044DB}"/>
    <cellStyle name="Currency 2 2 3 2 2 2 2 3" xfId="5038" xr:uid="{55F4B301-E6AD-431C-95BD-CFE82920154B}"/>
    <cellStyle name="Currency 2 2 3 2 2 2 2 4" xfId="3694" xr:uid="{9DA62C37-D5AC-4233-97BE-34B35C7B8B62}"/>
    <cellStyle name="Currency 2 2 3 2 2 2 3" xfId="1390" xr:uid="{17A884FF-7314-4915-9C94-3FE5358988D8}"/>
    <cellStyle name="Currency 2 2 3 2 2 2 3 2" xfId="2734" xr:uid="{654412DF-9E99-4F9E-BFB6-8E2CB2231CAF}"/>
    <cellStyle name="Currency 2 2 3 2 2 2 3 2 2" xfId="6766" xr:uid="{3BE952F1-BCB8-4D4F-9D07-D3D2F2F1B651}"/>
    <cellStyle name="Currency 2 2 3 2 2 2 3 3" xfId="5422" xr:uid="{CAFDBA70-5C23-43D1-B19B-4A5E13406D8D}"/>
    <cellStyle name="Currency 2 2 3 2 2 2 3 4" xfId="4078" xr:uid="{F050738A-26EF-4C04-9462-E2CBE1D1AC24}"/>
    <cellStyle name="Currency 2 2 3 2 2 2 4" xfId="1966" xr:uid="{C8917D80-96CD-4EDF-9E04-0FD23B38483B}"/>
    <cellStyle name="Currency 2 2 3 2 2 2 4 2" xfId="5998" xr:uid="{C7CCD01A-4D91-4981-9827-420B5C55B0BC}"/>
    <cellStyle name="Currency 2 2 3 2 2 2 5" xfId="4654" xr:uid="{EA2739B7-2C30-4A5B-9CEE-055D14D922D6}"/>
    <cellStyle name="Currency 2 2 3 2 2 2 6" xfId="3310" xr:uid="{50C5A24A-228C-4D11-97A5-5BAAC2D9EF73}"/>
    <cellStyle name="Currency 2 2 3 2 2 3" xfId="430" xr:uid="{81D4E758-7716-401F-8FAD-D1309FB4E30E}"/>
    <cellStyle name="Currency 2 2 3 2 2 3 2" xfId="1774" xr:uid="{16C3B29D-96B4-4333-B98E-5B1065E10DF6}"/>
    <cellStyle name="Currency 2 2 3 2 2 3 2 2" xfId="5806" xr:uid="{E9E28F5E-CB9C-4C77-840E-433313F4A678}"/>
    <cellStyle name="Currency 2 2 3 2 2 3 3" xfId="4462" xr:uid="{4E0D7BE8-19EF-4305-A251-FB640B2D57F7}"/>
    <cellStyle name="Currency 2 2 3 2 2 3 4" xfId="3118" xr:uid="{DFA20511-171A-4704-9E46-F89E66C910BA}"/>
    <cellStyle name="Currency 2 2 3 2 2 4" xfId="814" xr:uid="{A581BB94-E4A6-4BB5-8E98-46950A5712ED}"/>
    <cellStyle name="Currency 2 2 3 2 2 4 2" xfId="2158" xr:uid="{1F04A64F-E45E-4E15-B6A8-5A49D321AFD9}"/>
    <cellStyle name="Currency 2 2 3 2 2 4 2 2" xfId="6190" xr:uid="{21726B90-F924-4504-B45E-BC35E1CE213B}"/>
    <cellStyle name="Currency 2 2 3 2 2 4 3" xfId="4846" xr:uid="{A261DBAF-AD8B-430B-9806-FD9807D09CD4}"/>
    <cellStyle name="Currency 2 2 3 2 2 4 4" xfId="3502" xr:uid="{1B9F7A3F-E3CF-40E1-835B-234C7BDADB73}"/>
    <cellStyle name="Currency 2 2 3 2 2 5" xfId="1198" xr:uid="{154234AA-0A2D-4D09-AC05-6E4B2E2B1EAF}"/>
    <cellStyle name="Currency 2 2 3 2 2 5 2" xfId="2542" xr:uid="{B44567A1-C6BE-4EEE-910B-B9F61B4F7B22}"/>
    <cellStyle name="Currency 2 2 3 2 2 5 2 2" xfId="6574" xr:uid="{5FAE5443-8867-4423-B423-96724B9A9D2D}"/>
    <cellStyle name="Currency 2 2 3 2 2 5 3" xfId="5230" xr:uid="{56B98F55-1C22-4746-AD5E-0A61DB361539}"/>
    <cellStyle name="Currency 2 2 3 2 2 5 4" xfId="3886" xr:uid="{9215A271-B9AC-4992-AE55-C49470678E6F}"/>
    <cellStyle name="Currency 2 2 3 2 2 6" xfId="1582" xr:uid="{F02BAE9C-AF9A-4B40-85AF-865C1FEFA850}"/>
    <cellStyle name="Currency 2 2 3 2 2 6 2" xfId="5614" xr:uid="{1729CB21-420A-410A-A6CA-06D605486C46}"/>
    <cellStyle name="Currency 2 2 3 2 2 7" xfId="4270" xr:uid="{55773163-FF73-4F5B-BCE1-104E41C9CA2F}"/>
    <cellStyle name="Currency 2 2 3 2 2 8" xfId="2926" xr:uid="{12AB3C6E-2574-4899-A060-68C2FD617F5B}"/>
    <cellStyle name="Currency 2 2 3 2 3" xfId="526" xr:uid="{99E4BC34-5DD7-4BB6-B9EF-CB07D63514ED}"/>
    <cellStyle name="Currency 2 2 3 2 3 2" xfId="910" xr:uid="{1CFA599D-A88E-42A9-939C-2FA2C64D502A}"/>
    <cellStyle name="Currency 2 2 3 2 3 2 2" xfId="2254" xr:uid="{E8539DC5-2F1B-4B05-A54F-2E581C8EE103}"/>
    <cellStyle name="Currency 2 2 3 2 3 2 2 2" xfId="6286" xr:uid="{1F07AEA2-B7CA-4919-A4ED-C472604EB928}"/>
    <cellStyle name="Currency 2 2 3 2 3 2 3" xfId="4942" xr:uid="{ED37E2E1-9D40-4B10-AC6B-7CCF2B03C90F}"/>
    <cellStyle name="Currency 2 2 3 2 3 2 4" xfId="3598" xr:uid="{A6AE20F6-80D3-4FF3-A24A-769629A270A2}"/>
    <cellStyle name="Currency 2 2 3 2 3 3" xfId="1294" xr:uid="{CCBB7B6E-F55A-4B0F-ADEA-D73060287F18}"/>
    <cellStyle name="Currency 2 2 3 2 3 3 2" xfId="2638" xr:uid="{A8F4AB6E-1AA5-4D53-9CE2-2728F480DC51}"/>
    <cellStyle name="Currency 2 2 3 2 3 3 2 2" xfId="6670" xr:uid="{3C2DA5F3-AEB7-450D-93B4-FF969CEEB66D}"/>
    <cellStyle name="Currency 2 2 3 2 3 3 3" xfId="5326" xr:uid="{09F7884F-0FEC-4D96-BBAF-26D2591C1CDB}"/>
    <cellStyle name="Currency 2 2 3 2 3 3 4" xfId="3982" xr:uid="{89241B0B-A43D-4552-A0D2-92C10AD2ADB8}"/>
    <cellStyle name="Currency 2 2 3 2 3 4" xfId="1870" xr:uid="{523448FA-FB58-441B-9687-536B0E15D479}"/>
    <cellStyle name="Currency 2 2 3 2 3 4 2" xfId="5902" xr:uid="{D017494B-D06F-42B5-92E4-D5EAC506DA84}"/>
    <cellStyle name="Currency 2 2 3 2 3 5" xfId="4558" xr:uid="{D135CB0B-2EE5-4EED-8ADC-E2256CBF59F3}"/>
    <cellStyle name="Currency 2 2 3 2 3 6" xfId="3214" xr:uid="{FA9772EB-359B-4DFD-AE02-CE5A46321D4F}"/>
    <cellStyle name="Currency 2 2 3 2 4" xfId="334" xr:uid="{F3F1B3D2-E2C2-4AC5-AA8A-7ACA8ABDC5BE}"/>
    <cellStyle name="Currency 2 2 3 2 4 2" xfId="1678" xr:uid="{786FE182-CAE4-4B5C-B83E-FECCD108C397}"/>
    <cellStyle name="Currency 2 2 3 2 4 2 2" xfId="5710" xr:uid="{6825E44B-CD88-4306-9DA9-643A66FD2AFA}"/>
    <cellStyle name="Currency 2 2 3 2 4 3" xfId="4366" xr:uid="{3A50B8E4-0FEC-4DD3-B277-81133638A9F6}"/>
    <cellStyle name="Currency 2 2 3 2 4 4" xfId="3022" xr:uid="{E5D62D18-C00F-4EB7-8B13-C920CBBBE35A}"/>
    <cellStyle name="Currency 2 2 3 2 5" xfId="718" xr:uid="{A2FEC490-BDF4-4A35-925B-840177AA3131}"/>
    <cellStyle name="Currency 2 2 3 2 5 2" xfId="2062" xr:uid="{1784F8F1-3C6B-4F04-BBDB-B9EBCFD8CFCF}"/>
    <cellStyle name="Currency 2 2 3 2 5 2 2" xfId="6094" xr:uid="{CFCE8859-1FED-4F54-AFD2-3AA3BF51E70A}"/>
    <cellStyle name="Currency 2 2 3 2 5 3" xfId="4750" xr:uid="{3944B88D-9D79-4A18-B6B4-99BF05C0860B}"/>
    <cellStyle name="Currency 2 2 3 2 5 4" xfId="3406" xr:uid="{32670B86-1CCC-4DA6-A996-851F091E6BE2}"/>
    <cellStyle name="Currency 2 2 3 2 6" xfId="1102" xr:uid="{2B6DBFF8-887C-419F-849F-D31E98D33205}"/>
    <cellStyle name="Currency 2 2 3 2 6 2" xfId="2446" xr:uid="{CFEC280E-DA37-4B9D-AB44-9518DCC59128}"/>
    <cellStyle name="Currency 2 2 3 2 6 2 2" xfId="6478" xr:uid="{750CB148-4293-4FBB-BC88-BE44DE87162E}"/>
    <cellStyle name="Currency 2 2 3 2 6 3" xfId="5134" xr:uid="{041F4426-0392-4104-83E5-DBBBC050A907}"/>
    <cellStyle name="Currency 2 2 3 2 6 4" xfId="3790" xr:uid="{5E73D367-24A0-48E9-9552-F9CB166CFF7B}"/>
    <cellStyle name="Currency 2 2 3 2 7" xfId="1486" xr:uid="{AD25D713-5D0C-4945-B316-37ED983B172A}"/>
    <cellStyle name="Currency 2 2 3 2 7 2" xfId="5518" xr:uid="{44E84E06-BF6A-4B85-B545-2274AB3F0373}"/>
    <cellStyle name="Currency 2 2 3 2 8" xfId="4174" xr:uid="{9E7B9FE0-8148-4B48-A2B4-C60EB533B206}"/>
    <cellStyle name="Currency 2 2 3 2 9" xfId="2830" xr:uid="{E00DADC6-02A5-4688-9F96-F86BC3CC1007}"/>
    <cellStyle name="Currency 2 2 3 3" xfId="190" xr:uid="{216303FC-4054-4B21-8F63-078424041523}"/>
    <cellStyle name="Currency 2 2 3 3 2" xfId="574" xr:uid="{59746FF0-2E4A-4B77-B020-56116FA4035E}"/>
    <cellStyle name="Currency 2 2 3 3 2 2" xfId="958" xr:uid="{7EAE925D-4521-4182-A09A-D53276A48E5C}"/>
    <cellStyle name="Currency 2 2 3 3 2 2 2" xfId="2302" xr:uid="{1E44E931-2FE5-4473-8BBE-7E77BBE1F069}"/>
    <cellStyle name="Currency 2 2 3 3 2 2 2 2" xfId="6334" xr:uid="{10EF42B8-50C5-4341-A46D-38319D333423}"/>
    <cellStyle name="Currency 2 2 3 3 2 2 3" xfId="4990" xr:uid="{85EDA2F5-53ED-45AB-BC42-7606486E7341}"/>
    <cellStyle name="Currency 2 2 3 3 2 2 4" xfId="3646" xr:uid="{A9229C9B-13AC-43F4-A5BA-EE093B1C042A}"/>
    <cellStyle name="Currency 2 2 3 3 2 3" xfId="1342" xr:uid="{01FD2169-AA5D-46EE-8FA3-42453E6EA1A7}"/>
    <cellStyle name="Currency 2 2 3 3 2 3 2" xfId="2686" xr:uid="{139CF39C-4CA0-468E-883A-F40BB6160050}"/>
    <cellStyle name="Currency 2 2 3 3 2 3 2 2" xfId="6718" xr:uid="{CDA74E1D-8F8A-4EAD-907C-F079C1648464}"/>
    <cellStyle name="Currency 2 2 3 3 2 3 3" xfId="5374" xr:uid="{1121DC45-4758-4949-B15C-254BD0B9543F}"/>
    <cellStyle name="Currency 2 2 3 3 2 3 4" xfId="4030" xr:uid="{9E642DD9-576F-47DD-89F0-8592C9F04938}"/>
    <cellStyle name="Currency 2 2 3 3 2 4" xfId="1918" xr:uid="{9D77F06A-DA5D-4BB8-9C56-1A89552FAE67}"/>
    <cellStyle name="Currency 2 2 3 3 2 4 2" xfId="5950" xr:uid="{E02E941D-2249-454E-970E-61695331AD7A}"/>
    <cellStyle name="Currency 2 2 3 3 2 5" xfId="4606" xr:uid="{D3275C72-6A38-4659-B8FA-0123A02AC7A2}"/>
    <cellStyle name="Currency 2 2 3 3 2 6" xfId="3262" xr:uid="{977C8627-4A1A-4833-944A-EB327641114C}"/>
    <cellStyle name="Currency 2 2 3 3 3" xfId="382" xr:uid="{FBB1CB78-86EC-441E-BF9B-3BB2D6F63BF6}"/>
    <cellStyle name="Currency 2 2 3 3 3 2" xfId="1726" xr:uid="{CA238CB1-2AD0-4B49-9665-98A47BB8A312}"/>
    <cellStyle name="Currency 2 2 3 3 3 2 2" xfId="5758" xr:uid="{A21BA4B6-3BA9-4A91-9A56-8514F5CA43C8}"/>
    <cellStyle name="Currency 2 2 3 3 3 3" xfId="4414" xr:uid="{BD5B370D-7073-4F76-82FE-DA0B5233E213}"/>
    <cellStyle name="Currency 2 2 3 3 3 4" xfId="3070" xr:uid="{7A6E4CFC-4FE6-46EB-A693-0253E794E384}"/>
    <cellStyle name="Currency 2 2 3 3 4" xfId="766" xr:uid="{FB5CD594-B382-4862-94FA-55018742B741}"/>
    <cellStyle name="Currency 2 2 3 3 4 2" xfId="2110" xr:uid="{2B19C9CF-006B-4AED-A5F9-3A03A2BE768F}"/>
    <cellStyle name="Currency 2 2 3 3 4 2 2" xfId="6142" xr:uid="{8C7F1AD5-F878-447F-8CEF-A6C93C90F395}"/>
    <cellStyle name="Currency 2 2 3 3 4 3" xfId="4798" xr:uid="{394E47DD-8480-4750-8A5D-8E8127D3E04D}"/>
    <cellStyle name="Currency 2 2 3 3 4 4" xfId="3454" xr:uid="{E185F4CB-0266-4CC7-A75E-955913672EB8}"/>
    <cellStyle name="Currency 2 2 3 3 5" xfId="1150" xr:uid="{2A761132-1F1A-48AE-BF9A-35E6C323816D}"/>
    <cellStyle name="Currency 2 2 3 3 5 2" xfId="2494" xr:uid="{45E6C1A4-05F5-4FD5-BF93-FD5D363BB66E}"/>
    <cellStyle name="Currency 2 2 3 3 5 2 2" xfId="6526" xr:uid="{1A4915C4-765D-44F0-A5E2-00DBB4485DF3}"/>
    <cellStyle name="Currency 2 2 3 3 5 3" xfId="5182" xr:uid="{CEAAEECD-679E-4792-BDAD-4C04B9CD4FCC}"/>
    <cellStyle name="Currency 2 2 3 3 5 4" xfId="3838" xr:uid="{782F1619-7C78-421E-80FD-B5CD9A18430C}"/>
    <cellStyle name="Currency 2 2 3 3 6" xfId="1534" xr:uid="{1A3605DF-D1FA-4D3B-ABB2-64988A25C6AD}"/>
    <cellStyle name="Currency 2 2 3 3 6 2" xfId="5566" xr:uid="{C557416B-F075-4311-85C5-39F51708F224}"/>
    <cellStyle name="Currency 2 2 3 3 7" xfId="4222" xr:uid="{EF3683D7-899E-4DE2-B2B3-2EF2127DF8D3}"/>
    <cellStyle name="Currency 2 2 3 3 8" xfId="2878" xr:uid="{01B3AA8C-7E6B-49D6-88A5-DEBE95FB9099}"/>
    <cellStyle name="Currency 2 2 3 4" xfId="478" xr:uid="{964DCAC2-F490-40B8-BC24-6686EF3C90E4}"/>
    <cellStyle name="Currency 2 2 3 4 2" xfId="862" xr:uid="{BB8163CE-EB1E-4726-97AC-BEE1296AA41B}"/>
    <cellStyle name="Currency 2 2 3 4 2 2" xfId="2206" xr:uid="{B807B237-2F05-496C-9229-675B3A568F7A}"/>
    <cellStyle name="Currency 2 2 3 4 2 2 2" xfId="6238" xr:uid="{261258D1-5633-4AD9-90BC-6A2192C6F512}"/>
    <cellStyle name="Currency 2 2 3 4 2 3" xfId="4894" xr:uid="{21EA4DD9-9E86-41F3-A597-C20B08694A7E}"/>
    <cellStyle name="Currency 2 2 3 4 2 4" xfId="3550" xr:uid="{F5C5F932-3155-4243-98F8-743ED3D9B7F6}"/>
    <cellStyle name="Currency 2 2 3 4 3" xfId="1246" xr:uid="{42B24181-2249-4BA8-9205-ADF653A6207A}"/>
    <cellStyle name="Currency 2 2 3 4 3 2" xfId="2590" xr:uid="{5CBD1E83-4159-4270-9224-92C0740B614C}"/>
    <cellStyle name="Currency 2 2 3 4 3 2 2" xfId="6622" xr:uid="{7DED41EE-6BE5-43C1-BC74-43689F0AFB72}"/>
    <cellStyle name="Currency 2 2 3 4 3 3" xfId="5278" xr:uid="{F18DB2A8-0CF4-41FA-9652-044F81A494D1}"/>
    <cellStyle name="Currency 2 2 3 4 3 4" xfId="3934" xr:uid="{95E7DCA9-E12B-4786-AD10-C8428160FCC4}"/>
    <cellStyle name="Currency 2 2 3 4 4" xfId="1822" xr:uid="{C7B69D64-27C4-4A8D-B5D2-BE9007AE7C9C}"/>
    <cellStyle name="Currency 2 2 3 4 4 2" xfId="5854" xr:uid="{8E4A86C0-30F4-4C66-AA12-5C7853A7D0F4}"/>
    <cellStyle name="Currency 2 2 3 4 5" xfId="4510" xr:uid="{F40A35AF-EF39-4BC0-BD54-803C938525AC}"/>
    <cellStyle name="Currency 2 2 3 4 6" xfId="3166" xr:uid="{6B6272B4-8E23-493B-8C5B-AC4008F77837}"/>
    <cellStyle name="Currency 2 2 3 5" xfId="286" xr:uid="{0A74FFEE-4F35-4BB4-8B76-52A1368E35F0}"/>
    <cellStyle name="Currency 2 2 3 5 2" xfId="1630" xr:uid="{572F612B-606B-44A5-BE66-C3D306E17A2D}"/>
    <cellStyle name="Currency 2 2 3 5 2 2" xfId="5662" xr:uid="{47FC901B-E3EA-4FF0-9107-0C19379C76B0}"/>
    <cellStyle name="Currency 2 2 3 5 3" xfId="4318" xr:uid="{1E899423-7783-496E-BF6E-75FC9F94D09B}"/>
    <cellStyle name="Currency 2 2 3 5 4" xfId="2974" xr:uid="{3CED0D9A-DCE1-4529-940F-BAB1C352DEFE}"/>
    <cellStyle name="Currency 2 2 3 6" xfId="670" xr:uid="{903B7791-3ED1-450E-AC13-D471B0BD7CA2}"/>
    <cellStyle name="Currency 2 2 3 6 2" xfId="2014" xr:uid="{BD98B2BB-82D7-4D73-8BDE-73D649D886E9}"/>
    <cellStyle name="Currency 2 2 3 6 2 2" xfId="6046" xr:uid="{5B84F5C8-7134-4CE9-B7C9-876DE436CD73}"/>
    <cellStyle name="Currency 2 2 3 6 3" xfId="4702" xr:uid="{B912296D-2D65-4FF3-81EC-578FE9E88F6A}"/>
    <cellStyle name="Currency 2 2 3 6 4" xfId="3358" xr:uid="{2B236861-FC4A-40C9-8279-D6963D3F9CC8}"/>
    <cellStyle name="Currency 2 2 3 7" xfId="1054" xr:uid="{97C7B5CF-00F2-4319-BB9E-1077C44D0F91}"/>
    <cellStyle name="Currency 2 2 3 7 2" xfId="2398" xr:uid="{02709D82-CCA2-45D0-8BE9-FB646827BEC0}"/>
    <cellStyle name="Currency 2 2 3 7 2 2" xfId="6430" xr:uid="{C921B71C-4779-4402-B269-36C130C0CA1A}"/>
    <cellStyle name="Currency 2 2 3 7 3" xfId="5086" xr:uid="{2E73B32D-C29A-4366-8E85-43699988CA6A}"/>
    <cellStyle name="Currency 2 2 3 7 4" xfId="3742" xr:uid="{812E70D0-E13D-4B18-AB85-C93AF875D379}"/>
    <cellStyle name="Currency 2 2 3 8" xfId="1438" xr:uid="{793E83D5-5B62-44C2-8497-093713C5E888}"/>
    <cellStyle name="Currency 2 2 3 8 2" xfId="5470" xr:uid="{8D976DA2-0D05-4E15-A0F8-7CC4A83786F5}"/>
    <cellStyle name="Currency 2 2 3 9" xfId="4126" xr:uid="{5565C714-15F3-4E1F-88D4-D45E50C2C430}"/>
    <cellStyle name="Currency 2 2 4" xfId="118" xr:uid="{ECD40824-07DB-4947-A053-30C98EB55D21}"/>
    <cellStyle name="Currency 2 2 4 2" xfId="214" xr:uid="{8654237F-281C-43B2-A00C-556CE8A03944}"/>
    <cellStyle name="Currency 2 2 4 2 2" xfId="598" xr:uid="{DD388AA9-8A19-468B-B556-B079A0588960}"/>
    <cellStyle name="Currency 2 2 4 2 2 2" xfId="982" xr:uid="{E9F91D12-3C47-449D-99A3-B9272E79A549}"/>
    <cellStyle name="Currency 2 2 4 2 2 2 2" xfId="2326" xr:uid="{FF9B7E94-6F66-4E88-86B1-BE54935B3849}"/>
    <cellStyle name="Currency 2 2 4 2 2 2 2 2" xfId="6358" xr:uid="{33D78243-E7B9-4BAA-BF66-8693A6E0E78E}"/>
    <cellStyle name="Currency 2 2 4 2 2 2 3" xfId="5014" xr:uid="{04510907-74AC-469A-9E97-C47DAEDCD907}"/>
    <cellStyle name="Currency 2 2 4 2 2 2 4" xfId="3670" xr:uid="{F70823A2-A987-4EB3-859D-23E59F3544BC}"/>
    <cellStyle name="Currency 2 2 4 2 2 3" xfId="1366" xr:uid="{F4E3F57D-8EB4-497A-8924-B2653871385D}"/>
    <cellStyle name="Currency 2 2 4 2 2 3 2" xfId="2710" xr:uid="{0D6B26D9-3100-47EF-AEDA-0E4E75D2A171}"/>
    <cellStyle name="Currency 2 2 4 2 2 3 2 2" xfId="6742" xr:uid="{0BF4387C-83F4-406F-B61F-3231241B5754}"/>
    <cellStyle name="Currency 2 2 4 2 2 3 3" xfId="5398" xr:uid="{97DE027A-DB70-489E-8F7D-F0F70C432E7A}"/>
    <cellStyle name="Currency 2 2 4 2 2 3 4" xfId="4054" xr:uid="{29DAACE2-4FA5-4790-ABFF-8478E582D8A5}"/>
    <cellStyle name="Currency 2 2 4 2 2 4" xfId="1942" xr:uid="{D1CC31E2-B0C0-46DD-9C75-922F73E7CD94}"/>
    <cellStyle name="Currency 2 2 4 2 2 4 2" xfId="5974" xr:uid="{726F7B1C-1B8A-4CA0-9E08-A2F8A1DF6067}"/>
    <cellStyle name="Currency 2 2 4 2 2 5" xfId="4630" xr:uid="{43EB41D7-B917-4C64-96C3-7A4AB41340C1}"/>
    <cellStyle name="Currency 2 2 4 2 2 6" xfId="3286" xr:uid="{DDD7BA08-722C-4C82-8719-7BBA561BF957}"/>
    <cellStyle name="Currency 2 2 4 2 3" xfId="406" xr:uid="{8FB20D9D-46E8-4D75-8336-387BB9CA5B9B}"/>
    <cellStyle name="Currency 2 2 4 2 3 2" xfId="1750" xr:uid="{E73639AA-A9C1-48A6-B0EA-3283ED8D9AD1}"/>
    <cellStyle name="Currency 2 2 4 2 3 2 2" xfId="5782" xr:uid="{FBBD128F-CE2B-4BF5-B7A5-B42AC88C6B98}"/>
    <cellStyle name="Currency 2 2 4 2 3 3" xfId="4438" xr:uid="{472B2A01-6EFC-46AE-ACC2-F4BE09D00452}"/>
    <cellStyle name="Currency 2 2 4 2 3 4" xfId="3094" xr:uid="{ABD1E028-8A52-4D06-B1C6-0330A13EDD05}"/>
    <cellStyle name="Currency 2 2 4 2 4" xfId="790" xr:uid="{3E281FAC-238F-4A27-B7DA-BE5FB6F63D08}"/>
    <cellStyle name="Currency 2 2 4 2 4 2" xfId="2134" xr:uid="{E692A6DB-9B18-4854-AC8B-F45794C8A06A}"/>
    <cellStyle name="Currency 2 2 4 2 4 2 2" xfId="6166" xr:uid="{DDE7D9E4-7BAF-4AC4-9BDA-3A79B48C0711}"/>
    <cellStyle name="Currency 2 2 4 2 4 3" xfId="4822" xr:uid="{31365ABC-497D-481A-BDCD-1E44997F81D4}"/>
    <cellStyle name="Currency 2 2 4 2 4 4" xfId="3478" xr:uid="{2135485D-5D9B-4DDB-AC3B-0814C52A7E2A}"/>
    <cellStyle name="Currency 2 2 4 2 5" xfId="1174" xr:uid="{AAA7664E-5639-4770-A33A-AF3B0A761A30}"/>
    <cellStyle name="Currency 2 2 4 2 5 2" xfId="2518" xr:uid="{5284F334-F720-4BB0-9CCF-F432322C11E4}"/>
    <cellStyle name="Currency 2 2 4 2 5 2 2" xfId="6550" xr:uid="{665062D0-62B1-4A3C-893D-459CDFA54F66}"/>
    <cellStyle name="Currency 2 2 4 2 5 3" xfId="5206" xr:uid="{AB2CED63-B922-4F41-8848-C947F84F3D74}"/>
    <cellStyle name="Currency 2 2 4 2 5 4" xfId="3862" xr:uid="{F7B2BD53-AD78-4B2E-87FF-7B3C56627112}"/>
    <cellStyle name="Currency 2 2 4 2 6" xfId="1558" xr:uid="{08A46588-BAA8-438E-B1A3-CE2612D72648}"/>
    <cellStyle name="Currency 2 2 4 2 6 2" xfId="5590" xr:uid="{F1AD5505-84D5-4C84-90A3-7AEE93C5965E}"/>
    <cellStyle name="Currency 2 2 4 2 7" xfId="4246" xr:uid="{2CDC7CDA-3B5A-4F14-9E2E-A027D0F72576}"/>
    <cellStyle name="Currency 2 2 4 2 8" xfId="2902" xr:uid="{39A3F3B1-53C4-4CCE-92B5-B65529C97B59}"/>
    <cellStyle name="Currency 2 2 4 3" xfId="502" xr:uid="{5ED5CD3E-C30D-4D37-BF69-F6D41B881D31}"/>
    <cellStyle name="Currency 2 2 4 3 2" xfId="886" xr:uid="{3BAB75F9-662A-4819-8BEE-1EF66C09DEDD}"/>
    <cellStyle name="Currency 2 2 4 3 2 2" xfId="2230" xr:uid="{89E0E93D-638C-4518-BE66-708D46077EB7}"/>
    <cellStyle name="Currency 2 2 4 3 2 2 2" xfId="6262" xr:uid="{C5F57815-AEAD-44C6-9575-C7D53FC26D6D}"/>
    <cellStyle name="Currency 2 2 4 3 2 3" xfId="4918" xr:uid="{81E7A591-7AF2-4C79-9709-153995958913}"/>
    <cellStyle name="Currency 2 2 4 3 2 4" xfId="3574" xr:uid="{B06B82B7-2CC3-4148-B6DA-D38BB97285D7}"/>
    <cellStyle name="Currency 2 2 4 3 3" xfId="1270" xr:uid="{00373D54-2D57-44AF-B285-D3DB3C059139}"/>
    <cellStyle name="Currency 2 2 4 3 3 2" xfId="2614" xr:uid="{F9838B2E-9C0D-469F-8B72-238E775E7A4C}"/>
    <cellStyle name="Currency 2 2 4 3 3 2 2" xfId="6646" xr:uid="{3EBAD18F-7513-4503-B456-EA9640601311}"/>
    <cellStyle name="Currency 2 2 4 3 3 3" xfId="5302" xr:uid="{FBD5C6BE-032B-41F9-9F91-146E2A40248E}"/>
    <cellStyle name="Currency 2 2 4 3 3 4" xfId="3958" xr:uid="{F34CDDB7-29A8-4092-A9DB-1E762F4D3A45}"/>
    <cellStyle name="Currency 2 2 4 3 4" xfId="1846" xr:uid="{E7EA190A-30DC-4361-ABF1-5DBB6BD3BFC8}"/>
    <cellStyle name="Currency 2 2 4 3 4 2" xfId="5878" xr:uid="{E50EE6B1-E7DC-481F-A719-E1C0C5A47B29}"/>
    <cellStyle name="Currency 2 2 4 3 5" xfId="4534" xr:uid="{D5881A7E-E976-4F75-8328-345C2ECF348F}"/>
    <cellStyle name="Currency 2 2 4 3 6" xfId="3190" xr:uid="{850A264E-C4BD-4888-A102-F1167C50FCC3}"/>
    <cellStyle name="Currency 2 2 4 4" xfId="310" xr:uid="{455D8807-80DD-4B49-A925-91A7E22A0CDC}"/>
    <cellStyle name="Currency 2 2 4 4 2" xfId="1654" xr:uid="{10B3F9CE-8F0B-477E-A516-2ACA9BB12E6E}"/>
    <cellStyle name="Currency 2 2 4 4 2 2" xfId="5686" xr:uid="{ABAB7D7D-7E8D-4D0C-AA6F-1A4297A78432}"/>
    <cellStyle name="Currency 2 2 4 4 3" xfId="4342" xr:uid="{9ADEE35E-D0D0-4C7B-AFCA-3EDD2F6EB777}"/>
    <cellStyle name="Currency 2 2 4 4 4" xfId="2998" xr:uid="{F42E5CA9-E90B-4CCC-9A06-8B58864A25CC}"/>
    <cellStyle name="Currency 2 2 4 5" xfId="694" xr:uid="{C7DF7F26-63CB-4B16-93D6-163873D3B002}"/>
    <cellStyle name="Currency 2 2 4 5 2" xfId="2038" xr:uid="{1D240DB2-2EAA-4E3A-9612-C6F382D13DA1}"/>
    <cellStyle name="Currency 2 2 4 5 2 2" xfId="6070" xr:uid="{56E9B01D-CF66-4213-A23D-BC15226DD711}"/>
    <cellStyle name="Currency 2 2 4 5 3" xfId="4726" xr:uid="{6F975BE6-EE53-4BEB-9490-0010BCA1BFE2}"/>
    <cellStyle name="Currency 2 2 4 5 4" xfId="3382" xr:uid="{08EBF685-E028-4325-8422-496A1B33720D}"/>
    <cellStyle name="Currency 2 2 4 6" xfId="1078" xr:uid="{21F6DF5B-61FE-42B8-B0CF-827211FF757F}"/>
    <cellStyle name="Currency 2 2 4 6 2" xfId="2422" xr:uid="{BA09A464-7324-4B57-B619-BF3F785244DF}"/>
    <cellStyle name="Currency 2 2 4 6 2 2" xfId="6454" xr:uid="{7E11736A-92D3-4620-A487-537B9DB50A29}"/>
    <cellStyle name="Currency 2 2 4 6 3" xfId="5110" xr:uid="{D3608C50-67FD-4FE6-A042-97E8739AEA10}"/>
    <cellStyle name="Currency 2 2 4 6 4" xfId="3766" xr:uid="{181CFB9E-2999-4A90-A274-101523AA9BDB}"/>
    <cellStyle name="Currency 2 2 4 7" xfId="1462" xr:uid="{1FC611B9-566F-4B18-89C1-DF32C83CEE68}"/>
    <cellStyle name="Currency 2 2 4 7 2" xfId="5494" xr:uid="{9504086D-B300-4C46-91FA-DE46EB592992}"/>
    <cellStyle name="Currency 2 2 4 8" xfId="4150" xr:uid="{C54B9DF7-D5F1-44A7-B912-9DFA4DE7C196}"/>
    <cellStyle name="Currency 2 2 4 9" xfId="2806" xr:uid="{49FFCC46-12A7-437B-92B0-2ED1324868C2}"/>
    <cellStyle name="Currency 2 2 5" xfId="166" xr:uid="{C5E852DE-6247-474C-9078-BC2C6D665C76}"/>
    <cellStyle name="Currency 2 2 5 2" xfId="550" xr:uid="{2602CABA-DB93-493F-BFE2-641EF49E3A48}"/>
    <cellStyle name="Currency 2 2 5 2 2" xfId="934" xr:uid="{AB503150-1511-4E0B-BE4B-C12A5F111EDD}"/>
    <cellStyle name="Currency 2 2 5 2 2 2" xfId="2278" xr:uid="{7B854468-8D4D-496B-935D-8FC763C66E41}"/>
    <cellStyle name="Currency 2 2 5 2 2 2 2" xfId="6310" xr:uid="{C9D9E52B-9701-4811-B242-D407C5CFD4B0}"/>
    <cellStyle name="Currency 2 2 5 2 2 3" xfId="4966" xr:uid="{80EC7211-539B-452D-81E9-2837361355C0}"/>
    <cellStyle name="Currency 2 2 5 2 2 4" xfId="3622" xr:uid="{5581F769-862C-4231-8140-2B20352A85E1}"/>
    <cellStyle name="Currency 2 2 5 2 3" xfId="1318" xr:uid="{7F18A6D0-B655-490F-94B1-136F71521CA4}"/>
    <cellStyle name="Currency 2 2 5 2 3 2" xfId="2662" xr:uid="{B902204A-EF72-4372-941D-14E765C9A31A}"/>
    <cellStyle name="Currency 2 2 5 2 3 2 2" xfId="6694" xr:uid="{55C5AEC0-BD47-4A77-8E3C-750BC6A43994}"/>
    <cellStyle name="Currency 2 2 5 2 3 3" xfId="5350" xr:uid="{F0CD7C7F-9828-4E36-8AA1-47CD40495D13}"/>
    <cellStyle name="Currency 2 2 5 2 3 4" xfId="4006" xr:uid="{861637C0-B935-4BA3-85D0-71832408948D}"/>
    <cellStyle name="Currency 2 2 5 2 4" xfId="1894" xr:uid="{6A83F374-2E3F-4BD2-BC54-EEE0DF90112B}"/>
    <cellStyle name="Currency 2 2 5 2 4 2" xfId="5926" xr:uid="{54ABF41F-809C-4B9D-96FD-210567CE92D8}"/>
    <cellStyle name="Currency 2 2 5 2 5" xfId="4582" xr:uid="{0655BCAA-BB00-4183-A1CB-FB1C12018E95}"/>
    <cellStyle name="Currency 2 2 5 2 6" xfId="3238" xr:uid="{1D25E105-57FE-4287-BD86-9940DDF5DB4D}"/>
    <cellStyle name="Currency 2 2 5 3" xfId="358" xr:uid="{B6A20C16-1977-47EA-8C88-C320136D05C5}"/>
    <cellStyle name="Currency 2 2 5 3 2" xfId="1702" xr:uid="{B370001E-68AE-4CB4-AE15-23ECBFAA96B9}"/>
    <cellStyle name="Currency 2 2 5 3 2 2" xfId="5734" xr:uid="{F805F94C-D35E-4D95-B80D-21288A82C9FA}"/>
    <cellStyle name="Currency 2 2 5 3 3" xfId="4390" xr:uid="{9F3220AD-3F00-4F85-8844-D122E8C923D4}"/>
    <cellStyle name="Currency 2 2 5 3 4" xfId="3046" xr:uid="{DA08F35C-017E-45B7-B06D-8EE46F1FBC22}"/>
    <cellStyle name="Currency 2 2 5 4" xfId="742" xr:uid="{937AB475-5D17-44B0-80F4-4478A91FE252}"/>
    <cellStyle name="Currency 2 2 5 4 2" xfId="2086" xr:uid="{3E0EA37B-9393-423E-A3D0-6443CD05EF79}"/>
    <cellStyle name="Currency 2 2 5 4 2 2" xfId="6118" xr:uid="{88B76291-5632-42DA-81B8-4D0AFE505F45}"/>
    <cellStyle name="Currency 2 2 5 4 3" xfId="4774" xr:uid="{BC5E5BC9-9B60-46FE-81C6-B1F1A2E4275A}"/>
    <cellStyle name="Currency 2 2 5 4 4" xfId="3430" xr:uid="{106C3AC7-8D41-47A4-9BB9-572247A169BA}"/>
    <cellStyle name="Currency 2 2 5 5" xfId="1126" xr:uid="{53DFB426-7FFB-4F3C-AFC0-BF8BE205846D}"/>
    <cellStyle name="Currency 2 2 5 5 2" xfId="2470" xr:uid="{61F3C5A7-AAB7-4804-AE7C-2E668D4D35D9}"/>
    <cellStyle name="Currency 2 2 5 5 2 2" xfId="6502" xr:uid="{1515ABFA-9267-4BD4-B840-8A2B7BEC7A96}"/>
    <cellStyle name="Currency 2 2 5 5 3" xfId="5158" xr:uid="{7698672C-67FE-4190-B692-9629767B7F4E}"/>
    <cellStyle name="Currency 2 2 5 5 4" xfId="3814" xr:uid="{CADF8A1A-3D45-4FD0-BEAE-8ABC00658644}"/>
    <cellStyle name="Currency 2 2 5 6" xfId="1510" xr:uid="{E8CBE867-EAC1-4F78-8EB0-2AC0F9937D81}"/>
    <cellStyle name="Currency 2 2 5 6 2" xfId="5542" xr:uid="{8D3C669A-2E38-49B2-A2D2-541C8B438C33}"/>
    <cellStyle name="Currency 2 2 5 7" xfId="4198" xr:uid="{C6FD7874-D254-4FEF-AABE-FF7382955993}"/>
    <cellStyle name="Currency 2 2 5 8" xfId="2854" xr:uid="{C11D929D-ECFF-4552-9A42-169BFF2FC736}"/>
    <cellStyle name="Currency 2 2 6" xfId="454" xr:uid="{B230BD14-147F-45D4-867F-FD3D84B35FBF}"/>
    <cellStyle name="Currency 2 2 6 2" xfId="838" xr:uid="{AE9C85AF-99B6-4E51-9A66-126F40FEE28B}"/>
    <cellStyle name="Currency 2 2 6 2 2" xfId="2182" xr:uid="{D328A6AB-E2B7-4498-B4AB-19F1191FE0C4}"/>
    <cellStyle name="Currency 2 2 6 2 2 2" xfId="6214" xr:uid="{CF7E8696-8698-4755-8A25-000370D3E354}"/>
    <cellStyle name="Currency 2 2 6 2 3" xfId="4870" xr:uid="{E49C01D4-D8E6-4040-80B5-7F136270047F}"/>
    <cellStyle name="Currency 2 2 6 2 4" xfId="3526" xr:uid="{11548F48-D12F-4D0A-8738-5B1B1224EA82}"/>
    <cellStyle name="Currency 2 2 6 3" xfId="1222" xr:uid="{35EEAD30-BB9B-4277-A710-40EFACE1EF11}"/>
    <cellStyle name="Currency 2 2 6 3 2" xfId="2566" xr:uid="{09677748-9505-44CB-BCFD-AA5499C5B090}"/>
    <cellStyle name="Currency 2 2 6 3 2 2" xfId="6598" xr:uid="{4E3E0805-AA97-41EB-850A-6D9D6D7C719C}"/>
    <cellStyle name="Currency 2 2 6 3 3" xfId="5254" xr:uid="{96EE970F-7CD5-4A4D-B66B-DD03E9310E68}"/>
    <cellStyle name="Currency 2 2 6 3 4" xfId="3910" xr:uid="{967D8A8A-81E6-45BC-B6D4-8368999B03A9}"/>
    <cellStyle name="Currency 2 2 6 4" xfId="1798" xr:uid="{B32CF149-1C18-4AE8-B4A2-7BA0D06B1FF2}"/>
    <cellStyle name="Currency 2 2 6 4 2" xfId="5830" xr:uid="{98A80F45-6DE6-4CC3-88D4-D942A378FE58}"/>
    <cellStyle name="Currency 2 2 6 5" xfId="4486" xr:uid="{00481D86-C245-4EA1-A053-F30D51535BBB}"/>
    <cellStyle name="Currency 2 2 6 6" xfId="3142" xr:uid="{247F313A-E82C-438D-AE9F-5442AEE3AABF}"/>
    <cellStyle name="Currency 2 2 7" xfId="262" xr:uid="{FF464903-5F6C-4C47-801E-18786878812C}"/>
    <cellStyle name="Currency 2 2 7 2" xfId="1606" xr:uid="{FA17B159-A5C6-426D-A652-073970F7F62B}"/>
    <cellStyle name="Currency 2 2 7 2 2" xfId="5638" xr:uid="{ED9C2908-B95A-439D-B348-65AD2F3B97FA}"/>
    <cellStyle name="Currency 2 2 7 3" xfId="4294" xr:uid="{1475B07A-42FC-4D82-A992-27F0BBE5B984}"/>
    <cellStyle name="Currency 2 2 7 4" xfId="2950" xr:uid="{3E4965CE-E2DB-49F3-AFF7-1FFDA1B4DEC3}"/>
    <cellStyle name="Currency 2 2 8" xfId="646" xr:uid="{A0C85916-8E9C-433E-A3CC-C93E8BF68E64}"/>
    <cellStyle name="Currency 2 2 8 2" xfId="1990" xr:uid="{0CC87511-CD02-4ECD-975D-A62783A767D4}"/>
    <cellStyle name="Currency 2 2 8 2 2" xfId="6022" xr:uid="{721F6404-6AFE-4BD7-B90D-E9945E02F4AF}"/>
    <cellStyle name="Currency 2 2 8 3" xfId="4678" xr:uid="{59A1362B-BCDB-47BA-9049-9B08F5FE8A79}"/>
    <cellStyle name="Currency 2 2 8 4" xfId="3334" xr:uid="{BCD7FFF7-4E54-42E1-B1FE-603822FA8A5C}"/>
    <cellStyle name="Currency 2 2 9" xfId="1030" xr:uid="{2DC07F83-0BC5-4BA8-95C2-518540794461}"/>
    <cellStyle name="Currency 2 2 9 2" xfId="2374" xr:uid="{0766B779-612E-4998-A84D-594515F6B8E0}"/>
    <cellStyle name="Currency 2 2 9 2 2" xfId="6406" xr:uid="{4F6E01BF-2245-4436-835F-E5126495A94C}"/>
    <cellStyle name="Currency 2 2 9 3" xfId="5062" xr:uid="{66180A65-DCD2-4C7D-B888-1EE42ED677EB}"/>
    <cellStyle name="Currency 2 2 9 4" xfId="3718" xr:uid="{4A0945DB-06B7-417C-8289-9C4BEB108822}"/>
    <cellStyle name="Currency 2 3" xfId="78" xr:uid="{00000000-0005-0000-0000-000004000000}"/>
    <cellStyle name="Currency 2 3 10" xfId="4110" xr:uid="{FF068877-51D7-4F42-B78A-A8A519C123D7}"/>
    <cellStyle name="Currency 2 3 11" xfId="2766" xr:uid="{34A79AF9-D169-4089-913E-A1F0402E158A}"/>
    <cellStyle name="Currency 2 3 2" xfId="102" xr:uid="{00000000-0005-0000-0000-000004000000}"/>
    <cellStyle name="Currency 2 3 2 10" xfId="2790" xr:uid="{4371F8A1-2534-4F12-8023-33A0C95336CA}"/>
    <cellStyle name="Currency 2 3 2 2" xfId="150" xr:uid="{F867EA7E-4F27-415D-B1C6-0B679F0017FD}"/>
    <cellStyle name="Currency 2 3 2 2 2" xfId="246" xr:uid="{F71C29BB-B9E1-4A98-BA33-9DFFAE93B867}"/>
    <cellStyle name="Currency 2 3 2 2 2 2" xfId="630" xr:uid="{796A5ADD-354D-471D-81E6-48053BD68EC9}"/>
    <cellStyle name="Currency 2 3 2 2 2 2 2" xfId="1014" xr:uid="{1B37E954-4C6A-42A8-A99A-0A12225107E6}"/>
    <cellStyle name="Currency 2 3 2 2 2 2 2 2" xfId="2358" xr:uid="{11BF336D-A95D-43AF-A09F-B61DB96E23D6}"/>
    <cellStyle name="Currency 2 3 2 2 2 2 2 2 2" xfId="6390" xr:uid="{95D785C0-F4AE-4BC7-8C6D-19ECECF6C789}"/>
    <cellStyle name="Currency 2 3 2 2 2 2 2 3" xfId="5046" xr:uid="{F7F8FCFB-F11B-4ABE-BD2E-F65E14B2AA10}"/>
    <cellStyle name="Currency 2 3 2 2 2 2 2 4" xfId="3702" xr:uid="{7FF307F5-4010-46D3-80D4-7265005A9AEF}"/>
    <cellStyle name="Currency 2 3 2 2 2 2 3" xfId="1398" xr:uid="{92E8FB43-5880-4099-B9CA-77FEF55D8A9E}"/>
    <cellStyle name="Currency 2 3 2 2 2 2 3 2" xfId="2742" xr:uid="{1667967B-6B5E-4B38-9106-26AB508B934C}"/>
    <cellStyle name="Currency 2 3 2 2 2 2 3 2 2" xfId="6774" xr:uid="{489FA9B3-CB71-412D-A658-358442FDFE32}"/>
    <cellStyle name="Currency 2 3 2 2 2 2 3 3" xfId="5430" xr:uid="{9FAB6F99-BBF2-4832-BD69-970F34D493BB}"/>
    <cellStyle name="Currency 2 3 2 2 2 2 3 4" xfId="4086" xr:uid="{F925B6AC-0E87-4156-AC39-A6702F431804}"/>
    <cellStyle name="Currency 2 3 2 2 2 2 4" xfId="1974" xr:uid="{D29DBAAA-0A6D-4D8E-96E7-9CBB143C327C}"/>
    <cellStyle name="Currency 2 3 2 2 2 2 4 2" xfId="6006" xr:uid="{25580C5E-94F1-4FB5-A4FF-5145C1156C39}"/>
    <cellStyle name="Currency 2 3 2 2 2 2 5" xfId="4662" xr:uid="{FB643798-43B8-4DAB-BA4A-3BE5DD58E919}"/>
    <cellStyle name="Currency 2 3 2 2 2 2 6" xfId="3318" xr:uid="{571C902A-A0C0-4E3F-B286-D05C1E860071}"/>
    <cellStyle name="Currency 2 3 2 2 2 3" xfId="438" xr:uid="{BD6899D8-55E8-4685-A55C-58438FF9CCDA}"/>
    <cellStyle name="Currency 2 3 2 2 2 3 2" xfId="1782" xr:uid="{DA81559B-8E8E-4A52-B0C3-D948F8567ACE}"/>
    <cellStyle name="Currency 2 3 2 2 2 3 2 2" xfId="5814" xr:uid="{7AEA1F94-4BB4-456D-B808-5B848CA920D3}"/>
    <cellStyle name="Currency 2 3 2 2 2 3 3" xfId="4470" xr:uid="{FB3222C4-FC09-4CB1-96E3-88FA0F1F5B93}"/>
    <cellStyle name="Currency 2 3 2 2 2 3 4" xfId="3126" xr:uid="{E9176778-EC08-4192-804F-FEBAF8B2C6FA}"/>
    <cellStyle name="Currency 2 3 2 2 2 4" xfId="822" xr:uid="{7636768D-AF65-4201-A15B-6D893AF54278}"/>
    <cellStyle name="Currency 2 3 2 2 2 4 2" xfId="2166" xr:uid="{4522729D-9A1D-4759-8CA9-22EE0948B5B2}"/>
    <cellStyle name="Currency 2 3 2 2 2 4 2 2" xfId="6198" xr:uid="{18007739-FB30-452C-9196-FF4415859628}"/>
    <cellStyle name="Currency 2 3 2 2 2 4 3" xfId="4854" xr:uid="{109CFC53-5A73-4AF4-8D18-D23DD9B2D0DF}"/>
    <cellStyle name="Currency 2 3 2 2 2 4 4" xfId="3510" xr:uid="{C66A5BD1-4C43-4AAB-94CF-024E49D9229B}"/>
    <cellStyle name="Currency 2 3 2 2 2 5" xfId="1206" xr:uid="{AAD57A38-A836-40A0-BB38-A4B89EAC467F}"/>
    <cellStyle name="Currency 2 3 2 2 2 5 2" xfId="2550" xr:uid="{CF8B9221-ECB4-414F-9B9A-0C4330A542E3}"/>
    <cellStyle name="Currency 2 3 2 2 2 5 2 2" xfId="6582" xr:uid="{80BEBC37-6255-4A30-890C-01F7A9F9FC20}"/>
    <cellStyle name="Currency 2 3 2 2 2 5 3" xfId="5238" xr:uid="{5191B160-2C4E-4F32-B0F0-209E9B398F7F}"/>
    <cellStyle name="Currency 2 3 2 2 2 5 4" xfId="3894" xr:uid="{E644481F-1434-47FB-A081-B5BE4A5CD26A}"/>
    <cellStyle name="Currency 2 3 2 2 2 6" xfId="1590" xr:uid="{D827EBCF-B838-4F6F-99BD-F0D52D85DAFA}"/>
    <cellStyle name="Currency 2 3 2 2 2 6 2" xfId="5622" xr:uid="{2912E809-E115-4E16-B130-69E0582D43B0}"/>
    <cellStyle name="Currency 2 3 2 2 2 7" xfId="4278" xr:uid="{E43F1F16-DF37-4CFF-AC3E-5FC8AD9C299C}"/>
    <cellStyle name="Currency 2 3 2 2 2 8" xfId="2934" xr:uid="{A9508A9B-3CA2-4475-82E1-AE3D20020EE6}"/>
    <cellStyle name="Currency 2 3 2 2 3" xfId="534" xr:uid="{78195EDA-2EA0-494B-88C0-9248A6C31A2D}"/>
    <cellStyle name="Currency 2 3 2 2 3 2" xfId="918" xr:uid="{1470CA6F-6DFE-4075-9A8B-E35454BB3C51}"/>
    <cellStyle name="Currency 2 3 2 2 3 2 2" xfId="2262" xr:uid="{473B720E-A4CB-483F-8F38-D6D727FF298E}"/>
    <cellStyle name="Currency 2 3 2 2 3 2 2 2" xfId="6294" xr:uid="{8725714B-A829-4867-B747-36C6C4FBF8F4}"/>
    <cellStyle name="Currency 2 3 2 2 3 2 3" xfId="4950" xr:uid="{40D41C01-5B99-4F9D-88D5-2F54B555549F}"/>
    <cellStyle name="Currency 2 3 2 2 3 2 4" xfId="3606" xr:uid="{269FA6E0-2A71-471F-817D-01DB93BD1E04}"/>
    <cellStyle name="Currency 2 3 2 2 3 3" xfId="1302" xr:uid="{D4AC930C-2027-4246-9E7F-84B13ABFF9DA}"/>
    <cellStyle name="Currency 2 3 2 2 3 3 2" xfId="2646" xr:uid="{202EC743-4FB0-438C-85AC-25C61EB6AAE3}"/>
    <cellStyle name="Currency 2 3 2 2 3 3 2 2" xfId="6678" xr:uid="{84E942D9-F8FA-4423-BD96-102DAB06D57D}"/>
    <cellStyle name="Currency 2 3 2 2 3 3 3" xfId="5334" xr:uid="{191A893C-EF23-4FA9-A790-06527FB346D7}"/>
    <cellStyle name="Currency 2 3 2 2 3 3 4" xfId="3990" xr:uid="{675EC2B1-05E1-4EBD-9B84-9670347ED9F5}"/>
    <cellStyle name="Currency 2 3 2 2 3 4" xfId="1878" xr:uid="{5E74EE69-2EAD-48AE-8774-4975B5739193}"/>
    <cellStyle name="Currency 2 3 2 2 3 4 2" xfId="5910" xr:uid="{B2E20BF3-1B01-4B11-ABD0-D84679F89610}"/>
    <cellStyle name="Currency 2 3 2 2 3 5" xfId="4566" xr:uid="{5843F5D3-FD4B-441C-949E-277B8B27963F}"/>
    <cellStyle name="Currency 2 3 2 2 3 6" xfId="3222" xr:uid="{5D9DE574-B0E2-4505-98B4-150F110C9E1D}"/>
    <cellStyle name="Currency 2 3 2 2 4" xfId="342" xr:uid="{2EB93998-1AEC-42F0-B79D-B508F2792880}"/>
    <cellStyle name="Currency 2 3 2 2 4 2" xfId="1686" xr:uid="{80AFD9D7-27A4-4429-884A-25CCFF3E5111}"/>
    <cellStyle name="Currency 2 3 2 2 4 2 2" xfId="5718" xr:uid="{49A4648C-676E-4E53-97C2-207986062925}"/>
    <cellStyle name="Currency 2 3 2 2 4 3" xfId="4374" xr:uid="{2A487AC0-600B-4220-9A40-17624476A8D9}"/>
    <cellStyle name="Currency 2 3 2 2 4 4" xfId="3030" xr:uid="{15CF0412-D616-4B67-9BB7-158D44B2B79C}"/>
    <cellStyle name="Currency 2 3 2 2 5" xfId="726" xr:uid="{F8494D85-96C6-4465-A8A1-48F13E9B33F2}"/>
    <cellStyle name="Currency 2 3 2 2 5 2" xfId="2070" xr:uid="{59C945E0-CC33-40E7-BF90-4BD1A888C079}"/>
    <cellStyle name="Currency 2 3 2 2 5 2 2" xfId="6102" xr:uid="{CB00CAC3-A69D-465D-AF10-2788C63B7E5E}"/>
    <cellStyle name="Currency 2 3 2 2 5 3" xfId="4758" xr:uid="{E8A55EBC-97C3-476B-B621-E07240071A80}"/>
    <cellStyle name="Currency 2 3 2 2 5 4" xfId="3414" xr:uid="{AEE6B729-920D-40AC-B263-0C77A4D59DE7}"/>
    <cellStyle name="Currency 2 3 2 2 6" xfId="1110" xr:uid="{0C91BB45-8008-4E79-AA82-874A6DB93070}"/>
    <cellStyle name="Currency 2 3 2 2 6 2" xfId="2454" xr:uid="{7135B310-0785-48C5-A65D-9E5021D51634}"/>
    <cellStyle name="Currency 2 3 2 2 6 2 2" xfId="6486" xr:uid="{E57CB8C5-3176-4B02-8221-210604AB5C69}"/>
    <cellStyle name="Currency 2 3 2 2 6 3" xfId="5142" xr:uid="{EA85376E-4830-48FD-B758-C7C65575A8D1}"/>
    <cellStyle name="Currency 2 3 2 2 6 4" xfId="3798" xr:uid="{052A1E53-4CD9-4E05-80A6-E06A3EC42387}"/>
    <cellStyle name="Currency 2 3 2 2 7" xfId="1494" xr:uid="{F0FCC957-AAA0-4FFD-9ECB-CBB4E4915886}"/>
    <cellStyle name="Currency 2 3 2 2 7 2" xfId="5526" xr:uid="{E3C3E9D0-B6DC-47B8-A556-B60FAA3F38D4}"/>
    <cellStyle name="Currency 2 3 2 2 8" xfId="4182" xr:uid="{2FC879DA-DD1E-443D-A058-6640AC197793}"/>
    <cellStyle name="Currency 2 3 2 2 9" xfId="2838" xr:uid="{D2A9EF4C-ABF3-40FC-9255-514531A548FF}"/>
    <cellStyle name="Currency 2 3 2 3" xfId="198" xr:uid="{927759EC-ED2B-4FAC-821C-696783EB510F}"/>
    <cellStyle name="Currency 2 3 2 3 2" xfId="582" xr:uid="{281BC37E-00D2-4368-B6F8-8DD710AB8B40}"/>
    <cellStyle name="Currency 2 3 2 3 2 2" xfId="966" xr:uid="{A022407A-75F7-4EEE-8D98-721F5C83292B}"/>
    <cellStyle name="Currency 2 3 2 3 2 2 2" xfId="2310" xr:uid="{8AFE7E93-3F40-4C8E-B9AA-9F63DFEFA061}"/>
    <cellStyle name="Currency 2 3 2 3 2 2 2 2" xfId="6342" xr:uid="{8398DF9A-0C51-4E3D-9A93-298E6F2571F7}"/>
    <cellStyle name="Currency 2 3 2 3 2 2 3" xfId="4998" xr:uid="{6AEB89A2-A063-4B7B-807E-3697FD893396}"/>
    <cellStyle name="Currency 2 3 2 3 2 2 4" xfId="3654" xr:uid="{B574B0C1-7BAD-4FF9-AF14-42D7FD7DEE39}"/>
    <cellStyle name="Currency 2 3 2 3 2 3" xfId="1350" xr:uid="{4FE1112A-C947-4ADF-8D04-C467CF7122C2}"/>
    <cellStyle name="Currency 2 3 2 3 2 3 2" xfId="2694" xr:uid="{FC8DD08E-5F57-47F2-8703-9976F165A82F}"/>
    <cellStyle name="Currency 2 3 2 3 2 3 2 2" xfId="6726" xr:uid="{99972CED-36D0-4C67-BAB3-80180B962873}"/>
    <cellStyle name="Currency 2 3 2 3 2 3 3" xfId="5382" xr:uid="{61EDAC0D-38A0-4928-A3E4-D44E23308F7E}"/>
    <cellStyle name="Currency 2 3 2 3 2 3 4" xfId="4038" xr:uid="{9ECA1817-5049-4E22-823F-A4027E6DCF8D}"/>
    <cellStyle name="Currency 2 3 2 3 2 4" xfId="1926" xr:uid="{3B7AFD9C-128D-41D6-B7FE-34F2F9877493}"/>
    <cellStyle name="Currency 2 3 2 3 2 4 2" xfId="5958" xr:uid="{D8E16A78-5BAA-4C18-8325-8B6ACE7CC15A}"/>
    <cellStyle name="Currency 2 3 2 3 2 5" xfId="4614" xr:uid="{07A315E4-436E-4225-A5FD-DBE201FC6772}"/>
    <cellStyle name="Currency 2 3 2 3 2 6" xfId="3270" xr:uid="{A71D4B58-0306-421F-A8E8-B73F175C17FB}"/>
    <cellStyle name="Currency 2 3 2 3 3" xfId="390" xr:uid="{B387150A-6EDB-42E6-94F3-3288BA444180}"/>
    <cellStyle name="Currency 2 3 2 3 3 2" xfId="1734" xr:uid="{1CC1FECE-FA05-497B-A7E2-A86E7745B70E}"/>
    <cellStyle name="Currency 2 3 2 3 3 2 2" xfId="5766" xr:uid="{C25BA2FB-3F5C-4AE8-AFEC-2258E2366237}"/>
    <cellStyle name="Currency 2 3 2 3 3 3" xfId="4422" xr:uid="{AAEBFE2E-0950-4028-A996-13E4AB2E2BBE}"/>
    <cellStyle name="Currency 2 3 2 3 3 4" xfId="3078" xr:uid="{CC36F98A-9D79-482C-82E8-563EF5FF8AAB}"/>
    <cellStyle name="Currency 2 3 2 3 4" xfId="774" xr:uid="{9A60171C-4A52-44ED-84E2-A69DB6ED3D91}"/>
    <cellStyle name="Currency 2 3 2 3 4 2" xfId="2118" xr:uid="{C157F7CF-D4E0-48FA-9508-946FFEC542DA}"/>
    <cellStyle name="Currency 2 3 2 3 4 2 2" xfId="6150" xr:uid="{0DB59089-BA5D-4AAF-BD7F-432B56DE989D}"/>
    <cellStyle name="Currency 2 3 2 3 4 3" xfId="4806" xr:uid="{5E921DD8-C917-4051-9256-FC923DA032C8}"/>
    <cellStyle name="Currency 2 3 2 3 4 4" xfId="3462" xr:uid="{0243AF6D-B5E4-4D6A-A63B-CE9B0A9D60B9}"/>
    <cellStyle name="Currency 2 3 2 3 5" xfId="1158" xr:uid="{6D1C3838-7794-4441-8764-912F021CA21D}"/>
    <cellStyle name="Currency 2 3 2 3 5 2" xfId="2502" xr:uid="{019FFD39-60F2-402A-8380-8A9AECEB201C}"/>
    <cellStyle name="Currency 2 3 2 3 5 2 2" xfId="6534" xr:uid="{5BF7085D-A023-4885-BC46-E0831812F458}"/>
    <cellStyle name="Currency 2 3 2 3 5 3" xfId="5190" xr:uid="{42A9EE3D-6208-4703-84DD-296F1AAE9D96}"/>
    <cellStyle name="Currency 2 3 2 3 5 4" xfId="3846" xr:uid="{D3A2EA0D-08CF-4F70-8657-5F45F188ED93}"/>
    <cellStyle name="Currency 2 3 2 3 6" xfId="1542" xr:uid="{078A7825-3DEA-4581-B67A-FF9E8FBEE911}"/>
    <cellStyle name="Currency 2 3 2 3 6 2" xfId="5574" xr:uid="{38CD2A6F-F2C2-448E-9363-D2D03C5D8C07}"/>
    <cellStyle name="Currency 2 3 2 3 7" xfId="4230" xr:uid="{AC316034-031E-44C0-8F36-2AE02B459F14}"/>
    <cellStyle name="Currency 2 3 2 3 8" xfId="2886" xr:uid="{2302F55F-2665-4ED6-8DE3-7D2486238DDB}"/>
    <cellStyle name="Currency 2 3 2 4" xfId="486" xr:uid="{3F9EF90D-70C4-4F6D-A017-23090525C56D}"/>
    <cellStyle name="Currency 2 3 2 4 2" xfId="870" xr:uid="{609C521A-86CB-4C8F-A737-E99D0FF83ED2}"/>
    <cellStyle name="Currency 2 3 2 4 2 2" xfId="2214" xr:uid="{56D435FB-8C60-4745-9C8B-B57ABCABED21}"/>
    <cellStyle name="Currency 2 3 2 4 2 2 2" xfId="6246" xr:uid="{E1D3F7EB-3E23-4B2D-AD3B-58DBB4DE8D87}"/>
    <cellStyle name="Currency 2 3 2 4 2 3" xfId="4902" xr:uid="{75E299C5-9114-481E-AFF3-FD88225C5B6C}"/>
    <cellStyle name="Currency 2 3 2 4 2 4" xfId="3558" xr:uid="{4C78F80A-27F9-4442-BE17-99A57022E413}"/>
    <cellStyle name="Currency 2 3 2 4 3" xfId="1254" xr:uid="{36A684BD-3277-4C44-B10C-5BBF6A1C8DD3}"/>
    <cellStyle name="Currency 2 3 2 4 3 2" xfId="2598" xr:uid="{3AD00832-8394-4726-8434-0614E999CF07}"/>
    <cellStyle name="Currency 2 3 2 4 3 2 2" xfId="6630" xr:uid="{717489DB-B03D-4573-87E7-FBDA45532D14}"/>
    <cellStyle name="Currency 2 3 2 4 3 3" xfId="5286" xr:uid="{36B545B3-3924-4E19-B5B7-36A6FC1F02BB}"/>
    <cellStyle name="Currency 2 3 2 4 3 4" xfId="3942" xr:uid="{5A7C7455-E220-444E-A96C-1C3F3883C64A}"/>
    <cellStyle name="Currency 2 3 2 4 4" xfId="1830" xr:uid="{24C2BE0B-24F4-4D20-9561-C0119389A072}"/>
    <cellStyle name="Currency 2 3 2 4 4 2" xfId="5862" xr:uid="{7989CEE8-D46C-44C0-901D-05933C7A89F4}"/>
    <cellStyle name="Currency 2 3 2 4 5" xfId="4518" xr:uid="{F20C77ED-2EEA-4D8D-9D88-BA5E82BEA901}"/>
    <cellStyle name="Currency 2 3 2 4 6" xfId="3174" xr:uid="{D8189689-EB88-4810-AA94-7230612A7558}"/>
    <cellStyle name="Currency 2 3 2 5" xfId="294" xr:uid="{4D21EC9B-42AE-40C8-9951-87CB8107A8DA}"/>
    <cellStyle name="Currency 2 3 2 5 2" xfId="1638" xr:uid="{2F6D088E-CB33-4A5A-B4A9-50F514566A6A}"/>
    <cellStyle name="Currency 2 3 2 5 2 2" xfId="5670" xr:uid="{01887E41-5241-45D4-96A1-2CF094CD2674}"/>
    <cellStyle name="Currency 2 3 2 5 3" xfId="4326" xr:uid="{B9377EF9-D14E-46EE-A391-F19256F9EC14}"/>
    <cellStyle name="Currency 2 3 2 5 4" xfId="2982" xr:uid="{6D04097F-37F7-4F8C-A076-7A6BB1E2A9B8}"/>
    <cellStyle name="Currency 2 3 2 6" xfId="678" xr:uid="{0EB7AB60-0350-47A5-AA17-0DCC56FD50A8}"/>
    <cellStyle name="Currency 2 3 2 6 2" xfId="2022" xr:uid="{23A9F814-7602-450B-98A0-08B8090B87B5}"/>
    <cellStyle name="Currency 2 3 2 6 2 2" xfId="6054" xr:uid="{240C0C0B-9478-4CD8-97FF-C6B51A67C373}"/>
    <cellStyle name="Currency 2 3 2 6 3" xfId="4710" xr:uid="{2E2ACA11-050B-4B7C-83D1-1A21743FDBBA}"/>
    <cellStyle name="Currency 2 3 2 6 4" xfId="3366" xr:uid="{CAD79CCE-30DA-481B-8E5A-C111ECD4F5FD}"/>
    <cellStyle name="Currency 2 3 2 7" xfId="1062" xr:uid="{AEE5A9CE-2C87-41D7-A44F-F70F9651E10B}"/>
    <cellStyle name="Currency 2 3 2 7 2" xfId="2406" xr:uid="{D2370957-F251-4017-B05E-F5415AAC8C1B}"/>
    <cellStyle name="Currency 2 3 2 7 2 2" xfId="6438" xr:uid="{02840146-4E56-482A-8832-85C921E65F47}"/>
    <cellStyle name="Currency 2 3 2 7 3" xfId="5094" xr:uid="{72A7F83F-55F5-428A-8C25-6759A49CD37B}"/>
    <cellStyle name="Currency 2 3 2 7 4" xfId="3750" xr:uid="{138D4EDC-77BC-4FFE-B4E3-BE755E18FC2E}"/>
    <cellStyle name="Currency 2 3 2 8" xfId="1446" xr:uid="{BDA3E981-477F-46A1-B465-5DDBA447F890}"/>
    <cellStyle name="Currency 2 3 2 8 2" xfId="5478" xr:uid="{61575F71-2209-43DB-8758-6452FFE2E869}"/>
    <cellStyle name="Currency 2 3 2 9" xfId="4134" xr:uid="{C6E06CB8-4C7D-4E83-89C9-F9F8F9CB057B}"/>
    <cellStyle name="Currency 2 3 3" xfId="126" xr:uid="{13A4771A-F0BB-4A1F-A68F-A926F15ED00F}"/>
    <cellStyle name="Currency 2 3 3 2" xfId="222" xr:uid="{F4E7D065-4941-4FB2-9B6A-543BF76F6C74}"/>
    <cellStyle name="Currency 2 3 3 2 2" xfId="606" xr:uid="{FFCDF783-ABDE-41E3-A5AE-F414038D90E2}"/>
    <cellStyle name="Currency 2 3 3 2 2 2" xfId="990" xr:uid="{BAEF57DA-01B4-4991-A0AC-37ABC9B8398F}"/>
    <cellStyle name="Currency 2 3 3 2 2 2 2" xfId="2334" xr:uid="{A13A6EAF-1ED6-4BF9-9BB8-1B3EE45352B6}"/>
    <cellStyle name="Currency 2 3 3 2 2 2 2 2" xfId="6366" xr:uid="{4657499A-0934-4037-8B90-4E1E1AD1B22D}"/>
    <cellStyle name="Currency 2 3 3 2 2 2 3" xfId="5022" xr:uid="{BB5C41CA-1409-4631-A7B0-7C0AEB53E7CF}"/>
    <cellStyle name="Currency 2 3 3 2 2 2 4" xfId="3678" xr:uid="{661BA3E2-793F-48A8-9460-00CA2B73CBB5}"/>
    <cellStyle name="Currency 2 3 3 2 2 3" xfId="1374" xr:uid="{44982D2D-1630-47B6-8B41-1EAAAD8FEA89}"/>
    <cellStyle name="Currency 2 3 3 2 2 3 2" xfId="2718" xr:uid="{6182C125-34DD-4ADF-8E22-688EAE898880}"/>
    <cellStyle name="Currency 2 3 3 2 2 3 2 2" xfId="6750" xr:uid="{F268839E-1621-4ACD-92A5-FD585AF5DCD5}"/>
    <cellStyle name="Currency 2 3 3 2 2 3 3" xfId="5406" xr:uid="{CC54F4FD-606C-4189-AC98-7014E3FCA6C2}"/>
    <cellStyle name="Currency 2 3 3 2 2 3 4" xfId="4062" xr:uid="{0CE32D6C-C913-4E86-9AF7-706AF51A0064}"/>
    <cellStyle name="Currency 2 3 3 2 2 4" xfId="1950" xr:uid="{ECEDA5CD-FE9F-4CA0-95F4-40E346535DDB}"/>
    <cellStyle name="Currency 2 3 3 2 2 4 2" xfId="5982" xr:uid="{46C43C22-AE59-4689-88B8-0F3BD3B82BD0}"/>
    <cellStyle name="Currency 2 3 3 2 2 5" xfId="4638" xr:uid="{42227E30-EF0D-4B5E-A298-2CCCC2D7C99A}"/>
    <cellStyle name="Currency 2 3 3 2 2 6" xfId="3294" xr:uid="{C5C4CF31-F4D0-4E51-AF8D-C343D76F95F9}"/>
    <cellStyle name="Currency 2 3 3 2 3" xfId="414" xr:uid="{3A2CD4A2-2EF7-457A-A7C5-475C1F9C401F}"/>
    <cellStyle name="Currency 2 3 3 2 3 2" xfId="1758" xr:uid="{FC3F3694-D521-4110-90BE-DF0F6AAF2726}"/>
    <cellStyle name="Currency 2 3 3 2 3 2 2" xfId="5790" xr:uid="{39A3957D-9FFC-453C-B9B7-FC8B88ABA65A}"/>
    <cellStyle name="Currency 2 3 3 2 3 3" xfId="4446" xr:uid="{6298E52A-DA6D-4EB3-A480-05CC4437D288}"/>
    <cellStyle name="Currency 2 3 3 2 3 4" xfId="3102" xr:uid="{2E983CB9-2A56-4309-84D6-81186F413942}"/>
    <cellStyle name="Currency 2 3 3 2 4" xfId="798" xr:uid="{2930D4C7-151D-439D-8303-CC27B8DD8CA8}"/>
    <cellStyle name="Currency 2 3 3 2 4 2" xfId="2142" xr:uid="{2EC1DEF8-B814-4AB0-98AC-0C0CA75F3686}"/>
    <cellStyle name="Currency 2 3 3 2 4 2 2" xfId="6174" xr:uid="{4CC54F41-DDB4-4C8A-BCE4-0B061440B738}"/>
    <cellStyle name="Currency 2 3 3 2 4 3" xfId="4830" xr:uid="{6D0C04EE-33EA-4A0F-9708-D6ECD1D8D413}"/>
    <cellStyle name="Currency 2 3 3 2 4 4" xfId="3486" xr:uid="{D3AC8D0E-F782-4125-81E1-221413E82CB6}"/>
    <cellStyle name="Currency 2 3 3 2 5" xfId="1182" xr:uid="{E4E3F35E-A020-4139-A940-FDC0E7875617}"/>
    <cellStyle name="Currency 2 3 3 2 5 2" xfId="2526" xr:uid="{C9338315-57F2-423B-8FD3-7572AAEEFE7F}"/>
    <cellStyle name="Currency 2 3 3 2 5 2 2" xfId="6558" xr:uid="{8EBE54A7-B3C7-4AD3-82A0-7A6D34E90703}"/>
    <cellStyle name="Currency 2 3 3 2 5 3" xfId="5214" xr:uid="{19C5B388-5D47-4412-9FED-68D3D2A8FAA3}"/>
    <cellStyle name="Currency 2 3 3 2 5 4" xfId="3870" xr:uid="{7D9EC187-B369-400D-843C-B23A041CC177}"/>
    <cellStyle name="Currency 2 3 3 2 6" xfId="1566" xr:uid="{06F41BE2-5D78-49C2-A6B0-9749F3B30F19}"/>
    <cellStyle name="Currency 2 3 3 2 6 2" xfId="5598" xr:uid="{456CA431-6F85-4837-9140-5E08AB1E7B1B}"/>
    <cellStyle name="Currency 2 3 3 2 7" xfId="4254" xr:uid="{DBD80216-8B5C-41C7-8DCB-34119B6D1B9F}"/>
    <cellStyle name="Currency 2 3 3 2 8" xfId="2910" xr:uid="{338FBFF2-E6DB-4E73-9D1F-1CB2B83068A8}"/>
    <cellStyle name="Currency 2 3 3 3" xfId="510" xr:uid="{62441F09-94DF-4CC0-8C52-6E874199A4C7}"/>
    <cellStyle name="Currency 2 3 3 3 2" xfId="894" xr:uid="{93414387-A43A-449C-A72F-DD8DD0984036}"/>
    <cellStyle name="Currency 2 3 3 3 2 2" xfId="2238" xr:uid="{8F15489C-9CD9-4825-85CC-CAC9EB5CFA94}"/>
    <cellStyle name="Currency 2 3 3 3 2 2 2" xfId="6270" xr:uid="{733BC8AB-D8E9-401D-B5D7-572E6F9F4011}"/>
    <cellStyle name="Currency 2 3 3 3 2 3" xfId="4926" xr:uid="{8B966841-B623-4EAF-8011-9BEC1EE96752}"/>
    <cellStyle name="Currency 2 3 3 3 2 4" xfId="3582" xr:uid="{F62FC511-AB19-4DE1-87D4-DC76A48692A8}"/>
    <cellStyle name="Currency 2 3 3 3 3" xfId="1278" xr:uid="{69BCB320-0FD6-41AF-8D15-6AE68AE393C0}"/>
    <cellStyle name="Currency 2 3 3 3 3 2" xfId="2622" xr:uid="{342AA1B4-F88B-45AE-85E0-98856CDA6FDF}"/>
    <cellStyle name="Currency 2 3 3 3 3 2 2" xfId="6654" xr:uid="{BF43D5E7-7BEB-4121-8113-65B3A32F14F4}"/>
    <cellStyle name="Currency 2 3 3 3 3 3" xfId="5310" xr:uid="{52683D15-FD0E-4026-AE73-E3122F5ABAD5}"/>
    <cellStyle name="Currency 2 3 3 3 3 4" xfId="3966" xr:uid="{36A1A9FD-5023-4369-BA03-6077F34F3469}"/>
    <cellStyle name="Currency 2 3 3 3 4" xfId="1854" xr:uid="{77ED3F4B-F23B-4029-A0C2-E16ABA42B5E9}"/>
    <cellStyle name="Currency 2 3 3 3 4 2" xfId="5886" xr:uid="{977B8A37-D148-49DB-90E4-00D11EB0EAB5}"/>
    <cellStyle name="Currency 2 3 3 3 5" xfId="4542" xr:uid="{A7D783EF-FBE2-45D4-B429-1E435DCFCB58}"/>
    <cellStyle name="Currency 2 3 3 3 6" xfId="3198" xr:uid="{6BB01E32-C83A-4AB9-A7EA-A721FAD8D802}"/>
    <cellStyle name="Currency 2 3 3 4" xfId="318" xr:uid="{4355601B-52AD-439E-BDD3-CF50978E7CF0}"/>
    <cellStyle name="Currency 2 3 3 4 2" xfId="1662" xr:uid="{B56CF272-95A4-4963-A0DC-5BF32C06CED3}"/>
    <cellStyle name="Currency 2 3 3 4 2 2" xfId="5694" xr:uid="{D2A686D0-692F-4E8A-8681-A2681BA9B2C9}"/>
    <cellStyle name="Currency 2 3 3 4 3" xfId="4350" xr:uid="{691DFC68-17A9-4655-B752-7E8C50371DE8}"/>
    <cellStyle name="Currency 2 3 3 4 4" xfId="3006" xr:uid="{D31E9A87-1397-440B-9002-111298E21490}"/>
    <cellStyle name="Currency 2 3 3 5" xfId="702" xr:uid="{E07BFC31-1EFB-4DFD-8B05-711E53DD2810}"/>
    <cellStyle name="Currency 2 3 3 5 2" xfId="2046" xr:uid="{44EF61D0-95D9-4666-B87B-59CE2594F1F8}"/>
    <cellStyle name="Currency 2 3 3 5 2 2" xfId="6078" xr:uid="{8A3F611A-ED98-4DE2-92A8-F03B59017385}"/>
    <cellStyle name="Currency 2 3 3 5 3" xfId="4734" xr:uid="{6BB5DECD-CB30-405A-B4E1-9DBF3D81FDB8}"/>
    <cellStyle name="Currency 2 3 3 5 4" xfId="3390" xr:uid="{CED702EB-1124-4ADA-B04D-64856BE9F1E8}"/>
    <cellStyle name="Currency 2 3 3 6" xfId="1086" xr:uid="{593731A2-5E88-4743-AEA8-67BE39EAA526}"/>
    <cellStyle name="Currency 2 3 3 6 2" xfId="2430" xr:uid="{A46C430B-BAF5-4A62-9974-44406093F638}"/>
    <cellStyle name="Currency 2 3 3 6 2 2" xfId="6462" xr:uid="{794085A2-BBDE-4B91-AA66-403CD9286FBC}"/>
    <cellStyle name="Currency 2 3 3 6 3" xfId="5118" xr:uid="{5E5E942D-FCC3-4F88-B819-485FF0D2A897}"/>
    <cellStyle name="Currency 2 3 3 6 4" xfId="3774" xr:uid="{BB2BCD3C-2836-4002-8BDD-7F00941F5029}"/>
    <cellStyle name="Currency 2 3 3 7" xfId="1470" xr:uid="{61C6FEF6-6E52-41E2-A369-44B807CB7533}"/>
    <cellStyle name="Currency 2 3 3 7 2" xfId="5502" xr:uid="{E2DB755F-77BE-45E9-B708-A0A76BA8C6FB}"/>
    <cellStyle name="Currency 2 3 3 8" xfId="4158" xr:uid="{3F0F1EEF-F2C0-4AC4-944D-D65C19EC8C7E}"/>
    <cellStyle name="Currency 2 3 3 9" xfId="2814" xr:uid="{528A0CAA-C580-4B02-8E43-E2C94F8C6CCF}"/>
    <cellStyle name="Currency 2 3 4" xfId="174" xr:uid="{91678582-B7DE-4227-B13E-4A8C06939B2B}"/>
    <cellStyle name="Currency 2 3 4 2" xfId="558" xr:uid="{D0D3E0C1-9F85-46CB-90BC-7B500A7EA70F}"/>
    <cellStyle name="Currency 2 3 4 2 2" xfId="942" xr:uid="{526313A5-C962-45F9-97ED-2492870635B1}"/>
    <cellStyle name="Currency 2 3 4 2 2 2" xfId="2286" xr:uid="{7E17AC56-C99B-4242-9AB8-9EB7850C62E3}"/>
    <cellStyle name="Currency 2 3 4 2 2 2 2" xfId="6318" xr:uid="{E46ECED4-0BCA-422D-9914-05E9D242BF0A}"/>
    <cellStyle name="Currency 2 3 4 2 2 3" xfId="4974" xr:uid="{A451B044-2F3A-49D1-8B5C-8DF6005875CA}"/>
    <cellStyle name="Currency 2 3 4 2 2 4" xfId="3630" xr:uid="{B55BE0A8-D4FC-4FA6-A1A9-6D2191327C16}"/>
    <cellStyle name="Currency 2 3 4 2 3" xfId="1326" xr:uid="{EC25B42B-C71D-4D30-B120-38F5AD1549AA}"/>
    <cellStyle name="Currency 2 3 4 2 3 2" xfId="2670" xr:uid="{34D02033-4782-413E-AFA7-5AB6051E96B4}"/>
    <cellStyle name="Currency 2 3 4 2 3 2 2" xfId="6702" xr:uid="{1DDACAF6-95D5-436A-A7C1-F580BB5F97BC}"/>
    <cellStyle name="Currency 2 3 4 2 3 3" xfId="5358" xr:uid="{C7647FF1-22EF-4015-A27A-C4BA86ABB8C4}"/>
    <cellStyle name="Currency 2 3 4 2 3 4" xfId="4014" xr:uid="{DCBDEA22-D206-49FE-BECD-5499947AFD10}"/>
    <cellStyle name="Currency 2 3 4 2 4" xfId="1902" xr:uid="{5E810BAB-CF64-4A24-A40B-08AC1EEC0883}"/>
    <cellStyle name="Currency 2 3 4 2 4 2" xfId="5934" xr:uid="{3320084C-E98D-4509-BB3E-5D36F2895708}"/>
    <cellStyle name="Currency 2 3 4 2 5" xfId="4590" xr:uid="{99D77961-DD22-44CD-AE1A-857FB48D5E66}"/>
    <cellStyle name="Currency 2 3 4 2 6" xfId="3246" xr:uid="{99691EC0-DF7A-44F7-8144-20D8EEF7A8CF}"/>
    <cellStyle name="Currency 2 3 4 3" xfId="366" xr:uid="{EBECF64E-615C-4E4D-81D9-ECF51847E108}"/>
    <cellStyle name="Currency 2 3 4 3 2" xfId="1710" xr:uid="{820497C0-A519-47F4-890C-596F3BFCAA30}"/>
    <cellStyle name="Currency 2 3 4 3 2 2" xfId="5742" xr:uid="{A8E8C745-036E-4DC5-A5F9-386AAFABAAF4}"/>
    <cellStyle name="Currency 2 3 4 3 3" xfId="4398" xr:uid="{F2B5F6CB-4E4D-4BD2-8701-708029328ABA}"/>
    <cellStyle name="Currency 2 3 4 3 4" xfId="3054" xr:uid="{B748971A-3C98-402D-B1F0-0AB93B293A5D}"/>
    <cellStyle name="Currency 2 3 4 4" xfId="750" xr:uid="{8B0D3A75-7F9C-4F18-AEEF-D9970D037CDE}"/>
    <cellStyle name="Currency 2 3 4 4 2" xfId="2094" xr:uid="{D24CF2C8-E27E-4D59-A8FF-843947EF1CD8}"/>
    <cellStyle name="Currency 2 3 4 4 2 2" xfId="6126" xr:uid="{64E3960B-7466-4373-990C-0DFE20F8C0B7}"/>
    <cellStyle name="Currency 2 3 4 4 3" xfId="4782" xr:uid="{289C9DAD-A33D-4B81-8712-98C49205B89A}"/>
    <cellStyle name="Currency 2 3 4 4 4" xfId="3438" xr:uid="{DD71A6CA-46BB-4C1A-9AD4-DEA32D57CFFD}"/>
    <cellStyle name="Currency 2 3 4 5" xfId="1134" xr:uid="{8D3E21C8-BDA7-4263-BDFD-453FFA3632C2}"/>
    <cellStyle name="Currency 2 3 4 5 2" xfId="2478" xr:uid="{C5AFF872-FDF7-44EB-A510-5CFB30694BD9}"/>
    <cellStyle name="Currency 2 3 4 5 2 2" xfId="6510" xr:uid="{4D6829D3-2AAF-41C6-B119-CEF541CF0E5A}"/>
    <cellStyle name="Currency 2 3 4 5 3" xfId="5166" xr:uid="{18E33499-4B5E-4F69-B98D-1C46A4402791}"/>
    <cellStyle name="Currency 2 3 4 5 4" xfId="3822" xr:uid="{D019B400-23DD-451A-882D-E17105064520}"/>
    <cellStyle name="Currency 2 3 4 6" xfId="1518" xr:uid="{4874F362-67FA-438F-9941-EBF93453D910}"/>
    <cellStyle name="Currency 2 3 4 6 2" xfId="5550" xr:uid="{2FC525C2-8A0F-4C3A-B8CB-E59A5DE75D49}"/>
    <cellStyle name="Currency 2 3 4 7" xfId="4206" xr:uid="{16802A87-E5DC-4D13-9A12-79FDDE81D5C8}"/>
    <cellStyle name="Currency 2 3 4 8" xfId="2862" xr:uid="{A34858B8-CB68-4245-8CB1-A5B9389CFB2A}"/>
    <cellStyle name="Currency 2 3 5" xfId="462" xr:uid="{8B5D4220-C9E3-4E1B-888F-5D61610468C8}"/>
    <cellStyle name="Currency 2 3 5 2" xfId="846" xr:uid="{CE7ABDC7-50E3-4F85-91AD-592964B98FED}"/>
    <cellStyle name="Currency 2 3 5 2 2" xfId="2190" xr:uid="{ED9B4A9E-7FD5-4D45-A721-138C9D0AEAF9}"/>
    <cellStyle name="Currency 2 3 5 2 2 2" xfId="6222" xr:uid="{CE110EA9-8265-41A8-A97A-542F40CB5E25}"/>
    <cellStyle name="Currency 2 3 5 2 3" xfId="4878" xr:uid="{E337B883-ABC1-46DA-958B-9CB61DC65B34}"/>
    <cellStyle name="Currency 2 3 5 2 4" xfId="3534" xr:uid="{452BB7A1-8580-42FE-8AF5-A922968688AA}"/>
    <cellStyle name="Currency 2 3 5 3" xfId="1230" xr:uid="{EE91C3FA-0844-4D13-87C8-CF3D0D7B0091}"/>
    <cellStyle name="Currency 2 3 5 3 2" xfId="2574" xr:uid="{590ADDB1-B5F8-404D-A179-8FAC1B82EC76}"/>
    <cellStyle name="Currency 2 3 5 3 2 2" xfId="6606" xr:uid="{2174EB2F-99DF-4E1C-BCAE-F17EDC09C12E}"/>
    <cellStyle name="Currency 2 3 5 3 3" xfId="5262" xr:uid="{FEC88A1C-112F-4072-B743-C646D5EE6F17}"/>
    <cellStyle name="Currency 2 3 5 3 4" xfId="3918" xr:uid="{D5465253-B2AA-4082-8446-AC896F816F90}"/>
    <cellStyle name="Currency 2 3 5 4" xfId="1806" xr:uid="{F56BA6C3-C804-46FA-8E28-C1BB58604485}"/>
    <cellStyle name="Currency 2 3 5 4 2" xfId="5838" xr:uid="{60E0FF12-8885-4C83-98C3-4820525669A6}"/>
    <cellStyle name="Currency 2 3 5 5" xfId="4494" xr:uid="{B26492DD-FB54-4B9D-B1A1-8E9E68C2B350}"/>
    <cellStyle name="Currency 2 3 5 6" xfId="3150" xr:uid="{BA8C67C4-C6F2-44B0-918B-8EB5D7A545E8}"/>
    <cellStyle name="Currency 2 3 6" xfId="270" xr:uid="{B598B097-1C9F-45D5-9801-0E1CA844447E}"/>
    <cellStyle name="Currency 2 3 6 2" xfId="1614" xr:uid="{7431F7DA-3732-418F-A4F5-44A74BBCF9D0}"/>
    <cellStyle name="Currency 2 3 6 2 2" xfId="5646" xr:uid="{4C772F92-E922-46ED-B911-096D67CD9ADB}"/>
    <cellStyle name="Currency 2 3 6 3" xfId="4302" xr:uid="{3D89EE8B-F5A5-4E1F-B543-373EF612DD35}"/>
    <cellStyle name="Currency 2 3 6 4" xfId="2958" xr:uid="{BCCEB9B8-BC70-41B9-B552-36E96AE7D304}"/>
    <cellStyle name="Currency 2 3 7" xfId="654" xr:uid="{A2E3A874-DEA3-48D8-B3D0-54DD7B41F3DC}"/>
    <cellStyle name="Currency 2 3 7 2" xfId="1998" xr:uid="{75702ED5-C01C-41AD-8D60-65CB96818531}"/>
    <cellStyle name="Currency 2 3 7 2 2" xfId="6030" xr:uid="{CFCA0CF8-A763-4FF6-A3B0-812C14752939}"/>
    <cellStyle name="Currency 2 3 7 3" xfId="4686" xr:uid="{55A5036B-CA94-41FE-B274-CE6F91D03561}"/>
    <cellStyle name="Currency 2 3 7 4" xfId="3342" xr:uid="{76960C51-63AA-445A-B45D-526332A35EAE}"/>
    <cellStyle name="Currency 2 3 8" xfId="1038" xr:uid="{91AD9E11-A0EB-4361-9080-5414B48356BE}"/>
    <cellStyle name="Currency 2 3 8 2" xfId="2382" xr:uid="{D53BCD7A-EEA0-4915-9A8F-2EFFBF421153}"/>
    <cellStyle name="Currency 2 3 8 2 2" xfId="6414" xr:uid="{9BD815AF-50ED-4756-8C81-75C3F5F750C5}"/>
    <cellStyle name="Currency 2 3 8 3" xfId="5070" xr:uid="{6C8146A0-8EBE-4F4A-83B0-EE049CF67396}"/>
    <cellStyle name="Currency 2 3 8 4" xfId="3726" xr:uid="{8F7B27CE-6037-4F3F-B01F-ABD2DF13BFCE}"/>
    <cellStyle name="Currency 2 3 9" xfId="1422" xr:uid="{4FD83E2C-45CF-4C5A-942C-BF672B2089A6}"/>
    <cellStyle name="Currency 2 3 9 2" xfId="5454" xr:uid="{4C42B61D-6459-4A2C-A08D-91A29B508164}"/>
    <cellStyle name="Currency 3" xfId="14" xr:uid="{00000000-0005-0000-0000-000005000000}"/>
    <cellStyle name="Currency 3 2" xfId="67" xr:uid="{00000000-0005-0000-0000-000005000000}"/>
    <cellStyle name="Currency 3 2 10" xfId="1415" xr:uid="{205047B0-1A43-4070-96DB-88973C723B0B}"/>
    <cellStyle name="Currency 3 2 10 2" xfId="5447" xr:uid="{1780F2E1-43D4-4E02-B314-FC97CFCA3E78}"/>
    <cellStyle name="Currency 3 2 11" xfId="4103" xr:uid="{19CD5637-DE0E-4249-8052-A9C47AF653C1}"/>
    <cellStyle name="Currency 3 2 12" xfId="2759" xr:uid="{07DDC97B-3148-4BEE-8898-78B2A8F5EE29}"/>
    <cellStyle name="Currency 3 2 2" xfId="87" xr:uid="{00000000-0005-0000-0000-000005000000}"/>
    <cellStyle name="Currency 3 2 2 10" xfId="4119" xr:uid="{6CD648DA-76E7-48AF-A54B-B8063E9C988E}"/>
    <cellStyle name="Currency 3 2 2 11" xfId="2775" xr:uid="{85E932CA-09B4-4A43-BD96-D846604F1714}"/>
    <cellStyle name="Currency 3 2 2 2" xfId="111" xr:uid="{00000000-0005-0000-0000-000005000000}"/>
    <cellStyle name="Currency 3 2 2 2 10" xfId="2799" xr:uid="{EF71C251-BF94-4642-9D93-25DEE61F17D1}"/>
    <cellStyle name="Currency 3 2 2 2 2" xfId="159" xr:uid="{39245DCD-2AB5-43A4-BEF8-94B8B5B0BACE}"/>
    <cellStyle name="Currency 3 2 2 2 2 2" xfId="255" xr:uid="{292EDA65-8996-40BB-97E9-2E92E9E91CC6}"/>
    <cellStyle name="Currency 3 2 2 2 2 2 2" xfId="639" xr:uid="{A238BC3E-5F7F-4848-A2AF-3488F7A6E42C}"/>
    <cellStyle name="Currency 3 2 2 2 2 2 2 2" xfId="1023" xr:uid="{949EA49B-630D-4D3E-A3BD-59C470AE80B7}"/>
    <cellStyle name="Currency 3 2 2 2 2 2 2 2 2" xfId="2367" xr:uid="{365F08C4-0E9C-4158-A543-25FB5F677D78}"/>
    <cellStyle name="Currency 3 2 2 2 2 2 2 2 2 2" xfId="6399" xr:uid="{AB3E92CC-032E-4289-800E-F9758507CC86}"/>
    <cellStyle name="Currency 3 2 2 2 2 2 2 2 3" xfId="5055" xr:uid="{0E6F1B6E-8770-4900-ACB0-161BA3D47027}"/>
    <cellStyle name="Currency 3 2 2 2 2 2 2 2 4" xfId="3711" xr:uid="{9D17700B-B672-4164-A832-5D2E35911FA0}"/>
    <cellStyle name="Currency 3 2 2 2 2 2 2 3" xfId="1407" xr:uid="{A657C24F-FA97-40CA-9C10-33159C202B6E}"/>
    <cellStyle name="Currency 3 2 2 2 2 2 2 3 2" xfId="2751" xr:uid="{B16EB90B-ADCF-43E8-98BA-05148492E7B0}"/>
    <cellStyle name="Currency 3 2 2 2 2 2 2 3 2 2" xfId="6783" xr:uid="{A927DD43-64E6-4F67-A9D5-C39093A5B113}"/>
    <cellStyle name="Currency 3 2 2 2 2 2 2 3 3" xfId="5439" xr:uid="{C0351D9C-9167-4D29-81A8-DEEA3AD34D50}"/>
    <cellStyle name="Currency 3 2 2 2 2 2 2 3 4" xfId="4095" xr:uid="{8F590E7F-0507-4EB1-A965-04948DD1C693}"/>
    <cellStyle name="Currency 3 2 2 2 2 2 2 4" xfId="1983" xr:uid="{455B0D90-A907-4457-A822-E74F18BD0DBA}"/>
    <cellStyle name="Currency 3 2 2 2 2 2 2 4 2" xfId="6015" xr:uid="{D1048923-77AA-4CA6-B7FC-4E4CBEE689C6}"/>
    <cellStyle name="Currency 3 2 2 2 2 2 2 5" xfId="4671" xr:uid="{92BB5675-764B-4455-B919-73D3DA68F39B}"/>
    <cellStyle name="Currency 3 2 2 2 2 2 2 6" xfId="3327" xr:uid="{6F697CCD-F4F6-40FB-BD1C-F5C277C456E4}"/>
    <cellStyle name="Currency 3 2 2 2 2 2 3" xfId="447" xr:uid="{48D42AF0-8ED8-4F97-9055-7577E930E919}"/>
    <cellStyle name="Currency 3 2 2 2 2 2 3 2" xfId="1791" xr:uid="{8B116259-FCA8-4F40-A437-14454F7E6E02}"/>
    <cellStyle name="Currency 3 2 2 2 2 2 3 2 2" xfId="5823" xr:uid="{32EE37DF-32D2-487E-AEE3-87D53C22CEF7}"/>
    <cellStyle name="Currency 3 2 2 2 2 2 3 3" xfId="4479" xr:uid="{C0AE877B-D25F-4183-83AA-98968F5B1ACA}"/>
    <cellStyle name="Currency 3 2 2 2 2 2 3 4" xfId="3135" xr:uid="{55B1908F-5322-4748-B9C5-38A575E86B44}"/>
    <cellStyle name="Currency 3 2 2 2 2 2 4" xfId="831" xr:uid="{A6FAF927-0E26-4D47-AFAB-1449002D1299}"/>
    <cellStyle name="Currency 3 2 2 2 2 2 4 2" xfId="2175" xr:uid="{AE597EF2-B765-487F-8271-EAD030917C4B}"/>
    <cellStyle name="Currency 3 2 2 2 2 2 4 2 2" xfId="6207" xr:uid="{5CC92D57-7C8A-4899-9FD4-6EDED3F3B166}"/>
    <cellStyle name="Currency 3 2 2 2 2 2 4 3" xfId="4863" xr:uid="{166105CD-20B1-4251-ACA8-6775D9597FF1}"/>
    <cellStyle name="Currency 3 2 2 2 2 2 4 4" xfId="3519" xr:uid="{023F850E-7AF9-4FF6-B9AE-25328B4F4B55}"/>
    <cellStyle name="Currency 3 2 2 2 2 2 5" xfId="1215" xr:uid="{0031D563-FD7A-4DF6-83A3-B409C6211587}"/>
    <cellStyle name="Currency 3 2 2 2 2 2 5 2" xfId="2559" xr:uid="{4ECA6C26-545F-4E32-88EB-C02CEDAF88B3}"/>
    <cellStyle name="Currency 3 2 2 2 2 2 5 2 2" xfId="6591" xr:uid="{5966A8E9-3B6C-4E0A-96DB-28192837D076}"/>
    <cellStyle name="Currency 3 2 2 2 2 2 5 3" xfId="5247" xr:uid="{A320BFAC-BF10-4AB5-8FC1-841A03A7754B}"/>
    <cellStyle name="Currency 3 2 2 2 2 2 5 4" xfId="3903" xr:uid="{0B12EF70-B474-47D8-9B39-ABC38B832590}"/>
    <cellStyle name="Currency 3 2 2 2 2 2 6" xfId="1599" xr:uid="{767C6137-453C-4B16-A234-80CE20EBB569}"/>
    <cellStyle name="Currency 3 2 2 2 2 2 6 2" xfId="5631" xr:uid="{EC89476D-2824-454C-B0E1-D7A1AACD7D16}"/>
    <cellStyle name="Currency 3 2 2 2 2 2 7" xfId="4287" xr:uid="{8FF0328C-4106-4E99-876A-F39F4F74D6CC}"/>
    <cellStyle name="Currency 3 2 2 2 2 2 8" xfId="2943" xr:uid="{94621917-E861-444D-9380-8D272BC3F0BB}"/>
    <cellStyle name="Currency 3 2 2 2 2 3" xfId="543" xr:uid="{9F7AAA25-EDB7-4984-B1C1-B58EA14D9054}"/>
    <cellStyle name="Currency 3 2 2 2 2 3 2" xfId="927" xr:uid="{FA7B125C-BC8C-4AF2-A481-FC05BACF05E5}"/>
    <cellStyle name="Currency 3 2 2 2 2 3 2 2" xfId="2271" xr:uid="{78E729FB-9D49-4807-98AA-D23BB941E8D9}"/>
    <cellStyle name="Currency 3 2 2 2 2 3 2 2 2" xfId="6303" xr:uid="{D6C1AD9A-5140-4DF9-855B-085AB0F75382}"/>
    <cellStyle name="Currency 3 2 2 2 2 3 2 3" xfId="4959" xr:uid="{8AC3536D-DBCF-4F44-A3FA-54C074137724}"/>
    <cellStyle name="Currency 3 2 2 2 2 3 2 4" xfId="3615" xr:uid="{D8A9A524-4B9D-4859-9EED-DD3DD9F6A05F}"/>
    <cellStyle name="Currency 3 2 2 2 2 3 3" xfId="1311" xr:uid="{67D95D2C-8AFB-49DF-B3B3-40A6B65D1597}"/>
    <cellStyle name="Currency 3 2 2 2 2 3 3 2" xfId="2655" xr:uid="{F4B5192C-AF2A-4E32-9BF0-834DFD1F6FEE}"/>
    <cellStyle name="Currency 3 2 2 2 2 3 3 2 2" xfId="6687" xr:uid="{268E00DA-AC7B-4771-B5D5-7FA53B7081CD}"/>
    <cellStyle name="Currency 3 2 2 2 2 3 3 3" xfId="5343" xr:uid="{507BD4AA-094E-4A8F-8F19-B31819158A7A}"/>
    <cellStyle name="Currency 3 2 2 2 2 3 3 4" xfId="3999" xr:uid="{500A23E4-F559-4E2F-8D32-C421B9DA78AF}"/>
    <cellStyle name="Currency 3 2 2 2 2 3 4" xfId="1887" xr:uid="{747076DB-39D9-4333-8295-90E26CB82B7E}"/>
    <cellStyle name="Currency 3 2 2 2 2 3 4 2" xfId="5919" xr:uid="{5520665B-0887-4B52-BEE0-65A064BC5D71}"/>
    <cellStyle name="Currency 3 2 2 2 2 3 5" xfId="4575" xr:uid="{2A97363E-52C7-4DEE-B35A-049840C4F47E}"/>
    <cellStyle name="Currency 3 2 2 2 2 3 6" xfId="3231" xr:uid="{53053799-9C0F-4847-89B3-9B929AB263D3}"/>
    <cellStyle name="Currency 3 2 2 2 2 4" xfId="351" xr:uid="{BE4F81A7-55A1-4E7D-97C4-84B35CC86A32}"/>
    <cellStyle name="Currency 3 2 2 2 2 4 2" xfId="1695" xr:uid="{C647FA6E-F72C-41D7-842B-0E3A5119CAA2}"/>
    <cellStyle name="Currency 3 2 2 2 2 4 2 2" xfId="5727" xr:uid="{34975484-5D95-4031-93F8-E328EBBA8655}"/>
    <cellStyle name="Currency 3 2 2 2 2 4 3" xfId="4383" xr:uid="{2553543C-E3A5-4044-A5F1-1911CC7D8176}"/>
    <cellStyle name="Currency 3 2 2 2 2 4 4" xfId="3039" xr:uid="{B68CAF0E-F6CC-4CC3-AC0D-BDD348EAFDD6}"/>
    <cellStyle name="Currency 3 2 2 2 2 5" xfId="735" xr:uid="{F5387B03-4E22-4C0E-B658-611FB6A6F800}"/>
    <cellStyle name="Currency 3 2 2 2 2 5 2" xfId="2079" xr:uid="{9E432606-E1AA-4701-998A-6D316B7DCAE3}"/>
    <cellStyle name="Currency 3 2 2 2 2 5 2 2" xfId="6111" xr:uid="{BF7091AD-643D-47F8-9F61-484565576ADF}"/>
    <cellStyle name="Currency 3 2 2 2 2 5 3" xfId="4767" xr:uid="{1C66EA1A-C21A-402C-8198-80C240C9B831}"/>
    <cellStyle name="Currency 3 2 2 2 2 5 4" xfId="3423" xr:uid="{806A8928-0BE4-4604-A3D7-7430A618BC4B}"/>
    <cellStyle name="Currency 3 2 2 2 2 6" xfId="1119" xr:uid="{BEBE0A9E-F4FF-45AA-B206-E66B77FBCAC3}"/>
    <cellStyle name="Currency 3 2 2 2 2 6 2" xfId="2463" xr:uid="{0D5B92D2-4013-4E6D-9D7D-8B10BDBA2802}"/>
    <cellStyle name="Currency 3 2 2 2 2 6 2 2" xfId="6495" xr:uid="{40091F56-B777-41CC-9BA5-F2F25CE519B4}"/>
    <cellStyle name="Currency 3 2 2 2 2 6 3" xfId="5151" xr:uid="{97EDDF9C-9514-4A39-83E8-927A5F6D575D}"/>
    <cellStyle name="Currency 3 2 2 2 2 6 4" xfId="3807" xr:uid="{AF47AA5A-C864-46FF-BF2D-98E346C6C98B}"/>
    <cellStyle name="Currency 3 2 2 2 2 7" xfId="1503" xr:uid="{008668F5-8E09-4F1B-A6EA-5FE984E6E425}"/>
    <cellStyle name="Currency 3 2 2 2 2 7 2" xfId="5535" xr:uid="{166BD16D-070E-486E-8B52-5199E9904E8A}"/>
    <cellStyle name="Currency 3 2 2 2 2 8" xfId="4191" xr:uid="{881B365E-3132-4659-98E0-17AD8DD127E1}"/>
    <cellStyle name="Currency 3 2 2 2 2 9" xfId="2847" xr:uid="{20193A7C-B78F-4973-B561-131E25EF86F1}"/>
    <cellStyle name="Currency 3 2 2 2 3" xfId="207" xr:uid="{A13F45C1-CF90-4FEB-BAE3-2BD05EFC6DD3}"/>
    <cellStyle name="Currency 3 2 2 2 3 2" xfId="591" xr:uid="{A9A19AB8-1325-49DA-9EF9-6DE21EEC989C}"/>
    <cellStyle name="Currency 3 2 2 2 3 2 2" xfId="975" xr:uid="{1202004D-E983-42F4-A2CA-961D1A273F37}"/>
    <cellStyle name="Currency 3 2 2 2 3 2 2 2" xfId="2319" xr:uid="{670C6FC8-61C0-4AB5-B328-ADD99415E200}"/>
    <cellStyle name="Currency 3 2 2 2 3 2 2 2 2" xfId="6351" xr:uid="{5F948C65-EBA0-41B3-B809-3ECCDFEF1B6C}"/>
    <cellStyle name="Currency 3 2 2 2 3 2 2 3" xfId="5007" xr:uid="{3DBC5D64-E0BF-4905-B141-07EED6F37908}"/>
    <cellStyle name="Currency 3 2 2 2 3 2 2 4" xfId="3663" xr:uid="{B5B3BCCE-F5D9-41C0-95B6-E9C9F38DFFAE}"/>
    <cellStyle name="Currency 3 2 2 2 3 2 3" xfId="1359" xr:uid="{23A604AC-B124-495C-8756-82171880B6E0}"/>
    <cellStyle name="Currency 3 2 2 2 3 2 3 2" xfId="2703" xr:uid="{9E339FDB-D2DD-412D-B803-5882DC50CF4C}"/>
    <cellStyle name="Currency 3 2 2 2 3 2 3 2 2" xfId="6735" xr:uid="{CED6511F-B012-451D-A219-7A0D216D7880}"/>
    <cellStyle name="Currency 3 2 2 2 3 2 3 3" xfId="5391" xr:uid="{52AB344B-2BAF-4F29-8EB5-D39F8DD3947D}"/>
    <cellStyle name="Currency 3 2 2 2 3 2 3 4" xfId="4047" xr:uid="{6CDAFFC1-4B48-445C-AE5C-C5A764ADC72A}"/>
    <cellStyle name="Currency 3 2 2 2 3 2 4" xfId="1935" xr:uid="{59A0ADE1-727B-4170-A14A-1FB73FD80CEF}"/>
    <cellStyle name="Currency 3 2 2 2 3 2 4 2" xfId="5967" xr:uid="{0BDAA3CF-870B-46AA-B912-C0810310991B}"/>
    <cellStyle name="Currency 3 2 2 2 3 2 5" xfId="4623" xr:uid="{8B7D4CD7-EC58-4937-9F64-4385671DCC5E}"/>
    <cellStyle name="Currency 3 2 2 2 3 2 6" xfId="3279" xr:uid="{7D9F6613-6EBD-490B-9878-CD1900397668}"/>
    <cellStyle name="Currency 3 2 2 2 3 3" xfId="399" xr:uid="{A0A42A99-9ED3-427D-A710-8CBCCC5F43D9}"/>
    <cellStyle name="Currency 3 2 2 2 3 3 2" xfId="1743" xr:uid="{A27DE7C4-0827-4AFF-8EC3-874F5BC91F78}"/>
    <cellStyle name="Currency 3 2 2 2 3 3 2 2" xfId="5775" xr:uid="{EC187D00-C0C3-4EBA-A99C-ED7D0A4804D4}"/>
    <cellStyle name="Currency 3 2 2 2 3 3 3" xfId="4431" xr:uid="{A5A97C13-4034-464A-B7DE-7F546C9302F5}"/>
    <cellStyle name="Currency 3 2 2 2 3 3 4" xfId="3087" xr:uid="{7F6D03A3-E62A-4491-8079-A1A00176CE9C}"/>
    <cellStyle name="Currency 3 2 2 2 3 4" xfId="783" xr:uid="{331B8112-9B5F-4FCE-920D-9F1DE44D92CF}"/>
    <cellStyle name="Currency 3 2 2 2 3 4 2" xfId="2127" xr:uid="{928AA005-FDB6-4A3F-980D-F54F4DC44C05}"/>
    <cellStyle name="Currency 3 2 2 2 3 4 2 2" xfId="6159" xr:uid="{EC249D99-EB78-45F4-A369-288A92F2AFE9}"/>
    <cellStyle name="Currency 3 2 2 2 3 4 3" xfId="4815" xr:uid="{DF997FB5-25DA-4233-B8A6-72C14550B2CC}"/>
    <cellStyle name="Currency 3 2 2 2 3 4 4" xfId="3471" xr:uid="{CF21091E-D8E3-4CE4-B21A-0A09B7B941F7}"/>
    <cellStyle name="Currency 3 2 2 2 3 5" xfId="1167" xr:uid="{38632A2B-9CC1-49CB-82E3-8551E2706296}"/>
    <cellStyle name="Currency 3 2 2 2 3 5 2" xfId="2511" xr:uid="{611C939B-5B7A-4780-9F01-9814255B6074}"/>
    <cellStyle name="Currency 3 2 2 2 3 5 2 2" xfId="6543" xr:uid="{CD5B183B-436E-4C88-B5EC-F7BE18C417F7}"/>
    <cellStyle name="Currency 3 2 2 2 3 5 3" xfId="5199" xr:uid="{83AB7AF7-C20B-45AC-829D-5DD8F4840567}"/>
    <cellStyle name="Currency 3 2 2 2 3 5 4" xfId="3855" xr:uid="{7F009066-50F8-439E-A87A-4B5858B9C7E8}"/>
    <cellStyle name="Currency 3 2 2 2 3 6" xfId="1551" xr:uid="{5BA70A74-E209-452E-A96A-71E1C8875EE1}"/>
    <cellStyle name="Currency 3 2 2 2 3 6 2" xfId="5583" xr:uid="{178230FA-FF09-483B-B99A-E3032E1E4B18}"/>
    <cellStyle name="Currency 3 2 2 2 3 7" xfId="4239" xr:uid="{32D78472-57E2-4450-8F7C-1F981F5BAF20}"/>
    <cellStyle name="Currency 3 2 2 2 3 8" xfId="2895" xr:uid="{795D1624-97F3-4C7E-8DEA-D04AD99B189C}"/>
    <cellStyle name="Currency 3 2 2 2 4" xfId="495" xr:uid="{74C81BD7-C282-49AB-BAF6-B5C1A6A6787A}"/>
    <cellStyle name="Currency 3 2 2 2 4 2" xfId="879" xr:uid="{C0CD519C-4785-495A-BDF2-832F37AB8A91}"/>
    <cellStyle name="Currency 3 2 2 2 4 2 2" xfId="2223" xr:uid="{CEF03826-D42D-4FA6-9671-7DB3C6CFF834}"/>
    <cellStyle name="Currency 3 2 2 2 4 2 2 2" xfId="6255" xr:uid="{F782D020-9DFC-45E4-A3BC-70005837BA4A}"/>
    <cellStyle name="Currency 3 2 2 2 4 2 3" xfId="4911" xr:uid="{C68CFD4F-2E8D-4B40-A473-138EC8341356}"/>
    <cellStyle name="Currency 3 2 2 2 4 2 4" xfId="3567" xr:uid="{FE938EF2-DF4C-4DAD-8A75-3864251C241E}"/>
    <cellStyle name="Currency 3 2 2 2 4 3" xfId="1263" xr:uid="{C2E76525-BC19-4E78-90A3-7A8356436512}"/>
    <cellStyle name="Currency 3 2 2 2 4 3 2" xfId="2607" xr:uid="{374A0C82-E11E-42EA-B739-75B6CC3757F2}"/>
    <cellStyle name="Currency 3 2 2 2 4 3 2 2" xfId="6639" xr:uid="{45C02441-EDE5-4D85-B072-EEF29B09C55B}"/>
    <cellStyle name="Currency 3 2 2 2 4 3 3" xfId="5295" xr:uid="{07F95A2E-CF8B-4111-93F2-BD2B1AFD9E3B}"/>
    <cellStyle name="Currency 3 2 2 2 4 3 4" xfId="3951" xr:uid="{115F9021-CCC6-4EDA-A8EA-05F4C12593F6}"/>
    <cellStyle name="Currency 3 2 2 2 4 4" xfId="1839" xr:uid="{5118841F-642B-4E83-81D7-5D0C01409CA7}"/>
    <cellStyle name="Currency 3 2 2 2 4 4 2" xfId="5871" xr:uid="{EAE04108-B042-4127-837E-D088B3847D82}"/>
    <cellStyle name="Currency 3 2 2 2 4 5" xfId="4527" xr:uid="{B98739EF-EAD3-4AAF-948F-3C68E1514108}"/>
    <cellStyle name="Currency 3 2 2 2 4 6" xfId="3183" xr:uid="{EE68B67D-AB6B-45C8-AA22-5CADA9EA4039}"/>
    <cellStyle name="Currency 3 2 2 2 5" xfId="303" xr:uid="{D85EAA99-6169-4B11-9742-EB35CAE06BDE}"/>
    <cellStyle name="Currency 3 2 2 2 5 2" xfId="1647" xr:uid="{7F950987-D1B6-4931-85F8-72E3992E921F}"/>
    <cellStyle name="Currency 3 2 2 2 5 2 2" xfId="5679" xr:uid="{742E72EA-EB0C-4513-A5BB-09C03CBA1825}"/>
    <cellStyle name="Currency 3 2 2 2 5 3" xfId="4335" xr:uid="{AA63847F-A2F4-4986-AEE3-B4298EAB67B3}"/>
    <cellStyle name="Currency 3 2 2 2 5 4" xfId="2991" xr:uid="{BD1CB9A3-C78A-4E61-9F24-D7FEDFDF600A}"/>
    <cellStyle name="Currency 3 2 2 2 6" xfId="687" xr:uid="{2A2C3A4A-5DCF-406A-BA3A-CFFB7B1777D9}"/>
    <cellStyle name="Currency 3 2 2 2 6 2" xfId="2031" xr:uid="{8A7A74AC-6851-4108-9199-59B9CF64ED4C}"/>
    <cellStyle name="Currency 3 2 2 2 6 2 2" xfId="6063" xr:uid="{BE2E266E-CBF3-465B-BAE7-5BF2791C1B37}"/>
    <cellStyle name="Currency 3 2 2 2 6 3" xfId="4719" xr:uid="{F4A95A06-DB5A-4E93-884D-EBB9CDE189CD}"/>
    <cellStyle name="Currency 3 2 2 2 6 4" xfId="3375" xr:uid="{E25C39A0-BBB2-4F3A-BA7E-9C78169836EA}"/>
    <cellStyle name="Currency 3 2 2 2 7" xfId="1071" xr:uid="{286ED8D5-2E3D-4527-BF7C-5CEAAFCC01AB}"/>
    <cellStyle name="Currency 3 2 2 2 7 2" xfId="2415" xr:uid="{90DDD937-1AB1-4E62-A389-4F122B28D354}"/>
    <cellStyle name="Currency 3 2 2 2 7 2 2" xfId="6447" xr:uid="{5E1E2A19-192D-491E-A3F9-A80C312BB56A}"/>
    <cellStyle name="Currency 3 2 2 2 7 3" xfId="5103" xr:uid="{2C276196-9DD1-4E7A-AFB5-55C353EC2C03}"/>
    <cellStyle name="Currency 3 2 2 2 7 4" xfId="3759" xr:uid="{C3EECA19-1288-43B0-A5EA-8EBDB27FA6DC}"/>
    <cellStyle name="Currency 3 2 2 2 8" xfId="1455" xr:uid="{3F792221-0108-4081-8319-337375A827B7}"/>
    <cellStyle name="Currency 3 2 2 2 8 2" xfId="5487" xr:uid="{32127D46-ABB2-447D-A637-4094616F70EF}"/>
    <cellStyle name="Currency 3 2 2 2 9" xfId="4143" xr:uid="{B30EAF4F-49E3-457A-8DB8-5B973E78047B}"/>
    <cellStyle name="Currency 3 2 2 3" xfId="135" xr:uid="{851D3D1F-0537-4EF2-836E-EA723E80320D}"/>
    <cellStyle name="Currency 3 2 2 3 2" xfId="231" xr:uid="{9753DE32-5A61-4689-8760-B35EDC4D7CF5}"/>
    <cellStyle name="Currency 3 2 2 3 2 2" xfId="615" xr:uid="{F074B0FB-2D83-4352-B9D4-5BD7FBD4689E}"/>
    <cellStyle name="Currency 3 2 2 3 2 2 2" xfId="999" xr:uid="{C6ED19DC-D45F-444B-92AA-6D4623030A22}"/>
    <cellStyle name="Currency 3 2 2 3 2 2 2 2" xfId="2343" xr:uid="{120C41FB-E976-4946-8361-1142404DF399}"/>
    <cellStyle name="Currency 3 2 2 3 2 2 2 2 2" xfId="6375" xr:uid="{B0A7D936-1B13-4967-A4F5-9B955FBF5F71}"/>
    <cellStyle name="Currency 3 2 2 3 2 2 2 3" xfId="5031" xr:uid="{9281F4C0-0444-46CA-9307-3C855761E995}"/>
    <cellStyle name="Currency 3 2 2 3 2 2 2 4" xfId="3687" xr:uid="{37F0E318-CFE0-4434-BC7E-F7B124F46958}"/>
    <cellStyle name="Currency 3 2 2 3 2 2 3" xfId="1383" xr:uid="{D7D1C856-1CF7-4734-A85B-3E88D2BE074A}"/>
    <cellStyle name="Currency 3 2 2 3 2 2 3 2" xfId="2727" xr:uid="{20291C5E-BD0F-406D-8532-E38FF0037518}"/>
    <cellStyle name="Currency 3 2 2 3 2 2 3 2 2" xfId="6759" xr:uid="{F03DBBEF-B250-488B-9DC0-61C845E36934}"/>
    <cellStyle name="Currency 3 2 2 3 2 2 3 3" xfId="5415" xr:uid="{43E19E6E-6B52-4B8F-89EB-D35B7D8EAB54}"/>
    <cellStyle name="Currency 3 2 2 3 2 2 3 4" xfId="4071" xr:uid="{CAA6BE37-D2F4-42BB-9893-6ED2FE6CF068}"/>
    <cellStyle name="Currency 3 2 2 3 2 2 4" xfId="1959" xr:uid="{0526376B-9BBB-40C2-917D-B9C105A8026E}"/>
    <cellStyle name="Currency 3 2 2 3 2 2 4 2" xfId="5991" xr:uid="{1E763383-A0CA-4001-87DB-AF3E0050B6C4}"/>
    <cellStyle name="Currency 3 2 2 3 2 2 5" xfId="4647" xr:uid="{E4B86E97-0BEB-4D15-90E5-20A544BF5F1E}"/>
    <cellStyle name="Currency 3 2 2 3 2 2 6" xfId="3303" xr:uid="{63D34D69-9BEB-4640-946E-3017DD6608DA}"/>
    <cellStyle name="Currency 3 2 2 3 2 3" xfId="423" xr:uid="{153ED7B4-AAF1-4433-98B2-E52A1E6D1112}"/>
    <cellStyle name="Currency 3 2 2 3 2 3 2" xfId="1767" xr:uid="{D6582549-ADBE-45E3-A77A-0D1FA1D6EE88}"/>
    <cellStyle name="Currency 3 2 2 3 2 3 2 2" xfId="5799" xr:uid="{3ACD4A8A-4597-4FF5-A4D9-D131D5DEBF2C}"/>
    <cellStyle name="Currency 3 2 2 3 2 3 3" xfId="4455" xr:uid="{16EEB674-5427-486A-B00B-65657B49BD7B}"/>
    <cellStyle name="Currency 3 2 2 3 2 3 4" xfId="3111" xr:uid="{887F1253-33A1-423B-9A01-85B85A21E3FE}"/>
    <cellStyle name="Currency 3 2 2 3 2 4" xfId="807" xr:uid="{E207B8FE-23D6-493A-AE2C-DD0DAA086DCF}"/>
    <cellStyle name="Currency 3 2 2 3 2 4 2" xfId="2151" xr:uid="{30F520F6-9DB3-4BFB-AB13-51E17D399F05}"/>
    <cellStyle name="Currency 3 2 2 3 2 4 2 2" xfId="6183" xr:uid="{77C00BC6-693B-4F3E-99C3-8C22B2CA3F02}"/>
    <cellStyle name="Currency 3 2 2 3 2 4 3" xfId="4839" xr:uid="{A2148570-4DBD-4BFF-A29D-56673A244005}"/>
    <cellStyle name="Currency 3 2 2 3 2 4 4" xfId="3495" xr:uid="{0274335E-1098-4A37-B6FB-B2FC3CED5CA8}"/>
    <cellStyle name="Currency 3 2 2 3 2 5" xfId="1191" xr:uid="{6A2ACB17-9078-49C4-B971-874C62C962EA}"/>
    <cellStyle name="Currency 3 2 2 3 2 5 2" xfId="2535" xr:uid="{5068C10B-F8BF-4534-AA08-A66404618553}"/>
    <cellStyle name="Currency 3 2 2 3 2 5 2 2" xfId="6567" xr:uid="{F2A44073-72B6-4E47-B701-4FE384A41E73}"/>
    <cellStyle name="Currency 3 2 2 3 2 5 3" xfId="5223" xr:uid="{2BA180F2-C586-4D3B-9724-FA84B28E3B16}"/>
    <cellStyle name="Currency 3 2 2 3 2 5 4" xfId="3879" xr:uid="{2EC91787-687C-4141-8677-20CABD5CCFD2}"/>
    <cellStyle name="Currency 3 2 2 3 2 6" xfId="1575" xr:uid="{5C9E97CB-14AB-403E-947B-B44ADEB461E9}"/>
    <cellStyle name="Currency 3 2 2 3 2 6 2" xfId="5607" xr:uid="{4E9601B8-BF3C-4F16-8ED6-157DEC937BF8}"/>
    <cellStyle name="Currency 3 2 2 3 2 7" xfId="4263" xr:uid="{41FDBD5D-7BAA-4EDB-8622-211C3FC9F048}"/>
    <cellStyle name="Currency 3 2 2 3 2 8" xfId="2919" xr:uid="{70D28368-CB96-42E1-81D8-27A5D0A1812B}"/>
    <cellStyle name="Currency 3 2 2 3 3" xfId="519" xr:uid="{50575641-11E9-4DC9-80FF-D09EDD4D6953}"/>
    <cellStyle name="Currency 3 2 2 3 3 2" xfId="903" xr:uid="{860B1CC0-BACB-4715-83EE-E68245D096A8}"/>
    <cellStyle name="Currency 3 2 2 3 3 2 2" xfId="2247" xr:uid="{09261446-ACE2-4C36-9644-BD9E9F6CDF49}"/>
    <cellStyle name="Currency 3 2 2 3 3 2 2 2" xfId="6279" xr:uid="{F26E32D1-EB8A-4FDB-98BB-BC72F75311E8}"/>
    <cellStyle name="Currency 3 2 2 3 3 2 3" xfId="4935" xr:uid="{AD6F0786-075F-4B54-BD65-1DF631F22458}"/>
    <cellStyle name="Currency 3 2 2 3 3 2 4" xfId="3591" xr:uid="{BD4537DE-9A9D-4647-BE2E-77AE1183ADDB}"/>
    <cellStyle name="Currency 3 2 2 3 3 3" xfId="1287" xr:uid="{5D89B03F-BB1D-4B7B-AC88-204400467A1A}"/>
    <cellStyle name="Currency 3 2 2 3 3 3 2" xfId="2631" xr:uid="{9869CC5A-0AE8-47FC-8A66-F8FDF626D81B}"/>
    <cellStyle name="Currency 3 2 2 3 3 3 2 2" xfId="6663" xr:uid="{8B983BB3-F1D2-4F86-88CC-5D4AEDC2F505}"/>
    <cellStyle name="Currency 3 2 2 3 3 3 3" xfId="5319" xr:uid="{477DE037-30E8-4ACF-B2AA-6419FF8ABE3C}"/>
    <cellStyle name="Currency 3 2 2 3 3 3 4" xfId="3975" xr:uid="{840E58F1-DC27-4CA9-81DF-D32A7C0C5CE7}"/>
    <cellStyle name="Currency 3 2 2 3 3 4" xfId="1863" xr:uid="{EC933C37-5E58-42F7-8D32-C2A166ADB282}"/>
    <cellStyle name="Currency 3 2 2 3 3 4 2" xfId="5895" xr:uid="{28F1F744-B7CF-4BF3-B791-FE0AC020AA49}"/>
    <cellStyle name="Currency 3 2 2 3 3 5" xfId="4551" xr:uid="{50D997AD-261D-4950-9EEA-383145CD8D27}"/>
    <cellStyle name="Currency 3 2 2 3 3 6" xfId="3207" xr:uid="{C04A814B-B8C3-446B-840B-E98BE5DA7E9D}"/>
    <cellStyle name="Currency 3 2 2 3 4" xfId="327" xr:uid="{0CB2CFC7-D422-427B-898E-D8098F22EF31}"/>
    <cellStyle name="Currency 3 2 2 3 4 2" xfId="1671" xr:uid="{A95DBC6B-481D-48DD-867B-D6220052123B}"/>
    <cellStyle name="Currency 3 2 2 3 4 2 2" xfId="5703" xr:uid="{19AE2D7A-0FC0-4600-8328-E71A5849A49E}"/>
    <cellStyle name="Currency 3 2 2 3 4 3" xfId="4359" xr:uid="{D9A9FEAF-401E-470A-9C7B-28C901B5C84A}"/>
    <cellStyle name="Currency 3 2 2 3 4 4" xfId="3015" xr:uid="{D9862F48-D185-4156-831B-F8542B03CA51}"/>
    <cellStyle name="Currency 3 2 2 3 5" xfId="711" xr:uid="{A17AA134-8E0B-4A0C-8642-AF20DD662DC6}"/>
    <cellStyle name="Currency 3 2 2 3 5 2" xfId="2055" xr:uid="{7F8AFDC9-A1FB-4157-BFAD-4FFC687B8C99}"/>
    <cellStyle name="Currency 3 2 2 3 5 2 2" xfId="6087" xr:uid="{C032A00F-EC3B-4661-B42D-9D302499154B}"/>
    <cellStyle name="Currency 3 2 2 3 5 3" xfId="4743" xr:uid="{79A87254-D1BF-47A1-97CD-226C3B358597}"/>
    <cellStyle name="Currency 3 2 2 3 5 4" xfId="3399" xr:uid="{C42E1D5B-6942-4F4F-8131-284562B317F1}"/>
    <cellStyle name="Currency 3 2 2 3 6" xfId="1095" xr:uid="{D41FE22D-3E39-4D9E-A5E4-E9153A4EEE14}"/>
    <cellStyle name="Currency 3 2 2 3 6 2" xfId="2439" xr:uid="{FFBF03E7-9C4C-48E3-A441-F8CCF3EBF245}"/>
    <cellStyle name="Currency 3 2 2 3 6 2 2" xfId="6471" xr:uid="{81CBFC16-D2FE-4F8C-A4BE-6D1A3FBD8D03}"/>
    <cellStyle name="Currency 3 2 2 3 6 3" xfId="5127" xr:uid="{A3076503-C030-4723-AACA-09331D3978A3}"/>
    <cellStyle name="Currency 3 2 2 3 6 4" xfId="3783" xr:uid="{4F3AB955-DA13-4D1A-94E0-C48CD2C8F749}"/>
    <cellStyle name="Currency 3 2 2 3 7" xfId="1479" xr:uid="{12218934-4889-4940-B2CC-2BDB1AA503AC}"/>
    <cellStyle name="Currency 3 2 2 3 7 2" xfId="5511" xr:uid="{DF32FEBE-D4C7-4281-A1A8-0EF5D7D7CA71}"/>
    <cellStyle name="Currency 3 2 2 3 8" xfId="4167" xr:uid="{2DFAF883-69BC-417B-A683-29574DB624CD}"/>
    <cellStyle name="Currency 3 2 2 3 9" xfId="2823" xr:uid="{8C5C74E1-57CA-4510-B988-28E168F0B4C4}"/>
    <cellStyle name="Currency 3 2 2 4" xfId="183" xr:uid="{ACDF7075-8B01-4F66-8586-9A07B7644916}"/>
    <cellStyle name="Currency 3 2 2 4 2" xfId="567" xr:uid="{7A640159-5BB2-434B-942D-BD8CD88DC740}"/>
    <cellStyle name="Currency 3 2 2 4 2 2" xfId="951" xr:uid="{ACE1A28A-4EFF-4176-AF0F-E427B3735ED5}"/>
    <cellStyle name="Currency 3 2 2 4 2 2 2" xfId="2295" xr:uid="{00EA47C7-93C8-4080-A365-22A4AD207AD7}"/>
    <cellStyle name="Currency 3 2 2 4 2 2 2 2" xfId="6327" xr:uid="{BF49424D-F5DC-4333-88E7-DDC103AD749D}"/>
    <cellStyle name="Currency 3 2 2 4 2 2 3" xfId="4983" xr:uid="{2AFCAE26-A15E-49F9-86EF-25A5EA4CB52E}"/>
    <cellStyle name="Currency 3 2 2 4 2 2 4" xfId="3639" xr:uid="{24E88A10-AB84-4A42-9BC3-2716E19A3918}"/>
    <cellStyle name="Currency 3 2 2 4 2 3" xfId="1335" xr:uid="{147262D0-B5E1-4200-9950-54009B68E517}"/>
    <cellStyle name="Currency 3 2 2 4 2 3 2" xfId="2679" xr:uid="{9116FC31-B0BF-4916-B82F-B66F5AD483A5}"/>
    <cellStyle name="Currency 3 2 2 4 2 3 2 2" xfId="6711" xr:uid="{2247F6C6-B52A-40A1-AFBF-28C19B4723E2}"/>
    <cellStyle name="Currency 3 2 2 4 2 3 3" xfId="5367" xr:uid="{E0776E69-69CE-4B93-9BF0-FBC2FF3CDA53}"/>
    <cellStyle name="Currency 3 2 2 4 2 3 4" xfId="4023" xr:uid="{3964C8FA-3752-4547-9972-1806D8ADBF0A}"/>
    <cellStyle name="Currency 3 2 2 4 2 4" xfId="1911" xr:uid="{5B758E2D-71D2-4FFD-8425-9198B5847CF1}"/>
    <cellStyle name="Currency 3 2 2 4 2 4 2" xfId="5943" xr:uid="{CE0C9B2E-175F-471C-8130-0DFAB7F07F70}"/>
    <cellStyle name="Currency 3 2 2 4 2 5" xfId="4599" xr:uid="{13FA776E-B600-4566-B379-AF1CFE3F99CE}"/>
    <cellStyle name="Currency 3 2 2 4 2 6" xfId="3255" xr:uid="{5A954F9B-8FDD-40E4-8ECC-F1C31F2CEC02}"/>
    <cellStyle name="Currency 3 2 2 4 3" xfId="375" xr:uid="{26296C1B-3E8B-4DAD-ADAF-E721601E0C4A}"/>
    <cellStyle name="Currency 3 2 2 4 3 2" xfId="1719" xr:uid="{75A91885-7B21-41E0-8A50-0C3BC8BBF218}"/>
    <cellStyle name="Currency 3 2 2 4 3 2 2" xfId="5751" xr:uid="{3BE50B0A-22DE-418B-BA3C-8E45D9F472EE}"/>
    <cellStyle name="Currency 3 2 2 4 3 3" xfId="4407" xr:uid="{49400349-8BA1-4F66-B492-A92FE316CF8F}"/>
    <cellStyle name="Currency 3 2 2 4 3 4" xfId="3063" xr:uid="{FB031245-DF99-45F0-8579-4B12B48E3D67}"/>
    <cellStyle name="Currency 3 2 2 4 4" xfId="759" xr:uid="{0C3594BF-B891-4572-ADF8-CC5DC2117B7B}"/>
    <cellStyle name="Currency 3 2 2 4 4 2" xfId="2103" xr:uid="{AF9F0299-04C2-4E2F-AD68-E52FEE41BBA6}"/>
    <cellStyle name="Currency 3 2 2 4 4 2 2" xfId="6135" xr:uid="{09D0B79F-4E9D-4093-BB76-CF9C0074D252}"/>
    <cellStyle name="Currency 3 2 2 4 4 3" xfId="4791" xr:uid="{725E0C96-4B19-421F-B057-ADC12008134E}"/>
    <cellStyle name="Currency 3 2 2 4 4 4" xfId="3447" xr:uid="{80627D22-94D3-4C2C-9C34-9383D5F9A40B}"/>
    <cellStyle name="Currency 3 2 2 4 5" xfId="1143" xr:uid="{C1C124FD-498E-4F51-9E4F-7AACF7A3AD7E}"/>
    <cellStyle name="Currency 3 2 2 4 5 2" xfId="2487" xr:uid="{3C30008E-8E0B-400B-8B4C-125BB7BD1A09}"/>
    <cellStyle name="Currency 3 2 2 4 5 2 2" xfId="6519" xr:uid="{79B44925-8109-4835-B193-A87856E3CA82}"/>
    <cellStyle name="Currency 3 2 2 4 5 3" xfId="5175" xr:uid="{EED06932-900A-4E81-8D87-E8DB432E2862}"/>
    <cellStyle name="Currency 3 2 2 4 5 4" xfId="3831" xr:uid="{1F526420-3224-4DA1-969B-1C61CC2C94E4}"/>
    <cellStyle name="Currency 3 2 2 4 6" xfId="1527" xr:uid="{F3A7678B-9D88-4A66-AA1A-3C92874D7CFB}"/>
    <cellStyle name="Currency 3 2 2 4 6 2" xfId="5559" xr:uid="{A7BEB077-BEAB-44C9-976F-6C2606D86694}"/>
    <cellStyle name="Currency 3 2 2 4 7" xfId="4215" xr:uid="{C50D8090-7400-4674-825F-D843C8402B58}"/>
    <cellStyle name="Currency 3 2 2 4 8" xfId="2871" xr:uid="{6D98FE77-1E5C-4FDF-A472-3E7AA6B971FA}"/>
    <cellStyle name="Currency 3 2 2 5" xfId="471" xr:uid="{A42B71BF-1439-4B42-8746-AD4BAD8F4912}"/>
    <cellStyle name="Currency 3 2 2 5 2" xfId="855" xr:uid="{7768C6AE-024B-412F-BFFF-93F1E1C14FE4}"/>
    <cellStyle name="Currency 3 2 2 5 2 2" xfId="2199" xr:uid="{F41248F2-D8D5-45A0-8679-CB0E20E7BE62}"/>
    <cellStyle name="Currency 3 2 2 5 2 2 2" xfId="6231" xr:uid="{569AA453-CFA8-47A5-8C75-00BC55F33987}"/>
    <cellStyle name="Currency 3 2 2 5 2 3" xfId="4887" xr:uid="{BB43B63A-5DE4-4EAE-99A3-B1E127C0713A}"/>
    <cellStyle name="Currency 3 2 2 5 2 4" xfId="3543" xr:uid="{1B17FD2B-F4F8-415F-8995-0A82AFE977DC}"/>
    <cellStyle name="Currency 3 2 2 5 3" xfId="1239" xr:uid="{C2FF0094-47D3-4D03-979E-5A742125AE52}"/>
    <cellStyle name="Currency 3 2 2 5 3 2" xfId="2583" xr:uid="{B94F1852-F0F0-45CA-ACCE-C20CCD3C0856}"/>
    <cellStyle name="Currency 3 2 2 5 3 2 2" xfId="6615" xr:uid="{20E6853A-F61A-4543-90B2-CF3465423656}"/>
    <cellStyle name="Currency 3 2 2 5 3 3" xfId="5271" xr:uid="{1588DEE5-8E01-476D-B2E0-F2D0A7F705D7}"/>
    <cellStyle name="Currency 3 2 2 5 3 4" xfId="3927" xr:uid="{96A5B165-A8F8-4561-9A3F-3355E7E62753}"/>
    <cellStyle name="Currency 3 2 2 5 4" xfId="1815" xr:uid="{2B1CC7AE-98D0-4181-A17D-F93DCEF15947}"/>
    <cellStyle name="Currency 3 2 2 5 4 2" xfId="5847" xr:uid="{F23E4544-2FDB-4935-9EE6-50CAA164F481}"/>
    <cellStyle name="Currency 3 2 2 5 5" xfId="4503" xr:uid="{3165C07B-9590-40E1-AD5B-C444CB4DE8DF}"/>
    <cellStyle name="Currency 3 2 2 5 6" xfId="3159" xr:uid="{64D637C8-34F5-49F9-984A-FDE98F245185}"/>
    <cellStyle name="Currency 3 2 2 6" xfId="279" xr:uid="{A7A8FCB3-6A55-4CEA-8F7B-C5F9314FFF22}"/>
    <cellStyle name="Currency 3 2 2 6 2" xfId="1623" xr:uid="{7B0211ED-4ED8-4ECC-92DF-0429739E0D6C}"/>
    <cellStyle name="Currency 3 2 2 6 2 2" xfId="5655" xr:uid="{0FDF6E24-2733-4A43-AECC-F3E6C7854C6D}"/>
    <cellStyle name="Currency 3 2 2 6 3" xfId="4311" xr:uid="{B816ADCD-DA79-49DA-94C5-D92D51DF546C}"/>
    <cellStyle name="Currency 3 2 2 6 4" xfId="2967" xr:uid="{454C1139-59BE-4CD0-A6C9-12507E0B3198}"/>
    <cellStyle name="Currency 3 2 2 7" xfId="663" xr:uid="{C395D953-9727-44A9-AFDB-3E1CD5165823}"/>
    <cellStyle name="Currency 3 2 2 7 2" xfId="2007" xr:uid="{9E7085B8-6D2D-47D4-81CB-497E05D2B0EC}"/>
    <cellStyle name="Currency 3 2 2 7 2 2" xfId="6039" xr:uid="{8F334768-F912-41D0-B717-E5CA38C5C6C1}"/>
    <cellStyle name="Currency 3 2 2 7 3" xfId="4695" xr:uid="{1631D96A-0F1F-4FA4-A1FE-69AC3E7F95FE}"/>
    <cellStyle name="Currency 3 2 2 7 4" xfId="3351" xr:uid="{2734B917-F95F-474D-9AB3-E550E816F581}"/>
    <cellStyle name="Currency 3 2 2 8" xfId="1047" xr:uid="{602BD69B-EA45-4547-84B1-7675C0427D9D}"/>
    <cellStyle name="Currency 3 2 2 8 2" xfId="2391" xr:uid="{83685BAB-D025-4C16-B09E-1CC919AE4347}"/>
    <cellStyle name="Currency 3 2 2 8 2 2" xfId="6423" xr:uid="{1F769234-BD65-413E-A62C-1DA721B6992B}"/>
    <cellStyle name="Currency 3 2 2 8 3" xfId="5079" xr:uid="{8DF7A312-7C52-4A1F-9E23-732C40F0F40D}"/>
    <cellStyle name="Currency 3 2 2 8 4" xfId="3735" xr:uid="{628763C6-93A9-42C5-9FB3-95F510F8E58D}"/>
    <cellStyle name="Currency 3 2 2 9" xfId="1431" xr:uid="{8F9087D6-52E5-4EC1-9526-D1F062BCCEF4}"/>
    <cellStyle name="Currency 3 2 2 9 2" xfId="5463" xr:uid="{BF82EE66-7D89-4456-B797-671AC049E36A}"/>
    <cellStyle name="Currency 3 2 3" xfId="95" xr:uid="{00000000-0005-0000-0000-000005000000}"/>
    <cellStyle name="Currency 3 2 3 10" xfId="2783" xr:uid="{58A32FEE-6A4A-4A0E-A99F-EA86C42B6A70}"/>
    <cellStyle name="Currency 3 2 3 2" xfId="143" xr:uid="{3A888676-BB15-4F35-B963-0A07DE92BB06}"/>
    <cellStyle name="Currency 3 2 3 2 2" xfId="239" xr:uid="{726C6961-C59A-460E-9327-249E9511F604}"/>
    <cellStyle name="Currency 3 2 3 2 2 2" xfId="623" xr:uid="{E96BFEF1-A26C-427B-9A0C-E58D102BF3D1}"/>
    <cellStyle name="Currency 3 2 3 2 2 2 2" xfId="1007" xr:uid="{C9BE9461-F347-435A-A6E0-0D787FAFBC1B}"/>
    <cellStyle name="Currency 3 2 3 2 2 2 2 2" xfId="2351" xr:uid="{54DF64E3-FB7C-4561-89C8-638FD5E52B41}"/>
    <cellStyle name="Currency 3 2 3 2 2 2 2 2 2" xfId="6383" xr:uid="{E0402DF3-F085-4970-BB5C-F48376E30FE5}"/>
    <cellStyle name="Currency 3 2 3 2 2 2 2 3" xfId="5039" xr:uid="{8D54F3CA-3A6C-4E97-84A4-729F2111133F}"/>
    <cellStyle name="Currency 3 2 3 2 2 2 2 4" xfId="3695" xr:uid="{DA67837F-07AA-4BC4-9151-15A3C7B66F75}"/>
    <cellStyle name="Currency 3 2 3 2 2 2 3" xfId="1391" xr:uid="{E2CA44B2-5C74-4DAF-8AF7-6C662D184F33}"/>
    <cellStyle name="Currency 3 2 3 2 2 2 3 2" xfId="2735" xr:uid="{DBA84BC7-D839-4B06-B7AB-3AAEDE8E0391}"/>
    <cellStyle name="Currency 3 2 3 2 2 2 3 2 2" xfId="6767" xr:uid="{8EB9C287-A34D-463E-9E3E-BF10EABE1554}"/>
    <cellStyle name="Currency 3 2 3 2 2 2 3 3" xfId="5423" xr:uid="{17F7BB59-EE72-41F8-893C-E9CE8902DBD6}"/>
    <cellStyle name="Currency 3 2 3 2 2 2 3 4" xfId="4079" xr:uid="{02DF90CD-4C35-4E7B-81F1-36354E7C898E}"/>
    <cellStyle name="Currency 3 2 3 2 2 2 4" xfId="1967" xr:uid="{BA29B661-65C1-47C6-9E78-C3C01AEAD552}"/>
    <cellStyle name="Currency 3 2 3 2 2 2 4 2" xfId="5999" xr:uid="{F54A121A-CB2E-4F1F-8A59-544D62D277FD}"/>
    <cellStyle name="Currency 3 2 3 2 2 2 5" xfId="4655" xr:uid="{8B7D5206-0CE2-481F-BD45-6F757FAA2DD1}"/>
    <cellStyle name="Currency 3 2 3 2 2 2 6" xfId="3311" xr:uid="{9A0C3344-C82B-41C2-B1C2-DEA3E75C7D49}"/>
    <cellStyle name="Currency 3 2 3 2 2 3" xfId="431" xr:uid="{D9BB1B37-4337-461C-9D03-0BE3088B1857}"/>
    <cellStyle name="Currency 3 2 3 2 2 3 2" xfId="1775" xr:uid="{459893D3-5B34-4A0B-B369-67A70CC6B4EA}"/>
    <cellStyle name="Currency 3 2 3 2 2 3 2 2" xfId="5807" xr:uid="{F307CA94-8531-42B4-B0C6-FFF5A2F37B03}"/>
    <cellStyle name="Currency 3 2 3 2 2 3 3" xfId="4463" xr:uid="{4A8BD1ED-4F88-4FE2-9A09-DB3466AA853E}"/>
    <cellStyle name="Currency 3 2 3 2 2 3 4" xfId="3119" xr:uid="{48440E16-EC12-4964-881F-5E7E72D3B48C}"/>
    <cellStyle name="Currency 3 2 3 2 2 4" xfId="815" xr:uid="{27FD2BD9-17C7-419B-A057-2F2EE25C0A19}"/>
    <cellStyle name="Currency 3 2 3 2 2 4 2" xfId="2159" xr:uid="{6B2165CE-F8B0-49B0-A5E3-1352978074D8}"/>
    <cellStyle name="Currency 3 2 3 2 2 4 2 2" xfId="6191" xr:uid="{223AE3AB-6BA5-42A0-8CA9-ADDFE409525C}"/>
    <cellStyle name="Currency 3 2 3 2 2 4 3" xfId="4847" xr:uid="{38E9464D-68F8-4044-A0D7-A8B612B0C5DF}"/>
    <cellStyle name="Currency 3 2 3 2 2 4 4" xfId="3503" xr:uid="{83FE301E-1658-4AA1-A8AE-609DB1DDB28C}"/>
    <cellStyle name="Currency 3 2 3 2 2 5" xfId="1199" xr:uid="{351DBE09-CCCA-4161-B1E5-C8750BB1939A}"/>
    <cellStyle name="Currency 3 2 3 2 2 5 2" xfId="2543" xr:uid="{915B2C63-5696-4895-9241-2964CBB28C72}"/>
    <cellStyle name="Currency 3 2 3 2 2 5 2 2" xfId="6575" xr:uid="{2129F4F1-1490-4E94-B8CF-E07334DB5F6F}"/>
    <cellStyle name="Currency 3 2 3 2 2 5 3" xfId="5231" xr:uid="{447273AC-4A33-478B-B6C7-9C7D119C50D7}"/>
    <cellStyle name="Currency 3 2 3 2 2 5 4" xfId="3887" xr:uid="{9C4980FF-5BC1-4EEC-9FED-D56A0F104127}"/>
    <cellStyle name="Currency 3 2 3 2 2 6" xfId="1583" xr:uid="{A865E2A1-DBC5-4A2E-894A-619F247AE660}"/>
    <cellStyle name="Currency 3 2 3 2 2 6 2" xfId="5615" xr:uid="{66587578-DEB8-4D52-8280-432DD1BDEDDB}"/>
    <cellStyle name="Currency 3 2 3 2 2 7" xfId="4271" xr:uid="{598D7434-6AC1-434F-9327-9C0CE7AAD70F}"/>
    <cellStyle name="Currency 3 2 3 2 2 8" xfId="2927" xr:uid="{054E80EF-FE4D-4A02-ABA8-B725A13601B5}"/>
    <cellStyle name="Currency 3 2 3 2 3" xfId="527" xr:uid="{01AF877D-62FD-4EFF-AE4E-70A94AF1B05B}"/>
    <cellStyle name="Currency 3 2 3 2 3 2" xfId="911" xr:uid="{5B84000F-3BE4-4016-810F-EB862CC400B6}"/>
    <cellStyle name="Currency 3 2 3 2 3 2 2" xfId="2255" xr:uid="{0F6E1E8E-A032-4027-A6F0-04EFF3E381EB}"/>
    <cellStyle name="Currency 3 2 3 2 3 2 2 2" xfId="6287" xr:uid="{A96418F7-AF45-476A-B1B9-29EC9B1701C8}"/>
    <cellStyle name="Currency 3 2 3 2 3 2 3" xfId="4943" xr:uid="{D9A9E666-3F29-479D-AB6B-7EA4F3A89743}"/>
    <cellStyle name="Currency 3 2 3 2 3 2 4" xfId="3599" xr:uid="{C3FF9E60-84DC-4B5B-920C-A63E2282A144}"/>
    <cellStyle name="Currency 3 2 3 2 3 3" xfId="1295" xr:uid="{0B0F95A0-A3ED-436D-A021-673E4CE5A88B}"/>
    <cellStyle name="Currency 3 2 3 2 3 3 2" xfId="2639" xr:uid="{0A76C10C-A220-4834-93D4-A87DD1AFBBE3}"/>
    <cellStyle name="Currency 3 2 3 2 3 3 2 2" xfId="6671" xr:uid="{5A8B9E5A-0B8B-4688-AB9C-E9CEB0C3CD46}"/>
    <cellStyle name="Currency 3 2 3 2 3 3 3" xfId="5327" xr:uid="{FBD2AC48-F6F1-45A0-AD1F-62365EE3594A}"/>
    <cellStyle name="Currency 3 2 3 2 3 3 4" xfId="3983" xr:uid="{499E1915-7C93-445F-BD2C-0944A5465B33}"/>
    <cellStyle name="Currency 3 2 3 2 3 4" xfId="1871" xr:uid="{C062E55A-DC6C-464F-8A57-3185E0B1C14E}"/>
    <cellStyle name="Currency 3 2 3 2 3 4 2" xfId="5903" xr:uid="{23BD8D27-96DA-42C4-817A-FA40ED2E9347}"/>
    <cellStyle name="Currency 3 2 3 2 3 5" xfId="4559" xr:uid="{8291CD09-0D72-4ABE-B3AE-CDC71EBE3B2C}"/>
    <cellStyle name="Currency 3 2 3 2 3 6" xfId="3215" xr:uid="{32F1B8D7-4D69-4B07-B320-DDF10ADDE2AB}"/>
    <cellStyle name="Currency 3 2 3 2 4" xfId="335" xr:uid="{FCAF1430-46E7-49E9-A950-287EA278A726}"/>
    <cellStyle name="Currency 3 2 3 2 4 2" xfId="1679" xr:uid="{2A8C2112-A303-4CB1-9A94-1803AD0ECCD4}"/>
    <cellStyle name="Currency 3 2 3 2 4 2 2" xfId="5711" xr:uid="{62FF02AD-4877-46E4-8ADF-F67C140F66AB}"/>
    <cellStyle name="Currency 3 2 3 2 4 3" xfId="4367" xr:uid="{F32FA7C6-811E-411B-8C0C-C115C3465526}"/>
    <cellStyle name="Currency 3 2 3 2 4 4" xfId="3023" xr:uid="{1C84BA82-2185-4E10-B7C3-73CE026E5EF8}"/>
    <cellStyle name="Currency 3 2 3 2 5" xfId="719" xr:uid="{E5BB2AEE-DD4E-4F98-AC6C-15C854F5F880}"/>
    <cellStyle name="Currency 3 2 3 2 5 2" xfId="2063" xr:uid="{842DDD66-C2F3-4A1B-A979-6A3392100B5B}"/>
    <cellStyle name="Currency 3 2 3 2 5 2 2" xfId="6095" xr:uid="{EF14DE30-F544-404C-86D7-D2DCDC274864}"/>
    <cellStyle name="Currency 3 2 3 2 5 3" xfId="4751" xr:uid="{B704BE55-8449-41BA-9686-EE59B8817F00}"/>
    <cellStyle name="Currency 3 2 3 2 5 4" xfId="3407" xr:uid="{FE1339B4-A32F-446E-95DE-DEF5427B7195}"/>
    <cellStyle name="Currency 3 2 3 2 6" xfId="1103" xr:uid="{05E60FD0-5727-4B80-A4A8-C698C4A025B1}"/>
    <cellStyle name="Currency 3 2 3 2 6 2" xfId="2447" xr:uid="{274B0C20-F4EA-4F46-AD02-04E784DF31FF}"/>
    <cellStyle name="Currency 3 2 3 2 6 2 2" xfId="6479" xr:uid="{8474000D-7F2E-445F-BD7A-997B679F630D}"/>
    <cellStyle name="Currency 3 2 3 2 6 3" xfId="5135" xr:uid="{4CC41ACE-CC3E-44BB-BCFA-1FDFCF3E05CB}"/>
    <cellStyle name="Currency 3 2 3 2 6 4" xfId="3791" xr:uid="{509CF71E-F3E8-407D-BC75-0CAF68B836BF}"/>
    <cellStyle name="Currency 3 2 3 2 7" xfId="1487" xr:uid="{8495FC39-33E2-448D-978D-EF29F8FF8049}"/>
    <cellStyle name="Currency 3 2 3 2 7 2" xfId="5519" xr:uid="{34F53EFA-D906-4753-914C-E24252C34683}"/>
    <cellStyle name="Currency 3 2 3 2 8" xfId="4175" xr:uid="{67403079-C4D1-4DCE-A0E4-CE104851B35D}"/>
    <cellStyle name="Currency 3 2 3 2 9" xfId="2831" xr:uid="{783D0A03-9929-4BFA-B4DD-AC6AE19ABEC8}"/>
    <cellStyle name="Currency 3 2 3 3" xfId="191" xr:uid="{BA10C9DD-DCC5-4B9B-80E1-D2B48CB9F836}"/>
    <cellStyle name="Currency 3 2 3 3 2" xfId="575" xr:uid="{A32D7465-65B8-4076-85BE-E2329CDDAE46}"/>
    <cellStyle name="Currency 3 2 3 3 2 2" xfId="959" xr:uid="{9189BB24-1AEA-4F4A-8B2B-7EF5F524B0F3}"/>
    <cellStyle name="Currency 3 2 3 3 2 2 2" xfId="2303" xr:uid="{EE674BA7-E813-4670-860C-5BA19564A867}"/>
    <cellStyle name="Currency 3 2 3 3 2 2 2 2" xfId="6335" xr:uid="{B3BBD0C6-9D4B-41E4-8BC4-5B77E2FC4CE9}"/>
    <cellStyle name="Currency 3 2 3 3 2 2 3" xfId="4991" xr:uid="{BC9189B6-83F6-4314-B9EC-F0D040DA6654}"/>
    <cellStyle name="Currency 3 2 3 3 2 2 4" xfId="3647" xr:uid="{8E38120D-83F8-46BE-A569-A38D7EDB7713}"/>
    <cellStyle name="Currency 3 2 3 3 2 3" xfId="1343" xr:uid="{52948828-FCB3-461A-83DE-8D07E181CE13}"/>
    <cellStyle name="Currency 3 2 3 3 2 3 2" xfId="2687" xr:uid="{BE07C897-2B6B-4A42-BE7F-877D5F517EBC}"/>
    <cellStyle name="Currency 3 2 3 3 2 3 2 2" xfId="6719" xr:uid="{1357E5AD-3979-4746-A9D7-553AB7A06C59}"/>
    <cellStyle name="Currency 3 2 3 3 2 3 3" xfId="5375" xr:uid="{820B4277-D257-4634-B4CA-874F26F0BC24}"/>
    <cellStyle name="Currency 3 2 3 3 2 3 4" xfId="4031" xr:uid="{F09044DB-2E45-4CA5-A079-C3DC43AC182A}"/>
    <cellStyle name="Currency 3 2 3 3 2 4" xfId="1919" xr:uid="{3DCD20C6-2D32-437F-AC26-4774749B4010}"/>
    <cellStyle name="Currency 3 2 3 3 2 4 2" xfId="5951" xr:uid="{301BBAC7-947F-423A-AF8D-5FC389673A16}"/>
    <cellStyle name="Currency 3 2 3 3 2 5" xfId="4607" xr:uid="{D5C33BA0-117F-419E-BDF9-044737647C63}"/>
    <cellStyle name="Currency 3 2 3 3 2 6" xfId="3263" xr:uid="{2977F4D6-42EB-410A-A069-CE86223422A7}"/>
    <cellStyle name="Currency 3 2 3 3 3" xfId="383" xr:uid="{8CE2F2B3-03AD-40AA-AC59-92C9367C9EB8}"/>
    <cellStyle name="Currency 3 2 3 3 3 2" xfId="1727" xr:uid="{73EC024E-4D1A-489A-AEB4-27A177CF3879}"/>
    <cellStyle name="Currency 3 2 3 3 3 2 2" xfId="5759" xr:uid="{979DBE0A-9198-41B9-B988-85DDFBF3D8ED}"/>
    <cellStyle name="Currency 3 2 3 3 3 3" xfId="4415" xr:uid="{0773A820-078E-4627-B60C-EFC46192EF93}"/>
    <cellStyle name="Currency 3 2 3 3 3 4" xfId="3071" xr:uid="{01367FDB-9B85-42EB-842C-072C8503D12F}"/>
    <cellStyle name="Currency 3 2 3 3 4" xfId="767" xr:uid="{DE71CBF2-6918-4E20-A554-226CED5C3CD9}"/>
    <cellStyle name="Currency 3 2 3 3 4 2" xfId="2111" xr:uid="{2CAC8F35-22AB-4D5C-8B0E-BE0E66E16E68}"/>
    <cellStyle name="Currency 3 2 3 3 4 2 2" xfId="6143" xr:uid="{B915F82A-EFF4-48C5-B60C-1F3394805AA6}"/>
    <cellStyle name="Currency 3 2 3 3 4 3" xfId="4799" xr:uid="{D050A4DF-9580-4EF5-ACC3-FAEF19B5AC08}"/>
    <cellStyle name="Currency 3 2 3 3 4 4" xfId="3455" xr:uid="{0B87050C-0E2B-4B8D-9808-FAABEBF1DCB0}"/>
    <cellStyle name="Currency 3 2 3 3 5" xfId="1151" xr:uid="{D6230A7A-1F37-4BF7-93B9-3ECB900889AF}"/>
    <cellStyle name="Currency 3 2 3 3 5 2" xfId="2495" xr:uid="{93D30BF9-B279-44DB-8BFF-882D049964EF}"/>
    <cellStyle name="Currency 3 2 3 3 5 2 2" xfId="6527" xr:uid="{EAF2FC4E-DEA7-4D93-834D-7D2EF349B43A}"/>
    <cellStyle name="Currency 3 2 3 3 5 3" xfId="5183" xr:uid="{742D7C72-3EFA-4339-B944-F74A42B504C5}"/>
    <cellStyle name="Currency 3 2 3 3 5 4" xfId="3839" xr:uid="{099499CE-5B79-491E-9A86-53371EF00EE5}"/>
    <cellStyle name="Currency 3 2 3 3 6" xfId="1535" xr:uid="{D235E3B9-5EE8-4537-BDDA-ECC41550251F}"/>
    <cellStyle name="Currency 3 2 3 3 6 2" xfId="5567" xr:uid="{3DE91D44-5529-4138-B416-A4C67CD194DB}"/>
    <cellStyle name="Currency 3 2 3 3 7" xfId="4223" xr:uid="{3F01444E-93A0-4B51-A5AF-49E817839A57}"/>
    <cellStyle name="Currency 3 2 3 3 8" xfId="2879" xr:uid="{13937EA9-6E6A-4B07-8545-87862FBEC4FA}"/>
    <cellStyle name="Currency 3 2 3 4" xfId="479" xr:uid="{5E716A0B-B7AD-4F2B-8732-9E1BF6FE1ADC}"/>
    <cellStyle name="Currency 3 2 3 4 2" xfId="863" xr:uid="{070B3556-0C80-4A94-80BB-6CEB7E744630}"/>
    <cellStyle name="Currency 3 2 3 4 2 2" xfId="2207" xr:uid="{2E75C1A4-E462-48BE-BF2A-DBAE80E53627}"/>
    <cellStyle name="Currency 3 2 3 4 2 2 2" xfId="6239" xr:uid="{5BED98AE-218B-4D49-B27E-F8D6C1E853D0}"/>
    <cellStyle name="Currency 3 2 3 4 2 3" xfId="4895" xr:uid="{4875FE46-65AD-497E-A306-E02418080DF4}"/>
    <cellStyle name="Currency 3 2 3 4 2 4" xfId="3551" xr:uid="{69E63B35-9B2D-4D20-9AB5-85E6E70672D5}"/>
    <cellStyle name="Currency 3 2 3 4 3" xfId="1247" xr:uid="{6C57121E-E573-4E75-8629-F73A8EB8273B}"/>
    <cellStyle name="Currency 3 2 3 4 3 2" xfId="2591" xr:uid="{19504B82-7268-49BE-B447-2D59F365373E}"/>
    <cellStyle name="Currency 3 2 3 4 3 2 2" xfId="6623" xr:uid="{272EFAD9-4B2E-4B68-8043-609CE34EF799}"/>
    <cellStyle name="Currency 3 2 3 4 3 3" xfId="5279" xr:uid="{9BBE50B9-27CA-42E9-8386-7B299723F4F1}"/>
    <cellStyle name="Currency 3 2 3 4 3 4" xfId="3935" xr:uid="{BE7C5F1D-ACCB-41D7-9D9D-AB0FCF1B86F0}"/>
    <cellStyle name="Currency 3 2 3 4 4" xfId="1823" xr:uid="{3D8E8314-B995-447F-9D77-5C714EBEB88B}"/>
    <cellStyle name="Currency 3 2 3 4 4 2" xfId="5855" xr:uid="{D4A9AEBA-E1C8-4433-A857-CE95B964688B}"/>
    <cellStyle name="Currency 3 2 3 4 5" xfId="4511" xr:uid="{74C78CA9-116F-406D-B745-1B8EBF772894}"/>
    <cellStyle name="Currency 3 2 3 4 6" xfId="3167" xr:uid="{9A45C317-11D3-49A5-AE05-A5A40FF55D58}"/>
    <cellStyle name="Currency 3 2 3 5" xfId="287" xr:uid="{90F12F1D-086B-4DC4-897B-3A3EE2DB53E1}"/>
    <cellStyle name="Currency 3 2 3 5 2" xfId="1631" xr:uid="{24BE4547-D69E-4A2E-864B-CDBA0C726C34}"/>
    <cellStyle name="Currency 3 2 3 5 2 2" xfId="5663" xr:uid="{ED36D79B-DF44-43AB-8357-E416B10506F0}"/>
    <cellStyle name="Currency 3 2 3 5 3" xfId="4319" xr:uid="{C6BEBAE5-2768-4D99-A8FF-A8EC4E2D94CF}"/>
    <cellStyle name="Currency 3 2 3 5 4" xfId="2975" xr:uid="{04B362F4-E7D6-479C-8688-80A882A0F661}"/>
    <cellStyle name="Currency 3 2 3 6" xfId="671" xr:uid="{D8BA798B-8660-4166-8F51-17DF4441BAEA}"/>
    <cellStyle name="Currency 3 2 3 6 2" xfId="2015" xr:uid="{4C013108-A79D-4BD8-B859-EB2D43ECA048}"/>
    <cellStyle name="Currency 3 2 3 6 2 2" xfId="6047" xr:uid="{DAB70694-6E26-418B-8194-CF3B401C3857}"/>
    <cellStyle name="Currency 3 2 3 6 3" xfId="4703" xr:uid="{8DA92297-A25F-4630-8072-463E747BC26E}"/>
    <cellStyle name="Currency 3 2 3 6 4" xfId="3359" xr:uid="{8EFB9541-E356-4EC0-8A5A-9F4AF02FD70F}"/>
    <cellStyle name="Currency 3 2 3 7" xfId="1055" xr:uid="{76BFC558-5998-4845-AA8D-0C3E5A63C90C}"/>
    <cellStyle name="Currency 3 2 3 7 2" xfId="2399" xr:uid="{1998F0E1-53C8-463C-9F63-BFA9C5017193}"/>
    <cellStyle name="Currency 3 2 3 7 2 2" xfId="6431" xr:uid="{81C68211-3733-49D9-BD0B-D3714C1CCC54}"/>
    <cellStyle name="Currency 3 2 3 7 3" xfId="5087" xr:uid="{7A21C876-CE98-4C9B-905E-B49B2C4B7416}"/>
    <cellStyle name="Currency 3 2 3 7 4" xfId="3743" xr:uid="{DDA2B4AA-3F36-4FBC-B0E9-4767E06A748B}"/>
    <cellStyle name="Currency 3 2 3 8" xfId="1439" xr:uid="{613E4DBD-1577-4BB6-9CE4-D7A751CA5E1E}"/>
    <cellStyle name="Currency 3 2 3 8 2" xfId="5471" xr:uid="{8D12B188-B58A-4FCF-A421-7B84DB07883C}"/>
    <cellStyle name="Currency 3 2 3 9" xfId="4127" xr:uid="{39F82A35-54F7-4E45-99B7-1B592D112685}"/>
    <cellStyle name="Currency 3 2 4" xfId="119" xr:uid="{89DDC4E2-E089-4CF0-B943-9A155FC2DE84}"/>
    <cellStyle name="Currency 3 2 4 2" xfId="215" xr:uid="{43D901D3-9078-46AA-8EC2-8BE9BE458259}"/>
    <cellStyle name="Currency 3 2 4 2 2" xfId="599" xr:uid="{8A543C11-02D0-4EA1-8E32-94CE72CD4ADB}"/>
    <cellStyle name="Currency 3 2 4 2 2 2" xfId="983" xr:uid="{0A029B7E-6F05-449E-8964-1F264EEA3FCD}"/>
    <cellStyle name="Currency 3 2 4 2 2 2 2" xfId="2327" xr:uid="{E23F383A-1F35-44C2-B335-39440BF088B3}"/>
    <cellStyle name="Currency 3 2 4 2 2 2 2 2" xfId="6359" xr:uid="{5FBDE9D2-A4DE-49D9-8942-9E36073D0867}"/>
    <cellStyle name="Currency 3 2 4 2 2 2 3" xfId="5015" xr:uid="{7B45292B-3F2A-4756-919F-966ADF1C1DB1}"/>
    <cellStyle name="Currency 3 2 4 2 2 2 4" xfId="3671" xr:uid="{481CC40C-834E-4F5B-ABB1-77D434D4EA32}"/>
    <cellStyle name="Currency 3 2 4 2 2 3" xfId="1367" xr:uid="{F2D573C9-A39C-43C2-959E-683A427CB746}"/>
    <cellStyle name="Currency 3 2 4 2 2 3 2" xfId="2711" xr:uid="{6DD1726E-A5B8-4859-9BE2-409CF8EB3AC4}"/>
    <cellStyle name="Currency 3 2 4 2 2 3 2 2" xfId="6743" xr:uid="{D3802960-6A48-4FDC-9437-632DA20D3525}"/>
    <cellStyle name="Currency 3 2 4 2 2 3 3" xfId="5399" xr:uid="{433DFCE8-FDB2-4C77-865A-E5D4D4145DF4}"/>
    <cellStyle name="Currency 3 2 4 2 2 3 4" xfId="4055" xr:uid="{B33CD77C-A092-44F2-81B4-B64D855C6FAF}"/>
    <cellStyle name="Currency 3 2 4 2 2 4" xfId="1943" xr:uid="{2F76173A-559C-4BE3-BF56-310654EC24A3}"/>
    <cellStyle name="Currency 3 2 4 2 2 4 2" xfId="5975" xr:uid="{357E78CC-476B-47FC-BE2E-C1167E82455B}"/>
    <cellStyle name="Currency 3 2 4 2 2 5" xfId="4631" xr:uid="{5B2DF699-ABE9-42BA-B819-F0FAC6D5476E}"/>
    <cellStyle name="Currency 3 2 4 2 2 6" xfId="3287" xr:uid="{A920297D-CDC4-4B35-9593-B802324C52D0}"/>
    <cellStyle name="Currency 3 2 4 2 3" xfId="407" xr:uid="{577083FD-D19A-4E92-AB30-EB2FB2F96F2D}"/>
    <cellStyle name="Currency 3 2 4 2 3 2" xfId="1751" xr:uid="{0418541D-5BD9-4FE6-9E9B-1C83197B999E}"/>
    <cellStyle name="Currency 3 2 4 2 3 2 2" xfId="5783" xr:uid="{4385E2C8-667A-4E2C-B56D-1BE2CABAC4F5}"/>
    <cellStyle name="Currency 3 2 4 2 3 3" xfId="4439" xr:uid="{F29619F8-FBFB-412A-B5D4-013264CD07FC}"/>
    <cellStyle name="Currency 3 2 4 2 3 4" xfId="3095" xr:uid="{0669875F-AF72-4E5F-A2F0-00F225335DD4}"/>
    <cellStyle name="Currency 3 2 4 2 4" xfId="791" xr:uid="{F3EE07E7-31B1-486E-B81F-2D1F3DAD0D85}"/>
    <cellStyle name="Currency 3 2 4 2 4 2" xfId="2135" xr:uid="{1DCB6AEF-0EEA-47DD-A338-56D909D2750F}"/>
    <cellStyle name="Currency 3 2 4 2 4 2 2" xfId="6167" xr:uid="{36D725D6-C0C1-45A5-81AF-FBB410AF6044}"/>
    <cellStyle name="Currency 3 2 4 2 4 3" xfId="4823" xr:uid="{344A48BF-A893-4BC7-887F-FA2143BE76AB}"/>
    <cellStyle name="Currency 3 2 4 2 4 4" xfId="3479" xr:uid="{FC9C50C8-FD19-469A-B799-CC3769FD40D2}"/>
    <cellStyle name="Currency 3 2 4 2 5" xfId="1175" xr:uid="{1A9C373B-B37F-41E7-9D6D-CAD775B7176F}"/>
    <cellStyle name="Currency 3 2 4 2 5 2" xfId="2519" xr:uid="{D786A08A-F3D3-4A40-A584-F6B12821DBFD}"/>
    <cellStyle name="Currency 3 2 4 2 5 2 2" xfId="6551" xr:uid="{796CDB9E-53C7-4D4D-A6D1-9B9C2BC62B21}"/>
    <cellStyle name="Currency 3 2 4 2 5 3" xfId="5207" xr:uid="{93640FC0-7A58-4D82-B3A9-ABF9AEB6E37F}"/>
    <cellStyle name="Currency 3 2 4 2 5 4" xfId="3863" xr:uid="{AB933DFC-63DE-4C76-A8C9-1B764A3FADC1}"/>
    <cellStyle name="Currency 3 2 4 2 6" xfId="1559" xr:uid="{EDFFED4F-5AD0-4D7D-9BCE-588D602EDD60}"/>
    <cellStyle name="Currency 3 2 4 2 6 2" xfId="5591" xr:uid="{B91F2216-4884-49AD-81F6-82C298315F81}"/>
    <cellStyle name="Currency 3 2 4 2 7" xfId="4247" xr:uid="{F2D214A1-C3AB-4E5C-9266-B1BC4A7DEBA1}"/>
    <cellStyle name="Currency 3 2 4 2 8" xfId="2903" xr:uid="{F0BB6655-8357-4223-AA52-CBAA607335BD}"/>
    <cellStyle name="Currency 3 2 4 3" xfId="503" xr:uid="{15552A4E-A7B3-4979-955F-2D62AB52F23D}"/>
    <cellStyle name="Currency 3 2 4 3 2" xfId="887" xr:uid="{EC90E01F-B74F-4FF6-8919-822FE1FC882F}"/>
    <cellStyle name="Currency 3 2 4 3 2 2" xfId="2231" xr:uid="{06DB2B7B-B50E-447A-9D64-235AAAB5C8B8}"/>
    <cellStyle name="Currency 3 2 4 3 2 2 2" xfId="6263" xr:uid="{10D3A2AB-A666-4161-9C19-338D68B95DDA}"/>
    <cellStyle name="Currency 3 2 4 3 2 3" xfId="4919" xr:uid="{70D7B013-5E66-459C-9C84-3A12639EA642}"/>
    <cellStyle name="Currency 3 2 4 3 2 4" xfId="3575" xr:uid="{2266B81E-1946-4A4D-ACD0-AFEF2B0143FD}"/>
    <cellStyle name="Currency 3 2 4 3 3" xfId="1271" xr:uid="{0805DA0C-EA96-44CF-B258-801471A3ED3A}"/>
    <cellStyle name="Currency 3 2 4 3 3 2" xfId="2615" xr:uid="{00099FEA-1680-494F-801A-87414B4246B2}"/>
    <cellStyle name="Currency 3 2 4 3 3 2 2" xfId="6647" xr:uid="{68E6840A-425C-4D0C-8DB7-ED08CD4A894D}"/>
    <cellStyle name="Currency 3 2 4 3 3 3" xfId="5303" xr:uid="{780DD718-CD66-444B-B5C9-F1F3060CE563}"/>
    <cellStyle name="Currency 3 2 4 3 3 4" xfId="3959" xr:uid="{91B703E8-87F8-40CD-9461-605EE9D3CA5E}"/>
    <cellStyle name="Currency 3 2 4 3 4" xfId="1847" xr:uid="{A17B0822-89CF-423A-BAFB-339F6AC65D98}"/>
    <cellStyle name="Currency 3 2 4 3 4 2" xfId="5879" xr:uid="{779FC207-8079-4F5C-BEE1-552D42372C6C}"/>
    <cellStyle name="Currency 3 2 4 3 5" xfId="4535" xr:uid="{766F0E2E-827C-4CEA-A3A8-FFFA6D1A694B}"/>
    <cellStyle name="Currency 3 2 4 3 6" xfId="3191" xr:uid="{C74348FC-CB60-4FBA-8BB6-C2FB2484FF16}"/>
    <cellStyle name="Currency 3 2 4 4" xfId="311" xr:uid="{C0B9F72E-52BF-4A88-8F14-7E93E66247F9}"/>
    <cellStyle name="Currency 3 2 4 4 2" xfId="1655" xr:uid="{9F1CAE29-F297-469F-B2A9-CED18EFAE573}"/>
    <cellStyle name="Currency 3 2 4 4 2 2" xfId="5687" xr:uid="{AE6A4BE7-31FB-4348-BE2B-A09FB58E29EF}"/>
    <cellStyle name="Currency 3 2 4 4 3" xfId="4343" xr:uid="{6063B712-482F-407C-82C3-4D45372183A2}"/>
    <cellStyle name="Currency 3 2 4 4 4" xfId="2999" xr:uid="{D910DAB7-05E0-4A07-82C3-B96D3380CC64}"/>
    <cellStyle name="Currency 3 2 4 5" xfId="695" xr:uid="{2C7530C0-B420-42FE-8206-8CD307C5C48B}"/>
    <cellStyle name="Currency 3 2 4 5 2" xfId="2039" xr:uid="{1B967D13-87B3-4C35-89FE-B5A9608839D3}"/>
    <cellStyle name="Currency 3 2 4 5 2 2" xfId="6071" xr:uid="{122B4E15-DAEE-47EB-8845-CF79543D13CC}"/>
    <cellStyle name="Currency 3 2 4 5 3" xfId="4727" xr:uid="{CD7183CF-B5F8-4A46-8ABD-F7FE90D7F2CE}"/>
    <cellStyle name="Currency 3 2 4 5 4" xfId="3383" xr:uid="{A0473755-4AA6-4BAF-B623-901F980407F6}"/>
    <cellStyle name="Currency 3 2 4 6" xfId="1079" xr:uid="{34FB0DB7-4773-4BBE-A2BE-EA122B62468A}"/>
    <cellStyle name="Currency 3 2 4 6 2" xfId="2423" xr:uid="{4E2617C9-2599-42CD-BE5F-A7B9BEDAAD73}"/>
    <cellStyle name="Currency 3 2 4 6 2 2" xfId="6455" xr:uid="{5067FBFD-1D2E-4D2B-9578-ED781DE60E87}"/>
    <cellStyle name="Currency 3 2 4 6 3" xfId="5111" xr:uid="{C2A84CBB-0D43-4478-BD46-BEB8FFDE42D6}"/>
    <cellStyle name="Currency 3 2 4 6 4" xfId="3767" xr:uid="{1A519555-9E5B-4461-99F9-D2D19170A8F4}"/>
    <cellStyle name="Currency 3 2 4 7" xfId="1463" xr:uid="{E03C116C-00B9-46E8-9E96-CE12EC3AAACE}"/>
    <cellStyle name="Currency 3 2 4 7 2" xfId="5495" xr:uid="{FDE19FB7-DB5E-4365-B95F-C8ACEFCD5C50}"/>
    <cellStyle name="Currency 3 2 4 8" xfId="4151" xr:uid="{1527F77F-5647-405E-B302-F7627E496A36}"/>
    <cellStyle name="Currency 3 2 4 9" xfId="2807" xr:uid="{68CAC599-240E-4E4D-8BB8-F8CA87257C50}"/>
    <cellStyle name="Currency 3 2 5" xfId="167" xr:uid="{BC65C95E-0BAD-4A95-AF3D-4BF028B5EAB9}"/>
    <cellStyle name="Currency 3 2 5 2" xfId="551" xr:uid="{BDA30AFC-BC73-4C6B-8629-998B40231283}"/>
    <cellStyle name="Currency 3 2 5 2 2" xfId="935" xr:uid="{92A955AC-F6CC-442A-9244-9D0984AFFDDD}"/>
    <cellStyle name="Currency 3 2 5 2 2 2" xfId="2279" xr:uid="{6F54D8F4-7851-4B91-A714-F54AA07F62F1}"/>
    <cellStyle name="Currency 3 2 5 2 2 2 2" xfId="6311" xr:uid="{2F3BF17A-8AD4-4341-BC00-64014C1ABE9C}"/>
    <cellStyle name="Currency 3 2 5 2 2 3" xfId="4967" xr:uid="{8DA02A0E-A032-4401-A4A4-DC5DC082B22F}"/>
    <cellStyle name="Currency 3 2 5 2 2 4" xfId="3623" xr:uid="{A68401C5-944B-4CB4-9947-D06D5A7FC24E}"/>
    <cellStyle name="Currency 3 2 5 2 3" xfId="1319" xr:uid="{D5B0575A-23FC-4DA3-BC52-1F985DA9A377}"/>
    <cellStyle name="Currency 3 2 5 2 3 2" xfId="2663" xr:uid="{6F0F7BE3-1230-4C13-AEE3-12C606189437}"/>
    <cellStyle name="Currency 3 2 5 2 3 2 2" xfId="6695" xr:uid="{0EDFAD03-7AAA-4074-9E47-5FF491E14C32}"/>
    <cellStyle name="Currency 3 2 5 2 3 3" xfId="5351" xr:uid="{8CBE3BAA-524A-43FB-ABA5-137315AF5A05}"/>
    <cellStyle name="Currency 3 2 5 2 3 4" xfId="4007" xr:uid="{5923402D-05D1-40EA-8307-3E0C87336A23}"/>
    <cellStyle name="Currency 3 2 5 2 4" xfId="1895" xr:uid="{B6BC4581-EB8C-46E5-9234-933DF8749923}"/>
    <cellStyle name="Currency 3 2 5 2 4 2" xfId="5927" xr:uid="{99566C39-ED7F-4ED4-97E4-5817B8D00222}"/>
    <cellStyle name="Currency 3 2 5 2 5" xfId="4583" xr:uid="{27CCD429-4B1F-4CA0-846F-A85B4FA3B042}"/>
    <cellStyle name="Currency 3 2 5 2 6" xfId="3239" xr:uid="{CD2CDDE5-CEDA-43A9-ABFA-0209FAA0E130}"/>
    <cellStyle name="Currency 3 2 5 3" xfId="359" xr:uid="{E605D17E-D875-4657-9308-282095C40387}"/>
    <cellStyle name="Currency 3 2 5 3 2" xfId="1703" xr:uid="{BAB500C2-74AF-4D71-AB27-33826B399269}"/>
    <cellStyle name="Currency 3 2 5 3 2 2" xfId="5735" xr:uid="{766B8335-BACC-44EC-80EA-AB5D21B1A9DA}"/>
    <cellStyle name="Currency 3 2 5 3 3" xfId="4391" xr:uid="{3122AB65-7D0C-4290-8842-2494702B9F68}"/>
    <cellStyle name="Currency 3 2 5 3 4" xfId="3047" xr:uid="{4F027486-F75A-429E-9EF9-6A978D09F964}"/>
    <cellStyle name="Currency 3 2 5 4" xfId="743" xr:uid="{C7A26D13-CD0A-4A70-887E-00E277310319}"/>
    <cellStyle name="Currency 3 2 5 4 2" xfId="2087" xr:uid="{50102EE6-53AB-46A8-B982-99E2E4D9076D}"/>
    <cellStyle name="Currency 3 2 5 4 2 2" xfId="6119" xr:uid="{41D56388-6BB8-4F40-AE47-167EA90F013C}"/>
    <cellStyle name="Currency 3 2 5 4 3" xfId="4775" xr:uid="{8E92B0B0-D3DD-4B5C-9704-8A0176C1A386}"/>
    <cellStyle name="Currency 3 2 5 4 4" xfId="3431" xr:uid="{94191968-D92B-4AF2-934B-5F5FE3A6C446}"/>
    <cellStyle name="Currency 3 2 5 5" xfId="1127" xr:uid="{D6AA27C5-26E7-4113-B156-F37D5BF04464}"/>
    <cellStyle name="Currency 3 2 5 5 2" xfId="2471" xr:uid="{FC6189B7-F629-4AB7-AAAE-0C74CD2A0F5A}"/>
    <cellStyle name="Currency 3 2 5 5 2 2" xfId="6503" xr:uid="{DF685317-1780-4B88-BCD0-36BC0D0680FC}"/>
    <cellStyle name="Currency 3 2 5 5 3" xfId="5159" xr:uid="{D3144F25-FF5D-4079-842D-C561E5DAD86E}"/>
    <cellStyle name="Currency 3 2 5 5 4" xfId="3815" xr:uid="{05F63C93-A3CD-468E-A096-E8CE33FAFF88}"/>
    <cellStyle name="Currency 3 2 5 6" xfId="1511" xr:uid="{DA2C1A4F-A4C6-4E4A-A987-377EF65B5079}"/>
    <cellStyle name="Currency 3 2 5 6 2" xfId="5543" xr:uid="{9E1B60E5-9149-4E5B-9563-45AC936E4297}"/>
    <cellStyle name="Currency 3 2 5 7" xfId="4199" xr:uid="{FD02E93D-BCC0-4F15-8700-4FE35884DDFC}"/>
    <cellStyle name="Currency 3 2 5 8" xfId="2855" xr:uid="{FEF7A5A3-1FA0-47C8-A46D-5DB3CA56EB0F}"/>
    <cellStyle name="Currency 3 2 6" xfId="455" xr:uid="{A41CD3E1-EF2A-4C99-BCCB-DFC186190D35}"/>
    <cellStyle name="Currency 3 2 6 2" xfId="839" xr:uid="{A88CC03A-B853-411E-BE8C-75B96A2794C3}"/>
    <cellStyle name="Currency 3 2 6 2 2" xfId="2183" xr:uid="{19350548-825A-45C6-A078-9A87563A91C1}"/>
    <cellStyle name="Currency 3 2 6 2 2 2" xfId="6215" xr:uid="{0198FE24-79A6-4F11-8168-5AE97AC09F4B}"/>
    <cellStyle name="Currency 3 2 6 2 3" xfId="4871" xr:uid="{8FC29B5F-91F3-4F50-990B-DFA0A8E87C70}"/>
    <cellStyle name="Currency 3 2 6 2 4" xfId="3527" xr:uid="{634446F3-1F3C-41BF-89FF-341BE76F3F20}"/>
    <cellStyle name="Currency 3 2 6 3" xfId="1223" xr:uid="{BDFD67BD-C64C-4297-8398-05C268564E1A}"/>
    <cellStyle name="Currency 3 2 6 3 2" xfId="2567" xr:uid="{1C3247FC-2917-4AEA-9B76-ABA4D4A5F4B6}"/>
    <cellStyle name="Currency 3 2 6 3 2 2" xfId="6599" xr:uid="{278BDA26-6E16-4046-8CE7-4F6E4E550D24}"/>
    <cellStyle name="Currency 3 2 6 3 3" xfId="5255" xr:uid="{883564EB-DF90-40B4-A209-F89CD3B5DF2A}"/>
    <cellStyle name="Currency 3 2 6 3 4" xfId="3911" xr:uid="{C1757F40-6FFD-462C-9A45-AC4E61F3928C}"/>
    <cellStyle name="Currency 3 2 6 4" xfId="1799" xr:uid="{FAB0B651-BEEA-4122-BA2C-4A6AB436FEC1}"/>
    <cellStyle name="Currency 3 2 6 4 2" xfId="5831" xr:uid="{B2BA9830-E3E5-4E4F-BE69-F42BC7501A41}"/>
    <cellStyle name="Currency 3 2 6 5" xfId="4487" xr:uid="{E3EF2B97-4128-488A-9F0B-C6F08C1939F5}"/>
    <cellStyle name="Currency 3 2 6 6" xfId="3143" xr:uid="{055E453A-EAB8-4F29-89E9-EAB295E96175}"/>
    <cellStyle name="Currency 3 2 7" xfId="263" xr:uid="{6A667017-6ED5-4335-B9E6-6E6C610A867C}"/>
    <cellStyle name="Currency 3 2 7 2" xfId="1607" xr:uid="{5798F924-7D4C-40DA-A9E6-4D8738350A77}"/>
    <cellStyle name="Currency 3 2 7 2 2" xfId="5639" xr:uid="{FA3E5092-8102-452A-AF99-3123A435243B}"/>
    <cellStyle name="Currency 3 2 7 3" xfId="4295" xr:uid="{5C592986-62BC-4E81-B942-1837512EE561}"/>
    <cellStyle name="Currency 3 2 7 4" xfId="2951" xr:uid="{A9AD8423-8543-401A-90D6-EC129CEC7441}"/>
    <cellStyle name="Currency 3 2 8" xfId="647" xr:uid="{F91ADF49-E29B-416F-A02E-3165A29C8FC0}"/>
    <cellStyle name="Currency 3 2 8 2" xfId="1991" xr:uid="{1D658C17-9650-4BF7-B2D5-39A9E6AF1DB8}"/>
    <cellStyle name="Currency 3 2 8 2 2" xfId="6023" xr:uid="{0A9B9F46-30D3-4C55-A25F-0D16272B5ECA}"/>
    <cellStyle name="Currency 3 2 8 3" xfId="4679" xr:uid="{50BC296B-85E8-42F0-944F-DDFAD6E9C0C8}"/>
    <cellStyle name="Currency 3 2 8 4" xfId="3335" xr:uid="{CDACF8C0-00EA-4070-835D-CD24D5ABBDD4}"/>
    <cellStyle name="Currency 3 2 9" xfId="1031" xr:uid="{9AF581FA-1797-4180-89A9-3A1822EC75F5}"/>
    <cellStyle name="Currency 3 2 9 2" xfId="2375" xr:uid="{4F9934F0-869A-4E57-A238-D7ED707C30E4}"/>
    <cellStyle name="Currency 3 2 9 2 2" xfId="6407" xr:uid="{F9B47B08-4092-445C-95C5-B320F8B70AD9}"/>
    <cellStyle name="Currency 3 2 9 3" xfId="5063" xr:uid="{148EE886-0D06-4AA1-A949-7AAF18C2EB7C}"/>
    <cellStyle name="Currency 3 2 9 4" xfId="3719" xr:uid="{48BF3E55-40C4-43A8-9434-BE5B4BCF4BD6}"/>
    <cellStyle name="Currency 3 3" xfId="79" xr:uid="{00000000-0005-0000-0000-000005000000}"/>
    <cellStyle name="Currency 3 3 10" xfId="4111" xr:uid="{78F02492-1AB9-4DDC-87E8-971456066BB8}"/>
    <cellStyle name="Currency 3 3 11" xfId="2767" xr:uid="{52537A6A-AB4A-413F-A5FE-4CDD4CE15D3C}"/>
    <cellStyle name="Currency 3 3 2" xfId="103" xr:uid="{00000000-0005-0000-0000-000005000000}"/>
    <cellStyle name="Currency 3 3 2 10" xfId="2791" xr:uid="{0D71FC82-B75E-41CE-A0B2-89F3A0A306FC}"/>
    <cellStyle name="Currency 3 3 2 2" xfId="151" xr:uid="{F9A68419-2689-432A-9666-505A5ADCCCE4}"/>
    <cellStyle name="Currency 3 3 2 2 2" xfId="247" xr:uid="{FAD7A6AC-A47A-4A71-A0F3-F4DFCEDE7ADC}"/>
    <cellStyle name="Currency 3 3 2 2 2 2" xfId="631" xr:uid="{A035BF71-38A2-4EA9-9273-2B581461512C}"/>
    <cellStyle name="Currency 3 3 2 2 2 2 2" xfId="1015" xr:uid="{0CF3FD2D-3DA3-4BE2-9900-92B92A04C4AB}"/>
    <cellStyle name="Currency 3 3 2 2 2 2 2 2" xfId="2359" xr:uid="{4F1BCE99-0470-4978-AADD-A1C8723D31A9}"/>
    <cellStyle name="Currency 3 3 2 2 2 2 2 2 2" xfId="6391" xr:uid="{52D103E6-A09F-4CD4-AFD9-7C9AE7B599CB}"/>
    <cellStyle name="Currency 3 3 2 2 2 2 2 3" xfId="5047" xr:uid="{38CFF481-5D0D-49FE-90E6-AD3DB40242BF}"/>
    <cellStyle name="Currency 3 3 2 2 2 2 2 4" xfId="3703" xr:uid="{854BBF98-FCBF-44B2-9B77-E09849273D30}"/>
    <cellStyle name="Currency 3 3 2 2 2 2 3" xfId="1399" xr:uid="{E7360D8E-A744-4672-85CB-0841B2CB9E75}"/>
    <cellStyle name="Currency 3 3 2 2 2 2 3 2" xfId="2743" xr:uid="{585BA960-F40A-4533-8B09-ECCF87FA4CC5}"/>
    <cellStyle name="Currency 3 3 2 2 2 2 3 2 2" xfId="6775" xr:uid="{999C05EF-A3AD-44FC-8BF5-2CAC62BCBBF9}"/>
    <cellStyle name="Currency 3 3 2 2 2 2 3 3" xfId="5431" xr:uid="{BBBA7A67-5C99-4537-912F-6478652BBCA9}"/>
    <cellStyle name="Currency 3 3 2 2 2 2 3 4" xfId="4087" xr:uid="{9675D377-73C9-468D-B24B-F6DD5F9EA90A}"/>
    <cellStyle name="Currency 3 3 2 2 2 2 4" xfId="1975" xr:uid="{7904743A-66FC-4DE0-89D6-5DC71ABCB18F}"/>
    <cellStyle name="Currency 3 3 2 2 2 2 4 2" xfId="6007" xr:uid="{A62921D2-EB0A-4290-888A-D5EF4DAD5FCB}"/>
    <cellStyle name="Currency 3 3 2 2 2 2 5" xfId="4663" xr:uid="{494EEF2D-F35F-44EE-8FBF-F94BADBE67BB}"/>
    <cellStyle name="Currency 3 3 2 2 2 2 6" xfId="3319" xr:uid="{B32EED05-D891-4027-8C8C-2C52DF4D4BDA}"/>
    <cellStyle name="Currency 3 3 2 2 2 3" xfId="439" xr:uid="{C240F454-BB9B-4ECD-BD7E-873B703CF2EB}"/>
    <cellStyle name="Currency 3 3 2 2 2 3 2" xfId="1783" xr:uid="{8F504BC9-4D2C-42BD-8AB7-7C5A7E40B02F}"/>
    <cellStyle name="Currency 3 3 2 2 2 3 2 2" xfId="5815" xr:uid="{DE550359-76E9-4227-8799-B5BE1A7C9D71}"/>
    <cellStyle name="Currency 3 3 2 2 2 3 3" xfId="4471" xr:uid="{7255A6F7-F731-4A04-8322-5A85BC560878}"/>
    <cellStyle name="Currency 3 3 2 2 2 3 4" xfId="3127" xr:uid="{07DA9E5F-8710-438C-99AF-0A36A026EA70}"/>
    <cellStyle name="Currency 3 3 2 2 2 4" xfId="823" xr:uid="{C22FC994-0ADB-42E6-B9A7-51D7BAA41465}"/>
    <cellStyle name="Currency 3 3 2 2 2 4 2" xfId="2167" xr:uid="{974D05CC-ED88-454C-9215-EE6CC9093EE7}"/>
    <cellStyle name="Currency 3 3 2 2 2 4 2 2" xfId="6199" xr:uid="{994CF89D-8DA3-49B5-B113-D2C6C089F881}"/>
    <cellStyle name="Currency 3 3 2 2 2 4 3" xfId="4855" xr:uid="{142E399C-5128-44A1-A59E-A167C57FC460}"/>
    <cellStyle name="Currency 3 3 2 2 2 4 4" xfId="3511" xr:uid="{8BCA507D-D24A-43C1-9379-695AA6A01405}"/>
    <cellStyle name="Currency 3 3 2 2 2 5" xfId="1207" xr:uid="{4A41AA4F-9CDB-46DE-A739-6CC322F4E71F}"/>
    <cellStyle name="Currency 3 3 2 2 2 5 2" xfId="2551" xr:uid="{30604006-028C-4FAE-879D-FA25E06B1B8F}"/>
    <cellStyle name="Currency 3 3 2 2 2 5 2 2" xfId="6583" xr:uid="{07A7A8C4-4D3E-40FA-B389-2A9D6F73AB97}"/>
    <cellStyle name="Currency 3 3 2 2 2 5 3" xfId="5239" xr:uid="{C1E4F027-B9AC-48A0-8D5A-19D90D241689}"/>
    <cellStyle name="Currency 3 3 2 2 2 5 4" xfId="3895" xr:uid="{4A49BEC4-D93B-4C8D-9790-7BD97141255B}"/>
    <cellStyle name="Currency 3 3 2 2 2 6" xfId="1591" xr:uid="{B7779B57-DEAC-4338-AFA2-C6F8A8A215E1}"/>
    <cellStyle name="Currency 3 3 2 2 2 6 2" xfId="5623" xr:uid="{9062FAB4-EC01-4E88-8BBD-C3B70C8741E8}"/>
    <cellStyle name="Currency 3 3 2 2 2 7" xfId="4279" xr:uid="{D8423A97-DB31-424F-B957-28D23A8FF1CB}"/>
    <cellStyle name="Currency 3 3 2 2 2 8" xfId="2935" xr:uid="{13606B11-41CC-4632-B0A4-BEB5C4AA34C8}"/>
    <cellStyle name="Currency 3 3 2 2 3" xfId="535" xr:uid="{A0BE3AFD-3CD1-4BE8-981F-FE5B9387CFB0}"/>
    <cellStyle name="Currency 3 3 2 2 3 2" xfId="919" xr:uid="{7588A2E1-33AD-45D7-A1E6-EFBB038EDA1D}"/>
    <cellStyle name="Currency 3 3 2 2 3 2 2" xfId="2263" xr:uid="{89C6543A-30D3-45A5-806A-2BC7A6DC8ED6}"/>
    <cellStyle name="Currency 3 3 2 2 3 2 2 2" xfId="6295" xr:uid="{AD8C8878-EE56-45BF-991B-2D6E60842397}"/>
    <cellStyle name="Currency 3 3 2 2 3 2 3" xfId="4951" xr:uid="{9E4846D7-302D-4732-8088-5D9A0E45EF9E}"/>
    <cellStyle name="Currency 3 3 2 2 3 2 4" xfId="3607" xr:uid="{370CF990-30EC-495B-A398-528201AEE06C}"/>
    <cellStyle name="Currency 3 3 2 2 3 3" xfId="1303" xr:uid="{F96DEB6B-E70F-46F5-8156-9F5D66CC719F}"/>
    <cellStyle name="Currency 3 3 2 2 3 3 2" xfId="2647" xr:uid="{DB448B83-BE68-4023-8AFD-333F33241913}"/>
    <cellStyle name="Currency 3 3 2 2 3 3 2 2" xfId="6679" xr:uid="{FEA3CD9F-69C3-4F46-9443-FDC3E7BE6833}"/>
    <cellStyle name="Currency 3 3 2 2 3 3 3" xfId="5335" xr:uid="{6FB768A2-7E38-424B-B4C6-55B0AC7F21C6}"/>
    <cellStyle name="Currency 3 3 2 2 3 3 4" xfId="3991" xr:uid="{5525AA6B-60CA-44AF-B14D-89D4B36DE69B}"/>
    <cellStyle name="Currency 3 3 2 2 3 4" xfId="1879" xr:uid="{9F662BFD-BB15-49C4-A790-08100CB6A743}"/>
    <cellStyle name="Currency 3 3 2 2 3 4 2" xfId="5911" xr:uid="{79AF1AC7-E012-43D3-9F2D-D47647EE124B}"/>
    <cellStyle name="Currency 3 3 2 2 3 5" xfId="4567" xr:uid="{054B4E88-603B-4D05-ACA4-DD633618540F}"/>
    <cellStyle name="Currency 3 3 2 2 3 6" xfId="3223" xr:uid="{1DFC44BA-CFE6-4232-904A-3483C698591B}"/>
    <cellStyle name="Currency 3 3 2 2 4" xfId="343" xr:uid="{4B080921-88F1-491A-A920-D1CC92C7E882}"/>
    <cellStyle name="Currency 3 3 2 2 4 2" xfId="1687" xr:uid="{B5B64001-5658-4D53-AE29-F7E5ACF30159}"/>
    <cellStyle name="Currency 3 3 2 2 4 2 2" xfId="5719" xr:uid="{8AF20EA7-B2A1-43E8-A7D5-2BF0C3BA6630}"/>
    <cellStyle name="Currency 3 3 2 2 4 3" xfId="4375" xr:uid="{A7DB291D-CC5E-405E-9724-8512410F2964}"/>
    <cellStyle name="Currency 3 3 2 2 4 4" xfId="3031" xr:uid="{CFFE2A8E-25AA-4A6A-8726-86BDEEDA154F}"/>
    <cellStyle name="Currency 3 3 2 2 5" xfId="727" xr:uid="{9CB25044-BE44-42AE-811A-1A352FD5601F}"/>
    <cellStyle name="Currency 3 3 2 2 5 2" xfId="2071" xr:uid="{4A4C33E5-5EEE-4189-93AB-A613D39377A6}"/>
    <cellStyle name="Currency 3 3 2 2 5 2 2" xfId="6103" xr:uid="{42E6AC54-5562-4F74-B110-A6B2718B29CE}"/>
    <cellStyle name="Currency 3 3 2 2 5 3" xfId="4759" xr:uid="{70D43A72-3D82-4C62-BDC9-EBAB5790DFBD}"/>
    <cellStyle name="Currency 3 3 2 2 5 4" xfId="3415" xr:uid="{389CFE34-E2CF-4462-A5A3-6AF1A9EA2CCF}"/>
    <cellStyle name="Currency 3 3 2 2 6" xfId="1111" xr:uid="{FC55FB19-1BF3-4674-9573-A5F1EFEBFE22}"/>
    <cellStyle name="Currency 3 3 2 2 6 2" xfId="2455" xr:uid="{8290A637-108D-4DCC-934E-4C7E8BACC907}"/>
    <cellStyle name="Currency 3 3 2 2 6 2 2" xfId="6487" xr:uid="{4C2E792B-57D4-414C-BDC1-53D9BEB638D5}"/>
    <cellStyle name="Currency 3 3 2 2 6 3" xfId="5143" xr:uid="{6D01B404-46BF-4193-8FDF-153960888ADF}"/>
    <cellStyle name="Currency 3 3 2 2 6 4" xfId="3799" xr:uid="{23557942-8B84-4238-922A-136F2A076781}"/>
    <cellStyle name="Currency 3 3 2 2 7" xfId="1495" xr:uid="{5135B07D-51B1-4AFF-B4E4-BAC9BC923741}"/>
    <cellStyle name="Currency 3 3 2 2 7 2" xfId="5527" xr:uid="{142AB1C8-C00F-4566-B4F8-26C22F632B39}"/>
    <cellStyle name="Currency 3 3 2 2 8" xfId="4183" xr:uid="{D3BC461B-2290-419B-9240-C7323EED78A5}"/>
    <cellStyle name="Currency 3 3 2 2 9" xfId="2839" xr:uid="{B874B2D6-52A8-4852-9C39-4845963BAAF4}"/>
    <cellStyle name="Currency 3 3 2 3" xfId="199" xr:uid="{62868A01-1927-4CF7-9F29-88EA7505745E}"/>
    <cellStyle name="Currency 3 3 2 3 2" xfId="583" xr:uid="{66438FE6-E6B4-42AD-BE06-2A7FADE1E797}"/>
    <cellStyle name="Currency 3 3 2 3 2 2" xfId="967" xr:uid="{68BEBD15-8DAA-473F-A6D2-F4C3B852B827}"/>
    <cellStyle name="Currency 3 3 2 3 2 2 2" xfId="2311" xr:uid="{ADAE9732-44BB-4AC4-8AD3-275866372613}"/>
    <cellStyle name="Currency 3 3 2 3 2 2 2 2" xfId="6343" xr:uid="{DD34A42F-DF04-4868-B17E-AFAF8BA7C48B}"/>
    <cellStyle name="Currency 3 3 2 3 2 2 3" xfId="4999" xr:uid="{C0C88AB9-ADC9-4F0E-99CF-814B2624DA3E}"/>
    <cellStyle name="Currency 3 3 2 3 2 2 4" xfId="3655" xr:uid="{376C27BB-1DAB-4A3C-996B-7AF977759DCB}"/>
    <cellStyle name="Currency 3 3 2 3 2 3" xfId="1351" xr:uid="{34FEAD65-DBDD-400D-935B-5CCA33C597AE}"/>
    <cellStyle name="Currency 3 3 2 3 2 3 2" xfId="2695" xr:uid="{114C4417-7C70-4A4F-97E9-DF27583121A8}"/>
    <cellStyle name="Currency 3 3 2 3 2 3 2 2" xfId="6727" xr:uid="{BC2E743D-8618-46AA-9DEC-DC412BCC6A8D}"/>
    <cellStyle name="Currency 3 3 2 3 2 3 3" xfId="5383" xr:uid="{050E0333-32F4-4EFA-A3A8-CCE37783F91E}"/>
    <cellStyle name="Currency 3 3 2 3 2 3 4" xfId="4039" xr:uid="{F03169DF-55F4-4FE9-8F13-B80CE799C860}"/>
    <cellStyle name="Currency 3 3 2 3 2 4" xfId="1927" xr:uid="{F9A0323A-D44D-46AA-8298-758607FA50E5}"/>
    <cellStyle name="Currency 3 3 2 3 2 4 2" xfId="5959" xr:uid="{979EA48B-B04C-40F7-BAA9-AABB2145962F}"/>
    <cellStyle name="Currency 3 3 2 3 2 5" xfId="4615" xr:uid="{62F78F5D-99CB-4AE1-BC2F-E465D8EAB40D}"/>
    <cellStyle name="Currency 3 3 2 3 2 6" xfId="3271" xr:uid="{9D9FC041-61A9-4C0C-84F2-493A28A0304A}"/>
    <cellStyle name="Currency 3 3 2 3 3" xfId="391" xr:uid="{6E51CB0A-74B9-4210-A8B8-88383903C912}"/>
    <cellStyle name="Currency 3 3 2 3 3 2" xfId="1735" xr:uid="{0767AC58-7603-4C49-B00F-C4CA7C185EC1}"/>
    <cellStyle name="Currency 3 3 2 3 3 2 2" xfId="5767" xr:uid="{2157DE4D-AC84-4165-84D7-5A15039E2477}"/>
    <cellStyle name="Currency 3 3 2 3 3 3" xfId="4423" xr:uid="{96203B5F-6429-42DC-B1C3-9B0F7D78FBEF}"/>
    <cellStyle name="Currency 3 3 2 3 3 4" xfId="3079" xr:uid="{F3BD457B-2330-4D18-B39B-9D1B614FF102}"/>
    <cellStyle name="Currency 3 3 2 3 4" xfId="775" xr:uid="{ACBA678C-47B0-4559-92B8-CEBD586E6682}"/>
    <cellStyle name="Currency 3 3 2 3 4 2" xfId="2119" xr:uid="{7A48DB04-650E-4FFB-8FBE-FF647DEEEB16}"/>
    <cellStyle name="Currency 3 3 2 3 4 2 2" xfId="6151" xr:uid="{6B6642E4-06A1-45E0-BEB7-208B2BAC3520}"/>
    <cellStyle name="Currency 3 3 2 3 4 3" xfId="4807" xr:uid="{6B82CC95-2B77-4A1F-A55F-045538F977AE}"/>
    <cellStyle name="Currency 3 3 2 3 4 4" xfId="3463" xr:uid="{99DBFE6C-1B3B-467D-A34B-5F7505A96EB7}"/>
    <cellStyle name="Currency 3 3 2 3 5" xfId="1159" xr:uid="{0E7EDF60-A72B-45D6-B37E-9E40DC12B089}"/>
    <cellStyle name="Currency 3 3 2 3 5 2" xfId="2503" xr:uid="{7354204F-067D-4885-9AD6-36D6B1D01096}"/>
    <cellStyle name="Currency 3 3 2 3 5 2 2" xfId="6535" xr:uid="{D3CC7967-2406-4B7E-BAEC-EAB5C5F44FAD}"/>
    <cellStyle name="Currency 3 3 2 3 5 3" xfId="5191" xr:uid="{ECA26E8E-8ABA-4AC7-B45F-E75ED2FF6AAC}"/>
    <cellStyle name="Currency 3 3 2 3 5 4" xfId="3847" xr:uid="{D7C444DD-02A2-416A-B634-8EA299DCCC1D}"/>
    <cellStyle name="Currency 3 3 2 3 6" xfId="1543" xr:uid="{2E9CC306-D5F5-409B-989D-6CFF6F2B6EA7}"/>
    <cellStyle name="Currency 3 3 2 3 6 2" xfId="5575" xr:uid="{321F960F-A887-46BB-8D87-9DA7294904F0}"/>
    <cellStyle name="Currency 3 3 2 3 7" xfId="4231" xr:uid="{2518D075-E142-4823-97AF-6185A6D3DC33}"/>
    <cellStyle name="Currency 3 3 2 3 8" xfId="2887" xr:uid="{D4E7C34F-ED39-4BE8-A804-062432779D59}"/>
    <cellStyle name="Currency 3 3 2 4" xfId="487" xr:uid="{F6C89143-0716-44F5-8C63-323928EB402B}"/>
    <cellStyle name="Currency 3 3 2 4 2" xfId="871" xr:uid="{1090B484-7211-4F08-A7B5-996AA4003A18}"/>
    <cellStyle name="Currency 3 3 2 4 2 2" xfId="2215" xr:uid="{D5AA2673-F8D4-4DD5-AC5C-BA7826DB2B14}"/>
    <cellStyle name="Currency 3 3 2 4 2 2 2" xfId="6247" xr:uid="{6263F393-ECDF-4C09-B522-108E58E20FE7}"/>
    <cellStyle name="Currency 3 3 2 4 2 3" xfId="4903" xr:uid="{2AB36076-6611-483E-80AB-CAECC586D05B}"/>
    <cellStyle name="Currency 3 3 2 4 2 4" xfId="3559" xr:uid="{58BD417F-94E5-4753-B7F2-3DF9D9BD47AD}"/>
    <cellStyle name="Currency 3 3 2 4 3" xfId="1255" xr:uid="{A4F8A2F4-C3D6-43BC-B9B2-9261AD2A6FA0}"/>
    <cellStyle name="Currency 3 3 2 4 3 2" xfId="2599" xr:uid="{CC0A78B6-D115-467A-BE68-932C5029EA73}"/>
    <cellStyle name="Currency 3 3 2 4 3 2 2" xfId="6631" xr:uid="{00DB1CA2-3653-45C2-8E5B-59798DC23A98}"/>
    <cellStyle name="Currency 3 3 2 4 3 3" xfId="5287" xr:uid="{F0D979F6-AF09-482D-B78F-82532552193B}"/>
    <cellStyle name="Currency 3 3 2 4 3 4" xfId="3943" xr:uid="{F1F4FD9B-377C-4AA5-ABA9-980BE2F43874}"/>
    <cellStyle name="Currency 3 3 2 4 4" xfId="1831" xr:uid="{72D47F46-F632-44D7-B5BB-E020C6FC6C96}"/>
    <cellStyle name="Currency 3 3 2 4 4 2" xfId="5863" xr:uid="{69A3172B-0A1F-4956-8093-BB1C6D875A05}"/>
    <cellStyle name="Currency 3 3 2 4 5" xfId="4519" xr:uid="{42BB36A5-3746-4178-B7B2-F9347D8C03D4}"/>
    <cellStyle name="Currency 3 3 2 4 6" xfId="3175" xr:uid="{DAFCB82C-1227-472D-BD50-AF11A81AE4AE}"/>
    <cellStyle name="Currency 3 3 2 5" xfId="295" xr:uid="{F29994DD-EC08-41D4-9EE6-ECBB8974C924}"/>
    <cellStyle name="Currency 3 3 2 5 2" xfId="1639" xr:uid="{2BF4CEBC-4ADE-4641-B493-3F563EF95555}"/>
    <cellStyle name="Currency 3 3 2 5 2 2" xfId="5671" xr:uid="{7A623B27-15D6-423E-85DD-8C99FA73B5DB}"/>
    <cellStyle name="Currency 3 3 2 5 3" xfId="4327" xr:uid="{89B67514-4763-495A-AF8B-C3C48771A1C3}"/>
    <cellStyle name="Currency 3 3 2 5 4" xfId="2983" xr:uid="{AE8EB36B-6C8F-4D5B-A471-0C36EABF2A60}"/>
    <cellStyle name="Currency 3 3 2 6" xfId="679" xr:uid="{4F6412BF-D0EB-43F7-8478-0E92250EFE4A}"/>
    <cellStyle name="Currency 3 3 2 6 2" xfId="2023" xr:uid="{5C56A8CA-B6A3-4468-BB5A-498C8BB5ABAB}"/>
    <cellStyle name="Currency 3 3 2 6 2 2" xfId="6055" xr:uid="{38DA9B6A-8370-42D6-9AC3-D9EE143B29B0}"/>
    <cellStyle name="Currency 3 3 2 6 3" xfId="4711" xr:uid="{0CD6C709-EF7B-42BC-A657-3148363111D6}"/>
    <cellStyle name="Currency 3 3 2 6 4" xfId="3367" xr:uid="{76401222-E844-4522-A463-2283D01C1782}"/>
    <cellStyle name="Currency 3 3 2 7" xfId="1063" xr:uid="{06C34CFF-24FE-4969-98E2-32C73A548FC9}"/>
    <cellStyle name="Currency 3 3 2 7 2" xfId="2407" xr:uid="{DC47ED6A-2FFB-4509-852B-60CC0688FBC2}"/>
    <cellStyle name="Currency 3 3 2 7 2 2" xfId="6439" xr:uid="{1265B8AD-19AF-4EC0-9380-EAA7FA877DBF}"/>
    <cellStyle name="Currency 3 3 2 7 3" xfId="5095" xr:uid="{94DB331B-A964-4062-A1A1-635A16CECFE0}"/>
    <cellStyle name="Currency 3 3 2 7 4" xfId="3751" xr:uid="{CDCE3B96-1F47-4E50-8FC2-1D67EB6BDA5C}"/>
    <cellStyle name="Currency 3 3 2 8" xfId="1447" xr:uid="{EC5CD19C-4CC1-4A90-9802-83F79F8124C7}"/>
    <cellStyle name="Currency 3 3 2 8 2" xfId="5479" xr:uid="{F409AFF0-1936-41A1-BACA-B3044E3B5EA0}"/>
    <cellStyle name="Currency 3 3 2 9" xfId="4135" xr:uid="{0384037C-2B57-477A-8884-76B9D0A98BB5}"/>
    <cellStyle name="Currency 3 3 3" xfId="127" xr:uid="{54DE9D51-475B-494E-A899-932397881E5F}"/>
    <cellStyle name="Currency 3 3 3 2" xfId="223" xr:uid="{EBC2CE6D-ABF6-4C42-9DD2-5E634014C27D}"/>
    <cellStyle name="Currency 3 3 3 2 2" xfId="607" xr:uid="{C117E0AD-DA5D-4C2E-AA16-8160E49AFBFD}"/>
    <cellStyle name="Currency 3 3 3 2 2 2" xfId="991" xr:uid="{15D77D30-39DC-4770-AD66-E1D3319CBD99}"/>
    <cellStyle name="Currency 3 3 3 2 2 2 2" xfId="2335" xr:uid="{1A7C1C98-80AD-4C96-B9AB-EAA6534DE83F}"/>
    <cellStyle name="Currency 3 3 3 2 2 2 2 2" xfId="6367" xr:uid="{AB8EC172-3DC6-4069-92BA-B3C53426AD48}"/>
    <cellStyle name="Currency 3 3 3 2 2 2 3" xfId="5023" xr:uid="{97C69B91-CAE5-445F-82D5-28D9A13A0E05}"/>
    <cellStyle name="Currency 3 3 3 2 2 2 4" xfId="3679" xr:uid="{2EE7E4E5-B8DE-4809-8D10-457EF18956E8}"/>
    <cellStyle name="Currency 3 3 3 2 2 3" xfId="1375" xr:uid="{E5678445-18EE-456D-AEA1-F1BF7DF24E36}"/>
    <cellStyle name="Currency 3 3 3 2 2 3 2" xfId="2719" xr:uid="{3F0AC91F-608A-4AE3-8550-58FDF683F38C}"/>
    <cellStyle name="Currency 3 3 3 2 2 3 2 2" xfId="6751" xr:uid="{A289C2A9-393E-4C5F-87DA-0FB6C0BBF97D}"/>
    <cellStyle name="Currency 3 3 3 2 2 3 3" xfId="5407" xr:uid="{7A43BE1F-161C-4A24-A13E-7E1E17F68D1D}"/>
    <cellStyle name="Currency 3 3 3 2 2 3 4" xfId="4063" xr:uid="{F6FC722D-5F92-4C76-A0E7-5711A24AF29B}"/>
    <cellStyle name="Currency 3 3 3 2 2 4" xfId="1951" xr:uid="{E7676109-2141-4A65-9325-F55A1C6E6130}"/>
    <cellStyle name="Currency 3 3 3 2 2 4 2" xfId="5983" xr:uid="{CB49DDAD-6B3D-4E42-884D-1123B4BAE6FF}"/>
    <cellStyle name="Currency 3 3 3 2 2 5" xfId="4639" xr:uid="{84F385E3-0FEF-4D0C-972A-750CDF4A2325}"/>
    <cellStyle name="Currency 3 3 3 2 2 6" xfId="3295" xr:uid="{E5CC90E3-DA49-44CD-8F70-738F4A4B2B16}"/>
    <cellStyle name="Currency 3 3 3 2 3" xfId="415" xr:uid="{9452F4CF-55C3-4392-82AE-9E107C9D7399}"/>
    <cellStyle name="Currency 3 3 3 2 3 2" xfId="1759" xr:uid="{ACB2DE4E-FCD8-4596-9569-0B7C741719D8}"/>
    <cellStyle name="Currency 3 3 3 2 3 2 2" xfId="5791" xr:uid="{C375FFCB-B3C1-42F1-A83A-3C909E5D0283}"/>
    <cellStyle name="Currency 3 3 3 2 3 3" xfId="4447" xr:uid="{E5200435-6B47-479E-8BC4-25CA55324AE0}"/>
    <cellStyle name="Currency 3 3 3 2 3 4" xfId="3103" xr:uid="{9E4CE410-6148-4740-8A1B-D4B0843709E0}"/>
    <cellStyle name="Currency 3 3 3 2 4" xfId="799" xr:uid="{86FC6002-8F6C-483C-BD49-3225990F000B}"/>
    <cellStyle name="Currency 3 3 3 2 4 2" xfId="2143" xr:uid="{F1F06816-B848-4F9B-96FF-F3762881F1E4}"/>
    <cellStyle name="Currency 3 3 3 2 4 2 2" xfId="6175" xr:uid="{700F41DF-5753-4270-9102-4868AAA3B861}"/>
    <cellStyle name="Currency 3 3 3 2 4 3" xfId="4831" xr:uid="{2DCA1678-928C-4876-A8C4-9CA9D9381F49}"/>
    <cellStyle name="Currency 3 3 3 2 4 4" xfId="3487" xr:uid="{A39235E5-C555-4F5D-A341-32B95681A8FE}"/>
    <cellStyle name="Currency 3 3 3 2 5" xfId="1183" xr:uid="{6B0141A9-8110-4F30-91A1-A982D0631812}"/>
    <cellStyle name="Currency 3 3 3 2 5 2" xfId="2527" xr:uid="{98199CBE-6DB8-487F-B41C-0C0B001FC493}"/>
    <cellStyle name="Currency 3 3 3 2 5 2 2" xfId="6559" xr:uid="{3A958E9B-8BAD-4D44-8416-2F6318865EAB}"/>
    <cellStyle name="Currency 3 3 3 2 5 3" xfId="5215" xr:uid="{D870D8D7-C1D6-4F22-AD0B-4F4D3D88EDBE}"/>
    <cellStyle name="Currency 3 3 3 2 5 4" xfId="3871" xr:uid="{AE1257A9-84EA-4B4F-A0F0-E6ECD50A48FD}"/>
    <cellStyle name="Currency 3 3 3 2 6" xfId="1567" xr:uid="{7E54DE18-9322-4290-BF07-ECA62EB13FEB}"/>
    <cellStyle name="Currency 3 3 3 2 6 2" xfId="5599" xr:uid="{1D05F563-5373-4F94-AFB3-161CF1EA5EC0}"/>
    <cellStyle name="Currency 3 3 3 2 7" xfId="4255" xr:uid="{973EF573-9794-4CE5-B96B-ED5A5E314217}"/>
    <cellStyle name="Currency 3 3 3 2 8" xfId="2911" xr:uid="{256D1B67-AC0C-407B-8030-BDE6614B787E}"/>
    <cellStyle name="Currency 3 3 3 3" xfId="511" xr:uid="{162AF0BB-1C33-4B4F-A756-87990379096F}"/>
    <cellStyle name="Currency 3 3 3 3 2" xfId="895" xr:uid="{CC7EC0A5-8ADD-4888-8877-5F6C21171698}"/>
    <cellStyle name="Currency 3 3 3 3 2 2" xfId="2239" xr:uid="{1DA686D0-70D4-44E2-8743-B3C2B0C2C3C9}"/>
    <cellStyle name="Currency 3 3 3 3 2 2 2" xfId="6271" xr:uid="{86218D62-4933-4000-8882-E51143D6D45B}"/>
    <cellStyle name="Currency 3 3 3 3 2 3" xfId="4927" xr:uid="{4F20C8D2-38E1-4C1D-A245-5520BFA51890}"/>
    <cellStyle name="Currency 3 3 3 3 2 4" xfId="3583" xr:uid="{2CCB3400-04B2-41D4-BB32-118DBD425297}"/>
    <cellStyle name="Currency 3 3 3 3 3" xfId="1279" xr:uid="{D5ED7D77-5637-4334-AF59-2D9DC8B868DA}"/>
    <cellStyle name="Currency 3 3 3 3 3 2" xfId="2623" xr:uid="{BAFBE502-C5B4-4BA8-9723-8D1E12C96775}"/>
    <cellStyle name="Currency 3 3 3 3 3 2 2" xfId="6655" xr:uid="{5A100D88-4771-45A2-B9B0-EDB4E7F40D3B}"/>
    <cellStyle name="Currency 3 3 3 3 3 3" xfId="5311" xr:uid="{ECDCF4FE-FAA7-4F4E-BB9F-1C37DAE0560C}"/>
    <cellStyle name="Currency 3 3 3 3 3 4" xfId="3967" xr:uid="{167D36EC-575D-471B-9713-E29C92A34213}"/>
    <cellStyle name="Currency 3 3 3 3 4" xfId="1855" xr:uid="{E0212D6C-FD3C-4E65-B043-75017E9A581A}"/>
    <cellStyle name="Currency 3 3 3 3 4 2" xfId="5887" xr:uid="{D358F599-F8D6-4797-86D9-AE2DDE31B908}"/>
    <cellStyle name="Currency 3 3 3 3 5" xfId="4543" xr:uid="{D73BBC96-C75B-46D0-9207-E1081B4D820A}"/>
    <cellStyle name="Currency 3 3 3 3 6" xfId="3199" xr:uid="{659787FE-5182-4CB0-B159-0CDC04B22BB4}"/>
    <cellStyle name="Currency 3 3 3 4" xfId="319" xr:uid="{FCA54518-A4DE-459A-AFDF-3D91A30E9F6F}"/>
    <cellStyle name="Currency 3 3 3 4 2" xfId="1663" xr:uid="{B6292E0F-E54A-4950-8025-5A473149BA70}"/>
    <cellStyle name="Currency 3 3 3 4 2 2" xfId="5695" xr:uid="{CDC3F411-9E88-4269-BC94-A54BEDB54A33}"/>
    <cellStyle name="Currency 3 3 3 4 3" xfId="4351" xr:uid="{8F94D0D1-838F-4EE2-8618-3CA15A5C88CD}"/>
    <cellStyle name="Currency 3 3 3 4 4" xfId="3007" xr:uid="{234C047C-6448-42D1-8064-C97B57017CA5}"/>
    <cellStyle name="Currency 3 3 3 5" xfId="703" xr:uid="{681BD4C5-860F-484F-8CC4-9A6F711D5A82}"/>
    <cellStyle name="Currency 3 3 3 5 2" xfId="2047" xr:uid="{FDBC2FA9-F01D-4958-9022-9A09FFF196EF}"/>
    <cellStyle name="Currency 3 3 3 5 2 2" xfId="6079" xr:uid="{4CD23E89-1B26-457F-84DB-D06A56B24008}"/>
    <cellStyle name="Currency 3 3 3 5 3" xfId="4735" xr:uid="{BC31B133-455C-4E21-B1C9-77A846E4CC61}"/>
    <cellStyle name="Currency 3 3 3 5 4" xfId="3391" xr:uid="{203D1745-D128-4B94-9EE6-4B1E00AB07DA}"/>
    <cellStyle name="Currency 3 3 3 6" xfId="1087" xr:uid="{CDB79BA3-01D3-48ED-B632-61EC554BA558}"/>
    <cellStyle name="Currency 3 3 3 6 2" xfId="2431" xr:uid="{70FAA569-0CFB-4894-A514-174E2158CBF3}"/>
    <cellStyle name="Currency 3 3 3 6 2 2" xfId="6463" xr:uid="{97AE837C-6911-43A4-ACF8-626B8D233F19}"/>
    <cellStyle name="Currency 3 3 3 6 3" xfId="5119" xr:uid="{D4B8415E-BBA5-4666-B905-5E087CC4BC85}"/>
    <cellStyle name="Currency 3 3 3 6 4" xfId="3775" xr:uid="{3102BFAF-E053-45E4-938D-529316CB9BA2}"/>
    <cellStyle name="Currency 3 3 3 7" xfId="1471" xr:uid="{156540F1-7665-4E4B-83C0-A82F62E83BFB}"/>
    <cellStyle name="Currency 3 3 3 7 2" xfId="5503" xr:uid="{BF65B4BF-84D9-4F9C-ADA2-CD979FF40724}"/>
    <cellStyle name="Currency 3 3 3 8" xfId="4159" xr:uid="{FF339B27-7398-4647-AAA8-A11262DA49DF}"/>
    <cellStyle name="Currency 3 3 3 9" xfId="2815" xr:uid="{33EA6D5D-F5DE-4DC4-B2CF-9D6A5188939C}"/>
    <cellStyle name="Currency 3 3 4" xfId="175" xr:uid="{C648B115-8FE8-4B16-BDF6-FD9EA5EBA31E}"/>
    <cellStyle name="Currency 3 3 4 2" xfId="559" xr:uid="{71348943-7CF4-4A7A-A80F-439A041B51B4}"/>
    <cellStyle name="Currency 3 3 4 2 2" xfId="943" xr:uid="{5D4BFE6A-4895-4AEC-8455-6F2B1EDE9CEB}"/>
    <cellStyle name="Currency 3 3 4 2 2 2" xfId="2287" xr:uid="{B7E99C35-9C27-469A-93FB-0D7D21EAC98B}"/>
    <cellStyle name="Currency 3 3 4 2 2 2 2" xfId="6319" xr:uid="{3B0850EC-07A7-441F-8C0A-3A027E934AC3}"/>
    <cellStyle name="Currency 3 3 4 2 2 3" xfId="4975" xr:uid="{A5B12B8F-B0EF-4812-BDB1-F09955E89127}"/>
    <cellStyle name="Currency 3 3 4 2 2 4" xfId="3631" xr:uid="{9AE35A0B-7E55-4FF6-951C-D76C1E2608BE}"/>
    <cellStyle name="Currency 3 3 4 2 3" xfId="1327" xr:uid="{3B985180-562B-49E6-B7DA-6640035B477B}"/>
    <cellStyle name="Currency 3 3 4 2 3 2" xfId="2671" xr:uid="{DE40CBEA-782F-4B43-8E06-35011A1C6838}"/>
    <cellStyle name="Currency 3 3 4 2 3 2 2" xfId="6703" xr:uid="{AD263078-76B9-4055-8557-6EE924A59723}"/>
    <cellStyle name="Currency 3 3 4 2 3 3" xfId="5359" xr:uid="{32367680-6633-4980-BD20-558302C28948}"/>
    <cellStyle name="Currency 3 3 4 2 3 4" xfId="4015" xr:uid="{15186758-F6CF-46D2-A208-652364BEAB6C}"/>
    <cellStyle name="Currency 3 3 4 2 4" xfId="1903" xr:uid="{A8BA0C3D-93D1-4D0D-BD37-ADFD6D2726F8}"/>
    <cellStyle name="Currency 3 3 4 2 4 2" xfId="5935" xr:uid="{86E6646E-08C1-4129-8852-1492CD9D144A}"/>
    <cellStyle name="Currency 3 3 4 2 5" xfId="4591" xr:uid="{500566AF-0307-425E-8FCF-788F32269033}"/>
    <cellStyle name="Currency 3 3 4 2 6" xfId="3247" xr:uid="{29FD3B32-8EDE-47C9-943A-C50CBEED4B24}"/>
    <cellStyle name="Currency 3 3 4 3" xfId="367" xr:uid="{AE5D4439-F170-4C5D-A8B3-CAB699027D9A}"/>
    <cellStyle name="Currency 3 3 4 3 2" xfId="1711" xr:uid="{6AC8696B-2277-481B-9AB3-F3F262B500E1}"/>
    <cellStyle name="Currency 3 3 4 3 2 2" xfId="5743" xr:uid="{DE2A7B3C-B4BE-4E56-ADD6-8FE6E4E63F1E}"/>
    <cellStyle name="Currency 3 3 4 3 3" xfId="4399" xr:uid="{0F38A0B5-310F-4759-86E3-4B1D968F53A3}"/>
    <cellStyle name="Currency 3 3 4 3 4" xfId="3055" xr:uid="{01311DF4-03FA-45A5-B8FB-0B22A2610793}"/>
    <cellStyle name="Currency 3 3 4 4" xfId="751" xr:uid="{D9437604-C56B-4AE4-B63D-2B011EF0E47D}"/>
    <cellStyle name="Currency 3 3 4 4 2" xfId="2095" xr:uid="{C4FE9871-2D55-4CEC-861C-B13A5D7FB06A}"/>
    <cellStyle name="Currency 3 3 4 4 2 2" xfId="6127" xr:uid="{D23B543C-4932-447B-AC60-D3D91AE5A0FA}"/>
    <cellStyle name="Currency 3 3 4 4 3" xfId="4783" xr:uid="{4667BFDF-0A01-437E-9CD4-58D64128A05C}"/>
    <cellStyle name="Currency 3 3 4 4 4" xfId="3439" xr:uid="{16B96A91-E9D0-4B5C-B36E-412E362862F3}"/>
    <cellStyle name="Currency 3 3 4 5" xfId="1135" xr:uid="{B8992FD1-BB11-4A3B-8310-55F9BDD1B9AF}"/>
    <cellStyle name="Currency 3 3 4 5 2" xfId="2479" xr:uid="{F43CE1CB-B3D1-44F8-ABC6-90159A9D4439}"/>
    <cellStyle name="Currency 3 3 4 5 2 2" xfId="6511" xr:uid="{5219FB6F-06F6-4F0D-B180-B0768F5F123A}"/>
    <cellStyle name="Currency 3 3 4 5 3" xfId="5167" xr:uid="{940E0993-2D8C-4D13-B10A-FAAB0196B32D}"/>
    <cellStyle name="Currency 3 3 4 5 4" xfId="3823" xr:uid="{DAEDE00E-21D5-4A4F-9161-A92A85E671F3}"/>
    <cellStyle name="Currency 3 3 4 6" xfId="1519" xr:uid="{E4C16271-A6CF-495E-9C04-C7D544A85DEB}"/>
    <cellStyle name="Currency 3 3 4 6 2" xfId="5551" xr:uid="{32658EA1-CBF0-4C2D-BE4F-17EBB89183B0}"/>
    <cellStyle name="Currency 3 3 4 7" xfId="4207" xr:uid="{6B2C1ED0-CBB0-465B-A2DC-71C2A772746A}"/>
    <cellStyle name="Currency 3 3 4 8" xfId="2863" xr:uid="{C8C94604-D5D0-42F8-AF25-E989742C1A42}"/>
    <cellStyle name="Currency 3 3 5" xfId="463" xr:uid="{3129BDEC-7D6F-4286-8354-13296B8DB2FF}"/>
    <cellStyle name="Currency 3 3 5 2" xfId="847" xr:uid="{D5FDEFAC-2A6D-41A3-8763-0C31CAD88D45}"/>
    <cellStyle name="Currency 3 3 5 2 2" xfId="2191" xr:uid="{504208A3-F539-404E-B136-A3B71485B039}"/>
    <cellStyle name="Currency 3 3 5 2 2 2" xfId="6223" xr:uid="{3B3E7F89-37E2-411D-A0E5-922A35557757}"/>
    <cellStyle name="Currency 3 3 5 2 3" xfId="4879" xr:uid="{3B4CC1A2-D736-47C4-83B1-90B654D8FB1E}"/>
    <cellStyle name="Currency 3 3 5 2 4" xfId="3535" xr:uid="{7D3165E4-F54B-449B-A53D-35F7E39B525B}"/>
    <cellStyle name="Currency 3 3 5 3" xfId="1231" xr:uid="{578720D6-B328-4FC5-8DE1-7CFDB85AEA82}"/>
    <cellStyle name="Currency 3 3 5 3 2" xfId="2575" xr:uid="{27F9AC9C-03D8-4A8A-B054-4B52D46FC51E}"/>
    <cellStyle name="Currency 3 3 5 3 2 2" xfId="6607" xr:uid="{65D43A6E-9AFE-4241-B4A2-EE8A0484FC00}"/>
    <cellStyle name="Currency 3 3 5 3 3" xfId="5263" xr:uid="{AC69B100-8B59-4F64-8A3A-86AA0A423CB4}"/>
    <cellStyle name="Currency 3 3 5 3 4" xfId="3919" xr:uid="{8A00C74D-6A9D-472C-9C38-73C28B368089}"/>
    <cellStyle name="Currency 3 3 5 4" xfId="1807" xr:uid="{3270C0C3-3AD8-449A-A15D-E67B9ECB9430}"/>
    <cellStyle name="Currency 3 3 5 4 2" xfId="5839" xr:uid="{BADD6E8D-A023-482C-9573-523C9733C78C}"/>
    <cellStyle name="Currency 3 3 5 5" xfId="4495" xr:uid="{0996FE21-3F6A-40FC-8ABD-A140290362FE}"/>
    <cellStyle name="Currency 3 3 5 6" xfId="3151" xr:uid="{B8AB0C7A-7FFD-4A51-AD15-53453EFA5539}"/>
    <cellStyle name="Currency 3 3 6" xfId="271" xr:uid="{CA2260F6-BAC9-40C1-9A88-B8C7284719A0}"/>
    <cellStyle name="Currency 3 3 6 2" xfId="1615" xr:uid="{23083413-0DA2-4B97-9D8E-17E8EC450D4E}"/>
    <cellStyle name="Currency 3 3 6 2 2" xfId="5647" xr:uid="{3EF8A0CF-4270-4A4C-856B-6BBF30BAAB1D}"/>
    <cellStyle name="Currency 3 3 6 3" xfId="4303" xr:uid="{A14F9627-12F7-4981-811E-4E4D4F37472C}"/>
    <cellStyle name="Currency 3 3 6 4" xfId="2959" xr:uid="{F76467D4-FF73-4A85-9CEF-C3B45B97AC61}"/>
    <cellStyle name="Currency 3 3 7" xfId="655" xr:uid="{C480B60F-6316-4ACE-B7F8-FD572637E76D}"/>
    <cellStyle name="Currency 3 3 7 2" xfId="1999" xr:uid="{FC07CB7C-1351-43C3-82FF-3BCCCE4FE7B1}"/>
    <cellStyle name="Currency 3 3 7 2 2" xfId="6031" xr:uid="{15933F37-D872-4815-87EF-6D5DB9C79FAB}"/>
    <cellStyle name="Currency 3 3 7 3" xfId="4687" xr:uid="{1BEA5716-D418-4220-AEFE-B94B63594FC6}"/>
    <cellStyle name="Currency 3 3 7 4" xfId="3343" xr:uid="{837D6D12-3665-4C4E-B3C1-574041244785}"/>
    <cellStyle name="Currency 3 3 8" xfId="1039" xr:uid="{A9185DA1-DA93-4658-B13D-20198549D8FD}"/>
    <cellStyle name="Currency 3 3 8 2" xfId="2383" xr:uid="{D55402B9-2590-4F7F-BA44-EEE8C2C9704F}"/>
    <cellStyle name="Currency 3 3 8 2 2" xfId="6415" xr:uid="{FEBC3E2D-3A9D-4407-AEC0-039A155E45AF}"/>
    <cellStyle name="Currency 3 3 8 3" xfId="5071" xr:uid="{7C720632-EF85-46F5-8A65-C26CB2084792}"/>
    <cellStyle name="Currency 3 3 8 4" xfId="3727" xr:uid="{F000CEA6-97D1-4537-9681-4C521578C127}"/>
    <cellStyle name="Currency 3 3 9" xfId="1423" xr:uid="{13B4EBF1-989C-4C1C-B48E-A2FB32EB946A}"/>
    <cellStyle name="Currency 3 3 9 2" xfId="5455" xr:uid="{FE84CEA4-C027-4417-B960-8FE0C7B2A7DA}"/>
    <cellStyle name="Currency 4" xfId="15" xr:uid="{00000000-0005-0000-0000-000006000000}"/>
    <cellStyle name="Currency 4 2" xfId="68" xr:uid="{00000000-0005-0000-0000-000006000000}"/>
    <cellStyle name="Currency 4 2 10" xfId="1416" xr:uid="{7E4E955D-3643-42C9-9AD7-9A98612665A2}"/>
    <cellStyle name="Currency 4 2 10 2" xfId="5448" xr:uid="{F17234DE-1443-4B28-9FDD-078EB891E7AF}"/>
    <cellStyle name="Currency 4 2 11" xfId="4104" xr:uid="{BB210457-42EF-4792-A237-0C867F7E2E28}"/>
    <cellStyle name="Currency 4 2 12" xfId="2760" xr:uid="{70CB3DA1-C5F4-4ED3-A587-6BCB2EFF192F}"/>
    <cellStyle name="Currency 4 2 2" xfId="88" xr:uid="{00000000-0005-0000-0000-000006000000}"/>
    <cellStyle name="Currency 4 2 2 10" xfId="4120" xr:uid="{FF39F1BE-434C-48BE-8757-3A9DB13BC24A}"/>
    <cellStyle name="Currency 4 2 2 11" xfId="2776" xr:uid="{8AC5DD27-E095-4048-8729-E60989B95701}"/>
    <cellStyle name="Currency 4 2 2 2" xfId="112" xr:uid="{00000000-0005-0000-0000-000006000000}"/>
    <cellStyle name="Currency 4 2 2 2 10" xfId="2800" xr:uid="{3ACB2CE5-5FD6-4F3E-875E-1EFE95893E25}"/>
    <cellStyle name="Currency 4 2 2 2 2" xfId="160" xr:uid="{AD8AB166-8466-4BCC-BC33-7B065D709DDD}"/>
    <cellStyle name="Currency 4 2 2 2 2 2" xfId="256" xr:uid="{4F97A8B7-1322-4A87-972E-F77EB3BDC3CF}"/>
    <cellStyle name="Currency 4 2 2 2 2 2 2" xfId="640" xr:uid="{A92FC75E-FA15-4E06-A69E-9AC2A486DF7A}"/>
    <cellStyle name="Currency 4 2 2 2 2 2 2 2" xfId="1024" xr:uid="{5F99E23E-9DDD-44B1-B31F-D86CAE708B7C}"/>
    <cellStyle name="Currency 4 2 2 2 2 2 2 2 2" xfId="2368" xr:uid="{0AEF8260-4111-44CD-A3CF-563AC128F7BC}"/>
    <cellStyle name="Currency 4 2 2 2 2 2 2 2 2 2" xfId="6400" xr:uid="{15F989B8-0BE5-4313-9D5C-2E9411DD3D39}"/>
    <cellStyle name="Currency 4 2 2 2 2 2 2 2 3" xfId="5056" xr:uid="{B8169405-D446-4901-809F-DB61D266C7C2}"/>
    <cellStyle name="Currency 4 2 2 2 2 2 2 2 4" xfId="3712" xr:uid="{FD4E59C7-4677-4FB2-9F06-A27CF981BFEB}"/>
    <cellStyle name="Currency 4 2 2 2 2 2 2 3" xfId="1408" xr:uid="{50DCDCFB-AD25-4D73-BABB-37E57739421E}"/>
    <cellStyle name="Currency 4 2 2 2 2 2 2 3 2" xfId="2752" xr:uid="{D48E3A1E-89FC-4996-8C22-3A706F448FD9}"/>
    <cellStyle name="Currency 4 2 2 2 2 2 2 3 2 2" xfId="6784" xr:uid="{EC99E508-905C-4C06-9A96-22763E20E602}"/>
    <cellStyle name="Currency 4 2 2 2 2 2 2 3 3" xfId="5440" xr:uid="{BD400FDB-3AE7-4381-B3B5-81C40A699FEB}"/>
    <cellStyle name="Currency 4 2 2 2 2 2 2 3 4" xfId="4096" xr:uid="{A6BDE0C2-27E1-45EB-A57B-9A8BCF55C958}"/>
    <cellStyle name="Currency 4 2 2 2 2 2 2 4" xfId="1984" xr:uid="{02DC6AC2-2134-4115-A3E5-7FDBF1C35321}"/>
    <cellStyle name="Currency 4 2 2 2 2 2 2 4 2" xfId="6016" xr:uid="{32DB84BE-205E-4BBD-ACF8-819B0A9940B4}"/>
    <cellStyle name="Currency 4 2 2 2 2 2 2 5" xfId="4672" xr:uid="{E51E4501-2706-4EB6-892C-FD3160395141}"/>
    <cellStyle name="Currency 4 2 2 2 2 2 2 6" xfId="3328" xr:uid="{83DFDCC0-179A-43DC-A639-3088DF4BA32F}"/>
    <cellStyle name="Currency 4 2 2 2 2 2 3" xfId="448" xr:uid="{82CECAF9-0DA0-4CBE-862B-1EED855669EB}"/>
    <cellStyle name="Currency 4 2 2 2 2 2 3 2" xfId="1792" xr:uid="{17CD0642-4B5D-404D-9642-5AD3E0816EE3}"/>
    <cellStyle name="Currency 4 2 2 2 2 2 3 2 2" xfId="5824" xr:uid="{FDBFC425-5629-482E-A03B-450E679D3D03}"/>
    <cellStyle name="Currency 4 2 2 2 2 2 3 3" xfId="4480" xr:uid="{7762D59B-BAEE-4061-A29C-0BD2C4779587}"/>
    <cellStyle name="Currency 4 2 2 2 2 2 3 4" xfId="3136" xr:uid="{18060B5F-2E21-44D5-8211-A4EAFC80C3CD}"/>
    <cellStyle name="Currency 4 2 2 2 2 2 4" xfId="832" xr:uid="{9BD62672-EC8F-4A5A-BC06-17E6D7128FD3}"/>
    <cellStyle name="Currency 4 2 2 2 2 2 4 2" xfId="2176" xr:uid="{F0E31DEC-0E77-435F-8115-1B8E08D916A5}"/>
    <cellStyle name="Currency 4 2 2 2 2 2 4 2 2" xfId="6208" xr:uid="{DC6ACC76-B1E9-4240-9987-1CECB83CF47D}"/>
    <cellStyle name="Currency 4 2 2 2 2 2 4 3" xfId="4864" xr:uid="{2F54770F-D98F-4867-95EB-FB89FE5B9286}"/>
    <cellStyle name="Currency 4 2 2 2 2 2 4 4" xfId="3520" xr:uid="{4DCE4247-A5D7-4967-9E29-16C6FD677C34}"/>
    <cellStyle name="Currency 4 2 2 2 2 2 5" xfId="1216" xr:uid="{C4474AF2-33AE-4F5B-AB73-852D0D3E768F}"/>
    <cellStyle name="Currency 4 2 2 2 2 2 5 2" xfId="2560" xr:uid="{09FD78A5-1923-4052-B62A-2457378B33EA}"/>
    <cellStyle name="Currency 4 2 2 2 2 2 5 2 2" xfId="6592" xr:uid="{05D1483F-A76D-4FAE-8ED1-C023A339856D}"/>
    <cellStyle name="Currency 4 2 2 2 2 2 5 3" xfId="5248" xr:uid="{7A75B82C-030A-47A7-8B8B-65E16FCD138F}"/>
    <cellStyle name="Currency 4 2 2 2 2 2 5 4" xfId="3904" xr:uid="{62790CB7-3BFE-492F-BCEA-E39A1199CF99}"/>
    <cellStyle name="Currency 4 2 2 2 2 2 6" xfId="1600" xr:uid="{9109AC75-4093-4B16-A996-526205424551}"/>
    <cellStyle name="Currency 4 2 2 2 2 2 6 2" xfId="5632" xr:uid="{7D35B5A7-FDFC-4BC0-B1F4-32CA74817641}"/>
    <cellStyle name="Currency 4 2 2 2 2 2 7" xfId="4288" xr:uid="{E94BD078-315D-4BBC-BF3E-2E12C2E9433C}"/>
    <cellStyle name="Currency 4 2 2 2 2 2 8" xfId="2944" xr:uid="{48AC3A0D-100D-41F4-8BE7-2AF0A5FC1C9B}"/>
    <cellStyle name="Currency 4 2 2 2 2 3" xfId="544" xr:uid="{33C51C04-4ED3-4535-9A28-6ACD9EDA5C90}"/>
    <cellStyle name="Currency 4 2 2 2 2 3 2" xfId="928" xr:uid="{8CD14DD5-7410-44D4-94E6-0A72E559B86E}"/>
    <cellStyle name="Currency 4 2 2 2 2 3 2 2" xfId="2272" xr:uid="{E48D8FD9-9C61-409F-90A2-B9DAC4CA2B3B}"/>
    <cellStyle name="Currency 4 2 2 2 2 3 2 2 2" xfId="6304" xr:uid="{A39A25D3-0773-4CC0-B351-1F99E922AF66}"/>
    <cellStyle name="Currency 4 2 2 2 2 3 2 3" xfId="4960" xr:uid="{61E5A7E6-D41B-45FC-ABC6-085D776AB8C7}"/>
    <cellStyle name="Currency 4 2 2 2 2 3 2 4" xfId="3616" xr:uid="{FCA3969E-81B2-4D98-9014-64AE719A83DE}"/>
    <cellStyle name="Currency 4 2 2 2 2 3 3" xfId="1312" xr:uid="{8DB4B16F-F2A6-40D3-AAA8-8FDE07B834C6}"/>
    <cellStyle name="Currency 4 2 2 2 2 3 3 2" xfId="2656" xr:uid="{B5682A34-45A2-47BD-B4FC-30223D3259B3}"/>
    <cellStyle name="Currency 4 2 2 2 2 3 3 2 2" xfId="6688" xr:uid="{BF86B451-321C-4F34-A92D-AD7EE1DDF503}"/>
    <cellStyle name="Currency 4 2 2 2 2 3 3 3" xfId="5344" xr:uid="{B015FEE3-6EF1-4469-B8F7-356C8A3034FE}"/>
    <cellStyle name="Currency 4 2 2 2 2 3 3 4" xfId="4000" xr:uid="{55F9A698-68D4-456A-9FE7-85E9655B93A9}"/>
    <cellStyle name="Currency 4 2 2 2 2 3 4" xfId="1888" xr:uid="{7BFBEFEA-ADFB-40DB-9265-B25018205568}"/>
    <cellStyle name="Currency 4 2 2 2 2 3 4 2" xfId="5920" xr:uid="{3712172B-E6B0-479D-B24C-EE72DDE7A4F9}"/>
    <cellStyle name="Currency 4 2 2 2 2 3 5" xfId="4576" xr:uid="{13416AF3-3AC2-4833-B24C-896810301346}"/>
    <cellStyle name="Currency 4 2 2 2 2 3 6" xfId="3232" xr:uid="{FDFE3A8C-0899-4992-B61E-4D43E7DEBE47}"/>
    <cellStyle name="Currency 4 2 2 2 2 4" xfId="352" xr:uid="{42B26AA3-735A-4962-B412-61CDAC17DEF9}"/>
    <cellStyle name="Currency 4 2 2 2 2 4 2" xfId="1696" xr:uid="{6546746C-CE46-4C11-A694-DBF22733B6E7}"/>
    <cellStyle name="Currency 4 2 2 2 2 4 2 2" xfId="5728" xr:uid="{46740B79-0BDE-47FB-8797-348C904EA745}"/>
    <cellStyle name="Currency 4 2 2 2 2 4 3" xfId="4384" xr:uid="{535D2D42-50FF-4E7C-8A8F-F733FD03BD1D}"/>
    <cellStyle name="Currency 4 2 2 2 2 4 4" xfId="3040" xr:uid="{6551A21B-5A69-46AE-B272-3EB07861C439}"/>
    <cellStyle name="Currency 4 2 2 2 2 5" xfId="736" xr:uid="{4C056B45-4386-4318-9247-887D6D7516CC}"/>
    <cellStyle name="Currency 4 2 2 2 2 5 2" xfId="2080" xr:uid="{1D2AC2CE-C784-4F27-905F-B69BBE00B0DC}"/>
    <cellStyle name="Currency 4 2 2 2 2 5 2 2" xfId="6112" xr:uid="{5D1401B5-D1B9-49A7-9B73-A685DCC3C70C}"/>
    <cellStyle name="Currency 4 2 2 2 2 5 3" xfId="4768" xr:uid="{6C749C4C-E276-44BC-AA56-174B256B8989}"/>
    <cellStyle name="Currency 4 2 2 2 2 5 4" xfId="3424" xr:uid="{412662D1-7BB7-44DC-9C57-1CFEAB595433}"/>
    <cellStyle name="Currency 4 2 2 2 2 6" xfId="1120" xr:uid="{1059777F-A8BA-439C-906D-1AC575321F84}"/>
    <cellStyle name="Currency 4 2 2 2 2 6 2" xfId="2464" xr:uid="{A1A69C7C-7032-4641-BB2A-918AB6FC9973}"/>
    <cellStyle name="Currency 4 2 2 2 2 6 2 2" xfId="6496" xr:uid="{08611BF3-7AC5-44B2-A617-D0BB9BB14997}"/>
    <cellStyle name="Currency 4 2 2 2 2 6 3" xfId="5152" xr:uid="{7D285132-7D61-481B-9D07-628CFA1CD5A9}"/>
    <cellStyle name="Currency 4 2 2 2 2 6 4" xfId="3808" xr:uid="{252C0F80-29C2-4F29-80A6-94B76B8BDA78}"/>
    <cellStyle name="Currency 4 2 2 2 2 7" xfId="1504" xr:uid="{342FF37A-2E92-4327-98D6-70CF2291C8E5}"/>
    <cellStyle name="Currency 4 2 2 2 2 7 2" xfId="5536" xr:uid="{FB09791A-F1F7-4068-B829-FC8B26F0EF72}"/>
    <cellStyle name="Currency 4 2 2 2 2 8" xfId="4192" xr:uid="{EF967CC7-1D04-4701-BE27-6B4397AFA42E}"/>
    <cellStyle name="Currency 4 2 2 2 2 9" xfId="2848" xr:uid="{EE2C6F7F-D83A-4D14-AB89-29ADE1B597E4}"/>
    <cellStyle name="Currency 4 2 2 2 3" xfId="208" xr:uid="{F61907D8-9159-47D1-9DAA-29D861D9154C}"/>
    <cellStyle name="Currency 4 2 2 2 3 2" xfId="592" xr:uid="{0A351D6A-E38C-42B2-8311-5348B68F21C0}"/>
    <cellStyle name="Currency 4 2 2 2 3 2 2" xfId="976" xr:uid="{54F86D9F-C6F9-4B40-9ED7-40845237C5F5}"/>
    <cellStyle name="Currency 4 2 2 2 3 2 2 2" xfId="2320" xr:uid="{211068E3-7A06-4051-848C-AE2B2059BAF8}"/>
    <cellStyle name="Currency 4 2 2 2 3 2 2 2 2" xfId="6352" xr:uid="{62584F1D-52DA-4C34-8B84-1FC0FF8CAF27}"/>
    <cellStyle name="Currency 4 2 2 2 3 2 2 3" xfId="5008" xr:uid="{F38BCC04-1BA3-4738-A8AC-99D1E8E54365}"/>
    <cellStyle name="Currency 4 2 2 2 3 2 2 4" xfId="3664" xr:uid="{8173871C-EEA9-4229-B817-C72FD77F9880}"/>
    <cellStyle name="Currency 4 2 2 2 3 2 3" xfId="1360" xr:uid="{CEFB45EA-7512-4C64-BD51-3C1FDC5760AA}"/>
    <cellStyle name="Currency 4 2 2 2 3 2 3 2" xfId="2704" xr:uid="{D55451B8-6B9F-4B30-9611-E4C23A8CBDA6}"/>
    <cellStyle name="Currency 4 2 2 2 3 2 3 2 2" xfId="6736" xr:uid="{66248D6C-37C3-4802-9DA2-D7A50AAA0C66}"/>
    <cellStyle name="Currency 4 2 2 2 3 2 3 3" xfId="5392" xr:uid="{3D498D17-8170-4A0B-8CC8-E7E4C338E2D2}"/>
    <cellStyle name="Currency 4 2 2 2 3 2 3 4" xfId="4048" xr:uid="{AC2265D9-D4B2-428B-B5E1-253E5B918C69}"/>
    <cellStyle name="Currency 4 2 2 2 3 2 4" xfId="1936" xr:uid="{E446393C-27DA-4C95-94EE-4DA6237A7B4B}"/>
    <cellStyle name="Currency 4 2 2 2 3 2 4 2" xfId="5968" xr:uid="{456A856E-F88E-4C8B-83DC-366A80D26E28}"/>
    <cellStyle name="Currency 4 2 2 2 3 2 5" xfId="4624" xr:uid="{24F4111D-0C71-44D3-B875-3480A10555CD}"/>
    <cellStyle name="Currency 4 2 2 2 3 2 6" xfId="3280" xr:uid="{472CE387-4EB8-461E-9827-DCECEC8F3BD5}"/>
    <cellStyle name="Currency 4 2 2 2 3 3" xfId="400" xr:uid="{9851090A-DB02-42CB-8354-D74C08994510}"/>
    <cellStyle name="Currency 4 2 2 2 3 3 2" xfId="1744" xr:uid="{BF4F36A4-4971-4C26-90E0-FBA402FB2B5D}"/>
    <cellStyle name="Currency 4 2 2 2 3 3 2 2" xfId="5776" xr:uid="{CF724D16-3A28-484A-9AB3-16750CF61EAE}"/>
    <cellStyle name="Currency 4 2 2 2 3 3 3" xfId="4432" xr:uid="{95E81EC3-7A3F-4720-AAFA-89EFD4738D3F}"/>
    <cellStyle name="Currency 4 2 2 2 3 3 4" xfId="3088" xr:uid="{37D46D78-0737-40D5-87EF-98E012A5EB40}"/>
    <cellStyle name="Currency 4 2 2 2 3 4" xfId="784" xr:uid="{0AF34DC7-04C7-47EB-8851-29CBE2214439}"/>
    <cellStyle name="Currency 4 2 2 2 3 4 2" xfId="2128" xr:uid="{FC35E6CB-4085-45B4-95D5-24337B46B8EC}"/>
    <cellStyle name="Currency 4 2 2 2 3 4 2 2" xfId="6160" xr:uid="{7FC1A28A-D9D2-4048-89CD-EBA1FD628DB1}"/>
    <cellStyle name="Currency 4 2 2 2 3 4 3" xfId="4816" xr:uid="{FAC5A95F-809F-41EA-AB6D-C122CA480573}"/>
    <cellStyle name="Currency 4 2 2 2 3 4 4" xfId="3472" xr:uid="{3A787227-9E6F-4BB8-A0A5-B60A045D9DA2}"/>
    <cellStyle name="Currency 4 2 2 2 3 5" xfId="1168" xr:uid="{A7ADE5A6-C16C-4085-95DE-AFCC945FB7B9}"/>
    <cellStyle name="Currency 4 2 2 2 3 5 2" xfId="2512" xr:uid="{EA85DA87-327A-4140-B085-E13743C941ED}"/>
    <cellStyle name="Currency 4 2 2 2 3 5 2 2" xfId="6544" xr:uid="{4652CD16-DC8E-44A4-A381-A55A4ADFD0E1}"/>
    <cellStyle name="Currency 4 2 2 2 3 5 3" xfId="5200" xr:uid="{A62E122A-EA7D-41D2-AA7F-C1685A42D3A4}"/>
    <cellStyle name="Currency 4 2 2 2 3 5 4" xfId="3856" xr:uid="{DC93E196-49F7-4ABE-AA50-6C9D5C15CF7A}"/>
    <cellStyle name="Currency 4 2 2 2 3 6" xfId="1552" xr:uid="{5012DF4A-F73D-4F36-9F8C-6370AC29A3DE}"/>
    <cellStyle name="Currency 4 2 2 2 3 6 2" xfId="5584" xr:uid="{CAB0EF21-CC06-4EBE-8496-2BEBFC1A8F5E}"/>
    <cellStyle name="Currency 4 2 2 2 3 7" xfId="4240" xr:uid="{68733F08-B0EB-479F-85A2-CBE395C6FC0D}"/>
    <cellStyle name="Currency 4 2 2 2 3 8" xfId="2896" xr:uid="{3A03D08C-EE50-466A-9249-02A065574072}"/>
    <cellStyle name="Currency 4 2 2 2 4" xfId="496" xr:uid="{3967290F-A797-405A-A6D4-7E38F1532B7D}"/>
    <cellStyle name="Currency 4 2 2 2 4 2" xfId="880" xr:uid="{5BA64C18-349F-4FB4-939A-DB70C5F50652}"/>
    <cellStyle name="Currency 4 2 2 2 4 2 2" xfId="2224" xr:uid="{B12AAEF7-1730-4EB4-85BF-FFBB41CF197A}"/>
    <cellStyle name="Currency 4 2 2 2 4 2 2 2" xfId="6256" xr:uid="{3F58BB27-7C0A-4CDC-94AB-82DF6DFF9E1D}"/>
    <cellStyle name="Currency 4 2 2 2 4 2 3" xfId="4912" xr:uid="{0450C9D5-4E45-4031-AD1D-FE4C6FD0F72D}"/>
    <cellStyle name="Currency 4 2 2 2 4 2 4" xfId="3568" xr:uid="{9C12475A-E524-4B82-8EAD-42C90239D0C7}"/>
    <cellStyle name="Currency 4 2 2 2 4 3" xfId="1264" xr:uid="{3D0E20ED-A077-4F21-8589-7201298EB9B5}"/>
    <cellStyle name="Currency 4 2 2 2 4 3 2" xfId="2608" xr:uid="{7FBE7D80-B576-4091-830E-D3E476FF52CA}"/>
    <cellStyle name="Currency 4 2 2 2 4 3 2 2" xfId="6640" xr:uid="{6105F7B6-8B7C-4586-9739-A53D7B565DC6}"/>
    <cellStyle name="Currency 4 2 2 2 4 3 3" xfId="5296" xr:uid="{DB2A124C-C7B1-4881-A232-DDAF4E18D305}"/>
    <cellStyle name="Currency 4 2 2 2 4 3 4" xfId="3952" xr:uid="{FE37A089-DE79-4F21-BEA5-133CCB50C3CC}"/>
    <cellStyle name="Currency 4 2 2 2 4 4" xfId="1840" xr:uid="{1BBFED41-1EEB-424E-A239-362E7A8E9A21}"/>
    <cellStyle name="Currency 4 2 2 2 4 4 2" xfId="5872" xr:uid="{A55F8D4F-2959-4D94-9A1E-CC35708C3FEA}"/>
    <cellStyle name="Currency 4 2 2 2 4 5" xfId="4528" xr:uid="{4DAD4928-B3F5-4AD7-B67E-C683A64DC869}"/>
    <cellStyle name="Currency 4 2 2 2 4 6" xfId="3184" xr:uid="{976F1FF3-FA3E-4F23-A2DC-59D66B4765B1}"/>
    <cellStyle name="Currency 4 2 2 2 5" xfId="304" xr:uid="{DC509D2C-6C73-4BCB-827D-EA57FDEC8A50}"/>
    <cellStyle name="Currency 4 2 2 2 5 2" xfId="1648" xr:uid="{F40F20F4-0478-41C0-8BDD-3577BE74768D}"/>
    <cellStyle name="Currency 4 2 2 2 5 2 2" xfId="5680" xr:uid="{CF8FE7B4-FE41-4915-8417-20821ABECC4D}"/>
    <cellStyle name="Currency 4 2 2 2 5 3" xfId="4336" xr:uid="{FDB051E0-009D-4844-9C85-E9A911586149}"/>
    <cellStyle name="Currency 4 2 2 2 5 4" xfId="2992" xr:uid="{EB863767-6137-48B6-8E11-C6018559CFEC}"/>
    <cellStyle name="Currency 4 2 2 2 6" xfId="688" xr:uid="{CE25E32B-B0C1-406D-BC83-0C4B4665A3AA}"/>
    <cellStyle name="Currency 4 2 2 2 6 2" xfId="2032" xr:uid="{A13561E9-3AA0-49C6-8859-466C3B9075DD}"/>
    <cellStyle name="Currency 4 2 2 2 6 2 2" xfId="6064" xr:uid="{511D1288-E15F-48A9-AB02-708C284F0BB9}"/>
    <cellStyle name="Currency 4 2 2 2 6 3" xfId="4720" xr:uid="{0597B8F2-5CA9-409A-94C0-F39A6AD31219}"/>
    <cellStyle name="Currency 4 2 2 2 6 4" xfId="3376" xr:uid="{BB866CBB-BEBD-4FD0-8845-D3DEFDD2F56D}"/>
    <cellStyle name="Currency 4 2 2 2 7" xfId="1072" xr:uid="{BE662EAD-F1DC-4E57-A667-3BC83E61F649}"/>
    <cellStyle name="Currency 4 2 2 2 7 2" xfId="2416" xr:uid="{35798A9F-8517-41E8-A2E8-B3C1A66C6075}"/>
    <cellStyle name="Currency 4 2 2 2 7 2 2" xfId="6448" xr:uid="{40535E31-527A-409E-9312-9A658A7FC10A}"/>
    <cellStyle name="Currency 4 2 2 2 7 3" xfId="5104" xr:uid="{6C5C78B6-15EB-4045-B5E6-DB3BD066962D}"/>
    <cellStyle name="Currency 4 2 2 2 7 4" xfId="3760" xr:uid="{EB56CE29-9B26-4294-B38A-875D1759EE5F}"/>
    <cellStyle name="Currency 4 2 2 2 8" xfId="1456" xr:uid="{55E08E19-E189-4ADB-8CFA-229EBB2164FF}"/>
    <cellStyle name="Currency 4 2 2 2 8 2" xfId="5488" xr:uid="{F2273F77-F6DB-4318-91AE-357C4B9AD736}"/>
    <cellStyle name="Currency 4 2 2 2 9" xfId="4144" xr:uid="{0F3F1622-57E5-43C2-9B27-1AF714D1819B}"/>
    <cellStyle name="Currency 4 2 2 3" xfId="136" xr:uid="{11E8F66C-5175-49AF-AF6D-85AC043132D5}"/>
    <cellStyle name="Currency 4 2 2 3 2" xfId="232" xr:uid="{95E3869A-9E7F-4BFB-BA58-E94DB0E1FADD}"/>
    <cellStyle name="Currency 4 2 2 3 2 2" xfId="616" xr:uid="{03CC30D5-AB4F-4209-94AE-07601F4131DB}"/>
    <cellStyle name="Currency 4 2 2 3 2 2 2" xfId="1000" xr:uid="{97B87692-E694-4934-BB55-D52645CC52E0}"/>
    <cellStyle name="Currency 4 2 2 3 2 2 2 2" xfId="2344" xr:uid="{15BC99B1-B08B-4A09-B52B-D3170AC20DC1}"/>
    <cellStyle name="Currency 4 2 2 3 2 2 2 2 2" xfId="6376" xr:uid="{ADAF7808-0C2E-4A0D-A388-F92BC0218F45}"/>
    <cellStyle name="Currency 4 2 2 3 2 2 2 3" xfId="5032" xr:uid="{032FE21D-E2AA-4357-A830-87D11D8977F7}"/>
    <cellStyle name="Currency 4 2 2 3 2 2 2 4" xfId="3688" xr:uid="{BEB061F0-6348-4D97-9FEA-0211485A6A10}"/>
    <cellStyle name="Currency 4 2 2 3 2 2 3" xfId="1384" xr:uid="{F23B3326-B863-4A2F-B9C7-F11B0FBE4882}"/>
    <cellStyle name="Currency 4 2 2 3 2 2 3 2" xfId="2728" xr:uid="{42207AC8-FAA7-46A3-9939-12BE5C50BAB7}"/>
    <cellStyle name="Currency 4 2 2 3 2 2 3 2 2" xfId="6760" xr:uid="{63C8262A-DEB3-4915-A76A-A918885B162A}"/>
    <cellStyle name="Currency 4 2 2 3 2 2 3 3" xfId="5416" xr:uid="{446E3F57-CF05-426A-B1CF-14B6A6A40720}"/>
    <cellStyle name="Currency 4 2 2 3 2 2 3 4" xfId="4072" xr:uid="{1915175D-2F5C-492D-AC94-7990B0AB9258}"/>
    <cellStyle name="Currency 4 2 2 3 2 2 4" xfId="1960" xr:uid="{387A9A01-3DA3-48C5-BE15-8287302123FA}"/>
    <cellStyle name="Currency 4 2 2 3 2 2 4 2" xfId="5992" xr:uid="{CDD0F115-9D26-4B57-A025-8D0501623A49}"/>
    <cellStyle name="Currency 4 2 2 3 2 2 5" xfId="4648" xr:uid="{CE59C98D-5C33-4C32-A686-EE5C0900978A}"/>
    <cellStyle name="Currency 4 2 2 3 2 2 6" xfId="3304" xr:uid="{028BD5CB-A73E-4CF0-98C2-2C30CC294879}"/>
    <cellStyle name="Currency 4 2 2 3 2 3" xfId="424" xr:uid="{815B6554-75E7-417E-9ED7-778106E84D42}"/>
    <cellStyle name="Currency 4 2 2 3 2 3 2" xfId="1768" xr:uid="{6AF38035-12E1-4456-A3C5-D3EAB185E8A5}"/>
    <cellStyle name="Currency 4 2 2 3 2 3 2 2" xfId="5800" xr:uid="{10B429B1-9422-4628-9CDE-F4E7F9E96029}"/>
    <cellStyle name="Currency 4 2 2 3 2 3 3" xfId="4456" xr:uid="{48FFBB7E-C07D-4D1D-9A40-BB84F77A5004}"/>
    <cellStyle name="Currency 4 2 2 3 2 3 4" xfId="3112" xr:uid="{DC6EE9F6-AA5F-434B-9FF2-DC84B38AFB0A}"/>
    <cellStyle name="Currency 4 2 2 3 2 4" xfId="808" xr:uid="{2B88D4E3-EEFE-428E-B5C5-863ACF95DBE2}"/>
    <cellStyle name="Currency 4 2 2 3 2 4 2" xfId="2152" xr:uid="{18A198F6-E445-4B54-AF8D-BAC2808C74E6}"/>
    <cellStyle name="Currency 4 2 2 3 2 4 2 2" xfId="6184" xr:uid="{7F723BF0-81A8-4B4E-8A9E-A76084DD490E}"/>
    <cellStyle name="Currency 4 2 2 3 2 4 3" xfId="4840" xr:uid="{F28C1A9B-26F2-459F-A9CC-FD9F2852D6C3}"/>
    <cellStyle name="Currency 4 2 2 3 2 4 4" xfId="3496" xr:uid="{E33A6140-0DD3-4F59-8F23-346FBF870B49}"/>
    <cellStyle name="Currency 4 2 2 3 2 5" xfId="1192" xr:uid="{3730A37D-D956-470B-8EF5-B2E8C9C1E4C2}"/>
    <cellStyle name="Currency 4 2 2 3 2 5 2" xfId="2536" xr:uid="{FBF43969-4B3E-452F-A125-7D6D2F3F9471}"/>
    <cellStyle name="Currency 4 2 2 3 2 5 2 2" xfId="6568" xr:uid="{22822176-1711-4E52-8334-93779FAC6ECF}"/>
    <cellStyle name="Currency 4 2 2 3 2 5 3" xfId="5224" xr:uid="{81BD7DA3-2105-462D-94E8-C9E8CA9305DC}"/>
    <cellStyle name="Currency 4 2 2 3 2 5 4" xfId="3880" xr:uid="{E9894D3F-4951-4E1C-9FD3-3FC2D8B993FE}"/>
    <cellStyle name="Currency 4 2 2 3 2 6" xfId="1576" xr:uid="{FE6BAB70-7791-4279-B319-6C2C8BB91031}"/>
    <cellStyle name="Currency 4 2 2 3 2 6 2" xfId="5608" xr:uid="{F8317FCF-740A-45FA-A20E-8067890B80AE}"/>
    <cellStyle name="Currency 4 2 2 3 2 7" xfId="4264" xr:uid="{8FDA7829-4B1C-479B-9850-BD12675C1C7B}"/>
    <cellStyle name="Currency 4 2 2 3 2 8" xfId="2920" xr:uid="{86A88F84-9CD3-4DA6-A9B9-246EC668331F}"/>
    <cellStyle name="Currency 4 2 2 3 3" xfId="520" xr:uid="{D8BEACF2-F9F0-4F51-9205-5DA8DFFD2A7D}"/>
    <cellStyle name="Currency 4 2 2 3 3 2" xfId="904" xr:uid="{F4721055-1A6D-4B90-B29C-0AC31CF52ED8}"/>
    <cellStyle name="Currency 4 2 2 3 3 2 2" xfId="2248" xr:uid="{D6C59416-D921-4EA9-9679-D9B96C09F196}"/>
    <cellStyle name="Currency 4 2 2 3 3 2 2 2" xfId="6280" xr:uid="{33056CA5-FC5E-4A9A-A06E-037BC432DA35}"/>
    <cellStyle name="Currency 4 2 2 3 3 2 3" xfId="4936" xr:uid="{99942349-2172-43FF-8A3C-5554A9878A42}"/>
    <cellStyle name="Currency 4 2 2 3 3 2 4" xfId="3592" xr:uid="{5F3495F7-A12F-407A-B1C0-B5C071D390E7}"/>
    <cellStyle name="Currency 4 2 2 3 3 3" xfId="1288" xr:uid="{EA5E282C-6113-4360-A7A5-AB08DE411B68}"/>
    <cellStyle name="Currency 4 2 2 3 3 3 2" xfId="2632" xr:uid="{19BA3FFE-533D-41E9-A9AC-B4AE947389F8}"/>
    <cellStyle name="Currency 4 2 2 3 3 3 2 2" xfId="6664" xr:uid="{B93C078D-8CB5-4211-9D28-102A5E35175B}"/>
    <cellStyle name="Currency 4 2 2 3 3 3 3" xfId="5320" xr:uid="{57660CD7-CD6C-4D77-A138-395EB5B4590D}"/>
    <cellStyle name="Currency 4 2 2 3 3 3 4" xfId="3976" xr:uid="{364F2A69-0538-48F9-A863-FFD3044F9C34}"/>
    <cellStyle name="Currency 4 2 2 3 3 4" xfId="1864" xr:uid="{88C562CB-0012-4007-B215-614D90CBE212}"/>
    <cellStyle name="Currency 4 2 2 3 3 4 2" xfId="5896" xr:uid="{CA732B62-1B25-4723-9C3C-8D67DEF2C7E5}"/>
    <cellStyle name="Currency 4 2 2 3 3 5" xfId="4552" xr:uid="{994290FC-7AFD-4F00-967D-C17A63B65ECD}"/>
    <cellStyle name="Currency 4 2 2 3 3 6" xfId="3208" xr:uid="{39126314-F9A0-437E-A845-C6A67D40AD2B}"/>
    <cellStyle name="Currency 4 2 2 3 4" xfId="328" xr:uid="{AED28144-9FC0-4305-BD5E-532B1EF80621}"/>
    <cellStyle name="Currency 4 2 2 3 4 2" xfId="1672" xr:uid="{61390A23-F2DD-4E66-AE75-5263FF926FE2}"/>
    <cellStyle name="Currency 4 2 2 3 4 2 2" xfId="5704" xr:uid="{91AC4FAA-5289-4A6A-AF76-882C755140FA}"/>
    <cellStyle name="Currency 4 2 2 3 4 3" xfId="4360" xr:uid="{42A2381D-B7EE-444D-BE8F-B94EE0CF5CA1}"/>
    <cellStyle name="Currency 4 2 2 3 4 4" xfId="3016" xr:uid="{A081FF43-CFD0-4A02-ADDE-4601EB1A5125}"/>
    <cellStyle name="Currency 4 2 2 3 5" xfId="712" xr:uid="{CCE7C4B8-CB43-41B7-81AE-1B5F3C0F4CFB}"/>
    <cellStyle name="Currency 4 2 2 3 5 2" xfId="2056" xr:uid="{F8EE15C4-6592-460F-84CC-BD29E260E878}"/>
    <cellStyle name="Currency 4 2 2 3 5 2 2" xfId="6088" xr:uid="{CBE99DD7-401D-4D75-A9A1-FED4E5D69833}"/>
    <cellStyle name="Currency 4 2 2 3 5 3" xfId="4744" xr:uid="{46EACB25-BD64-4BE5-82D1-A268A2F2BD89}"/>
    <cellStyle name="Currency 4 2 2 3 5 4" xfId="3400" xr:uid="{9283187F-31E2-4D11-AC0B-9D77A97C8577}"/>
    <cellStyle name="Currency 4 2 2 3 6" xfId="1096" xr:uid="{E731BB76-6E6E-4B86-B6EE-7C68DC60AF14}"/>
    <cellStyle name="Currency 4 2 2 3 6 2" xfId="2440" xr:uid="{F8B27438-3310-48FB-ADF7-E7C6386E2BDE}"/>
    <cellStyle name="Currency 4 2 2 3 6 2 2" xfId="6472" xr:uid="{C8B84CB9-AE8F-4819-A0DA-D17CA17289EE}"/>
    <cellStyle name="Currency 4 2 2 3 6 3" xfId="5128" xr:uid="{BB63CC4F-3472-4426-9F66-4DD113498053}"/>
    <cellStyle name="Currency 4 2 2 3 6 4" xfId="3784" xr:uid="{40DAAC8D-5613-4F64-9B84-C23DC4BDCFC4}"/>
    <cellStyle name="Currency 4 2 2 3 7" xfId="1480" xr:uid="{42D4D2F9-B8F9-4CC1-99C2-8696C7F435D8}"/>
    <cellStyle name="Currency 4 2 2 3 7 2" xfId="5512" xr:uid="{57FAE35C-8342-41F8-8445-CC6AE3663E80}"/>
    <cellStyle name="Currency 4 2 2 3 8" xfId="4168" xr:uid="{B003AE81-9728-430E-9B81-1A245CBBFE19}"/>
    <cellStyle name="Currency 4 2 2 3 9" xfId="2824" xr:uid="{8A203CA0-B507-4D3D-81A9-655C34AC8423}"/>
    <cellStyle name="Currency 4 2 2 4" xfId="184" xr:uid="{BE89BD99-FF2E-49AF-8A90-56230DA19321}"/>
    <cellStyle name="Currency 4 2 2 4 2" xfId="568" xr:uid="{3EF4CDBA-6A5D-4477-8CB8-20F7A6999956}"/>
    <cellStyle name="Currency 4 2 2 4 2 2" xfId="952" xr:uid="{34BEF580-BC36-4234-A956-591C360162AD}"/>
    <cellStyle name="Currency 4 2 2 4 2 2 2" xfId="2296" xr:uid="{51B0190F-6FDF-49F2-B942-38E3C6CFEB53}"/>
    <cellStyle name="Currency 4 2 2 4 2 2 2 2" xfId="6328" xr:uid="{77519A9D-9483-4CEE-B686-BA121AC79646}"/>
    <cellStyle name="Currency 4 2 2 4 2 2 3" xfId="4984" xr:uid="{5F8CBB78-5591-465A-ADB8-CA07E96EF27B}"/>
    <cellStyle name="Currency 4 2 2 4 2 2 4" xfId="3640" xr:uid="{1CC9404D-77D3-4DB3-AC35-E7189DD582F7}"/>
    <cellStyle name="Currency 4 2 2 4 2 3" xfId="1336" xr:uid="{1A0F6FD4-99BA-43F5-8B12-F062C8827AFC}"/>
    <cellStyle name="Currency 4 2 2 4 2 3 2" xfId="2680" xr:uid="{B955E79B-176F-4073-8F0B-2953ACA16363}"/>
    <cellStyle name="Currency 4 2 2 4 2 3 2 2" xfId="6712" xr:uid="{1D584CBE-3857-489E-BD47-F1192EDE02EE}"/>
    <cellStyle name="Currency 4 2 2 4 2 3 3" xfId="5368" xr:uid="{E615B15C-0B2D-42D0-B365-DF5FBCBD8741}"/>
    <cellStyle name="Currency 4 2 2 4 2 3 4" xfId="4024" xr:uid="{2C1A4FE6-A9AF-4135-9601-76A5C56CC17E}"/>
    <cellStyle name="Currency 4 2 2 4 2 4" xfId="1912" xr:uid="{140B29BF-2C7F-4895-B5F9-D3C61824D9D8}"/>
    <cellStyle name="Currency 4 2 2 4 2 4 2" xfId="5944" xr:uid="{051A6940-FC95-45AB-8E5E-D5E7221D2E38}"/>
    <cellStyle name="Currency 4 2 2 4 2 5" xfId="4600" xr:uid="{8CBB8B7D-3184-4FB4-A0A6-16A62B0C4591}"/>
    <cellStyle name="Currency 4 2 2 4 2 6" xfId="3256" xr:uid="{31A3ADCE-54C0-47D9-BBDD-67447574DE98}"/>
    <cellStyle name="Currency 4 2 2 4 3" xfId="376" xr:uid="{16840E15-5873-4045-8B22-1501D3D8AFD4}"/>
    <cellStyle name="Currency 4 2 2 4 3 2" xfId="1720" xr:uid="{361B4EE7-9DAE-43D9-856B-1B7F6FA7C982}"/>
    <cellStyle name="Currency 4 2 2 4 3 2 2" xfId="5752" xr:uid="{EAC78200-C722-4D69-A4CE-F13D4E249D7E}"/>
    <cellStyle name="Currency 4 2 2 4 3 3" xfId="4408" xr:uid="{7FDB3DD4-B9F1-49E3-B6AF-C4222270FFD6}"/>
    <cellStyle name="Currency 4 2 2 4 3 4" xfId="3064" xr:uid="{A7957A47-2E3A-44DD-A033-3F465301FEBE}"/>
    <cellStyle name="Currency 4 2 2 4 4" xfId="760" xr:uid="{F6FD228D-AFB0-492D-9DFE-51D0F1CC371C}"/>
    <cellStyle name="Currency 4 2 2 4 4 2" xfId="2104" xr:uid="{5FA7322C-0DD8-4598-BE70-913C97452B6F}"/>
    <cellStyle name="Currency 4 2 2 4 4 2 2" xfId="6136" xr:uid="{ED53781F-7F34-45EF-9997-A62BB57143FA}"/>
    <cellStyle name="Currency 4 2 2 4 4 3" xfId="4792" xr:uid="{1606BD01-250D-488B-84F6-A78CC81ECB9E}"/>
    <cellStyle name="Currency 4 2 2 4 4 4" xfId="3448" xr:uid="{956A699A-919A-46D1-8B5C-E5A1BAAF2502}"/>
    <cellStyle name="Currency 4 2 2 4 5" xfId="1144" xr:uid="{E8D13B48-0FE9-48A7-8A65-6B891F9BB0B6}"/>
    <cellStyle name="Currency 4 2 2 4 5 2" xfId="2488" xr:uid="{2B4DAB2D-7A45-43E4-9426-705B2B620CA7}"/>
    <cellStyle name="Currency 4 2 2 4 5 2 2" xfId="6520" xr:uid="{4340C623-0CBF-48B7-83AF-BA88A830FA00}"/>
    <cellStyle name="Currency 4 2 2 4 5 3" xfId="5176" xr:uid="{DF3F1A4F-2287-4CE2-9371-29E5599CB588}"/>
    <cellStyle name="Currency 4 2 2 4 5 4" xfId="3832" xr:uid="{4C3D4E3F-EF96-40F6-9A7D-D23C2DADCF4B}"/>
    <cellStyle name="Currency 4 2 2 4 6" xfId="1528" xr:uid="{7E110AA7-E406-486C-8458-1B904BE082ED}"/>
    <cellStyle name="Currency 4 2 2 4 6 2" xfId="5560" xr:uid="{623D602A-F7FB-4D7E-B342-C191914B8970}"/>
    <cellStyle name="Currency 4 2 2 4 7" xfId="4216" xr:uid="{690AC242-E1C9-405B-92F0-1F3577DC0E73}"/>
    <cellStyle name="Currency 4 2 2 4 8" xfId="2872" xr:uid="{67E77395-5225-4479-8AB1-AD77F8F04C66}"/>
    <cellStyle name="Currency 4 2 2 5" xfId="472" xr:uid="{78B37AE6-36BD-42E6-8F90-C32208336989}"/>
    <cellStyle name="Currency 4 2 2 5 2" xfId="856" xr:uid="{785BCB93-EC62-478E-8E32-72296F049209}"/>
    <cellStyle name="Currency 4 2 2 5 2 2" xfId="2200" xr:uid="{FAE9EEC3-E245-47DA-A959-99CC7E15C90F}"/>
    <cellStyle name="Currency 4 2 2 5 2 2 2" xfId="6232" xr:uid="{32DE78B8-20FA-405F-904A-AEB2F09CD89C}"/>
    <cellStyle name="Currency 4 2 2 5 2 3" xfId="4888" xr:uid="{3D87439E-07FF-4D40-B312-A16059200E11}"/>
    <cellStyle name="Currency 4 2 2 5 2 4" xfId="3544" xr:uid="{37BC106F-06FA-4718-891B-71AA4F829886}"/>
    <cellStyle name="Currency 4 2 2 5 3" xfId="1240" xr:uid="{DB9BAE6D-150B-4063-8831-23455C7F0D32}"/>
    <cellStyle name="Currency 4 2 2 5 3 2" xfId="2584" xr:uid="{19791247-BDCE-4832-967C-5644724298BE}"/>
    <cellStyle name="Currency 4 2 2 5 3 2 2" xfId="6616" xr:uid="{3E3332BC-5F59-477B-A59C-686021B90FE0}"/>
    <cellStyle name="Currency 4 2 2 5 3 3" xfId="5272" xr:uid="{8BC42E5F-C66B-482E-BA3E-5041AE93CFB0}"/>
    <cellStyle name="Currency 4 2 2 5 3 4" xfId="3928" xr:uid="{E77B2D4A-65F5-476F-8EF4-B9C384E2E78F}"/>
    <cellStyle name="Currency 4 2 2 5 4" xfId="1816" xr:uid="{BC4BA29E-5A64-4D9C-9BDD-20ABBB63D9AA}"/>
    <cellStyle name="Currency 4 2 2 5 4 2" xfId="5848" xr:uid="{BE3EC35A-A254-442A-80BC-2654AB98B334}"/>
    <cellStyle name="Currency 4 2 2 5 5" xfId="4504" xr:uid="{3B50FBED-3846-4EB1-B5F6-D438C8466322}"/>
    <cellStyle name="Currency 4 2 2 5 6" xfId="3160" xr:uid="{BB9B6784-D784-4B9F-91ED-5D1D16C08D6B}"/>
    <cellStyle name="Currency 4 2 2 6" xfId="280" xr:uid="{E077D1A6-0C7C-4BF7-8919-F2FF2080DE21}"/>
    <cellStyle name="Currency 4 2 2 6 2" xfId="1624" xr:uid="{283CA4F1-C231-47F8-985F-2A56C00EC383}"/>
    <cellStyle name="Currency 4 2 2 6 2 2" xfId="5656" xr:uid="{A3ED0AB5-F2D9-464C-AA20-E7100194E50D}"/>
    <cellStyle name="Currency 4 2 2 6 3" xfId="4312" xr:uid="{C02B5745-655E-4AF7-9755-2C0C6866E7AD}"/>
    <cellStyle name="Currency 4 2 2 6 4" xfId="2968" xr:uid="{CA12E762-B05F-42A6-A356-8BB017A054E0}"/>
    <cellStyle name="Currency 4 2 2 7" xfId="664" xr:uid="{D2F28C1C-B666-41FA-9078-3588105F758B}"/>
    <cellStyle name="Currency 4 2 2 7 2" xfId="2008" xr:uid="{C09EA53A-4BD1-46D8-AC73-C0BF3876D4F4}"/>
    <cellStyle name="Currency 4 2 2 7 2 2" xfId="6040" xr:uid="{DC699595-C14D-4B3C-A0DA-3A95BB965FA2}"/>
    <cellStyle name="Currency 4 2 2 7 3" xfId="4696" xr:uid="{0BE8AD6E-7A1D-4A77-96B7-31B2620E9302}"/>
    <cellStyle name="Currency 4 2 2 7 4" xfId="3352" xr:uid="{4534F970-1847-45CC-9973-AF0DB5680298}"/>
    <cellStyle name="Currency 4 2 2 8" xfId="1048" xr:uid="{454A3DDC-D758-4F4E-9A56-87D6A3083978}"/>
    <cellStyle name="Currency 4 2 2 8 2" xfId="2392" xr:uid="{DD924646-63CB-4277-934F-36F869200E39}"/>
    <cellStyle name="Currency 4 2 2 8 2 2" xfId="6424" xr:uid="{2E0B2BE1-1252-4D66-B85F-680A240D9558}"/>
    <cellStyle name="Currency 4 2 2 8 3" xfId="5080" xr:uid="{A3C5A8ED-BEB1-4417-9E2D-5F51989634D5}"/>
    <cellStyle name="Currency 4 2 2 8 4" xfId="3736" xr:uid="{98D275A5-9C96-476C-B082-69227B4511A7}"/>
    <cellStyle name="Currency 4 2 2 9" xfId="1432" xr:uid="{4D81AE76-F1F7-4678-9C08-3FB04618297D}"/>
    <cellStyle name="Currency 4 2 2 9 2" xfId="5464" xr:uid="{6A9CE24C-3D12-4E3D-8378-77F9A87E0587}"/>
    <cellStyle name="Currency 4 2 3" xfId="96" xr:uid="{00000000-0005-0000-0000-000006000000}"/>
    <cellStyle name="Currency 4 2 3 10" xfId="2784" xr:uid="{E17CCCA7-9462-44E9-8FB8-53D501034CC3}"/>
    <cellStyle name="Currency 4 2 3 2" xfId="144" xr:uid="{43FFE6DB-99B5-4049-AA16-E467BE01CDA3}"/>
    <cellStyle name="Currency 4 2 3 2 2" xfId="240" xr:uid="{06DE9341-5718-4D6B-896D-61D0F9DE2421}"/>
    <cellStyle name="Currency 4 2 3 2 2 2" xfId="624" xr:uid="{DAA7AB3C-0998-49CA-8892-D13D23CAA288}"/>
    <cellStyle name="Currency 4 2 3 2 2 2 2" xfId="1008" xr:uid="{B54B2632-951B-4BB9-813B-638050A83464}"/>
    <cellStyle name="Currency 4 2 3 2 2 2 2 2" xfId="2352" xr:uid="{CF0859E6-C87B-4C7B-8569-39BBE78A723F}"/>
    <cellStyle name="Currency 4 2 3 2 2 2 2 2 2" xfId="6384" xr:uid="{38C32F0F-2657-4EE1-9BEC-0159EED4FF4A}"/>
    <cellStyle name="Currency 4 2 3 2 2 2 2 3" xfId="5040" xr:uid="{ED15015D-591A-45DD-97A5-21BC3F2CFFF4}"/>
    <cellStyle name="Currency 4 2 3 2 2 2 2 4" xfId="3696" xr:uid="{E7AC5B7F-5C57-4943-A07A-C47A9D934024}"/>
    <cellStyle name="Currency 4 2 3 2 2 2 3" xfId="1392" xr:uid="{ECB2A5A2-2D0E-48F4-B1FC-7FBB67DE19F5}"/>
    <cellStyle name="Currency 4 2 3 2 2 2 3 2" xfId="2736" xr:uid="{27FABE75-BFA7-49AC-8F9D-24B09CA3F420}"/>
    <cellStyle name="Currency 4 2 3 2 2 2 3 2 2" xfId="6768" xr:uid="{26BFDEEF-E869-4B2B-8C97-512A09C64D5C}"/>
    <cellStyle name="Currency 4 2 3 2 2 2 3 3" xfId="5424" xr:uid="{E940370D-EC18-4930-8171-CF7295E63B39}"/>
    <cellStyle name="Currency 4 2 3 2 2 2 3 4" xfId="4080" xr:uid="{4F17078F-660F-4974-A40F-9E9BB66B4E62}"/>
    <cellStyle name="Currency 4 2 3 2 2 2 4" xfId="1968" xr:uid="{8B2CF917-D85A-48D1-B545-A609C3848C42}"/>
    <cellStyle name="Currency 4 2 3 2 2 2 4 2" xfId="6000" xr:uid="{A13C2713-459A-4BED-8B61-5E58D4E2DF11}"/>
    <cellStyle name="Currency 4 2 3 2 2 2 5" xfId="4656" xr:uid="{B1C391D4-7FEB-4EC9-9550-D40E5A0E0A65}"/>
    <cellStyle name="Currency 4 2 3 2 2 2 6" xfId="3312" xr:uid="{4F77A387-DE64-45D1-81EA-668DBED3E796}"/>
    <cellStyle name="Currency 4 2 3 2 2 3" xfId="432" xr:uid="{436BCB83-B6F1-407E-8AD4-15A772AA08EF}"/>
    <cellStyle name="Currency 4 2 3 2 2 3 2" xfId="1776" xr:uid="{E0A4CEAF-676A-493A-83D5-6AE354742723}"/>
    <cellStyle name="Currency 4 2 3 2 2 3 2 2" xfId="5808" xr:uid="{53DBB29F-433D-4029-A24B-0AE89941537A}"/>
    <cellStyle name="Currency 4 2 3 2 2 3 3" xfId="4464" xr:uid="{BF29DD9E-E7E4-4026-BADE-84618DBD412A}"/>
    <cellStyle name="Currency 4 2 3 2 2 3 4" xfId="3120" xr:uid="{9A88F463-2A44-4DC6-95F4-095BE30FE47A}"/>
    <cellStyle name="Currency 4 2 3 2 2 4" xfId="816" xr:uid="{A8EC6264-1473-4FED-AA4C-673D0DBBC968}"/>
    <cellStyle name="Currency 4 2 3 2 2 4 2" xfId="2160" xr:uid="{5F106597-96CD-4D7B-9AD6-4A08A0DAFD4E}"/>
    <cellStyle name="Currency 4 2 3 2 2 4 2 2" xfId="6192" xr:uid="{34B012C1-41FD-4615-845E-7FF5D243B990}"/>
    <cellStyle name="Currency 4 2 3 2 2 4 3" xfId="4848" xr:uid="{1CBCF078-2ED3-4D29-B583-94F08E7E94FD}"/>
    <cellStyle name="Currency 4 2 3 2 2 4 4" xfId="3504" xr:uid="{C36101EF-60DC-48F3-BEB0-D6D42AED6168}"/>
    <cellStyle name="Currency 4 2 3 2 2 5" xfId="1200" xr:uid="{6DFE1766-AC18-44E6-A4C3-BE5F2C175EA6}"/>
    <cellStyle name="Currency 4 2 3 2 2 5 2" xfId="2544" xr:uid="{22BD9F4F-D421-4BFE-BDA9-BDFCDE26D849}"/>
    <cellStyle name="Currency 4 2 3 2 2 5 2 2" xfId="6576" xr:uid="{6F3988ED-AC68-4079-B404-E3E39CD52C95}"/>
    <cellStyle name="Currency 4 2 3 2 2 5 3" xfId="5232" xr:uid="{7FD66185-3A2B-44BD-AFEC-CFDFD876DB42}"/>
    <cellStyle name="Currency 4 2 3 2 2 5 4" xfId="3888" xr:uid="{2051503B-83F8-4411-BF20-B58DE7942823}"/>
    <cellStyle name="Currency 4 2 3 2 2 6" xfId="1584" xr:uid="{2E451251-1B87-4859-9215-F868FE4A6082}"/>
    <cellStyle name="Currency 4 2 3 2 2 6 2" xfId="5616" xr:uid="{52EE9F30-4DAE-446B-BAC9-C5F260B80F9B}"/>
    <cellStyle name="Currency 4 2 3 2 2 7" xfId="4272" xr:uid="{330D0644-8D7A-4BCB-B0E4-B8CAF4292ABC}"/>
    <cellStyle name="Currency 4 2 3 2 2 8" xfId="2928" xr:uid="{0E99E3D9-41D8-4D7A-A474-6AADC72011C6}"/>
    <cellStyle name="Currency 4 2 3 2 3" xfId="528" xr:uid="{33B1A97D-F980-48C4-B8EE-C08CE07A4B15}"/>
    <cellStyle name="Currency 4 2 3 2 3 2" xfId="912" xr:uid="{DA68BCFC-1996-44E3-9D71-C79DD284A6FF}"/>
    <cellStyle name="Currency 4 2 3 2 3 2 2" xfId="2256" xr:uid="{EE030BE2-B88E-4AC1-9941-3803B588EA93}"/>
    <cellStyle name="Currency 4 2 3 2 3 2 2 2" xfId="6288" xr:uid="{8247402A-863B-4756-8C23-64A9065737BF}"/>
    <cellStyle name="Currency 4 2 3 2 3 2 3" xfId="4944" xr:uid="{B486F087-2DBC-4BE8-9878-5C51AED0C779}"/>
    <cellStyle name="Currency 4 2 3 2 3 2 4" xfId="3600" xr:uid="{670233A9-03EB-45FC-AF9D-5622268E4BE5}"/>
    <cellStyle name="Currency 4 2 3 2 3 3" xfId="1296" xr:uid="{9D01CE42-7023-4265-B826-3306AD712740}"/>
    <cellStyle name="Currency 4 2 3 2 3 3 2" xfId="2640" xr:uid="{5684C669-1085-428F-BE48-D9547AEA873F}"/>
    <cellStyle name="Currency 4 2 3 2 3 3 2 2" xfId="6672" xr:uid="{12EED562-BB12-42A1-A765-BC4DE6865D2C}"/>
    <cellStyle name="Currency 4 2 3 2 3 3 3" xfId="5328" xr:uid="{F4A045D3-2FBB-470D-A98B-4C4A1CBCDC75}"/>
    <cellStyle name="Currency 4 2 3 2 3 3 4" xfId="3984" xr:uid="{F9366B97-8F9C-4237-84A1-5F085B1CF7B2}"/>
    <cellStyle name="Currency 4 2 3 2 3 4" xfId="1872" xr:uid="{CBD6ACC7-D108-4655-9866-D7D7E76D26F8}"/>
    <cellStyle name="Currency 4 2 3 2 3 4 2" xfId="5904" xr:uid="{C1FDA6C6-F98B-4A15-81F1-ACC0DB6AFA84}"/>
    <cellStyle name="Currency 4 2 3 2 3 5" xfId="4560" xr:uid="{CBAA9831-F196-494A-9ACA-B4EC7D8F41E9}"/>
    <cellStyle name="Currency 4 2 3 2 3 6" xfId="3216" xr:uid="{E4338FB6-8F11-41A2-811F-F172B9434296}"/>
    <cellStyle name="Currency 4 2 3 2 4" xfId="336" xr:uid="{1A01C7D8-2880-4AE6-839F-03A25CEB4078}"/>
    <cellStyle name="Currency 4 2 3 2 4 2" xfId="1680" xr:uid="{1B96DF28-A35E-4A0B-B44B-802AEF3E6D3B}"/>
    <cellStyle name="Currency 4 2 3 2 4 2 2" xfId="5712" xr:uid="{0ED8A9E7-E486-494F-B8D4-6D0C72879A22}"/>
    <cellStyle name="Currency 4 2 3 2 4 3" xfId="4368" xr:uid="{43B7BED2-CB00-45F2-B7FC-010F97E8C871}"/>
    <cellStyle name="Currency 4 2 3 2 4 4" xfId="3024" xr:uid="{C0CE55CF-8AB9-4CCA-9598-923B2A1C8B30}"/>
    <cellStyle name="Currency 4 2 3 2 5" xfId="720" xr:uid="{64E5D33D-111E-47A8-9C95-DFECEFC021C7}"/>
    <cellStyle name="Currency 4 2 3 2 5 2" xfId="2064" xr:uid="{5A2853CC-315B-46EA-AE54-CEF2749D6392}"/>
    <cellStyle name="Currency 4 2 3 2 5 2 2" xfId="6096" xr:uid="{84849A42-2803-4F85-BD31-724C0A09C093}"/>
    <cellStyle name="Currency 4 2 3 2 5 3" xfId="4752" xr:uid="{6DFBF99C-C391-428B-9953-0CE07575C3D6}"/>
    <cellStyle name="Currency 4 2 3 2 5 4" xfId="3408" xr:uid="{CB41A520-B03F-4FA8-AAC9-BDB495C4A129}"/>
    <cellStyle name="Currency 4 2 3 2 6" xfId="1104" xr:uid="{5F15545F-2E27-4466-87B0-74215328C80D}"/>
    <cellStyle name="Currency 4 2 3 2 6 2" xfId="2448" xr:uid="{B2028AFF-8EDC-4A1F-9625-4FCC78EC8B76}"/>
    <cellStyle name="Currency 4 2 3 2 6 2 2" xfId="6480" xr:uid="{7168B8BE-81F5-4265-982E-F39F390D2655}"/>
    <cellStyle name="Currency 4 2 3 2 6 3" xfId="5136" xr:uid="{B9A906FB-4A28-4630-ACC1-7E4DDA7F9480}"/>
    <cellStyle name="Currency 4 2 3 2 6 4" xfId="3792" xr:uid="{A60D1971-CB94-4356-9998-DB5444440F98}"/>
    <cellStyle name="Currency 4 2 3 2 7" xfId="1488" xr:uid="{541027E3-8194-46D4-BE16-AC75D3A336E4}"/>
    <cellStyle name="Currency 4 2 3 2 7 2" xfId="5520" xr:uid="{0FD91BF0-0ED6-4FFE-AC93-B032A269E5BC}"/>
    <cellStyle name="Currency 4 2 3 2 8" xfId="4176" xr:uid="{01C339A3-41EB-44E0-B070-943A7DFB9961}"/>
    <cellStyle name="Currency 4 2 3 2 9" xfId="2832" xr:uid="{92A8AA1D-3492-4876-B1B8-310AEB53B34C}"/>
    <cellStyle name="Currency 4 2 3 3" xfId="192" xr:uid="{A641CAE9-BBB8-4A59-ADA2-B244681BB60F}"/>
    <cellStyle name="Currency 4 2 3 3 2" xfId="576" xr:uid="{A42456E7-C1C4-443D-935D-602638ADA566}"/>
    <cellStyle name="Currency 4 2 3 3 2 2" xfId="960" xr:uid="{EAB8C437-9FD6-4E14-9F23-0ED850585BDC}"/>
    <cellStyle name="Currency 4 2 3 3 2 2 2" xfId="2304" xr:uid="{387FAF2B-4843-4717-B006-89F7B42D0855}"/>
    <cellStyle name="Currency 4 2 3 3 2 2 2 2" xfId="6336" xr:uid="{8FBA0661-345C-41DB-833C-0F8132E0F714}"/>
    <cellStyle name="Currency 4 2 3 3 2 2 3" xfId="4992" xr:uid="{298F2FD2-BB51-4123-80DA-B325189A97C4}"/>
    <cellStyle name="Currency 4 2 3 3 2 2 4" xfId="3648" xr:uid="{6CB19CCB-70C9-448C-8342-E475BB66AF61}"/>
    <cellStyle name="Currency 4 2 3 3 2 3" xfId="1344" xr:uid="{63AEEE16-886C-455A-812F-58DAEACDCEFD}"/>
    <cellStyle name="Currency 4 2 3 3 2 3 2" xfId="2688" xr:uid="{94F4CBF1-D70B-4EAA-AB60-468B9334643A}"/>
    <cellStyle name="Currency 4 2 3 3 2 3 2 2" xfId="6720" xr:uid="{DE213C71-4C8F-4BF1-9239-2C92502B3E8C}"/>
    <cellStyle name="Currency 4 2 3 3 2 3 3" xfId="5376" xr:uid="{9D5F9181-FC19-4268-BC90-61946ECB639D}"/>
    <cellStyle name="Currency 4 2 3 3 2 3 4" xfId="4032" xr:uid="{0482ED07-FB7A-46F2-900C-919179B6F734}"/>
    <cellStyle name="Currency 4 2 3 3 2 4" xfId="1920" xr:uid="{70BDABC7-F828-4BC7-A0E7-FD7385C9663D}"/>
    <cellStyle name="Currency 4 2 3 3 2 4 2" xfId="5952" xr:uid="{E111F17A-52D2-4C88-B06D-BE73F602E3E3}"/>
    <cellStyle name="Currency 4 2 3 3 2 5" xfId="4608" xr:uid="{1D708813-B711-4D55-A094-EBA356145C28}"/>
    <cellStyle name="Currency 4 2 3 3 2 6" xfId="3264" xr:uid="{C33742C0-CAFA-4B39-9567-7B68E98C0C86}"/>
    <cellStyle name="Currency 4 2 3 3 3" xfId="384" xr:uid="{77B55E74-C16C-486C-AA84-2FB5123530CC}"/>
    <cellStyle name="Currency 4 2 3 3 3 2" xfId="1728" xr:uid="{B7284647-021E-49B4-A696-733FF7D5079E}"/>
    <cellStyle name="Currency 4 2 3 3 3 2 2" xfId="5760" xr:uid="{45BBD13D-A7A5-4F72-874A-E120BEC1F8D6}"/>
    <cellStyle name="Currency 4 2 3 3 3 3" xfId="4416" xr:uid="{80B5C108-8BBA-4B46-8A09-330894A19490}"/>
    <cellStyle name="Currency 4 2 3 3 3 4" xfId="3072" xr:uid="{44C6D109-0789-4A97-9D36-B0EC5E110C75}"/>
    <cellStyle name="Currency 4 2 3 3 4" xfId="768" xr:uid="{A6D24FE9-9E28-4B76-A3B8-8CFC5591E4D8}"/>
    <cellStyle name="Currency 4 2 3 3 4 2" xfId="2112" xr:uid="{4E4F04E3-AFCE-4707-B927-74247882BCC3}"/>
    <cellStyle name="Currency 4 2 3 3 4 2 2" xfId="6144" xr:uid="{91C3CC51-56E9-4641-94B7-B09816B61BFD}"/>
    <cellStyle name="Currency 4 2 3 3 4 3" xfId="4800" xr:uid="{A9C39472-B98F-4E45-BB01-A7C628A4D115}"/>
    <cellStyle name="Currency 4 2 3 3 4 4" xfId="3456" xr:uid="{BAA74118-3E13-4604-A462-ADD9A6D99F36}"/>
    <cellStyle name="Currency 4 2 3 3 5" xfId="1152" xr:uid="{A3209725-6D3B-4D2A-873F-B38CEB4020BF}"/>
    <cellStyle name="Currency 4 2 3 3 5 2" xfId="2496" xr:uid="{0E9A67A8-3068-4F41-9023-403DD2CD7EAA}"/>
    <cellStyle name="Currency 4 2 3 3 5 2 2" xfId="6528" xr:uid="{FE086994-71FF-421C-BDF2-DE04173C2591}"/>
    <cellStyle name="Currency 4 2 3 3 5 3" xfId="5184" xr:uid="{1BDC34D5-A862-486F-8587-527A24199809}"/>
    <cellStyle name="Currency 4 2 3 3 5 4" xfId="3840" xr:uid="{A29AD592-06C2-4408-A62B-B2EE67F973E1}"/>
    <cellStyle name="Currency 4 2 3 3 6" xfId="1536" xr:uid="{61C12505-91AB-431C-91A0-D15A8A3DCD2E}"/>
    <cellStyle name="Currency 4 2 3 3 6 2" xfId="5568" xr:uid="{659085F4-38CC-47B3-A8D9-A1B353EBB6F3}"/>
    <cellStyle name="Currency 4 2 3 3 7" xfId="4224" xr:uid="{6265EC11-E226-40E1-98AC-DD9F240791FB}"/>
    <cellStyle name="Currency 4 2 3 3 8" xfId="2880" xr:uid="{1781DE14-2E10-4765-B995-FA8D904F3AA2}"/>
    <cellStyle name="Currency 4 2 3 4" xfId="480" xr:uid="{4D07B70F-4E39-4237-AD2A-F29C14A8F9CE}"/>
    <cellStyle name="Currency 4 2 3 4 2" xfId="864" xr:uid="{457451BD-3DD4-48AA-A06B-C0E9A483674F}"/>
    <cellStyle name="Currency 4 2 3 4 2 2" xfId="2208" xr:uid="{B6082AC0-B868-4154-96EE-74DFF4ABADFE}"/>
    <cellStyle name="Currency 4 2 3 4 2 2 2" xfId="6240" xr:uid="{1E564E4D-2FC0-49E2-B995-4FAE9DE71328}"/>
    <cellStyle name="Currency 4 2 3 4 2 3" xfId="4896" xr:uid="{68A2FCBF-A717-4B9E-891F-071110085894}"/>
    <cellStyle name="Currency 4 2 3 4 2 4" xfId="3552" xr:uid="{84544184-D12C-4841-A14B-00866248805D}"/>
    <cellStyle name="Currency 4 2 3 4 3" xfId="1248" xr:uid="{E6B4D976-E480-4EA8-9A57-848F80356119}"/>
    <cellStyle name="Currency 4 2 3 4 3 2" xfId="2592" xr:uid="{737B643E-EB90-4DF3-96E8-7B7EC219E6E3}"/>
    <cellStyle name="Currency 4 2 3 4 3 2 2" xfId="6624" xr:uid="{3F5AA802-B351-467D-866F-9C0841AB591A}"/>
    <cellStyle name="Currency 4 2 3 4 3 3" xfId="5280" xr:uid="{C2D62391-8403-4331-A3AD-30C84FD0B47A}"/>
    <cellStyle name="Currency 4 2 3 4 3 4" xfId="3936" xr:uid="{9BFC497E-BFC1-47CF-BE0F-45D75ACDA07A}"/>
    <cellStyle name="Currency 4 2 3 4 4" xfId="1824" xr:uid="{67522293-9358-4133-8DD2-6633E3971BFC}"/>
    <cellStyle name="Currency 4 2 3 4 4 2" xfId="5856" xr:uid="{58334010-A120-48FC-A315-9342ACBEFFC5}"/>
    <cellStyle name="Currency 4 2 3 4 5" xfId="4512" xr:uid="{0A40281E-DEE3-4EE5-916B-86FE6C5A4B17}"/>
    <cellStyle name="Currency 4 2 3 4 6" xfId="3168" xr:uid="{43A595F1-E62B-4347-93DA-4C35C8DFEA21}"/>
    <cellStyle name="Currency 4 2 3 5" xfId="288" xr:uid="{246FD2DD-93A5-4CB8-908E-13B12D4EA88F}"/>
    <cellStyle name="Currency 4 2 3 5 2" xfId="1632" xr:uid="{E272DC85-3854-4A05-9C16-1B17264CC3AA}"/>
    <cellStyle name="Currency 4 2 3 5 2 2" xfId="5664" xr:uid="{753A1BC4-F17D-4549-970E-1394F1F08494}"/>
    <cellStyle name="Currency 4 2 3 5 3" xfId="4320" xr:uid="{FF434E2B-F86A-4A5B-A4F1-7A46712A803D}"/>
    <cellStyle name="Currency 4 2 3 5 4" xfId="2976" xr:uid="{F85A42EE-8829-4828-AB0F-A0FCD610D8DD}"/>
    <cellStyle name="Currency 4 2 3 6" xfId="672" xr:uid="{1F4F6A97-3940-433B-AEFC-F4174EB31B20}"/>
    <cellStyle name="Currency 4 2 3 6 2" xfId="2016" xr:uid="{1A5FD9BE-DE5D-4E29-879D-67E4D6283374}"/>
    <cellStyle name="Currency 4 2 3 6 2 2" xfId="6048" xr:uid="{A239DFF2-E253-4D11-A7F3-E16F606BF8EC}"/>
    <cellStyle name="Currency 4 2 3 6 3" xfId="4704" xr:uid="{6BA2E794-822E-4A80-A675-F3F5366BAAD0}"/>
    <cellStyle name="Currency 4 2 3 6 4" xfId="3360" xr:uid="{15C94806-D2F2-4588-80CE-8C23823D3709}"/>
    <cellStyle name="Currency 4 2 3 7" xfId="1056" xr:uid="{911B9862-5BE3-4FD1-A91A-0B8B5CBA9BFE}"/>
    <cellStyle name="Currency 4 2 3 7 2" xfId="2400" xr:uid="{92036636-3F4D-4BCE-A7CE-8C664EAA7FC4}"/>
    <cellStyle name="Currency 4 2 3 7 2 2" xfId="6432" xr:uid="{4C86439C-2AD0-4ABB-A042-3348FA1F233A}"/>
    <cellStyle name="Currency 4 2 3 7 3" xfId="5088" xr:uid="{0A3ACAA3-D866-4723-A79B-2C89DEBAA696}"/>
    <cellStyle name="Currency 4 2 3 7 4" xfId="3744" xr:uid="{1726C023-D747-4578-A3FE-EB719D86982F}"/>
    <cellStyle name="Currency 4 2 3 8" xfId="1440" xr:uid="{49BDB534-AA18-42FA-8335-5E1A97F92511}"/>
    <cellStyle name="Currency 4 2 3 8 2" xfId="5472" xr:uid="{40909025-921B-4AD6-A594-CEB26810A8BE}"/>
    <cellStyle name="Currency 4 2 3 9" xfId="4128" xr:uid="{16994909-7023-45C9-8254-49018D9ABCA7}"/>
    <cellStyle name="Currency 4 2 4" xfId="120" xr:uid="{DE0FB37A-D5E0-4454-B815-47A1E42F5666}"/>
    <cellStyle name="Currency 4 2 4 2" xfId="216" xr:uid="{3997DA0B-1F01-4270-8665-C1F46CDFA899}"/>
    <cellStyle name="Currency 4 2 4 2 2" xfId="600" xr:uid="{651C6F4D-CA65-44B0-8C29-5B3619A535D1}"/>
    <cellStyle name="Currency 4 2 4 2 2 2" xfId="984" xr:uid="{67ED6B15-C191-45D2-BF7A-613ED8F40F87}"/>
    <cellStyle name="Currency 4 2 4 2 2 2 2" xfId="2328" xr:uid="{2E79790A-5E2E-43D1-8EA0-352BE1FC89DF}"/>
    <cellStyle name="Currency 4 2 4 2 2 2 2 2" xfId="6360" xr:uid="{0BC423A9-12AD-4432-B203-EBF1846CBDF9}"/>
    <cellStyle name="Currency 4 2 4 2 2 2 3" xfId="5016" xr:uid="{D15AF2FC-0461-495A-99AE-A260E11C8CF9}"/>
    <cellStyle name="Currency 4 2 4 2 2 2 4" xfId="3672" xr:uid="{A7A42EF3-2260-404C-88CE-4437182C7B88}"/>
    <cellStyle name="Currency 4 2 4 2 2 3" xfId="1368" xr:uid="{3B33F653-3AF4-494C-8B82-0447C42B134A}"/>
    <cellStyle name="Currency 4 2 4 2 2 3 2" xfId="2712" xr:uid="{F52799BE-2608-412F-9F22-8D4226CD39B8}"/>
    <cellStyle name="Currency 4 2 4 2 2 3 2 2" xfId="6744" xr:uid="{530A14DF-5A40-4729-A103-D2328CDD940E}"/>
    <cellStyle name="Currency 4 2 4 2 2 3 3" xfId="5400" xr:uid="{2BA20A3E-1770-4F72-91A8-F3899F026ADF}"/>
    <cellStyle name="Currency 4 2 4 2 2 3 4" xfId="4056" xr:uid="{7875B4CD-7610-4019-95F7-2093D6754DB5}"/>
    <cellStyle name="Currency 4 2 4 2 2 4" xfId="1944" xr:uid="{30A8C10B-AAFE-4A2F-8EE9-72C380F14681}"/>
    <cellStyle name="Currency 4 2 4 2 2 4 2" xfId="5976" xr:uid="{34DEAE8F-1BEC-44CD-8267-36C0B043C627}"/>
    <cellStyle name="Currency 4 2 4 2 2 5" xfId="4632" xr:uid="{D20A74B1-225B-4622-9B3E-847BB1FC55D3}"/>
    <cellStyle name="Currency 4 2 4 2 2 6" xfId="3288" xr:uid="{53FCAB69-6255-4C51-A28C-A836894F80CA}"/>
    <cellStyle name="Currency 4 2 4 2 3" xfId="408" xr:uid="{BB75249F-1B4A-4383-AD63-5D5E113C18DD}"/>
    <cellStyle name="Currency 4 2 4 2 3 2" xfId="1752" xr:uid="{AF2C2D0E-8CB4-4CF2-A7FF-47E695E42BF0}"/>
    <cellStyle name="Currency 4 2 4 2 3 2 2" xfId="5784" xr:uid="{3DE3F4FE-B95B-4EBC-9118-949CB165AAD9}"/>
    <cellStyle name="Currency 4 2 4 2 3 3" xfId="4440" xr:uid="{F25FCAAE-4D02-460B-842A-9489C585BDEF}"/>
    <cellStyle name="Currency 4 2 4 2 3 4" xfId="3096" xr:uid="{8FB0FFF7-989A-4A78-B6FB-3666FB35C8CF}"/>
    <cellStyle name="Currency 4 2 4 2 4" xfId="792" xr:uid="{3BE1A162-14B6-4F9D-9D9E-7591AED0A525}"/>
    <cellStyle name="Currency 4 2 4 2 4 2" xfId="2136" xr:uid="{5051B8F9-8F96-4B17-B801-418BCE01E563}"/>
    <cellStyle name="Currency 4 2 4 2 4 2 2" xfId="6168" xr:uid="{E66B4EF8-8685-436D-9576-F072FDD17248}"/>
    <cellStyle name="Currency 4 2 4 2 4 3" xfId="4824" xr:uid="{5240B5A6-366C-4F7E-AE02-971EA9E6CEAE}"/>
    <cellStyle name="Currency 4 2 4 2 4 4" xfId="3480" xr:uid="{C2671C9A-882A-41B7-86D9-1942B2BB0ABB}"/>
    <cellStyle name="Currency 4 2 4 2 5" xfId="1176" xr:uid="{C3BDA0B2-FC18-4E93-A968-7A99EBA410C1}"/>
    <cellStyle name="Currency 4 2 4 2 5 2" xfId="2520" xr:uid="{A240A4CF-3264-4761-B36E-9CDE8EEFB1D5}"/>
    <cellStyle name="Currency 4 2 4 2 5 2 2" xfId="6552" xr:uid="{9EBA7BB0-4D72-4B31-BE5C-90A5F97CEB4F}"/>
    <cellStyle name="Currency 4 2 4 2 5 3" xfId="5208" xr:uid="{62521978-24F0-40E3-9443-13281986218F}"/>
    <cellStyle name="Currency 4 2 4 2 5 4" xfId="3864" xr:uid="{5D746268-9509-49CD-8B15-602A867F77E9}"/>
    <cellStyle name="Currency 4 2 4 2 6" xfId="1560" xr:uid="{E5CA3096-8065-47BE-836E-31D9C9068E8E}"/>
    <cellStyle name="Currency 4 2 4 2 6 2" xfId="5592" xr:uid="{CBE6C27C-2C75-48EE-AE40-D144DC77AEFB}"/>
    <cellStyle name="Currency 4 2 4 2 7" xfId="4248" xr:uid="{38D1FE77-8F50-4D4B-83C1-57BC7E36B893}"/>
    <cellStyle name="Currency 4 2 4 2 8" xfId="2904" xr:uid="{39F1C93C-EF9A-4AF6-A8BF-FF9492B139A9}"/>
    <cellStyle name="Currency 4 2 4 3" xfId="504" xr:uid="{ADA5F178-DD94-4B74-8BE6-478776743F82}"/>
    <cellStyle name="Currency 4 2 4 3 2" xfId="888" xr:uid="{7236E1F5-4EAD-424D-B098-1499A599D422}"/>
    <cellStyle name="Currency 4 2 4 3 2 2" xfId="2232" xr:uid="{9FE79EC9-B0A1-4C3D-9716-0A7D250A4513}"/>
    <cellStyle name="Currency 4 2 4 3 2 2 2" xfId="6264" xr:uid="{3580FAF2-7172-4DD2-8E0A-FE3006B36531}"/>
    <cellStyle name="Currency 4 2 4 3 2 3" xfId="4920" xr:uid="{466285F6-4EF0-4C7E-9BCA-23BF28F1EB34}"/>
    <cellStyle name="Currency 4 2 4 3 2 4" xfId="3576" xr:uid="{2F93D178-A95F-47B4-B2FF-6605F453E096}"/>
    <cellStyle name="Currency 4 2 4 3 3" xfId="1272" xr:uid="{90269EEF-CF92-464E-BC42-53D6B8FFB7D0}"/>
    <cellStyle name="Currency 4 2 4 3 3 2" xfId="2616" xr:uid="{BC48F266-F67D-4824-B70B-1C32A27D6732}"/>
    <cellStyle name="Currency 4 2 4 3 3 2 2" xfId="6648" xr:uid="{8366A2B0-B77F-4345-9D41-3A47C5CEC0F9}"/>
    <cellStyle name="Currency 4 2 4 3 3 3" xfId="5304" xr:uid="{8BAECF7D-FADF-4BB6-A170-3D3C877986AF}"/>
    <cellStyle name="Currency 4 2 4 3 3 4" xfId="3960" xr:uid="{0E414C06-BEE8-4C86-8120-7572FA8581F3}"/>
    <cellStyle name="Currency 4 2 4 3 4" xfId="1848" xr:uid="{BF752175-3611-4746-9C00-54BD31BDD9A7}"/>
    <cellStyle name="Currency 4 2 4 3 4 2" xfId="5880" xr:uid="{DF68405A-502D-42C6-A99C-C664A034656C}"/>
    <cellStyle name="Currency 4 2 4 3 5" xfId="4536" xr:uid="{9CE70EC3-79B9-4ABF-8D0D-1F7780BEAC24}"/>
    <cellStyle name="Currency 4 2 4 3 6" xfId="3192" xr:uid="{3B53ABC7-8057-4FEF-A347-51FB8165014B}"/>
    <cellStyle name="Currency 4 2 4 4" xfId="312" xr:uid="{A4A96808-872A-48BA-89AD-171B0107ADEE}"/>
    <cellStyle name="Currency 4 2 4 4 2" xfId="1656" xr:uid="{B3A2B63F-4951-4579-86E8-14E791DE4E7D}"/>
    <cellStyle name="Currency 4 2 4 4 2 2" xfId="5688" xr:uid="{9C12C0CD-1E8D-4292-B0BB-8EE633F28A83}"/>
    <cellStyle name="Currency 4 2 4 4 3" xfId="4344" xr:uid="{D78CE663-0A21-43F0-92C1-B534F369A4F7}"/>
    <cellStyle name="Currency 4 2 4 4 4" xfId="3000" xr:uid="{58973087-98FE-4557-8D61-1229D521F227}"/>
    <cellStyle name="Currency 4 2 4 5" xfId="696" xr:uid="{0BD9DD53-B2D9-4F7F-A23F-DB4A3DE71F3B}"/>
    <cellStyle name="Currency 4 2 4 5 2" xfId="2040" xr:uid="{F4282BE3-8915-4CF4-BFB1-E6CD80726A28}"/>
    <cellStyle name="Currency 4 2 4 5 2 2" xfId="6072" xr:uid="{E9E79DE6-7E88-4669-886C-78B6EB4580B4}"/>
    <cellStyle name="Currency 4 2 4 5 3" xfId="4728" xr:uid="{95BE3708-56A8-4461-A100-E0061839E150}"/>
    <cellStyle name="Currency 4 2 4 5 4" xfId="3384" xr:uid="{1E984D82-DF82-4143-A6A7-9116B4F5CB33}"/>
    <cellStyle name="Currency 4 2 4 6" xfId="1080" xr:uid="{FA22A48F-A802-433D-8343-CE2630CF8393}"/>
    <cellStyle name="Currency 4 2 4 6 2" xfId="2424" xr:uid="{46C4FC8C-971B-4954-82FC-E86330367900}"/>
    <cellStyle name="Currency 4 2 4 6 2 2" xfId="6456" xr:uid="{1B3427FE-BF6E-4C9A-8C4F-885672CB6628}"/>
    <cellStyle name="Currency 4 2 4 6 3" xfId="5112" xr:uid="{6486F13B-1706-47E4-9111-D78C163AF381}"/>
    <cellStyle name="Currency 4 2 4 6 4" xfId="3768" xr:uid="{F948F8B2-9128-40CA-A3EC-F358CC98A7E1}"/>
    <cellStyle name="Currency 4 2 4 7" xfId="1464" xr:uid="{F33D00BB-5CE3-4289-AC0A-4587526A2EAB}"/>
    <cellStyle name="Currency 4 2 4 7 2" xfId="5496" xr:uid="{54F192BA-EF2F-4A03-9904-B50D0AFF482E}"/>
    <cellStyle name="Currency 4 2 4 8" xfId="4152" xr:uid="{23FD9128-39EF-483B-A5D5-5E992F0AD971}"/>
    <cellStyle name="Currency 4 2 4 9" xfId="2808" xr:uid="{665D61F5-D406-4E62-BDB1-DDDD5ED8981F}"/>
    <cellStyle name="Currency 4 2 5" xfId="168" xr:uid="{BD588962-524D-4F62-B339-E2A967A269FD}"/>
    <cellStyle name="Currency 4 2 5 2" xfId="552" xr:uid="{C923E661-54CB-4B24-BD7E-93C4CC8F80A6}"/>
    <cellStyle name="Currency 4 2 5 2 2" xfId="936" xr:uid="{B6CC0000-F0EF-4370-9803-D062BEE366A1}"/>
    <cellStyle name="Currency 4 2 5 2 2 2" xfId="2280" xr:uid="{2B8894B4-24EC-4010-8E8E-9FE0E01484B6}"/>
    <cellStyle name="Currency 4 2 5 2 2 2 2" xfId="6312" xr:uid="{87C31751-FD85-4A35-B491-5E8B85BE8A03}"/>
    <cellStyle name="Currency 4 2 5 2 2 3" xfId="4968" xr:uid="{51C3454A-5F4B-45AF-B528-53F51832AEDE}"/>
    <cellStyle name="Currency 4 2 5 2 2 4" xfId="3624" xr:uid="{9FAEC895-698A-4C3E-A969-B91D16A35B31}"/>
    <cellStyle name="Currency 4 2 5 2 3" xfId="1320" xr:uid="{B16DD355-203C-40A3-83CD-BD72C74A3B93}"/>
    <cellStyle name="Currency 4 2 5 2 3 2" xfId="2664" xr:uid="{B6388145-5BF8-4CE6-B24A-05627C0ED757}"/>
    <cellStyle name="Currency 4 2 5 2 3 2 2" xfId="6696" xr:uid="{D80663C6-CEC6-4BE5-BE53-06229AB93934}"/>
    <cellStyle name="Currency 4 2 5 2 3 3" xfId="5352" xr:uid="{A721E840-BA68-4319-8E02-DE678B4EC8CA}"/>
    <cellStyle name="Currency 4 2 5 2 3 4" xfId="4008" xr:uid="{82C08772-7AD9-4A2C-BC16-AF46554EF1FA}"/>
    <cellStyle name="Currency 4 2 5 2 4" xfId="1896" xr:uid="{A73BB44E-1346-4DFF-8762-C5261184BE22}"/>
    <cellStyle name="Currency 4 2 5 2 4 2" xfId="5928" xr:uid="{308780DC-60F6-4035-86AC-8B0CE94FE3E1}"/>
    <cellStyle name="Currency 4 2 5 2 5" xfId="4584" xr:uid="{1D692887-C525-4663-A48E-D6A0D0A23429}"/>
    <cellStyle name="Currency 4 2 5 2 6" xfId="3240" xr:uid="{6BD2F531-E865-485C-A92B-2DF793E33AC6}"/>
    <cellStyle name="Currency 4 2 5 3" xfId="360" xr:uid="{B32BB450-37AC-4DAA-97E6-634243F5845E}"/>
    <cellStyle name="Currency 4 2 5 3 2" xfId="1704" xr:uid="{50D9B76F-D8A4-4623-BFD6-1C32AAFA8F55}"/>
    <cellStyle name="Currency 4 2 5 3 2 2" xfId="5736" xr:uid="{F8342472-09D6-4FE0-8ED0-F3558DEF0341}"/>
    <cellStyle name="Currency 4 2 5 3 3" xfId="4392" xr:uid="{D5D58230-7C0A-49EC-ACDD-B346FB9332DC}"/>
    <cellStyle name="Currency 4 2 5 3 4" xfId="3048" xr:uid="{89067A7E-3835-424F-B772-7C801C39ED08}"/>
    <cellStyle name="Currency 4 2 5 4" xfId="744" xr:uid="{C4347612-7B06-4954-90EC-7A66916C8F5A}"/>
    <cellStyle name="Currency 4 2 5 4 2" xfId="2088" xr:uid="{E3182CDB-71A6-4CB3-B275-5E303840D18E}"/>
    <cellStyle name="Currency 4 2 5 4 2 2" xfId="6120" xr:uid="{51296F7B-83DE-4E59-8181-5B35916048E2}"/>
    <cellStyle name="Currency 4 2 5 4 3" xfId="4776" xr:uid="{91B18D3C-BD57-4025-AF43-34211FFAB66A}"/>
    <cellStyle name="Currency 4 2 5 4 4" xfId="3432" xr:uid="{12AE99EC-1F6C-4DE1-9C7D-3798E0CC5A84}"/>
    <cellStyle name="Currency 4 2 5 5" xfId="1128" xr:uid="{5C06D18F-20F9-483D-BC73-B696D7EF84EA}"/>
    <cellStyle name="Currency 4 2 5 5 2" xfId="2472" xr:uid="{A6B2A08A-CDBE-489B-B730-193418B4F735}"/>
    <cellStyle name="Currency 4 2 5 5 2 2" xfId="6504" xr:uid="{83F652CD-5E73-40B6-9323-33DDA775F327}"/>
    <cellStyle name="Currency 4 2 5 5 3" xfId="5160" xr:uid="{242460D6-E1FB-45BE-AA16-1B5B2B5E9378}"/>
    <cellStyle name="Currency 4 2 5 5 4" xfId="3816" xr:uid="{6D459FB7-1B79-43E1-8E77-04FBC49EB538}"/>
    <cellStyle name="Currency 4 2 5 6" xfId="1512" xr:uid="{041F73EC-147B-4D9D-9EE8-74F511ADAAB8}"/>
    <cellStyle name="Currency 4 2 5 6 2" xfId="5544" xr:uid="{B560D3A1-738F-4102-9752-0A75185AE465}"/>
    <cellStyle name="Currency 4 2 5 7" xfId="4200" xr:uid="{AA7B294C-892E-4038-8315-6EAD1199D7FC}"/>
    <cellStyle name="Currency 4 2 5 8" xfId="2856" xr:uid="{38034BD1-C9F5-4DF6-B8FE-AB931A2F1723}"/>
    <cellStyle name="Currency 4 2 6" xfId="456" xr:uid="{538E388D-2D2B-46F9-8E5E-601DE17E53EB}"/>
    <cellStyle name="Currency 4 2 6 2" xfId="840" xr:uid="{D400ABFB-5BEA-42CC-9930-486C4A44F9AE}"/>
    <cellStyle name="Currency 4 2 6 2 2" xfId="2184" xr:uid="{D694B1AD-7CF9-45F2-8C3F-FEAC437E983D}"/>
    <cellStyle name="Currency 4 2 6 2 2 2" xfId="6216" xr:uid="{7A6F093B-F3D2-427C-B0A5-986F2EBFA303}"/>
    <cellStyle name="Currency 4 2 6 2 3" xfId="4872" xr:uid="{6993A2AD-2805-4669-B58A-331131251406}"/>
    <cellStyle name="Currency 4 2 6 2 4" xfId="3528" xr:uid="{B67BD2B9-329F-49EF-93FC-86891F714815}"/>
    <cellStyle name="Currency 4 2 6 3" xfId="1224" xr:uid="{5BB3D38C-6EBA-44FC-BF0F-5E97C78920B9}"/>
    <cellStyle name="Currency 4 2 6 3 2" xfId="2568" xr:uid="{D7684B3E-7524-4CC0-A4EE-476ECE8F957C}"/>
    <cellStyle name="Currency 4 2 6 3 2 2" xfId="6600" xr:uid="{CCC87F69-6F16-44AF-8727-5C0F0F6F00BA}"/>
    <cellStyle name="Currency 4 2 6 3 3" xfId="5256" xr:uid="{C26168DE-4B21-4594-AA9B-294DB0F95F17}"/>
    <cellStyle name="Currency 4 2 6 3 4" xfId="3912" xr:uid="{D3937038-DC55-41EE-A98D-61EA91B1A5C5}"/>
    <cellStyle name="Currency 4 2 6 4" xfId="1800" xr:uid="{E60A3FEE-1623-4EE0-889B-3375C71E3C7D}"/>
    <cellStyle name="Currency 4 2 6 4 2" xfId="5832" xr:uid="{7B77AE0C-656F-4E72-BC82-9A7CB5B37B07}"/>
    <cellStyle name="Currency 4 2 6 5" xfId="4488" xr:uid="{9C157447-8545-4A62-9094-83C60FBDABA0}"/>
    <cellStyle name="Currency 4 2 6 6" xfId="3144" xr:uid="{4CE5D473-C983-481D-BA0D-86755EAE2D9B}"/>
    <cellStyle name="Currency 4 2 7" xfId="264" xr:uid="{3B503D5E-6BB2-4C40-B310-AFDBD54BBFC3}"/>
    <cellStyle name="Currency 4 2 7 2" xfId="1608" xr:uid="{64C49405-E10D-42DD-B7F7-82D8EB844B6B}"/>
    <cellStyle name="Currency 4 2 7 2 2" xfId="5640" xr:uid="{56207EF6-BFDF-41F8-BA13-2AAE42ED88F4}"/>
    <cellStyle name="Currency 4 2 7 3" xfId="4296" xr:uid="{B4899D1C-2A4F-4AA2-99B9-8CE600973CA8}"/>
    <cellStyle name="Currency 4 2 7 4" xfId="2952" xr:uid="{73D184F4-6360-4CEB-A1CB-1288690E1091}"/>
    <cellStyle name="Currency 4 2 8" xfId="648" xr:uid="{C3D91D64-F75F-455B-9DB6-A1BDC1E46001}"/>
    <cellStyle name="Currency 4 2 8 2" xfId="1992" xr:uid="{A162300F-8B82-43E4-913A-9D5470CB18C4}"/>
    <cellStyle name="Currency 4 2 8 2 2" xfId="6024" xr:uid="{3ECE5AFF-79E0-4F47-B766-89BF7BF836DA}"/>
    <cellStyle name="Currency 4 2 8 3" xfId="4680" xr:uid="{75D09474-DB34-45EF-B37F-7ACA395578F3}"/>
    <cellStyle name="Currency 4 2 8 4" xfId="3336" xr:uid="{DCEAFC37-8D90-4443-A388-5DF2E17AC725}"/>
    <cellStyle name="Currency 4 2 9" xfId="1032" xr:uid="{8DD81141-7AA2-4F4F-9F72-F39A79B5924F}"/>
    <cellStyle name="Currency 4 2 9 2" xfId="2376" xr:uid="{407B2FF5-FFA7-411C-9284-95C4B39A7EA4}"/>
    <cellStyle name="Currency 4 2 9 2 2" xfId="6408" xr:uid="{0BC7149E-B3E1-4765-98B5-B539EC254F9A}"/>
    <cellStyle name="Currency 4 2 9 3" xfId="5064" xr:uid="{35C75E91-85C2-44C3-B4A3-4D2F1836DBA7}"/>
    <cellStyle name="Currency 4 2 9 4" xfId="3720" xr:uid="{5A29DA8E-78C5-4759-950F-C1670A161528}"/>
    <cellStyle name="Currency 4 3" xfId="80" xr:uid="{00000000-0005-0000-0000-000006000000}"/>
    <cellStyle name="Currency 4 3 10" xfId="4112" xr:uid="{DFA04AE7-18C8-4A0F-ABAB-FEE817E6BA9C}"/>
    <cellStyle name="Currency 4 3 11" xfId="2768" xr:uid="{09439480-1F74-43BA-A0BE-6400F4DFA8AB}"/>
    <cellStyle name="Currency 4 3 2" xfId="104" xr:uid="{00000000-0005-0000-0000-000006000000}"/>
    <cellStyle name="Currency 4 3 2 10" xfId="2792" xr:uid="{A8E75DAA-8B6F-47F0-8C3C-F0F1400FE981}"/>
    <cellStyle name="Currency 4 3 2 2" xfId="152" xr:uid="{F978A157-E680-492A-A87F-46C426FF37D1}"/>
    <cellStyle name="Currency 4 3 2 2 2" xfId="248" xr:uid="{F70BF4A4-954E-448C-844B-1FA390A7C6D3}"/>
    <cellStyle name="Currency 4 3 2 2 2 2" xfId="632" xr:uid="{E874EA27-5FC6-4AE3-B66D-1034EE0CB2FB}"/>
    <cellStyle name="Currency 4 3 2 2 2 2 2" xfId="1016" xr:uid="{C53C182A-3724-4643-B830-0303366A7B47}"/>
    <cellStyle name="Currency 4 3 2 2 2 2 2 2" xfId="2360" xr:uid="{652C4AA1-F192-4469-A404-80A17137E0C2}"/>
    <cellStyle name="Currency 4 3 2 2 2 2 2 2 2" xfId="6392" xr:uid="{808DA380-5F31-4CE0-AA2B-7375C0DA4895}"/>
    <cellStyle name="Currency 4 3 2 2 2 2 2 3" xfId="5048" xr:uid="{77D3191D-B570-4B71-A23C-D04F97B022E8}"/>
    <cellStyle name="Currency 4 3 2 2 2 2 2 4" xfId="3704" xr:uid="{1A9F784F-1126-4FE9-B5AE-A51F4878169E}"/>
    <cellStyle name="Currency 4 3 2 2 2 2 3" xfId="1400" xr:uid="{A0B00589-A0BD-4B0E-A93D-1A4A016024A2}"/>
    <cellStyle name="Currency 4 3 2 2 2 2 3 2" xfId="2744" xr:uid="{0343DEBE-12A9-43C2-B4B8-28895D9F4B48}"/>
    <cellStyle name="Currency 4 3 2 2 2 2 3 2 2" xfId="6776" xr:uid="{38A61DFB-A0A2-48A9-8F54-36E790798F4B}"/>
    <cellStyle name="Currency 4 3 2 2 2 2 3 3" xfId="5432" xr:uid="{649B3DD7-46FC-4CD5-A45B-43140C3DB97C}"/>
    <cellStyle name="Currency 4 3 2 2 2 2 3 4" xfId="4088" xr:uid="{A3B70F34-7369-48E8-9C6A-8E809F1BDAB1}"/>
    <cellStyle name="Currency 4 3 2 2 2 2 4" xfId="1976" xr:uid="{BA25ED74-7B78-4808-A15C-5F7E2650735C}"/>
    <cellStyle name="Currency 4 3 2 2 2 2 4 2" xfId="6008" xr:uid="{B9427DD2-61F1-4B25-A68B-AA17438BCB16}"/>
    <cellStyle name="Currency 4 3 2 2 2 2 5" xfId="4664" xr:uid="{0EDF7E86-DEF2-40CE-B13B-125B82C4DAF7}"/>
    <cellStyle name="Currency 4 3 2 2 2 2 6" xfId="3320" xr:uid="{E3D8D89D-3552-43C2-8D8D-1A770143ED51}"/>
    <cellStyle name="Currency 4 3 2 2 2 3" xfId="440" xr:uid="{520D9F49-8A2C-475D-AEC4-F343CF06164A}"/>
    <cellStyle name="Currency 4 3 2 2 2 3 2" xfId="1784" xr:uid="{A97088D3-D86D-4309-8E6C-047510F95981}"/>
    <cellStyle name="Currency 4 3 2 2 2 3 2 2" xfId="5816" xr:uid="{A8C7C940-6FA5-494F-A86B-F3BD85CD33BD}"/>
    <cellStyle name="Currency 4 3 2 2 2 3 3" xfId="4472" xr:uid="{AE36C2BE-2240-414E-AF28-EFDD1F8F5350}"/>
    <cellStyle name="Currency 4 3 2 2 2 3 4" xfId="3128" xr:uid="{1730CD5B-8586-42CA-9CBF-4514B741F04D}"/>
    <cellStyle name="Currency 4 3 2 2 2 4" xfId="824" xr:uid="{1A4415FB-0C2D-4292-A355-E5FBF8742DDA}"/>
    <cellStyle name="Currency 4 3 2 2 2 4 2" xfId="2168" xr:uid="{49F0B44B-3D59-44AF-A0AB-4C8BF2B53BC9}"/>
    <cellStyle name="Currency 4 3 2 2 2 4 2 2" xfId="6200" xr:uid="{1D38A171-AA4E-4C44-9E76-54E7D359F7D7}"/>
    <cellStyle name="Currency 4 3 2 2 2 4 3" xfId="4856" xr:uid="{8454999A-FECB-4149-A981-064380521503}"/>
    <cellStyle name="Currency 4 3 2 2 2 4 4" xfId="3512" xr:uid="{E8599CE0-7854-4D0E-9DB8-B3096703A701}"/>
    <cellStyle name="Currency 4 3 2 2 2 5" xfId="1208" xr:uid="{82CD85B6-AA8A-459B-86A1-7E03CB7777CD}"/>
    <cellStyle name="Currency 4 3 2 2 2 5 2" xfId="2552" xr:uid="{06B31DD1-C018-4F08-9420-96E82C545BDB}"/>
    <cellStyle name="Currency 4 3 2 2 2 5 2 2" xfId="6584" xr:uid="{84ED47A3-D8B9-45C8-9848-7ADD37B41A8F}"/>
    <cellStyle name="Currency 4 3 2 2 2 5 3" xfId="5240" xr:uid="{7F500BAE-424A-4F7A-8EEE-F2D867A1CD05}"/>
    <cellStyle name="Currency 4 3 2 2 2 5 4" xfId="3896" xr:uid="{354D5AB0-18CA-4837-BA52-2D2304945EC9}"/>
    <cellStyle name="Currency 4 3 2 2 2 6" xfId="1592" xr:uid="{8FED215A-9D7A-43CD-ADEB-A7DDD3FC8343}"/>
    <cellStyle name="Currency 4 3 2 2 2 6 2" xfId="5624" xr:uid="{ACC93034-5AAC-4361-858B-44EBD9E9BFC3}"/>
    <cellStyle name="Currency 4 3 2 2 2 7" xfId="4280" xr:uid="{35364ABD-96DB-4595-A0B1-8EF89FED552D}"/>
    <cellStyle name="Currency 4 3 2 2 2 8" xfId="2936" xr:uid="{0FBCD53F-1C67-42E1-A7AC-9547F39AF2EB}"/>
    <cellStyle name="Currency 4 3 2 2 3" xfId="536" xr:uid="{343BE401-3126-40B8-864B-1FADA64F3E2B}"/>
    <cellStyle name="Currency 4 3 2 2 3 2" xfId="920" xr:uid="{7F9BAA4F-3255-41C2-BFB9-D45E3CC90E93}"/>
    <cellStyle name="Currency 4 3 2 2 3 2 2" xfId="2264" xr:uid="{6BFE1A8B-510E-42AC-A550-3FBB21D6F670}"/>
    <cellStyle name="Currency 4 3 2 2 3 2 2 2" xfId="6296" xr:uid="{F9541674-06F1-49C8-914F-82539B7D88A1}"/>
    <cellStyle name="Currency 4 3 2 2 3 2 3" xfId="4952" xr:uid="{3F795F8B-EBEA-453B-A0E4-FFD08BEF1DAD}"/>
    <cellStyle name="Currency 4 3 2 2 3 2 4" xfId="3608" xr:uid="{16ED6665-8AC8-46C9-8DC6-7BD6623D1201}"/>
    <cellStyle name="Currency 4 3 2 2 3 3" xfId="1304" xr:uid="{09E57894-34C3-4AFB-8C4A-E7306E36845D}"/>
    <cellStyle name="Currency 4 3 2 2 3 3 2" xfId="2648" xr:uid="{D25F3E4D-E4A5-42B3-AC5A-8FFC6995D0E4}"/>
    <cellStyle name="Currency 4 3 2 2 3 3 2 2" xfId="6680" xr:uid="{F844C9B0-DA67-4E5B-9C38-17ABD9F54117}"/>
    <cellStyle name="Currency 4 3 2 2 3 3 3" xfId="5336" xr:uid="{1D1E4F23-9B3B-4A22-B980-633EF149F027}"/>
    <cellStyle name="Currency 4 3 2 2 3 3 4" xfId="3992" xr:uid="{F622408E-59E4-4701-A6F5-997B303FE87E}"/>
    <cellStyle name="Currency 4 3 2 2 3 4" xfId="1880" xr:uid="{9C433BAD-A1A6-42AF-8054-33F7BC59E45B}"/>
    <cellStyle name="Currency 4 3 2 2 3 4 2" xfId="5912" xr:uid="{05AC131E-7DC2-49C5-8075-F74873159D9B}"/>
    <cellStyle name="Currency 4 3 2 2 3 5" xfId="4568" xr:uid="{9228955F-A4FA-4784-B5B5-50F51E4BAE0C}"/>
    <cellStyle name="Currency 4 3 2 2 3 6" xfId="3224" xr:uid="{38FE6A42-A433-4C34-BDF4-BB9CABF75AC8}"/>
    <cellStyle name="Currency 4 3 2 2 4" xfId="344" xr:uid="{96A5C8A7-E25C-46B7-BCAC-1CF68B3F2EDA}"/>
    <cellStyle name="Currency 4 3 2 2 4 2" xfId="1688" xr:uid="{049ADFB7-D22E-494C-9166-0882EBE8A55C}"/>
    <cellStyle name="Currency 4 3 2 2 4 2 2" xfId="5720" xr:uid="{506F3A8B-6CFC-4E93-9F40-12FD95D2F0AC}"/>
    <cellStyle name="Currency 4 3 2 2 4 3" xfId="4376" xr:uid="{9CC29B35-29DD-4BE5-B589-76F35CFE3F59}"/>
    <cellStyle name="Currency 4 3 2 2 4 4" xfId="3032" xr:uid="{D8939156-BBD6-46A5-A83E-F48C348827A6}"/>
    <cellStyle name="Currency 4 3 2 2 5" xfId="728" xr:uid="{49B75EDC-1ED6-461C-8D33-3BA7F0A2C1B2}"/>
    <cellStyle name="Currency 4 3 2 2 5 2" xfId="2072" xr:uid="{9854ABC9-238B-4555-9D3F-0CA005C9DE24}"/>
    <cellStyle name="Currency 4 3 2 2 5 2 2" xfId="6104" xr:uid="{6C9930D6-DDE2-4B8E-B966-D4EB86A30C17}"/>
    <cellStyle name="Currency 4 3 2 2 5 3" xfId="4760" xr:uid="{A3820DB9-62E3-46CC-AC15-4A66F5C22366}"/>
    <cellStyle name="Currency 4 3 2 2 5 4" xfId="3416" xr:uid="{78FDE4F0-224A-495E-8FC1-14E6DFB1AE7F}"/>
    <cellStyle name="Currency 4 3 2 2 6" xfId="1112" xr:uid="{D36AFCF0-A630-4601-AD1D-E2CC03BDC66E}"/>
    <cellStyle name="Currency 4 3 2 2 6 2" xfId="2456" xr:uid="{37B79387-4FB3-403F-8E03-8062C35CB505}"/>
    <cellStyle name="Currency 4 3 2 2 6 2 2" xfId="6488" xr:uid="{CDE81B10-225F-43E2-A7AF-9B6FDE412B56}"/>
    <cellStyle name="Currency 4 3 2 2 6 3" xfId="5144" xr:uid="{7367CEFA-D8A5-4C41-9172-12FC6069213B}"/>
    <cellStyle name="Currency 4 3 2 2 6 4" xfId="3800" xr:uid="{C10F147F-A6D7-4B55-B8AD-65BEDD634ACB}"/>
    <cellStyle name="Currency 4 3 2 2 7" xfId="1496" xr:uid="{FF5BEA5D-7160-40EA-BCD8-05B6388E76CF}"/>
    <cellStyle name="Currency 4 3 2 2 7 2" xfId="5528" xr:uid="{308310C8-4717-45D0-A1C5-BBDCA04B557F}"/>
    <cellStyle name="Currency 4 3 2 2 8" xfId="4184" xr:uid="{756B6AE8-ED84-481B-A7D0-B2D0AF3FC61B}"/>
    <cellStyle name="Currency 4 3 2 2 9" xfId="2840" xr:uid="{C68F6E92-6CED-4EA3-B58A-988664078808}"/>
    <cellStyle name="Currency 4 3 2 3" xfId="200" xr:uid="{0092638F-FD09-47E9-96E7-37EAAF5FE8CA}"/>
    <cellStyle name="Currency 4 3 2 3 2" xfId="584" xr:uid="{3C395AD8-B572-4789-891B-FA2B9A167EC1}"/>
    <cellStyle name="Currency 4 3 2 3 2 2" xfId="968" xr:uid="{F24BE801-C7A9-4214-909C-85BBE9B590A2}"/>
    <cellStyle name="Currency 4 3 2 3 2 2 2" xfId="2312" xr:uid="{4E96EE37-09A4-48D5-93D6-E6718FF6EA58}"/>
    <cellStyle name="Currency 4 3 2 3 2 2 2 2" xfId="6344" xr:uid="{2B892DD0-E425-4778-AB03-F5613B199451}"/>
    <cellStyle name="Currency 4 3 2 3 2 2 3" xfId="5000" xr:uid="{F61E9E44-A1FA-4586-AD6C-3AFD047EDCF2}"/>
    <cellStyle name="Currency 4 3 2 3 2 2 4" xfId="3656" xr:uid="{0520439F-3063-40D6-9EE8-1CBFB6D72DAD}"/>
    <cellStyle name="Currency 4 3 2 3 2 3" xfId="1352" xr:uid="{F0A54DB2-5419-4854-A038-1A3F910FAF13}"/>
    <cellStyle name="Currency 4 3 2 3 2 3 2" xfId="2696" xr:uid="{1AC72686-CE9B-4149-B1D9-E1E50A33C26F}"/>
    <cellStyle name="Currency 4 3 2 3 2 3 2 2" xfId="6728" xr:uid="{7577A7AF-5B76-4B4F-992F-1A7A86366AFD}"/>
    <cellStyle name="Currency 4 3 2 3 2 3 3" xfId="5384" xr:uid="{593773BF-1480-4FAF-A8BA-77006E9D774F}"/>
    <cellStyle name="Currency 4 3 2 3 2 3 4" xfId="4040" xr:uid="{A176CA1B-021A-4D3D-8D3F-CB27AFF40035}"/>
    <cellStyle name="Currency 4 3 2 3 2 4" xfId="1928" xr:uid="{FECEF649-8121-4AF7-B95B-6C5F343B9845}"/>
    <cellStyle name="Currency 4 3 2 3 2 4 2" xfId="5960" xr:uid="{A1DDB228-5E7A-4399-BE13-3EA8664D86C0}"/>
    <cellStyle name="Currency 4 3 2 3 2 5" xfId="4616" xr:uid="{61689F17-B667-4B92-89C6-E8BBD4FF3D47}"/>
    <cellStyle name="Currency 4 3 2 3 2 6" xfId="3272" xr:uid="{F27BF56C-10E3-4545-AC31-FEF154967E36}"/>
    <cellStyle name="Currency 4 3 2 3 3" xfId="392" xr:uid="{142672A3-1C2D-49F5-B9ED-7A0D0518E262}"/>
    <cellStyle name="Currency 4 3 2 3 3 2" xfId="1736" xr:uid="{4C49E626-FA22-4231-B660-69977A30A3D5}"/>
    <cellStyle name="Currency 4 3 2 3 3 2 2" xfId="5768" xr:uid="{07B6E37F-99E5-45C8-A4C5-287978C4C757}"/>
    <cellStyle name="Currency 4 3 2 3 3 3" xfId="4424" xr:uid="{212537F2-8766-4A4A-B1E6-E9F1A18F5B26}"/>
    <cellStyle name="Currency 4 3 2 3 3 4" xfId="3080" xr:uid="{D0FF37CA-A541-4D14-ABA2-C010198CC3A3}"/>
    <cellStyle name="Currency 4 3 2 3 4" xfId="776" xr:uid="{CB40982E-F03E-4B38-A3E4-B99B5D744B75}"/>
    <cellStyle name="Currency 4 3 2 3 4 2" xfId="2120" xr:uid="{3F7D87B7-562C-4366-9796-A94264C0BBBB}"/>
    <cellStyle name="Currency 4 3 2 3 4 2 2" xfId="6152" xr:uid="{243E3B68-91BA-4FFA-8867-7239DF7E5F90}"/>
    <cellStyle name="Currency 4 3 2 3 4 3" xfId="4808" xr:uid="{C4F6BD11-1F4C-46F8-A86A-D2E7232CABA6}"/>
    <cellStyle name="Currency 4 3 2 3 4 4" xfId="3464" xr:uid="{8B37168A-2697-4819-BB01-7EC0712B6D5F}"/>
    <cellStyle name="Currency 4 3 2 3 5" xfId="1160" xr:uid="{48E74E59-B497-4607-8B6E-845060A153B5}"/>
    <cellStyle name="Currency 4 3 2 3 5 2" xfId="2504" xr:uid="{B0457450-77F4-45A7-AA51-622BA729E5E5}"/>
    <cellStyle name="Currency 4 3 2 3 5 2 2" xfId="6536" xr:uid="{BDD69ED5-71A2-422E-AE25-B166147C3444}"/>
    <cellStyle name="Currency 4 3 2 3 5 3" xfId="5192" xr:uid="{AB145F2B-777B-490E-8192-F0A4F2E2AB01}"/>
    <cellStyle name="Currency 4 3 2 3 5 4" xfId="3848" xr:uid="{702D6B1B-1AE4-428F-A4FA-24196D51E286}"/>
    <cellStyle name="Currency 4 3 2 3 6" xfId="1544" xr:uid="{E7DB0A7C-214B-439C-B5EF-90AD95287D30}"/>
    <cellStyle name="Currency 4 3 2 3 6 2" xfId="5576" xr:uid="{37523013-E027-4F2F-ABDB-E8A167168004}"/>
    <cellStyle name="Currency 4 3 2 3 7" xfId="4232" xr:uid="{A593A3FA-600E-4A28-803F-122526A37862}"/>
    <cellStyle name="Currency 4 3 2 3 8" xfId="2888" xr:uid="{873B68C3-BF99-4843-AB0E-F7D3C3717A3D}"/>
    <cellStyle name="Currency 4 3 2 4" xfId="488" xr:uid="{CFD9D092-78DD-43E7-B3C2-740251AD94AF}"/>
    <cellStyle name="Currency 4 3 2 4 2" xfId="872" xr:uid="{F111FD96-6FAC-457D-B348-B0712E14AC43}"/>
    <cellStyle name="Currency 4 3 2 4 2 2" xfId="2216" xr:uid="{9ED83E8B-07E3-4A77-B262-A32A6371611F}"/>
    <cellStyle name="Currency 4 3 2 4 2 2 2" xfId="6248" xr:uid="{86452436-C8FC-496A-89E2-E9714B71C6DE}"/>
    <cellStyle name="Currency 4 3 2 4 2 3" xfId="4904" xr:uid="{2B075CAF-9CE0-4715-AC27-E411636D2FA1}"/>
    <cellStyle name="Currency 4 3 2 4 2 4" xfId="3560" xr:uid="{2978DF17-F3A1-4A62-958A-8D8BB8BBE257}"/>
    <cellStyle name="Currency 4 3 2 4 3" xfId="1256" xr:uid="{C31428A5-D98C-4406-BB40-774DA0DEE4B4}"/>
    <cellStyle name="Currency 4 3 2 4 3 2" xfId="2600" xr:uid="{1712CB2F-40F0-474B-A92D-04A6BCB21D10}"/>
    <cellStyle name="Currency 4 3 2 4 3 2 2" xfId="6632" xr:uid="{CA799CC0-D260-4964-9A54-F211CCF4A587}"/>
    <cellStyle name="Currency 4 3 2 4 3 3" xfId="5288" xr:uid="{277EFDE3-2AF2-4ED5-B97B-7D4F17957BB9}"/>
    <cellStyle name="Currency 4 3 2 4 3 4" xfId="3944" xr:uid="{5FF00D7A-C57B-4321-8B7E-C9126F08B2CF}"/>
    <cellStyle name="Currency 4 3 2 4 4" xfId="1832" xr:uid="{D9C296C4-8276-4F5E-8246-BD75874D373B}"/>
    <cellStyle name="Currency 4 3 2 4 4 2" xfId="5864" xr:uid="{56CF3F1B-7A43-4665-979D-340CCBD217D3}"/>
    <cellStyle name="Currency 4 3 2 4 5" xfId="4520" xr:uid="{19DB8068-D48A-49E9-9DA2-A82AB5EC33EE}"/>
    <cellStyle name="Currency 4 3 2 4 6" xfId="3176" xr:uid="{F861F9D5-6F63-496E-8A83-AF12C5DDA29D}"/>
    <cellStyle name="Currency 4 3 2 5" xfId="296" xr:uid="{581A9FFE-5D49-4295-B9FA-FF82A67EE78D}"/>
    <cellStyle name="Currency 4 3 2 5 2" xfId="1640" xr:uid="{5C5F9EC5-2F53-4A2F-AAF3-5A6F44FB5FDE}"/>
    <cellStyle name="Currency 4 3 2 5 2 2" xfId="5672" xr:uid="{9C3014C6-4D88-4E55-87EC-97EC88010653}"/>
    <cellStyle name="Currency 4 3 2 5 3" xfId="4328" xr:uid="{5941BD79-A7C3-4643-9C54-885180810AF8}"/>
    <cellStyle name="Currency 4 3 2 5 4" xfId="2984" xr:uid="{388234E1-AF4E-444C-B938-0993980C7E42}"/>
    <cellStyle name="Currency 4 3 2 6" xfId="680" xr:uid="{597F7C26-7612-4E6F-90FC-F0CE8D166478}"/>
    <cellStyle name="Currency 4 3 2 6 2" xfId="2024" xr:uid="{26192D0F-5A3D-4DFF-B0EB-ED264E9615E9}"/>
    <cellStyle name="Currency 4 3 2 6 2 2" xfId="6056" xr:uid="{9940B64C-0731-423A-93A4-2186D68128F4}"/>
    <cellStyle name="Currency 4 3 2 6 3" xfId="4712" xr:uid="{715AE2C2-3925-4856-B258-1A625B701969}"/>
    <cellStyle name="Currency 4 3 2 6 4" xfId="3368" xr:uid="{96266D4E-BD9F-4891-8569-21C4FF5C2181}"/>
    <cellStyle name="Currency 4 3 2 7" xfId="1064" xr:uid="{06443902-4F6B-43E3-8B1E-8BB43D806F51}"/>
    <cellStyle name="Currency 4 3 2 7 2" xfId="2408" xr:uid="{F1EDE17A-B935-43F6-BC26-F1AD5908CF39}"/>
    <cellStyle name="Currency 4 3 2 7 2 2" xfId="6440" xr:uid="{834DC2CE-FC12-4AF0-91A0-B689771D7867}"/>
    <cellStyle name="Currency 4 3 2 7 3" xfId="5096" xr:uid="{2F213F43-990E-48E0-AB20-A6062D6BA4D8}"/>
    <cellStyle name="Currency 4 3 2 7 4" xfId="3752" xr:uid="{0B0473CD-4EE1-4C5A-98B8-351BD7A2FE95}"/>
    <cellStyle name="Currency 4 3 2 8" xfId="1448" xr:uid="{C0FFA907-E5E9-4DB3-A72C-29D67664CD3D}"/>
    <cellStyle name="Currency 4 3 2 8 2" xfId="5480" xr:uid="{2D9683E0-E849-4FFB-AD6A-B0938B365FB8}"/>
    <cellStyle name="Currency 4 3 2 9" xfId="4136" xr:uid="{DCE180BB-0408-44A3-BC42-F3291C1A11D5}"/>
    <cellStyle name="Currency 4 3 3" xfId="128" xr:uid="{32827847-5E1E-470F-99FB-010A1BB150CA}"/>
    <cellStyle name="Currency 4 3 3 2" xfId="224" xr:uid="{A2B81E03-DF69-4D24-BEE2-E19EEF21A364}"/>
    <cellStyle name="Currency 4 3 3 2 2" xfId="608" xr:uid="{0196D117-74FE-4BA1-8490-36BF5B70D972}"/>
    <cellStyle name="Currency 4 3 3 2 2 2" xfId="992" xr:uid="{BAC437C2-96E0-4465-9001-68B6A81A6744}"/>
    <cellStyle name="Currency 4 3 3 2 2 2 2" xfId="2336" xr:uid="{293B495F-1E82-4EDD-854D-5D23EC802C55}"/>
    <cellStyle name="Currency 4 3 3 2 2 2 2 2" xfId="6368" xr:uid="{CEB73F6C-8181-400A-A2CD-CA0C2A5432FA}"/>
    <cellStyle name="Currency 4 3 3 2 2 2 3" xfId="5024" xr:uid="{2A1975F1-7300-4C9B-A0B3-E56D5D4F3A60}"/>
    <cellStyle name="Currency 4 3 3 2 2 2 4" xfId="3680" xr:uid="{302836DE-CC62-4315-A041-7585748BCE2B}"/>
    <cellStyle name="Currency 4 3 3 2 2 3" xfId="1376" xr:uid="{5A2425F1-557A-4ABB-B56F-89C33C3777B6}"/>
    <cellStyle name="Currency 4 3 3 2 2 3 2" xfId="2720" xr:uid="{2948F112-D097-4D3D-96D5-FB21981B1AFE}"/>
    <cellStyle name="Currency 4 3 3 2 2 3 2 2" xfId="6752" xr:uid="{4F5C375C-722D-4FF5-98FA-9E7C10A01568}"/>
    <cellStyle name="Currency 4 3 3 2 2 3 3" xfId="5408" xr:uid="{25111951-5960-4DBC-A2DB-4DA206569CD1}"/>
    <cellStyle name="Currency 4 3 3 2 2 3 4" xfId="4064" xr:uid="{2E44C02C-AEAE-4A62-A632-6DC13DCA930A}"/>
    <cellStyle name="Currency 4 3 3 2 2 4" xfId="1952" xr:uid="{B117AEC6-ED9F-401B-AA34-EE25C354ED96}"/>
    <cellStyle name="Currency 4 3 3 2 2 4 2" xfId="5984" xr:uid="{172E9A3F-FAEA-4916-9F73-3B079E929E4B}"/>
    <cellStyle name="Currency 4 3 3 2 2 5" xfId="4640" xr:uid="{493E2A59-852F-4C7A-B339-FD3407E08923}"/>
    <cellStyle name="Currency 4 3 3 2 2 6" xfId="3296" xr:uid="{043EDE59-4618-4D2D-8D1F-CCC204A5CC15}"/>
    <cellStyle name="Currency 4 3 3 2 3" xfId="416" xr:uid="{EF7A59EF-EC92-48F8-90E5-A8809A849C4E}"/>
    <cellStyle name="Currency 4 3 3 2 3 2" xfId="1760" xr:uid="{F3FB9B5B-3608-4820-A759-E7B59730A304}"/>
    <cellStyle name="Currency 4 3 3 2 3 2 2" xfId="5792" xr:uid="{0BDBCCAF-1467-4484-9AF9-A812430F6392}"/>
    <cellStyle name="Currency 4 3 3 2 3 3" xfId="4448" xr:uid="{C27157F3-DEC7-44DC-BFCC-3AE615AFD3CD}"/>
    <cellStyle name="Currency 4 3 3 2 3 4" xfId="3104" xr:uid="{8BA1D3C6-E7C1-4D97-AF6E-96D2296776AB}"/>
    <cellStyle name="Currency 4 3 3 2 4" xfId="800" xr:uid="{98227A92-C194-48CF-8683-F59ECD8F62A1}"/>
    <cellStyle name="Currency 4 3 3 2 4 2" xfId="2144" xr:uid="{CD1382D6-B4C0-4FC3-AE8D-E22C0968E8B4}"/>
    <cellStyle name="Currency 4 3 3 2 4 2 2" xfId="6176" xr:uid="{8A3DAC04-BDBA-45D9-8633-178FA7CF36B6}"/>
    <cellStyle name="Currency 4 3 3 2 4 3" xfId="4832" xr:uid="{576C9B15-0BA4-448D-A904-E042DFA6A941}"/>
    <cellStyle name="Currency 4 3 3 2 4 4" xfId="3488" xr:uid="{FF90E260-A4A3-49DC-929D-0E872A8A9947}"/>
    <cellStyle name="Currency 4 3 3 2 5" xfId="1184" xr:uid="{5DB226FB-330D-47D9-9404-4C0F7B4088CC}"/>
    <cellStyle name="Currency 4 3 3 2 5 2" xfId="2528" xr:uid="{A9479849-225C-41CA-8AF7-7114EF784A1C}"/>
    <cellStyle name="Currency 4 3 3 2 5 2 2" xfId="6560" xr:uid="{CD316B7F-8392-47EF-B209-B69D10D49DFD}"/>
    <cellStyle name="Currency 4 3 3 2 5 3" xfId="5216" xr:uid="{F111F04E-7671-4F05-9A69-09FC58255104}"/>
    <cellStyle name="Currency 4 3 3 2 5 4" xfId="3872" xr:uid="{ACB202A2-00AF-4EC3-B925-619F5580C49B}"/>
    <cellStyle name="Currency 4 3 3 2 6" xfId="1568" xr:uid="{9F42D89B-3CF4-4EA6-B262-95732CDF6CAE}"/>
    <cellStyle name="Currency 4 3 3 2 6 2" xfId="5600" xr:uid="{3B615004-B7AB-40B7-B287-DB8C5B7BA369}"/>
    <cellStyle name="Currency 4 3 3 2 7" xfId="4256" xr:uid="{ABCAE306-9FF6-4016-B2CE-F59773613FD3}"/>
    <cellStyle name="Currency 4 3 3 2 8" xfId="2912" xr:uid="{E465BEE4-8DC3-4DE5-9635-9C6776AAC657}"/>
    <cellStyle name="Currency 4 3 3 3" xfId="512" xr:uid="{0D584CDB-327C-47F7-9832-F2E1113E73EE}"/>
    <cellStyle name="Currency 4 3 3 3 2" xfId="896" xr:uid="{CBFC1077-822D-4CDF-9FBF-16BCE7827195}"/>
    <cellStyle name="Currency 4 3 3 3 2 2" xfId="2240" xr:uid="{789AE7BA-29D2-4B17-9F4B-263839EA126D}"/>
    <cellStyle name="Currency 4 3 3 3 2 2 2" xfId="6272" xr:uid="{7BB82290-A2BE-4873-BB1E-9E7A79678653}"/>
    <cellStyle name="Currency 4 3 3 3 2 3" xfId="4928" xr:uid="{5C8DAB7F-0D50-4143-826F-3C7C1772B887}"/>
    <cellStyle name="Currency 4 3 3 3 2 4" xfId="3584" xr:uid="{354B95EE-236A-433E-8982-BB32D6AB05F1}"/>
    <cellStyle name="Currency 4 3 3 3 3" xfId="1280" xr:uid="{5F565CBC-09DB-4DA3-B2C6-E27BE430A9D2}"/>
    <cellStyle name="Currency 4 3 3 3 3 2" xfId="2624" xr:uid="{F3884D92-7909-46FB-A59F-FAE3A2B2F695}"/>
    <cellStyle name="Currency 4 3 3 3 3 2 2" xfId="6656" xr:uid="{84EF163C-2866-47EE-A801-C3734A324A54}"/>
    <cellStyle name="Currency 4 3 3 3 3 3" xfId="5312" xr:uid="{59888F90-598C-4927-8B0F-4E8B44913189}"/>
    <cellStyle name="Currency 4 3 3 3 3 4" xfId="3968" xr:uid="{2539F352-0A64-43A1-9884-E633B3F474A3}"/>
    <cellStyle name="Currency 4 3 3 3 4" xfId="1856" xr:uid="{F167C10D-D21F-490A-81A5-BD666337CB66}"/>
    <cellStyle name="Currency 4 3 3 3 4 2" xfId="5888" xr:uid="{2D2418CF-A983-4AC1-B266-38BD9A800F6A}"/>
    <cellStyle name="Currency 4 3 3 3 5" xfId="4544" xr:uid="{28B59D75-CFEB-419F-ACB1-198F8FA2F907}"/>
    <cellStyle name="Currency 4 3 3 3 6" xfId="3200" xr:uid="{A3CF5955-76BC-4113-8E9B-36C6950C7C67}"/>
    <cellStyle name="Currency 4 3 3 4" xfId="320" xr:uid="{DED18352-7911-4914-8100-47F5E1F539A0}"/>
    <cellStyle name="Currency 4 3 3 4 2" xfId="1664" xr:uid="{91B2D77E-29D4-4021-8347-53ED92D0CA26}"/>
    <cellStyle name="Currency 4 3 3 4 2 2" xfId="5696" xr:uid="{2CDE5E67-7487-42E9-B359-837CAA069703}"/>
    <cellStyle name="Currency 4 3 3 4 3" xfId="4352" xr:uid="{049E30DC-856C-43D5-9BAD-BBEF389AB221}"/>
    <cellStyle name="Currency 4 3 3 4 4" xfId="3008" xr:uid="{CA29D8BC-0857-452B-8A44-C8062C4BC021}"/>
    <cellStyle name="Currency 4 3 3 5" xfId="704" xr:uid="{BE34B77E-B503-47AB-BC02-EA9DA60C0301}"/>
    <cellStyle name="Currency 4 3 3 5 2" xfId="2048" xr:uid="{01CF1D14-7570-4674-9B68-E5DB5B938DDA}"/>
    <cellStyle name="Currency 4 3 3 5 2 2" xfId="6080" xr:uid="{FB1043CD-F34A-4884-9B2A-CC8906B5D6AC}"/>
    <cellStyle name="Currency 4 3 3 5 3" xfId="4736" xr:uid="{D2944243-EF41-4CDC-A087-4D8E0BB820AA}"/>
    <cellStyle name="Currency 4 3 3 5 4" xfId="3392" xr:uid="{C0399047-4CEA-41D3-9419-9D12ADAFAFE6}"/>
    <cellStyle name="Currency 4 3 3 6" xfId="1088" xr:uid="{54FC6BF7-2E53-4F87-8E9B-FCE910AAFFDD}"/>
    <cellStyle name="Currency 4 3 3 6 2" xfId="2432" xr:uid="{6CFBC69D-307C-4A1F-9D6C-3D6231B5F999}"/>
    <cellStyle name="Currency 4 3 3 6 2 2" xfId="6464" xr:uid="{C6F81DE1-1EA7-49EF-9C66-D81122B9EA4F}"/>
    <cellStyle name="Currency 4 3 3 6 3" xfId="5120" xr:uid="{780A2BD1-BC31-40A3-82D7-B71A34AB25B6}"/>
    <cellStyle name="Currency 4 3 3 6 4" xfId="3776" xr:uid="{B212D8FC-3B8B-4FFB-83B0-59B7E7498B46}"/>
    <cellStyle name="Currency 4 3 3 7" xfId="1472" xr:uid="{42152125-7833-4A91-B8FA-108EF7706C07}"/>
    <cellStyle name="Currency 4 3 3 7 2" xfId="5504" xr:uid="{826D56B8-1991-4685-B15B-85EF565C64D3}"/>
    <cellStyle name="Currency 4 3 3 8" xfId="4160" xr:uid="{CD566981-34F7-4D16-8868-295BC0161CCD}"/>
    <cellStyle name="Currency 4 3 3 9" xfId="2816" xr:uid="{4922184F-D55F-447A-AB50-6CB4ADB47ABD}"/>
    <cellStyle name="Currency 4 3 4" xfId="176" xr:uid="{62CE75C8-5858-4C6A-B9D8-A84BEBD38C22}"/>
    <cellStyle name="Currency 4 3 4 2" xfId="560" xr:uid="{B8889311-D1AD-4D1C-9F9D-97A430C83AB6}"/>
    <cellStyle name="Currency 4 3 4 2 2" xfId="944" xr:uid="{2F648BC2-1F09-4907-8225-0D237CBDFA72}"/>
    <cellStyle name="Currency 4 3 4 2 2 2" xfId="2288" xr:uid="{BE212508-9068-4613-BA18-0E5D9A131D5B}"/>
    <cellStyle name="Currency 4 3 4 2 2 2 2" xfId="6320" xr:uid="{0C0D75C1-C90A-4320-913A-31ED998DB1FD}"/>
    <cellStyle name="Currency 4 3 4 2 2 3" xfId="4976" xr:uid="{08A209B9-D89F-4455-BC36-8254F4C4971A}"/>
    <cellStyle name="Currency 4 3 4 2 2 4" xfId="3632" xr:uid="{135C2FC1-5B65-4232-88EB-C14D5810749D}"/>
    <cellStyle name="Currency 4 3 4 2 3" xfId="1328" xr:uid="{2E302EB3-4468-4FFC-8804-6A49A3749496}"/>
    <cellStyle name="Currency 4 3 4 2 3 2" xfId="2672" xr:uid="{12A7F35F-A137-431A-8934-2EBD63A3855A}"/>
    <cellStyle name="Currency 4 3 4 2 3 2 2" xfId="6704" xr:uid="{B599217A-D0D9-4B6C-AFE5-2C5239860EE6}"/>
    <cellStyle name="Currency 4 3 4 2 3 3" xfId="5360" xr:uid="{C0B12BC4-56CB-4780-9BDB-13B22BC7D64F}"/>
    <cellStyle name="Currency 4 3 4 2 3 4" xfId="4016" xr:uid="{E795F7B6-8B93-454C-88C6-F76280DFE898}"/>
    <cellStyle name="Currency 4 3 4 2 4" xfId="1904" xr:uid="{59710208-610F-43A3-8F1B-39D2FBBFE56A}"/>
    <cellStyle name="Currency 4 3 4 2 4 2" xfId="5936" xr:uid="{425BCD58-B164-4646-B6D7-59D75A68447B}"/>
    <cellStyle name="Currency 4 3 4 2 5" xfId="4592" xr:uid="{A1454A36-90F4-451F-A3DF-6773DB3614C1}"/>
    <cellStyle name="Currency 4 3 4 2 6" xfId="3248" xr:uid="{F191FCFE-F0E4-48A4-A72F-7D66BB4790D6}"/>
    <cellStyle name="Currency 4 3 4 3" xfId="368" xr:uid="{C4BA039D-FBD6-435A-BC6A-8B0233CDE1E4}"/>
    <cellStyle name="Currency 4 3 4 3 2" xfId="1712" xr:uid="{1B3B7F2A-D457-46CF-A41B-E455C09984B3}"/>
    <cellStyle name="Currency 4 3 4 3 2 2" xfId="5744" xr:uid="{17F375C1-048C-4877-9EA7-782EE1EEFD05}"/>
    <cellStyle name="Currency 4 3 4 3 3" xfId="4400" xr:uid="{C67B7967-CB90-47D2-A82B-B6BCBB2388F2}"/>
    <cellStyle name="Currency 4 3 4 3 4" xfId="3056" xr:uid="{6F94C1CB-CD77-407B-A8BB-65E3588D132B}"/>
    <cellStyle name="Currency 4 3 4 4" xfId="752" xr:uid="{D460CFF0-99CF-4F20-8E4F-9D0DF2BE1C2E}"/>
    <cellStyle name="Currency 4 3 4 4 2" xfId="2096" xr:uid="{13313A3C-BD34-43CD-BE61-46AC00CE637A}"/>
    <cellStyle name="Currency 4 3 4 4 2 2" xfId="6128" xr:uid="{92758787-B12B-4EC0-8A7B-722D3F2BC47C}"/>
    <cellStyle name="Currency 4 3 4 4 3" xfId="4784" xr:uid="{F9E5B3C7-0FA9-4F51-9976-48329D153258}"/>
    <cellStyle name="Currency 4 3 4 4 4" xfId="3440" xr:uid="{6A4ED31B-4D40-4E8B-B8D7-DC0DE8B4A552}"/>
    <cellStyle name="Currency 4 3 4 5" xfId="1136" xr:uid="{A27C7D51-C2A6-4643-B74B-911836C1D89F}"/>
    <cellStyle name="Currency 4 3 4 5 2" xfId="2480" xr:uid="{6A359D27-B1A4-43E1-A406-6D3F0F5780EB}"/>
    <cellStyle name="Currency 4 3 4 5 2 2" xfId="6512" xr:uid="{8ED0875E-DE84-4C9C-A6C3-41366EE4B016}"/>
    <cellStyle name="Currency 4 3 4 5 3" xfId="5168" xr:uid="{934F12B2-BA0E-40DD-833E-AEB023A293A2}"/>
    <cellStyle name="Currency 4 3 4 5 4" xfId="3824" xr:uid="{DDA9F712-9169-4150-891C-E6E9D40717B4}"/>
    <cellStyle name="Currency 4 3 4 6" xfId="1520" xr:uid="{A1AF98F5-11E5-4D69-A2A7-0754291880F7}"/>
    <cellStyle name="Currency 4 3 4 6 2" xfId="5552" xr:uid="{0A6BA94C-23E7-46C9-8EAB-B91DC3F3CD0B}"/>
    <cellStyle name="Currency 4 3 4 7" xfId="4208" xr:uid="{FEBBEF3A-4F2E-4547-B533-CBDDA405BB10}"/>
    <cellStyle name="Currency 4 3 4 8" xfId="2864" xr:uid="{A7BDF64D-884C-4C78-BFA7-F1AA9D497774}"/>
    <cellStyle name="Currency 4 3 5" xfId="464" xr:uid="{FEAB5487-487D-45D2-A1B4-9484288EC4C5}"/>
    <cellStyle name="Currency 4 3 5 2" xfId="848" xr:uid="{D005B3C3-1266-431B-A88C-E141AEB4E711}"/>
    <cellStyle name="Currency 4 3 5 2 2" xfId="2192" xr:uid="{81B5EDF9-BE79-47F8-93CE-D115A5B0E29C}"/>
    <cellStyle name="Currency 4 3 5 2 2 2" xfId="6224" xr:uid="{49DAA20F-C295-451F-B041-BEE466016DB8}"/>
    <cellStyle name="Currency 4 3 5 2 3" xfId="4880" xr:uid="{7BB7AAA5-5956-4376-B86A-F4AD4737498E}"/>
    <cellStyle name="Currency 4 3 5 2 4" xfId="3536" xr:uid="{72797735-C107-41E0-B629-2A5A90AAD44E}"/>
    <cellStyle name="Currency 4 3 5 3" xfId="1232" xr:uid="{261C4620-D162-4821-839E-DB9361ACC2CA}"/>
    <cellStyle name="Currency 4 3 5 3 2" xfId="2576" xr:uid="{A373279A-5258-4152-BECB-BDB93D42F46D}"/>
    <cellStyle name="Currency 4 3 5 3 2 2" xfId="6608" xr:uid="{E46DD3E0-6D18-4701-A1B5-65973BA4CF0A}"/>
    <cellStyle name="Currency 4 3 5 3 3" xfId="5264" xr:uid="{60AD96C8-8980-45EE-8B7E-7C5F92EA9DED}"/>
    <cellStyle name="Currency 4 3 5 3 4" xfId="3920" xr:uid="{CC41EC69-ABAE-48D5-8832-7F21788D57B6}"/>
    <cellStyle name="Currency 4 3 5 4" xfId="1808" xr:uid="{ADB2743B-9399-4AED-A8C6-82424B3EEE27}"/>
    <cellStyle name="Currency 4 3 5 4 2" xfId="5840" xr:uid="{7D032EFE-307B-40EF-A370-97271AC827C0}"/>
    <cellStyle name="Currency 4 3 5 5" xfId="4496" xr:uid="{B03E5596-1372-4441-ACB3-49FC468B509B}"/>
    <cellStyle name="Currency 4 3 5 6" xfId="3152" xr:uid="{4CC7D08D-ED8D-4FF2-9AED-7692CFAB96D1}"/>
    <cellStyle name="Currency 4 3 6" xfId="272" xr:uid="{8DCE855D-9C92-4811-8ED7-129A3C55B170}"/>
    <cellStyle name="Currency 4 3 6 2" xfId="1616" xr:uid="{E55BE440-88D7-4E6C-95F0-CE768A1B267E}"/>
    <cellStyle name="Currency 4 3 6 2 2" xfId="5648" xr:uid="{6022FC7A-E9F0-46D6-9FB2-2810E0C29BF9}"/>
    <cellStyle name="Currency 4 3 6 3" xfId="4304" xr:uid="{AD1DCD55-8A6C-4CAC-B6A3-BDEEE5D57A1E}"/>
    <cellStyle name="Currency 4 3 6 4" xfId="2960" xr:uid="{BC533AFE-842B-4547-8E74-DB25840E8050}"/>
    <cellStyle name="Currency 4 3 7" xfId="656" xr:uid="{61E9B1AB-A273-430C-8612-522256B9E14D}"/>
    <cellStyle name="Currency 4 3 7 2" xfId="2000" xr:uid="{7C04A69F-9E03-49FF-A15C-F2815617C914}"/>
    <cellStyle name="Currency 4 3 7 2 2" xfId="6032" xr:uid="{A08A4127-28A8-4160-8F32-7B16A1313A33}"/>
    <cellStyle name="Currency 4 3 7 3" xfId="4688" xr:uid="{B9125910-2C04-4361-93D0-A557438CD47F}"/>
    <cellStyle name="Currency 4 3 7 4" xfId="3344" xr:uid="{4F9B294C-DFCC-45AB-B98A-348DFD897009}"/>
    <cellStyle name="Currency 4 3 8" xfId="1040" xr:uid="{CAE08300-4DC7-418A-A790-8282A02470F7}"/>
    <cellStyle name="Currency 4 3 8 2" xfId="2384" xr:uid="{33D86CAC-C865-471C-A8B5-B812C6F70658}"/>
    <cellStyle name="Currency 4 3 8 2 2" xfId="6416" xr:uid="{CD0DA303-BF89-46F9-8734-76399AE3B7EB}"/>
    <cellStyle name="Currency 4 3 8 3" xfId="5072" xr:uid="{15E8C0BF-86AA-47FA-99CC-FDA0083734B5}"/>
    <cellStyle name="Currency 4 3 8 4" xfId="3728" xr:uid="{AF0B97EE-E653-454D-AB5E-62E699561F71}"/>
    <cellStyle name="Currency 4 3 9" xfId="1424" xr:uid="{E72D89DC-03CA-47D8-A372-B9EF1A4FAE19}"/>
    <cellStyle name="Currency 4 3 9 2" xfId="5456" xr:uid="{25A937F3-67AD-4294-8FAE-6022C100EB71}"/>
    <cellStyle name="Currency 5" xfId="12" xr:uid="{00000000-0005-0000-0000-000007000000}"/>
    <cellStyle name="Currency 5 2" xfId="65" xr:uid="{00000000-0005-0000-0000-000007000000}"/>
    <cellStyle name="Currency 5 2 10" xfId="1413" xr:uid="{76A9B1F4-6C43-49DF-9EFE-246ECA6D008D}"/>
    <cellStyle name="Currency 5 2 10 2" xfId="5445" xr:uid="{24C1E5FD-6262-4407-B8DA-780B23AB9DA7}"/>
    <cellStyle name="Currency 5 2 11" xfId="4101" xr:uid="{C26E247C-F485-4712-B4DF-21B8765424BE}"/>
    <cellStyle name="Currency 5 2 12" xfId="2757" xr:uid="{1D6E95CA-69B6-4612-98DB-260BC317D03C}"/>
    <cellStyle name="Currency 5 2 2" xfId="85" xr:uid="{00000000-0005-0000-0000-000007000000}"/>
    <cellStyle name="Currency 5 2 2 10" xfId="4117" xr:uid="{6A23D03D-CF64-40AB-8FEA-6958FBC79FBB}"/>
    <cellStyle name="Currency 5 2 2 11" xfId="2773" xr:uid="{8D8969A2-232C-403D-90C6-F88F58B0E177}"/>
    <cellStyle name="Currency 5 2 2 2" xfId="109" xr:uid="{00000000-0005-0000-0000-000007000000}"/>
    <cellStyle name="Currency 5 2 2 2 10" xfId="2797" xr:uid="{719873FC-8639-4FC1-905F-AC315A52E96E}"/>
    <cellStyle name="Currency 5 2 2 2 2" xfId="157" xr:uid="{99A02491-8827-46CA-AB61-AB69C969DA89}"/>
    <cellStyle name="Currency 5 2 2 2 2 2" xfId="253" xr:uid="{5451B8F3-4892-4185-8607-DEF632C7BB7B}"/>
    <cellStyle name="Currency 5 2 2 2 2 2 2" xfId="637" xr:uid="{F16BDA91-36A5-4D34-9E14-145C970709D8}"/>
    <cellStyle name="Currency 5 2 2 2 2 2 2 2" xfId="1021" xr:uid="{603E1B1C-F52B-41AE-94AB-B43C88E0C3D6}"/>
    <cellStyle name="Currency 5 2 2 2 2 2 2 2 2" xfId="2365" xr:uid="{21DEACFC-DFF8-4852-B7DA-85C64783F952}"/>
    <cellStyle name="Currency 5 2 2 2 2 2 2 2 2 2" xfId="6397" xr:uid="{077F3ECC-B761-4AF4-9043-C027926EE9FD}"/>
    <cellStyle name="Currency 5 2 2 2 2 2 2 2 3" xfId="5053" xr:uid="{52B2EA56-D1A5-4DCF-9661-6F696BC4DB19}"/>
    <cellStyle name="Currency 5 2 2 2 2 2 2 2 4" xfId="3709" xr:uid="{65C895E9-3513-48D0-80A4-3EE1913489E0}"/>
    <cellStyle name="Currency 5 2 2 2 2 2 2 3" xfId="1405" xr:uid="{7AA5CD8A-CF5C-432A-9729-60A2A6F90BB6}"/>
    <cellStyle name="Currency 5 2 2 2 2 2 2 3 2" xfId="2749" xr:uid="{0EE3EF3E-C38B-4985-BABA-06EB5EA759B0}"/>
    <cellStyle name="Currency 5 2 2 2 2 2 2 3 2 2" xfId="6781" xr:uid="{BF7924E7-50F4-47E5-995B-073B2E9A4FB8}"/>
    <cellStyle name="Currency 5 2 2 2 2 2 2 3 3" xfId="5437" xr:uid="{59771918-D9CD-4C5F-BE21-EA6296DC0FEE}"/>
    <cellStyle name="Currency 5 2 2 2 2 2 2 3 4" xfId="4093" xr:uid="{D14723B3-9518-4491-8185-9CAB5292B258}"/>
    <cellStyle name="Currency 5 2 2 2 2 2 2 4" xfId="1981" xr:uid="{35DA8BDE-E36B-4ACA-A3DE-2D84BF1A316E}"/>
    <cellStyle name="Currency 5 2 2 2 2 2 2 4 2" xfId="6013" xr:uid="{640B06E7-ADF6-4CD2-81C7-FB3974CACCCD}"/>
    <cellStyle name="Currency 5 2 2 2 2 2 2 5" xfId="4669" xr:uid="{953BC07F-7E9A-4855-9E18-232BB788A6D3}"/>
    <cellStyle name="Currency 5 2 2 2 2 2 2 6" xfId="3325" xr:uid="{038C96FA-9504-4186-AF67-1182AAFCEC84}"/>
    <cellStyle name="Currency 5 2 2 2 2 2 3" xfId="445" xr:uid="{64EDC76B-52CF-42C6-9FB9-7036149E9ACD}"/>
    <cellStyle name="Currency 5 2 2 2 2 2 3 2" xfId="1789" xr:uid="{852C48D1-EA12-455F-BEBD-064FD883B7A6}"/>
    <cellStyle name="Currency 5 2 2 2 2 2 3 2 2" xfId="5821" xr:uid="{5C3A9E4C-C789-4676-93D8-27E928964A85}"/>
    <cellStyle name="Currency 5 2 2 2 2 2 3 3" xfId="4477" xr:uid="{8CA00D02-3B8D-479E-AFFF-22CACF795D83}"/>
    <cellStyle name="Currency 5 2 2 2 2 2 3 4" xfId="3133" xr:uid="{75B2839B-A6ED-4059-B3DA-35605EEDB10D}"/>
    <cellStyle name="Currency 5 2 2 2 2 2 4" xfId="829" xr:uid="{D38D04FC-E9CA-415D-A907-B04C9452AD14}"/>
    <cellStyle name="Currency 5 2 2 2 2 2 4 2" xfId="2173" xr:uid="{8D09D516-1F50-4E39-8570-3AC7AA5885FE}"/>
    <cellStyle name="Currency 5 2 2 2 2 2 4 2 2" xfId="6205" xr:uid="{81003998-AD14-4E86-8FEA-A2EA250C5E10}"/>
    <cellStyle name="Currency 5 2 2 2 2 2 4 3" xfId="4861" xr:uid="{55D06D46-9D30-4440-9118-26CFF10621F3}"/>
    <cellStyle name="Currency 5 2 2 2 2 2 4 4" xfId="3517" xr:uid="{57C91300-AE24-42FD-B5CC-7903F5E7CF23}"/>
    <cellStyle name="Currency 5 2 2 2 2 2 5" xfId="1213" xr:uid="{5FCD6D95-064D-4031-A5BA-5F367DCEDA0E}"/>
    <cellStyle name="Currency 5 2 2 2 2 2 5 2" xfId="2557" xr:uid="{A0E659C3-E7AF-4F3A-80E3-9D25B9279765}"/>
    <cellStyle name="Currency 5 2 2 2 2 2 5 2 2" xfId="6589" xr:uid="{D27DBB53-1276-49BB-A228-08997007E202}"/>
    <cellStyle name="Currency 5 2 2 2 2 2 5 3" xfId="5245" xr:uid="{9FCBA77C-DF59-4202-889D-97DA9A4FBDC8}"/>
    <cellStyle name="Currency 5 2 2 2 2 2 5 4" xfId="3901" xr:uid="{BCC36D94-A48F-417A-B346-DF3C69356B68}"/>
    <cellStyle name="Currency 5 2 2 2 2 2 6" xfId="1597" xr:uid="{36011D91-5B25-49FF-9B46-A119F7D96207}"/>
    <cellStyle name="Currency 5 2 2 2 2 2 6 2" xfId="5629" xr:uid="{1FE1BB59-9788-4756-99C1-53B2FDBD804D}"/>
    <cellStyle name="Currency 5 2 2 2 2 2 7" xfId="4285" xr:uid="{59374FB7-36A3-4990-8EE1-1AAF5660FD94}"/>
    <cellStyle name="Currency 5 2 2 2 2 2 8" xfId="2941" xr:uid="{527434D8-142F-43F7-8A39-789BF7A510F1}"/>
    <cellStyle name="Currency 5 2 2 2 2 3" xfId="541" xr:uid="{B8B453D9-029B-45C5-AC18-54DEB7EB2125}"/>
    <cellStyle name="Currency 5 2 2 2 2 3 2" xfId="925" xr:uid="{DEBB9AA9-49BF-48E3-8F6A-BA2DD342AF3E}"/>
    <cellStyle name="Currency 5 2 2 2 2 3 2 2" xfId="2269" xr:uid="{6AE37A92-C02E-41C0-9D5C-3AA6BA147AC6}"/>
    <cellStyle name="Currency 5 2 2 2 2 3 2 2 2" xfId="6301" xr:uid="{84FA55C9-537A-4F0B-BDB8-5B6360ED7263}"/>
    <cellStyle name="Currency 5 2 2 2 2 3 2 3" xfId="4957" xr:uid="{5E737B5A-18D2-4A24-BA64-28ADA7444759}"/>
    <cellStyle name="Currency 5 2 2 2 2 3 2 4" xfId="3613" xr:uid="{46C066AC-91CB-4BF1-9CE4-8E7D2BB29A6E}"/>
    <cellStyle name="Currency 5 2 2 2 2 3 3" xfId="1309" xr:uid="{54D406BB-9450-49EE-ABEF-71BCAEE85364}"/>
    <cellStyle name="Currency 5 2 2 2 2 3 3 2" xfId="2653" xr:uid="{2FA36D29-946E-4608-8711-0FC94F3E3A19}"/>
    <cellStyle name="Currency 5 2 2 2 2 3 3 2 2" xfId="6685" xr:uid="{3179AB67-D7D0-425C-B6BD-EAB4A30FAB15}"/>
    <cellStyle name="Currency 5 2 2 2 2 3 3 3" xfId="5341" xr:uid="{9F360455-9556-4579-80B6-9841DCE993BF}"/>
    <cellStyle name="Currency 5 2 2 2 2 3 3 4" xfId="3997" xr:uid="{632079D5-CBAC-4EB0-87D3-8644705564F9}"/>
    <cellStyle name="Currency 5 2 2 2 2 3 4" xfId="1885" xr:uid="{1A2028FF-FBDF-4D59-A5E6-090F59E728BA}"/>
    <cellStyle name="Currency 5 2 2 2 2 3 4 2" xfId="5917" xr:uid="{CB1FCD10-D02F-4402-B065-F012B96A2812}"/>
    <cellStyle name="Currency 5 2 2 2 2 3 5" xfId="4573" xr:uid="{8FB6D27A-D57B-4B5C-8CCE-99F2ACFE4FE2}"/>
    <cellStyle name="Currency 5 2 2 2 2 3 6" xfId="3229" xr:uid="{59FA3A6E-03DE-4B0D-8D6D-42E9040B1485}"/>
    <cellStyle name="Currency 5 2 2 2 2 4" xfId="349" xr:uid="{702A1BA9-9EF5-4E25-8B14-E2137B3976EE}"/>
    <cellStyle name="Currency 5 2 2 2 2 4 2" xfId="1693" xr:uid="{6BB4C85C-EFD1-4818-9E7C-87F122B4B553}"/>
    <cellStyle name="Currency 5 2 2 2 2 4 2 2" xfId="5725" xr:uid="{A8F22DBD-0DE7-4EE8-AF87-F3B719B7F1DF}"/>
    <cellStyle name="Currency 5 2 2 2 2 4 3" xfId="4381" xr:uid="{3B0DC7CF-9168-461A-A096-4C5E0AA0B28B}"/>
    <cellStyle name="Currency 5 2 2 2 2 4 4" xfId="3037" xr:uid="{53D568D0-E9C0-4AD3-80B7-84016499E8DA}"/>
    <cellStyle name="Currency 5 2 2 2 2 5" xfId="733" xr:uid="{96DF0C98-35A2-4BEE-B264-289D6E901266}"/>
    <cellStyle name="Currency 5 2 2 2 2 5 2" xfId="2077" xr:uid="{CC4CDFE6-A909-4AD1-875C-9B2F8E6EC667}"/>
    <cellStyle name="Currency 5 2 2 2 2 5 2 2" xfId="6109" xr:uid="{4B54DFA1-388D-4DF4-936D-1F9BD6FCDF8F}"/>
    <cellStyle name="Currency 5 2 2 2 2 5 3" xfId="4765" xr:uid="{2AA4B029-8834-4287-88F7-506E46790CE4}"/>
    <cellStyle name="Currency 5 2 2 2 2 5 4" xfId="3421" xr:uid="{C5D63242-F98A-4379-AEBE-B089EE495ADD}"/>
    <cellStyle name="Currency 5 2 2 2 2 6" xfId="1117" xr:uid="{C7C7AC1F-DBCA-4D4D-B38C-92A24FB987EB}"/>
    <cellStyle name="Currency 5 2 2 2 2 6 2" xfId="2461" xr:uid="{6D10DB0A-E64D-4E82-AF3A-A25E1E4D3F49}"/>
    <cellStyle name="Currency 5 2 2 2 2 6 2 2" xfId="6493" xr:uid="{75C20001-07D7-440D-956D-9BCBF61ECFB8}"/>
    <cellStyle name="Currency 5 2 2 2 2 6 3" xfId="5149" xr:uid="{539A38EF-3C69-4F46-96B5-C9180B405250}"/>
    <cellStyle name="Currency 5 2 2 2 2 6 4" xfId="3805" xr:uid="{158FED85-0216-4483-8C5F-851EFDA769B7}"/>
    <cellStyle name="Currency 5 2 2 2 2 7" xfId="1501" xr:uid="{AFC649F4-8403-46F3-BD81-BE043A6C1BD7}"/>
    <cellStyle name="Currency 5 2 2 2 2 7 2" xfId="5533" xr:uid="{F7CEEDFE-BFF4-43EB-B45E-F7BA517E30BB}"/>
    <cellStyle name="Currency 5 2 2 2 2 8" xfId="4189" xr:uid="{283119CF-4CBF-4E73-91D9-9E23289E2071}"/>
    <cellStyle name="Currency 5 2 2 2 2 9" xfId="2845" xr:uid="{54C6AD3E-8FDA-4268-83B3-F430091E620A}"/>
    <cellStyle name="Currency 5 2 2 2 3" xfId="205" xr:uid="{BFB72724-AC56-4E50-AF74-E7CC101032D4}"/>
    <cellStyle name="Currency 5 2 2 2 3 2" xfId="589" xr:uid="{992C6FCC-0CF2-4FE8-B8FB-E610F4988415}"/>
    <cellStyle name="Currency 5 2 2 2 3 2 2" xfId="973" xr:uid="{24FF86B7-0B0D-4154-AB6D-F55021E03EF5}"/>
    <cellStyle name="Currency 5 2 2 2 3 2 2 2" xfId="2317" xr:uid="{AAC92E2B-B2FC-45AF-8714-CEE252A7E858}"/>
    <cellStyle name="Currency 5 2 2 2 3 2 2 2 2" xfId="6349" xr:uid="{86640458-0423-4834-9919-6552340F051A}"/>
    <cellStyle name="Currency 5 2 2 2 3 2 2 3" xfId="5005" xr:uid="{A38219C4-261C-492E-B219-D682BDCF63EE}"/>
    <cellStyle name="Currency 5 2 2 2 3 2 2 4" xfId="3661" xr:uid="{ACF06775-5FBD-42BB-8F46-01C9142E75D8}"/>
    <cellStyle name="Currency 5 2 2 2 3 2 3" xfId="1357" xr:uid="{0E435004-934E-4ACF-9E22-40D4C159C5A7}"/>
    <cellStyle name="Currency 5 2 2 2 3 2 3 2" xfId="2701" xr:uid="{0E0C48ED-0881-4FEA-B91E-615FC2AF6001}"/>
    <cellStyle name="Currency 5 2 2 2 3 2 3 2 2" xfId="6733" xr:uid="{AB8DFF3E-97FE-4399-8DE7-16E638DDED2E}"/>
    <cellStyle name="Currency 5 2 2 2 3 2 3 3" xfId="5389" xr:uid="{AFD816D2-7490-4001-AAC4-2AFE467CDE9C}"/>
    <cellStyle name="Currency 5 2 2 2 3 2 3 4" xfId="4045" xr:uid="{4081F4EA-0F42-4C29-B8CB-3CB62B8EA5B2}"/>
    <cellStyle name="Currency 5 2 2 2 3 2 4" xfId="1933" xr:uid="{9BBC29D6-4CD3-4BEC-A1CC-A50646F87734}"/>
    <cellStyle name="Currency 5 2 2 2 3 2 4 2" xfId="5965" xr:uid="{86B347D6-1CA7-4224-80F3-5ACA714C955D}"/>
    <cellStyle name="Currency 5 2 2 2 3 2 5" xfId="4621" xr:uid="{303E0B84-AC74-4DD2-AE83-62C624D9A876}"/>
    <cellStyle name="Currency 5 2 2 2 3 2 6" xfId="3277" xr:uid="{3303576D-70B9-42CE-8235-803ED6743838}"/>
    <cellStyle name="Currency 5 2 2 2 3 3" xfId="397" xr:uid="{7EAA9DDB-366D-4FF7-ADE4-F21292D1BEB9}"/>
    <cellStyle name="Currency 5 2 2 2 3 3 2" xfId="1741" xr:uid="{38B9E442-AA2E-4FCD-902E-3BAADF909474}"/>
    <cellStyle name="Currency 5 2 2 2 3 3 2 2" xfId="5773" xr:uid="{8DA514A2-1D7C-4287-A4BC-1756458622E5}"/>
    <cellStyle name="Currency 5 2 2 2 3 3 3" xfId="4429" xr:uid="{0AEB0290-84CD-4C6B-B2E4-39D7AACA5F24}"/>
    <cellStyle name="Currency 5 2 2 2 3 3 4" xfId="3085" xr:uid="{EF4EC9BD-17AE-4F64-A31C-60F4F2660BE9}"/>
    <cellStyle name="Currency 5 2 2 2 3 4" xfId="781" xr:uid="{8701BAD9-B4A6-4922-9309-9258D1BAFCB3}"/>
    <cellStyle name="Currency 5 2 2 2 3 4 2" xfId="2125" xr:uid="{61321D1F-2081-4EA5-9C0D-1AED325764BD}"/>
    <cellStyle name="Currency 5 2 2 2 3 4 2 2" xfId="6157" xr:uid="{65DF0752-BD07-43A1-8F72-5EB4E5B3A578}"/>
    <cellStyle name="Currency 5 2 2 2 3 4 3" xfId="4813" xr:uid="{4B009E52-36FB-4A1F-A854-F9B3C17D201C}"/>
    <cellStyle name="Currency 5 2 2 2 3 4 4" xfId="3469" xr:uid="{7D033B6C-27DB-4DE2-B979-1FDEF7F1EC3B}"/>
    <cellStyle name="Currency 5 2 2 2 3 5" xfId="1165" xr:uid="{44E89B76-67EA-4054-B758-92E06F44EAE3}"/>
    <cellStyle name="Currency 5 2 2 2 3 5 2" xfId="2509" xr:uid="{3652ABE4-64BE-4D6C-B166-DD44BCCCDABA}"/>
    <cellStyle name="Currency 5 2 2 2 3 5 2 2" xfId="6541" xr:uid="{2352B0F6-C0C8-482D-ACD9-B5DBB4D004EC}"/>
    <cellStyle name="Currency 5 2 2 2 3 5 3" xfId="5197" xr:uid="{EBFDBC12-9F9D-4953-B63E-8F78DB042317}"/>
    <cellStyle name="Currency 5 2 2 2 3 5 4" xfId="3853" xr:uid="{2CD11B8F-5656-4AE6-9DD7-E358C7222768}"/>
    <cellStyle name="Currency 5 2 2 2 3 6" xfId="1549" xr:uid="{B50444F6-7F3A-4985-B573-4691C6DD2C59}"/>
    <cellStyle name="Currency 5 2 2 2 3 6 2" xfId="5581" xr:uid="{3889D8FA-0A2F-41B2-8C5D-07C13CEB311F}"/>
    <cellStyle name="Currency 5 2 2 2 3 7" xfId="4237" xr:uid="{ABBFBE1A-67A3-4F4F-B3D2-B7B9E7C96642}"/>
    <cellStyle name="Currency 5 2 2 2 3 8" xfId="2893" xr:uid="{423C8806-E5D9-48B9-B546-447840AE60E7}"/>
    <cellStyle name="Currency 5 2 2 2 4" xfId="493" xr:uid="{055858D1-1F90-4A87-8487-1A61DE608BF7}"/>
    <cellStyle name="Currency 5 2 2 2 4 2" xfId="877" xr:uid="{3DF43E2D-B37D-444B-AFD6-9DEE0679A951}"/>
    <cellStyle name="Currency 5 2 2 2 4 2 2" xfId="2221" xr:uid="{CFC906CE-95F7-42D1-9F99-E97C46D02C6B}"/>
    <cellStyle name="Currency 5 2 2 2 4 2 2 2" xfId="6253" xr:uid="{70A3B852-0398-4BB4-A15A-E92287AAAE74}"/>
    <cellStyle name="Currency 5 2 2 2 4 2 3" xfId="4909" xr:uid="{9F4678DE-0BD1-4F07-898E-51A5F7B3D1BF}"/>
    <cellStyle name="Currency 5 2 2 2 4 2 4" xfId="3565" xr:uid="{8A231C61-59CA-47AF-9EF7-5B5279BB8551}"/>
    <cellStyle name="Currency 5 2 2 2 4 3" xfId="1261" xr:uid="{4EF0F62D-7CC3-4FF1-90E7-C407200BA433}"/>
    <cellStyle name="Currency 5 2 2 2 4 3 2" xfId="2605" xr:uid="{C96DB39B-E61C-4BB6-9E04-B1CD361FDD5A}"/>
    <cellStyle name="Currency 5 2 2 2 4 3 2 2" xfId="6637" xr:uid="{9172671C-3929-48ED-AB5A-CE074173DC40}"/>
    <cellStyle name="Currency 5 2 2 2 4 3 3" xfId="5293" xr:uid="{73180AB5-E2F6-4545-A075-1DC71CD61F4B}"/>
    <cellStyle name="Currency 5 2 2 2 4 3 4" xfId="3949" xr:uid="{2014A130-D0B0-479B-9F10-68A373F00BF2}"/>
    <cellStyle name="Currency 5 2 2 2 4 4" xfId="1837" xr:uid="{125028A1-E5D4-4971-AA0C-B946EB0AA4AE}"/>
    <cellStyle name="Currency 5 2 2 2 4 4 2" xfId="5869" xr:uid="{66BB971A-8F2C-4DF2-B232-05305ACDBADD}"/>
    <cellStyle name="Currency 5 2 2 2 4 5" xfId="4525" xr:uid="{AE076230-DAD0-4D0C-A9BC-78D6B2C84A37}"/>
    <cellStyle name="Currency 5 2 2 2 4 6" xfId="3181" xr:uid="{45F32FE8-06D7-4F2E-95B0-83F1491051EC}"/>
    <cellStyle name="Currency 5 2 2 2 5" xfId="301" xr:uid="{C5756B62-A401-45CE-AF9D-9C70AAD55F74}"/>
    <cellStyle name="Currency 5 2 2 2 5 2" xfId="1645" xr:uid="{E75ED3F6-A941-4244-BC79-7ADAA581B9AE}"/>
    <cellStyle name="Currency 5 2 2 2 5 2 2" xfId="5677" xr:uid="{CF62AE10-B2CD-4C5A-BFAC-0B7057AE7B13}"/>
    <cellStyle name="Currency 5 2 2 2 5 3" xfId="4333" xr:uid="{9892F525-B94B-41D2-B133-FBF52D661822}"/>
    <cellStyle name="Currency 5 2 2 2 5 4" xfId="2989" xr:uid="{CD732B2E-9807-4973-9E27-4CB23A1CCE69}"/>
    <cellStyle name="Currency 5 2 2 2 6" xfId="685" xr:uid="{737435BF-AD02-4256-98BF-2BEEABB40691}"/>
    <cellStyle name="Currency 5 2 2 2 6 2" xfId="2029" xr:uid="{59F60955-0590-42AB-948C-81FE1F2F30E6}"/>
    <cellStyle name="Currency 5 2 2 2 6 2 2" xfId="6061" xr:uid="{0A9BC364-AEB7-4935-BA26-25D714DDF2F0}"/>
    <cellStyle name="Currency 5 2 2 2 6 3" xfId="4717" xr:uid="{6F414005-6FCB-451C-86E3-F607BE22F7C2}"/>
    <cellStyle name="Currency 5 2 2 2 6 4" xfId="3373" xr:uid="{41399270-2F69-443B-84EE-D0E36D74137B}"/>
    <cellStyle name="Currency 5 2 2 2 7" xfId="1069" xr:uid="{8A60779F-A4D3-4DB2-BE28-B545077B6489}"/>
    <cellStyle name="Currency 5 2 2 2 7 2" xfId="2413" xr:uid="{D4A797AF-5E83-4CA6-A61E-E266EA7C905C}"/>
    <cellStyle name="Currency 5 2 2 2 7 2 2" xfId="6445" xr:uid="{709F4119-4BFC-420E-9C8D-CD178A0BACD8}"/>
    <cellStyle name="Currency 5 2 2 2 7 3" xfId="5101" xr:uid="{14E78DFE-F96C-4010-8F52-BCB3E35A3427}"/>
    <cellStyle name="Currency 5 2 2 2 7 4" xfId="3757" xr:uid="{A453E7AD-2896-4222-9102-5274543DDA66}"/>
    <cellStyle name="Currency 5 2 2 2 8" xfId="1453" xr:uid="{C03916E6-6FDD-47AD-ACFF-786DCF8DFC81}"/>
    <cellStyle name="Currency 5 2 2 2 8 2" xfId="5485" xr:uid="{A26840E1-836E-4BB7-8A88-2B23A07CDBCB}"/>
    <cellStyle name="Currency 5 2 2 2 9" xfId="4141" xr:uid="{B9A53907-3A70-4394-9738-958D5F6F6780}"/>
    <cellStyle name="Currency 5 2 2 3" xfId="133" xr:uid="{9889AFD1-6359-4258-AD36-30F19460E4BA}"/>
    <cellStyle name="Currency 5 2 2 3 2" xfId="229" xr:uid="{F73B7FA1-B061-473A-A9A7-E98DDC68947D}"/>
    <cellStyle name="Currency 5 2 2 3 2 2" xfId="613" xr:uid="{4FDA8CAE-AF4B-4057-B4A4-93C3C0D353E8}"/>
    <cellStyle name="Currency 5 2 2 3 2 2 2" xfId="997" xr:uid="{69C7FDAF-CE25-4A50-AB70-F3C8BEFEB321}"/>
    <cellStyle name="Currency 5 2 2 3 2 2 2 2" xfId="2341" xr:uid="{6CB4F9A6-93E2-45FC-B6A1-3A48B6589796}"/>
    <cellStyle name="Currency 5 2 2 3 2 2 2 2 2" xfId="6373" xr:uid="{AF3A7BE5-666F-470E-8020-01211737C2FC}"/>
    <cellStyle name="Currency 5 2 2 3 2 2 2 3" xfId="5029" xr:uid="{C4EC42AB-0038-4469-97F6-098F255FA2B7}"/>
    <cellStyle name="Currency 5 2 2 3 2 2 2 4" xfId="3685" xr:uid="{78510D22-AF52-457D-94B0-1822FD67F21A}"/>
    <cellStyle name="Currency 5 2 2 3 2 2 3" xfId="1381" xr:uid="{73303E96-89D8-4DB5-989A-E418780D98C5}"/>
    <cellStyle name="Currency 5 2 2 3 2 2 3 2" xfId="2725" xr:uid="{C8972B1A-35F9-4924-B144-72F8DD6566EB}"/>
    <cellStyle name="Currency 5 2 2 3 2 2 3 2 2" xfId="6757" xr:uid="{EB97E31F-5E28-4FB8-8740-9D5A983CF744}"/>
    <cellStyle name="Currency 5 2 2 3 2 2 3 3" xfId="5413" xr:uid="{3FAC7570-F0AB-475E-90E8-4F4C3FBE6878}"/>
    <cellStyle name="Currency 5 2 2 3 2 2 3 4" xfId="4069" xr:uid="{017BEF7F-B9E1-4467-98D5-4AFDAEB8EDDD}"/>
    <cellStyle name="Currency 5 2 2 3 2 2 4" xfId="1957" xr:uid="{FBC97FF3-36ED-41F1-9332-0C2C8DCA4D11}"/>
    <cellStyle name="Currency 5 2 2 3 2 2 4 2" xfId="5989" xr:uid="{3ED0D66F-E00A-48F7-98B3-35D5E38886DE}"/>
    <cellStyle name="Currency 5 2 2 3 2 2 5" xfId="4645" xr:uid="{B2F1B29A-6CCB-4C7F-B96F-FDCF2456DCBA}"/>
    <cellStyle name="Currency 5 2 2 3 2 2 6" xfId="3301" xr:uid="{96429BDB-F148-4B05-A04F-0334FF3B147D}"/>
    <cellStyle name="Currency 5 2 2 3 2 3" xfId="421" xr:uid="{49FF5028-0FA1-4BD4-BDCF-C46EC8D22C41}"/>
    <cellStyle name="Currency 5 2 2 3 2 3 2" xfId="1765" xr:uid="{1C2189BF-E8C9-4FA2-BB1A-C2E1A0577A63}"/>
    <cellStyle name="Currency 5 2 2 3 2 3 2 2" xfId="5797" xr:uid="{22612867-3CAD-4636-8A7B-0A85FF6B1778}"/>
    <cellStyle name="Currency 5 2 2 3 2 3 3" xfId="4453" xr:uid="{FF49D26D-E43A-4BE1-B1F9-503FD7869B95}"/>
    <cellStyle name="Currency 5 2 2 3 2 3 4" xfId="3109" xr:uid="{3A6A0D81-CD35-4145-9B2D-2D5A40248007}"/>
    <cellStyle name="Currency 5 2 2 3 2 4" xfId="805" xr:uid="{BFEC142D-95D5-40A0-9C20-BDBC8EA3DBF3}"/>
    <cellStyle name="Currency 5 2 2 3 2 4 2" xfId="2149" xr:uid="{18566D4A-CA24-47D6-A721-876653A5306C}"/>
    <cellStyle name="Currency 5 2 2 3 2 4 2 2" xfId="6181" xr:uid="{B9CCA4E2-5648-427C-92DE-7D38C02361F6}"/>
    <cellStyle name="Currency 5 2 2 3 2 4 3" xfId="4837" xr:uid="{61887D61-D232-4BD9-B770-4D62CD1F9291}"/>
    <cellStyle name="Currency 5 2 2 3 2 4 4" xfId="3493" xr:uid="{26404BA9-DD61-4C9F-8C99-B84284992DE9}"/>
    <cellStyle name="Currency 5 2 2 3 2 5" xfId="1189" xr:uid="{0AD2C5E4-F441-4C7D-9B22-B7EA5C28E0A7}"/>
    <cellStyle name="Currency 5 2 2 3 2 5 2" xfId="2533" xr:uid="{3D04238E-6BCE-400E-8808-C2E5B55CEBD9}"/>
    <cellStyle name="Currency 5 2 2 3 2 5 2 2" xfId="6565" xr:uid="{C0E7AAC1-FF0F-42FF-A8A8-314699F60E07}"/>
    <cellStyle name="Currency 5 2 2 3 2 5 3" xfId="5221" xr:uid="{4D2F4800-37C0-43E6-AE1E-29839CF7F44A}"/>
    <cellStyle name="Currency 5 2 2 3 2 5 4" xfId="3877" xr:uid="{FAB13C6B-C569-4111-8249-A3358BE85F99}"/>
    <cellStyle name="Currency 5 2 2 3 2 6" xfId="1573" xr:uid="{B035C44C-F345-4969-AC5E-192B1715DD6B}"/>
    <cellStyle name="Currency 5 2 2 3 2 6 2" xfId="5605" xr:uid="{6F4EBFB0-E492-4F3A-8DCD-B0964C5F25DB}"/>
    <cellStyle name="Currency 5 2 2 3 2 7" xfId="4261" xr:uid="{8FE6FBA8-A0F8-448E-9201-959D80E7ADA1}"/>
    <cellStyle name="Currency 5 2 2 3 2 8" xfId="2917" xr:uid="{89A9944A-12EB-408C-BF13-5C52EBD51EBA}"/>
    <cellStyle name="Currency 5 2 2 3 3" xfId="517" xr:uid="{A8798A91-FA74-4B13-A8CA-38371F7FF7F9}"/>
    <cellStyle name="Currency 5 2 2 3 3 2" xfId="901" xr:uid="{9E1CE3D7-B197-438E-A082-036C27C33C3B}"/>
    <cellStyle name="Currency 5 2 2 3 3 2 2" xfId="2245" xr:uid="{2151F23F-CDAF-4638-9F51-B91EA21814DB}"/>
    <cellStyle name="Currency 5 2 2 3 3 2 2 2" xfId="6277" xr:uid="{40929DAA-3097-4B53-9E93-765EF0EB689E}"/>
    <cellStyle name="Currency 5 2 2 3 3 2 3" xfId="4933" xr:uid="{ABB7504B-7A2F-4BAC-9BE0-C8713F0ACC1C}"/>
    <cellStyle name="Currency 5 2 2 3 3 2 4" xfId="3589" xr:uid="{78388825-B91E-4779-BAB6-E141F066566F}"/>
    <cellStyle name="Currency 5 2 2 3 3 3" xfId="1285" xr:uid="{6DAD32FD-0C43-496A-A4B6-A5851D22AC55}"/>
    <cellStyle name="Currency 5 2 2 3 3 3 2" xfId="2629" xr:uid="{FA6BE350-E7B6-4954-A341-C209870411BF}"/>
    <cellStyle name="Currency 5 2 2 3 3 3 2 2" xfId="6661" xr:uid="{94941EC3-FC92-44FC-8C20-EE83A2220A20}"/>
    <cellStyle name="Currency 5 2 2 3 3 3 3" xfId="5317" xr:uid="{0E48C461-9A11-4130-BAE7-0940E8DE9CB4}"/>
    <cellStyle name="Currency 5 2 2 3 3 3 4" xfId="3973" xr:uid="{1E92324E-B5A9-4582-8103-12A62BC0EB0B}"/>
    <cellStyle name="Currency 5 2 2 3 3 4" xfId="1861" xr:uid="{7BB806A1-26B8-4C67-AE47-3ABD9928BF14}"/>
    <cellStyle name="Currency 5 2 2 3 3 4 2" xfId="5893" xr:uid="{37D12E8F-B9EC-41F1-936D-0D33AC310ABB}"/>
    <cellStyle name="Currency 5 2 2 3 3 5" xfId="4549" xr:uid="{57186F8F-79A6-4146-9135-6DA384DA2FCE}"/>
    <cellStyle name="Currency 5 2 2 3 3 6" xfId="3205" xr:uid="{65081832-CE16-42DE-BA37-BA056CECE178}"/>
    <cellStyle name="Currency 5 2 2 3 4" xfId="325" xr:uid="{65926CBD-C553-4E40-81F3-8A4101A4403C}"/>
    <cellStyle name="Currency 5 2 2 3 4 2" xfId="1669" xr:uid="{C542D368-CDFC-4F22-BEC2-29DF73B32457}"/>
    <cellStyle name="Currency 5 2 2 3 4 2 2" xfId="5701" xr:uid="{4FFE64AA-2AF5-40AF-986E-7D80084D466B}"/>
    <cellStyle name="Currency 5 2 2 3 4 3" xfId="4357" xr:uid="{F448EAA7-961C-44E6-85FF-E082B71ACB8B}"/>
    <cellStyle name="Currency 5 2 2 3 4 4" xfId="3013" xr:uid="{74405195-8151-42CC-8EC6-816E37308B0E}"/>
    <cellStyle name="Currency 5 2 2 3 5" xfId="709" xr:uid="{6C789778-80A3-4AB8-860E-419F7FE0759B}"/>
    <cellStyle name="Currency 5 2 2 3 5 2" xfId="2053" xr:uid="{C329A8B9-4AD0-4E12-8A65-3954B8C15C9F}"/>
    <cellStyle name="Currency 5 2 2 3 5 2 2" xfId="6085" xr:uid="{8A379AA7-C692-440A-A8E0-BC3BB79B5F5E}"/>
    <cellStyle name="Currency 5 2 2 3 5 3" xfId="4741" xr:uid="{AF5D364B-2871-4276-9565-FF9055E248DA}"/>
    <cellStyle name="Currency 5 2 2 3 5 4" xfId="3397" xr:uid="{2F1BC296-3BEF-4668-9DCB-C562FA87E641}"/>
    <cellStyle name="Currency 5 2 2 3 6" xfId="1093" xr:uid="{1AB9462C-9F83-41EF-81B8-6C6B7DD6C4C3}"/>
    <cellStyle name="Currency 5 2 2 3 6 2" xfId="2437" xr:uid="{A914E788-0C84-42EC-95AD-3700FD729E0B}"/>
    <cellStyle name="Currency 5 2 2 3 6 2 2" xfId="6469" xr:uid="{20592497-2364-4AFC-842F-45D9617F5083}"/>
    <cellStyle name="Currency 5 2 2 3 6 3" xfId="5125" xr:uid="{6D2AB470-252A-4DC4-AB94-CEA1FE74BC2D}"/>
    <cellStyle name="Currency 5 2 2 3 6 4" xfId="3781" xr:uid="{5C805DEE-F4EE-40BC-86E0-ECED1C156C3C}"/>
    <cellStyle name="Currency 5 2 2 3 7" xfId="1477" xr:uid="{AD01AC2A-766B-4A93-96D7-909DB2DBE5C4}"/>
    <cellStyle name="Currency 5 2 2 3 7 2" xfId="5509" xr:uid="{8429979E-ED55-41CB-8A9E-C4F07074F1D1}"/>
    <cellStyle name="Currency 5 2 2 3 8" xfId="4165" xr:uid="{C47E7E55-850B-4977-AD23-9BA9D0C635DA}"/>
    <cellStyle name="Currency 5 2 2 3 9" xfId="2821" xr:uid="{767AC795-75AF-4DD6-89EC-374A693BF7FD}"/>
    <cellStyle name="Currency 5 2 2 4" xfId="181" xr:uid="{D12F192E-B497-4251-A42C-DFBF3824C20F}"/>
    <cellStyle name="Currency 5 2 2 4 2" xfId="565" xr:uid="{3E4CD390-B4C1-4A9C-BACC-7678E2C3CB0E}"/>
    <cellStyle name="Currency 5 2 2 4 2 2" xfId="949" xr:uid="{ED9AB544-87DD-4E94-A9CF-31A46A1795DE}"/>
    <cellStyle name="Currency 5 2 2 4 2 2 2" xfId="2293" xr:uid="{F63B5296-BEE8-4D4A-AE7F-BCB42DCA291C}"/>
    <cellStyle name="Currency 5 2 2 4 2 2 2 2" xfId="6325" xr:uid="{D6A63A9E-F104-4100-8177-1C1ABE8B5B41}"/>
    <cellStyle name="Currency 5 2 2 4 2 2 3" xfId="4981" xr:uid="{0F702484-B867-4811-AE5D-5B765984D5F5}"/>
    <cellStyle name="Currency 5 2 2 4 2 2 4" xfId="3637" xr:uid="{7BBCD8DF-EA24-46D7-9CAC-AED8559FFA2E}"/>
    <cellStyle name="Currency 5 2 2 4 2 3" xfId="1333" xr:uid="{0DF5F21B-A809-4456-9D22-C6F17F354EFC}"/>
    <cellStyle name="Currency 5 2 2 4 2 3 2" xfId="2677" xr:uid="{2E9CEE06-A2C0-4122-B3FD-99D3E1350AE1}"/>
    <cellStyle name="Currency 5 2 2 4 2 3 2 2" xfId="6709" xr:uid="{C357C278-030B-43F6-BE0B-64B3ABD00B98}"/>
    <cellStyle name="Currency 5 2 2 4 2 3 3" xfId="5365" xr:uid="{9F9A3543-8309-4EEB-9E1F-F37D698E4590}"/>
    <cellStyle name="Currency 5 2 2 4 2 3 4" xfId="4021" xr:uid="{8E5D5D09-D7B7-4ACB-B4C3-FB1284B4BA2B}"/>
    <cellStyle name="Currency 5 2 2 4 2 4" xfId="1909" xr:uid="{2465026D-55C4-4E8B-98B1-F7FB8E2EB122}"/>
    <cellStyle name="Currency 5 2 2 4 2 4 2" xfId="5941" xr:uid="{E67554BC-E501-4F87-B06E-E03A3761CD5B}"/>
    <cellStyle name="Currency 5 2 2 4 2 5" xfId="4597" xr:uid="{750A16D7-A64F-4C06-898A-41A2A6ADC244}"/>
    <cellStyle name="Currency 5 2 2 4 2 6" xfId="3253" xr:uid="{C40DCAA2-0E17-4FCA-9359-C36CC313C855}"/>
    <cellStyle name="Currency 5 2 2 4 3" xfId="373" xr:uid="{63E4E237-A58D-4660-85EA-049875CEA598}"/>
    <cellStyle name="Currency 5 2 2 4 3 2" xfId="1717" xr:uid="{F7F92BFC-453E-4047-8716-06B7EFE77993}"/>
    <cellStyle name="Currency 5 2 2 4 3 2 2" xfId="5749" xr:uid="{BBB39D86-3592-45A0-8367-BB71276D1B71}"/>
    <cellStyle name="Currency 5 2 2 4 3 3" xfId="4405" xr:uid="{1076FDAD-D3FB-4152-90AB-F5901C5F3BCD}"/>
    <cellStyle name="Currency 5 2 2 4 3 4" xfId="3061" xr:uid="{5CD7CFA0-C8F1-415B-8A66-910CA2369BEA}"/>
    <cellStyle name="Currency 5 2 2 4 4" xfId="757" xr:uid="{C95F7682-C98B-4B49-B59B-A9D6B953CC2F}"/>
    <cellStyle name="Currency 5 2 2 4 4 2" xfId="2101" xr:uid="{95984CE6-3BA1-41E1-B0AD-D4C71DF33BF0}"/>
    <cellStyle name="Currency 5 2 2 4 4 2 2" xfId="6133" xr:uid="{DFA7CCAE-9BEE-4E63-A3EC-28B3F62E458B}"/>
    <cellStyle name="Currency 5 2 2 4 4 3" xfId="4789" xr:uid="{C70D44A0-026F-4F89-B78D-48168F654EA4}"/>
    <cellStyle name="Currency 5 2 2 4 4 4" xfId="3445" xr:uid="{BF3A1E1E-EDEF-40BC-9A7B-CBF439A5E30C}"/>
    <cellStyle name="Currency 5 2 2 4 5" xfId="1141" xr:uid="{B7C3380C-D470-44A8-8C17-813C3925A803}"/>
    <cellStyle name="Currency 5 2 2 4 5 2" xfId="2485" xr:uid="{68E4514B-4602-4A87-8C9D-E0B19D37BEBD}"/>
    <cellStyle name="Currency 5 2 2 4 5 2 2" xfId="6517" xr:uid="{8C8D37BA-C0A8-407D-8607-30BC4F9A30A4}"/>
    <cellStyle name="Currency 5 2 2 4 5 3" xfId="5173" xr:uid="{79A4E205-2F38-44C8-B411-71DFEBBF5F6D}"/>
    <cellStyle name="Currency 5 2 2 4 5 4" xfId="3829" xr:uid="{DD01E92F-D028-4984-9C54-159FF7143B32}"/>
    <cellStyle name="Currency 5 2 2 4 6" xfId="1525" xr:uid="{2F225F57-DC16-429A-A02D-993C3A2F6963}"/>
    <cellStyle name="Currency 5 2 2 4 6 2" xfId="5557" xr:uid="{4FF28F0F-2F60-41ED-A930-532A73AE17F1}"/>
    <cellStyle name="Currency 5 2 2 4 7" xfId="4213" xr:uid="{60D7FE92-C1D3-471B-848C-993AA6CA0909}"/>
    <cellStyle name="Currency 5 2 2 4 8" xfId="2869" xr:uid="{FA0FBEFF-E9F3-4B0E-AB13-59C070870E3D}"/>
    <cellStyle name="Currency 5 2 2 5" xfId="469" xr:uid="{FF56CB57-1D73-41E6-9546-F1CE23CECD42}"/>
    <cellStyle name="Currency 5 2 2 5 2" xfId="853" xr:uid="{ECFB059F-B38F-4C1C-92AD-047905444A17}"/>
    <cellStyle name="Currency 5 2 2 5 2 2" xfId="2197" xr:uid="{3583D0F0-A967-4735-BC5F-0E8E76EC86FD}"/>
    <cellStyle name="Currency 5 2 2 5 2 2 2" xfId="6229" xr:uid="{DD2F4BC1-1493-4EA9-B4BE-9CDF7F67012B}"/>
    <cellStyle name="Currency 5 2 2 5 2 3" xfId="4885" xr:uid="{C68953E4-E1B5-4170-97A2-74ADBAEFBC92}"/>
    <cellStyle name="Currency 5 2 2 5 2 4" xfId="3541" xr:uid="{5A0E86E1-EAA9-4AFF-BDDF-F28E3FF46698}"/>
    <cellStyle name="Currency 5 2 2 5 3" xfId="1237" xr:uid="{2E2BF95E-E441-4250-81EE-67BEE7EAEDC7}"/>
    <cellStyle name="Currency 5 2 2 5 3 2" xfId="2581" xr:uid="{6FF2ED25-6842-4527-BF18-AC4168801582}"/>
    <cellStyle name="Currency 5 2 2 5 3 2 2" xfId="6613" xr:uid="{3D94CC2E-7AE0-4EA0-B703-54B5B195FD26}"/>
    <cellStyle name="Currency 5 2 2 5 3 3" xfId="5269" xr:uid="{6244A61F-DF5C-4C36-A522-51E7C99228AF}"/>
    <cellStyle name="Currency 5 2 2 5 3 4" xfId="3925" xr:uid="{5DBE02F6-3AA9-4868-8DCE-044FBA4DA55B}"/>
    <cellStyle name="Currency 5 2 2 5 4" xfId="1813" xr:uid="{68B853EE-49B6-4552-96C2-AA5F64DCA2B7}"/>
    <cellStyle name="Currency 5 2 2 5 4 2" xfId="5845" xr:uid="{F22AB95B-F8E2-4DCD-92B7-85C9509EDF11}"/>
    <cellStyle name="Currency 5 2 2 5 5" xfId="4501" xr:uid="{E064414B-E1CD-4688-8818-ECC37CB8EB1D}"/>
    <cellStyle name="Currency 5 2 2 5 6" xfId="3157" xr:uid="{B0F8CA64-C735-47AC-A82C-C81B6E12CF8C}"/>
    <cellStyle name="Currency 5 2 2 6" xfId="277" xr:uid="{12BF3DDA-C189-4AA5-9B73-5469A7CEA7C1}"/>
    <cellStyle name="Currency 5 2 2 6 2" xfId="1621" xr:uid="{CC23485E-00ED-4CE0-9D42-32D1C1CAEE4F}"/>
    <cellStyle name="Currency 5 2 2 6 2 2" xfId="5653" xr:uid="{F940831C-9B7B-4D2B-AC2C-D300C365C151}"/>
    <cellStyle name="Currency 5 2 2 6 3" xfId="4309" xr:uid="{EAA0D526-716A-413C-8CB3-C7EABD40C214}"/>
    <cellStyle name="Currency 5 2 2 6 4" xfId="2965" xr:uid="{C0BB4E1A-7E00-453E-BDE3-2044C9BF46E9}"/>
    <cellStyle name="Currency 5 2 2 7" xfId="661" xr:uid="{AFC1AA94-6600-493E-88EF-163CF537AADF}"/>
    <cellStyle name="Currency 5 2 2 7 2" xfId="2005" xr:uid="{DB236D75-45CC-4B3D-B045-78136271F503}"/>
    <cellStyle name="Currency 5 2 2 7 2 2" xfId="6037" xr:uid="{7FE97B3F-AA76-4A58-AAB1-329510A0E6CB}"/>
    <cellStyle name="Currency 5 2 2 7 3" xfId="4693" xr:uid="{52350F11-71E7-4CF8-A32B-ED410CEF7CFA}"/>
    <cellStyle name="Currency 5 2 2 7 4" xfId="3349" xr:uid="{C142F34C-9C83-47AA-851E-FD4CFDE668D2}"/>
    <cellStyle name="Currency 5 2 2 8" xfId="1045" xr:uid="{59641229-391D-4D79-93C5-A77953B4663A}"/>
    <cellStyle name="Currency 5 2 2 8 2" xfId="2389" xr:uid="{B2033480-A20B-46CB-AFC3-66594C686225}"/>
    <cellStyle name="Currency 5 2 2 8 2 2" xfId="6421" xr:uid="{8C47E14C-5B0D-46DB-A24A-0C9B97211352}"/>
    <cellStyle name="Currency 5 2 2 8 3" xfId="5077" xr:uid="{0DFA3360-D51F-4790-BB53-5898EC4D787C}"/>
    <cellStyle name="Currency 5 2 2 8 4" xfId="3733" xr:uid="{51E0B5F5-337B-4FD9-82BF-CB24B4D127B2}"/>
    <cellStyle name="Currency 5 2 2 9" xfId="1429" xr:uid="{3D422848-8FF4-4A2D-B685-ED01DEA1149C}"/>
    <cellStyle name="Currency 5 2 2 9 2" xfId="5461" xr:uid="{D5F9453D-0790-4FCC-A372-6F163F8A19FF}"/>
    <cellStyle name="Currency 5 2 3" xfId="93" xr:uid="{00000000-0005-0000-0000-000007000000}"/>
    <cellStyle name="Currency 5 2 3 10" xfId="2781" xr:uid="{8D148CFD-B79A-4814-BDF8-0D1DBD65BB22}"/>
    <cellStyle name="Currency 5 2 3 2" xfId="141" xr:uid="{DA97C983-5877-4278-987B-BA3F8AE0BF9F}"/>
    <cellStyle name="Currency 5 2 3 2 2" xfId="237" xr:uid="{BDAD3A34-84C3-47AE-B7B5-45259115FB8B}"/>
    <cellStyle name="Currency 5 2 3 2 2 2" xfId="621" xr:uid="{470235A3-2925-4DB7-A143-6BEF3B704E95}"/>
    <cellStyle name="Currency 5 2 3 2 2 2 2" xfId="1005" xr:uid="{95D45719-E9C5-42E3-9742-8DD971E1A2E3}"/>
    <cellStyle name="Currency 5 2 3 2 2 2 2 2" xfId="2349" xr:uid="{63C47A6D-ADA9-4B1D-9DB6-3EB5FAC86DC8}"/>
    <cellStyle name="Currency 5 2 3 2 2 2 2 2 2" xfId="6381" xr:uid="{FD554FDF-D098-44F2-B74C-5DD800710A4A}"/>
    <cellStyle name="Currency 5 2 3 2 2 2 2 3" xfId="5037" xr:uid="{CB7D5DF6-1EC6-4746-A8A9-0ED150DA19A7}"/>
    <cellStyle name="Currency 5 2 3 2 2 2 2 4" xfId="3693" xr:uid="{68A75CEA-3ABF-442D-84F4-C89E13191F2A}"/>
    <cellStyle name="Currency 5 2 3 2 2 2 3" xfId="1389" xr:uid="{6DE1CF83-4916-447B-A2E6-D5B0DAAC1FCD}"/>
    <cellStyle name="Currency 5 2 3 2 2 2 3 2" xfId="2733" xr:uid="{40C35F93-9F09-4522-9433-EF6A664784E9}"/>
    <cellStyle name="Currency 5 2 3 2 2 2 3 2 2" xfId="6765" xr:uid="{83D8A94D-F984-4B27-9CE2-7E0BA513A204}"/>
    <cellStyle name="Currency 5 2 3 2 2 2 3 3" xfId="5421" xr:uid="{B6C70AB4-2537-4323-88C5-517F8D6C42A9}"/>
    <cellStyle name="Currency 5 2 3 2 2 2 3 4" xfId="4077" xr:uid="{8E03DAF2-34DD-4DF9-ADF9-FA7C0FE4BDF5}"/>
    <cellStyle name="Currency 5 2 3 2 2 2 4" xfId="1965" xr:uid="{2D9CAE06-50C6-4668-8460-A2014F4BD467}"/>
    <cellStyle name="Currency 5 2 3 2 2 2 4 2" xfId="5997" xr:uid="{76A1B518-06F0-4591-9664-D197644B1D19}"/>
    <cellStyle name="Currency 5 2 3 2 2 2 5" xfId="4653" xr:uid="{63299A5F-41BC-47F8-94C7-4B018C507AF5}"/>
    <cellStyle name="Currency 5 2 3 2 2 2 6" xfId="3309" xr:uid="{C3470E8C-6D8C-4651-81D2-9F5F6BDDAB6D}"/>
    <cellStyle name="Currency 5 2 3 2 2 3" xfId="429" xr:uid="{C7D6978F-61B3-4041-8D2E-3D68FA2F78EF}"/>
    <cellStyle name="Currency 5 2 3 2 2 3 2" xfId="1773" xr:uid="{4293AF5E-0E2A-4384-ADEC-4A5AA89F757C}"/>
    <cellStyle name="Currency 5 2 3 2 2 3 2 2" xfId="5805" xr:uid="{D02139AC-6EF1-4DA3-83D2-55155638A12F}"/>
    <cellStyle name="Currency 5 2 3 2 2 3 3" xfId="4461" xr:uid="{95E2B88A-00A4-4D6D-AA7C-01C04988F2A4}"/>
    <cellStyle name="Currency 5 2 3 2 2 3 4" xfId="3117" xr:uid="{8C9526DC-8D5B-4C28-A624-C77818E81856}"/>
    <cellStyle name="Currency 5 2 3 2 2 4" xfId="813" xr:uid="{61B62970-82CF-4FC9-A2B0-78DE4E8297F5}"/>
    <cellStyle name="Currency 5 2 3 2 2 4 2" xfId="2157" xr:uid="{94EA7A05-9831-4F47-B038-0E325ED36EA8}"/>
    <cellStyle name="Currency 5 2 3 2 2 4 2 2" xfId="6189" xr:uid="{5290FCF2-8EBF-497A-89E7-7EE6DD8B7E1A}"/>
    <cellStyle name="Currency 5 2 3 2 2 4 3" xfId="4845" xr:uid="{8233DADA-F074-4264-814A-FE2813771A29}"/>
    <cellStyle name="Currency 5 2 3 2 2 4 4" xfId="3501" xr:uid="{D25B45B9-FB9D-4DE2-8AAA-C2351B66B620}"/>
    <cellStyle name="Currency 5 2 3 2 2 5" xfId="1197" xr:uid="{B3CC7E66-1CEB-46BD-A40D-15FF10DF5E6D}"/>
    <cellStyle name="Currency 5 2 3 2 2 5 2" xfId="2541" xr:uid="{8846A18E-42BE-4507-89B2-D8CA7EDA1CA1}"/>
    <cellStyle name="Currency 5 2 3 2 2 5 2 2" xfId="6573" xr:uid="{AA582A87-FB06-4758-A23B-405B77731673}"/>
    <cellStyle name="Currency 5 2 3 2 2 5 3" xfId="5229" xr:uid="{5167F089-E0EA-4133-84F2-727445C812B9}"/>
    <cellStyle name="Currency 5 2 3 2 2 5 4" xfId="3885" xr:uid="{24766139-1FB2-4204-B4A1-29C1CEB298AC}"/>
    <cellStyle name="Currency 5 2 3 2 2 6" xfId="1581" xr:uid="{A14356CA-AF07-46F8-AAB5-2AED5BB894C3}"/>
    <cellStyle name="Currency 5 2 3 2 2 6 2" xfId="5613" xr:uid="{EDAA89B6-27A0-48F9-93A3-22BFB627A4E2}"/>
    <cellStyle name="Currency 5 2 3 2 2 7" xfId="4269" xr:uid="{A550014C-AF74-4676-A78F-A9F058777CE5}"/>
    <cellStyle name="Currency 5 2 3 2 2 8" xfId="2925" xr:uid="{8E7DE15C-798F-49EC-BD3B-826216DEC7A1}"/>
    <cellStyle name="Currency 5 2 3 2 3" xfId="525" xr:uid="{0241B73C-614D-4663-A3EE-08481F4AF762}"/>
    <cellStyle name="Currency 5 2 3 2 3 2" xfId="909" xr:uid="{BF9F319F-9CC2-4179-BF28-3465E21506C2}"/>
    <cellStyle name="Currency 5 2 3 2 3 2 2" xfId="2253" xr:uid="{F6698436-1333-429E-B852-D4D898581D1A}"/>
    <cellStyle name="Currency 5 2 3 2 3 2 2 2" xfId="6285" xr:uid="{0778D93C-5DC2-4C8F-BF9F-A5561348D228}"/>
    <cellStyle name="Currency 5 2 3 2 3 2 3" xfId="4941" xr:uid="{F2902C6E-F5A0-4A59-986A-658F8D8CAE5D}"/>
    <cellStyle name="Currency 5 2 3 2 3 2 4" xfId="3597" xr:uid="{CCC365AA-C067-4326-9DDF-A7E863D85279}"/>
    <cellStyle name="Currency 5 2 3 2 3 3" xfId="1293" xr:uid="{C095A108-7BC3-4485-9F2F-C4B44E11EAEC}"/>
    <cellStyle name="Currency 5 2 3 2 3 3 2" xfId="2637" xr:uid="{917AC1A4-C338-4705-B425-5D88981E9D24}"/>
    <cellStyle name="Currency 5 2 3 2 3 3 2 2" xfId="6669" xr:uid="{45E332AD-459A-40D1-A13A-FC62D41CCE69}"/>
    <cellStyle name="Currency 5 2 3 2 3 3 3" xfId="5325" xr:uid="{11444C10-85B4-4291-BDDB-73E88AC158C8}"/>
    <cellStyle name="Currency 5 2 3 2 3 3 4" xfId="3981" xr:uid="{F3801618-649D-4FF1-9BDA-EB753CA8A81B}"/>
    <cellStyle name="Currency 5 2 3 2 3 4" xfId="1869" xr:uid="{23F166C1-0E20-420D-8018-D83043B9F985}"/>
    <cellStyle name="Currency 5 2 3 2 3 4 2" xfId="5901" xr:uid="{6A1C0553-465F-44AD-93C7-B1FBA2DF9FF4}"/>
    <cellStyle name="Currency 5 2 3 2 3 5" xfId="4557" xr:uid="{6F937D21-EB79-468C-A1D9-F994C22D0820}"/>
    <cellStyle name="Currency 5 2 3 2 3 6" xfId="3213" xr:uid="{0D5298E1-03BF-437D-8B08-656771B9E099}"/>
    <cellStyle name="Currency 5 2 3 2 4" xfId="333" xr:uid="{6A082D9F-4EB3-49E5-8E7E-FF5923893037}"/>
    <cellStyle name="Currency 5 2 3 2 4 2" xfId="1677" xr:uid="{E140C458-C0AE-47E4-8536-279B57D834A2}"/>
    <cellStyle name="Currency 5 2 3 2 4 2 2" xfId="5709" xr:uid="{1A26E5D3-F2AC-45BF-A1B9-0076130D9D13}"/>
    <cellStyle name="Currency 5 2 3 2 4 3" xfId="4365" xr:uid="{A19D5187-6956-4D8A-A8D5-CC09BD2490EE}"/>
    <cellStyle name="Currency 5 2 3 2 4 4" xfId="3021" xr:uid="{68931121-3621-4304-903E-C5DA4A72E146}"/>
    <cellStyle name="Currency 5 2 3 2 5" xfId="717" xr:uid="{51F182B5-203F-4063-B43B-1A49FC052229}"/>
    <cellStyle name="Currency 5 2 3 2 5 2" xfId="2061" xr:uid="{009D876A-D06B-4EFB-961C-6A32228BE02A}"/>
    <cellStyle name="Currency 5 2 3 2 5 2 2" xfId="6093" xr:uid="{96F4E13E-C44A-4080-89F0-92250670D9D2}"/>
    <cellStyle name="Currency 5 2 3 2 5 3" xfId="4749" xr:uid="{D61095B6-004F-49A3-90AD-43F378B7DBC1}"/>
    <cellStyle name="Currency 5 2 3 2 5 4" xfId="3405" xr:uid="{BCA72AB2-3221-4E84-B01C-104261D29E48}"/>
    <cellStyle name="Currency 5 2 3 2 6" xfId="1101" xr:uid="{2BD296B5-E417-46B4-A95E-BED1B392E387}"/>
    <cellStyle name="Currency 5 2 3 2 6 2" xfId="2445" xr:uid="{7AF39387-8A5C-4F48-9896-A4C39D7F36C9}"/>
    <cellStyle name="Currency 5 2 3 2 6 2 2" xfId="6477" xr:uid="{FB485042-D2A0-4D2A-8EDD-BAD257FEFBBB}"/>
    <cellStyle name="Currency 5 2 3 2 6 3" xfId="5133" xr:uid="{394D58DF-8370-451E-A5ED-A8263AE47567}"/>
    <cellStyle name="Currency 5 2 3 2 6 4" xfId="3789" xr:uid="{39E30431-B4CE-4F82-BD7B-104EE2889559}"/>
    <cellStyle name="Currency 5 2 3 2 7" xfId="1485" xr:uid="{B11E3CE1-5D20-4BB7-8EA7-5090503058B9}"/>
    <cellStyle name="Currency 5 2 3 2 7 2" xfId="5517" xr:uid="{1CA6C95D-714E-46F3-8791-1309E9EFA0FB}"/>
    <cellStyle name="Currency 5 2 3 2 8" xfId="4173" xr:uid="{279782CC-990D-4344-9D7C-81588BA42927}"/>
    <cellStyle name="Currency 5 2 3 2 9" xfId="2829" xr:uid="{0F9E1B63-214D-4BE0-B0FE-2D3F1D60B705}"/>
    <cellStyle name="Currency 5 2 3 3" xfId="189" xr:uid="{66807D37-1F7C-4467-A1E2-917533F0DE89}"/>
    <cellStyle name="Currency 5 2 3 3 2" xfId="573" xr:uid="{B4307BB5-5B23-4CC1-A1C0-A25D361E9CE3}"/>
    <cellStyle name="Currency 5 2 3 3 2 2" xfId="957" xr:uid="{1BF72BDE-B837-4FAA-BA8C-B2E4465CB0A2}"/>
    <cellStyle name="Currency 5 2 3 3 2 2 2" xfId="2301" xr:uid="{E0EDD926-EBA0-4B70-B940-BBEBFDE30A43}"/>
    <cellStyle name="Currency 5 2 3 3 2 2 2 2" xfId="6333" xr:uid="{F89DC173-865F-48EE-97E5-4E902489DD31}"/>
    <cellStyle name="Currency 5 2 3 3 2 2 3" xfId="4989" xr:uid="{5CA68E36-9E7D-480D-9F4A-104A7490F3A8}"/>
    <cellStyle name="Currency 5 2 3 3 2 2 4" xfId="3645" xr:uid="{2D3E4EFB-252C-42A8-BDCE-C490AB054D70}"/>
    <cellStyle name="Currency 5 2 3 3 2 3" xfId="1341" xr:uid="{E617E991-228E-4462-AAF0-60DD6F3B65B6}"/>
    <cellStyle name="Currency 5 2 3 3 2 3 2" xfId="2685" xr:uid="{FFB90802-0BC7-4D74-86DD-A3EB15213821}"/>
    <cellStyle name="Currency 5 2 3 3 2 3 2 2" xfId="6717" xr:uid="{666390B3-4A45-4E01-B6AB-3C91DF4BFEA0}"/>
    <cellStyle name="Currency 5 2 3 3 2 3 3" xfId="5373" xr:uid="{AAD782BE-BE94-403D-8BAE-8CCBDEB08C10}"/>
    <cellStyle name="Currency 5 2 3 3 2 3 4" xfId="4029" xr:uid="{12031F36-9513-4D5D-9927-5995F63ECE84}"/>
    <cellStyle name="Currency 5 2 3 3 2 4" xfId="1917" xr:uid="{547CCEC2-6B39-4A3C-9760-307CD0ADDEF4}"/>
    <cellStyle name="Currency 5 2 3 3 2 4 2" xfId="5949" xr:uid="{B1C393BD-AC5C-47C7-82E5-CED172315646}"/>
    <cellStyle name="Currency 5 2 3 3 2 5" xfId="4605" xr:uid="{9A06EAE8-FAAC-4C0A-9E50-B5C8C91FF5C0}"/>
    <cellStyle name="Currency 5 2 3 3 2 6" xfId="3261" xr:uid="{4B30258E-5810-4401-B991-E703BE8C2F8A}"/>
    <cellStyle name="Currency 5 2 3 3 3" xfId="381" xr:uid="{9AF85914-0A4B-4C59-BAC5-1BF34003EF94}"/>
    <cellStyle name="Currency 5 2 3 3 3 2" xfId="1725" xr:uid="{94C46A28-02C1-4384-B2CB-E99CE208585E}"/>
    <cellStyle name="Currency 5 2 3 3 3 2 2" xfId="5757" xr:uid="{A99F26AA-71AB-489F-8ADE-3C24DF20450C}"/>
    <cellStyle name="Currency 5 2 3 3 3 3" xfId="4413" xr:uid="{34D93EFD-A915-44D6-8D3D-E3364813D72D}"/>
    <cellStyle name="Currency 5 2 3 3 3 4" xfId="3069" xr:uid="{EDF8E0BB-4131-46F8-B348-4E7C922065EB}"/>
    <cellStyle name="Currency 5 2 3 3 4" xfId="765" xr:uid="{AE61C57E-0A1E-4309-A53F-38D5E4667C3E}"/>
    <cellStyle name="Currency 5 2 3 3 4 2" xfId="2109" xr:uid="{9BF73BF0-45F1-41ED-B548-A75D888ED673}"/>
    <cellStyle name="Currency 5 2 3 3 4 2 2" xfId="6141" xr:uid="{141267E2-4C5C-43AF-9D56-7A526003AC6B}"/>
    <cellStyle name="Currency 5 2 3 3 4 3" xfId="4797" xr:uid="{7EF81A07-9574-4819-B583-916556448888}"/>
    <cellStyle name="Currency 5 2 3 3 4 4" xfId="3453" xr:uid="{AC4786DF-CD89-4B34-BB6F-C255D12E1F41}"/>
    <cellStyle name="Currency 5 2 3 3 5" xfId="1149" xr:uid="{20D7BA76-AA3D-4192-9532-B94D5F493E09}"/>
    <cellStyle name="Currency 5 2 3 3 5 2" xfId="2493" xr:uid="{0B54548E-2808-42CF-A43A-9D289E0F7999}"/>
    <cellStyle name="Currency 5 2 3 3 5 2 2" xfId="6525" xr:uid="{A53C1D79-85F6-4989-A891-612FF650EDA5}"/>
    <cellStyle name="Currency 5 2 3 3 5 3" xfId="5181" xr:uid="{F4018732-9517-4043-AAB1-AB03048F7CBF}"/>
    <cellStyle name="Currency 5 2 3 3 5 4" xfId="3837" xr:uid="{04CA271D-CF71-4989-9DA6-4360CDDCC1E6}"/>
    <cellStyle name="Currency 5 2 3 3 6" xfId="1533" xr:uid="{6636B80E-A5AA-44D7-B8E6-1BB282F1F41A}"/>
    <cellStyle name="Currency 5 2 3 3 6 2" xfId="5565" xr:uid="{62B34776-F2A7-45CB-9316-6984467A7748}"/>
    <cellStyle name="Currency 5 2 3 3 7" xfId="4221" xr:uid="{793D2BDB-C297-42DC-A1AD-65B025E9F862}"/>
    <cellStyle name="Currency 5 2 3 3 8" xfId="2877" xr:uid="{8C85EA66-4519-47E0-BD8B-C2C99A61DEB1}"/>
    <cellStyle name="Currency 5 2 3 4" xfId="477" xr:uid="{91C10EBF-45FE-4FDD-8FFC-73E73A7ED38F}"/>
    <cellStyle name="Currency 5 2 3 4 2" xfId="861" xr:uid="{37840C68-5E1D-41B3-85C1-E56E1328AC39}"/>
    <cellStyle name="Currency 5 2 3 4 2 2" xfId="2205" xr:uid="{156DDAED-D3E8-4342-8807-36B1238C41F5}"/>
    <cellStyle name="Currency 5 2 3 4 2 2 2" xfId="6237" xr:uid="{5AC30C2B-64F1-47F9-9BE4-77F78F3E6E4F}"/>
    <cellStyle name="Currency 5 2 3 4 2 3" xfId="4893" xr:uid="{28DDF2CF-5289-4643-984B-84CF2CCFDB63}"/>
    <cellStyle name="Currency 5 2 3 4 2 4" xfId="3549" xr:uid="{7E1CD799-1F36-440C-B136-5B01E64D4112}"/>
    <cellStyle name="Currency 5 2 3 4 3" xfId="1245" xr:uid="{1670AF99-A7C5-4B0F-B218-426DB9A9A05B}"/>
    <cellStyle name="Currency 5 2 3 4 3 2" xfId="2589" xr:uid="{6CFFF574-839B-4E21-AEED-7B6F401619A2}"/>
    <cellStyle name="Currency 5 2 3 4 3 2 2" xfId="6621" xr:uid="{44735B81-EDF8-4853-AD9E-677C7B4769E4}"/>
    <cellStyle name="Currency 5 2 3 4 3 3" xfId="5277" xr:uid="{91DAD184-0C9D-4A13-84B0-EB89EE45311D}"/>
    <cellStyle name="Currency 5 2 3 4 3 4" xfId="3933" xr:uid="{584BDCCA-AEA0-4481-92B5-834B22E5D9FE}"/>
    <cellStyle name="Currency 5 2 3 4 4" xfId="1821" xr:uid="{3A78AF72-6A7A-4A76-8F53-1F3F02658ECD}"/>
    <cellStyle name="Currency 5 2 3 4 4 2" xfId="5853" xr:uid="{A8656EFF-8893-40CC-B70A-7644E211FB6D}"/>
    <cellStyle name="Currency 5 2 3 4 5" xfId="4509" xr:uid="{8973CEB1-BC4D-424F-BBDA-C7DBFEECFC16}"/>
    <cellStyle name="Currency 5 2 3 4 6" xfId="3165" xr:uid="{7ACAF072-CA98-4C9F-8393-3EF098779A68}"/>
    <cellStyle name="Currency 5 2 3 5" xfId="285" xr:uid="{85D575DE-EA66-4E97-BA74-DC6036E76BD0}"/>
    <cellStyle name="Currency 5 2 3 5 2" xfId="1629" xr:uid="{7183CDD0-6E7A-4204-B4AB-8722217AADCF}"/>
    <cellStyle name="Currency 5 2 3 5 2 2" xfId="5661" xr:uid="{D6EAC1E6-1CB3-496A-9F19-BCD84D93A549}"/>
    <cellStyle name="Currency 5 2 3 5 3" xfId="4317" xr:uid="{C7A9C6A3-D424-49DB-84CE-AC66A13D3EC5}"/>
    <cellStyle name="Currency 5 2 3 5 4" xfId="2973" xr:uid="{51CE4835-56D0-4971-AE11-F3E3F597557D}"/>
    <cellStyle name="Currency 5 2 3 6" xfId="669" xr:uid="{9A5E7516-EA58-46A6-9074-4D4828E7F09C}"/>
    <cellStyle name="Currency 5 2 3 6 2" xfId="2013" xr:uid="{B3D6316F-543C-4A75-8165-04C43909B3F2}"/>
    <cellStyle name="Currency 5 2 3 6 2 2" xfId="6045" xr:uid="{E453C41C-9695-4433-B66C-B0A1242D2806}"/>
    <cellStyle name="Currency 5 2 3 6 3" xfId="4701" xr:uid="{D9F5D043-B0B8-471C-BE6B-119E1446B83C}"/>
    <cellStyle name="Currency 5 2 3 6 4" xfId="3357" xr:uid="{57E5A5EF-7DD4-4783-B7CB-F7F06F532725}"/>
    <cellStyle name="Currency 5 2 3 7" xfId="1053" xr:uid="{7ABCACE8-0363-4304-8950-B787A04F9059}"/>
    <cellStyle name="Currency 5 2 3 7 2" xfId="2397" xr:uid="{3A1EFDDE-8D65-4E5D-AA1E-8D8340FA45BA}"/>
    <cellStyle name="Currency 5 2 3 7 2 2" xfId="6429" xr:uid="{703CE996-C508-4A48-B740-DC70C7924B82}"/>
    <cellStyle name="Currency 5 2 3 7 3" xfId="5085" xr:uid="{8C86326C-90D5-4C63-A0D9-BA90F31CA106}"/>
    <cellStyle name="Currency 5 2 3 7 4" xfId="3741" xr:uid="{A3ED5DD5-5CF8-461F-A9CC-7E88510A7C71}"/>
    <cellStyle name="Currency 5 2 3 8" xfId="1437" xr:uid="{FA09BC1E-B733-46D8-9C8D-3176E5BEB52B}"/>
    <cellStyle name="Currency 5 2 3 8 2" xfId="5469" xr:uid="{B3ED576E-4EA8-4E48-A59A-08E60218917D}"/>
    <cellStyle name="Currency 5 2 3 9" xfId="4125" xr:uid="{ECAC344A-A55B-4AFB-9267-23A4D6264805}"/>
    <cellStyle name="Currency 5 2 4" xfId="117" xr:uid="{194F3DE1-3285-453C-B4DB-0349E7FE0FBE}"/>
    <cellStyle name="Currency 5 2 4 2" xfId="213" xr:uid="{D22CBEE3-E3ED-4E70-92CC-9AEEC53FF8B0}"/>
    <cellStyle name="Currency 5 2 4 2 2" xfId="597" xr:uid="{0F3F2EF2-FA8B-4417-8473-3D43235532BA}"/>
    <cellStyle name="Currency 5 2 4 2 2 2" xfId="981" xr:uid="{4873D3D7-43F7-4272-BD0B-9ED07D69E7EB}"/>
    <cellStyle name="Currency 5 2 4 2 2 2 2" xfId="2325" xr:uid="{24B737F0-BB52-48A2-AC65-1BAF5675B154}"/>
    <cellStyle name="Currency 5 2 4 2 2 2 2 2" xfId="6357" xr:uid="{50158984-01CB-42AB-8A24-3F4E733C4CC3}"/>
    <cellStyle name="Currency 5 2 4 2 2 2 3" xfId="5013" xr:uid="{78005002-787A-4AB6-BEC2-8F794233BD51}"/>
    <cellStyle name="Currency 5 2 4 2 2 2 4" xfId="3669" xr:uid="{B981399C-E8D9-4631-AD17-E61D19508E13}"/>
    <cellStyle name="Currency 5 2 4 2 2 3" xfId="1365" xr:uid="{C366AE8F-7D25-4124-A111-4530591430C0}"/>
    <cellStyle name="Currency 5 2 4 2 2 3 2" xfId="2709" xr:uid="{64AE4CC5-E03B-4814-8AB4-B1BC400B032C}"/>
    <cellStyle name="Currency 5 2 4 2 2 3 2 2" xfId="6741" xr:uid="{251E9583-9C5F-4293-A92E-F5212FE775A6}"/>
    <cellStyle name="Currency 5 2 4 2 2 3 3" xfId="5397" xr:uid="{2A1596BD-3E9A-4159-948A-A878584099B9}"/>
    <cellStyle name="Currency 5 2 4 2 2 3 4" xfId="4053" xr:uid="{B2446FA7-D00F-4059-A626-F89E13BBF2D4}"/>
    <cellStyle name="Currency 5 2 4 2 2 4" xfId="1941" xr:uid="{1C45E08D-85FF-4C99-94EF-578C82C70F8A}"/>
    <cellStyle name="Currency 5 2 4 2 2 4 2" xfId="5973" xr:uid="{A2E2B9AF-F31B-4D9A-8156-9C683A88E601}"/>
    <cellStyle name="Currency 5 2 4 2 2 5" xfId="4629" xr:uid="{87EBD10E-F268-49E1-8F5D-1F8E35016769}"/>
    <cellStyle name="Currency 5 2 4 2 2 6" xfId="3285" xr:uid="{E6ADE916-4342-469E-B99D-8D8B7778D5A0}"/>
    <cellStyle name="Currency 5 2 4 2 3" xfId="405" xr:uid="{ABBAD945-8FBB-45B2-BC5C-57B295495FB7}"/>
    <cellStyle name="Currency 5 2 4 2 3 2" xfId="1749" xr:uid="{129452BB-1DBE-481F-B58C-EC8A96A694D7}"/>
    <cellStyle name="Currency 5 2 4 2 3 2 2" xfId="5781" xr:uid="{61B1AE0A-3AD4-47B2-B44C-11CAEE625EB9}"/>
    <cellStyle name="Currency 5 2 4 2 3 3" xfId="4437" xr:uid="{24A3C62B-A676-435A-A91D-7D76AA0237E1}"/>
    <cellStyle name="Currency 5 2 4 2 3 4" xfId="3093" xr:uid="{7A807B78-E797-4E7E-8E92-0246D514935E}"/>
    <cellStyle name="Currency 5 2 4 2 4" xfId="789" xr:uid="{034852EC-DF2E-4D83-A7A3-85494E787CAA}"/>
    <cellStyle name="Currency 5 2 4 2 4 2" xfId="2133" xr:uid="{2FEEC5B3-6409-4A6C-B386-F384FB40678D}"/>
    <cellStyle name="Currency 5 2 4 2 4 2 2" xfId="6165" xr:uid="{9841BFC6-CB6E-4CF7-B6D7-9F6E03B78A7F}"/>
    <cellStyle name="Currency 5 2 4 2 4 3" xfId="4821" xr:uid="{9E24FCFE-A01C-48A6-BA43-6F97BE912366}"/>
    <cellStyle name="Currency 5 2 4 2 4 4" xfId="3477" xr:uid="{5A1EFEAB-8448-4D54-9968-CA978F005DF3}"/>
    <cellStyle name="Currency 5 2 4 2 5" xfId="1173" xr:uid="{CF1695F1-168E-4FC0-A7CD-3F00E036F9A7}"/>
    <cellStyle name="Currency 5 2 4 2 5 2" xfId="2517" xr:uid="{AACAC3AA-E925-4653-ADC6-4570D5FD51F7}"/>
    <cellStyle name="Currency 5 2 4 2 5 2 2" xfId="6549" xr:uid="{8B8F9743-FC6E-49E4-8D07-273B8DA8AE4F}"/>
    <cellStyle name="Currency 5 2 4 2 5 3" xfId="5205" xr:uid="{80D3E148-E140-4E79-817F-DFBD5A1629DA}"/>
    <cellStyle name="Currency 5 2 4 2 5 4" xfId="3861" xr:uid="{AEBF4CEE-FD42-44A2-AA41-B38065395D09}"/>
    <cellStyle name="Currency 5 2 4 2 6" xfId="1557" xr:uid="{59F287F2-F8DE-4C21-82C3-2365380F371B}"/>
    <cellStyle name="Currency 5 2 4 2 6 2" xfId="5589" xr:uid="{F77290D9-A854-434B-87D0-E405033E914C}"/>
    <cellStyle name="Currency 5 2 4 2 7" xfId="4245" xr:uid="{BF74A634-2344-4306-A219-59EA496E7CF7}"/>
    <cellStyle name="Currency 5 2 4 2 8" xfId="2901" xr:uid="{5BFB1705-E317-44BE-987C-3BC94B948DFB}"/>
    <cellStyle name="Currency 5 2 4 3" xfId="501" xr:uid="{0AB99804-EA50-4D71-9D1F-1ADEF2742216}"/>
    <cellStyle name="Currency 5 2 4 3 2" xfId="885" xr:uid="{B8E0945E-C8A9-40D0-B59F-792253B7A617}"/>
    <cellStyle name="Currency 5 2 4 3 2 2" xfId="2229" xr:uid="{09E26AA3-4968-4F66-99F3-B180AE2565FA}"/>
    <cellStyle name="Currency 5 2 4 3 2 2 2" xfId="6261" xr:uid="{E386EF58-FCBB-4CB2-9537-B902066EB37B}"/>
    <cellStyle name="Currency 5 2 4 3 2 3" xfId="4917" xr:uid="{A6F94F71-A6E2-4961-B160-5FA431465053}"/>
    <cellStyle name="Currency 5 2 4 3 2 4" xfId="3573" xr:uid="{20865CE9-D9EE-483B-A43B-9DB9844665FC}"/>
    <cellStyle name="Currency 5 2 4 3 3" xfId="1269" xr:uid="{AB22AF39-4D56-41B9-9316-6DBF99DF99E7}"/>
    <cellStyle name="Currency 5 2 4 3 3 2" xfId="2613" xr:uid="{261C6457-F954-42A7-A14D-8B79C5CD4F33}"/>
    <cellStyle name="Currency 5 2 4 3 3 2 2" xfId="6645" xr:uid="{48D5CAD3-C453-4E43-B683-1B2CD816D125}"/>
    <cellStyle name="Currency 5 2 4 3 3 3" xfId="5301" xr:uid="{2321A089-50A3-4BEE-A93C-4DC8D4139D46}"/>
    <cellStyle name="Currency 5 2 4 3 3 4" xfId="3957" xr:uid="{254AC08C-B51C-4D8E-99DA-99E6729854D4}"/>
    <cellStyle name="Currency 5 2 4 3 4" xfId="1845" xr:uid="{661494BD-21DB-4128-A3D6-519D203CCAF4}"/>
    <cellStyle name="Currency 5 2 4 3 4 2" xfId="5877" xr:uid="{3A196516-8912-45F0-A24D-32AB14293597}"/>
    <cellStyle name="Currency 5 2 4 3 5" xfId="4533" xr:uid="{26FA4B79-0C40-4D3D-A06C-11C1E7978DEE}"/>
    <cellStyle name="Currency 5 2 4 3 6" xfId="3189" xr:uid="{A4B79D35-0811-4256-B6E1-5DD14F8419D8}"/>
    <cellStyle name="Currency 5 2 4 4" xfId="309" xr:uid="{BB72E9CE-5667-4ACE-B508-FA3F4551FC49}"/>
    <cellStyle name="Currency 5 2 4 4 2" xfId="1653" xr:uid="{C0321235-A173-4459-884E-2C9EDC698E73}"/>
    <cellStyle name="Currency 5 2 4 4 2 2" xfId="5685" xr:uid="{A2F39772-C8BB-4E50-9D56-E7C3140A03DF}"/>
    <cellStyle name="Currency 5 2 4 4 3" xfId="4341" xr:uid="{B37CA26E-5907-4B70-803D-1C32D37160E1}"/>
    <cellStyle name="Currency 5 2 4 4 4" xfId="2997" xr:uid="{4BCD1D35-A6DC-43F2-B6B3-539C6E21B7ED}"/>
    <cellStyle name="Currency 5 2 4 5" xfId="693" xr:uid="{A6841150-136C-4EFA-8F9E-0D15DAAC6529}"/>
    <cellStyle name="Currency 5 2 4 5 2" xfId="2037" xr:uid="{566954A1-0790-444D-8E79-EAD09FF6D903}"/>
    <cellStyle name="Currency 5 2 4 5 2 2" xfId="6069" xr:uid="{1BD56EC4-F013-4233-84D0-67140C9883DF}"/>
    <cellStyle name="Currency 5 2 4 5 3" xfId="4725" xr:uid="{93152BFF-0CEC-47F4-AAC7-7FBEF18EC135}"/>
    <cellStyle name="Currency 5 2 4 5 4" xfId="3381" xr:uid="{98DEFBA9-D34B-41D5-8130-1A45F9E16F19}"/>
    <cellStyle name="Currency 5 2 4 6" xfId="1077" xr:uid="{A21F38D8-266B-45AC-8AFE-D8D39F476AD1}"/>
    <cellStyle name="Currency 5 2 4 6 2" xfId="2421" xr:uid="{1E8BF889-00C5-4F51-A8E6-4BF1F5FCA0D2}"/>
    <cellStyle name="Currency 5 2 4 6 2 2" xfId="6453" xr:uid="{F3AA443B-1E23-45F3-BE48-A46F2FDB0685}"/>
    <cellStyle name="Currency 5 2 4 6 3" xfId="5109" xr:uid="{CCE6D03C-B655-4978-8887-14C4D149190D}"/>
    <cellStyle name="Currency 5 2 4 6 4" xfId="3765" xr:uid="{39557CDF-891A-40A1-863F-F3153A5EA1CC}"/>
    <cellStyle name="Currency 5 2 4 7" xfId="1461" xr:uid="{E368F3A7-6E01-4A58-84FF-EC21F95665EF}"/>
    <cellStyle name="Currency 5 2 4 7 2" xfId="5493" xr:uid="{88ACABAE-5159-4660-B7D9-BC912C203773}"/>
    <cellStyle name="Currency 5 2 4 8" xfId="4149" xr:uid="{8198BFFF-3588-45FA-B90F-E5426D8F9DDE}"/>
    <cellStyle name="Currency 5 2 4 9" xfId="2805" xr:uid="{1C7130A5-24B6-4B88-995D-E4DD199D098D}"/>
    <cellStyle name="Currency 5 2 5" xfId="165" xr:uid="{8B0A0AB1-5E5D-4414-AFB7-A4D7C6B2E070}"/>
    <cellStyle name="Currency 5 2 5 2" xfId="549" xr:uid="{76ABACAF-130A-4AF7-84E3-7F4D61E8814D}"/>
    <cellStyle name="Currency 5 2 5 2 2" xfId="933" xr:uid="{506D1238-6571-4F23-8977-4C2CEE113007}"/>
    <cellStyle name="Currency 5 2 5 2 2 2" xfId="2277" xr:uid="{D9954CF0-1CE5-4E07-9DDC-9210A83268B3}"/>
    <cellStyle name="Currency 5 2 5 2 2 2 2" xfId="6309" xr:uid="{2079F757-B74D-4CE2-90E3-B666C4D6D499}"/>
    <cellStyle name="Currency 5 2 5 2 2 3" xfId="4965" xr:uid="{0C9A9D31-7BE3-4B4A-B547-E3884543D725}"/>
    <cellStyle name="Currency 5 2 5 2 2 4" xfId="3621" xr:uid="{8831D3A8-745F-4C89-A70F-8CF251628A4F}"/>
    <cellStyle name="Currency 5 2 5 2 3" xfId="1317" xr:uid="{906794CE-4490-495B-B5FE-6C8B516BA808}"/>
    <cellStyle name="Currency 5 2 5 2 3 2" xfId="2661" xr:uid="{3997F5CB-DF77-4948-8ED3-50DAAE5A212C}"/>
    <cellStyle name="Currency 5 2 5 2 3 2 2" xfId="6693" xr:uid="{FCCBBE3B-5ADF-4557-811A-602A0E92A5DB}"/>
    <cellStyle name="Currency 5 2 5 2 3 3" xfId="5349" xr:uid="{6DBF9933-0875-4B3B-A172-A170F40EB117}"/>
    <cellStyle name="Currency 5 2 5 2 3 4" xfId="4005" xr:uid="{DC3445B3-3B76-46AF-9EB9-160A7F8CEC90}"/>
    <cellStyle name="Currency 5 2 5 2 4" xfId="1893" xr:uid="{2B34E152-171B-4DA6-BFF5-2B92B4E5CE17}"/>
    <cellStyle name="Currency 5 2 5 2 4 2" xfId="5925" xr:uid="{0767BAD6-ED27-46E7-AC85-04F92DA9BCCC}"/>
    <cellStyle name="Currency 5 2 5 2 5" xfId="4581" xr:uid="{57045F6B-8E6E-413B-B31D-C8832C23CB0B}"/>
    <cellStyle name="Currency 5 2 5 2 6" xfId="3237" xr:uid="{929F05A9-7A9B-4338-8E21-A9CD0DDC8B58}"/>
    <cellStyle name="Currency 5 2 5 3" xfId="357" xr:uid="{84DDB60F-90BD-4F0F-83C4-114B2C67317A}"/>
    <cellStyle name="Currency 5 2 5 3 2" xfId="1701" xr:uid="{534DB5D7-54DE-4B87-A0DE-F25C71A27AE8}"/>
    <cellStyle name="Currency 5 2 5 3 2 2" xfId="5733" xr:uid="{8D81FD92-B77C-4B7A-A8FA-7FF8A599C10D}"/>
    <cellStyle name="Currency 5 2 5 3 3" xfId="4389" xr:uid="{BB9A80D7-2463-43A5-9966-8EF69EB2C120}"/>
    <cellStyle name="Currency 5 2 5 3 4" xfId="3045" xr:uid="{6A1F3C0C-AC01-4ED4-95F2-2F3FA54E802F}"/>
    <cellStyle name="Currency 5 2 5 4" xfId="741" xr:uid="{977FD5CE-6FBE-4473-849F-E4CBBD96303F}"/>
    <cellStyle name="Currency 5 2 5 4 2" xfId="2085" xr:uid="{1DB3CE23-8A90-44E3-8C3C-0B55CD29805B}"/>
    <cellStyle name="Currency 5 2 5 4 2 2" xfId="6117" xr:uid="{1DDF93EB-6E94-40E1-B0EC-8F4CAD80D8FE}"/>
    <cellStyle name="Currency 5 2 5 4 3" xfId="4773" xr:uid="{01C2FF99-2F26-464B-AAC2-DE3963D0F307}"/>
    <cellStyle name="Currency 5 2 5 4 4" xfId="3429" xr:uid="{948F92FD-021B-48BE-A20D-21C99FAEB290}"/>
    <cellStyle name="Currency 5 2 5 5" xfId="1125" xr:uid="{C3460573-FFF0-4F19-8A25-68A1CDB162B8}"/>
    <cellStyle name="Currency 5 2 5 5 2" xfId="2469" xr:uid="{17A6F880-6BAB-43CE-8DAC-832CFBBF9F3F}"/>
    <cellStyle name="Currency 5 2 5 5 2 2" xfId="6501" xr:uid="{1303A92C-74D5-4C38-A5DA-FB318816603B}"/>
    <cellStyle name="Currency 5 2 5 5 3" xfId="5157" xr:uid="{6700583E-07B8-4344-AD39-30514C360C03}"/>
    <cellStyle name="Currency 5 2 5 5 4" xfId="3813" xr:uid="{BDF22E90-129C-4204-8BA0-F54849F48047}"/>
    <cellStyle name="Currency 5 2 5 6" xfId="1509" xr:uid="{F3747826-7219-4950-8E79-88500C97D784}"/>
    <cellStyle name="Currency 5 2 5 6 2" xfId="5541" xr:uid="{F71ECC71-8E25-48A7-93F0-B1C6607F3891}"/>
    <cellStyle name="Currency 5 2 5 7" xfId="4197" xr:uid="{3BFC220E-E8A9-4F78-A673-7500FAA20D84}"/>
    <cellStyle name="Currency 5 2 5 8" xfId="2853" xr:uid="{0FEB88E8-3188-49B0-8B0F-1F1D9D217E0E}"/>
    <cellStyle name="Currency 5 2 6" xfId="453" xr:uid="{8640EBA9-BE4A-464F-A942-42DBD4B9A03A}"/>
    <cellStyle name="Currency 5 2 6 2" xfId="837" xr:uid="{96454F57-E082-4301-B6DE-16A1599715EB}"/>
    <cellStyle name="Currency 5 2 6 2 2" xfId="2181" xr:uid="{1487383E-1A9B-4489-8247-12272A1472F0}"/>
    <cellStyle name="Currency 5 2 6 2 2 2" xfId="6213" xr:uid="{C8515B9B-A6D4-4532-BC20-69D399D0A5E8}"/>
    <cellStyle name="Currency 5 2 6 2 3" xfId="4869" xr:uid="{F7E16A29-24AD-45AC-AB7B-1E5516167C5E}"/>
    <cellStyle name="Currency 5 2 6 2 4" xfId="3525" xr:uid="{8B795057-AE25-4259-9792-84673F7CF450}"/>
    <cellStyle name="Currency 5 2 6 3" xfId="1221" xr:uid="{D13C2B5D-7CE0-48A3-9402-8066E5AF88A4}"/>
    <cellStyle name="Currency 5 2 6 3 2" xfId="2565" xr:uid="{F3D5594C-C15E-4554-838D-B99A2F83B3C1}"/>
    <cellStyle name="Currency 5 2 6 3 2 2" xfId="6597" xr:uid="{5FF2FDA6-0AE7-421F-9BB9-15EEF4F99D31}"/>
    <cellStyle name="Currency 5 2 6 3 3" xfId="5253" xr:uid="{35AF3159-CC80-4E19-BAB5-9480D8491207}"/>
    <cellStyle name="Currency 5 2 6 3 4" xfId="3909" xr:uid="{25A57365-6730-4D09-B190-81DE63C42EF5}"/>
    <cellStyle name="Currency 5 2 6 4" xfId="1797" xr:uid="{F852FB99-4AE8-4B98-899C-54E57D9B7A0E}"/>
    <cellStyle name="Currency 5 2 6 4 2" xfId="5829" xr:uid="{1E0F5CF2-5901-4E10-85F4-BB8342799F90}"/>
    <cellStyle name="Currency 5 2 6 5" xfId="4485" xr:uid="{2478FB04-5B51-4EB1-983D-8C9D689568C7}"/>
    <cellStyle name="Currency 5 2 6 6" xfId="3141" xr:uid="{518C6E30-8B58-4B8A-A071-8FEEF6DB7BFF}"/>
    <cellStyle name="Currency 5 2 7" xfId="261" xr:uid="{DB483DDD-8995-4C90-9983-C2D6C7A84FD0}"/>
    <cellStyle name="Currency 5 2 7 2" xfId="1605" xr:uid="{B289A385-3558-445C-A55C-BCD4491587EE}"/>
    <cellStyle name="Currency 5 2 7 2 2" xfId="5637" xr:uid="{DD65862D-9175-4002-8C62-6F1C9FC9F663}"/>
    <cellStyle name="Currency 5 2 7 3" xfId="4293" xr:uid="{3C769739-BDD7-46DD-B6EB-A50BA6998278}"/>
    <cellStyle name="Currency 5 2 7 4" xfId="2949" xr:uid="{86993A1B-27A9-44ED-BF8A-13DE1C4FD494}"/>
    <cellStyle name="Currency 5 2 8" xfId="645" xr:uid="{0AD88488-CBA2-4F50-87FE-644A983FEA9B}"/>
    <cellStyle name="Currency 5 2 8 2" xfId="1989" xr:uid="{0C810340-5474-4D61-B131-943D9C009BD0}"/>
    <cellStyle name="Currency 5 2 8 2 2" xfId="6021" xr:uid="{8F9D74F1-6934-4BDD-8E3F-11DEFC9FCC05}"/>
    <cellStyle name="Currency 5 2 8 3" xfId="4677" xr:uid="{72D26221-E5CB-486F-9802-F5DC73A42C3C}"/>
    <cellStyle name="Currency 5 2 8 4" xfId="3333" xr:uid="{C73639AA-BE88-471F-8493-33CE7A2D125D}"/>
    <cellStyle name="Currency 5 2 9" xfId="1029" xr:uid="{C1FAB14E-DFCE-44E0-8CA2-A2EE3488D101}"/>
    <cellStyle name="Currency 5 2 9 2" xfId="2373" xr:uid="{81F4D442-69FA-478E-8930-B2A55C4E6988}"/>
    <cellStyle name="Currency 5 2 9 2 2" xfId="6405" xr:uid="{EFFE1EA8-6647-4F17-AD19-E3A6DD66E7A0}"/>
    <cellStyle name="Currency 5 2 9 3" xfId="5061" xr:uid="{A4EB96C7-FFBB-49CA-A08A-772476E08919}"/>
    <cellStyle name="Currency 5 2 9 4" xfId="3717" xr:uid="{698980B6-5A6C-4341-B525-936996AA6BA8}"/>
    <cellStyle name="Currency 5 3" xfId="77" xr:uid="{00000000-0005-0000-0000-000007000000}"/>
    <cellStyle name="Currency 5 3 10" xfId="4109" xr:uid="{4109E230-1BF7-4934-AB07-44D4E5F7D0A3}"/>
    <cellStyle name="Currency 5 3 11" xfId="2765" xr:uid="{16902633-C650-407E-8190-34934630CE6B}"/>
    <cellStyle name="Currency 5 3 2" xfId="101" xr:uid="{00000000-0005-0000-0000-000007000000}"/>
    <cellStyle name="Currency 5 3 2 10" xfId="2789" xr:uid="{710AA9B3-1357-472D-B9E8-E5243CA91227}"/>
    <cellStyle name="Currency 5 3 2 2" xfId="149" xr:uid="{319F0090-11FF-456C-B5D9-D59413563D54}"/>
    <cellStyle name="Currency 5 3 2 2 2" xfId="245" xr:uid="{754B076F-9E93-4999-A427-64778711124C}"/>
    <cellStyle name="Currency 5 3 2 2 2 2" xfId="629" xr:uid="{71393D05-A5B7-4A15-B2F3-E5815A945A13}"/>
    <cellStyle name="Currency 5 3 2 2 2 2 2" xfId="1013" xr:uid="{8B0F7786-F0A1-42E0-9E1D-2E07BC6C124D}"/>
    <cellStyle name="Currency 5 3 2 2 2 2 2 2" xfId="2357" xr:uid="{3A3CFA9F-DB64-42F9-9524-E418248E8822}"/>
    <cellStyle name="Currency 5 3 2 2 2 2 2 2 2" xfId="6389" xr:uid="{92783051-E1F9-4E28-A009-EFE02A0BC367}"/>
    <cellStyle name="Currency 5 3 2 2 2 2 2 3" xfId="5045" xr:uid="{E5395757-0CE0-4778-9CAC-0527D32185BA}"/>
    <cellStyle name="Currency 5 3 2 2 2 2 2 4" xfId="3701" xr:uid="{D373CF99-3590-40B4-AE9D-E68CB3D45F5D}"/>
    <cellStyle name="Currency 5 3 2 2 2 2 3" xfId="1397" xr:uid="{B443DD3D-408C-4B1F-91AB-54682C3A1441}"/>
    <cellStyle name="Currency 5 3 2 2 2 2 3 2" xfId="2741" xr:uid="{B73D0723-9699-403A-8D35-F4EBD0FF79EC}"/>
    <cellStyle name="Currency 5 3 2 2 2 2 3 2 2" xfId="6773" xr:uid="{7E6C3E3C-5C2A-4B05-B812-AB6E08C83CF9}"/>
    <cellStyle name="Currency 5 3 2 2 2 2 3 3" xfId="5429" xr:uid="{57A8A07F-57F6-40DB-ABC4-6BB4FB50FDDB}"/>
    <cellStyle name="Currency 5 3 2 2 2 2 3 4" xfId="4085" xr:uid="{9DE49D01-15A3-4257-95E5-C7CC9A8D939E}"/>
    <cellStyle name="Currency 5 3 2 2 2 2 4" xfId="1973" xr:uid="{03BBAB9B-A882-46C0-BC4F-6213D9B1161F}"/>
    <cellStyle name="Currency 5 3 2 2 2 2 4 2" xfId="6005" xr:uid="{97FEC5F6-5BD7-40BA-8ABD-CC7413714DED}"/>
    <cellStyle name="Currency 5 3 2 2 2 2 5" xfId="4661" xr:uid="{7B2E1B04-5AEA-48FA-9FA0-D7EDA7CBE5CC}"/>
    <cellStyle name="Currency 5 3 2 2 2 2 6" xfId="3317" xr:uid="{7D2C3CA8-32C9-47FB-B01B-C7B18B151DE9}"/>
    <cellStyle name="Currency 5 3 2 2 2 3" xfId="437" xr:uid="{A23436FE-4F83-48BA-851C-A56F9A5B75F3}"/>
    <cellStyle name="Currency 5 3 2 2 2 3 2" xfId="1781" xr:uid="{10CF9E14-D6AB-40E6-985B-89F2D41CA53A}"/>
    <cellStyle name="Currency 5 3 2 2 2 3 2 2" xfId="5813" xr:uid="{385FCF8D-1549-4262-8133-F7E84E3FE763}"/>
    <cellStyle name="Currency 5 3 2 2 2 3 3" xfId="4469" xr:uid="{EA673CB2-D7CC-4D0D-8EC7-99E4A69B86BB}"/>
    <cellStyle name="Currency 5 3 2 2 2 3 4" xfId="3125" xr:uid="{59CF6EFA-EB96-4529-AE04-80FFDAE7C4DE}"/>
    <cellStyle name="Currency 5 3 2 2 2 4" xfId="821" xr:uid="{5E598E10-BB9C-4806-A499-C1D6BDA39369}"/>
    <cellStyle name="Currency 5 3 2 2 2 4 2" xfId="2165" xr:uid="{CF84C319-1CE8-4507-A750-4C5527ADFF7D}"/>
    <cellStyle name="Currency 5 3 2 2 2 4 2 2" xfId="6197" xr:uid="{A50F56E5-3EFA-49E9-815A-C29804517CA8}"/>
    <cellStyle name="Currency 5 3 2 2 2 4 3" xfId="4853" xr:uid="{E31D8558-E041-49C7-BCD0-1A9E60F5E7CB}"/>
    <cellStyle name="Currency 5 3 2 2 2 4 4" xfId="3509" xr:uid="{B4655E19-50B2-4D05-B97E-5B79F3BA754A}"/>
    <cellStyle name="Currency 5 3 2 2 2 5" xfId="1205" xr:uid="{A037D921-03AF-440A-96E7-89D4F1877352}"/>
    <cellStyle name="Currency 5 3 2 2 2 5 2" xfId="2549" xr:uid="{6E31BE52-68D1-4815-B72E-52E276C679EB}"/>
    <cellStyle name="Currency 5 3 2 2 2 5 2 2" xfId="6581" xr:uid="{FCA0F927-C65F-4E3B-9CC0-4BB2B0FFD9D5}"/>
    <cellStyle name="Currency 5 3 2 2 2 5 3" xfId="5237" xr:uid="{A2B1F3BB-E269-405D-A701-AAE05857A78C}"/>
    <cellStyle name="Currency 5 3 2 2 2 5 4" xfId="3893" xr:uid="{23E24E4B-C26E-4A43-A97E-2AFEB0726854}"/>
    <cellStyle name="Currency 5 3 2 2 2 6" xfId="1589" xr:uid="{ACF0DFF8-F0EC-4EC4-B813-7DACB13A6CE9}"/>
    <cellStyle name="Currency 5 3 2 2 2 6 2" xfId="5621" xr:uid="{974F7F91-84C3-4AF6-8049-E747E3D2D6B0}"/>
    <cellStyle name="Currency 5 3 2 2 2 7" xfId="4277" xr:uid="{9C4C83BC-EB42-4AEF-8E48-340567EBF646}"/>
    <cellStyle name="Currency 5 3 2 2 2 8" xfId="2933" xr:uid="{8FE28DC9-21AF-4E77-A9C1-6F9FE3FF1285}"/>
    <cellStyle name="Currency 5 3 2 2 3" xfId="533" xr:uid="{8D923281-3F17-47E9-AB8A-9B039892854E}"/>
    <cellStyle name="Currency 5 3 2 2 3 2" xfId="917" xr:uid="{AF9E6BAC-23D9-427E-B487-8101648C3AFB}"/>
    <cellStyle name="Currency 5 3 2 2 3 2 2" xfId="2261" xr:uid="{F8F632DA-C680-411A-AA0D-822C7EDE3679}"/>
    <cellStyle name="Currency 5 3 2 2 3 2 2 2" xfId="6293" xr:uid="{28416783-7EA5-44FF-9EE6-C003DAEC11CB}"/>
    <cellStyle name="Currency 5 3 2 2 3 2 3" xfId="4949" xr:uid="{4D603BA0-19FA-41FB-B828-BAE41793B738}"/>
    <cellStyle name="Currency 5 3 2 2 3 2 4" xfId="3605" xr:uid="{07252EE4-AD14-43E1-945A-520467EB2C8F}"/>
    <cellStyle name="Currency 5 3 2 2 3 3" xfId="1301" xr:uid="{C327E3EC-BDE1-4A78-A7C2-286D58357EBA}"/>
    <cellStyle name="Currency 5 3 2 2 3 3 2" xfId="2645" xr:uid="{4F81ABD8-A368-4C6A-8C2B-E3213994C18E}"/>
    <cellStyle name="Currency 5 3 2 2 3 3 2 2" xfId="6677" xr:uid="{5BBCDCE0-07EB-4E16-9A8F-3183DF91F804}"/>
    <cellStyle name="Currency 5 3 2 2 3 3 3" xfId="5333" xr:uid="{6840395B-134D-48FE-A081-7B7B4101111B}"/>
    <cellStyle name="Currency 5 3 2 2 3 3 4" xfId="3989" xr:uid="{FC0FDBC5-C7F7-4EE3-A29E-394F0F853816}"/>
    <cellStyle name="Currency 5 3 2 2 3 4" xfId="1877" xr:uid="{AE1AE709-A76F-4F4C-A194-7DA15E21F100}"/>
    <cellStyle name="Currency 5 3 2 2 3 4 2" xfId="5909" xr:uid="{18A55C51-1728-4DBF-AF8F-719B97D48126}"/>
    <cellStyle name="Currency 5 3 2 2 3 5" xfId="4565" xr:uid="{D008C24E-B2E6-427A-BCFF-BD9C42DDBE93}"/>
    <cellStyle name="Currency 5 3 2 2 3 6" xfId="3221" xr:uid="{5CCB9D31-4D77-46CD-B74E-0848A7DDC246}"/>
    <cellStyle name="Currency 5 3 2 2 4" xfId="341" xr:uid="{B62BDD08-E3AD-4417-A184-109A040783DF}"/>
    <cellStyle name="Currency 5 3 2 2 4 2" xfId="1685" xr:uid="{8C553468-9B07-4B7D-976F-FA51F2234A9F}"/>
    <cellStyle name="Currency 5 3 2 2 4 2 2" xfId="5717" xr:uid="{6A47DDB4-9F3C-4C62-B569-3890A3C2D041}"/>
    <cellStyle name="Currency 5 3 2 2 4 3" xfId="4373" xr:uid="{BE3502D7-F4C8-410F-825F-8D612E0E38A1}"/>
    <cellStyle name="Currency 5 3 2 2 4 4" xfId="3029" xr:uid="{3A7D3DA3-8DBB-4A39-A4C4-7A14AE69875D}"/>
    <cellStyle name="Currency 5 3 2 2 5" xfId="725" xr:uid="{21A27AB0-D1E3-480B-8898-C0CBE5A6AD28}"/>
    <cellStyle name="Currency 5 3 2 2 5 2" xfId="2069" xr:uid="{6F3E3220-A5BA-485D-A9D5-BEE67743A2AD}"/>
    <cellStyle name="Currency 5 3 2 2 5 2 2" xfId="6101" xr:uid="{AF1C89D6-AD34-458B-AAEF-FA982C65A23C}"/>
    <cellStyle name="Currency 5 3 2 2 5 3" xfId="4757" xr:uid="{AD9BBBDF-34ED-4E44-84A8-D6C3AC09603A}"/>
    <cellStyle name="Currency 5 3 2 2 5 4" xfId="3413" xr:uid="{A2CCA30E-75BA-42FD-A93A-0B02CA6E2E13}"/>
    <cellStyle name="Currency 5 3 2 2 6" xfId="1109" xr:uid="{A5AD3D1D-957C-487A-9F78-E2B426DCBA16}"/>
    <cellStyle name="Currency 5 3 2 2 6 2" xfId="2453" xr:uid="{224D4031-5E83-4DA2-A63A-5BD176E8A9EA}"/>
    <cellStyle name="Currency 5 3 2 2 6 2 2" xfId="6485" xr:uid="{3B27FE7E-5D4D-474E-9F4B-9E8A8620AD1E}"/>
    <cellStyle name="Currency 5 3 2 2 6 3" xfId="5141" xr:uid="{B204D151-C36B-4258-88C0-47681CFA347E}"/>
    <cellStyle name="Currency 5 3 2 2 6 4" xfId="3797" xr:uid="{FD18C02E-3D7B-4EC4-BD81-58A8245451B6}"/>
    <cellStyle name="Currency 5 3 2 2 7" xfId="1493" xr:uid="{C86E2787-B96E-4AAD-BBE0-8EEEEAD804DA}"/>
    <cellStyle name="Currency 5 3 2 2 7 2" xfId="5525" xr:uid="{7E2C9C84-8AD9-42C9-8024-ED8CC5F4AAC6}"/>
    <cellStyle name="Currency 5 3 2 2 8" xfId="4181" xr:uid="{B7433FAB-4C37-48FC-BABA-FDD225669E26}"/>
    <cellStyle name="Currency 5 3 2 2 9" xfId="2837" xr:uid="{C1CD2EE7-52DD-416D-A2D5-F0BD4A5EB0DC}"/>
    <cellStyle name="Currency 5 3 2 3" xfId="197" xr:uid="{40A1CEB1-1B83-4E7C-8DD3-6F1F81C34782}"/>
    <cellStyle name="Currency 5 3 2 3 2" xfId="581" xr:uid="{7FE0E86F-B54B-4193-8A10-613E822F8754}"/>
    <cellStyle name="Currency 5 3 2 3 2 2" xfId="965" xr:uid="{A4FEA4B0-E3D8-4798-98AA-128C87E7C9B4}"/>
    <cellStyle name="Currency 5 3 2 3 2 2 2" xfId="2309" xr:uid="{DDDBB36B-46A2-4EAD-8F2C-71D7720FD6EC}"/>
    <cellStyle name="Currency 5 3 2 3 2 2 2 2" xfId="6341" xr:uid="{D883EB20-78A9-4F74-B789-BDB5C9BA5BFE}"/>
    <cellStyle name="Currency 5 3 2 3 2 2 3" xfId="4997" xr:uid="{DB0774F4-8A6C-49D1-AC55-8DBC658DDBFC}"/>
    <cellStyle name="Currency 5 3 2 3 2 2 4" xfId="3653" xr:uid="{188EE20F-5BDF-4829-AAAE-DD0B5D1CF0F9}"/>
    <cellStyle name="Currency 5 3 2 3 2 3" xfId="1349" xr:uid="{E291C614-1EF0-40FB-981A-4DE60D489A03}"/>
    <cellStyle name="Currency 5 3 2 3 2 3 2" xfId="2693" xr:uid="{B74901F8-5DDB-4186-B2EF-F22E728DC51B}"/>
    <cellStyle name="Currency 5 3 2 3 2 3 2 2" xfId="6725" xr:uid="{11303B2D-24A3-4708-A689-64A1DEB9873A}"/>
    <cellStyle name="Currency 5 3 2 3 2 3 3" xfId="5381" xr:uid="{9F19FA7F-031C-46D6-935E-7FB48FD3A00A}"/>
    <cellStyle name="Currency 5 3 2 3 2 3 4" xfId="4037" xr:uid="{C82CF1E6-C56A-42D8-971D-CA6D76AF2CBA}"/>
    <cellStyle name="Currency 5 3 2 3 2 4" xfId="1925" xr:uid="{EA19B82C-C80C-448A-A9A0-3D8CD3A8B354}"/>
    <cellStyle name="Currency 5 3 2 3 2 4 2" xfId="5957" xr:uid="{CEBDBDDB-9111-49D7-AB16-C24097F6F4F2}"/>
    <cellStyle name="Currency 5 3 2 3 2 5" xfId="4613" xr:uid="{C18C0466-262D-48DD-8E30-CF33D01E88C9}"/>
    <cellStyle name="Currency 5 3 2 3 2 6" xfId="3269" xr:uid="{488FBE06-BF8D-4174-BA18-6EB6B48E6E3C}"/>
    <cellStyle name="Currency 5 3 2 3 3" xfId="389" xr:uid="{704C0A4D-AC45-473B-9691-B8A01E2254DB}"/>
    <cellStyle name="Currency 5 3 2 3 3 2" xfId="1733" xr:uid="{94724B2C-DD43-4347-AF4E-F1FF2392C1C0}"/>
    <cellStyle name="Currency 5 3 2 3 3 2 2" xfId="5765" xr:uid="{00145343-7297-4E13-B9C1-98916DF481EB}"/>
    <cellStyle name="Currency 5 3 2 3 3 3" xfId="4421" xr:uid="{0931F0BE-AB81-45CE-8161-F509890E548B}"/>
    <cellStyle name="Currency 5 3 2 3 3 4" xfId="3077" xr:uid="{04850C3E-3F6D-457D-8E55-1D007EE1925F}"/>
    <cellStyle name="Currency 5 3 2 3 4" xfId="773" xr:uid="{704637C3-FBE2-40F3-9664-E54F740BC140}"/>
    <cellStyle name="Currency 5 3 2 3 4 2" xfId="2117" xr:uid="{45B01A29-F1E2-4C72-9FA1-9CACE42CCCFA}"/>
    <cellStyle name="Currency 5 3 2 3 4 2 2" xfId="6149" xr:uid="{9A6AD830-AC7D-4A8A-A98A-39B7D114D355}"/>
    <cellStyle name="Currency 5 3 2 3 4 3" xfId="4805" xr:uid="{F3A0DFEB-AEB5-415E-BED8-7B9BC52EACE5}"/>
    <cellStyle name="Currency 5 3 2 3 4 4" xfId="3461" xr:uid="{A3DE1BDE-4269-46E6-A188-64BC30BBDAE4}"/>
    <cellStyle name="Currency 5 3 2 3 5" xfId="1157" xr:uid="{7137D61A-DD17-4C8E-AF40-09E21027A7CA}"/>
    <cellStyle name="Currency 5 3 2 3 5 2" xfId="2501" xr:uid="{47357596-2438-412B-AB41-B84D76236BC5}"/>
    <cellStyle name="Currency 5 3 2 3 5 2 2" xfId="6533" xr:uid="{483C6935-478C-408D-89C2-61E32D25ABBA}"/>
    <cellStyle name="Currency 5 3 2 3 5 3" xfId="5189" xr:uid="{E06391A7-0365-4AD8-9AD3-BF03540012F1}"/>
    <cellStyle name="Currency 5 3 2 3 5 4" xfId="3845" xr:uid="{C9819F8D-DC1B-437F-903E-D0B2A27B01C7}"/>
    <cellStyle name="Currency 5 3 2 3 6" xfId="1541" xr:uid="{F1DC2F04-4457-473F-A2A5-A4BD01D01BB1}"/>
    <cellStyle name="Currency 5 3 2 3 6 2" xfId="5573" xr:uid="{8F50BCA5-FC64-4115-95EF-394FA5771D79}"/>
    <cellStyle name="Currency 5 3 2 3 7" xfId="4229" xr:uid="{1343A474-7E7C-4890-96D8-51D8071DC7AF}"/>
    <cellStyle name="Currency 5 3 2 3 8" xfId="2885" xr:uid="{70E9EF54-A228-4B1E-85F7-E5EB22870815}"/>
    <cellStyle name="Currency 5 3 2 4" xfId="485" xr:uid="{523B782B-C467-43AA-ACEA-79BEB821D2DD}"/>
    <cellStyle name="Currency 5 3 2 4 2" xfId="869" xr:uid="{F622EECD-CDDE-424A-BFA8-ED6B493FA8DB}"/>
    <cellStyle name="Currency 5 3 2 4 2 2" xfId="2213" xr:uid="{C2050C1C-CDB4-4A3B-A87B-C062B6B2AF31}"/>
    <cellStyle name="Currency 5 3 2 4 2 2 2" xfId="6245" xr:uid="{A75ACE21-1A9A-438A-AF27-77FA4DF1159A}"/>
    <cellStyle name="Currency 5 3 2 4 2 3" xfId="4901" xr:uid="{67A85CF0-CE51-4A08-A6CB-E4287FA3BAE3}"/>
    <cellStyle name="Currency 5 3 2 4 2 4" xfId="3557" xr:uid="{2D94186D-80DD-4EAB-85F1-B3CE21CC1BC9}"/>
    <cellStyle name="Currency 5 3 2 4 3" xfId="1253" xr:uid="{CCC7CC1F-59E0-43C1-AF5D-3B25B4771BA6}"/>
    <cellStyle name="Currency 5 3 2 4 3 2" xfId="2597" xr:uid="{77328227-DFBE-4D30-BE25-F7EF38DCED23}"/>
    <cellStyle name="Currency 5 3 2 4 3 2 2" xfId="6629" xr:uid="{8FAB608F-0C40-4DF5-AF60-69BCB05D0A81}"/>
    <cellStyle name="Currency 5 3 2 4 3 3" xfId="5285" xr:uid="{1D5FD17D-944C-4F59-BAB7-3519984259FE}"/>
    <cellStyle name="Currency 5 3 2 4 3 4" xfId="3941" xr:uid="{15A3CA9F-005F-48B7-9E91-CA433EFB7165}"/>
    <cellStyle name="Currency 5 3 2 4 4" xfId="1829" xr:uid="{F5EFA8A3-540D-4EAA-B2C3-908DFF5DBA8C}"/>
    <cellStyle name="Currency 5 3 2 4 4 2" xfId="5861" xr:uid="{D4FD68CC-A226-4063-880B-1749E21E82FD}"/>
    <cellStyle name="Currency 5 3 2 4 5" xfId="4517" xr:uid="{2EFF80B3-DFE1-489B-BE25-78FE587C2BC0}"/>
    <cellStyle name="Currency 5 3 2 4 6" xfId="3173" xr:uid="{2E126311-59BA-4510-8B1A-F6C728F2D649}"/>
    <cellStyle name="Currency 5 3 2 5" xfId="293" xr:uid="{AE9C761E-FB48-4C56-BB6B-A0775ADA5C0D}"/>
    <cellStyle name="Currency 5 3 2 5 2" xfId="1637" xr:uid="{138DE5A0-80E5-4CB6-B25B-BE0E82A4024C}"/>
    <cellStyle name="Currency 5 3 2 5 2 2" xfId="5669" xr:uid="{60DD1DD0-A9FA-4115-9FD7-B6DD4AEEF4E9}"/>
    <cellStyle name="Currency 5 3 2 5 3" xfId="4325" xr:uid="{3F769C12-3E84-4672-A45B-D7676C86EA19}"/>
    <cellStyle name="Currency 5 3 2 5 4" xfId="2981" xr:uid="{1102C05C-AEE6-4D48-9C95-8CAEC1D0DEFE}"/>
    <cellStyle name="Currency 5 3 2 6" xfId="677" xr:uid="{56C66326-C5BC-4F38-A62A-D9752F5AF522}"/>
    <cellStyle name="Currency 5 3 2 6 2" xfId="2021" xr:uid="{012B24A3-869C-42D8-8526-ABB47F10E1EF}"/>
    <cellStyle name="Currency 5 3 2 6 2 2" xfId="6053" xr:uid="{051CEA45-FB12-4264-9FD5-18F202FD5EAD}"/>
    <cellStyle name="Currency 5 3 2 6 3" xfId="4709" xr:uid="{95432E08-E311-4090-ACBB-E53B917E7CCE}"/>
    <cellStyle name="Currency 5 3 2 6 4" xfId="3365" xr:uid="{6E48F6C6-59C2-4796-8428-CD57924BF742}"/>
    <cellStyle name="Currency 5 3 2 7" xfId="1061" xr:uid="{27DF2829-B5B1-4F48-8178-BDC01D6708F3}"/>
    <cellStyle name="Currency 5 3 2 7 2" xfId="2405" xr:uid="{18734332-3CAE-4C77-884F-820E1DD68813}"/>
    <cellStyle name="Currency 5 3 2 7 2 2" xfId="6437" xr:uid="{ED12445B-839D-4ACB-8099-4530C7344AC2}"/>
    <cellStyle name="Currency 5 3 2 7 3" xfId="5093" xr:uid="{69D5E9CE-F820-440C-B142-9B34F52304A3}"/>
    <cellStyle name="Currency 5 3 2 7 4" xfId="3749" xr:uid="{8DE0C362-8B7E-4564-95AA-C32F9689257D}"/>
    <cellStyle name="Currency 5 3 2 8" xfId="1445" xr:uid="{3E93960A-5BFF-4504-920F-7F2E575FE9BB}"/>
    <cellStyle name="Currency 5 3 2 8 2" xfId="5477" xr:uid="{3DC8F419-C870-4854-9A1E-291F04E191EC}"/>
    <cellStyle name="Currency 5 3 2 9" xfId="4133" xr:uid="{B301E2A7-6E8B-40FF-9F67-B115DECADCC7}"/>
    <cellStyle name="Currency 5 3 3" xfId="125" xr:uid="{AB5787A5-4873-4285-8EF6-9D9BC658D84F}"/>
    <cellStyle name="Currency 5 3 3 2" xfId="221" xr:uid="{FB33A606-84AF-4FDF-B61B-DFD095B25BA0}"/>
    <cellStyle name="Currency 5 3 3 2 2" xfId="605" xr:uid="{16C29298-A72D-4720-91F3-F066E77E2B66}"/>
    <cellStyle name="Currency 5 3 3 2 2 2" xfId="989" xr:uid="{91DA31C2-9093-4245-8563-EB29AA9CE765}"/>
    <cellStyle name="Currency 5 3 3 2 2 2 2" xfId="2333" xr:uid="{10669689-8E3C-4592-A47E-FADDDC0C1095}"/>
    <cellStyle name="Currency 5 3 3 2 2 2 2 2" xfId="6365" xr:uid="{991AA600-FCE0-4BCB-9C43-4DB771740A64}"/>
    <cellStyle name="Currency 5 3 3 2 2 2 3" xfId="5021" xr:uid="{8ED990D6-4EA1-44F6-A572-EB17CDC86827}"/>
    <cellStyle name="Currency 5 3 3 2 2 2 4" xfId="3677" xr:uid="{B2379701-F602-405C-8F6B-A6CF0AC2816F}"/>
    <cellStyle name="Currency 5 3 3 2 2 3" xfId="1373" xr:uid="{6DDF0724-A5C2-4850-A136-9BDDFD237177}"/>
    <cellStyle name="Currency 5 3 3 2 2 3 2" xfId="2717" xr:uid="{27E1BA6E-2DC9-4795-B8E4-00D3220AB2AE}"/>
    <cellStyle name="Currency 5 3 3 2 2 3 2 2" xfId="6749" xr:uid="{F593B349-AA4E-4B2C-9D4C-A996A7051F24}"/>
    <cellStyle name="Currency 5 3 3 2 2 3 3" xfId="5405" xr:uid="{44245EF1-83ED-4873-AF38-6B80122E30F9}"/>
    <cellStyle name="Currency 5 3 3 2 2 3 4" xfId="4061" xr:uid="{A7550B81-EE1B-4511-90D0-602DAFAB2262}"/>
    <cellStyle name="Currency 5 3 3 2 2 4" xfId="1949" xr:uid="{143AB38F-1DD3-492A-90DA-B2D3A223CFF2}"/>
    <cellStyle name="Currency 5 3 3 2 2 4 2" xfId="5981" xr:uid="{4C0E7866-8196-423E-A167-4E89D0D1F380}"/>
    <cellStyle name="Currency 5 3 3 2 2 5" xfId="4637" xr:uid="{D9B18F30-E681-4AB8-9CF0-EC1C1064AA46}"/>
    <cellStyle name="Currency 5 3 3 2 2 6" xfId="3293" xr:uid="{C8C56B63-39C5-44E4-B989-CDD06549D303}"/>
    <cellStyle name="Currency 5 3 3 2 3" xfId="413" xr:uid="{AC25E408-2A8D-4660-BB3D-3E9835F48DC6}"/>
    <cellStyle name="Currency 5 3 3 2 3 2" xfId="1757" xr:uid="{B0C91FA5-48A3-499E-A8FD-75DA023577E9}"/>
    <cellStyle name="Currency 5 3 3 2 3 2 2" xfId="5789" xr:uid="{5EDB8B4B-EEE2-40DC-8E4C-3DA0F9EE22B8}"/>
    <cellStyle name="Currency 5 3 3 2 3 3" xfId="4445" xr:uid="{854FE888-30AF-4566-9DF8-6E88E37BACF8}"/>
    <cellStyle name="Currency 5 3 3 2 3 4" xfId="3101" xr:uid="{1AD26FB2-BD46-42AE-BD35-205BC537260E}"/>
    <cellStyle name="Currency 5 3 3 2 4" xfId="797" xr:uid="{01AE5513-C198-41FD-B75C-9CB87660AC4B}"/>
    <cellStyle name="Currency 5 3 3 2 4 2" xfId="2141" xr:uid="{3694190A-80F7-4E03-9B0D-DD15679DF6E9}"/>
    <cellStyle name="Currency 5 3 3 2 4 2 2" xfId="6173" xr:uid="{2A201D03-B660-4A76-866B-B8C0E16A6895}"/>
    <cellStyle name="Currency 5 3 3 2 4 3" xfId="4829" xr:uid="{A206BD8C-18C9-4B12-AEE7-56F668819AFB}"/>
    <cellStyle name="Currency 5 3 3 2 4 4" xfId="3485" xr:uid="{C470C64E-4FF4-4C87-9831-9DF760FBDD42}"/>
    <cellStyle name="Currency 5 3 3 2 5" xfId="1181" xr:uid="{2A2C4738-9468-474A-B626-6622EE92319D}"/>
    <cellStyle name="Currency 5 3 3 2 5 2" xfId="2525" xr:uid="{2842145C-5A39-4BE7-AB46-62F1FF7958FC}"/>
    <cellStyle name="Currency 5 3 3 2 5 2 2" xfId="6557" xr:uid="{1BB2B058-184B-4ECF-A23E-0D1A029B84E2}"/>
    <cellStyle name="Currency 5 3 3 2 5 3" xfId="5213" xr:uid="{B8CBFB01-952A-41FE-83E1-5734369A929B}"/>
    <cellStyle name="Currency 5 3 3 2 5 4" xfId="3869" xr:uid="{4FF5A7D6-0BE2-41A2-BDC8-AB48B1EC4DAB}"/>
    <cellStyle name="Currency 5 3 3 2 6" xfId="1565" xr:uid="{BEBA051D-C4EC-4427-9035-17F7D8A7022A}"/>
    <cellStyle name="Currency 5 3 3 2 6 2" xfId="5597" xr:uid="{48436657-2BB3-41BE-896C-965D6DD4416C}"/>
    <cellStyle name="Currency 5 3 3 2 7" xfId="4253" xr:uid="{0DF32B90-0160-41F4-9733-18156FCE18F1}"/>
    <cellStyle name="Currency 5 3 3 2 8" xfId="2909" xr:uid="{DF0F0DA3-86FA-40DB-A11C-B719C159E979}"/>
    <cellStyle name="Currency 5 3 3 3" xfId="509" xr:uid="{7AE206B3-897F-4CB4-B098-5C9F25B2523A}"/>
    <cellStyle name="Currency 5 3 3 3 2" xfId="893" xr:uid="{BC234534-C4AF-42E9-A9CE-745C9C0C7465}"/>
    <cellStyle name="Currency 5 3 3 3 2 2" xfId="2237" xr:uid="{2323D1EE-16F2-4CD9-AB9E-05287563109F}"/>
    <cellStyle name="Currency 5 3 3 3 2 2 2" xfId="6269" xr:uid="{012547C8-8EBB-4675-840E-0C55075506C6}"/>
    <cellStyle name="Currency 5 3 3 3 2 3" xfId="4925" xr:uid="{E76E9340-17CE-4487-B6C8-FC9DEBEC06A8}"/>
    <cellStyle name="Currency 5 3 3 3 2 4" xfId="3581" xr:uid="{B179CEAF-7961-4068-9A6E-FC8EB85ED050}"/>
    <cellStyle name="Currency 5 3 3 3 3" xfId="1277" xr:uid="{FA661083-57F6-429A-B5C7-73F9B9827F61}"/>
    <cellStyle name="Currency 5 3 3 3 3 2" xfId="2621" xr:uid="{17C82F38-2132-473B-91EE-009F4FA7FCA2}"/>
    <cellStyle name="Currency 5 3 3 3 3 2 2" xfId="6653" xr:uid="{6262B774-7EE2-49A0-A76C-A6347DEDE6A6}"/>
    <cellStyle name="Currency 5 3 3 3 3 3" xfId="5309" xr:uid="{5107FB90-434A-4E2F-9248-444A14CF8F8B}"/>
    <cellStyle name="Currency 5 3 3 3 3 4" xfId="3965" xr:uid="{8C22167F-0A06-4D3A-8669-B0F40A1DE1C0}"/>
    <cellStyle name="Currency 5 3 3 3 4" xfId="1853" xr:uid="{DA63A977-E68C-4A7D-9512-91DA7FA4971B}"/>
    <cellStyle name="Currency 5 3 3 3 4 2" xfId="5885" xr:uid="{725D2B94-CAAC-4390-9D93-BB4F1B47D4E3}"/>
    <cellStyle name="Currency 5 3 3 3 5" xfId="4541" xr:uid="{49D4EA1A-90CF-4D62-A265-EA42C68B0C06}"/>
    <cellStyle name="Currency 5 3 3 3 6" xfId="3197" xr:uid="{BD21B521-BF23-4A77-997C-407C4E25E791}"/>
    <cellStyle name="Currency 5 3 3 4" xfId="317" xr:uid="{B9F90EC3-04FD-4C23-9608-C026622BB0B5}"/>
    <cellStyle name="Currency 5 3 3 4 2" xfId="1661" xr:uid="{25CB7D3A-AA3C-4B86-921F-DA7393CA9201}"/>
    <cellStyle name="Currency 5 3 3 4 2 2" xfId="5693" xr:uid="{4693D426-C391-4169-821C-1537AC4617E6}"/>
    <cellStyle name="Currency 5 3 3 4 3" xfId="4349" xr:uid="{CB709849-EB51-4639-96F6-A70ECC5CB606}"/>
    <cellStyle name="Currency 5 3 3 4 4" xfId="3005" xr:uid="{44E6F98F-7F42-4528-A823-31D4BC5FB517}"/>
    <cellStyle name="Currency 5 3 3 5" xfId="701" xr:uid="{4F7E9C62-28CC-4549-AF8F-5F45E39A12D7}"/>
    <cellStyle name="Currency 5 3 3 5 2" xfId="2045" xr:uid="{CC3FB02D-CE8B-44B8-8E4A-6623D2E68786}"/>
    <cellStyle name="Currency 5 3 3 5 2 2" xfId="6077" xr:uid="{1894758E-9B5A-48D9-B5D9-D1D3F0E67AED}"/>
    <cellStyle name="Currency 5 3 3 5 3" xfId="4733" xr:uid="{FEE0B7CA-AF6F-4321-A775-185319C08D98}"/>
    <cellStyle name="Currency 5 3 3 5 4" xfId="3389" xr:uid="{7FC2E6FA-4E90-4AB1-8EE1-E55881F3B7FA}"/>
    <cellStyle name="Currency 5 3 3 6" xfId="1085" xr:uid="{DC3F6265-59B9-4F1D-9C68-B0D5A49D39BA}"/>
    <cellStyle name="Currency 5 3 3 6 2" xfId="2429" xr:uid="{6F433F7A-603F-4D6D-8D21-1F73A2AF47D0}"/>
    <cellStyle name="Currency 5 3 3 6 2 2" xfId="6461" xr:uid="{AA24F290-1F95-496E-B86B-D7E2F6A540B7}"/>
    <cellStyle name="Currency 5 3 3 6 3" xfId="5117" xr:uid="{E2E24805-24EF-457A-9FED-C9E0C01D89B2}"/>
    <cellStyle name="Currency 5 3 3 6 4" xfId="3773" xr:uid="{192012ED-43FB-4F2D-9198-A38F34A287C7}"/>
    <cellStyle name="Currency 5 3 3 7" xfId="1469" xr:uid="{52108A28-7955-4FE9-B45C-0603262D835B}"/>
    <cellStyle name="Currency 5 3 3 7 2" xfId="5501" xr:uid="{AC79BDCA-F82C-4686-B5C8-E041834B981A}"/>
    <cellStyle name="Currency 5 3 3 8" xfId="4157" xr:uid="{FCB160BD-907E-4F07-8755-9884EA5C746F}"/>
    <cellStyle name="Currency 5 3 3 9" xfId="2813" xr:uid="{2F69F9D2-E539-45C5-BACF-3F62FF8B8CB5}"/>
    <cellStyle name="Currency 5 3 4" xfId="173" xr:uid="{2CAABBA8-2295-4B16-BD6B-AF7B9A9ED679}"/>
    <cellStyle name="Currency 5 3 4 2" xfId="557" xr:uid="{5ABEAC38-DCFB-4852-A755-9E0F8A098073}"/>
    <cellStyle name="Currency 5 3 4 2 2" xfId="941" xr:uid="{5E9E5BA7-3D23-4FBA-8B9F-5A05B96ED2DE}"/>
    <cellStyle name="Currency 5 3 4 2 2 2" xfId="2285" xr:uid="{24EA38A0-8CF0-432B-A5F8-EF45B0D7AAA3}"/>
    <cellStyle name="Currency 5 3 4 2 2 2 2" xfId="6317" xr:uid="{397BEFCC-3862-4508-941A-73CFE88DBA26}"/>
    <cellStyle name="Currency 5 3 4 2 2 3" xfId="4973" xr:uid="{079CD3DC-ADE0-4A61-9DE9-47D748237D14}"/>
    <cellStyle name="Currency 5 3 4 2 2 4" xfId="3629" xr:uid="{8F0D1C6D-3224-4542-ADB9-3E1C030B1D5C}"/>
    <cellStyle name="Currency 5 3 4 2 3" xfId="1325" xr:uid="{A5AF0496-209F-4A8D-B2ED-8DFA1F8B761C}"/>
    <cellStyle name="Currency 5 3 4 2 3 2" xfId="2669" xr:uid="{5E7FFD1C-BF80-4E6D-8BBC-67EEF98BA536}"/>
    <cellStyle name="Currency 5 3 4 2 3 2 2" xfId="6701" xr:uid="{1DE9A780-040A-4D6C-8BCC-62DA8186A75A}"/>
    <cellStyle name="Currency 5 3 4 2 3 3" xfId="5357" xr:uid="{8B8ACC60-0DC0-4BF8-8A51-D3E1962CDCC8}"/>
    <cellStyle name="Currency 5 3 4 2 3 4" xfId="4013" xr:uid="{2D265626-691D-4B8F-8339-2764DB71EE01}"/>
    <cellStyle name="Currency 5 3 4 2 4" xfId="1901" xr:uid="{241D5199-EDBC-4115-B414-2B1F0876DD48}"/>
    <cellStyle name="Currency 5 3 4 2 4 2" xfId="5933" xr:uid="{A4C032CD-0DF4-425F-9C92-5760C61E8538}"/>
    <cellStyle name="Currency 5 3 4 2 5" xfId="4589" xr:uid="{1DE7562F-774B-4CDC-93BF-D25569DE4684}"/>
    <cellStyle name="Currency 5 3 4 2 6" xfId="3245" xr:uid="{42D412B0-FC3F-4C76-9C95-CE28B961274A}"/>
    <cellStyle name="Currency 5 3 4 3" xfId="365" xr:uid="{A962C595-AB07-40DC-AF49-91628419009E}"/>
    <cellStyle name="Currency 5 3 4 3 2" xfId="1709" xr:uid="{0C72F8CA-BC18-43FB-90C8-2690F04EB56A}"/>
    <cellStyle name="Currency 5 3 4 3 2 2" xfId="5741" xr:uid="{1CF2AD44-CC17-44DF-81F6-0F62AF93325F}"/>
    <cellStyle name="Currency 5 3 4 3 3" xfId="4397" xr:uid="{40734E4E-1604-41F7-A359-8711247E1900}"/>
    <cellStyle name="Currency 5 3 4 3 4" xfId="3053" xr:uid="{3997EB17-FB70-4544-9553-2566FA3DFF95}"/>
    <cellStyle name="Currency 5 3 4 4" xfId="749" xr:uid="{3207C901-68C7-40E6-9365-850C6CA79892}"/>
    <cellStyle name="Currency 5 3 4 4 2" xfId="2093" xr:uid="{3AAC076F-94C7-4864-BD48-D463B15D3B6C}"/>
    <cellStyle name="Currency 5 3 4 4 2 2" xfId="6125" xr:uid="{443E82E8-53DB-4FF0-80A9-898ECD1A69E5}"/>
    <cellStyle name="Currency 5 3 4 4 3" xfId="4781" xr:uid="{BEA39B3B-AA0C-4817-ACD8-37F1EC9C7714}"/>
    <cellStyle name="Currency 5 3 4 4 4" xfId="3437" xr:uid="{BFE48A29-3C01-4FBF-BCBA-0933E7101EA8}"/>
    <cellStyle name="Currency 5 3 4 5" xfId="1133" xr:uid="{18DEA167-1715-4D2E-8DCD-737B40EC73CE}"/>
    <cellStyle name="Currency 5 3 4 5 2" xfId="2477" xr:uid="{F85FC187-9783-4B5C-B0B1-014C32C4FF05}"/>
    <cellStyle name="Currency 5 3 4 5 2 2" xfId="6509" xr:uid="{05962D3B-C1DC-4D30-B245-C9B8C1AFE66F}"/>
    <cellStyle name="Currency 5 3 4 5 3" xfId="5165" xr:uid="{1C0F42E0-C9B6-498E-AFA8-05B157D54E89}"/>
    <cellStyle name="Currency 5 3 4 5 4" xfId="3821" xr:uid="{45559074-4419-4F6B-859E-E11BDFFBD6A1}"/>
    <cellStyle name="Currency 5 3 4 6" xfId="1517" xr:uid="{5BD1A69D-7540-4CA3-8A41-6F1F69D52632}"/>
    <cellStyle name="Currency 5 3 4 6 2" xfId="5549" xr:uid="{8D38DFA7-FBC9-40E0-97BA-AE020C1C8BCD}"/>
    <cellStyle name="Currency 5 3 4 7" xfId="4205" xr:uid="{044B4D2F-C5D3-48D6-BC49-5B947CA6137A}"/>
    <cellStyle name="Currency 5 3 4 8" xfId="2861" xr:uid="{F471501E-E7AC-421D-A342-C3590C8A8FFF}"/>
    <cellStyle name="Currency 5 3 5" xfId="461" xr:uid="{7A4B7C98-C96E-4198-A355-1732AF982492}"/>
    <cellStyle name="Currency 5 3 5 2" xfId="845" xr:uid="{6B06AF32-B26F-4850-B497-7F640CD45CAD}"/>
    <cellStyle name="Currency 5 3 5 2 2" xfId="2189" xr:uid="{6055D6CA-4B9E-4210-869D-02817D1D5BCF}"/>
    <cellStyle name="Currency 5 3 5 2 2 2" xfId="6221" xr:uid="{C96F4268-4326-4C6C-BF53-D0B5FB3FF777}"/>
    <cellStyle name="Currency 5 3 5 2 3" xfId="4877" xr:uid="{702EA404-DD22-41E7-90A4-E0FFFC52945C}"/>
    <cellStyle name="Currency 5 3 5 2 4" xfId="3533" xr:uid="{78A11158-57D2-420E-AAD9-1B42AA2BD61C}"/>
    <cellStyle name="Currency 5 3 5 3" xfId="1229" xr:uid="{A386ABDB-5BEC-4BF0-A063-227F40643916}"/>
    <cellStyle name="Currency 5 3 5 3 2" xfId="2573" xr:uid="{07F9AFDD-AB3A-4C96-8194-28DBF0B3181C}"/>
    <cellStyle name="Currency 5 3 5 3 2 2" xfId="6605" xr:uid="{A7E239B1-4F12-45D8-9FF2-3A334EA97ACD}"/>
    <cellStyle name="Currency 5 3 5 3 3" xfId="5261" xr:uid="{C14FB744-BC74-4300-8EA1-AF229FF8F791}"/>
    <cellStyle name="Currency 5 3 5 3 4" xfId="3917" xr:uid="{557CFD40-C10C-4890-B5AC-07FD43D64840}"/>
    <cellStyle name="Currency 5 3 5 4" xfId="1805" xr:uid="{C1685B93-749D-41A0-97D6-15DB74B12F0D}"/>
    <cellStyle name="Currency 5 3 5 4 2" xfId="5837" xr:uid="{986CEC43-B408-4329-94B7-71AD296E1A82}"/>
    <cellStyle name="Currency 5 3 5 5" xfId="4493" xr:uid="{C06E2983-D19D-4FE4-99BD-2361077523E4}"/>
    <cellStyle name="Currency 5 3 5 6" xfId="3149" xr:uid="{F2E8DE10-4E1E-4C4E-BC78-254C0B1ADE3D}"/>
    <cellStyle name="Currency 5 3 6" xfId="269" xr:uid="{4CE87A14-1F05-4F0E-A776-24E19732C399}"/>
    <cellStyle name="Currency 5 3 6 2" xfId="1613" xr:uid="{BD49CC43-6889-428A-90D3-FCC674075512}"/>
    <cellStyle name="Currency 5 3 6 2 2" xfId="5645" xr:uid="{8CEF55F1-BB17-49A0-B73E-C91D48685143}"/>
    <cellStyle name="Currency 5 3 6 3" xfId="4301" xr:uid="{0F9F1B2D-42B4-4A6F-9A88-61EB6F99379C}"/>
    <cellStyle name="Currency 5 3 6 4" xfId="2957" xr:uid="{02CC19A2-BF14-4382-96D2-A6930C31E017}"/>
    <cellStyle name="Currency 5 3 7" xfId="653" xr:uid="{F35BB8B0-5123-4BEE-B64F-96B4849E57D1}"/>
    <cellStyle name="Currency 5 3 7 2" xfId="1997" xr:uid="{3D50795A-9B29-41D6-BEE7-3C56490175DC}"/>
    <cellStyle name="Currency 5 3 7 2 2" xfId="6029" xr:uid="{E3820230-C1A1-4577-A0D6-07C0E9894D78}"/>
    <cellStyle name="Currency 5 3 7 3" xfId="4685" xr:uid="{B8A37F02-B2CC-4BC1-A470-838C613F6CE1}"/>
    <cellStyle name="Currency 5 3 7 4" xfId="3341" xr:uid="{A2C49FF4-AC7E-458A-AE54-62D5E29C3401}"/>
    <cellStyle name="Currency 5 3 8" xfId="1037" xr:uid="{A0E56B63-2EFA-455F-BAEB-32BB2070FCE3}"/>
    <cellStyle name="Currency 5 3 8 2" xfId="2381" xr:uid="{F3935FB8-8EE0-410A-9442-A8016BE45E08}"/>
    <cellStyle name="Currency 5 3 8 2 2" xfId="6413" xr:uid="{8644A7EC-A184-4B7D-91A4-7E29A5DBDD2F}"/>
    <cellStyle name="Currency 5 3 8 3" xfId="5069" xr:uid="{EC6BD0EA-E628-4CD0-BF2D-E08DA9709AB4}"/>
    <cellStyle name="Currency 5 3 8 4" xfId="3725" xr:uid="{2141499D-8E78-4EEE-AAAA-D3FC7B2DE0EE}"/>
    <cellStyle name="Currency 5 3 9" xfId="1421" xr:uid="{F0A2B83B-3747-44E4-9176-95E9DDDA1193}"/>
    <cellStyle name="Currency 5 3 9 2" xfId="5453" xr:uid="{DD8A7DD2-7074-45A1-893A-06A291821D8A}"/>
    <cellStyle name="Explanatory Text" xfId="31" builtinId="53" customBuiltin="1"/>
    <cellStyle name="Good" xfId="21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3" builtinId="19" customBuiltin="1"/>
    <cellStyle name="Input" xfId="24" builtinId="20" customBuiltin="1"/>
    <cellStyle name="Linked Cell" xfId="27" builtinId="24" customBuiltin="1"/>
    <cellStyle name="Neutral" xfId="23" builtinId="28" customBuiltin="1"/>
    <cellStyle name="Normal" xfId="0" builtinId="0"/>
    <cellStyle name="Normal 2" xfId="1" xr:uid="{00000000-0005-0000-0000-00000A000000}"/>
    <cellStyle name="Normal 3" xfId="4" xr:uid="{00000000-0005-0000-0000-00000B000000}"/>
    <cellStyle name="Normal 3 2" xfId="57" xr:uid="{00000000-0005-0000-0000-00000B000000}"/>
    <cellStyle name="Normal 3 3" xfId="69" xr:uid="{00000000-0005-0000-0000-00000B000000}"/>
    <cellStyle name="Normal 4" xfId="2" xr:uid="{00000000-0005-0000-0000-00000C000000}"/>
    <cellStyle name="Normal 5" xfId="5" xr:uid="{00000000-0005-0000-0000-00000D000000}"/>
    <cellStyle name="Normal 5 2" xfId="58" xr:uid="{00000000-0005-0000-0000-00000D000000}"/>
    <cellStyle name="Normal 5 3" xfId="70" xr:uid="{00000000-0005-0000-0000-00000D000000}"/>
    <cellStyle name="Normal 6" xfId="6" xr:uid="{00000000-0005-0000-0000-00000E000000}"/>
    <cellStyle name="Normal 6 2" xfId="59" xr:uid="{00000000-0005-0000-0000-00000E000000}"/>
    <cellStyle name="Normal 6 3" xfId="71" xr:uid="{00000000-0005-0000-0000-00000E000000}"/>
    <cellStyle name="Normal 7" xfId="7" xr:uid="{00000000-0005-0000-0000-00000F000000}"/>
    <cellStyle name="Normal 7 2" xfId="60" xr:uid="{00000000-0005-0000-0000-00000F000000}"/>
    <cellStyle name="Normal 7 3" xfId="72" xr:uid="{00000000-0005-0000-0000-00000F000000}"/>
    <cellStyle name="Normal 8" xfId="16" xr:uid="{00000000-0005-0000-0000-000010000000}"/>
    <cellStyle name="Note" xfId="30" builtinId="10" customBuiltin="1"/>
    <cellStyle name="Output" xfId="25" builtinId="21" customBuiltin="1"/>
    <cellStyle name="Title" xfId="17" builtinId="15" customBuiltin="1"/>
    <cellStyle name="Total" xfId="32" builtinId="25" customBuiltin="1"/>
    <cellStyle name="Warning Text" xfId="29" builtinId="11" customBuiltin="1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2081D.5C5FED3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2081D.5C5FED30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166256</xdr:colOff>
      <xdr:row>1</xdr:row>
      <xdr:rowOff>148936</xdr:rowOff>
    </xdr:from>
    <xdr:to>
      <xdr:col>33</xdr:col>
      <xdr:colOff>875781</xdr:colOff>
      <xdr:row>4</xdr:row>
      <xdr:rowOff>114300</xdr:rowOff>
    </xdr:to>
    <xdr:sp macro="[1]!SandvikCopy1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4428547" y="342900"/>
          <a:ext cx="1970289" cy="54725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200" b="1">
              <a:solidFill>
                <a:sysClr val="windowText" lastClr="000000"/>
              </a:solidFill>
            </a:rPr>
            <a:t>MAKE</a:t>
          </a:r>
          <a:r>
            <a:rPr lang="en-CA" sz="1200" b="1" baseline="0">
              <a:solidFill>
                <a:sysClr val="windowText" lastClr="000000"/>
              </a:solidFill>
            </a:rPr>
            <a:t> COPY</a:t>
          </a:r>
        </a:p>
        <a:p>
          <a:pPr algn="ctr"/>
          <a:r>
            <a:rPr lang="en-CA" sz="1200" b="1" baseline="0">
              <a:solidFill>
                <a:sysClr val="windowText" lastClr="000000"/>
              </a:solidFill>
            </a:rPr>
            <a:t>NO FORMULAS</a:t>
          </a:r>
          <a:endParaRPr lang="en-CA" sz="12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 editAs="oneCell">
    <xdr:from>
      <xdr:col>0</xdr:col>
      <xdr:colOff>118594</xdr:colOff>
      <xdr:row>1</xdr:row>
      <xdr:rowOff>118560</xdr:rowOff>
    </xdr:from>
    <xdr:to>
      <xdr:col>2</xdr:col>
      <xdr:colOff>702318</xdr:colOff>
      <xdr:row>5</xdr:row>
      <xdr:rowOff>21801</xdr:rowOff>
    </xdr:to>
    <xdr:pic>
      <xdr:nvPicPr>
        <xdr:cNvPr id="15" name="Picture 14" descr="Inline imag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94" y="309060"/>
          <a:ext cx="1890021" cy="66249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33</xdr:col>
      <xdr:colOff>166256</xdr:colOff>
      <xdr:row>1</xdr:row>
      <xdr:rowOff>148936</xdr:rowOff>
    </xdr:from>
    <xdr:to>
      <xdr:col>34</xdr:col>
      <xdr:colOff>875781</xdr:colOff>
      <xdr:row>4</xdr:row>
      <xdr:rowOff>114300</xdr:rowOff>
    </xdr:to>
    <xdr:sp macro="[1]!SandvikCopy1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3943811" y="320386"/>
          <a:ext cx="2555470" cy="46447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200" b="1">
              <a:solidFill>
                <a:sysClr val="windowText" lastClr="000000"/>
              </a:solidFill>
            </a:rPr>
            <a:t>MAKE</a:t>
          </a:r>
          <a:r>
            <a:rPr lang="en-CA" sz="1200" b="1" baseline="0">
              <a:solidFill>
                <a:sysClr val="windowText" lastClr="000000"/>
              </a:solidFill>
            </a:rPr>
            <a:t> COPY</a:t>
          </a:r>
        </a:p>
        <a:p>
          <a:pPr algn="ctr"/>
          <a:r>
            <a:rPr lang="en-CA" sz="1200" b="1" baseline="0">
              <a:solidFill>
                <a:sysClr val="windowText" lastClr="000000"/>
              </a:solidFill>
            </a:rPr>
            <a:t>NO FORMULAS</a:t>
          </a:r>
          <a:endParaRPr lang="en-CA" sz="1200" b="1">
            <a:solidFill>
              <a:sysClr val="windowText" lastClr="000000"/>
            </a:solidFill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69272</xdr:colOff>
      <xdr:row>0</xdr:row>
      <xdr:rowOff>207819</xdr:rowOff>
    </xdr:from>
    <xdr:to>
      <xdr:col>1</xdr:col>
      <xdr:colOff>1122817</xdr:colOff>
      <xdr:row>5</xdr:row>
      <xdr:rowOff>18853</xdr:rowOff>
    </xdr:to>
    <xdr:pic>
      <xdr:nvPicPr>
        <xdr:cNvPr id="4" name="Picture 3" descr="Inline image 1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67" y="211629"/>
          <a:ext cx="1868896" cy="72543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495300</xdr:colOff>
          <xdr:row>4</xdr:row>
          <xdr:rowOff>171450</xdr:rowOff>
        </xdr:from>
        <xdr:to>
          <xdr:col>31</xdr:col>
          <xdr:colOff>1704975</xdr:colOff>
          <xdr:row>6</xdr:row>
          <xdr:rowOff>66675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FIND</a:t>
              </a:r>
            </a:p>
          </xdr:txBody>
        </xdr:sp>
        <xdr:clientData fPrintsWithSheet="0"/>
      </xdr:twoCellAnchor>
    </mc:Choice>
    <mc:Fallback/>
  </mc:AlternateContent>
  <xdr:twoCellAnchor>
    <xdr:from>
      <xdr:col>31</xdr:col>
      <xdr:colOff>305822</xdr:colOff>
      <xdr:row>1</xdr:row>
      <xdr:rowOff>93618</xdr:rowOff>
    </xdr:from>
    <xdr:to>
      <xdr:col>31</xdr:col>
      <xdr:colOff>2702528</xdr:colOff>
      <xdr:row>3</xdr:row>
      <xdr:rowOff>179633</xdr:rowOff>
    </xdr:to>
    <xdr:sp macro="[2]!SandvikCopy2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6569997" y="341268"/>
          <a:ext cx="2396706" cy="58131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200" b="1">
              <a:solidFill>
                <a:sysClr val="windowText" lastClr="000000"/>
              </a:solidFill>
            </a:rPr>
            <a:t>MAKE</a:t>
          </a:r>
          <a:r>
            <a:rPr lang="en-CA" sz="1200" b="1" baseline="0">
              <a:solidFill>
                <a:sysClr val="windowText" lastClr="000000"/>
              </a:solidFill>
            </a:rPr>
            <a:t> COPY</a:t>
          </a:r>
        </a:p>
        <a:p>
          <a:pPr algn="ctr"/>
          <a:r>
            <a:rPr lang="en-CA" sz="1200" b="1" baseline="0">
              <a:solidFill>
                <a:sysClr val="windowText" lastClr="000000"/>
              </a:solidFill>
            </a:rPr>
            <a:t>NO FORMULAS</a:t>
          </a:r>
          <a:endParaRPr lang="en-CA" sz="1200" b="1">
            <a:solidFill>
              <a:sysClr val="windowText" lastClr="000000"/>
            </a:solidFill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casystems-my.sharepoint.com/Users/lmuller/AppData/Local/Microsoft/Windows/INetCache/Content.Outlook/CJT7I0ZU/Instrument%20Lis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casystems-my.sharepoint.com/Users/gpelton/Downloads/01-192-3-40%20EQUIPMENT%20AND%20INSTRUMENT%20LIST%20MASTER%20-%202020-11-30_WP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maisuria\Documents\ACADE%20EXCEL\7265NBT-043020-241-900%20C241%20GA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ment List"/>
      <sheetName val="IO List"/>
      <sheetName val="Look-Up"/>
      <sheetName val="Do Not Use"/>
    </sheetNames>
    <definedNames>
      <definedName name="SandvikCopy1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"/>
      <sheetName val="Abbreviations"/>
      <sheetName val="INSTRUMENT LIST"/>
      <sheetName val="EQUIPMENT LIST"/>
      <sheetName val="IO  LIST"/>
      <sheetName val="LOOK-UP TABLES"/>
      <sheetName val="E-STOP RELAY LOOKUP"/>
      <sheetName val="TYPICAL"/>
      <sheetName val="01-192-3-40 EQUIPMENT AND INSTR"/>
    </sheetNames>
    <definedNames>
      <definedName name="Button7_Click"/>
      <definedName name="SandvikCopy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265NBT-043020-241-900 C241 GA"/>
    </sheetNames>
    <sheetDataSet>
      <sheetData sheetId="0" refreshError="1">
        <row r="1">
          <cell r="E1" t="str">
            <v>TAG1</v>
          </cell>
        </row>
        <row r="2">
          <cell r="E2" t="str">
            <v>&lt;&gt;</v>
          </cell>
        </row>
        <row r="3">
          <cell r="E3" t="str">
            <v>&lt;&gt;</v>
          </cell>
        </row>
        <row r="4">
          <cell r="E4" t="str">
            <v>&lt;&gt;</v>
          </cell>
        </row>
        <row r="5">
          <cell r="E5" t="str">
            <v>&lt;&gt;</v>
          </cell>
        </row>
        <row r="6">
          <cell r="E6" t="str">
            <v>BK-241-01</v>
          </cell>
        </row>
        <row r="7">
          <cell r="E7" t="str">
            <v>BK-241-02</v>
          </cell>
        </row>
        <row r="8">
          <cell r="E8" t="str">
            <v>ES-241-01</v>
          </cell>
        </row>
        <row r="9">
          <cell r="E9" t="str">
            <v>ES-241-01</v>
          </cell>
        </row>
        <row r="10">
          <cell r="E10" t="str">
            <v>ES-241-02</v>
          </cell>
        </row>
        <row r="11">
          <cell r="E11" t="str">
            <v>ES-241-02</v>
          </cell>
        </row>
        <row r="12">
          <cell r="E12" t="str">
            <v>ES-241-10</v>
          </cell>
        </row>
        <row r="13">
          <cell r="E13" t="str">
            <v>ES-241-10</v>
          </cell>
        </row>
        <row r="14">
          <cell r="E14" t="str">
            <v>HE-241-1-01</v>
          </cell>
        </row>
        <row r="15">
          <cell r="E15" t="str">
            <v>HE-241-2-01</v>
          </cell>
        </row>
        <row r="16">
          <cell r="E16" t="str">
            <v>HSS-241-01</v>
          </cell>
        </row>
        <row r="17">
          <cell r="E17" t="str">
            <v>HSS-241-01</v>
          </cell>
        </row>
        <row r="18">
          <cell r="E18" t="str">
            <v>HSS-241-02</v>
          </cell>
        </row>
        <row r="19">
          <cell r="E19" t="str">
            <v>HSS-241-02</v>
          </cell>
        </row>
        <row r="20">
          <cell r="E20" t="str">
            <v>HSS-241-07</v>
          </cell>
        </row>
        <row r="21">
          <cell r="E21" t="str">
            <v>HSS-241-07</v>
          </cell>
        </row>
        <row r="22">
          <cell r="E22" t="str">
            <v>HSS-241-08</v>
          </cell>
        </row>
        <row r="23">
          <cell r="E23" t="str">
            <v>HSS-241-08</v>
          </cell>
        </row>
        <row r="24">
          <cell r="E24" t="str">
            <v>LCS-241-01</v>
          </cell>
        </row>
        <row r="25">
          <cell r="E25" t="str">
            <v>LCS-241-11</v>
          </cell>
        </row>
        <row r="26">
          <cell r="E26" t="str">
            <v>LCS-241-31</v>
          </cell>
        </row>
        <row r="27">
          <cell r="E27" t="str">
            <v>LCS-241-32</v>
          </cell>
        </row>
        <row r="28">
          <cell r="E28" t="str">
            <v>LCS-241-41</v>
          </cell>
        </row>
        <row r="29">
          <cell r="E29" t="str">
            <v>LCS-241-41</v>
          </cell>
        </row>
        <row r="30">
          <cell r="E30" t="str">
            <v>LCS-241-42</v>
          </cell>
        </row>
        <row r="31">
          <cell r="E31" t="str">
            <v>LCS-241-42</v>
          </cell>
        </row>
        <row r="32">
          <cell r="E32" t="str">
            <v>LE-241-01</v>
          </cell>
        </row>
        <row r="33">
          <cell r="E33" t="str">
            <v>LE-241-01</v>
          </cell>
        </row>
        <row r="34">
          <cell r="E34" t="str">
            <v>LS-241-01</v>
          </cell>
        </row>
        <row r="35">
          <cell r="E35" t="str">
            <v>LS-241-01</v>
          </cell>
        </row>
        <row r="36">
          <cell r="E36" t="str">
            <v>LS-241-02</v>
          </cell>
        </row>
        <row r="37">
          <cell r="E37" t="str">
            <v>LS-241-02</v>
          </cell>
        </row>
        <row r="38">
          <cell r="E38" t="str">
            <v>LS-241-31</v>
          </cell>
        </row>
        <row r="39">
          <cell r="E39" t="str">
            <v>LS-241-32</v>
          </cell>
        </row>
        <row r="40">
          <cell r="E40" t="str">
            <v>LSH-241-01</v>
          </cell>
        </row>
        <row r="41">
          <cell r="E41" t="str">
            <v>LSH-241-01</v>
          </cell>
        </row>
        <row r="42">
          <cell r="E42" t="str">
            <v>LSH-241-02</v>
          </cell>
        </row>
        <row r="43">
          <cell r="E43" t="str">
            <v>LSH-241-02</v>
          </cell>
        </row>
        <row r="44">
          <cell r="E44" t="str">
            <v>LSH-241-03</v>
          </cell>
        </row>
        <row r="45">
          <cell r="E45" t="str">
            <v>LSH-241-03</v>
          </cell>
        </row>
        <row r="46">
          <cell r="E46" t="str">
            <v>LT-241-01</v>
          </cell>
        </row>
        <row r="47">
          <cell r="E47" t="str">
            <v>LT-241-01</v>
          </cell>
        </row>
        <row r="48">
          <cell r="E48" t="str">
            <v>MTR-241-01</v>
          </cell>
        </row>
        <row r="49">
          <cell r="E49" t="str">
            <v>MTR-241-02</v>
          </cell>
        </row>
        <row r="50">
          <cell r="E50" t="str">
            <v>PS-241-01</v>
          </cell>
        </row>
        <row r="51">
          <cell r="E51" t="str">
            <v>PS-241-01</v>
          </cell>
        </row>
        <row r="52">
          <cell r="E52" t="str">
            <v>PS-241-32</v>
          </cell>
        </row>
        <row r="53">
          <cell r="E53" t="str">
            <v>PS-241-33</v>
          </cell>
        </row>
        <row r="54">
          <cell r="E54" t="str">
            <v>PT-241-31</v>
          </cell>
        </row>
        <row r="55">
          <cell r="E55" t="str">
            <v>PT-241-32</v>
          </cell>
        </row>
        <row r="56">
          <cell r="E56" t="str">
            <v>SE-241-01</v>
          </cell>
        </row>
        <row r="57">
          <cell r="E57" t="str">
            <v>SE-241-01</v>
          </cell>
        </row>
        <row r="58">
          <cell r="E58" t="str">
            <v>SE-241-02</v>
          </cell>
        </row>
        <row r="59">
          <cell r="E59" t="str">
            <v>SE-241-02</v>
          </cell>
        </row>
        <row r="60">
          <cell r="E60" t="str">
            <v>SE-241-03</v>
          </cell>
        </row>
        <row r="61">
          <cell r="E61" t="str">
            <v>SE-241-03</v>
          </cell>
        </row>
        <row r="62">
          <cell r="E62" t="str">
            <v>SV-241-32</v>
          </cell>
        </row>
        <row r="63">
          <cell r="E63" t="str">
            <v>TE-241-1-01</v>
          </cell>
        </row>
        <row r="64">
          <cell r="E64" t="str">
            <v>TE-241-1-02</v>
          </cell>
        </row>
        <row r="65">
          <cell r="E65" t="str">
            <v>TE-241-1-03</v>
          </cell>
        </row>
        <row r="66">
          <cell r="E66" t="str">
            <v>TE-241-1-04</v>
          </cell>
        </row>
        <row r="67">
          <cell r="E67" t="str">
            <v>TE-241-1-05</v>
          </cell>
        </row>
        <row r="68">
          <cell r="E68" t="str">
            <v>TE-241-1-06</v>
          </cell>
        </row>
        <row r="69">
          <cell r="E69" t="str">
            <v>TE-241-1-07</v>
          </cell>
        </row>
        <row r="70">
          <cell r="E70" t="str">
            <v>TE-241-1-08</v>
          </cell>
        </row>
        <row r="71">
          <cell r="E71" t="str">
            <v>TE-241-2-01</v>
          </cell>
        </row>
        <row r="72">
          <cell r="E72" t="str">
            <v>TE-241-2-02</v>
          </cell>
        </row>
        <row r="73">
          <cell r="E73" t="str">
            <v>TE-241-2-03</v>
          </cell>
        </row>
        <row r="74">
          <cell r="E74" t="str">
            <v>TE-241-2-04</v>
          </cell>
        </row>
        <row r="75">
          <cell r="E75" t="str">
            <v>TE-241-2-05</v>
          </cell>
        </row>
        <row r="76">
          <cell r="E76" t="str">
            <v>TE-241-2-06</v>
          </cell>
        </row>
        <row r="77">
          <cell r="E77" t="str">
            <v>TE-241-2-07</v>
          </cell>
        </row>
        <row r="78">
          <cell r="E78" t="str">
            <v>TE-241-2-08</v>
          </cell>
        </row>
        <row r="79">
          <cell r="E79" t="str">
            <v>TT-241-01</v>
          </cell>
        </row>
        <row r="80">
          <cell r="E80" t="str">
            <v>TT-241-02</v>
          </cell>
        </row>
        <row r="81">
          <cell r="E81" t="str">
            <v>TT-241-1-01</v>
          </cell>
        </row>
        <row r="82">
          <cell r="E82" t="str">
            <v>TT-241-2-01</v>
          </cell>
        </row>
        <row r="83">
          <cell r="E83" t="str">
            <v>TT-241-31</v>
          </cell>
        </row>
        <row r="84">
          <cell r="E84" t="str">
            <v>TT-241-32</v>
          </cell>
        </row>
        <row r="85">
          <cell r="E85" t="str">
            <v>VE-241-1-01</v>
          </cell>
        </row>
        <row r="86">
          <cell r="E86" t="str">
            <v>VE-241-1-02</v>
          </cell>
        </row>
        <row r="87">
          <cell r="E87" t="str">
            <v>VE-241-1-03</v>
          </cell>
        </row>
        <row r="88">
          <cell r="E88" t="str">
            <v>VE-241-1-04</v>
          </cell>
        </row>
        <row r="89">
          <cell r="E89" t="str">
            <v>VE-241-2-01</v>
          </cell>
        </row>
        <row r="90">
          <cell r="E90" t="str">
            <v>VE-241-2-02</v>
          </cell>
        </row>
        <row r="91">
          <cell r="E91" t="str">
            <v>VE-241-2-03</v>
          </cell>
        </row>
        <row r="92">
          <cell r="E92" t="str">
            <v>VE-241-2-04</v>
          </cell>
        </row>
        <row r="93">
          <cell r="E93" t="str">
            <v>XI-241-01</v>
          </cell>
        </row>
        <row r="94">
          <cell r="E94" t="str">
            <v>XI-241-01</v>
          </cell>
        </row>
        <row r="95">
          <cell r="E95" t="str">
            <v>XI-241-02</v>
          </cell>
        </row>
        <row r="96">
          <cell r="E96" t="str">
            <v>XI-241-02</v>
          </cell>
        </row>
        <row r="97">
          <cell r="E97" t="str">
            <v>YA-241-01</v>
          </cell>
        </row>
        <row r="98">
          <cell r="E98" t="str">
            <v>YA-241-01</v>
          </cell>
        </row>
        <row r="99">
          <cell r="E99" t="str">
            <v>YA-241-03</v>
          </cell>
        </row>
        <row r="100">
          <cell r="E100" t="str">
            <v>YA-241-04</v>
          </cell>
        </row>
        <row r="101">
          <cell r="E101" t="str">
            <v>YA-241-04</v>
          </cell>
        </row>
        <row r="102">
          <cell r="E102" t="str">
            <v>YI-241-01</v>
          </cell>
        </row>
        <row r="103">
          <cell r="E103" t="str">
            <v>YI-241-01</v>
          </cell>
        </row>
        <row r="104">
          <cell r="E104" t="str">
            <v>YI-241-03</v>
          </cell>
        </row>
        <row r="105">
          <cell r="E105" t="str">
            <v>YI-241-04</v>
          </cell>
        </row>
        <row r="106">
          <cell r="E106" t="str">
            <v>YI-241-04</v>
          </cell>
        </row>
        <row r="107">
          <cell r="E107" t="str">
            <v>ZS-241-01</v>
          </cell>
        </row>
        <row r="108">
          <cell r="E108" t="str">
            <v>ZS-241-01</v>
          </cell>
        </row>
        <row r="109">
          <cell r="E109" t="str">
            <v>ZS-241-02</v>
          </cell>
        </row>
        <row r="110">
          <cell r="E110" t="str">
            <v>ZS-241-02</v>
          </cell>
        </row>
        <row r="111">
          <cell r="E111" t="str">
            <v>ZS-241-03</v>
          </cell>
        </row>
        <row r="112">
          <cell r="E112" t="str">
            <v>ZS-241-03</v>
          </cell>
        </row>
        <row r="113">
          <cell r="E113" t="str">
            <v>ZS-241-04</v>
          </cell>
        </row>
        <row r="114">
          <cell r="E114" t="str">
            <v>ZS-241-04</v>
          </cell>
        </row>
        <row r="115">
          <cell r="E115" t="str">
            <v>ZS-241-1-01</v>
          </cell>
        </row>
        <row r="116">
          <cell r="E116" t="str">
            <v>ZS-241-14</v>
          </cell>
        </row>
        <row r="117">
          <cell r="E117" t="str">
            <v>ZS-241-14</v>
          </cell>
        </row>
        <row r="118">
          <cell r="E118" t="str">
            <v>ZS-241-15</v>
          </cell>
        </row>
        <row r="119">
          <cell r="E119" t="str">
            <v>ZS-241-15</v>
          </cell>
        </row>
        <row r="120">
          <cell r="E120" t="str">
            <v>ZS-241-2-01</v>
          </cell>
        </row>
        <row r="121">
          <cell r="E121" t="str">
            <v>ZS-241-25</v>
          </cell>
        </row>
        <row r="122">
          <cell r="E122" t="str">
            <v>ZS-241-25</v>
          </cell>
        </row>
        <row r="123">
          <cell r="E123" t="str">
            <v>ZS-241-26</v>
          </cell>
        </row>
        <row r="124">
          <cell r="E124" t="str">
            <v>ZS-241-26</v>
          </cell>
        </row>
        <row r="125">
          <cell r="E125" t="str">
            <v>ZS-241-31</v>
          </cell>
        </row>
        <row r="126">
          <cell r="E126" t="str">
            <v>ZS-241-41</v>
          </cell>
        </row>
        <row r="127">
          <cell r="E127" t="str">
            <v>ZS-241-41</v>
          </cell>
        </row>
        <row r="128">
          <cell r="E128" t="str">
            <v>ZS-241-42</v>
          </cell>
        </row>
        <row r="129">
          <cell r="E129" t="str">
            <v>ZS-241-42</v>
          </cell>
        </row>
        <row r="130">
          <cell r="E130" t="str">
            <v>ZS-241-43</v>
          </cell>
        </row>
        <row r="131">
          <cell r="E131" t="str">
            <v>ZS-241-43</v>
          </cell>
        </row>
        <row r="132">
          <cell r="E132" t="str">
            <v>ZS-241-44</v>
          </cell>
        </row>
        <row r="133">
          <cell r="E133" t="str">
            <v>ZS-241-44</v>
          </cell>
        </row>
        <row r="134">
          <cell r="E134" t="str">
            <v>ZT-241-01</v>
          </cell>
        </row>
        <row r="135">
          <cell r="E135" t="str">
            <v>ZT-241-01</v>
          </cell>
        </row>
        <row r="136">
          <cell r="E136" t="str">
            <v>ZT-241-02</v>
          </cell>
        </row>
        <row r="137">
          <cell r="E137" t="str">
            <v>ZT-241-02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Lucas Muller" id="{B64625E1-CAA2-40EB-88B8-F8641CE390C3}" userId="lmuller@qcasystems.com" providerId="PeoplePicker"/>
  <person displayName="Arabi Elhouderi" id="{365E9627-644B-4502-A004-8DE31ABC0BB1}" userId="aelhouderi@qcasystems.com" providerId="PeoplePicker"/>
  <person displayName="Dominic Kim" id="{76BF8D17-2A77-48EA-A8A4-9C474B400699}" userId="S::dkim@qcasystems.com::2e02be6c-baa6-4b8d-90a4-6e79deca6bd8" providerId="AD"/>
  <person displayName="Larry Hoang" id="{C4B0E5D1-81BB-42FE-BC89-58B597C947E3}" userId="S::lhoang@qcasystems.com::30af096c-29a8-4c7e-8d0c-5b3cea00f44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34" dT="2025-01-09T19:06:54.53" personId="{76BF8D17-2A77-48EA-A8A4-9C474B400699}" id="{112DA21D-6A00-48D2-A1C2-445227D89B01}" done="1">
    <text xml:space="preserve">2025-01-09 JC sent an email about the change to AFA-20-S752 due to the combined order with Conveyor project in Westshore. </text>
  </threadedComment>
  <threadedComment ref="Y35" dT="2025-01-09T19:06:54.53" personId="{76BF8D17-2A77-48EA-A8A4-9C474B400699}" id="{936983CD-AD35-45D1-BC79-A723CEC93800}" done="1">
    <text xml:space="preserve">2025-01-09 JC sent an email about the change to AFA-20-S752 due to the combined order with Conveyor project in Westshore. </text>
  </threadedComment>
  <threadedComment ref="Y36" dT="2025-01-09T19:06:54.53" personId="{76BF8D17-2A77-48EA-A8A4-9C474B400699}" id="{6C39BF1F-6D70-43D6-8B66-AA1A97D62004}" done="1">
    <text xml:space="preserve">2025-01-09 JC sent an email about the change to AFA-20-S752 due to the combined order with Conveyor project in Westshore. </text>
  </threadedComment>
  <threadedComment ref="Y37" dT="2025-01-09T19:06:54.53" personId="{76BF8D17-2A77-48EA-A8A4-9C474B400699}" id="{87D8F324-E590-4AE3-89D9-C56EC19A96DC}" done="1">
    <text xml:space="preserve">2025-01-09 JC sent an email about the change to AFA-20-S752 due to the combined order with Conveyor project in Westshore. </text>
  </threadedComment>
  <threadedComment ref="Y40" dT="2025-02-15T00:01:05.70" personId="{76BF8D17-2A77-48EA-A8A4-9C474B400699}" id="{A5C58898-E500-4B24-876C-1825D97A7447}">
    <text xml:space="preserve">This seems just copied from BC-ZT1. Model would be different. And it’s assigned to DI module in IO list. </text>
  </threadedComment>
  <threadedComment ref="Y61" dT="2025-01-09T19:06:54.53" personId="{76BF8D17-2A77-48EA-A8A4-9C474B400699}" id="{88009374-41D1-4904-96DE-E3BB99EF5A0C}" done="1">
    <text xml:space="preserve">2025-01-09 JC sent an email about the change to AFA-20-S752 due to the combined order with Conveyor project in Westshore. </text>
  </threadedComment>
  <threadedComment ref="Y62" dT="2025-01-09T19:06:54.53" personId="{76BF8D17-2A77-48EA-A8A4-9C474B400699}" id="{0BF0456E-3FD7-4EAC-AAC6-A2FE0BE8FE86}" done="1">
    <text xml:space="preserve">2025-01-09 JC sent an email about the change to AFA-20-S752 due to the combined order with Conveyor project in Westshore. </text>
  </threadedComment>
  <threadedComment ref="Y63" dT="2025-01-09T19:06:54.53" personId="{76BF8D17-2A77-48EA-A8A4-9C474B400699}" id="{021C3EB3-5F5A-4155-8B87-A7DB36BD4B2D}" done="1">
    <text xml:space="preserve">2025-01-09 JC sent an email about the change to AFA-20-S752 due to the combined order with Conveyor project in Westshore. </text>
  </threadedComment>
  <threadedComment ref="Y64" dT="2025-01-09T19:06:54.53" personId="{76BF8D17-2A77-48EA-A8A4-9C474B400699}" id="{1FC7023A-8117-47C1-8E0F-EA94D20D0A2C}" done="1">
    <text xml:space="preserve">2025-01-09 JC sent an email about the change to AFA-20-S752 due to the combined order with Conveyor project in Westshore.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2" dT="2022-01-25T17:21:10.17" personId="{C4B0E5D1-81BB-42FE-BC89-58B597C947E3}" id="{270C9A51-E6F5-4C9B-952E-A0AC71995D47}">
    <text>@Arabi Elhouderi could probably hide this column as well</text>
    <mentions>
      <mention mentionpersonId="{365E9627-644B-4502-A004-8DE31ABC0BB1}" mentionId="{7E9F475D-BD3E-41F1-A9DD-886B6AD84D4C}" startIndex="0" length="16"/>
    </mentions>
  </threadedComment>
  <threadedComment ref="H9" dT="2022-01-18T23:33:35.03" personId="{C4B0E5D1-81BB-42FE-BC89-58B597C947E3}" id="{DBBBB3ED-683E-4199-898C-1C2E3E51435E}">
    <text>@Lucas Muller @Arabi Elhouderi can we change "I" (Input) and "O" (Output) to "DI" for "Digital Input" and "DO" for "Digital Output," respectively?</text>
    <mentions>
      <mention mentionpersonId="{B64625E1-CAA2-40EB-88B8-F8641CE390C3}" mentionId="{83C89BCC-EFE0-4380-A6AB-6661898B1995}" startIndex="0" length="13"/>
      <mention mentionpersonId="{365E9627-644B-4502-A004-8DE31ABC0BB1}" mentionId="{2AE51E69-7143-471F-8A2A-D1BB8CE8839E}" startIndex="14" length="16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5-01-09T19:06:54.53" personId="{76BF8D17-2A77-48EA-A8A4-9C474B400699}" id="{2D3EF6C1-37AD-4349-964D-01864A433888}">
    <text xml:space="preserve">2025-01-09 JC sent an email about the change to AFA-20-S752 due to the combined order with Conveyor project in Westshore.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D63-9DA5-48F0-92FE-39A232CAF5D3}">
  <sheetPr codeName="Sheet1">
    <tabColor rgb="FF00B0F0"/>
    <pageSetUpPr fitToPage="1"/>
  </sheetPr>
  <dimension ref="A1:AS724"/>
  <sheetViews>
    <sheetView tabSelected="1" topLeftCell="Q1" zoomScale="70" zoomScaleNormal="70" workbookViewId="0">
      <selection activeCell="Y9" sqref="Y9"/>
    </sheetView>
  </sheetViews>
  <sheetFormatPr defaultColWidth="18.42578125" defaultRowHeight="15" x14ac:dyDescent="0.25"/>
  <cols>
    <col min="1" max="1" width="11.85546875" style="19" customWidth="1"/>
    <col min="2" max="2" width="8.5703125" style="10" bestFit="1" customWidth="1"/>
    <col min="3" max="3" width="15" style="4" bestFit="1" customWidth="1"/>
    <col min="4" max="4" width="10.7109375" style="5" customWidth="1"/>
    <col min="5" max="5" width="4.85546875" style="5" customWidth="1"/>
    <col min="6" max="6" width="10.7109375" style="6" customWidth="1"/>
    <col min="7" max="7" width="4.85546875" style="6" customWidth="1"/>
    <col min="8" max="8" width="10.7109375" style="7" customWidth="1"/>
    <col min="9" max="9" width="4.85546875" style="7" customWidth="1"/>
    <col min="10" max="10" width="10.7109375" style="7" customWidth="1"/>
    <col min="11" max="11" width="4.85546875" style="7" customWidth="1"/>
    <col min="12" max="12" width="27.140625" style="3" bestFit="1" customWidth="1"/>
    <col min="13" max="13" width="28.5703125" style="3" customWidth="1"/>
    <col min="14" max="14" width="30" style="4" customWidth="1"/>
    <col min="15" max="15" width="27.42578125" style="9" customWidth="1"/>
    <col min="16" max="16" width="29.28515625" style="9" customWidth="1"/>
    <col min="17" max="17" width="28.85546875" style="9" customWidth="1"/>
    <col min="18" max="18" width="28.7109375" style="9" customWidth="1"/>
    <col min="19" max="19" width="86" style="3" customWidth="1"/>
    <col min="20" max="20" width="17.28515625" style="8" customWidth="1"/>
    <col min="21" max="21" width="22.7109375" style="8" customWidth="1"/>
    <col min="22" max="22" width="16.5703125" style="8" customWidth="1"/>
    <col min="23" max="23" width="19.85546875" style="9" customWidth="1"/>
    <col min="24" max="24" width="24.7109375" style="20" customWidth="1"/>
    <col min="25" max="25" width="24.28515625" style="20" customWidth="1"/>
    <col min="26" max="26" width="13.140625" style="12" customWidth="1"/>
    <col min="27" max="27" width="16.140625" style="12" customWidth="1"/>
    <col min="28" max="28" width="13.140625" style="12" customWidth="1"/>
    <col min="29" max="29" width="23.42578125" style="12" customWidth="1"/>
    <col min="30" max="30" width="21.140625" style="12" customWidth="1"/>
    <col min="31" max="31" width="27.5703125" style="12" customWidth="1"/>
    <col min="32" max="32" width="35.28515625" style="2" customWidth="1"/>
    <col min="33" max="33" width="18.42578125" style="2" customWidth="1"/>
    <col min="34" max="34" width="25.140625" style="2" customWidth="1"/>
    <col min="35" max="35" width="18.42578125" style="1" customWidth="1"/>
    <col min="36" max="36" width="49" style="2" customWidth="1"/>
    <col min="37" max="39" width="18.42578125" style="2" customWidth="1"/>
    <col min="40" max="40" width="25.140625" style="2" customWidth="1"/>
    <col min="41" max="42" width="18.42578125" style="2" customWidth="1"/>
    <col min="43" max="43" width="41.42578125" style="370" customWidth="1"/>
    <col min="44" max="16384" width="18.42578125" style="2"/>
  </cols>
  <sheetData>
    <row r="1" spans="1:45" s="85" customFormat="1" ht="15" customHeight="1" thickBot="1" x14ac:dyDescent="0.3">
      <c r="A1" s="79"/>
      <c r="B1" s="80"/>
      <c r="C1" s="81"/>
      <c r="D1" s="82"/>
      <c r="E1" s="82"/>
      <c r="F1" s="83"/>
      <c r="G1" s="83"/>
      <c r="H1" s="83"/>
      <c r="I1" s="83"/>
      <c r="J1" s="83"/>
      <c r="K1" s="83"/>
      <c r="L1" s="79"/>
      <c r="M1" s="79"/>
      <c r="N1" s="79"/>
      <c r="O1" s="79" t="s">
        <v>0</v>
      </c>
      <c r="P1" s="79"/>
      <c r="Q1" s="79"/>
      <c r="R1" s="79"/>
      <c r="S1" s="79"/>
      <c r="T1" s="79"/>
      <c r="U1" s="81"/>
      <c r="V1" s="79"/>
      <c r="W1" s="81"/>
      <c r="X1" s="81"/>
      <c r="Y1" s="81"/>
      <c r="Z1" s="81"/>
      <c r="AA1" s="79"/>
      <c r="AB1" s="81"/>
      <c r="AC1" s="81"/>
      <c r="AD1" s="81"/>
      <c r="AE1" s="81"/>
      <c r="AF1" s="84"/>
      <c r="AQ1" s="365"/>
    </row>
    <row r="2" spans="1:45" s="85" customFormat="1" ht="15" customHeight="1" thickBot="1" x14ac:dyDescent="0.3">
      <c r="A2" s="610"/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86"/>
      <c r="N2" s="87" t="s">
        <v>1</v>
      </c>
      <c r="O2" s="88">
        <v>45463</v>
      </c>
      <c r="P2" s="89"/>
      <c r="Q2" s="90"/>
      <c r="R2" s="89"/>
      <c r="S2" s="93" t="s">
        <v>2</v>
      </c>
      <c r="T2" s="92" t="s">
        <v>3</v>
      </c>
      <c r="U2" s="93" t="s">
        <v>4</v>
      </c>
      <c r="V2" s="93" t="s">
        <v>5</v>
      </c>
      <c r="W2" s="94" t="s">
        <v>1</v>
      </c>
      <c r="X2" s="81"/>
      <c r="Y2" s="81"/>
      <c r="Z2" s="81"/>
      <c r="AA2" s="79"/>
      <c r="AB2" s="81"/>
      <c r="AC2" s="81"/>
      <c r="AD2" s="81"/>
      <c r="AE2" s="81"/>
      <c r="AF2" s="91"/>
      <c r="AQ2" s="365"/>
    </row>
    <row r="3" spans="1:45" s="85" customFormat="1" ht="15" customHeight="1" thickBot="1" x14ac:dyDescent="0.3">
      <c r="A3" s="610"/>
      <c r="B3" s="610"/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95"/>
      <c r="N3" s="96" t="s">
        <v>6</v>
      </c>
      <c r="O3" s="97" t="s">
        <v>7</v>
      </c>
      <c r="P3" s="98"/>
      <c r="Q3" s="99"/>
      <c r="R3" s="98"/>
      <c r="S3" s="247" t="s">
        <v>8</v>
      </c>
      <c r="T3" s="100" t="s">
        <v>9</v>
      </c>
      <c r="U3" s="101" t="s">
        <v>7</v>
      </c>
      <c r="V3" s="101" t="s">
        <v>10</v>
      </c>
      <c r="W3" s="102">
        <v>45342</v>
      </c>
      <c r="X3" s="103"/>
      <c r="Y3" s="81"/>
      <c r="Z3" s="81"/>
      <c r="AA3" s="79"/>
      <c r="AB3" s="81"/>
      <c r="AC3" s="81"/>
      <c r="AD3" s="81"/>
      <c r="AE3" s="81"/>
      <c r="AF3" s="79"/>
      <c r="AQ3" s="365"/>
    </row>
    <row r="4" spans="1:45" s="85" customFormat="1" ht="15" customHeight="1" thickBot="1" x14ac:dyDescent="0.3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95"/>
      <c r="N4" s="96" t="s">
        <v>11</v>
      </c>
      <c r="O4" s="97" t="s">
        <v>10</v>
      </c>
      <c r="P4" s="104"/>
      <c r="Q4" s="105"/>
      <c r="R4" s="106"/>
      <c r="S4" s="247" t="s">
        <v>12</v>
      </c>
      <c r="T4" s="100" t="s">
        <v>13</v>
      </c>
      <c r="U4" s="101" t="s">
        <v>7</v>
      </c>
      <c r="V4" s="101" t="s">
        <v>10</v>
      </c>
      <c r="W4" s="102">
        <v>45342</v>
      </c>
      <c r="X4" s="81"/>
      <c r="Y4" s="81"/>
      <c r="Z4" s="81"/>
      <c r="AA4" s="79"/>
      <c r="AB4" s="81"/>
      <c r="AC4" s="81"/>
      <c r="AD4" s="81"/>
      <c r="AE4" s="81"/>
      <c r="AF4" s="79"/>
      <c r="AQ4" s="365"/>
    </row>
    <row r="5" spans="1:45" s="85" customFormat="1" ht="15" customHeight="1" thickBot="1" x14ac:dyDescent="0.3">
      <c r="A5" s="610"/>
      <c r="B5" s="610"/>
      <c r="C5" s="610"/>
      <c r="D5" s="610"/>
      <c r="E5" s="610"/>
      <c r="F5" s="610"/>
      <c r="G5" s="610"/>
      <c r="H5" s="610"/>
      <c r="I5" s="610"/>
      <c r="J5" s="610"/>
      <c r="K5" s="610"/>
      <c r="L5" s="610"/>
      <c r="M5" s="95"/>
      <c r="N5" s="96" t="s">
        <v>14</v>
      </c>
      <c r="O5" s="97"/>
      <c r="P5" s="104"/>
      <c r="Q5" s="105"/>
      <c r="R5" s="106"/>
      <c r="S5" s="247" t="s">
        <v>15</v>
      </c>
      <c r="T5" s="100" t="s">
        <v>16</v>
      </c>
      <c r="U5" s="101" t="s">
        <v>7</v>
      </c>
      <c r="V5" s="101"/>
      <c r="W5" s="102">
        <v>45463</v>
      </c>
      <c r="X5" s="107"/>
      <c r="Y5" s="81"/>
      <c r="Z5" s="81"/>
      <c r="AA5" s="79"/>
      <c r="AB5" s="81"/>
      <c r="AC5" s="81"/>
      <c r="AD5" s="81"/>
      <c r="AE5" s="81"/>
      <c r="AF5" s="79"/>
      <c r="AQ5" s="365"/>
    </row>
    <row r="6" spans="1:45" s="85" customFormat="1" ht="15" customHeight="1" thickBot="1" x14ac:dyDescent="0.3">
      <c r="A6" s="610"/>
      <c r="B6" s="610"/>
      <c r="C6" s="610"/>
      <c r="D6" s="610"/>
      <c r="E6" s="610"/>
      <c r="F6" s="610"/>
      <c r="G6" s="610"/>
      <c r="H6" s="610"/>
      <c r="I6" s="610"/>
      <c r="J6" s="610"/>
      <c r="K6" s="610"/>
      <c r="L6" s="610"/>
      <c r="M6" s="108"/>
      <c r="N6" s="96" t="s">
        <v>17</v>
      </c>
      <c r="O6" s="97">
        <v>8083</v>
      </c>
      <c r="P6" s="104"/>
      <c r="Q6" s="105"/>
      <c r="R6" s="106"/>
      <c r="S6" s="101"/>
      <c r="T6" s="100"/>
      <c r="U6" s="101"/>
      <c r="V6" s="101"/>
      <c r="W6" s="102"/>
      <c r="X6" s="107"/>
      <c r="Y6" s="81"/>
      <c r="Z6" s="81"/>
      <c r="AA6" s="79"/>
      <c r="AB6" s="81"/>
      <c r="AC6" s="81"/>
      <c r="AD6" s="81"/>
      <c r="AE6" s="81"/>
      <c r="AF6" s="79"/>
      <c r="AQ6" s="365"/>
    </row>
    <row r="7" spans="1:45" s="85" customFormat="1" ht="15" customHeight="1" x14ac:dyDescent="0.25">
      <c r="A7" s="614" t="s">
        <v>18</v>
      </c>
      <c r="B7" s="614"/>
      <c r="C7" s="614"/>
      <c r="D7" s="611" t="s">
        <v>19</v>
      </c>
      <c r="E7" s="611"/>
      <c r="F7" s="611"/>
      <c r="G7" s="611"/>
      <c r="H7" s="611"/>
      <c r="I7" s="611"/>
      <c r="J7" s="185"/>
      <c r="K7" s="185"/>
      <c r="L7" s="611" t="s">
        <v>20</v>
      </c>
      <c r="M7" s="611"/>
      <c r="N7" s="162" t="s">
        <v>21</v>
      </c>
      <c r="O7" s="97" t="s">
        <v>22</v>
      </c>
      <c r="P7" s="104"/>
      <c r="Q7" s="105"/>
      <c r="R7" s="106"/>
      <c r="S7" s="101"/>
      <c r="T7" s="100"/>
      <c r="U7" s="101"/>
      <c r="V7" s="101"/>
      <c r="W7" s="102"/>
      <c r="X7" s="81"/>
      <c r="Y7" s="81"/>
      <c r="Z7" s="81"/>
      <c r="AA7" s="79"/>
      <c r="AB7" s="81"/>
      <c r="AC7" s="81"/>
      <c r="AD7" s="81"/>
      <c r="AE7" s="81"/>
      <c r="AF7" s="79"/>
      <c r="AI7" s="22"/>
      <c r="AQ7" s="365"/>
    </row>
    <row r="8" spans="1:45" s="85" customFormat="1" ht="15" customHeight="1" thickBot="1" x14ac:dyDescent="0.3">
      <c r="A8" s="615"/>
      <c r="B8" s="615"/>
      <c r="C8" s="615"/>
      <c r="D8" s="613" t="s">
        <v>23</v>
      </c>
      <c r="E8" s="613"/>
      <c r="F8" s="613"/>
      <c r="G8" s="613"/>
      <c r="H8" s="613"/>
      <c r="I8" s="613"/>
      <c r="J8" s="186"/>
      <c r="K8" s="186"/>
      <c r="L8" s="612"/>
      <c r="M8" s="612"/>
      <c r="N8" s="163" t="s">
        <v>24</v>
      </c>
      <c r="O8" s="109" t="s">
        <v>16</v>
      </c>
      <c r="P8" s="98"/>
      <c r="Q8" s="99"/>
      <c r="R8" s="98"/>
      <c r="S8" s="111"/>
      <c r="T8" s="110"/>
      <c r="U8" s="111"/>
      <c r="V8" s="111"/>
      <c r="W8" s="171"/>
      <c r="X8" s="81"/>
      <c r="Y8" s="81"/>
      <c r="Z8" s="81"/>
      <c r="AA8" s="79"/>
      <c r="AB8" s="81"/>
      <c r="AC8" s="81"/>
      <c r="AD8" s="81"/>
      <c r="AE8" s="81"/>
      <c r="AF8" s="79"/>
      <c r="AI8" s="22"/>
      <c r="AQ8" s="365"/>
    </row>
    <row r="9" spans="1:45" s="22" customFormat="1" ht="75" customHeight="1" thickBot="1" x14ac:dyDescent="0.3">
      <c r="A9" s="23" t="s">
        <v>25</v>
      </c>
      <c r="B9" s="23" t="s">
        <v>24</v>
      </c>
      <c r="C9" s="182" t="s">
        <v>26</v>
      </c>
      <c r="D9" s="151" t="s">
        <v>27</v>
      </c>
      <c r="E9" s="183" t="s">
        <v>28</v>
      </c>
      <c r="F9" s="152" t="s">
        <v>29</v>
      </c>
      <c r="G9" s="152" t="s">
        <v>28</v>
      </c>
      <c r="H9" s="152" t="s">
        <v>30</v>
      </c>
      <c r="I9" s="184" t="s">
        <v>28</v>
      </c>
      <c r="J9" s="184" t="s">
        <v>31</v>
      </c>
      <c r="K9" s="184" t="s">
        <v>28</v>
      </c>
      <c r="L9" s="180" t="s">
        <v>32</v>
      </c>
      <c r="M9" s="180" t="s">
        <v>33</v>
      </c>
      <c r="N9" s="11" t="s">
        <v>34</v>
      </c>
      <c r="O9" s="11" t="s">
        <v>35</v>
      </c>
      <c r="P9" s="156" t="s">
        <v>36</v>
      </c>
      <c r="Q9" s="156" t="s">
        <v>37</v>
      </c>
      <c r="R9" s="156" t="s">
        <v>38</v>
      </c>
      <c r="S9" s="180" t="s">
        <v>39</v>
      </c>
      <c r="T9" s="11" t="s">
        <v>40</v>
      </c>
      <c r="U9" s="180" t="s">
        <v>41</v>
      </c>
      <c r="V9" s="11" t="s">
        <v>42</v>
      </c>
      <c r="W9" s="24" t="s">
        <v>43</v>
      </c>
      <c r="X9" s="11" t="s">
        <v>44</v>
      </c>
      <c r="Y9" s="11" t="s">
        <v>45</v>
      </c>
      <c r="Z9" s="11" t="s">
        <v>46</v>
      </c>
      <c r="AA9" s="11" t="s">
        <v>47</v>
      </c>
      <c r="AB9" s="11" t="s">
        <v>48</v>
      </c>
      <c r="AC9" s="170" t="s">
        <v>49</v>
      </c>
      <c r="AD9" s="170" t="s">
        <v>50</v>
      </c>
      <c r="AE9" s="11" t="s">
        <v>51</v>
      </c>
      <c r="AF9" s="11" t="s">
        <v>52</v>
      </c>
      <c r="AJ9" s="310" t="s">
        <v>53</v>
      </c>
      <c r="AK9" s="310" t="s">
        <v>54</v>
      </c>
      <c r="AL9" s="310" t="s">
        <v>55</v>
      </c>
      <c r="AN9" s="310" t="s">
        <v>56</v>
      </c>
      <c r="AQ9" s="366" t="s">
        <v>57</v>
      </c>
      <c r="AS9" s="22" t="s">
        <v>58</v>
      </c>
    </row>
    <row r="10" spans="1:45" s="1" customFormat="1" ht="15" customHeight="1" x14ac:dyDescent="0.25">
      <c r="A10" s="150">
        <f>ROW()-9</f>
        <v>1</v>
      </c>
      <c r="B10" s="149" t="s">
        <v>9</v>
      </c>
      <c r="C10" s="150" t="s">
        <v>59</v>
      </c>
      <c r="D10" s="150" t="s">
        <v>60</v>
      </c>
      <c r="E10" s="150"/>
      <c r="F10" s="148"/>
      <c r="G10" s="148"/>
      <c r="H10" s="148"/>
      <c r="I10" s="148"/>
      <c r="J10" s="148"/>
      <c r="K10" s="148"/>
      <c r="L10" s="150"/>
      <c r="M10" s="150"/>
      <c r="N10" s="150" t="s">
        <v>61</v>
      </c>
      <c r="O10" s="150" t="s">
        <v>62</v>
      </c>
      <c r="P10" s="150"/>
      <c r="Q10" s="150"/>
      <c r="R10" s="150"/>
      <c r="S10" s="153"/>
      <c r="T10" s="150"/>
      <c r="U10" s="150"/>
      <c r="V10" s="150"/>
      <c r="W10" s="150"/>
      <c r="X10" s="150"/>
      <c r="Y10" s="154"/>
      <c r="Z10" s="150"/>
      <c r="AA10" s="150"/>
      <c r="AB10" s="150"/>
      <c r="AC10" s="150"/>
      <c r="AD10" s="150"/>
      <c r="AE10" s="150" t="s">
        <v>63</v>
      </c>
      <c r="AF10" s="155"/>
      <c r="AH10" s="22"/>
      <c r="AI10" s="22"/>
      <c r="AJ10" s="22"/>
      <c r="AK10" s="22"/>
      <c r="AQ10" s="42"/>
    </row>
    <row r="11" spans="1:45" s="304" customFormat="1" ht="15" customHeight="1" x14ac:dyDescent="0.25">
      <c r="A11" s="296">
        <f t="shared" ref="A11:A545" si="0">ROW()-9</f>
        <v>2</v>
      </c>
      <c r="B11" s="297" t="s">
        <v>16</v>
      </c>
      <c r="C11" s="298" t="s">
        <v>59</v>
      </c>
      <c r="D11" s="298" t="s">
        <v>60</v>
      </c>
      <c r="E11" s="298"/>
      <c r="F11" s="299"/>
      <c r="G11" s="299"/>
      <c r="H11" s="299"/>
      <c r="I11" s="299"/>
      <c r="J11" s="299" t="s">
        <v>64</v>
      </c>
      <c r="K11" s="299" t="s">
        <v>65</v>
      </c>
      <c r="L11" s="301" t="str">
        <f>IF(C11&lt;&gt;"",CONCATENATE(IF(C11&lt;&gt;"",C11,""),IF(D11&lt;&gt;"","-"&amp;D11&amp;E11,""),IF(F11&lt;&gt;"","-"&amp;F11&amp;G11,""),IF(H11&lt;&gt;"","-"&amp;H11&amp;I11,""),IF(J11&lt;&gt;"","-"&amp;J11&amp;K11,"")),"")</f>
        <v>SL3-BC-ES1</v>
      </c>
      <c r="M11" s="297" t="str">
        <f>IFERROR(VLOOKUP(J11,'LOOK-UP TABLES'!$AS:$AT,2,FALSE),"")</f>
        <v xml:space="preserve">E-Stop PB </v>
      </c>
      <c r="N11" s="297" t="s">
        <v>61</v>
      </c>
      <c r="O11" s="297" t="s">
        <v>66</v>
      </c>
      <c r="P11" s="297" t="s">
        <v>67</v>
      </c>
      <c r="Q11" s="297" t="s">
        <v>68</v>
      </c>
      <c r="R11" s="297" t="s">
        <v>69</v>
      </c>
      <c r="S11" s="300" t="str">
        <f t="shared" ref="S11:S23" si="1">IF(L11&lt;&gt;"",IF(N11&lt;&gt;"",N11,"")&amp;IF(O11&lt;&gt;""," "&amp;O11,"")&amp;IF(P11&lt;&gt;""," "&amp;P11,"")&amp;IF(Q11&lt;&gt;""," "&amp;Q11,"")&amp;IF(R11&lt;&gt;""," "&amp;R11,""),"")</f>
        <v>Shiploader 3 Boom Conveyor Left Side, Tail End Emergency Stop Push Button</v>
      </c>
      <c r="T11" s="297"/>
      <c r="U11" s="297" t="str">
        <f>IFERROR(VLOOKUP(L11, 'IO LIST'!$J$34:$AE$1823,22, FALSE),"")</f>
        <v/>
      </c>
      <c r="V11" s="297" t="s">
        <v>70</v>
      </c>
      <c r="W11" s="297" t="s">
        <v>71</v>
      </c>
      <c r="X11" s="297" t="s">
        <v>72</v>
      </c>
      <c r="Y11" s="302" t="s">
        <v>73</v>
      </c>
      <c r="Z11" s="297"/>
      <c r="AA11" s="297"/>
      <c r="AB11" s="297"/>
      <c r="AC11" s="297"/>
      <c r="AD11" s="297"/>
      <c r="AE11" s="297"/>
      <c r="AF11" s="303" t="str">
        <f>IFERROR(IF(U11="FLEX-242-11","7265NBT-043020-242-100 to 180",IF(U11="FLEX-242-01","7265NBT-043020-242-000 to 083","")),"")</f>
        <v/>
      </c>
      <c r="AH11" s="336" t="s">
        <v>74</v>
      </c>
      <c r="AJ11" s="304" t="s">
        <v>75</v>
      </c>
      <c r="AK11" s="304" t="s">
        <v>76</v>
      </c>
      <c r="AQ11" s="367"/>
    </row>
    <row r="12" spans="1:45" s="304" customFormat="1" ht="15" customHeight="1" x14ac:dyDescent="0.25">
      <c r="A12" s="296">
        <f t="shared" si="0"/>
        <v>3</v>
      </c>
      <c r="B12" s="297" t="s">
        <v>16</v>
      </c>
      <c r="C12" s="298" t="s">
        <v>59</v>
      </c>
      <c r="D12" s="298" t="s">
        <v>60</v>
      </c>
      <c r="E12" s="298"/>
      <c r="F12" s="299"/>
      <c r="G12" s="299"/>
      <c r="H12" s="299"/>
      <c r="I12" s="299"/>
      <c r="J12" s="299" t="s">
        <v>64</v>
      </c>
      <c r="K12" s="299" t="s">
        <v>77</v>
      </c>
      <c r="L12" s="301" t="str">
        <f t="shared" ref="L12:L23" si="2">IF(C12&lt;&gt;"",CONCATENATE(IF(C12&lt;&gt;"",C12,""),IF(D12&lt;&gt;"","-"&amp;D12&amp;E12,""),IF(F12&lt;&gt;"","-"&amp;F12&amp;G12,""),IF(H12&lt;&gt;"","-"&amp;H12&amp;I12,""),IF(J12&lt;&gt;"","-"&amp;J12&amp;K12,"")),"")</f>
        <v>SL3-BC-ES2</v>
      </c>
      <c r="M12" s="297" t="str">
        <f>IFERROR(VLOOKUP(J12,'LOOK-UP TABLES'!$AS:$AT,2,FALSE),"")</f>
        <v xml:space="preserve">E-Stop PB </v>
      </c>
      <c r="N12" s="297" t="s">
        <v>61</v>
      </c>
      <c r="O12" s="297" t="s">
        <v>66</v>
      </c>
      <c r="P12" s="297" t="s">
        <v>78</v>
      </c>
      <c r="Q12" s="297" t="s">
        <v>68</v>
      </c>
      <c r="R12" s="297" t="s">
        <v>69</v>
      </c>
      <c r="S12" s="300" t="str">
        <f t="shared" si="1"/>
        <v>Shiploader 3 Boom Conveyor Right Side, Tail End Emergency Stop Push Button</v>
      </c>
      <c r="T12" s="297"/>
      <c r="U12" s="297" t="str">
        <f>IFERROR(VLOOKUP(L12, 'IO LIST'!$J$34:$AE$1823,22, FALSE),"")</f>
        <v/>
      </c>
      <c r="V12" s="297" t="s">
        <v>70</v>
      </c>
      <c r="W12" s="297" t="s">
        <v>71</v>
      </c>
      <c r="X12" s="297" t="s">
        <v>72</v>
      </c>
      <c r="Y12" s="302" t="s">
        <v>73</v>
      </c>
      <c r="Z12" s="297"/>
      <c r="AA12" s="297"/>
      <c r="AB12" s="297"/>
      <c r="AC12" s="297"/>
      <c r="AD12" s="297"/>
      <c r="AE12" s="297"/>
      <c r="AF12" s="303" t="str">
        <f t="shared" ref="AF12:AF21" si="3">IFERROR(IF(U12="FLEX-242-11","7265NBT-043020-242-100 to 180",IF(U12="FLEX-242-01","7265NBT-043020-242-000 to 083","")),"")</f>
        <v/>
      </c>
      <c r="AH12" s="336" t="s">
        <v>74</v>
      </c>
      <c r="AJ12" s="304" t="s">
        <v>75</v>
      </c>
      <c r="AK12" s="304" t="s">
        <v>76</v>
      </c>
      <c r="AQ12" s="367"/>
    </row>
    <row r="13" spans="1:45" s="22" customFormat="1" ht="15" customHeight="1" x14ac:dyDescent="0.25">
      <c r="A13" s="137">
        <f t="shared" si="0"/>
        <v>4</v>
      </c>
      <c r="B13" s="21"/>
      <c r="C13" s="15"/>
      <c r="D13" s="15"/>
      <c r="E13" s="15"/>
      <c r="F13" s="16"/>
      <c r="G13" s="16"/>
      <c r="H13" s="16"/>
      <c r="I13" s="16"/>
      <c r="J13" s="16"/>
      <c r="K13" s="16"/>
      <c r="L13" s="21"/>
      <c r="M13" s="21"/>
      <c r="N13" s="21"/>
      <c r="O13" s="291"/>
      <c r="P13" s="21"/>
      <c r="Q13" s="21"/>
      <c r="R13" s="21"/>
      <c r="S13" s="37"/>
      <c r="T13" s="21"/>
      <c r="U13" s="21" t="str">
        <f>IFERROR(VLOOKUP(L13, 'IO LIST'!$J$34:$AE$1823,22, FALSE),"")</f>
        <v/>
      </c>
      <c r="V13" s="21"/>
      <c r="W13" s="21"/>
      <c r="X13" s="193"/>
      <c r="Y13" s="193"/>
      <c r="Z13" s="21"/>
      <c r="AA13" s="21"/>
      <c r="AB13" s="21"/>
      <c r="AC13" s="21"/>
      <c r="AD13" s="21"/>
      <c r="AE13" s="21"/>
      <c r="AF13" s="28"/>
      <c r="AQ13" s="366"/>
    </row>
    <row r="14" spans="1:45" s="22" customFormat="1" ht="15" customHeight="1" x14ac:dyDescent="0.25">
      <c r="A14" s="137">
        <f t="shared" si="0"/>
        <v>5</v>
      </c>
      <c r="B14" s="21" t="s">
        <v>16</v>
      </c>
      <c r="C14" s="15" t="s">
        <v>59</v>
      </c>
      <c r="D14" s="15" t="s">
        <v>60</v>
      </c>
      <c r="E14" s="15"/>
      <c r="F14" s="16"/>
      <c r="G14" s="16"/>
      <c r="H14" s="16"/>
      <c r="I14" s="16"/>
      <c r="J14" s="16" t="s">
        <v>79</v>
      </c>
      <c r="K14" s="16" t="s">
        <v>65</v>
      </c>
      <c r="L14" s="359" t="str">
        <f t="shared" si="2"/>
        <v>SL3-BC-PC1</v>
      </c>
      <c r="M14" s="21" t="str">
        <f>IFERROR(VLOOKUP(J14,'LOOK-UP TABLES'!$AS:$AT,2,FALSE),"")</f>
        <v xml:space="preserve">Pull Cord </v>
      </c>
      <c r="N14" s="21" t="s">
        <v>61</v>
      </c>
      <c r="O14" s="138" t="s">
        <v>66</v>
      </c>
      <c r="P14" s="21" t="s">
        <v>67</v>
      </c>
      <c r="Q14" s="21" t="s">
        <v>68</v>
      </c>
      <c r="R14" s="21" t="s">
        <v>80</v>
      </c>
      <c r="S14" s="37" t="str">
        <f t="shared" si="1"/>
        <v>Shiploader 3 Boom Conveyor Left Side, Tail End Emergency Stop Pull Cord</v>
      </c>
      <c r="T14" s="21"/>
      <c r="U14" s="21" t="str">
        <f>IFERROR(VLOOKUP(L14, 'IO LIST'!$J$34:$AE$1823,22, FALSE),"")</f>
        <v>SL3-BC-RCP1</v>
      </c>
      <c r="V14" s="21" t="s">
        <v>70</v>
      </c>
      <c r="W14" s="21" t="s">
        <v>71</v>
      </c>
      <c r="X14" s="193" t="s">
        <v>81</v>
      </c>
      <c r="Y14" s="357" t="s">
        <v>82</v>
      </c>
      <c r="Z14" s="21"/>
      <c r="AA14" s="21"/>
      <c r="AB14" s="21"/>
      <c r="AC14" s="21"/>
      <c r="AD14" s="21"/>
      <c r="AE14" s="21"/>
      <c r="AF14" s="28" t="str">
        <f t="shared" si="3"/>
        <v/>
      </c>
      <c r="AJ14" s="22" t="s">
        <v>75</v>
      </c>
      <c r="AK14" s="290" t="s">
        <v>76</v>
      </c>
      <c r="AN14" s="290" t="s">
        <v>75</v>
      </c>
      <c r="AQ14" s="366"/>
    </row>
    <row r="15" spans="1:45" s="22" customFormat="1" ht="15" customHeight="1" x14ac:dyDescent="0.25">
      <c r="A15" s="137">
        <f t="shared" si="0"/>
        <v>6</v>
      </c>
      <c r="B15" s="21" t="s">
        <v>16</v>
      </c>
      <c r="C15" s="15" t="s">
        <v>59</v>
      </c>
      <c r="D15" s="15" t="s">
        <v>60</v>
      </c>
      <c r="E15" s="15"/>
      <c r="F15" s="16"/>
      <c r="G15" s="16"/>
      <c r="H15" s="16"/>
      <c r="I15" s="16"/>
      <c r="J15" s="16" t="s">
        <v>79</v>
      </c>
      <c r="K15" s="16" t="s">
        <v>77</v>
      </c>
      <c r="L15" s="359" t="str">
        <f t="shared" si="2"/>
        <v>SL3-BC-PC2</v>
      </c>
      <c r="M15" s="21" t="str">
        <f>IFERROR(VLOOKUP(J15,'LOOK-UP TABLES'!$AS:$AT,2,FALSE),"")</f>
        <v xml:space="preserve">Pull Cord </v>
      </c>
      <c r="N15" s="21" t="s">
        <v>61</v>
      </c>
      <c r="O15" s="138" t="s">
        <v>66</v>
      </c>
      <c r="P15" s="21" t="s">
        <v>78</v>
      </c>
      <c r="Q15" s="21" t="s">
        <v>68</v>
      </c>
      <c r="R15" s="21" t="s">
        <v>80</v>
      </c>
      <c r="S15" s="37" t="str">
        <f t="shared" si="1"/>
        <v>Shiploader 3 Boom Conveyor Right Side, Tail End Emergency Stop Pull Cord</v>
      </c>
      <c r="T15" s="21"/>
      <c r="U15" s="21" t="str">
        <f>IFERROR(VLOOKUP(L15, 'IO LIST'!$J$10:$AE$1823,22, FALSE),"")</f>
        <v>SL3-BC-RCP1</v>
      </c>
      <c r="V15" s="21" t="s">
        <v>70</v>
      </c>
      <c r="W15" s="21" t="s">
        <v>71</v>
      </c>
      <c r="X15" s="193" t="s">
        <v>81</v>
      </c>
      <c r="Y15" s="357" t="s">
        <v>82</v>
      </c>
      <c r="Z15" s="21"/>
      <c r="AA15" s="21"/>
      <c r="AB15" s="21"/>
      <c r="AC15" s="21"/>
      <c r="AD15" s="21"/>
      <c r="AE15" s="21"/>
      <c r="AF15" s="28" t="str">
        <f t="shared" si="3"/>
        <v/>
      </c>
      <c r="AJ15" s="22" t="s">
        <v>75</v>
      </c>
      <c r="AK15" s="290" t="s">
        <v>76</v>
      </c>
      <c r="AN15" s="290" t="s">
        <v>75</v>
      </c>
      <c r="AQ15" s="366"/>
    </row>
    <row r="16" spans="1:45" s="22" customFormat="1" ht="15" customHeight="1" x14ac:dyDescent="0.25">
      <c r="A16" s="137">
        <f t="shared" si="0"/>
        <v>7</v>
      </c>
      <c r="B16" s="21" t="s">
        <v>16</v>
      </c>
      <c r="C16" s="15" t="s">
        <v>59</v>
      </c>
      <c r="D16" s="15" t="s">
        <v>60</v>
      </c>
      <c r="E16" s="15"/>
      <c r="F16" s="16"/>
      <c r="G16" s="16"/>
      <c r="H16" s="16"/>
      <c r="I16" s="16"/>
      <c r="J16" s="16" t="s">
        <v>79</v>
      </c>
      <c r="K16" s="16" t="s">
        <v>83</v>
      </c>
      <c r="L16" s="359" t="str">
        <f t="shared" si="2"/>
        <v>SL3-BC-PC3</v>
      </c>
      <c r="M16" s="21" t="str">
        <f>IFERROR(VLOOKUP(J16,'LOOK-UP TABLES'!$AS:$AT,2,FALSE),"")</f>
        <v xml:space="preserve">Pull Cord </v>
      </c>
      <c r="N16" s="21" t="s">
        <v>61</v>
      </c>
      <c r="O16" s="138" t="s">
        <v>66</v>
      </c>
      <c r="P16" s="21" t="s">
        <v>84</v>
      </c>
      <c r="Q16" s="21" t="s">
        <v>68</v>
      </c>
      <c r="R16" s="21" t="s">
        <v>80</v>
      </c>
      <c r="S16" s="37" t="str">
        <f t="shared" ref="S16:S17" si="4">IF(L16&lt;&gt;"",IF(N16&lt;&gt;"",N16,"")&amp;IF(O16&lt;&gt;""," "&amp;O16,"")&amp;IF(P16&lt;&gt;""," "&amp;P16,"")&amp;IF(Q16&lt;&gt;""," "&amp;Q16,"")&amp;IF(R16&lt;&gt;""," "&amp;R16,""),"")</f>
        <v>Shiploader 3 Boom Conveyor Left Side, Head End Emergency Stop Pull Cord</v>
      </c>
      <c r="T16" s="21"/>
      <c r="U16" s="21" t="str">
        <f>IFERROR(VLOOKUP(L16, 'IO LIST'!$J$10:$AE$1823,22, FALSE),"")</f>
        <v>SL3-BC-RCP1</v>
      </c>
      <c r="V16" s="21" t="s">
        <v>70</v>
      </c>
      <c r="W16" s="21" t="s">
        <v>71</v>
      </c>
      <c r="X16" s="193" t="s">
        <v>81</v>
      </c>
      <c r="Y16" s="357" t="s">
        <v>82</v>
      </c>
      <c r="Z16" s="21"/>
      <c r="AA16" s="21"/>
      <c r="AB16" s="21"/>
      <c r="AC16" s="21"/>
      <c r="AD16" s="21"/>
      <c r="AE16" s="21"/>
      <c r="AF16" s="28" t="str">
        <f t="shared" si="3"/>
        <v/>
      </c>
      <c r="AJ16" s="22" t="s">
        <v>75</v>
      </c>
      <c r="AK16" s="290" t="s">
        <v>76</v>
      </c>
      <c r="AN16" s="290" t="s">
        <v>75</v>
      </c>
      <c r="AQ16" s="366"/>
    </row>
    <row r="17" spans="1:43" s="22" customFormat="1" ht="15" customHeight="1" x14ac:dyDescent="0.25">
      <c r="A17" s="137">
        <f t="shared" si="0"/>
        <v>8</v>
      </c>
      <c r="B17" s="21" t="s">
        <v>16</v>
      </c>
      <c r="C17" s="15" t="s">
        <v>59</v>
      </c>
      <c r="D17" s="15" t="s">
        <v>60</v>
      </c>
      <c r="E17" s="15"/>
      <c r="F17" s="16"/>
      <c r="G17" s="16"/>
      <c r="H17" s="16"/>
      <c r="I17" s="16"/>
      <c r="J17" s="16" t="s">
        <v>79</v>
      </c>
      <c r="K17" s="16" t="s">
        <v>85</v>
      </c>
      <c r="L17" s="359" t="str">
        <f t="shared" si="2"/>
        <v>SL3-BC-PC4</v>
      </c>
      <c r="M17" s="21" t="str">
        <f>IFERROR(VLOOKUP(J17,'LOOK-UP TABLES'!$AS:$AT,2,FALSE),"")</f>
        <v xml:space="preserve">Pull Cord </v>
      </c>
      <c r="N17" s="21" t="s">
        <v>61</v>
      </c>
      <c r="O17" s="138" t="s">
        <v>66</v>
      </c>
      <c r="P17" s="21" t="s">
        <v>86</v>
      </c>
      <c r="Q17" s="21" t="s">
        <v>68</v>
      </c>
      <c r="R17" s="21" t="s">
        <v>80</v>
      </c>
      <c r="S17" s="37" t="str">
        <f t="shared" si="4"/>
        <v>Shiploader 3 Boom Conveyor Right Side, Head End Emergency Stop Pull Cord</v>
      </c>
      <c r="T17" s="21"/>
      <c r="U17" s="21" t="str">
        <f>IFERROR(VLOOKUP(L17, 'IO LIST'!$J$10:$AE$1823,22, FALSE),"")</f>
        <v>SL3-BC-RCP1</v>
      </c>
      <c r="V17" s="21" t="s">
        <v>70</v>
      </c>
      <c r="W17" s="21" t="s">
        <v>71</v>
      </c>
      <c r="X17" s="193" t="s">
        <v>81</v>
      </c>
      <c r="Y17" s="357" t="s">
        <v>82</v>
      </c>
      <c r="Z17" s="21" t="s">
        <v>75</v>
      </c>
      <c r="AA17" s="21"/>
      <c r="AB17" s="21"/>
      <c r="AC17" s="21"/>
      <c r="AD17" s="21"/>
      <c r="AE17" s="21"/>
      <c r="AF17" s="28" t="str">
        <f t="shared" si="3"/>
        <v/>
      </c>
      <c r="AJ17" s="22" t="s">
        <v>75</v>
      </c>
      <c r="AK17" s="290" t="s">
        <v>76</v>
      </c>
      <c r="AN17" s="290" t="s">
        <v>75</v>
      </c>
      <c r="AQ17" s="366"/>
    </row>
    <row r="18" spans="1:43" s="22" customFormat="1" ht="15" customHeight="1" x14ac:dyDescent="0.25">
      <c r="A18" s="137">
        <f t="shared" si="0"/>
        <v>9</v>
      </c>
      <c r="B18" s="21"/>
      <c r="C18" s="15"/>
      <c r="D18" s="15"/>
      <c r="E18" s="15"/>
      <c r="F18" s="16"/>
      <c r="G18" s="16"/>
      <c r="H18" s="16"/>
      <c r="I18" s="16"/>
      <c r="J18" s="16"/>
      <c r="K18" s="16"/>
      <c r="L18" s="21"/>
      <c r="M18" s="21"/>
      <c r="N18" s="21"/>
      <c r="O18" s="138"/>
      <c r="P18" s="21"/>
      <c r="Q18" s="21"/>
      <c r="R18" s="21"/>
      <c r="S18" s="37"/>
      <c r="T18" s="21"/>
      <c r="U18" s="21" t="str">
        <f>IFERROR(VLOOKUP(L18, 'IO LIST'!$J$10:$AE$1823,22, FALSE),"")</f>
        <v/>
      </c>
      <c r="V18" s="21"/>
      <c r="W18" s="21"/>
      <c r="X18" s="193"/>
      <c r="Y18" s="193"/>
      <c r="Z18" s="21"/>
      <c r="AA18" s="21"/>
      <c r="AB18" s="21"/>
      <c r="AC18" s="21"/>
      <c r="AD18" s="21"/>
      <c r="AE18" s="21"/>
      <c r="AF18" s="28"/>
      <c r="AQ18" s="366"/>
    </row>
    <row r="19" spans="1:43" s="22" customFormat="1" ht="15" customHeight="1" x14ac:dyDescent="0.25">
      <c r="A19" s="137">
        <f t="shared" si="0"/>
        <v>10</v>
      </c>
      <c r="B19" s="21" t="s">
        <v>16</v>
      </c>
      <c r="C19" s="15" t="s">
        <v>59</v>
      </c>
      <c r="D19" s="15" t="s">
        <v>60</v>
      </c>
      <c r="E19" s="15"/>
      <c r="F19" s="16"/>
      <c r="G19" s="16"/>
      <c r="H19" s="16"/>
      <c r="I19" s="16"/>
      <c r="J19" s="16" t="s">
        <v>87</v>
      </c>
      <c r="K19" s="16" t="s">
        <v>65</v>
      </c>
      <c r="L19" s="359" t="str">
        <f t="shared" si="2"/>
        <v>SL3-BC-ZLS1</v>
      </c>
      <c r="M19" s="21" t="str">
        <f>IFERROR(VLOOKUP(J19,'LOOK-UP TABLES'!$AS:$AT,2,FALSE),"")</f>
        <v xml:space="preserve">Limit Switch </v>
      </c>
      <c r="N19" s="21" t="s">
        <v>61</v>
      </c>
      <c r="O19" s="138" t="s">
        <v>66</v>
      </c>
      <c r="P19" s="21" t="s">
        <v>88</v>
      </c>
      <c r="Q19" s="21" t="s">
        <v>89</v>
      </c>
      <c r="R19" s="21" t="s">
        <v>90</v>
      </c>
      <c r="S19" s="37" t="str">
        <f t="shared" si="1"/>
        <v>Shiploader 3 Boom Conveyor Left Side Belt Rip Switch</v>
      </c>
      <c r="T19" s="21"/>
      <c r="U19" s="21" t="str">
        <f>IFERROR(VLOOKUP(L19, 'IO LIST'!$J$10:$AE$1823,22, FALSE),"")</f>
        <v>SL3-BC-RCP1</v>
      </c>
      <c r="V19" s="21" t="s">
        <v>91</v>
      </c>
      <c r="W19" s="21" t="s">
        <v>71</v>
      </c>
      <c r="X19" s="21" t="s">
        <v>92</v>
      </c>
      <c r="Y19" s="359" t="s">
        <v>93</v>
      </c>
      <c r="Z19" s="21" t="s">
        <v>75</v>
      </c>
      <c r="AA19" s="21"/>
      <c r="AB19" s="21"/>
      <c r="AC19" s="21"/>
      <c r="AD19" s="21"/>
      <c r="AE19" s="21"/>
      <c r="AF19" s="28" t="str">
        <f t="shared" si="3"/>
        <v/>
      </c>
      <c r="AJ19" s="22" t="s">
        <v>75</v>
      </c>
      <c r="AK19" s="290" t="s">
        <v>76</v>
      </c>
      <c r="AN19" s="20" t="s">
        <v>94</v>
      </c>
      <c r="AQ19" s="366"/>
    </row>
    <row r="20" spans="1:43" s="22" customFormat="1" ht="15" customHeight="1" x14ac:dyDescent="0.25">
      <c r="A20" s="137">
        <f t="shared" si="0"/>
        <v>11</v>
      </c>
      <c r="B20" s="21" t="s">
        <v>16</v>
      </c>
      <c r="C20" s="15" t="s">
        <v>59</v>
      </c>
      <c r="D20" s="15" t="s">
        <v>60</v>
      </c>
      <c r="E20" s="15"/>
      <c r="F20" s="16"/>
      <c r="G20" s="16"/>
      <c r="H20" s="16"/>
      <c r="I20" s="16"/>
      <c r="J20" s="16" t="s">
        <v>87</v>
      </c>
      <c r="K20" s="16" t="s">
        <v>77</v>
      </c>
      <c r="L20" s="359" t="str">
        <f t="shared" si="2"/>
        <v>SL3-BC-ZLS2</v>
      </c>
      <c r="M20" s="21" t="str">
        <f>IFERROR(VLOOKUP(J20,'LOOK-UP TABLES'!$AS:$AT,2,FALSE),"")</f>
        <v xml:space="preserve">Limit Switch </v>
      </c>
      <c r="N20" s="21" t="s">
        <v>61</v>
      </c>
      <c r="O20" s="138" t="s">
        <v>66</v>
      </c>
      <c r="P20" s="21" t="s">
        <v>95</v>
      </c>
      <c r="Q20" s="21" t="s">
        <v>89</v>
      </c>
      <c r="R20" s="21" t="s">
        <v>90</v>
      </c>
      <c r="S20" s="37" t="str">
        <f t="shared" si="1"/>
        <v>Shiploader 3 Boom Conveyor Right Side Belt Rip Switch</v>
      </c>
      <c r="T20" s="21"/>
      <c r="U20" s="21" t="str">
        <f>IFERROR(VLOOKUP(L20, 'IO LIST'!$J$10:$AE$1823,22, FALSE),"")</f>
        <v>SL3-BC-RCP1</v>
      </c>
      <c r="V20" s="21" t="s">
        <v>91</v>
      </c>
      <c r="W20" s="21" t="s">
        <v>71</v>
      </c>
      <c r="X20" s="21" t="s">
        <v>92</v>
      </c>
      <c r="Y20" s="359" t="s">
        <v>93</v>
      </c>
      <c r="Z20" s="21" t="s">
        <v>75</v>
      </c>
      <c r="AA20" s="21"/>
      <c r="AB20" s="21"/>
      <c r="AC20" s="21"/>
      <c r="AD20" s="21"/>
      <c r="AE20" s="21"/>
      <c r="AF20" s="28" t="str">
        <f t="shared" si="3"/>
        <v/>
      </c>
      <c r="AJ20" s="22" t="s">
        <v>75</v>
      </c>
      <c r="AK20" s="290" t="s">
        <v>76</v>
      </c>
      <c r="AN20" s="20" t="s">
        <v>94</v>
      </c>
      <c r="AQ20" s="366"/>
    </row>
    <row r="21" spans="1:43" s="22" customFormat="1" ht="15" customHeight="1" x14ac:dyDescent="0.25">
      <c r="A21" s="137">
        <f t="shared" si="0"/>
        <v>12</v>
      </c>
      <c r="B21" s="21" t="s">
        <v>16</v>
      </c>
      <c r="C21" s="15" t="s">
        <v>59</v>
      </c>
      <c r="D21" s="15" t="s">
        <v>60</v>
      </c>
      <c r="E21" s="15"/>
      <c r="F21" s="16"/>
      <c r="G21" s="16"/>
      <c r="H21" s="16"/>
      <c r="I21" s="16"/>
      <c r="J21" s="16" t="s">
        <v>96</v>
      </c>
      <c r="K21" s="16" t="s">
        <v>65</v>
      </c>
      <c r="L21" s="359" t="str">
        <f t="shared" ref="L21" si="5">IF(C21&lt;&gt;"",CONCATENATE(IF(C21&lt;&gt;"",C21,""),IF(D21&lt;&gt;"","-"&amp;D21&amp;E21,""),IF(F21&lt;&gt;"","-"&amp;F21&amp;G21,""),IF(H21&lt;&gt;"","-"&amp;H21&amp;I21,""),IF(J21&lt;&gt;"","-"&amp;J21&amp;K21,"")),"")</f>
        <v>SL3-BC-YA1</v>
      </c>
      <c r="M21" s="21" t="str">
        <f>IFERROR(VLOOKUP(J21,'LOOK-UP TABLES'!$AS:$AT,2,FALSE),"")</f>
        <v>Warning Horn</v>
      </c>
      <c r="N21" s="21" t="s">
        <v>61</v>
      </c>
      <c r="O21" s="138" t="s">
        <v>66</v>
      </c>
      <c r="P21" s="21" t="s">
        <v>88</v>
      </c>
      <c r="Q21" s="21" t="s">
        <v>97</v>
      </c>
      <c r="R21" s="21" t="s">
        <v>98</v>
      </c>
      <c r="S21" s="37" t="str">
        <f t="shared" ref="S21" si="6">IF(L21&lt;&gt;"",IF(N21&lt;&gt;"",N21,"")&amp;IF(O21&lt;&gt;""," "&amp;O21,"")&amp;IF(P21&lt;&gt;""," "&amp;P21,"")&amp;IF(Q21&lt;&gt;""," "&amp;Q21,"")&amp;IF(R21&lt;&gt;""," "&amp;R21,""),"")</f>
        <v>Shiploader 3 Boom Conveyor Left Side Start Warning Horn</v>
      </c>
      <c r="T21" s="21"/>
      <c r="U21" s="21" t="str">
        <f>IFERROR(VLOOKUP(L21, 'IO LIST'!$J$10:$AE$1823,22, FALSE),"")</f>
        <v>SL3-BC-RCP1</v>
      </c>
      <c r="V21" s="21" t="s">
        <v>99</v>
      </c>
      <c r="W21" s="21" t="s">
        <v>71</v>
      </c>
      <c r="X21" s="193" t="s">
        <v>100</v>
      </c>
      <c r="Y21" s="194" t="s">
        <v>101</v>
      </c>
      <c r="Z21" s="21" t="s">
        <v>75</v>
      </c>
      <c r="AA21" s="21"/>
      <c r="AB21" s="21"/>
      <c r="AC21" s="21"/>
      <c r="AD21" s="21"/>
      <c r="AE21" s="21"/>
      <c r="AF21" s="28" t="str">
        <f t="shared" si="3"/>
        <v/>
      </c>
      <c r="AJ21" s="22" t="s">
        <v>75</v>
      </c>
      <c r="AK21" s="290" t="s">
        <v>76</v>
      </c>
      <c r="AN21" s="22" t="s">
        <v>102</v>
      </c>
      <c r="AQ21" s="366"/>
    </row>
    <row r="22" spans="1:43" s="22" customFormat="1" ht="15" customHeight="1" x14ac:dyDescent="0.25">
      <c r="A22" s="137">
        <f t="shared" si="0"/>
        <v>13</v>
      </c>
      <c r="B22" s="21" t="s">
        <v>16</v>
      </c>
      <c r="C22" s="15" t="s">
        <v>59</v>
      </c>
      <c r="D22" s="15" t="s">
        <v>60</v>
      </c>
      <c r="E22" s="15"/>
      <c r="F22" s="16"/>
      <c r="G22" s="16"/>
      <c r="H22" s="16"/>
      <c r="I22" s="16"/>
      <c r="J22" s="16" t="s">
        <v>103</v>
      </c>
      <c r="K22" s="16" t="s">
        <v>65</v>
      </c>
      <c r="L22" s="359" t="str">
        <f t="shared" si="2"/>
        <v>SL3-BC-YL1</v>
      </c>
      <c r="M22" s="21" t="str">
        <f>IFERROR(VLOOKUP(J22,'LOOK-UP TABLES'!$AS:$AT,2,FALSE),"")</f>
        <v>Warning Light</v>
      </c>
      <c r="N22" s="21" t="s">
        <v>61</v>
      </c>
      <c r="O22" s="138" t="s">
        <v>66</v>
      </c>
      <c r="P22" s="21" t="s">
        <v>88</v>
      </c>
      <c r="Q22" s="21" t="s">
        <v>97</v>
      </c>
      <c r="R22" s="21" t="s">
        <v>104</v>
      </c>
      <c r="S22" s="37" t="str">
        <f t="shared" si="1"/>
        <v>Shiploader 3 Boom Conveyor Left Side Start Warning Light</v>
      </c>
      <c r="T22" s="21"/>
      <c r="U22" s="21" t="str">
        <f>IFERROR(VLOOKUP(L22, 'IO LIST'!$J$10:$AE$1823,22, FALSE),"")</f>
        <v>SL3-BC-RCP1</v>
      </c>
      <c r="V22" s="21" t="s">
        <v>99</v>
      </c>
      <c r="W22" s="21" t="s">
        <v>71</v>
      </c>
      <c r="X22" s="27" t="s">
        <v>100</v>
      </c>
      <c r="Y22" s="21" t="s">
        <v>105</v>
      </c>
      <c r="Z22" s="21" t="s">
        <v>75</v>
      </c>
      <c r="AA22" s="21"/>
      <c r="AB22" s="21"/>
      <c r="AC22" s="21"/>
      <c r="AD22" s="21"/>
      <c r="AE22" s="21"/>
      <c r="AF22" s="28" t="str">
        <f t="shared" ref="AF22:AF24" si="7">IFERROR(IF(U22="FLEX-242-11","7265NBT-043020-242-100 to 180",IF(U22="FLEX-242-01","7265NBT-043020-242-000 to 083","")),"")</f>
        <v/>
      </c>
      <c r="AJ22" s="22" t="s">
        <v>75</v>
      </c>
      <c r="AK22" s="290" t="s">
        <v>76</v>
      </c>
      <c r="AN22" s="22" t="s">
        <v>106</v>
      </c>
      <c r="AQ22" s="366"/>
    </row>
    <row r="23" spans="1:43" s="22" customFormat="1" ht="15" customHeight="1" x14ac:dyDescent="0.25">
      <c r="A23" s="137">
        <f t="shared" si="0"/>
        <v>14</v>
      </c>
      <c r="B23" s="21" t="s">
        <v>16</v>
      </c>
      <c r="C23" s="15" t="s">
        <v>59</v>
      </c>
      <c r="D23" s="15" t="s">
        <v>60</v>
      </c>
      <c r="E23" s="15"/>
      <c r="F23" s="16"/>
      <c r="G23" s="16"/>
      <c r="H23" s="16"/>
      <c r="I23" s="16"/>
      <c r="J23" s="16" t="s">
        <v>103</v>
      </c>
      <c r="K23" s="16" t="s">
        <v>77</v>
      </c>
      <c r="L23" s="359" t="str">
        <f t="shared" si="2"/>
        <v>SL3-BC-YL2</v>
      </c>
      <c r="M23" s="21" t="str">
        <f>IFERROR(VLOOKUP(J23,'LOOK-UP TABLES'!$AS:$AT,2,FALSE),"")</f>
        <v>Warning Light</v>
      </c>
      <c r="N23" s="21" t="s">
        <v>61</v>
      </c>
      <c r="O23" s="138" t="s">
        <v>66</v>
      </c>
      <c r="P23" s="21" t="s">
        <v>95</v>
      </c>
      <c r="Q23" s="21" t="s">
        <v>97</v>
      </c>
      <c r="R23" s="21" t="s">
        <v>104</v>
      </c>
      <c r="S23" s="37" t="str">
        <f t="shared" si="1"/>
        <v>Shiploader 3 Boom Conveyor Right Side Start Warning Light</v>
      </c>
      <c r="T23" s="21"/>
      <c r="U23" s="21" t="str">
        <f>IFERROR(VLOOKUP(L23, 'IO LIST'!$J$10:$AE$1823,22, FALSE),"")</f>
        <v>SL3-BC-RCP1</v>
      </c>
      <c r="V23" s="21" t="s">
        <v>99</v>
      </c>
      <c r="W23" s="21" t="s">
        <v>71</v>
      </c>
      <c r="X23" s="27" t="s">
        <v>100</v>
      </c>
      <c r="Y23" s="21" t="s">
        <v>105</v>
      </c>
      <c r="Z23" s="21" t="s">
        <v>75</v>
      </c>
      <c r="AA23" s="21"/>
      <c r="AB23" s="21"/>
      <c r="AC23" s="21"/>
      <c r="AD23" s="21"/>
      <c r="AE23" s="21"/>
      <c r="AF23" s="28" t="str">
        <f t="shared" si="7"/>
        <v/>
      </c>
      <c r="AJ23" s="22" t="s">
        <v>75</v>
      </c>
      <c r="AK23" s="290" t="s">
        <v>76</v>
      </c>
      <c r="AN23" s="22" t="s">
        <v>106</v>
      </c>
      <c r="AQ23" s="366"/>
    </row>
    <row r="24" spans="1:43" s="20" customFormat="1" ht="15" customHeight="1" x14ac:dyDescent="0.25">
      <c r="A24" s="137">
        <f t="shared" si="0"/>
        <v>15</v>
      </c>
      <c r="B24" s="21" t="s">
        <v>16</v>
      </c>
      <c r="C24" s="15" t="s">
        <v>59</v>
      </c>
      <c r="D24" s="15" t="s">
        <v>60</v>
      </c>
      <c r="E24" s="15"/>
      <c r="F24" s="16"/>
      <c r="G24" s="16"/>
      <c r="H24" s="16"/>
      <c r="I24" s="16"/>
      <c r="J24" s="16" t="s">
        <v>107</v>
      </c>
      <c r="K24" s="16" t="s">
        <v>65</v>
      </c>
      <c r="L24" s="359" t="str">
        <f t="shared" ref="L24" si="8">IF(C24&lt;&gt;"",CONCATENATE(IF(C24&lt;&gt;"",C24,""),IF(D24&lt;&gt;"","-"&amp;D24&amp;E24,""),IF(F24&lt;&gt;"","-"&amp;F24&amp;G24,""),IF(H24&lt;&gt;"","-"&amp;H24&amp;I24,""),IF(J24&lt;&gt;"","-"&amp;J24&amp;K24,"")),"")</f>
        <v>SL3-BC-SS1</v>
      </c>
      <c r="M24" s="21" t="str">
        <f>IFERROR(VLOOKUP(J24,'LOOK-UP TABLES'!$AS:$AT,2,FALSE),"")</f>
        <v>Speed Switch</v>
      </c>
      <c r="N24" s="21" t="s">
        <v>61</v>
      </c>
      <c r="O24" s="138" t="s">
        <v>66</v>
      </c>
      <c r="P24" s="21" t="s">
        <v>108</v>
      </c>
      <c r="Q24" s="21" t="s">
        <v>109</v>
      </c>
      <c r="R24" s="21" t="s">
        <v>110</v>
      </c>
      <c r="S24" s="37" t="str">
        <f>IF(L24&lt;&gt;"",IF(N24&lt;&gt;"",N24,"")&amp;IF(O24&lt;&gt;""," "&amp;O24,"")&amp;IF(P24&lt;&gt;""," "&amp;P24,"")&amp;IF(Q24&lt;&gt;""," "&amp;Q24,"")&amp;IF(R24&lt;&gt;""," "&amp;R24,""),"")</f>
        <v>Shiploader 3 Boom Conveyor Belt Speed Sensor</v>
      </c>
      <c r="T24" s="21"/>
      <c r="U24" s="21" t="str">
        <f>IFERROR(VLOOKUP(L24, 'IO LIST'!$J$10:$AE$1823,22, FALSE),"")</f>
        <v>SL3-BC-RCP1</v>
      </c>
      <c r="V24" s="21" t="s">
        <v>91</v>
      </c>
      <c r="W24" s="21" t="s">
        <v>71</v>
      </c>
      <c r="X24" s="27" t="s">
        <v>111</v>
      </c>
      <c r="Y24" s="21" t="s">
        <v>112</v>
      </c>
      <c r="Z24" s="21" t="s">
        <v>75</v>
      </c>
      <c r="AA24" s="21"/>
      <c r="AB24" s="21"/>
      <c r="AC24" s="21"/>
      <c r="AD24" s="21"/>
      <c r="AE24" s="21"/>
      <c r="AF24" s="28" t="str">
        <f t="shared" si="7"/>
        <v/>
      </c>
      <c r="AI24" s="22"/>
      <c r="AJ24" s="20" t="s">
        <v>75</v>
      </c>
      <c r="AK24" s="290" t="s">
        <v>76</v>
      </c>
      <c r="AN24" s="20" t="s">
        <v>94</v>
      </c>
      <c r="AQ24" s="366"/>
    </row>
    <row r="25" spans="1:43" s="20" customFormat="1" ht="15" customHeight="1" x14ac:dyDescent="0.25">
      <c r="A25" s="137">
        <f t="shared" si="0"/>
        <v>16</v>
      </c>
      <c r="B25" s="21"/>
      <c r="C25" s="15"/>
      <c r="D25" s="15"/>
      <c r="E25" s="15"/>
      <c r="F25" s="16"/>
      <c r="G25" s="16"/>
      <c r="H25" s="16"/>
      <c r="I25" s="16"/>
      <c r="J25" s="16"/>
      <c r="K25" s="16"/>
      <c r="L25" s="21"/>
      <c r="M25" s="21"/>
      <c r="N25" s="21"/>
      <c r="O25" s="138"/>
      <c r="P25" s="21"/>
      <c r="Q25" s="21"/>
      <c r="R25" s="21"/>
      <c r="S25" s="37"/>
      <c r="T25" s="21"/>
      <c r="U25" s="21" t="str">
        <f>IFERROR(VLOOKUP(L25, 'IO LIST'!$J$10:$AE$1823,22, FALSE),"")</f>
        <v/>
      </c>
      <c r="V25" s="21"/>
      <c r="W25" s="21"/>
      <c r="X25" s="27"/>
      <c r="Y25" s="21"/>
      <c r="Z25" s="21"/>
      <c r="AA25" s="21"/>
      <c r="AB25" s="21"/>
      <c r="AC25" s="21"/>
      <c r="AD25" s="21"/>
      <c r="AE25" s="21"/>
      <c r="AF25" s="28"/>
      <c r="AI25" s="22"/>
      <c r="AQ25" s="366"/>
    </row>
    <row r="26" spans="1:43" s="304" customFormat="1" ht="15" customHeight="1" x14ac:dyDescent="0.25">
      <c r="A26" s="296">
        <f t="shared" si="0"/>
        <v>17</v>
      </c>
      <c r="B26" s="297" t="s">
        <v>13</v>
      </c>
      <c r="C26" s="298" t="s">
        <v>59</v>
      </c>
      <c r="D26" s="298" t="s">
        <v>60</v>
      </c>
      <c r="E26" s="298"/>
      <c r="F26" s="299"/>
      <c r="G26" s="299"/>
      <c r="H26" s="299"/>
      <c r="I26" s="299"/>
      <c r="J26" s="299" t="s">
        <v>113</v>
      </c>
      <c r="K26" s="299" t="s">
        <v>65</v>
      </c>
      <c r="L26" s="301" t="str">
        <f t="shared" ref="L26:L37" si="9">IF(C26&lt;&gt;"",CONCATENATE(IF(C26&lt;&gt;"",C26,""),IF(D26&lt;&gt;"","-"&amp;D26&amp;E26,""),IF(F26&lt;&gt;"","-"&amp;F26&amp;G26,""),IF(H26&lt;&gt;"","-"&amp;H26&amp;I26,""),IF(J26&lt;&gt;"","-"&amp;J26&amp;K26,"")),"")</f>
        <v>SL3-BC-VE1</v>
      </c>
      <c r="M26" s="297" t="str">
        <f>IFERROR(VLOOKUP(J26,'LOOK-UP TABLES'!$AS:$AT,2,FALSE),"")</f>
        <v>Vibration Element</v>
      </c>
      <c r="N26" s="297" t="s">
        <v>61</v>
      </c>
      <c r="O26" s="297" t="s">
        <v>114</v>
      </c>
      <c r="P26" s="297" t="s">
        <v>115</v>
      </c>
      <c r="Q26" s="297" t="s">
        <v>116</v>
      </c>
      <c r="R26" s="297" t="s">
        <v>117</v>
      </c>
      <c r="S26" s="300" t="str">
        <f t="shared" ref="S26:S37" si="10">IF(L26&lt;&gt;"",IF(N26&lt;&gt;"",N26,"")&amp;IF(O26&lt;&gt;""," "&amp;O26,"")&amp;IF(P26&lt;&gt;""," "&amp;P26,"")&amp;IF(Q26&lt;&gt;""," "&amp;Q26,"")&amp;IF(R26&lt;&gt;""," "&amp;R26,""),"")</f>
        <v>Shiploader 3 Boom Conveyor Shuttle Area Head Pulley Vibration Element</v>
      </c>
      <c r="T26" s="297"/>
      <c r="U26" s="21" t="str">
        <f>IFERROR(VLOOKUP(L26, 'IO LIST'!$J$10:$AE$1823,22, FALSE),"")</f>
        <v/>
      </c>
      <c r="V26" s="297" t="s">
        <v>118</v>
      </c>
      <c r="W26" s="297" t="s">
        <v>119</v>
      </c>
      <c r="X26" s="297"/>
      <c r="Y26" s="302"/>
      <c r="Z26" s="297"/>
      <c r="AA26" s="297"/>
      <c r="AB26" s="297"/>
      <c r="AC26" s="297"/>
      <c r="AD26" s="297"/>
      <c r="AE26" s="297"/>
      <c r="AF26" s="303" t="str">
        <f t="shared" ref="AF26:AF38" si="11">IFERROR(IF(U26="FLEX-242-11","7265NBT-043020-242-100 to 180",IF(U26="FLEX-242-01","7265NBT-043020-242-000 to 083","")),"")</f>
        <v/>
      </c>
      <c r="AQ26" s="366"/>
    </row>
    <row r="27" spans="1:43" s="304" customFormat="1" ht="15" customHeight="1" x14ac:dyDescent="0.25">
      <c r="A27" s="296">
        <f t="shared" si="0"/>
        <v>18</v>
      </c>
      <c r="B27" s="297" t="s">
        <v>13</v>
      </c>
      <c r="C27" s="298" t="s">
        <v>59</v>
      </c>
      <c r="D27" s="298" t="s">
        <v>60</v>
      </c>
      <c r="E27" s="298"/>
      <c r="F27" s="299"/>
      <c r="G27" s="299"/>
      <c r="H27" s="299"/>
      <c r="I27" s="299"/>
      <c r="J27" s="299" t="s">
        <v>113</v>
      </c>
      <c r="K27" s="299" t="s">
        <v>77</v>
      </c>
      <c r="L27" s="301" t="str">
        <f t="shared" si="9"/>
        <v>SL3-BC-VE2</v>
      </c>
      <c r="M27" s="297" t="str">
        <f>IFERROR(VLOOKUP(J27,'LOOK-UP TABLES'!$AS:$AT,2,FALSE),"")</f>
        <v>Vibration Element</v>
      </c>
      <c r="N27" s="297" t="s">
        <v>61</v>
      </c>
      <c r="O27" s="297" t="s">
        <v>114</v>
      </c>
      <c r="P27" s="297" t="s">
        <v>120</v>
      </c>
      <c r="Q27" s="297" t="s">
        <v>116</v>
      </c>
      <c r="R27" s="297" t="s">
        <v>117</v>
      </c>
      <c r="S27" s="300" t="str">
        <f t="shared" si="10"/>
        <v>Shiploader 3 Boom Conveyor Shuttle Area Takeup Pulley Vibration Element</v>
      </c>
      <c r="T27" s="297"/>
      <c r="U27" s="21" t="str">
        <f>IFERROR(VLOOKUP(L27, 'IO LIST'!$J$10:$AE$1823,22, FALSE),"")</f>
        <v/>
      </c>
      <c r="V27" s="297" t="s">
        <v>118</v>
      </c>
      <c r="W27" s="297" t="s">
        <v>119</v>
      </c>
      <c r="X27" s="297"/>
      <c r="Y27" s="302"/>
      <c r="Z27" s="297"/>
      <c r="AA27" s="297"/>
      <c r="AB27" s="297"/>
      <c r="AC27" s="297"/>
      <c r="AD27" s="297"/>
      <c r="AE27" s="297"/>
      <c r="AF27" s="303" t="str">
        <f t="shared" si="11"/>
        <v/>
      </c>
      <c r="AQ27" s="366"/>
    </row>
    <row r="28" spans="1:43" s="304" customFormat="1" ht="15" customHeight="1" x14ac:dyDescent="0.25">
      <c r="A28" s="296">
        <f t="shared" si="0"/>
        <v>19</v>
      </c>
      <c r="B28" s="297" t="s">
        <v>13</v>
      </c>
      <c r="C28" s="298" t="s">
        <v>59</v>
      </c>
      <c r="D28" s="298" t="s">
        <v>60</v>
      </c>
      <c r="E28" s="298"/>
      <c r="F28" s="299"/>
      <c r="G28" s="299"/>
      <c r="H28" s="299"/>
      <c r="I28" s="299"/>
      <c r="J28" s="299" t="s">
        <v>113</v>
      </c>
      <c r="K28" s="299" t="s">
        <v>83</v>
      </c>
      <c r="L28" s="301" t="str">
        <f t="shared" si="9"/>
        <v>SL3-BC-VE3</v>
      </c>
      <c r="M28" s="297" t="str">
        <f>IFERROR(VLOOKUP(J28,'LOOK-UP TABLES'!$AS:$AT,2,FALSE),"")</f>
        <v>Vibration Element</v>
      </c>
      <c r="N28" s="297" t="s">
        <v>61</v>
      </c>
      <c r="O28" s="297" t="s">
        <v>114</v>
      </c>
      <c r="P28" s="297" t="s">
        <v>121</v>
      </c>
      <c r="Q28" s="297" t="s">
        <v>116</v>
      </c>
      <c r="R28" s="297" t="s">
        <v>117</v>
      </c>
      <c r="S28" s="300" t="str">
        <f t="shared" si="10"/>
        <v>Shiploader 3 Boom Conveyor Shuttle Area Bend Pulley 1 Vibration Element</v>
      </c>
      <c r="T28" s="297"/>
      <c r="U28" s="21" t="str">
        <f>IFERROR(VLOOKUP(L28, 'IO LIST'!$J$10:$AE$1823,22, FALSE),"")</f>
        <v/>
      </c>
      <c r="V28" s="297" t="s">
        <v>118</v>
      </c>
      <c r="W28" s="297" t="s">
        <v>119</v>
      </c>
      <c r="X28" s="297"/>
      <c r="Y28" s="302"/>
      <c r="Z28" s="297"/>
      <c r="AA28" s="297"/>
      <c r="AB28" s="297"/>
      <c r="AC28" s="297"/>
      <c r="AD28" s="297"/>
      <c r="AE28" s="297"/>
      <c r="AF28" s="303" t="str">
        <f t="shared" si="11"/>
        <v/>
      </c>
      <c r="AQ28" s="367"/>
    </row>
    <row r="29" spans="1:43" s="304" customFormat="1" ht="15" customHeight="1" x14ac:dyDescent="0.25">
      <c r="A29" s="296">
        <f t="shared" si="0"/>
        <v>20</v>
      </c>
      <c r="B29" s="297" t="s">
        <v>13</v>
      </c>
      <c r="C29" s="298" t="s">
        <v>59</v>
      </c>
      <c r="D29" s="298" t="s">
        <v>60</v>
      </c>
      <c r="E29" s="298"/>
      <c r="F29" s="299"/>
      <c r="G29" s="299"/>
      <c r="H29" s="299"/>
      <c r="I29" s="299"/>
      <c r="J29" s="299" t="s">
        <v>113</v>
      </c>
      <c r="K29" s="299" t="s">
        <v>85</v>
      </c>
      <c r="L29" s="301" t="str">
        <f t="shared" si="9"/>
        <v>SL3-BC-VE4</v>
      </c>
      <c r="M29" s="297" t="str">
        <f>IFERROR(VLOOKUP(J29,'LOOK-UP TABLES'!$AS:$AT,2,FALSE),"")</f>
        <v>Vibration Element</v>
      </c>
      <c r="N29" s="297" t="s">
        <v>61</v>
      </c>
      <c r="O29" s="297" t="s">
        <v>114</v>
      </c>
      <c r="P29" s="297" t="s">
        <v>122</v>
      </c>
      <c r="Q29" s="297" t="s">
        <v>116</v>
      </c>
      <c r="R29" s="297" t="s">
        <v>117</v>
      </c>
      <c r="S29" s="300" t="str">
        <f t="shared" si="10"/>
        <v>Shiploader 3 Boom Conveyor Shuttle Area Bend Pulley 2 Vibration Element</v>
      </c>
      <c r="T29" s="297"/>
      <c r="U29" s="21" t="str">
        <f>IFERROR(VLOOKUP(L29, 'IO LIST'!$J$10:$AE$1823,22, FALSE),"")</f>
        <v/>
      </c>
      <c r="V29" s="297" t="s">
        <v>118</v>
      </c>
      <c r="W29" s="297" t="s">
        <v>119</v>
      </c>
      <c r="X29" s="297"/>
      <c r="Y29" s="302"/>
      <c r="Z29" s="297"/>
      <c r="AA29" s="297"/>
      <c r="AB29" s="297"/>
      <c r="AC29" s="297"/>
      <c r="AD29" s="297"/>
      <c r="AE29" s="297"/>
      <c r="AF29" s="303" t="str">
        <f t="shared" si="11"/>
        <v/>
      </c>
      <c r="AQ29" s="367"/>
    </row>
    <row r="30" spans="1:43" s="304" customFormat="1" ht="15" customHeight="1" x14ac:dyDescent="0.25">
      <c r="A30" s="296">
        <f t="shared" si="0"/>
        <v>21</v>
      </c>
      <c r="B30" s="297" t="s">
        <v>13</v>
      </c>
      <c r="C30" s="298" t="s">
        <v>59</v>
      </c>
      <c r="D30" s="298" t="s">
        <v>60</v>
      </c>
      <c r="E30" s="298"/>
      <c r="F30" s="299"/>
      <c r="G30" s="299"/>
      <c r="H30" s="299"/>
      <c r="I30" s="299"/>
      <c r="J30" s="299" t="s">
        <v>113</v>
      </c>
      <c r="K30" s="299" t="s">
        <v>123</v>
      </c>
      <c r="L30" s="301" t="str">
        <f t="shared" si="9"/>
        <v>SL3-BC-VE5</v>
      </c>
      <c r="M30" s="297" t="str">
        <f>IFERROR(VLOOKUP(J30,'LOOK-UP TABLES'!$AS:$AT,2,FALSE),"")</f>
        <v>Vibration Element</v>
      </c>
      <c r="N30" s="297" t="s">
        <v>61</v>
      </c>
      <c r="O30" s="297" t="s">
        <v>114</v>
      </c>
      <c r="P30" s="297" t="s">
        <v>124</v>
      </c>
      <c r="Q30" s="297" t="s">
        <v>116</v>
      </c>
      <c r="R30" s="297" t="s">
        <v>117</v>
      </c>
      <c r="S30" s="300" t="str">
        <f t="shared" si="10"/>
        <v>Shiploader 3 Boom Conveyor Shuttle Area Bend Pulley 3 Vibration Element</v>
      </c>
      <c r="T30" s="297"/>
      <c r="U30" s="21" t="str">
        <f>IFERROR(VLOOKUP(L30, 'IO LIST'!$J$10:$AE$1823,22, FALSE),"")</f>
        <v/>
      </c>
      <c r="V30" s="297" t="s">
        <v>118</v>
      </c>
      <c r="W30" s="297" t="s">
        <v>119</v>
      </c>
      <c r="X30" s="297"/>
      <c r="Y30" s="302"/>
      <c r="Z30" s="297"/>
      <c r="AA30" s="297"/>
      <c r="AB30" s="297"/>
      <c r="AC30" s="297"/>
      <c r="AD30" s="297"/>
      <c r="AE30" s="297"/>
      <c r="AF30" s="303" t="str">
        <f t="shared" si="11"/>
        <v/>
      </c>
      <c r="AQ30" s="367"/>
    </row>
    <row r="31" spans="1:43" s="304" customFormat="1" ht="15" customHeight="1" x14ac:dyDescent="0.25">
      <c r="A31" s="296">
        <f t="shared" si="0"/>
        <v>22</v>
      </c>
      <c r="B31" s="297" t="s">
        <v>13</v>
      </c>
      <c r="C31" s="298" t="s">
        <v>59</v>
      </c>
      <c r="D31" s="298" t="s">
        <v>60</v>
      </c>
      <c r="E31" s="298"/>
      <c r="F31" s="299"/>
      <c r="G31" s="299"/>
      <c r="H31" s="299"/>
      <c r="I31" s="299"/>
      <c r="J31" s="299" t="s">
        <v>113</v>
      </c>
      <c r="K31" s="299" t="s">
        <v>125</v>
      </c>
      <c r="L31" s="301" t="str">
        <f t="shared" si="9"/>
        <v>SL3-BC-VE6</v>
      </c>
      <c r="M31" s="297" t="str">
        <f>IFERROR(VLOOKUP(J31,'LOOK-UP TABLES'!$AS:$AT,2,FALSE),"")</f>
        <v>Vibration Element</v>
      </c>
      <c r="N31" s="297" t="s">
        <v>61</v>
      </c>
      <c r="O31" s="297" t="s">
        <v>114</v>
      </c>
      <c r="P31" s="297" t="s">
        <v>126</v>
      </c>
      <c r="Q31" s="297" t="s">
        <v>116</v>
      </c>
      <c r="R31" s="297" t="s">
        <v>117</v>
      </c>
      <c r="S31" s="300" t="str">
        <f t="shared" si="10"/>
        <v>Shiploader 3 Boom Conveyor Shuttle Area Bend Pulley 4 Vibration Element</v>
      </c>
      <c r="T31" s="297"/>
      <c r="U31" s="21" t="str">
        <f>IFERROR(VLOOKUP(L31, 'IO LIST'!$J$10:$AE$1823,22, FALSE),"")</f>
        <v/>
      </c>
      <c r="V31" s="297" t="s">
        <v>118</v>
      </c>
      <c r="W31" s="297" t="s">
        <v>119</v>
      </c>
      <c r="X31" s="297"/>
      <c r="Y31" s="302"/>
      <c r="Z31" s="297"/>
      <c r="AA31" s="297"/>
      <c r="AB31" s="297"/>
      <c r="AC31" s="297"/>
      <c r="AD31" s="297"/>
      <c r="AE31" s="297"/>
      <c r="AF31" s="303" t="str">
        <f t="shared" si="11"/>
        <v/>
      </c>
      <c r="AQ31" s="367"/>
    </row>
    <row r="32" spans="1:43" s="304" customFormat="1" ht="15" customHeight="1" x14ac:dyDescent="0.25">
      <c r="A32" s="296">
        <f t="shared" si="0"/>
        <v>23</v>
      </c>
      <c r="B32" s="297" t="s">
        <v>13</v>
      </c>
      <c r="C32" s="298" t="s">
        <v>59</v>
      </c>
      <c r="D32" s="298" t="s">
        <v>60</v>
      </c>
      <c r="E32" s="298"/>
      <c r="F32" s="299"/>
      <c r="G32" s="299"/>
      <c r="H32" s="299"/>
      <c r="I32" s="299"/>
      <c r="J32" s="299" t="s">
        <v>113</v>
      </c>
      <c r="K32" s="299" t="s">
        <v>127</v>
      </c>
      <c r="L32" s="301" t="str">
        <f t="shared" si="9"/>
        <v>SL3-BC-VE7</v>
      </c>
      <c r="M32" s="297" t="str">
        <f>IFERROR(VLOOKUP(J32,'LOOK-UP TABLES'!$AS:$AT,2,FALSE),"")</f>
        <v>Vibration Element</v>
      </c>
      <c r="N32" s="297" t="s">
        <v>61</v>
      </c>
      <c r="O32" s="297" t="s">
        <v>114</v>
      </c>
      <c r="P32" s="297" t="s">
        <v>128</v>
      </c>
      <c r="Q32" s="297" t="s">
        <v>116</v>
      </c>
      <c r="R32" s="297" t="s">
        <v>117</v>
      </c>
      <c r="S32" s="300" t="str">
        <f t="shared" si="10"/>
        <v>Shiploader 3 Boom Conveyor Shuttle Area Bend Pulley 5 Vibration Element</v>
      </c>
      <c r="T32" s="297"/>
      <c r="U32" s="21" t="str">
        <f>IFERROR(VLOOKUP(L32, 'IO LIST'!$J$10:$AE$1823,22, FALSE),"")</f>
        <v/>
      </c>
      <c r="V32" s="297" t="s">
        <v>118</v>
      </c>
      <c r="W32" s="297" t="s">
        <v>119</v>
      </c>
      <c r="X32" s="297"/>
      <c r="Y32" s="302"/>
      <c r="Z32" s="297"/>
      <c r="AA32" s="297"/>
      <c r="AB32" s="297"/>
      <c r="AC32" s="297"/>
      <c r="AD32" s="297"/>
      <c r="AE32" s="297"/>
      <c r="AF32" s="303" t="str">
        <f t="shared" si="11"/>
        <v/>
      </c>
      <c r="AQ32" s="367"/>
    </row>
    <row r="33" spans="1:43" s="20" customFormat="1" ht="15" customHeight="1" x14ac:dyDescent="0.25">
      <c r="A33" s="137">
        <f t="shared" si="0"/>
        <v>24</v>
      </c>
      <c r="B33" s="21"/>
      <c r="C33" s="15"/>
      <c r="D33" s="15"/>
      <c r="E33" s="15"/>
      <c r="F33" s="16"/>
      <c r="G33" s="16"/>
      <c r="H33" s="16"/>
      <c r="I33" s="16"/>
      <c r="J33" s="16"/>
      <c r="K33" s="16"/>
      <c r="L33" s="21"/>
      <c r="M33" s="21"/>
      <c r="N33" s="21"/>
      <c r="O33" s="21"/>
      <c r="P33" s="21"/>
      <c r="Q33" s="21"/>
      <c r="R33" s="21"/>
      <c r="S33" s="37"/>
      <c r="T33" s="21"/>
      <c r="U33" s="21" t="str">
        <f>IFERROR(VLOOKUP(L33, 'IO LIST'!$J$10:$AE$1823,22, FALSE),"")</f>
        <v/>
      </c>
      <c r="V33" s="21"/>
      <c r="W33" s="21"/>
      <c r="X33" s="21"/>
      <c r="Y33" s="27"/>
      <c r="Z33" s="21"/>
      <c r="AA33" s="21"/>
      <c r="AB33" s="21"/>
      <c r="AC33" s="21"/>
      <c r="AD33" s="21"/>
      <c r="AE33" s="21"/>
      <c r="AF33" s="28"/>
      <c r="AI33" s="22"/>
      <c r="AQ33" s="192"/>
    </row>
    <row r="34" spans="1:43" s="311" customFormat="1" ht="15" customHeight="1" x14ac:dyDescent="0.25">
      <c r="A34" s="137">
        <f t="shared" si="0"/>
        <v>25</v>
      </c>
      <c r="B34" s="21" t="s">
        <v>16</v>
      </c>
      <c r="C34" s="21" t="s">
        <v>59</v>
      </c>
      <c r="D34" s="15" t="s">
        <v>60</v>
      </c>
      <c r="E34" s="15"/>
      <c r="F34" s="15"/>
      <c r="G34" s="16"/>
      <c r="H34" s="16"/>
      <c r="I34" s="16"/>
      <c r="J34" s="16" t="s">
        <v>87</v>
      </c>
      <c r="K34" s="16" t="s">
        <v>83</v>
      </c>
      <c r="L34" s="359" t="str">
        <f t="shared" si="9"/>
        <v>SL3-BC-ZLS3</v>
      </c>
      <c r="M34" s="21" t="str">
        <f>IFERROR(VLOOKUP(J34,'LOOK-UP TABLES'!$AS:$AT,2,FALSE),"")</f>
        <v xml:space="preserve">Limit Switch </v>
      </c>
      <c r="N34" s="21" t="s">
        <v>61</v>
      </c>
      <c r="O34" s="138" t="s">
        <v>66</v>
      </c>
      <c r="P34" s="21" t="s">
        <v>67</v>
      </c>
      <c r="Q34" s="21"/>
      <c r="R34" s="21" t="s">
        <v>129</v>
      </c>
      <c r="S34" s="37" t="str">
        <f t="shared" si="10"/>
        <v>Shiploader 3 Boom Conveyor Left Side, Tail End Misalignment Switch</v>
      </c>
      <c r="T34" s="21"/>
      <c r="U34" s="21" t="str">
        <f>IFERROR(VLOOKUP(L34, 'IO LIST'!$J$10:$AE$1823,22, FALSE),"")</f>
        <v>SL3-BC-RCP1</v>
      </c>
      <c r="V34" s="21" t="s">
        <v>91</v>
      </c>
      <c r="W34" s="21" t="s">
        <v>71</v>
      </c>
      <c r="X34" s="21" t="s">
        <v>130</v>
      </c>
      <c r="Y34" s="27" t="s">
        <v>131</v>
      </c>
      <c r="Z34" s="21"/>
      <c r="AA34" s="21"/>
      <c r="AB34" s="21"/>
      <c r="AC34" s="21"/>
      <c r="AD34" s="21"/>
      <c r="AE34" s="21"/>
      <c r="AF34" s="28" t="str">
        <f t="shared" si="11"/>
        <v/>
      </c>
      <c r="AI34" s="312"/>
      <c r="AK34" s="316" t="s">
        <v>132</v>
      </c>
      <c r="AN34" s="311" t="s">
        <v>133</v>
      </c>
      <c r="AQ34" s="368"/>
    </row>
    <row r="35" spans="1:43" s="311" customFormat="1" ht="15" customHeight="1" x14ac:dyDescent="0.25">
      <c r="A35" s="137">
        <f t="shared" si="0"/>
        <v>26</v>
      </c>
      <c r="B35" s="21" t="s">
        <v>16</v>
      </c>
      <c r="C35" s="21" t="s">
        <v>59</v>
      </c>
      <c r="D35" s="15" t="s">
        <v>60</v>
      </c>
      <c r="E35" s="15"/>
      <c r="F35" s="15"/>
      <c r="G35" s="16"/>
      <c r="H35" s="16"/>
      <c r="I35" s="16"/>
      <c r="J35" s="16" t="s">
        <v>87</v>
      </c>
      <c r="K35" s="16" t="s">
        <v>85</v>
      </c>
      <c r="L35" s="359" t="str">
        <f t="shared" si="9"/>
        <v>SL3-BC-ZLS4</v>
      </c>
      <c r="M35" s="21" t="str">
        <f>IFERROR(VLOOKUP(J35,'LOOK-UP TABLES'!$AS:$AT,2,FALSE),"")</f>
        <v xml:space="preserve">Limit Switch </v>
      </c>
      <c r="N35" s="21" t="s">
        <v>61</v>
      </c>
      <c r="O35" s="138" t="s">
        <v>66</v>
      </c>
      <c r="P35" s="21" t="s">
        <v>78</v>
      </c>
      <c r="Q35" s="21"/>
      <c r="R35" s="21" t="s">
        <v>129</v>
      </c>
      <c r="S35" s="37" t="str">
        <f t="shared" si="10"/>
        <v>Shiploader 3 Boom Conveyor Right Side, Tail End Misalignment Switch</v>
      </c>
      <c r="T35" s="21"/>
      <c r="U35" s="21" t="str">
        <f>IFERROR(VLOOKUP(L35, 'IO LIST'!$J$10:$AE$1823,22, FALSE),"")</f>
        <v>SL3-BC-RCP1</v>
      </c>
      <c r="V35" s="21" t="s">
        <v>91</v>
      </c>
      <c r="W35" s="21" t="s">
        <v>71</v>
      </c>
      <c r="X35" s="21" t="s">
        <v>130</v>
      </c>
      <c r="Y35" s="27" t="s">
        <v>131</v>
      </c>
      <c r="Z35" s="21"/>
      <c r="AA35" s="21"/>
      <c r="AB35" s="21"/>
      <c r="AC35" s="21"/>
      <c r="AD35" s="21"/>
      <c r="AE35" s="21"/>
      <c r="AF35" s="28" t="str">
        <f t="shared" si="11"/>
        <v/>
      </c>
      <c r="AI35" s="312"/>
      <c r="AK35" s="316" t="s">
        <v>132</v>
      </c>
      <c r="AN35" s="311" t="s">
        <v>133</v>
      </c>
      <c r="AQ35" s="368"/>
    </row>
    <row r="36" spans="1:43" s="311" customFormat="1" ht="15" customHeight="1" x14ac:dyDescent="0.25">
      <c r="A36" s="137">
        <f t="shared" si="0"/>
        <v>27</v>
      </c>
      <c r="B36" s="21" t="s">
        <v>16</v>
      </c>
      <c r="C36" s="21" t="s">
        <v>59</v>
      </c>
      <c r="D36" s="15" t="s">
        <v>60</v>
      </c>
      <c r="E36" s="15"/>
      <c r="F36" s="15"/>
      <c r="G36" s="16"/>
      <c r="H36" s="16"/>
      <c r="I36" s="16"/>
      <c r="J36" s="16" t="s">
        <v>87</v>
      </c>
      <c r="K36" s="16" t="s">
        <v>123</v>
      </c>
      <c r="L36" s="359" t="str">
        <f t="shared" si="9"/>
        <v>SL3-BC-ZLS5</v>
      </c>
      <c r="M36" s="21" t="str">
        <f>IFERROR(VLOOKUP(J36,'LOOK-UP TABLES'!$AS:$AT,2,FALSE),"")</f>
        <v xml:space="preserve">Limit Switch </v>
      </c>
      <c r="N36" s="21" t="s">
        <v>61</v>
      </c>
      <c r="O36" s="138" t="s">
        <v>66</v>
      </c>
      <c r="P36" s="21" t="s">
        <v>84</v>
      </c>
      <c r="Q36" s="21"/>
      <c r="R36" s="21" t="s">
        <v>129</v>
      </c>
      <c r="S36" s="37" t="str">
        <f t="shared" si="10"/>
        <v>Shiploader 3 Boom Conveyor Left Side, Head End Misalignment Switch</v>
      </c>
      <c r="T36" s="21"/>
      <c r="U36" s="21" t="str">
        <f>IFERROR(VLOOKUP(L36, 'IO LIST'!$J$10:$AE$1823,22, FALSE),"")</f>
        <v>SL3-BC-RCP1</v>
      </c>
      <c r="V36" s="21" t="s">
        <v>91</v>
      </c>
      <c r="W36" s="21" t="s">
        <v>71</v>
      </c>
      <c r="X36" s="21" t="s">
        <v>130</v>
      </c>
      <c r="Y36" s="27" t="s">
        <v>131</v>
      </c>
      <c r="Z36" s="21"/>
      <c r="AA36" s="21"/>
      <c r="AB36" s="21"/>
      <c r="AC36" s="21"/>
      <c r="AD36" s="21"/>
      <c r="AE36" s="21"/>
      <c r="AF36" s="28" t="str">
        <f t="shared" si="11"/>
        <v/>
      </c>
      <c r="AI36" s="312"/>
      <c r="AK36" s="312"/>
      <c r="AN36" s="311" t="s">
        <v>133</v>
      </c>
      <c r="AQ36" s="368"/>
    </row>
    <row r="37" spans="1:43" s="311" customFormat="1" ht="15" customHeight="1" x14ac:dyDescent="0.25">
      <c r="A37" s="137">
        <f t="shared" si="0"/>
        <v>28</v>
      </c>
      <c r="B37" s="21" t="s">
        <v>16</v>
      </c>
      <c r="C37" s="21" t="s">
        <v>59</v>
      </c>
      <c r="D37" s="15" t="s">
        <v>60</v>
      </c>
      <c r="E37" s="15"/>
      <c r="F37" s="15"/>
      <c r="G37" s="16"/>
      <c r="H37" s="16"/>
      <c r="I37" s="16"/>
      <c r="J37" s="16" t="s">
        <v>87</v>
      </c>
      <c r="K37" s="16" t="s">
        <v>125</v>
      </c>
      <c r="L37" s="359" t="str">
        <f t="shared" si="9"/>
        <v>SL3-BC-ZLS6</v>
      </c>
      <c r="M37" s="21" t="str">
        <f>IFERROR(VLOOKUP(J37,'LOOK-UP TABLES'!$AS:$AT,2,FALSE),"")</f>
        <v xml:space="preserve">Limit Switch </v>
      </c>
      <c r="N37" s="21" t="s">
        <v>61</v>
      </c>
      <c r="O37" s="138" t="s">
        <v>66</v>
      </c>
      <c r="P37" s="21" t="s">
        <v>86</v>
      </c>
      <c r="Q37" s="21"/>
      <c r="R37" s="21" t="s">
        <v>129</v>
      </c>
      <c r="S37" s="37" t="str">
        <f t="shared" si="10"/>
        <v>Shiploader 3 Boom Conveyor Right Side, Head End Misalignment Switch</v>
      </c>
      <c r="T37" s="21"/>
      <c r="U37" s="21" t="str">
        <f>IFERROR(VLOOKUP(L37, 'IO LIST'!$J$10:$AE$1823,22, FALSE),"")</f>
        <v>SL3-BC-RCP1</v>
      </c>
      <c r="V37" s="21" t="s">
        <v>91</v>
      </c>
      <c r="W37" s="21" t="s">
        <v>71</v>
      </c>
      <c r="X37" s="21" t="s">
        <v>130</v>
      </c>
      <c r="Y37" s="27" t="s">
        <v>131</v>
      </c>
      <c r="Z37" s="21"/>
      <c r="AA37" s="21"/>
      <c r="AB37" s="21"/>
      <c r="AC37" s="21"/>
      <c r="AD37" s="21"/>
      <c r="AE37" s="21"/>
      <c r="AF37" s="28" t="str">
        <f t="shared" si="11"/>
        <v/>
      </c>
      <c r="AI37" s="312"/>
      <c r="AN37" s="311" t="s">
        <v>133</v>
      </c>
      <c r="AQ37" s="368"/>
    </row>
    <row r="38" spans="1:43" s="20" customFormat="1" x14ac:dyDescent="0.25">
      <c r="A38" s="137">
        <f t="shared" si="0"/>
        <v>29</v>
      </c>
      <c r="B38" s="21"/>
      <c r="C38" s="21"/>
      <c r="D38" s="15"/>
      <c r="E38" s="15"/>
      <c r="F38" s="15"/>
      <c r="G38" s="16"/>
      <c r="H38" s="16"/>
      <c r="I38" s="16"/>
      <c r="J38" s="16"/>
      <c r="K38" s="16"/>
      <c r="L38" s="238"/>
      <c r="M38" s="21" t="str">
        <f>IFERROR(VLOOKUP(J38,'LOOK-UP TABLES'!$AS:$AT,2,FALSE),"")</f>
        <v/>
      </c>
      <c r="N38" s="21"/>
      <c r="O38" s="138"/>
      <c r="P38" s="21"/>
      <c r="Q38" s="21"/>
      <c r="R38" s="21"/>
      <c r="S38" s="37" t="str">
        <f t="shared" ref="S38" si="12">IF(L38&lt;&gt;"",IF(N38&lt;&gt;"",N38,"")&amp;IF(O38&lt;&gt;""," "&amp;O38,"")&amp;IF(P38&lt;&gt;""," "&amp;P38,"")&amp;IF(Q38&lt;&gt;""," "&amp;Q38,"")&amp;IF(R38&lt;&gt;""," "&amp;R38,""),"")</f>
        <v/>
      </c>
      <c r="T38" s="21"/>
      <c r="U38" s="21" t="str">
        <f>IFERROR(VLOOKUP(L38, 'IO LIST'!$J$10:$AE$1823,22, FALSE),"")</f>
        <v/>
      </c>
      <c r="V38" s="21"/>
      <c r="W38" s="21"/>
      <c r="X38" s="21"/>
      <c r="Y38" s="27"/>
      <c r="Z38" s="21"/>
      <c r="AA38" s="21"/>
      <c r="AB38" s="21"/>
      <c r="AC38" s="21"/>
      <c r="AD38" s="21"/>
      <c r="AE38" s="21"/>
      <c r="AF38" s="28" t="str">
        <f t="shared" si="11"/>
        <v/>
      </c>
      <c r="AI38" s="22"/>
      <c r="AQ38" s="192"/>
    </row>
    <row r="39" spans="1:43" s="20" customFormat="1" x14ac:dyDescent="0.25">
      <c r="A39" s="137">
        <f t="shared" ref="A39:A261" si="13">ROW()-9</f>
        <v>30</v>
      </c>
      <c r="B39" s="21" t="s">
        <v>16</v>
      </c>
      <c r="C39" s="15" t="s">
        <v>59</v>
      </c>
      <c r="D39" s="292" t="s">
        <v>60</v>
      </c>
      <c r="E39" s="15"/>
      <c r="F39" s="16"/>
      <c r="G39" s="16"/>
      <c r="H39" s="16"/>
      <c r="I39" s="16"/>
      <c r="J39" s="317" t="s">
        <v>134</v>
      </c>
      <c r="K39" s="318" t="s">
        <v>65</v>
      </c>
      <c r="L39" s="359" t="str">
        <f>IF(C39&lt;&gt;"",CONCATENATE(IF(C39&lt;&gt;"",C39,""),IF(D39&lt;&gt;"","-"&amp;D39&amp;E39,""),IF(F39&lt;&gt;"","-"&amp;F39&amp;G39,""),IF(H39&lt;&gt;"","-"&amp;H39&amp;I39,""),IF(J39&lt;&gt;"","-"&amp;J39&amp;K39,"")),"")</f>
        <v>SL3-BC-ZT1</v>
      </c>
      <c r="M39" s="21" t="s">
        <v>135</v>
      </c>
      <c r="N39" s="21" t="s">
        <v>61</v>
      </c>
      <c r="O39" s="138" t="s">
        <v>66</v>
      </c>
      <c r="P39" s="21"/>
      <c r="Q39" s="21"/>
      <c r="R39" s="21" t="s">
        <v>135</v>
      </c>
      <c r="S39" s="37" t="str">
        <f>IF(L39&lt;&gt;"",IF(N39&lt;&gt;"",N39,"")&amp;IF(O39&lt;&gt;""," "&amp;O39,"")&amp;IF(P39&lt;&gt;""," "&amp;P39,"")&amp;IF(Q39&lt;&gt;""," "&amp;Q39,"")&amp;IF(R39&lt;&gt;""," "&amp;R39,""),"")</f>
        <v>Shiploader 3 Boom Conveyor Inclinometer</v>
      </c>
      <c r="T39" s="21"/>
      <c r="U39" s="21" t="str">
        <f>IFERROR(VLOOKUP(L39, 'IO LIST'!$J$10:$AE$1823,22, FALSE),"")</f>
        <v>SL3-BC-RCP1</v>
      </c>
      <c r="V39" s="21" t="s">
        <v>136</v>
      </c>
      <c r="W39" s="21" t="s">
        <v>71</v>
      </c>
      <c r="X39" s="21" t="s">
        <v>137</v>
      </c>
      <c r="Y39" s="27" t="s">
        <v>138</v>
      </c>
      <c r="Z39" s="21"/>
      <c r="AA39" s="21"/>
      <c r="AB39" s="21"/>
      <c r="AC39" s="21"/>
      <c r="AD39" s="21"/>
      <c r="AE39" s="21"/>
      <c r="AF39" s="28" t="str">
        <f>IFERROR(IF(U39="FLEX-242-11","7265NBT-043020-242-100 to 180",IF(U39="FLEX-242-01","7265NBT-043020-242-000 to 083","")),"")</f>
        <v/>
      </c>
      <c r="AG39" s="305">
        <v>45463</v>
      </c>
      <c r="AH39" s="20" t="s">
        <v>139</v>
      </c>
      <c r="AI39" s="22"/>
      <c r="AJ39" s="315" t="s">
        <v>140</v>
      </c>
      <c r="AK39" s="290" t="s">
        <v>76</v>
      </c>
      <c r="AN39" s="338" t="s">
        <v>141</v>
      </c>
      <c r="AQ39" s="192"/>
    </row>
    <row r="40" spans="1:43" s="429" customFormat="1" x14ac:dyDescent="0.25">
      <c r="A40" s="426">
        <f t="shared" si="13"/>
        <v>31</v>
      </c>
      <c r="B40" s="291" t="s">
        <v>16</v>
      </c>
      <c r="C40" s="292" t="s">
        <v>59</v>
      </c>
      <c r="D40" s="292" t="s">
        <v>60</v>
      </c>
      <c r="E40" s="292"/>
      <c r="F40" s="424"/>
      <c r="G40" s="424"/>
      <c r="H40" s="424"/>
      <c r="I40" s="424"/>
      <c r="J40" s="318" t="s">
        <v>142</v>
      </c>
      <c r="K40" s="318" t="s">
        <v>65</v>
      </c>
      <c r="L40" s="468" t="str">
        <f>IF(C40&lt;&gt;"",CONCATENATE(IF(C40&lt;&gt;"",C40,""),IF(D40&lt;&gt;"","-"&amp;D40&amp;E40,""),IF(F40&lt;&gt;"","-"&amp;F40&amp;G40,""),IF(H40&lt;&gt;"","-"&amp;H40&amp;I40,""),IF(J40&lt;&gt;"","-"&amp;J40&amp;K40,"")),"")</f>
        <v>SL3-BC-LSHH1</v>
      </c>
      <c r="M40" s="291" t="str">
        <f>IFERROR(VLOOKUP(J40,'LOOK-UP TABLES'!$AS:$AT,2,FALSE),"")</f>
        <v>Level Switch High Trip</v>
      </c>
      <c r="N40" s="291" t="s">
        <v>61</v>
      </c>
      <c r="O40" s="291" t="s">
        <v>66</v>
      </c>
      <c r="P40" s="291" t="s">
        <v>143</v>
      </c>
      <c r="Q40" s="291" t="s">
        <v>144</v>
      </c>
      <c r="R40" s="291" t="s">
        <v>145</v>
      </c>
      <c r="S40" s="237" t="str">
        <f>IF(L40&lt;&gt;"",IF(N40&lt;&gt;"",N40,"")&amp;IF(O40&lt;&gt;""," "&amp;O40,"")&amp;IF(P40&lt;&gt;""," "&amp;P40,"")&amp;IF(Q40&lt;&gt;""," "&amp;Q40,"")&amp;IF(R40&lt;&gt;""," "&amp;R40,""),"")</f>
        <v>Shiploader 3 Boom Conveyor Head Chute Plugged Chute Tilt Switch</v>
      </c>
      <c r="T40" s="291"/>
      <c r="U40" s="291" t="str">
        <f>IFERROR(VLOOKUP(L40, 'IO LIST'!$J$10:$AE$1823,22, FALSE),"")</f>
        <v>SL3-BC-RCP1</v>
      </c>
      <c r="V40" s="291" t="s">
        <v>136</v>
      </c>
      <c r="W40" s="291" t="s">
        <v>71</v>
      </c>
      <c r="X40" s="291" t="s">
        <v>146</v>
      </c>
      <c r="Y40" s="427" t="s">
        <v>147</v>
      </c>
      <c r="Z40" s="291"/>
      <c r="AA40" s="291"/>
      <c r="AB40" s="291"/>
      <c r="AC40" s="291"/>
      <c r="AD40" s="291"/>
      <c r="AE40" s="291"/>
      <c r="AF40" s="428" t="str">
        <f>IFERROR(IF(U40="FLEX-242-11","7265NBT-043020-242-100 to 180",IF(U40="FLEX-242-01","7265NBT-043020-242-000 to 083","")),"")</f>
        <v/>
      </c>
      <c r="AG40" s="464">
        <v>45463</v>
      </c>
      <c r="AH40" s="429" t="s">
        <v>139</v>
      </c>
      <c r="AJ40" s="465" t="s">
        <v>140</v>
      </c>
      <c r="AK40" s="455" t="s">
        <v>76</v>
      </c>
      <c r="AN40" s="455" t="s">
        <v>141</v>
      </c>
      <c r="AQ40" s="430"/>
    </row>
    <row r="41" spans="1:43" s="20" customFormat="1" ht="15" customHeight="1" x14ac:dyDescent="0.25">
      <c r="A41" s="137">
        <f t="shared" si="0"/>
        <v>32</v>
      </c>
      <c r="B41" s="21"/>
      <c r="C41" s="15"/>
      <c r="D41" s="15"/>
      <c r="E41" s="15"/>
      <c r="F41" s="16"/>
      <c r="G41" s="16"/>
      <c r="H41" s="16"/>
      <c r="I41" s="16"/>
      <c r="J41" s="16"/>
      <c r="K41" s="16"/>
      <c r="L41" s="238"/>
      <c r="M41" s="21" t="str">
        <f>IFERROR(VLOOKUP(J41,'LOOK-UP TABLES'!$AS:$AT,2,FALSE),"")</f>
        <v/>
      </c>
      <c r="N41" s="21"/>
      <c r="O41" s="21"/>
      <c r="P41" s="21"/>
      <c r="Q41" s="21"/>
      <c r="R41" s="21"/>
      <c r="S41" s="37" t="str">
        <f t="shared" ref="S41" si="14">IF(L41&lt;&gt;"",IF(N41&lt;&gt;"",N41,"")&amp;IF(O41&lt;&gt;""," "&amp;O41,"")&amp;IF(P41&lt;&gt;""," "&amp;P41,"")&amp;IF(Q41&lt;&gt;""," "&amp;Q41,"")&amp;IF(R41&lt;&gt;""," "&amp;R41,""),"")</f>
        <v/>
      </c>
      <c r="T41" s="21"/>
      <c r="U41" s="21" t="str">
        <f>IFERROR(VLOOKUP(L41, 'IO LIST'!$J$10:$AE$1823,22, FALSE),"")</f>
        <v/>
      </c>
      <c r="V41" s="21"/>
      <c r="W41" s="21"/>
      <c r="X41" s="21"/>
      <c r="Y41" s="27"/>
      <c r="Z41" s="21"/>
      <c r="AA41" s="21"/>
      <c r="AB41" s="21"/>
      <c r="AC41" s="21"/>
      <c r="AD41" s="21"/>
      <c r="AE41" s="21"/>
      <c r="AF41" s="28" t="str">
        <f t="shared" ref="AF41" si="15">IFERROR(IF(U41="FLEX-242-11","7265NBT-043020-242-100 to 180",IF(U41="FLEX-242-01","7265NBT-043020-242-000 to 083","")),"")</f>
        <v/>
      </c>
      <c r="AI41" s="22"/>
      <c r="AQ41" s="192"/>
    </row>
    <row r="42" spans="1:43" s="429" customFormat="1" ht="15" customHeight="1" x14ac:dyDescent="0.25">
      <c r="A42" s="426">
        <f t="shared" si="0"/>
        <v>33</v>
      </c>
      <c r="B42" s="291" t="s">
        <v>16</v>
      </c>
      <c r="C42" s="292" t="s">
        <v>59</v>
      </c>
      <c r="D42" s="292" t="s">
        <v>60</v>
      </c>
      <c r="E42" s="292"/>
      <c r="F42" s="424"/>
      <c r="G42" s="424"/>
      <c r="H42" s="424"/>
      <c r="I42" s="424"/>
      <c r="J42" s="424" t="s">
        <v>148</v>
      </c>
      <c r="K42" s="424" t="s">
        <v>65</v>
      </c>
      <c r="L42" s="468" t="str">
        <f>IF(C42&lt;&gt;"",CONCATENATE(IF(C42&lt;&gt;"",C42,""),IF(D42&lt;&gt;"","-"&amp;D42&amp;E42,""),IF(F42&lt;&gt;"","-"&amp;F42&amp;G42,""),IF(H42&lt;&gt;"","-"&amp;H42&amp;I42,""),IF(J42&lt;&gt;"","-"&amp;J42&amp;K42,"")),"")</f>
        <v>SL3-BC-IPC1</v>
      </c>
      <c r="M42" s="291" t="str">
        <f>IFERROR(VLOOKUP(J42,'LOOK-UP TABLES'!$AS:$AT,2,FALSE),"")</f>
        <v>IP Camera</v>
      </c>
      <c r="N42" s="291" t="s">
        <v>61</v>
      </c>
      <c r="O42" s="291" t="s">
        <v>66</v>
      </c>
      <c r="P42" s="291" t="s">
        <v>149</v>
      </c>
      <c r="Q42" s="291"/>
      <c r="R42" s="291" t="s">
        <v>150</v>
      </c>
      <c r="S42" s="237" t="str">
        <f>IF(L42&lt;&gt;"",IF(N42&lt;&gt;"",N42,"")&amp;IF(O42&lt;&gt;""," "&amp;O42,"")&amp;IF(P42&lt;&gt;""," "&amp;P42,"")&amp;IF(Q42&lt;&gt;""," "&amp;Q42,"")&amp;IF(R42&lt;&gt;""," "&amp;R42,""),"")</f>
        <v>Shiploader 3 Boom Conveyor Left Side View IP Camera</v>
      </c>
      <c r="T42" s="291"/>
      <c r="U42" s="291" t="str">
        <f>IFERROR(VLOOKUP(L42, 'IO LIST'!$J$10:$AE$1823,22, FALSE),"")</f>
        <v>SL3-BC-RCP1</v>
      </c>
      <c r="V42" s="291" t="s">
        <v>91</v>
      </c>
      <c r="W42" s="291" t="s">
        <v>71</v>
      </c>
      <c r="X42" s="623" t="s">
        <v>2166</v>
      </c>
      <c r="Y42" s="624" t="s">
        <v>2328</v>
      </c>
      <c r="Z42" s="291"/>
      <c r="AA42" s="291"/>
      <c r="AB42" s="291"/>
      <c r="AC42" s="291"/>
      <c r="AD42" s="291"/>
      <c r="AE42" s="291"/>
      <c r="AF42" s="428" t="str">
        <f t="shared" ref="AF42:AF47" si="16">IFERROR(IF(U42="FLEX-242-11","7265NBT-043020-242-100 to 180",IF(U42="FLEX-242-01","7265NBT-043020-242-000 to 083","")),"")</f>
        <v/>
      </c>
      <c r="AQ42" s="430"/>
    </row>
    <row r="43" spans="1:43" s="429" customFormat="1" ht="15" customHeight="1" x14ac:dyDescent="0.25">
      <c r="A43" s="426">
        <f t="shared" si="0"/>
        <v>34</v>
      </c>
      <c r="B43" s="291" t="s">
        <v>16</v>
      </c>
      <c r="C43" s="292" t="s">
        <v>59</v>
      </c>
      <c r="D43" s="292" t="s">
        <v>60</v>
      </c>
      <c r="E43" s="292"/>
      <c r="F43" s="424"/>
      <c r="G43" s="424"/>
      <c r="H43" s="424"/>
      <c r="I43" s="424"/>
      <c r="J43" s="424" t="s">
        <v>148</v>
      </c>
      <c r="K43" s="424" t="s">
        <v>77</v>
      </c>
      <c r="L43" s="468" t="str">
        <f>IF(C43&lt;&gt;"",CONCATENATE(IF(C43&lt;&gt;"",C43,""),IF(D43&lt;&gt;"","-"&amp;D43&amp;E43,""),IF(F43&lt;&gt;"","-"&amp;F43&amp;G43,""),IF(H43&lt;&gt;"","-"&amp;H43&amp;I43,""),IF(J43&lt;&gt;"","-"&amp;J43&amp;K43,"")),"")</f>
        <v>SL3-BC-IPC2</v>
      </c>
      <c r="M43" s="291" t="str">
        <f>IFERROR(VLOOKUP(J43,'LOOK-UP TABLES'!$AS:$AT,2,FALSE),"")</f>
        <v>IP Camera</v>
      </c>
      <c r="N43" s="291" t="s">
        <v>61</v>
      </c>
      <c r="O43" s="291" t="s">
        <v>66</v>
      </c>
      <c r="P43" s="291" t="s">
        <v>151</v>
      </c>
      <c r="Q43" s="291"/>
      <c r="R43" s="291" t="s">
        <v>150</v>
      </c>
      <c r="S43" s="237" t="str">
        <f>IF(L43&lt;&gt;"",IF(N43&lt;&gt;"",N43,"")&amp;IF(O43&lt;&gt;""," "&amp;O43,"")&amp;IF(P43&lt;&gt;""," "&amp;P43,"")&amp;IF(Q43&lt;&gt;""," "&amp;Q43,"")&amp;IF(R43&lt;&gt;""," "&amp;R43,""),"")</f>
        <v>Shiploader 3 Boom Conveyor Right Side View IP Camera</v>
      </c>
      <c r="T43" s="291"/>
      <c r="U43" s="291" t="str">
        <f>IFERROR(VLOOKUP(L43, 'IO LIST'!$J$10:$AE$1823,22, FALSE),"")</f>
        <v>SL3-BC-RCP1</v>
      </c>
      <c r="V43" s="291" t="s">
        <v>91</v>
      </c>
      <c r="W43" s="291" t="s">
        <v>71</v>
      </c>
      <c r="X43" s="623" t="s">
        <v>2166</v>
      </c>
      <c r="Y43" s="624" t="s">
        <v>2328</v>
      </c>
      <c r="Z43" s="291"/>
      <c r="AA43" s="291"/>
      <c r="AB43" s="291"/>
      <c r="AC43" s="291"/>
      <c r="AD43" s="291"/>
      <c r="AE43" s="291"/>
      <c r="AF43" s="428" t="str">
        <f t="shared" si="16"/>
        <v/>
      </c>
      <c r="AN43" s="429" t="s">
        <v>152</v>
      </c>
      <c r="AQ43" s="430"/>
    </row>
    <row r="44" spans="1:43" s="20" customFormat="1" ht="15" customHeight="1" x14ac:dyDescent="0.25">
      <c r="A44" s="137">
        <f t="shared" si="0"/>
        <v>35</v>
      </c>
      <c r="B44" s="21" t="s">
        <v>16</v>
      </c>
      <c r="C44" s="15"/>
      <c r="D44" s="15"/>
      <c r="E44" s="15"/>
      <c r="F44" s="16"/>
      <c r="G44" s="16"/>
      <c r="H44" s="16"/>
      <c r="I44" s="16"/>
      <c r="J44" s="16"/>
      <c r="K44" s="16"/>
      <c r="L44" s="238"/>
      <c r="M44" s="21" t="str">
        <f>IFERROR(VLOOKUP(J44,'LOOK-UP TABLES'!$AS:$AT,2,FALSE),"")</f>
        <v/>
      </c>
      <c r="N44" s="21"/>
      <c r="O44" s="21"/>
      <c r="P44" s="21"/>
      <c r="Q44" s="21"/>
      <c r="R44" s="21"/>
      <c r="S44" s="37" t="str">
        <f t="shared" ref="S44" si="17">IF(L44&lt;&gt;"",IF(N44&lt;&gt;"",N44,"")&amp;IF(O44&lt;&gt;""," "&amp;O44,"")&amp;IF(P44&lt;&gt;""," "&amp;P44,"")&amp;IF(Q44&lt;&gt;""," "&amp;Q44,"")&amp;IF(R44&lt;&gt;""," "&amp;R44,""),"")</f>
        <v/>
      </c>
      <c r="T44" s="21"/>
      <c r="U44" s="21" t="str">
        <f>IFERROR(VLOOKUP(L44, 'IO LIST'!$J$10:$AE$1823,22, FALSE),"")</f>
        <v/>
      </c>
      <c r="V44" s="21"/>
      <c r="W44" s="21"/>
      <c r="X44" s="21"/>
      <c r="Y44" s="27"/>
      <c r="Z44" s="21"/>
      <c r="AA44" s="21"/>
      <c r="AB44" s="21"/>
      <c r="AC44" s="21"/>
      <c r="AD44" s="21"/>
      <c r="AE44" s="21"/>
      <c r="AF44" s="28" t="str">
        <f t="shared" si="16"/>
        <v/>
      </c>
      <c r="AI44" s="22"/>
      <c r="AQ44" s="192"/>
    </row>
    <row r="45" spans="1:43" s="429" customFormat="1" ht="15" customHeight="1" x14ac:dyDescent="0.25">
      <c r="A45" s="426">
        <f t="shared" si="0"/>
        <v>36</v>
      </c>
      <c r="B45" s="291" t="s">
        <v>16</v>
      </c>
      <c r="C45" s="292" t="s">
        <v>59</v>
      </c>
      <c r="D45" s="292" t="s">
        <v>60</v>
      </c>
      <c r="E45" s="292"/>
      <c r="F45" s="424"/>
      <c r="G45" s="424"/>
      <c r="H45" s="424"/>
      <c r="I45" s="424"/>
      <c r="J45" s="424" t="s">
        <v>153</v>
      </c>
      <c r="K45" s="424" t="s">
        <v>65</v>
      </c>
      <c r="L45" s="468" t="str">
        <f>IF(C45&lt;&gt;"",CONCATENATE(IF(C45&lt;&gt;"",C45,""),IF(D45&lt;&gt;"","-"&amp;D45&amp;E45,""),IF(F45&lt;&gt;"","-"&amp;F45&amp;G45,""),IF(H45&lt;&gt;"","-"&amp;H45&amp;I45,""),IF(J45&lt;&gt;"","-"&amp;J45&amp;K45,"")),"")</f>
        <v>SL3-BC-ZPX1</v>
      </c>
      <c r="M45" s="291" t="str">
        <f>IFERROR(VLOOKUP(J45,'LOOK-UP TABLES'!$AS:$AT,2,FALSE),"")</f>
        <v xml:space="preserve">Proximity Switch </v>
      </c>
      <c r="N45" s="291" t="s">
        <v>61</v>
      </c>
      <c r="O45" s="291" t="s">
        <v>66</v>
      </c>
      <c r="P45" s="291" t="s">
        <v>154</v>
      </c>
      <c r="Q45" s="291" t="s">
        <v>155</v>
      </c>
      <c r="R45" s="291" t="s">
        <v>156</v>
      </c>
      <c r="S45" s="237" t="str">
        <f>IF(L45&lt;&gt;"",IF(N45&lt;&gt;"",N45,"")&amp;IF(O45&lt;&gt;""," "&amp;O45,"")&amp;IF(P45&lt;&gt;""," "&amp;P45,"")&amp;IF(Q45&lt;&gt;""," "&amp;Q45,"")&amp;IF(R45&lt;&gt;""," "&amp;R45,""),"")</f>
        <v>Shiploader 3 Boom Conveyor Boom End Water Accumulation Level Switch</v>
      </c>
      <c r="T45" s="291"/>
      <c r="U45" s="291" t="str">
        <f>IFERROR(VLOOKUP(L45, 'IO LIST'!$J$10:$AE$1823,22, FALSE),"")</f>
        <v>SL3-BC-RCP1</v>
      </c>
      <c r="V45" s="291" t="s">
        <v>91</v>
      </c>
      <c r="W45" s="291" t="s">
        <v>71</v>
      </c>
      <c r="X45" s="291" t="s">
        <v>111</v>
      </c>
      <c r="Y45" s="427" t="s">
        <v>157</v>
      </c>
      <c r="Z45" s="291"/>
      <c r="AA45" s="291"/>
      <c r="AB45" s="291"/>
      <c r="AC45" s="291"/>
      <c r="AD45" s="291"/>
      <c r="AE45" s="291"/>
      <c r="AF45" s="428" t="str">
        <f t="shared" si="16"/>
        <v/>
      </c>
      <c r="AQ45" s="430"/>
    </row>
    <row r="46" spans="1:43" s="429" customFormat="1" ht="15" customHeight="1" x14ac:dyDescent="0.25">
      <c r="A46" s="426">
        <f t="shared" si="0"/>
        <v>37</v>
      </c>
      <c r="B46" s="291" t="s">
        <v>16</v>
      </c>
      <c r="C46" s="292" t="s">
        <v>59</v>
      </c>
      <c r="D46" s="292" t="s">
        <v>60</v>
      </c>
      <c r="E46" s="292"/>
      <c r="F46" s="424"/>
      <c r="G46" s="424"/>
      <c r="H46" s="424"/>
      <c r="I46" s="424"/>
      <c r="J46" s="424" t="s">
        <v>153</v>
      </c>
      <c r="K46" s="424" t="s">
        <v>77</v>
      </c>
      <c r="L46" s="468" t="str">
        <f>IF(C46&lt;&gt;"",CONCATENATE(IF(C46&lt;&gt;"",C46,""),IF(D46&lt;&gt;"","-"&amp;D46&amp;E46,""),IF(F46&lt;&gt;"","-"&amp;F46&amp;G46,""),IF(H46&lt;&gt;"","-"&amp;H46&amp;I46,""),IF(J46&lt;&gt;"","-"&amp;J46&amp;K46,"")),"")</f>
        <v>SL3-BC-ZPX2</v>
      </c>
      <c r="M46" s="291" t="str">
        <f>IFERROR(VLOOKUP(J46,'LOOK-UP TABLES'!$AS:$AT,2,FALSE),"")</f>
        <v xml:space="preserve">Proximity Switch </v>
      </c>
      <c r="N46" s="291" t="s">
        <v>61</v>
      </c>
      <c r="O46" s="291" t="s">
        <v>66</v>
      </c>
      <c r="P46" s="291" t="s">
        <v>154</v>
      </c>
      <c r="Q46" s="291" t="s">
        <v>155</v>
      </c>
      <c r="R46" s="291" t="s">
        <v>156</v>
      </c>
      <c r="S46" s="237" t="str">
        <f>IF(L46&lt;&gt;"",IF(N46&lt;&gt;"",N46,"")&amp;IF(O46&lt;&gt;""," "&amp;O46,"")&amp;IF(P46&lt;&gt;""," "&amp;P46,"")&amp;IF(Q46&lt;&gt;""," "&amp;Q46,"")&amp;IF(R46&lt;&gt;""," "&amp;R46,""),"")</f>
        <v>Shiploader 3 Boom Conveyor Boom End Water Accumulation Level Switch</v>
      </c>
      <c r="T46" s="291"/>
      <c r="U46" s="291" t="str">
        <f>IFERROR(VLOOKUP(L46, 'IO LIST'!$J$10:$AE$1823,22, FALSE),"")</f>
        <v>SL3-BC-RCP1</v>
      </c>
      <c r="V46" s="291" t="s">
        <v>91</v>
      </c>
      <c r="W46" s="291" t="s">
        <v>71</v>
      </c>
      <c r="X46" s="291" t="s">
        <v>111</v>
      </c>
      <c r="Y46" s="427" t="s">
        <v>157</v>
      </c>
      <c r="Z46" s="291"/>
      <c r="AA46" s="291"/>
      <c r="AB46" s="291"/>
      <c r="AC46" s="291"/>
      <c r="AD46" s="291"/>
      <c r="AE46" s="291"/>
      <c r="AF46" s="428" t="str">
        <f t="shared" si="16"/>
        <v/>
      </c>
      <c r="AN46" s="429" t="s">
        <v>152</v>
      </c>
      <c r="AQ46" s="430"/>
    </row>
    <row r="47" spans="1:43" s="20" customFormat="1" ht="15" customHeight="1" x14ac:dyDescent="0.25">
      <c r="A47" s="137">
        <f t="shared" si="0"/>
        <v>38</v>
      </c>
      <c r="B47" s="21" t="s">
        <v>16</v>
      </c>
      <c r="C47" s="15"/>
      <c r="D47" s="15"/>
      <c r="E47" s="15"/>
      <c r="F47" s="16"/>
      <c r="G47" s="16"/>
      <c r="H47" s="16"/>
      <c r="I47" s="16"/>
      <c r="J47" s="16"/>
      <c r="K47" s="16"/>
      <c r="L47" s="238"/>
      <c r="M47" s="21" t="str">
        <f>IFERROR(VLOOKUP(J47,'LOOK-UP TABLES'!$AS:$AT,2,FALSE),"")</f>
        <v/>
      </c>
      <c r="N47" s="21"/>
      <c r="O47" s="21"/>
      <c r="P47" s="21"/>
      <c r="Q47" s="21"/>
      <c r="R47" s="21"/>
      <c r="S47" s="37" t="str">
        <f t="shared" ref="S47" si="18">IF(L47&lt;&gt;"",IF(N47&lt;&gt;"",N47,"")&amp;IF(O47&lt;&gt;""," "&amp;O47,"")&amp;IF(P47&lt;&gt;""," "&amp;P47,"")&amp;IF(Q47&lt;&gt;""," "&amp;Q47,"")&amp;IF(R47&lt;&gt;""," "&amp;R47,""),"")</f>
        <v/>
      </c>
      <c r="T47" s="21"/>
      <c r="U47" s="21" t="str">
        <f>IFERROR(VLOOKUP(L47, 'IO LIST'!$J$10:$AE$1823,22, FALSE),"")</f>
        <v/>
      </c>
      <c r="V47" s="21"/>
      <c r="W47" s="21"/>
      <c r="X47" s="21"/>
      <c r="Y47" s="27"/>
      <c r="Z47" s="21"/>
      <c r="AA47" s="21"/>
      <c r="AB47" s="21"/>
      <c r="AC47" s="21"/>
      <c r="AD47" s="21"/>
      <c r="AE47" s="21"/>
      <c r="AF47" s="28" t="str">
        <f t="shared" si="16"/>
        <v/>
      </c>
      <c r="AI47" s="22"/>
      <c r="AQ47" s="192"/>
    </row>
    <row r="48" spans="1:43" s="1" customFormat="1" ht="15" customHeight="1" x14ac:dyDescent="0.25">
      <c r="A48" s="150">
        <f t="shared" si="0"/>
        <v>39</v>
      </c>
      <c r="B48" s="150" t="s">
        <v>16</v>
      </c>
      <c r="C48" s="150" t="s">
        <v>59</v>
      </c>
      <c r="D48" s="150" t="s">
        <v>158</v>
      </c>
      <c r="E48" s="150"/>
      <c r="F48" s="148"/>
      <c r="G48" s="148"/>
      <c r="H48" s="148"/>
      <c r="I48" s="148"/>
      <c r="J48" s="148"/>
      <c r="K48" s="148"/>
      <c r="L48" s="150"/>
      <c r="M48" s="150"/>
      <c r="N48" s="150" t="s">
        <v>61</v>
      </c>
      <c r="O48" s="150" t="s">
        <v>159</v>
      </c>
      <c r="P48" s="150"/>
      <c r="Q48" s="150"/>
      <c r="R48" s="150"/>
      <c r="S48" s="153"/>
      <c r="T48" s="150"/>
      <c r="U48" s="150"/>
      <c r="V48" s="150"/>
      <c r="W48" s="150"/>
      <c r="X48" s="150"/>
      <c r="Y48" s="154"/>
      <c r="Z48" s="150"/>
      <c r="AA48" s="150"/>
      <c r="AB48" s="150"/>
      <c r="AC48" s="150"/>
      <c r="AD48" s="150"/>
      <c r="AE48" s="150" t="s">
        <v>63</v>
      </c>
      <c r="AF48" s="155"/>
      <c r="AH48" s="22"/>
      <c r="AI48" s="22"/>
      <c r="AJ48" s="22"/>
      <c r="AK48" s="22"/>
      <c r="AQ48" s="42"/>
    </row>
    <row r="49" spans="1:43" s="22" customFormat="1" ht="15" customHeight="1" x14ac:dyDescent="0.25">
      <c r="A49" s="137">
        <f t="shared" si="0"/>
        <v>40</v>
      </c>
      <c r="B49" s="21" t="s">
        <v>16</v>
      </c>
      <c r="C49" s="15" t="s">
        <v>59</v>
      </c>
      <c r="D49" s="15" t="s">
        <v>158</v>
      </c>
      <c r="E49" s="15"/>
      <c r="F49" s="16"/>
      <c r="G49" s="16"/>
      <c r="H49" s="16"/>
      <c r="I49" s="16"/>
      <c r="J49" s="16" t="s">
        <v>64</v>
      </c>
      <c r="K49" s="16" t="s">
        <v>65</v>
      </c>
      <c r="L49" s="359" t="str">
        <f>IF(C49&lt;&gt;"",CONCATENATE(IF(C49&lt;&gt;"",C49,""),IF(D49&lt;&gt;"","-"&amp;D49&amp;E49,""),IF(F49&lt;&gt;"","-"&amp;F49&amp;G49,""),IF(H49&lt;&gt;"","-"&amp;H49&amp;I49,""),IF(J49&lt;&gt;"","-"&amp;J49&amp;K49,"")),"")</f>
        <v>SL3-BCB-ES1</v>
      </c>
      <c r="M49" s="21" t="str">
        <f>IFERROR(VLOOKUP(J49,'LOOK-UP TABLES'!$AS:$AT,2,FALSE),"")</f>
        <v xml:space="preserve">E-Stop PB </v>
      </c>
      <c r="N49" s="21" t="s">
        <v>61</v>
      </c>
      <c r="O49" s="21" t="s">
        <v>159</v>
      </c>
      <c r="P49" s="21" t="s">
        <v>67</v>
      </c>
      <c r="Q49" s="21" t="s">
        <v>68</v>
      </c>
      <c r="R49" s="21" t="s">
        <v>69</v>
      </c>
      <c r="S49" s="37" t="str">
        <f t="shared" ref="S49:S51" si="19">IF(L49&lt;&gt;"",IF(N49&lt;&gt;"",N49,"")&amp;IF(O49&lt;&gt;""," "&amp;O49,"")&amp;IF(P49&lt;&gt;""," "&amp;P49,"")&amp;IF(Q49&lt;&gt;""," "&amp;Q49,"")&amp;IF(R49&lt;&gt;""," "&amp;R49,""),"")</f>
        <v>Shiploader 3 Boom Conveyor Bridge Left Side, Tail End Emergency Stop Push Button</v>
      </c>
      <c r="T49" s="21"/>
      <c r="U49" s="21" t="str">
        <f>IFERROR(VLOOKUP(L49, 'IO LIST'!$J$10:$AE$1823,22, FALSE),"")</f>
        <v>SL3-MEH-ACP1</v>
      </c>
      <c r="V49" s="21" t="s">
        <v>70</v>
      </c>
      <c r="W49" s="21" t="s">
        <v>71</v>
      </c>
      <c r="X49" s="27" t="s">
        <v>160</v>
      </c>
      <c r="Y49" s="27" t="s">
        <v>161</v>
      </c>
      <c r="Z49" s="21"/>
      <c r="AA49" s="21"/>
      <c r="AB49" s="21"/>
      <c r="AC49" s="21"/>
      <c r="AD49" s="21"/>
      <c r="AE49" s="21"/>
      <c r="AF49" s="28" t="str">
        <f>IFERROR(IF(U49="FLEX-242-11","7265NBT-043020-242-100 to 180",IF(U49="FLEX-242-01","7265NBT-043020-242-000 to 083","")),"")</f>
        <v/>
      </c>
      <c r="AJ49" s="22" t="s">
        <v>75</v>
      </c>
      <c r="AK49" s="290" t="s">
        <v>76</v>
      </c>
      <c r="AN49" s="22" t="s">
        <v>152</v>
      </c>
      <c r="AQ49" s="366"/>
    </row>
    <row r="50" spans="1:43" s="22" customFormat="1" ht="15" customHeight="1" x14ac:dyDescent="0.25">
      <c r="A50" s="137">
        <f t="shared" si="0"/>
        <v>41</v>
      </c>
      <c r="B50" s="21" t="s">
        <v>16</v>
      </c>
      <c r="C50" s="15" t="s">
        <v>59</v>
      </c>
      <c r="D50" s="15" t="s">
        <v>158</v>
      </c>
      <c r="E50" s="15"/>
      <c r="F50" s="16"/>
      <c r="G50" s="16"/>
      <c r="H50" s="16"/>
      <c r="I50" s="16"/>
      <c r="J50" s="16" t="s">
        <v>64</v>
      </c>
      <c r="K50" s="16" t="s">
        <v>77</v>
      </c>
      <c r="L50" s="359" t="str">
        <f t="shared" ref="L50" si="20">IF(C50&lt;&gt;"",CONCATENATE(IF(C50&lt;&gt;"",C50,""),IF(D50&lt;&gt;"","-"&amp;D50&amp;E50,""),IF(F50&lt;&gt;"","-"&amp;F50&amp;G50,""),IF(H50&lt;&gt;"","-"&amp;H50&amp;I50,""),IF(J50&lt;&gt;"","-"&amp;J50&amp;K50,"")),"")</f>
        <v>SL3-BCB-ES2</v>
      </c>
      <c r="M50" s="21" t="str">
        <f>IFERROR(VLOOKUP(J50,'LOOK-UP TABLES'!$AS:$AT,2,FALSE),"")</f>
        <v xml:space="preserve">E-Stop PB </v>
      </c>
      <c r="N50" s="21" t="s">
        <v>61</v>
      </c>
      <c r="O50" s="21" t="s">
        <v>159</v>
      </c>
      <c r="P50" s="21" t="s">
        <v>78</v>
      </c>
      <c r="Q50" s="21" t="s">
        <v>68</v>
      </c>
      <c r="R50" s="21" t="s">
        <v>69</v>
      </c>
      <c r="S50" s="37" t="str">
        <f t="shared" si="19"/>
        <v>Shiploader 3 Boom Conveyor Bridge Right Side, Tail End Emergency Stop Push Button</v>
      </c>
      <c r="T50" s="21"/>
      <c r="U50" s="21" t="str">
        <f>IFERROR(VLOOKUP(L50, 'IO LIST'!$J$10:$AE$1823,22, FALSE),"")</f>
        <v>SL3-MEH-ACP1</v>
      </c>
      <c r="V50" s="21" t="s">
        <v>70</v>
      </c>
      <c r="W50" s="21" t="s">
        <v>71</v>
      </c>
      <c r="X50" s="27" t="s">
        <v>160</v>
      </c>
      <c r="Y50" s="27" t="s">
        <v>161</v>
      </c>
      <c r="Z50" s="21"/>
      <c r="AA50" s="21"/>
      <c r="AB50" s="21"/>
      <c r="AC50" s="21"/>
      <c r="AD50" s="21"/>
      <c r="AE50" s="27"/>
      <c r="AF50" s="28" t="str">
        <f t="shared" ref="AF50:AF51" si="21">IFERROR(IF(U50="FLEX-242-11","7265NBT-043020-242-100 to 180",IF(U50="FLEX-242-01","7265NBT-043020-242-000 to 083","")),"")</f>
        <v/>
      </c>
      <c r="AJ50" s="22" t="s">
        <v>75</v>
      </c>
      <c r="AK50" s="290" t="s">
        <v>76</v>
      </c>
      <c r="AN50" s="22" t="s">
        <v>152</v>
      </c>
      <c r="AQ50" s="366"/>
    </row>
    <row r="51" spans="1:43" s="20" customFormat="1" ht="15" customHeight="1" x14ac:dyDescent="0.25">
      <c r="A51" s="137">
        <f t="shared" si="13"/>
        <v>42</v>
      </c>
      <c r="B51" s="21"/>
      <c r="C51" s="15"/>
      <c r="D51" s="15"/>
      <c r="E51" s="15"/>
      <c r="F51" s="16"/>
      <c r="G51" s="16"/>
      <c r="H51" s="16"/>
      <c r="I51" s="16"/>
      <c r="J51" s="16"/>
      <c r="K51" s="16"/>
      <c r="L51" s="238"/>
      <c r="M51" s="21" t="str">
        <f>IFERROR(VLOOKUP(J51,'LOOK-UP TABLES'!$AS:$AT,2,FALSE),"")</f>
        <v/>
      </c>
      <c r="N51" s="21"/>
      <c r="O51" s="21"/>
      <c r="P51" s="21"/>
      <c r="Q51" s="21"/>
      <c r="R51" s="21"/>
      <c r="S51" s="37" t="str">
        <f t="shared" si="19"/>
        <v/>
      </c>
      <c r="T51" s="21"/>
      <c r="U51" s="21" t="str">
        <f>IFERROR(VLOOKUP(L51, 'IO LIST'!$J$10:$AE$1823,22, FALSE),"")</f>
        <v/>
      </c>
      <c r="V51" s="21"/>
      <c r="W51" s="21"/>
      <c r="X51" s="21"/>
      <c r="Y51" s="27"/>
      <c r="Z51" s="21"/>
      <c r="AA51" s="21"/>
      <c r="AB51" s="21"/>
      <c r="AC51" s="21"/>
      <c r="AD51" s="21"/>
      <c r="AE51" s="21"/>
      <c r="AF51" s="28" t="str">
        <f t="shared" si="21"/>
        <v/>
      </c>
      <c r="AI51" s="22"/>
      <c r="AQ51" s="192"/>
    </row>
    <row r="52" spans="1:43" s="22" customFormat="1" ht="15" customHeight="1" x14ac:dyDescent="0.25">
      <c r="A52" s="137">
        <f t="shared" si="0"/>
        <v>43</v>
      </c>
      <c r="B52" s="21" t="s">
        <v>16</v>
      </c>
      <c r="C52" s="15" t="s">
        <v>59</v>
      </c>
      <c r="D52" s="15" t="s">
        <v>158</v>
      </c>
      <c r="E52" s="15"/>
      <c r="F52" s="16"/>
      <c r="G52" s="16"/>
      <c r="H52" s="16"/>
      <c r="I52" s="16"/>
      <c r="J52" s="16" t="s">
        <v>79</v>
      </c>
      <c r="K52" s="16" t="s">
        <v>65</v>
      </c>
      <c r="L52" s="359" t="str">
        <f t="shared" ref="L52:L64" si="22">IF(C52&lt;&gt;"",CONCATENATE(IF(C52&lt;&gt;"",C52,""),IF(D52&lt;&gt;"","-"&amp;D52&amp;E52,""),IF(F52&lt;&gt;"","-"&amp;F52&amp;G52,""),IF(H52&lt;&gt;"","-"&amp;H52&amp;I52,""),IF(J52&lt;&gt;"","-"&amp;J52&amp;K52,"")),"")</f>
        <v>SL3-BCB-PC1</v>
      </c>
      <c r="M52" s="21" t="str">
        <f>IFERROR(VLOOKUP(J52,'LOOK-UP TABLES'!$AS:$AT,2,FALSE),"")</f>
        <v xml:space="preserve">Pull Cord </v>
      </c>
      <c r="N52" s="21" t="s">
        <v>61</v>
      </c>
      <c r="O52" s="21" t="s">
        <v>159</v>
      </c>
      <c r="P52" s="21" t="s">
        <v>67</v>
      </c>
      <c r="Q52" s="21" t="s">
        <v>68</v>
      </c>
      <c r="R52" s="21" t="s">
        <v>80</v>
      </c>
      <c r="S52" s="37" t="str">
        <f t="shared" ref="S52:S66" si="23">IF(L52&lt;&gt;"",IF(N52&lt;&gt;"",N52,"")&amp;IF(O52&lt;&gt;""," "&amp;O52,"")&amp;IF(P52&lt;&gt;""," "&amp;P52,"")&amp;IF(Q52&lt;&gt;""," "&amp;Q52,"")&amp;IF(R52&lt;&gt;""," "&amp;R52,""),"")</f>
        <v>Shiploader 3 Boom Conveyor Bridge Left Side, Tail End Emergency Stop Pull Cord</v>
      </c>
      <c r="T52" s="21"/>
      <c r="U52" s="21" t="str">
        <f>IFERROR(VLOOKUP(L52, 'IO LIST'!$J$10:$AE$1823,22, FALSE),"")</f>
        <v>SL3-MEH-ACP1</v>
      </c>
      <c r="V52" s="21" t="s">
        <v>70</v>
      </c>
      <c r="W52" s="21" t="s">
        <v>71</v>
      </c>
      <c r="X52" s="193" t="s">
        <v>81</v>
      </c>
      <c r="Y52" s="357" t="s">
        <v>82</v>
      </c>
      <c r="Z52" s="21"/>
      <c r="AA52" s="21"/>
      <c r="AB52" s="21"/>
      <c r="AC52" s="21"/>
      <c r="AD52" s="21"/>
      <c r="AE52" s="21"/>
      <c r="AF52" s="28" t="str">
        <f t="shared" ref="AF52:AF203" si="24">IFERROR(IF(U52="FLEX-242-11","7265NBT-043020-242-100 to 180",IF(U52="FLEX-242-01","7265NBT-043020-242-000 to 083","")),"")</f>
        <v/>
      </c>
      <c r="AJ52" s="22" t="s">
        <v>75</v>
      </c>
      <c r="AK52" s="316" t="s">
        <v>132</v>
      </c>
      <c r="AN52" s="290" t="s">
        <v>75</v>
      </c>
      <c r="AQ52" s="366"/>
    </row>
    <row r="53" spans="1:43" s="22" customFormat="1" ht="15" customHeight="1" x14ac:dyDescent="0.25">
      <c r="A53" s="137">
        <f t="shared" si="0"/>
        <v>44</v>
      </c>
      <c r="B53" s="21" t="s">
        <v>16</v>
      </c>
      <c r="C53" s="15" t="s">
        <v>59</v>
      </c>
      <c r="D53" s="15" t="s">
        <v>158</v>
      </c>
      <c r="E53" s="15"/>
      <c r="F53" s="16"/>
      <c r="G53" s="16"/>
      <c r="H53" s="16"/>
      <c r="I53" s="16"/>
      <c r="J53" s="16" t="s">
        <v>79</v>
      </c>
      <c r="K53" s="16" t="s">
        <v>77</v>
      </c>
      <c r="L53" s="359" t="str">
        <f t="shared" si="22"/>
        <v>SL3-BCB-PC2</v>
      </c>
      <c r="M53" s="21" t="str">
        <f>IFERROR(VLOOKUP(J53,'LOOK-UP TABLES'!$AS:$AT,2,FALSE),"")</f>
        <v xml:space="preserve">Pull Cord </v>
      </c>
      <c r="N53" s="21" t="s">
        <v>61</v>
      </c>
      <c r="O53" s="21" t="s">
        <v>159</v>
      </c>
      <c r="P53" s="21" t="s">
        <v>78</v>
      </c>
      <c r="Q53" s="21" t="s">
        <v>68</v>
      </c>
      <c r="R53" s="21" t="s">
        <v>80</v>
      </c>
      <c r="S53" s="37" t="str">
        <f t="shared" si="23"/>
        <v>Shiploader 3 Boom Conveyor Bridge Right Side, Tail End Emergency Stop Pull Cord</v>
      </c>
      <c r="T53" s="21"/>
      <c r="U53" s="21" t="str">
        <f>IFERROR(VLOOKUP(L53, 'IO LIST'!$J$10:$AE$1823,22, FALSE),"")</f>
        <v>SL3-MEH-ACP1</v>
      </c>
      <c r="V53" s="21" t="s">
        <v>70</v>
      </c>
      <c r="W53" s="21" t="s">
        <v>71</v>
      </c>
      <c r="X53" s="193" t="s">
        <v>81</v>
      </c>
      <c r="Y53" s="357" t="s">
        <v>82</v>
      </c>
      <c r="Z53" s="21"/>
      <c r="AA53" s="21"/>
      <c r="AB53" s="21"/>
      <c r="AC53" s="21"/>
      <c r="AD53" s="21"/>
      <c r="AE53" s="21"/>
      <c r="AF53" s="28" t="str">
        <f t="shared" si="24"/>
        <v/>
      </c>
      <c r="AJ53" s="22" t="s">
        <v>75</v>
      </c>
      <c r="AK53" s="316" t="s">
        <v>132</v>
      </c>
      <c r="AN53" s="290" t="s">
        <v>75</v>
      </c>
      <c r="AQ53" s="366"/>
    </row>
    <row r="54" spans="1:43" s="22" customFormat="1" ht="15" customHeight="1" x14ac:dyDescent="0.25">
      <c r="A54" s="137">
        <f t="shared" si="0"/>
        <v>45</v>
      </c>
      <c r="B54" s="21" t="s">
        <v>16</v>
      </c>
      <c r="C54" s="15" t="s">
        <v>59</v>
      </c>
      <c r="D54" s="15" t="s">
        <v>158</v>
      </c>
      <c r="E54" s="15"/>
      <c r="F54" s="16"/>
      <c r="G54" s="16"/>
      <c r="H54" s="16"/>
      <c r="I54" s="16"/>
      <c r="J54" s="16" t="s">
        <v>79</v>
      </c>
      <c r="K54" s="16" t="s">
        <v>83</v>
      </c>
      <c r="L54" s="359" t="str">
        <f t="shared" si="22"/>
        <v>SL3-BCB-PC3</v>
      </c>
      <c r="M54" s="21" t="str">
        <f>IFERROR(VLOOKUP(J54,'LOOK-UP TABLES'!$AS:$AT,2,FALSE),"")</f>
        <v xml:space="preserve">Pull Cord </v>
      </c>
      <c r="N54" s="21" t="s">
        <v>61</v>
      </c>
      <c r="O54" s="21" t="s">
        <v>159</v>
      </c>
      <c r="P54" s="21" t="s">
        <v>84</v>
      </c>
      <c r="Q54" s="21" t="s">
        <v>68</v>
      </c>
      <c r="R54" s="21" t="s">
        <v>80</v>
      </c>
      <c r="S54" s="37" t="str">
        <f t="shared" si="23"/>
        <v>Shiploader 3 Boom Conveyor Bridge Left Side, Head End Emergency Stop Pull Cord</v>
      </c>
      <c r="T54" s="21"/>
      <c r="U54" s="21" t="str">
        <f>IFERROR(VLOOKUP(L54, 'IO LIST'!$J$10:$AE$1823,22, FALSE),"")</f>
        <v>SL3-MEH-ACP1</v>
      </c>
      <c r="V54" s="21" t="s">
        <v>70</v>
      </c>
      <c r="W54" s="21" t="s">
        <v>71</v>
      </c>
      <c r="X54" s="193" t="s">
        <v>81</v>
      </c>
      <c r="Y54" s="357" t="s">
        <v>82</v>
      </c>
      <c r="Z54" s="21"/>
      <c r="AA54" s="21"/>
      <c r="AB54" s="21"/>
      <c r="AC54" s="21"/>
      <c r="AD54" s="21"/>
      <c r="AE54" s="21"/>
      <c r="AF54" s="28" t="str">
        <f t="shared" si="24"/>
        <v/>
      </c>
      <c r="AJ54" s="22" t="s">
        <v>75</v>
      </c>
      <c r="AK54" s="316" t="s">
        <v>132</v>
      </c>
      <c r="AN54" s="290" t="s">
        <v>75</v>
      </c>
      <c r="AQ54" s="366"/>
    </row>
    <row r="55" spans="1:43" s="22" customFormat="1" ht="15" customHeight="1" x14ac:dyDescent="0.25">
      <c r="A55" s="137">
        <f t="shared" si="13"/>
        <v>46</v>
      </c>
      <c r="B55" s="21" t="s">
        <v>16</v>
      </c>
      <c r="C55" s="15" t="s">
        <v>59</v>
      </c>
      <c r="D55" s="15" t="s">
        <v>158</v>
      </c>
      <c r="E55" s="15"/>
      <c r="F55" s="16"/>
      <c r="G55" s="16"/>
      <c r="H55" s="16"/>
      <c r="I55" s="16"/>
      <c r="J55" s="16" t="s">
        <v>79</v>
      </c>
      <c r="K55" s="16" t="s">
        <v>85</v>
      </c>
      <c r="L55" s="359" t="str">
        <f t="shared" si="22"/>
        <v>SL3-BCB-PC4</v>
      </c>
      <c r="M55" s="21" t="str">
        <f>IFERROR(VLOOKUP(J55,'LOOK-UP TABLES'!$AS:$AT,2,FALSE),"")</f>
        <v xml:space="preserve">Pull Cord </v>
      </c>
      <c r="N55" s="21" t="s">
        <v>61</v>
      </c>
      <c r="O55" s="21" t="s">
        <v>159</v>
      </c>
      <c r="P55" s="21" t="s">
        <v>86</v>
      </c>
      <c r="Q55" s="21" t="s">
        <v>68</v>
      </c>
      <c r="R55" s="21" t="s">
        <v>80</v>
      </c>
      <c r="S55" s="37" t="str">
        <f t="shared" si="23"/>
        <v>Shiploader 3 Boom Conveyor Bridge Right Side, Head End Emergency Stop Pull Cord</v>
      </c>
      <c r="T55" s="21"/>
      <c r="U55" s="21" t="str">
        <f>IFERROR(VLOOKUP(L55, 'IO LIST'!$J$10:$AE$1823,22, FALSE),"")</f>
        <v>SL3-MEH-ACP1</v>
      </c>
      <c r="V55" s="21" t="s">
        <v>70</v>
      </c>
      <c r="W55" s="21" t="s">
        <v>71</v>
      </c>
      <c r="X55" s="193" t="s">
        <v>81</v>
      </c>
      <c r="Y55" s="357" t="s">
        <v>82</v>
      </c>
      <c r="Z55" s="21"/>
      <c r="AA55" s="21"/>
      <c r="AB55" s="21"/>
      <c r="AC55" s="21"/>
      <c r="AD55" s="21"/>
      <c r="AE55" s="21"/>
      <c r="AF55" s="28" t="str">
        <f t="shared" si="24"/>
        <v/>
      </c>
      <c r="AJ55" s="22" t="s">
        <v>75</v>
      </c>
      <c r="AK55" s="316" t="s">
        <v>132</v>
      </c>
      <c r="AN55" s="290" t="s">
        <v>75</v>
      </c>
      <c r="AQ55" s="366"/>
    </row>
    <row r="56" spans="1:43" s="20" customFormat="1" ht="15" customHeight="1" x14ac:dyDescent="0.25">
      <c r="A56" s="137">
        <f t="shared" si="13"/>
        <v>47</v>
      </c>
      <c r="B56" s="21"/>
      <c r="C56" s="15"/>
      <c r="D56" s="15"/>
      <c r="E56" s="15"/>
      <c r="F56" s="16"/>
      <c r="G56" s="16"/>
      <c r="H56" s="16"/>
      <c r="I56" s="16"/>
      <c r="J56" s="16"/>
      <c r="K56" s="16"/>
      <c r="L56" s="238"/>
      <c r="M56" s="21" t="str">
        <f>IFERROR(VLOOKUP(J56,'LOOK-UP TABLES'!$AS:$AT,2,FALSE),"")</f>
        <v/>
      </c>
      <c r="N56" s="21"/>
      <c r="O56" s="21"/>
      <c r="P56" s="21"/>
      <c r="Q56" s="21"/>
      <c r="R56" s="21"/>
      <c r="S56" s="37" t="str">
        <f t="shared" ref="S56:S57" si="25">IF(L56&lt;&gt;"",IF(N56&lt;&gt;"",N56,"")&amp;IF(O56&lt;&gt;""," "&amp;O56,"")&amp;IF(P56&lt;&gt;""," "&amp;P56,"")&amp;IF(Q56&lt;&gt;""," "&amp;Q56,"")&amp;IF(R56&lt;&gt;""," "&amp;R56,""),"")</f>
        <v/>
      </c>
      <c r="T56" s="21"/>
      <c r="U56" s="21" t="str">
        <f>IFERROR(VLOOKUP(L56, 'IO LIST'!$J$10:$AE$1823,22, FALSE),"")</f>
        <v/>
      </c>
      <c r="V56" s="21"/>
      <c r="W56" s="21"/>
      <c r="X56" s="21"/>
      <c r="Y56" s="27"/>
      <c r="Z56" s="21"/>
      <c r="AA56" s="21"/>
      <c r="AB56" s="21"/>
      <c r="AC56" s="21"/>
      <c r="AD56" s="21"/>
      <c r="AE56" s="21"/>
      <c r="AF56" s="28" t="str">
        <f t="shared" si="24"/>
        <v/>
      </c>
      <c r="AI56" s="22"/>
      <c r="AQ56" s="192"/>
    </row>
    <row r="57" spans="1:43" s="429" customFormat="1" ht="15" customHeight="1" x14ac:dyDescent="0.25">
      <c r="A57" s="426">
        <f t="shared" si="0"/>
        <v>48</v>
      </c>
      <c r="B57" s="291" t="s">
        <v>16</v>
      </c>
      <c r="C57" s="292" t="s">
        <v>59</v>
      </c>
      <c r="D57" s="292" t="s">
        <v>158</v>
      </c>
      <c r="E57" s="292"/>
      <c r="F57" s="424"/>
      <c r="G57" s="424"/>
      <c r="H57" s="424"/>
      <c r="I57" s="424"/>
      <c r="J57" s="424" t="s">
        <v>96</v>
      </c>
      <c r="K57" s="424" t="s">
        <v>65</v>
      </c>
      <c r="L57" s="468" t="str">
        <f t="shared" ref="L57" si="26">IF(C57&lt;&gt;"",CONCATENATE(IF(C57&lt;&gt;"",C57,""),IF(D57&lt;&gt;"","-"&amp;D57&amp;E57,""),IF(F57&lt;&gt;"","-"&amp;F57&amp;G57,""),IF(H57&lt;&gt;"","-"&amp;H57&amp;I57,""),IF(J57&lt;&gt;"","-"&amp;J57&amp;K57,"")),"")</f>
        <v>SL3-BCB-YA1</v>
      </c>
      <c r="M57" s="291" t="str">
        <f>IFERROR(VLOOKUP(J57,'LOOK-UP TABLES'!$AS:$AT,2,FALSE),"")</f>
        <v>Warning Horn</v>
      </c>
      <c r="N57" s="291" t="s">
        <v>61</v>
      </c>
      <c r="O57" s="291" t="s">
        <v>66</v>
      </c>
      <c r="P57" s="291" t="s">
        <v>88</v>
      </c>
      <c r="Q57" s="291" t="s">
        <v>97</v>
      </c>
      <c r="R57" s="291" t="s">
        <v>98</v>
      </c>
      <c r="S57" s="237" t="str">
        <f t="shared" si="25"/>
        <v>Shiploader 3 Boom Conveyor Left Side Start Warning Horn</v>
      </c>
      <c r="T57" s="291"/>
      <c r="U57" s="291" t="str">
        <f>IFERROR(VLOOKUP(L57, 'IO LIST'!$J$10:$AE$1823,22, FALSE),"")</f>
        <v>SL3-MEH-ACP1</v>
      </c>
      <c r="V57" s="291" t="s">
        <v>99</v>
      </c>
      <c r="W57" s="291" t="s">
        <v>71</v>
      </c>
      <c r="X57" s="466" t="s">
        <v>100</v>
      </c>
      <c r="Y57" s="467" t="s">
        <v>101</v>
      </c>
      <c r="Z57" s="291" t="s">
        <v>75</v>
      </c>
      <c r="AA57" s="291"/>
      <c r="AB57" s="291"/>
      <c r="AC57" s="291"/>
      <c r="AD57" s="291"/>
      <c r="AE57" s="291"/>
      <c r="AF57" s="428" t="str">
        <f t="shared" si="24"/>
        <v/>
      </c>
      <c r="AJ57" s="429" t="s">
        <v>75</v>
      </c>
      <c r="AK57" s="455" t="s">
        <v>76</v>
      </c>
      <c r="AN57" s="429" t="s">
        <v>102</v>
      </c>
      <c r="AQ57" s="430"/>
    </row>
    <row r="58" spans="1:43" s="22" customFormat="1" ht="15" customHeight="1" x14ac:dyDescent="0.25">
      <c r="A58" s="137">
        <f t="shared" si="13"/>
        <v>49</v>
      </c>
      <c r="B58" s="21" t="s">
        <v>16</v>
      </c>
      <c r="C58" s="15" t="s">
        <v>59</v>
      </c>
      <c r="D58" s="15" t="s">
        <v>158</v>
      </c>
      <c r="E58" s="15"/>
      <c r="F58" s="16"/>
      <c r="G58" s="16"/>
      <c r="H58" s="16"/>
      <c r="I58" s="16"/>
      <c r="J58" s="16" t="s">
        <v>103</v>
      </c>
      <c r="K58" s="16" t="s">
        <v>65</v>
      </c>
      <c r="L58" s="359" t="str">
        <f t="shared" si="22"/>
        <v>SL3-BCB-YL1</v>
      </c>
      <c r="M58" s="21" t="str">
        <f>IFERROR(VLOOKUP(J58,'LOOK-UP TABLES'!$AS:$AT,2,FALSE),"")</f>
        <v>Warning Light</v>
      </c>
      <c r="N58" s="21" t="s">
        <v>61</v>
      </c>
      <c r="O58" s="21" t="s">
        <v>159</v>
      </c>
      <c r="P58" s="21" t="s">
        <v>88</v>
      </c>
      <c r="Q58" s="21" t="s">
        <v>97</v>
      </c>
      <c r="R58" s="21" t="s">
        <v>104</v>
      </c>
      <c r="S58" s="37" t="str">
        <f t="shared" si="23"/>
        <v>Shiploader 3 Boom Conveyor Bridge Left Side Start Warning Light</v>
      </c>
      <c r="T58" s="21"/>
      <c r="U58" s="21" t="str">
        <f>IFERROR(VLOOKUP(L58, 'IO LIST'!$J$10:$AE$1823,22, FALSE),"")</f>
        <v>SL3-MEH-ACP1</v>
      </c>
      <c r="V58" s="21" t="s">
        <v>99</v>
      </c>
      <c r="W58" s="21" t="s">
        <v>71</v>
      </c>
      <c r="X58" s="27" t="s">
        <v>100</v>
      </c>
      <c r="Y58" s="21" t="s">
        <v>105</v>
      </c>
      <c r="Z58" s="21"/>
      <c r="AA58" s="21"/>
      <c r="AB58" s="21"/>
      <c r="AC58" s="21"/>
      <c r="AD58" s="21"/>
      <c r="AE58" s="21"/>
      <c r="AF58" s="28" t="str">
        <f t="shared" si="24"/>
        <v/>
      </c>
      <c r="AJ58" s="22" t="s">
        <v>75</v>
      </c>
      <c r="AK58" s="316" t="s">
        <v>132</v>
      </c>
      <c r="AN58" s="22" t="s">
        <v>106</v>
      </c>
      <c r="AQ58" s="366"/>
    </row>
    <row r="59" spans="1:43" s="22" customFormat="1" ht="15" customHeight="1" x14ac:dyDescent="0.25">
      <c r="A59" s="137">
        <f t="shared" si="13"/>
        <v>50</v>
      </c>
      <c r="B59" s="21" t="s">
        <v>16</v>
      </c>
      <c r="C59" s="15" t="s">
        <v>59</v>
      </c>
      <c r="D59" s="15" t="s">
        <v>158</v>
      </c>
      <c r="E59" s="15"/>
      <c r="F59" s="16"/>
      <c r="G59" s="16"/>
      <c r="H59" s="16"/>
      <c r="I59" s="16"/>
      <c r="J59" s="16" t="s">
        <v>103</v>
      </c>
      <c r="K59" s="16" t="s">
        <v>77</v>
      </c>
      <c r="L59" s="359" t="str">
        <f t="shared" si="22"/>
        <v>SL3-BCB-YL2</v>
      </c>
      <c r="M59" s="21" t="str">
        <f>IFERROR(VLOOKUP(J59,'LOOK-UP TABLES'!$AS:$AT,2,FALSE),"")</f>
        <v>Warning Light</v>
      </c>
      <c r="N59" s="21" t="s">
        <v>61</v>
      </c>
      <c r="O59" s="21" t="s">
        <v>159</v>
      </c>
      <c r="P59" s="21" t="s">
        <v>95</v>
      </c>
      <c r="Q59" s="21" t="s">
        <v>97</v>
      </c>
      <c r="R59" s="21" t="s">
        <v>104</v>
      </c>
      <c r="S59" s="37" t="str">
        <f t="shared" si="23"/>
        <v>Shiploader 3 Boom Conveyor Bridge Right Side Start Warning Light</v>
      </c>
      <c r="T59" s="21"/>
      <c r="U59" s="21" t="str">
        <f>IFERROR(VLOOKUP(L59, 'IO LIST'!$J$10:$AE$1823,22, FALSE),"")</f>
        <v>SL3-MEH-ACP1</v>
      </c>
      <c r="V59" s="21" t="s">
        <v>99</v>
      </c>
      <c r="W59" s="21" t="s">
        <v>71</v>
      </c>
      <c r="X59" s="27" t="s">
        <v>100</v>
      </c>
      <c r="Y59" s="21" t="s">
        <v>105</v>
      </c>
      <c r="Z59" s="21"/>
      <c r="AA59" s="21"/>
      <c r="AB59" s="21"/>
      <c r="AC59" s="21"/>
      <c r="AD59" s="21"/>
      <c r="AE59" s="21"/>
      <c r="AF59" s="28" t="str">
        <f t="shared" si="24"/>
        <v/>
      </c>
      <c r="AJ59" s="22" t="s">
        <v>75</v>
      </c>
      <c r="AK59" s="316" t="s">
        <v>132</v>
      </c>
      <c r="AN59" s="22" t="s">
        <v>106</v>
      </c>
      <c r="AQ59" s="366"/>
    </row>
    <row r="60" spans="1:43" s="20" customFormat="1" ht="15" customHeight="1" x14ac:dyDescent="0.25">
      <c r="A60" s="137">
        <f t="shared" si="13"/>
        <v>51</v>
      </c>
      <c r="B60" s="21"/>
      <c r="C60" s="15"/>
      <c r="D60" s="15"/>
      <c r="E60" s="15"/>
      <c r="F60" s="16"/>
      <c r="G60" s="16"/>
      <c r="H60" s="16"/>
      <c r="I60" s="16"/>
      <c r="J60" s="16"/>
      <c r="K60" s="16"/>
      <c r="L60" s="238"/>
      <c r="M60" s="21" t="str">
        <f>IFERROR(VLOOKUP(J60,'LOOK-UP TABLES'!$AS:$AT,2,FALSE),"")</f>
        <v/>
      </c>
      <c r="N60" s="21"/>
      <c r="O60" s="21"/>
      <c r="P60" s="21"/>
      <c r="Q60" s="21"/>
      <c r="R60" s="21"/>
      <c r="S60" s="37" t="str">
        <f t="shared" si="23"/>
        <v/>
      </c>
      <c r="T60" s="21"/>
      <c r="U60" s="21" t="str">
        <f>IFERROR(VLOOKUP(L60, 'IO LIST'!$J$10:$AE$1823,22, FALSE),"")</f>
        <v/>
      </c>
      <c r="V60" s="21"/>
      <c r="W60" s="21"/>
      <c r="X60" s="21"/>
      <c r="Y60" s="27"/>
      <c r="Z60" s="21"/>
      <c r="AA60" s="21"/>
      <c r="AB60" s="21"/>
      <c r="AC60" s="21"/>
      <c r="AD60" s="21"/>
      <c r="AE60" s="21"/>
      <c r="AF60" s="28" t="str">
        <f t="shared" ref="AF60" si="27">IFERROR(IF(U60="FLEX-242-11","7265NBT-043020-242-100 to 180",IF(U60="FLEX-242-01","7265NBT-043020-242-000 to 083","")),"")</f>
        <v/>
      </c>
      <c r="AI60" s="22"/>
      <c r="AQ60" s="192"/>
    </row>
    <row r="61" spans="1:43" s="311" customFormat="1" ht="15" customHeight="1" x14ac:dyDescent="0.25">
      <c r="A61" s="137">
        <f t="shared" si="0"/>
        <v>52</v>
      </c>
      <c r="B61" s="259" t="s">
        <v>162</v>
      </c>
      <c r="C61" s="21" t="s">
        <v>59</v>
      </c>
      <c r="D61" s="15" t="s">
        <v>158</v>
      </c>
      <c r="E61" s="15"/>
      <c r="F61" s="15"/>
      <c r="G61" s="16"/>
      <c r="H61" s="16"/>
      <c r="I61" s="16"/>
      <c r="J61" s="16" t="s">
        <v>87</v>
      </c>
      <c r="K61" s="16" t="s">
        <v>65</v>
      </c>
      <c r="L61" s="359" t="str">
        <f t="shared" si="22"/>
        <v>SL3-BCB-ZLS1</v>
      </c>
      <c r="M61" s="21" t="str">
        <f>IFERROR(VLOOKUP(J61,'LOOK-UP TABLES'!$AS:$AT,2,FALSE),"")</f>
        <v xml:space="preserve">Limit Switch </v>
      </c>
      <c r="N61" s="21" t="s">
        <v>61</v>
      </c>
      <c r="O61" s="21" t="s">
        <v>159</v>
      </c>
      <c r="P61" s="21" t="s">
        <v>67</v>
      </c>
      <c r="Q61" s="21"/>
      <c r="R61" s="21" t="s">
        <v>129</v>
      </c>
      <c r="S61" s="37" t="str">
        <f t="shared" si="23"/>
        <v>Shiploader 3 Boom Conveyor Bridge Left Side, Tail End Misalignment Switch</v>
      </c>
      <c r="T61" s="21"/>
      <c r="U61" s="21" t="str">
        <f>IFERROR(VLOOKUP(L61, 'IO LIST'!$J$10:$AE$1823,22, FALSE),"")</f>
        <v>SL3-MEH-ACP1</v>
      </c>
      <c r="V61" s="21" t="s">
        <v>91</v>
      </c>
      <c r="W61" s="21" t="s">
        <v>71</v>
      </c>
      <c r="X61" s="21" t="s">
        <v>130</v>
      </c>
      <c r="Y61" s="27" t="s">
        <v>131</v>
      </c>
      <c r="Z61" s="21"/>
      <c r="AA61" s="21"/>
      <c r="AB61" s="21"/>
      <c r="AC61" s="21"/>
      <c r="AD61" s="21"/>
      <c r="AE61" s="21"/>
      <c r="AF61" s="28" t="str">
        <f t="shared" si="24"/>
        <v/>
      </c>
      <c r="AI61" s="312"/>
      <c r="AK61" s="316" t="s">
        <v>132</v>
      </c>
      <c r="AN61" s="311" t="s">
        <v>133</v>
      </c>
      <c r="AQ61" s="368"/>
    </row>
    <row r="62" spans="1:43" s="311" customFormat="1" ht="15" customHeight="1" x14ac:dyDescent="0.25">
      <c r="A62" s="137">
        <f t="shared" si="0"/>
        <v>53</v>
      </c>
      <c r="B62" s="259" t="s">
        <v>162</v>
      </c>
      <c r="C62" s="21" t="s">
        <v>59</v>
      </c>
      <c r="D62" s="15" t="s">
        <v>158</v>
      </c>
      <c r="E62" s="15"/>
      <c r="F62" s="15"/>
      <c r="G62" s="16"/>
      <c r="H62" s="16"/>
      <c r="I62" s="16"/>
      <c r="J62" s="16" t="s">
        <v>87</v>
      </c>
      <c r="K62" s="16" t="s">
        <v>77</v>
      </c>
      <c r="L62" s="359" t="str">
        <f t="shared" si="22"/>
        <v>SL3-BCB-ZLS2</v>
      </c>
      <c r="M62" s="21" t="str">
        <f>IFERROR(VLOOKUP(J62,'LOOK-UP TABLES'!$AS:$AT,2,FALSE),"")</f>
        <v xml:space="preserve">Limit Switch </v>
      </c>
      <c r="N62" s="21" t="s">
        <v>61</v>
      </c>
      <c r="O62" s="21" t="s">
        <v>159</v>
      </c>
      <c r="P62" s="21" t="s">
        <v>78</v>
      </c>
      <c r="Q62" s="21"/>
      <c r="R62" s="21" t="s">
        <v>129</v>
      </c>
      <c r="S62" s="37" t="str">
        <f t="shared" si="23"/>
        <v>Shiploader 3 Boom Conveyor Bridge Right Side, Tail End Misalignment Switch</v>
      </c>
      <c r="T62" s="21"/>
      <c r="U62" s="21" t="str">
        <f>IFERROR(VLOOKUP(L62, 'IO LIST'!$J$10:$AE$1823,22, FALSE),"")</f>
        <v>SL3-MEH-ACP1</v>
      </c>
      <c r="V62" s="21" t="s">
        <v>91</v>
      </c>
      <c r="W62" s="21" t="s">
        <v>71</v>
      </c>
      <c r="X62" s="21" t="s">
        <v>130</v>
      </c>
      <c r="Y62" s="27" t="s">
        <v>131</v>
      </c>
      <c r="Z62" s="21"/>
      <c r="AA62" s="21"/>
      <c r="AB62" s="21"/>
      <c r="AC62" s="21"/>
      <c r="AD62" s="21"/>
      <c r="AE62" s="21"/>
      <c r="AF62" s="28" t="str">
        <f t="shared" si="24"/>
        <v/>
      </c>
      <c r="AI62" s="312"/>
      <c r="AK62" s="316" t="s">
        <v>132</v>
      </c>
      <c r="AN62" s="311" t="s">
        <v>133</v>
      </c>
      <c r="AQ62" s="368"/>
    </row>
    <row r="63" spans="1:43" s="311" customFormat="1" ht="15" customHeight="1" x14ac:dyDescent="0.25">
      <c r="A63" s="137">
        <f t="shared" si="0"/>
        <v>54</v>
      </c>
      <c r="B63" s="259" t="s">
        <v>162</v>
      </c>
      <c r="C63" s="21" t="s">
        <v>59</v>
      </c>
      <c r="D63" s="15" t="s">
        <v>158</v>
      </c>
      <c r="E63" s="15"/>
      <c r="F63" s="15"/>
      <c r="G63" s="16"/>
      <c r="H63" s="16"/>
      <c r="I63" s="16"/>
      <c r="J63" s="16" t="s">
        <v>87</v>
      </c>
      <c r="K63" s="16" t="s">
        <v>83</v>
      </c>
      <c r="L63" s="359" t="str">
        <f t="shared" si="22"/>
        <v>SL3-BCB-ZLS3</v>
      </c>
      <c r="M63" s="21" t="str">
        <f>IFERROR(VLOOKUP(J63,'LOOK-UP TABLES'!$AS:$AT,2,FALSE),"")</f>
        <v xml:space="preserve">Limit Switch </v>
      </c>
      <c r="N63" s="21" t="s">
        <v>61</v>
      </c>
      <c r="O63" s="21" t="s">
        <v>159</v>
      </c>
      <c r="P63" s="21" t="s">
        <v>84</v>
      </c>
      <c r="Q63" s="21"/>
      <c r="R63" s="21" t="s">
        <v>129</v>
      </c>
      <c r="S63" s="37" t="str">
        <f t="shared" si="23"/>
        <v>Shiploader 3 Boom Conveyor Bridge Left Side, Head End Misalignment Switch</v>
      </c>
      <c r="T63" s="21"/>
      <c r="U63" s="21" t="str">
        <f>IFERROR(VLOOKUP(L63, 'IO LIST'!$J$10:$AE$1823,22, FALSE),"")</f>
        <v>SL3-MEH-ACP1</v>
      </c>
      <c r="V63" s="21" t="s">
        <v>91</v>
      </c>
      <c r="W63" s="21" t="s">
        <v>71</v>
      </c>
      <c r="X63" s="21" t="s">
        <v>130</v>
      </c>
      <c r="Y63" s="27" t="s">
        <v>131</v>
      </c>
      <c r="Z63" s="21"/>
      <c r="AA63" s="21"/>
      <c r="AB63" s="21"/>
      <c r="AC63" s="21"/>
      <c r="AD63" s="21"/>
      <c r="AE63" s="21"/>
      <c r="AF63" s="28" t="str">
        <f t="shared" si="24"/>
        <v/>
      </c>
      <c r="AI63" s="312"/>
      <c r="AK63" s="312"/>
      <c r="AN63" s="311" t="s">
        <v>133</v>
      </c>
      <c r="AQ63" s="368"/>
    </row>
    <row r="64" spans="1:43" s="311" customFormat="1" ht="15" customHeight="1" x14ac:dyDescent="0.25">
      <c r="A64" s="137">
        <f t="shared" si="0"/>
        <v>55</v>
      </c>
      <c r="B64" s="259" t="s">
        <v>162</v>
      </c>
      <c r="C64" s="21" t="s">
        <v>59</v>
      </c>
      <c r="D64" s="15" t="s">
        <v>158</v>
      </c>
      <c r="E64" s="15"/>
      <c r="F64" s="15"/>
      <c r="G64" s="16"/>
      <c r="H64" s="16"/>
      <c r="I64" s="16"/>
      <c r="J64" s="16" t="s">
        <v>87</v>
      </c>
      <c r="K64" s="16" t="s">
        <v>85</v>
      </c>
      <c r="L64" s="359" t="str">
        <f t="shared" si="22"/>
        <v>SL3-BCB-ZLS4</v>
      </c>
      <c r="M64" s="21" t="str">
        <f>IFERROR(VLOOKUP(J64,'LOOK-UP TABLES'!$AS:$AT,2,FALSE),"")</f>
        <v xml:space="preserve">Limit Switch </v>
      </c>
      <c r="N64" s="21" t="s">
        <v>61</v>
      </c>
      <c r="O64" s="21" t="s">
        <v>159</v>
      </c>
      <c r="P64" s="21" t="s">
        <v>86</v>
      </c>
      <c r="Q64" s="21"/>
      <c r="R64" s="21" t="s">
        <v>129</v>
      </c>
      <c r="S64" s="37" t="str">
        <f t="shared" si="23"/>
        <v>Shiploader 3 Boom Conveyor Bridge Right Side, Head End Misalignment Switch</v>
      </c>
      <c r="T64" s="21"/>
      <c r="U64" s="21" t="str">
        <f>IFERROR(VLOOKUP(L64, 'IO LIST'!$J$10:$AE$1823,22, FALSE),"")</f>
        <v>SL3-MEH-ACP1</v>
      </c>
      <c r="V64" s="21" t="s">
        <v>91</v>
      </c>
      <c r="W64" s="21" t="s">
        <v>71</v>
      </c>
      <c r="X64" s="21" t="s">
        <v>130</v>
      </c>
      <c r="Y64" s="27" t="s">
        <v>131</v>
      </c>
      <c r="Z64" s="21"/>
      <c r="AA64" s="21"/>
      <c r="AB64" s="21"/>
      <c r="AC64" s="21"/>
      <c r="AD64" s="21"/>
      <c r="AE64" s="21"/>
      <c r="AF64" s="28" t="str">
        <f t="shared" si="24"/>
        <v/>
      </c>
      <c r="AI64" s="312"/>
      <c r="AN64" s="311" t="s">
        <v>133</v>
      </c>
      <c r="AQ64" s="368"/>
    </row>
    <row r="65" spans="1:43" s="20" customFormat="1" ht="15" customHeight="1" x14ac:dyDescent="0.25">
      <c r="A65" s="137">
        <f t="shared" si="13"/>
        <v>56</v>
      </c>
      <c r="B65" s="21"/>
      <c r="C65" s="15"/>
      <c r="D65" s="15"/>
      <c r="E65" s="15"/>
      <c r="F65" s="16"/>
      <c r="G65" s="16"/>
      <c r="H65" s="16"/>
      <c r="I65" s="16"/>
      <c r="J65" s="16"/>
      <c r="K65" s="16"/>
      <c r="L65" s="238"/>
      <c r="M65" s="21" t="str">
        <f>IFERROR(VLOOKUP(J65,'LOOK-UP TABLES'!$AS:$AT,2,FALSE),"")</f>
        <v/>
      </c>
      <c r="N65" s="21"/>
      <c r="O65" s="21"/>
      <c r="P65" s="21"/>
      <c r="Q65" s="21"/>
      <c r="R65" s="21"/>
      <c r="S65" s="37" t="str">
        <f t="shared" si="23"/>
        <v/>
      </c>
      <c r="T65" s="21"/>
      <c r="U65" s="21" t="str">
        <f>IFERROR(VLOOKUP(L65, 'IO LIST'!$J$10:$AE$1823,22, FALSE),"")</f>
        <v/>
      </c>
      <c r="V65" s="21"/>
      <c r="W65" s="21"/>
      <c r="X65" s="21"/>
      <c r="Y65" s="27"/>
      <c r="Z65" s="21"/>
      <c r="AA65" s="21"/>
      <c r="AB65" s="21"/>
      <c r="AC65" s="21"/>
      <c r="AD65" s="21"/>
      <c r="AE65" s="21"/>
      <c r="AF65" s="28" t="str">
        <f t="shared" ref="AF65:AF66" si="28">IFERROR(IF(U65="FLEX-242-11","7265NBT-043020-242-100 to 180",IF(U65="FLEX-242-01","7265NBT-043020-242-000 to 083","")),"")</f>
        <v/>
      </c>
      <c r="AI65" s="22"/>
      <c r="AJ65" s="20" t="s">
        <v>163</v>
      </c>
      <c r="AK65" s="316" t="s">
        <v>132</v>
      </c>
      <c r="AQ65" s="192"/>
    </row>
    <row r="66" spans="1:43" s="447" customFormat="1" ht="15" customHeight="1" x14ac:dyDescent="0.25">
      <c r="A66" s="426">
        <f t="shared" si="0"/>
        <v>57</v>
      </c>
      <c r="B66" s="450" t="s">
        <v>162</v>
      </c>
      <c r="C66" s="291" t="s">
        <v>59</v>
      </c>
      <c r="D66" s="292" t="s">
        <v>158</v>
      </c>
      <c r="E66" s="292"/>
      <c r="F66" s="292"/>
      <c r="G66" s="424"/>
      <c r="H66" s="424"/>
      <c r="I66" s="424"/>
      <c r="J66" s="318" t="s">
        <v>142</v>
      </c>
      <c r="K66" s="318" t="s">
        <v>65</v>
      </c>
      <c r="L66" s="468" t="str">
        <f>IF(C66&lt;&gt;"",CONCATENATE(IF(C66&lt;&gt;"",C66,""),IF(D66&lt;&gt;"","-"&amp;D66&amp;E66,""),IF(F66&lt;&gt;"","-"&amp;F66&amp;G66,""),IF(H66&lt;&gt;"","-"&amp;H66&amp;I66,""),IF(J66&lt;&gt;"","-"&amp;J66&amp;K66,"")),"")</f>
        <v>SL3-BCB-LSHH1</v>
      </c>
      <c r="M66" s="291" t="str">
        <f>IFERROR(VLOOKUP(J66,'LOOK-UP TABLES'!$AS:$AT,2,FALSE),"")</f>
        <v>Level Switch High Trip</v>
      </c>
      <c r="N66" s="291" t="s">
        <v>61</v>
      </c>
      <c r="O66" s="291" t="s">
        <v>159</v>
      </c>
      <c r="P66" s="291" t="s">
        <v>164</v>
      </c>
      <c r="Q66" s="291" t="s">
        <v>144</v>
      </c>
      <c r="R66" s="291" t="s">
        <v>145</v>
      </c>
      <c r="S66" s="237" t="str">
        <f t="shared" si="23"/>
        <v>Shiploader 3 Boom Conveyor Bridge Incoming Chute Plugged Chute Tilt Switch</v>
      </c>
      <c r="T66" s="291"/>
      <c r="U66" s="291" t="str">
        <f>IFERROR(VLOOKUP(L66, 'IO LIST'!$J$10:$AE$1823,22, FALSE),"")</f>
        <v>SL3-MEH-ACP1</v>
      </c>
      <c r="V66" s="291" t="s">
        <v>91</v>
      </c>
      <c r="W66" s="291" t="s">
        <v>71</v>
      </c>
      <c r="X66" s="291" t="s">
        <v>146</v>
      </c>
      <c r="Y66" s="427" t="s">
        <v>147</v>
      </c>
      <c r="Z66" s="291"/>
      <c r="AA66" s="291"/>
      <c r="AB66" s="291"/>
      <c r="AC66" s="291"/>
      <c r="AD66" s="291"/>
      <c r="AE66" s="291"/>
      <c r="AF66" s="428" t="str">
        <f t="shared" si="28"/>
        <v/>
      </c>
      <c r="AN66" s="447" t="s">
        <v>133</v>
      </c>
      <c r="AQ66" s="463"/>
    </row>
    <row r="67" spans="1:43" s="20" customFormat="1" ht="15" customHeight="1" x14ac:dyDescent="0.25">
      <c r="A67" s="137">
        <f t="shared" si="13"/>
        <v>58</v>
      </c>
      <c r="B67" s="21"/>
      <c r="C67" s="15"/>
      <c r="D67" s="15"/>
      <c r="E67" s="15"/>
      <c r="F67" s="16"/>
      <c r="G67" s="16"/>
      <c r="H67" s="16"/>
      <c r="I67" s="16"/>
      <c r="J67" s="16"/>
      <c r="K67" s="16"/>
      <c r="L67" s="238"/>
      <c r="M67" s="21" t="str">
        <f>IFERROR(VLOOKUP(J67,'LOOK-UP TABLES'!$AS:$AT,2,FALSE),"")</f>
        <v/>
      </c>
      <c r="N67" s="21"/>
      <c r="O67" s="21"/>
      <c r="P67" s="21"/>
      <c r="Q67" s="21"/>
      <c r="R67" s="21"/>
      <c r="S67" s="37" t="str">
        <f t="shared" ref="S67:S68" si="29">IF(L67&lt;&gt;"",IF(N67&lt;&gt;"",N67,"")&amp;IF(O67&lt;&gt;""," "&amp;O67,"")&amp;IF(P67&lt;&gt;""," "&amp;P67,"")&amp;IF(Q67&lt;&gt;""," "&amp;Q67,"")&amp;IF(R67&lt;&gt;""," "&amp;R67,""),"")</f>
        <v/>
      </c>
      <c r="T67" s="21"/>
      <c r="U67" s="21" t="str">
        <f>IFERROR(VLOOKUP(L67, 'IO LIST'!$J$10:$AE$1823,22, FALSE),"")</f>
        <v/>
      </c>
      <c r="V67" s="21"/>
      <c r="W67" s="21"/>
      <c r="X67" s="21"/>
      <c r="Y67" s="27"/>
      <c r="Z67" s="21"/>
      <c r="AA67" s="21"/>
      <c r="AB67" s="21"/>
      <c r="AC67" s="21"/>
      <c r="AD67" s="21"/>
      <c r="AE67" s="21"/>
      <c r="AF67" s="28" t="str">
        <f t="shared" ref="AF67:AF68" si="30">IFERROR(IF(U67="FLEX-242-11","7265NBT-043020-242-100 to 180",IF(U67="FLEX-242-01","7265NBT-043020-242-000 to 083","")),"")</f>
        <v/>
      </c>
      <c r="AI67" s="22"/>
      <c r="AJ67" s="20" t="s">
        <v>163</v>
      </c>
      <c r="AK67" s="316" t="s">
        <v>132</v>
      </c>
      <c r="AQ67" s="192"/>
    </row>
    <row r="68" spans="1:43" s="447" customFormat="1" ht="15" customHeight="1" x14ac:dyDescent="0.25">
      <c r="A68" s="426">
        <f t="shared" si="0"/>
        <v>59</v>
      </c>
      <c r="B68" s="450" t="s">
        <v>162</v>
      </c>
      <c r="C68" s="291" t="s">
        <v>59</v>
      </c>
      <c r="D68" s="292" t="s">
        <v>158</v>
      </c>
      <c r="E68" s="292"/>
      <c r="F68" s="292" t="s">
        <v>165</v>
      </c>
      <c r="G68" s="424"/>
      <c r="H68" s="424"/>
      <c r="I68" s="424"/>
      <c r="J68" s="318" t="s">
        <v>153</v>
      </c>
      <c r="K68" s="318" t="s">
        <v>65</v>
      </c>
      <c r="L68" s="468" t="str">
        <f>IF(C68&lt;&gt;"",CONCATENATE(IF(C68&lt;&gt;"",C68,""),IF(D68&lt;&gt;"","-"&amp;D68&amp;E68,""),IF(F68&lt;&gt;"","-"&amp;F68&amp;G68,""),IF(H68&lt;&gt;"","-"&amp;H68&amp;I68,""),IF(J68&lt;&gt;"","-"&amp;J68&amp;K68,"")),"")</f>
        <v>SL3-BCB-G-ZPX1</v>
      </c>
      <c r="M68" s="291" t="str">
        <f>IFERROR(VLOOKUP(J68,'LOOK-UP TABLES'!$AS:$AT,2,FALSE),"")</f>
        <v xml:space="preserve">Proximity Switch </v>
      </c>
      <c r="N68" s="291" t="s">
        <v>61</v>
      </c>
      <c r="O68" s="291" t="s">
        <v>159</v>
      </c>
      <c r="P68" s="291" t="s">
        <v>166</v>
      </c>
      <c r="Q68" s="291" t="s">
        <v>167</v>
      </c>
      <c r="R68" s="291" t="s">
        <v>168</v>
      </c>
      <c r="S68" s="237" t="str">
        <f t="shared" si="29"/>
        <v>Shiploader 3 Boom Conveyor Bridge Safety Gate Status Near E-house Proximity Switch</v>
      </c>
      <c r="T68" s="291"/>
      <c r="U68" s="291" t="str">
        <f>IFERROR(VLOOKUP(L68, 'IO LIST'!$J$10:$AE$1823,22, FALSE),"")</f>
        <v>SL3-MEH-ACP1</v>
      </c>
      <c r="V68" s="291" t="s">
        <v>91</v>
      </c>
      <c r="W68" s="291" t="s">
        <v>71</v>
      </c>
      <c r="X68" s="21" t="s">
        <v>169</v>
      </c>
      <c r="Y68" s="358" t="s">
        <v>170</v>
      </c>
      <c r="Z68" s="291"/>
      <c r="AA68" s="291"/>
      <c r="AB68" s="291"/>
      <c r="AC68" s="291"/>
      <c r="AD68" s="291"/>
      <c r="AE68" s="291"/>
      <c r="AF68" s="428" t="str">
        <f t="shared" si="30"/>
        <v/>
      </c>
      <c r="AN68" s="447" t="s">
        <v>133</v>
      </c>
      <c r="AQ68" s="463"/>
    </row>
    <row r="69" spans="1:43" s="447" customFormat="1" ht="15" customHeight="1" x14ac:dyDescent="0.25">
      <c r="A69" s="426">
        <f t="shared" si="0"/>
        <v>60</v>
      </c>
      <c r="B69" s="450" t="s">
        <v>162</v>
      </c>
      <c r="C69" s="291" t="s">
        <v>59</v>
      </c>
      <c r="D69" s="292" t="s">
        <v>158</v>
      </c>
      <c r="E69" s="292"/>
      <c r="F69" s="292" t="s">
        <v>165</v>
      </c>
      <c r="G69" s="424"/>
      <c r="H69" s="424"/>
      <c r="I69" s="424"/>
      <c r="J69" s="318" t="s">
        <v>153</v>
      </c>
      <c r="K69" s="318" t="s">
        <v>77</v>
      </c>
      <c r="L69" s="468" t="str">
        <f>IF(C69&lt;&gt;"",CONCATENATE(IF(C69&lt;&gt;"",C69,""),IF(D69&lt;&gt;"","-"&amp;D69&amp;E69,""),IF(F69&lt;&gt;"","-"&amp;F69&amp;G69,""),IF(H69&lt;&gt;"","-"&amp;H69&amp;I69,""),IF(J69&lt;&gt;"","-"&amp;J69&amp;K69,"")),"")</f>
        <v>SL3-BCB-G-ZPX2</v>
      </c>
      <c r="M69" s="291" t="str">
        <f>IFERROR(VLOOKUP(J69,'LOOK-UP TABLES'!$AS:$AT,2,FALSE),"")</f>
        <v xml:space="preserve">Proximity Switch </v>
      </c>
      <c r="N69" s="291" t="s">
        <v>61</v>
      </c>
      <c r="O69" s="291" t="s">
        <v>159</v>
      </c>
      <c r="P69" s="291" t="s">
        <v>166</v>
      </c>
      <c r="Q69" s="291" t="s">
        <v>171</v>
      </c>
      <c r="R69" s="291" t="s">
        <v>168</v>
      </c>
      <c r="S69" s="237" t="str">
        <f t="shared" ref="S69" si="31">IF(L69&lt;&gt;"",IF(N69&lt;&gt;"",N69,"")&amp;IF(O69&lt;&gt;""," "&amp;O69,"")&amp;IF(P69&lt;&gt;""," "&amp;P69,"")&amp;IF(Q69&lt;&gt;""," "&amp;Q69,"")&amp;IF(R69&lt;&gt;""," "&amp;R69,""),"")</f>
        <v>Shiploader 3 Boom Conveyor Bridge Safety Gate Status Near Discharge Pulley Proximity Switch</v>
      </c>
      <c r="T69" s="291"/>
      <c r="U69" s="291" t="str">
        <f>IFERROR(VLOOKUP(L69, 'IO LIST'!$J$10:$AE$1823,22, FALSE),"")</f>
        <v>SL3-SLW-RCP1</v>
      </c>
      <c r="V69" s="291" t="s">
        <v>91</v>
      </c>
      <c r="W69" s="291" t="s">
        <v>71</v>
      </c>
      <c r="X69" s="21" t="s">
        <v>169</v>
      </c>
      <c r="Y69" s="358" t="s">
        <v>170</v>
      </c>
      <c r="Z69" s="291"/>
      <c r="AA69" s="291"/>
      <c r="AB69" s="291"/>
      <c r="AC69" s="291"/>
      <c r="AD69" s="291"/>
      <c r="AE69" s="291"/>
      <c r="AF69" s="428" t="str">
        <f t="shared" ref="AF69" si="32">IFERROR(IF(U69="FLEX-242-11","7265NBT-043020-242-100 to 180",IF(U69="FLEX-242-01","7265NBT-043020-242-000 to 083","")),"")</f>
        <v/>
      </c>
      <c r="AN69" s="447" t="s">
        <v>133</v>
      </c>
      <c r="AQ69" s="463"/>
    </row>
    <row r="70" spans="1:43" s="20" customFormat="1" ht="15" customHeight="1" x14ac:dyDescent="0.25">
      <c r="A70" s="137">
        <f t="shared" si="13"/>
        <v>61</v>
      </c>
      <c r="B70" s="21"/>
      <c r="C70" s="15"/>
      <c r="D70" s="15"/>
      <c r="E70" s="15"/>
      <c r="F70" s="16"/>
      <c r="G70" s="16"/>
      <c r="H70" s="16"/>
      <c r="I70" s="16"/>
      <c r="J70" s="16"/>
      <c r="K70" s="16"/>
      <c r="L70" s="238"/>
      <c r="M70" s="21" t="str">
        <f>IFERROR(VLOOKUP(J70,'LOOK-UP TABLES'!$AS:$AT,2,FALSE),"")</f>
        <v/>
      </c>
      <c r="N70" s="21"/>
      <c r="O70" s="21"/>
      <c r="P70" s="21"/>
      <c r="Q70" s="21"/>
      <c r="R70" s="21"/>
      <c r="S70" s="37" t="str">
        <f t="shared" ref="S70" si="33">IF(L70&lt;&gt;"",IF(N70&lt;&gt;"",N70,"")&amp;IF(O70&lt;&gt;""," "&amp;O70,"")&amp;IF(P70&lt;&gt;""," "&amp;P70,"")&amp;IF(Q70&lt;&gt;""," "&amp;Q70,"")&amp;IF(R70&lt;&gt;""," "&amp;R70,""),"")</f>
        <v/>
      </c>
      <c r="T70" s="21"/>
      <c r="U70" s="21" t="str">
        <f>IFERROR(VLOOKUP(L70, 'IO LIST'!$J$10:$AE$1823,22, FALSE),"")</f>
        <v/>
      </c>
      <c r="V70" s="21"/>
      <c r="W70" s="21"/>
      <c r="X70" s="21"/>
      <c r="Y70" s="27"/>
      <c r="Z70" s="21"/>
      <c r="AA70" s="21"/>
      <c r="AB70" s="21"/>
      <c r="AC70" s="21"/>
      <c r="AD70" s="21"/>
      <c r="AE70" s="21"/>
      <c r="AF70" s="28" t="str">
        <f t="shared" ref="AF70" si="34">IFERROR(IF(U70="FLEX-242-11","7265NBT-043020-242-100 to 180",IF(U70="FLEX-242-01","7265NBT-043020-242-000 to 083","")),"")</f>
        <v/>
      </c>
      <c r="AI70" s="22"/>
      <c r="AJ70" s="20" t="s">
        <v>163</v>
      </c>
      <c r="AK70" s="316" t="s">
        <v>132</v>
      </c>
      <c r="AQ70" s="192"/>
    </row>
    <row r="71" spans="1:43" s="1" customFormat="1" ht="15" customHeight="1" x14ac:dyDescent="0.25">
      <c r="A71" s="150">
        <f t="shared" si="0"/>
        <v>62</v>
      </c>
      <c r="B71" s="150" t="s">
        <v>16</v>
      </c>
      <c r="C71" s="150" t="s">
        <v>59</v>
      </c>
      <c r="D71" s="150" t="s">
        <v>60</v>
      </c>
      <c r="E71" s="150"/>
      <c r="F71" s="148"/>
      <c r="G71" s="148"/>
      <c r="H71" s="148"/>
      <c r="I71" s="148"/>
      <c r="J71" s="148"/>
      <c r="K71" s="148"/>
      <c r="L71" s="150"/>
      <c r="M71" s="150"/>
      <c r="N71" s="150" t="s">
        <v>61</v>
      </c>
      <c r="O71" s="150" t="s">
        <v>66</v>
      </c>
      <c r="P71" s="150" t="s">
        <v>172</v>
      </c>
      <c r="Q71" s="150"/>
      <c r="R71" s="150"/>
      <c r="S71" s="153"/>
      <c r="T71" s="150"/>
      <c r="U71" s="150" t="str">
        <f>IFERROR(VLOOKUP(L71, 'IO LIST'!$J$34:$AE$1823,22, FALSE),"")</f>
        <v/>
      </c>
      <c r="V71" s="150"/>
      <c r="W71" s="150"/>
      <c r="X71" s="150"/>
      <c r="Y71" s="154"/>
      <c r="Z71" s="150"/>
      <c r="AA71" s="150"/>
      <c r="AB71" s="150"/>
      <c r="AC71" s="150"/>
      <c r="AD71" s="150"/>
      <c r="AE71" s="150" t="s">
        <v>63</v>
      </c>
      <c r="AF71" s="155"/>
      <c r="AH71" s="22"/>
      <c r="AI71" s="22"/>
      <c r="AJ71" s="22"/>
      <c r="AK71" s="22"/>
      <c r="AQ71" s="42"/>
    </row>
    <row r="72" spans="1:43" s="22" customFormat="1" ht="15" customHeight="1" x14ac:dyDescent="0.25">
      <c r="A72" s="137">
        <f t="shared" si="0"/>
        <v>63</v>
      </c>
      <c r="B72" s="21" t="s">
        <v>16</v>
      </c>
      <c r="C72" s="15" t="s">
        <v>59</v>
      </c>
      <c r="D72" s="15" t="s">
        <v>60</v>
      </c>
      <c r="E72" s="15"/>
      <c r="F72" s="16"/>
      <c r="G72" s="16"/>
      <c r="H72" s="16" t="s">
        <v>173</v>
      </c>
      <c r="I72" s="16" t="s">
        <v>65</v>
      </c>
      <c r="J72" s="16" t="s">
        <v>174</v>
      </c>
      <c r="K72" s="16" t="s">
        <v>65</v>
      </c>
      <c r="L72" s="259" t="str">
        <f>IF(C72&lt;&gt;"",CONCATENATE(IF(C72&lt;&gt;"",C72,""),IF(D72&lt;&gt;"","-"&amp;D72&amp;E72,""),IF(F72&lt;&gt;"","-"&amp;F72&amp;G72,""),IF(H72&lt;&gt;"","-"&amp;H72&amp;I72,""),IF(J72&lt;&gt;"","-"&amp;J72&amp;K72,"")),"")</f>
        <v>SL3-BC-M1-HE1</v>
      </c>
      <c r="M72" s="21" t="str">
        <f>IFERROR(VLOOKUP(J72,'LOOK-UP TABLES'!$AS:$AT,2,FALSE),"")</f>
        <v xml:space="preserve">Heater </v>
      </c>
      <c r="N72" s="21" t="s">
        <v>61</v>
      </c>
      <c r="O72" s="21" t="s">
        <v>66</v>
      </c>
      <c r="P72" s="21" t="s">
        <v>175</v>
      </c>
      <c r="Q72" s="21"/>
      <c r="R72" s="21" t="s">
        <v>176</v>
      </c>
      <c r="S72" s="37" t="str">
        <f>IF(L72&lt;&gt;"",IF(N72&lt;&gt;"",N72,"")&amp;IF(O72&lt;&gt;""," "&amp;O72,"")&amp;IF(P72&lt;&gt;""," "&amp;P72,"")&amp;IF(Q72&lt;&gt;""," "&amp;Q72,"")&amp;IF(R72&lt;&gt;""," "&amp;R72,""),"")</f>
        <v>Shiploader 3 Boom Conveyor Motor 1 Space Heater</v>
      </c>
      <c r="T72" s="21"/>
      <c r="U72" s="21" t="str">
        <f>IFERROR(VLOOKUP(L72, 'IO LIST'!$J$10:$AE$1823,22, FALSE),"")</f>
        <v/>
      </c>
      <c r="V72" s="21" t="s">
        <v>99</v>
      </c>
      <c r="W72" s="21" t="s">
        <v>119</v>
      </c>
      <c r="X72" s="21"/>
      <c r="Y72" s="21"/>
      <c r="Z72" s="21"/>
      <c r="AA72" s="21"/>
      <c r="AB72" s="21"/>
      <c r="AC72" s="21"/>
      <c r="AD72" s="21"/>
      <c r="AE72" s="21"/>
      <c r="AF72" s="28" t="str">
        <f>IFERROR(IF(U72="FLEX-242-11","7265NBT-043020-242-100 to 180",IF(U72="FLEX-242-01","7265NBT-043020-242-000 to 083","")),"")</f>
        <v/>
      </c>
      <c r="AJ72" s="20" t="s">
        <v>75</v>
      </c>
      <c r="AK72" s="316" t="s">
        <v>132</v>
      </c>
      <c r="AP72" s="22" t="s">
        <v>177</v>
      </c>
      <c r="AQ72" s="366" t="s">
        <v>178</v>
      </c>
    </row>
    <row r="73" spans="1:43" s="20" customFormat="1" ht="15" customHeight="1" x14ac:dyDescent="0.25">
      <c r="A73" s="137">
        <f t="shared" si="0"/>
        <v>64</v>
      </c>
      <c r="B73" s="21"/>
      <c r="C73" s="15"/>
      <c r="D73" s="15"/>
      <c r="E73" s="15"/>
      <c r="F73" s="16"/>
      <c r="G73" s="16"/>
      <c r="H73" s="16"/>
      <c r="I73" s="16"/>
      <c r="J73" s="16"/>
      <c r="K73" s="16"/>
      <c r="L73" s="238"/>
      <c r="M73" s="21"/>
      <c r="N73" s="21"/>
      <c r="O73" s="291"/>
      <c r="P73" s="21"/>
      <c r="Q73" s="21"/>
      <c r="R73" s="21"/>
      <c r="S73" s="37"/>
      <c r="T73" s="21"/>
      <c r="U73" s="21" t="str">
        <f>IFERROR(VLOOKUP(L73, 'IO LIST'!$J$10:$AE$1823,22, FALSE),"")</f>
        <v/>
      </c>
      <c r="V73" s="21"/>
      <c r="W73" s="21"/>
      <c r="X73" s="21"/>
      <c r="Y73" s="27"/>
      <c r="Z73" s="21"/>
      <c r="AA73" s="21"/>
      <c r="AB73" s="21"/>
      <c r="AC73" s="21"/>
      <c r="AD73" s="21"/>
      <c r="AE73" s="21"/>
      <c r="AF73" s="28"/>
      <c r="AI73" s="22"/>
      <c r="AQ73" s="192"/>
    </row>
    <row r="74" spans="1:43" s="22" customFormat="1" ht="15" customHeight="1" x14ac:dyDescent="0.25">
      <c r="A74" s="137">
        <f t="shared" si="0"/>
        <v>65</v>
      </c>
      <c r="B74" s="21" t="s">
        <v>16</v>
      </c>
      <c r="C74" s="15" t="s">
        <v>59</v>
      </c>
      <c r="D74" s="15" t="s">
        <v>60</v>
      </c>
      <c r="E74" s="15"/>
      <c r="F74" s="16"/>
      <c r="G74" s="16"/>
      <c r="H74" s="16" t="s">
        <v>173</v>
      </c>
      <c r="I74" s="16" t="s">
        <v>65</v>
      </c>
      <c r="J74" s="16" t="s">
        <v>179</v>
      </c>
      <c r="K74" s="16" t="s">
        <v>65</v>
      </c>
      <c r="L74" s="359" t="str">
        <f t="shared" ref="L74:L81" si="35">IF(C74&lt;&gt;"",CONCATENATE(IF(C74&lt;&gt;"",C74,""),IF(D74&lt;&gt;"","-"&amp;D74&amp;E74,""),IF(F74&lt;&gt;"","-"&amp;F74&amp;G74,""),IF(H74&lt;&gt;"","-"&amp;H74&amp;I74,""),IF(J74&lt;&gt;"","-"&amp;J74&amp;K74,"")),"")</f>
        <v>SL3-BC-M1-TE1</v>
      </c>
      <c r="M74" s="21" t="str">
        <f>IFERROR(VLOOKUP(J74,'LOOK-UP TABLES'!$AS:$AT,2,FALSE),"")</f>
        <v>Temperature Element</v>
      </c>
      <c r="N74" s="21" t="s">
        <v>61</v>
      </c>
      <c r="O74" s="21" t="s">
        <v>66</v>
      </c>
      <c r="P74" s="21" t="s">
        <v>180</v>
      </c>
      <c r="Q74" s="21" t="s">
        <v>181</v>
      </c>
      <c r="R74" s="21" t="s">
        <v>182</v>
      </c>
      <c r="S74" s="37" t="str">
        <f>IF(L74&lt;&gt;"",IF(N74&lt;&gt;"",N74,"")&amp;IF(O74&lt;&gt;""," "&amp;O74,"")&amp;IF(P74&lt;&gt;""," "&amp;P74,"")&amp;IF(Q74&lt;&gt;""," "&amp;Q74,"")&amp;IF(R74&lt;&gt;""," "&amp;R74,""),"")</f>
        <v>Shiploader 3 Boom Conveyor Motor 1 Phase A Winding Temperature RTD 1</v>
      </c>
      <c r="T74" s="21"/>
      <c r="U74" s="21" t="str">
        <f>IFERROR(VLOOKUP(L74, 'IO LIST'!$J$10:$AE$1823,22, FALSE),"")</f>
        <v>SL3-MEH-ACP1</v>
      </c>
      <c r="V74" s="21" t="s">
        <v>183</v>
      </c>
      <c r="W74" s="21" t="s">
        <v>119</v>
      </c>
      <c r="X74" s="27"/>
      <c r="Y74" s="21"/>
      <c r="Z74" s="21"/>
      <c r="AA74" s="21"/>
      <c r="AB74" s="21"/>
      <c r="AC74" s="21"/>
      <c r="AD74" s="21"/>
      <c r="AE74" s="21"/>
      <c r="AF74" s="28" t="str">
        <f t="shared" ref="AF74:AF79" si="36">IFERROR(IF(U74="FLEX-242-11","7265NBT-043020-242-100 to 180",IF(U74="FLEX-242-01","7265NBT-043020-242-000 to 083","")),"")</f>
        <v/>
      </c>
      <c r="AJ74" s="20" t="s">
        <v>75</v>
      </c>
      <c r="AK74" s="316" t="s">
        <v>132</v>
      </c>
      <c r="AP74" s="22" t="s">
        <v>177</v>
      </c>
      <c r="AQ74" s="366" t="s">
        <v>178</v>
      </c>
    </row>
    <row r="75" spans="1:43" s="22" customFormat="1" ht="15" customHeight="1" x14ac:dyDescent="0.25">
      <c r="A75" s="137">
        <f t="shared" si="0"/>
        <v>66</v>
      </c>
      <c r="B75" s="21" t="s">
        <v>16</v>
      </c>
      <c r="C75" s="15" t="s">
        <v>59</v>
      </c>
      <c r="D75" s="15" t="s">
        <v>60</v>
      </c>
      <c r="E75" s="15"/>
      <c r="F75" s="16"/>
      <c r="G75" s="16"/>
      <c r="H75" s="16" t="s">
        <v>173</v>
      </c>
      <c r="I75" s="16" t="s">
        <v>65</v>
      </c>
      <c r="J75" s="16" t="s">
        <v>179</v>
      </c>
      <c r="K75" s="16" t="s">
        <v>77</v>
      </c>
      <c r="L75" s="359" t="str">
        <f t="shared" si="35"/>
        <v>SL3-BC-M1-TE2</v>
      </c>
      <c r="M75" s="21" t="str">
        <f>IFERROR(VLOOKUP(J75,'LOOK-UP TABLES'!$AS:$AT,2,FALSE),"")</f>
        <v>Temperature Element</v>
      </c>
      <c r="N75" s="21" t="s">
        <v>61</v>
      </c>
      <c r="O75" s="21" t="s">
        <v>66</v>
      </c>
      <c r="P75" s="21" t="s">
        <v>180</v>
      </c>
      <c r="Q75" s="21" t="s">
        <v>181</v>
      </c>
      <c r="R75" s="21" t="s">
        <v>184</v>
      </c>
      <c r="S75" s="37" t="str">
        <f>IF(L75&lt;&gt;"",IF(N75&lt;&gt;"",N75,"")&amp;IF(O75&lt;&gt;""," "&amp;O75,"")&amp;IF(P75&lt;&gt;""," "&amp;P75,"")&amp;IF(Q75&lt;&gt;""," "&amp;Q75,"")&amp;IF(R75&lt;&gt;""," "&amp;R75,""),"")</f>
        <v>Shiploader 3 Boom Conveyor Motor 1 Phase A Winding Temperature RTD 2</v>
      </c>
      <c r="T75" s="21"/>
      <c r="U75" s="21" t="str">
        <f>IFERROR(VLOOKUP(L75, 'IO LIST'!$J$10:$AE$1823,22, FALSE),"")</f>
        <v>SL3-MEH-ACP1</v>
      </c>
      <c r="V75" s="21" t="s">
        <v>183</v>
      </c>
      <c r="W75" s="21" t="s">
        <v>119</v>
      </c>
      <c r="X75" s="27"/>
      <c r="Y75" s="21"/>
      <c r="Z75" s="21"/>
      <c r="AA75" s="21"/>
      <c r="AB75" s="21"/>
      <c r="AC75" s="21"/>
      <c r="AD75" s="21"/>
      <c r="AE75" s="21"/>
      <c r="AF75" s="28" t="str">
        <f t="shared" si="36"/>
        <v/>
      </c>
      <c r="AJ75" s="20" t="s">
        <v>75</v>
      </c>
      <c r="AK75" s="316" t="s">
        <v>132</v>
      </c>
      <c r="AP75" s="22" t="s">
        <v>177</v>
      </c>
      <c r="AQ75" s="366" t="s">
        <v>178</v>
      </c>
    </row>
    <row r="76" spans="1:43" s="22" customFormat="1" ht="15" customHeight="1" x14ac:dyDescent="0.25">
      <c r="A76" s="137">
        <f t="shared" si="0"/>
        <v>67</v>
      </c>
      <c r="B76" s="21" t="s">
        <v>16</v>
      </c>
      <c r="C76" s="15" t="s">
        <v>59</v>
      </c>
      <c r="D76" s="15" t="s">
        <v>60</v>
      </c>
      <c r="E76" s="15"/>
      <c r="F76" s="16"/>
      <c r="G76" s="16"/>
      <c r="H76" s="16" t="s">
        <v>173</v>
      </c>
      <c r="I76" s="16" t="s">
        <v>65</v>
      </c>
      <c r="J76" s="16" t="s">
        <v>179</v>
      </c>
      <c r="K76" s="16" t="s">
        <v>83</v>
      </c>
      <c r="L76" s="359" t="str">
        <f t="shared" si="35"/>
        <v>SL3-BC-M1-TE3</v>
      </c>
      <c r="M76" s="21" t="str">
        <f>IFERROR(VLOOKUP(J76,'LOOK-UP TABLES'!$AS:$AT,2,FALSE),"")</f>
        <v>Temperature Element</v>
      </c>
      <c r="N76" s="21" t="s">
        <v>61</v>
      </c>
      <c r="O76" s="21" t="s">
        <v>66</v>
      </c>
      <c r="P76" s="21" t="s">
        <v>185</v>
      </c>
      <c r="Q76" s="21" t="s">
        <v>181</v>
      </c>
      <c r="R76" s="21" t="s">
        <v>182</v>
      </c>
      <c r="S76" s="37" t="str">
        <f>IF(L76&lt;&gt;"",IF(N76&lt;&gt;"",N76,"")&amp;IF(O76&lt;&gt;""," "&amp;O76,"")&amp;IF(P76&lt;&gt;""," "&amp;P76,"")&amp;IF(Q76&lt;&gt;""," "&amp;Q76,"")&amp;IF(R76&lt;&gt;""," "&amp;R76,""),"")</f>
        <v>Shiploader 3 Boom Conveyor Motor 1 Phase B Winding Temperature RTD 1</v>
      </c>
      <c r="T76" s="21"/>
      <c r="U76" s="21" t="str">
        <f>IFERROR(VLOOKUP(L76, 'IO LIST'!$J$10:$AE$1823,22, FALSE),"")</f>
        <v>SL3-MEH-ACP1</v>
      </c>
      <c r="V76" s="21" t="s">
        <v>183</v>
      </c>
      <c r="W76" s="21" t="s">
        <v>119</v>
      </c>
      <c r="X76" s="21"/>
      <c r="Y76" s="21"/>
      <c r="Z76" s="21"/>
      <c r="AA76" s="21"/>
      <c r="AB76" s="21"/>
      <c r="AC76" s="21"/>
      <c r="AD76" s="21"/>
      <c r="AE76" s="21"/>
      <c r="AF76" s="28" t="str">
        <f t="shared" si="36"/>
        <v/>
      </c>
      <c r="AJ76" s="20" t="s">
        <v>75</v>
      </c>
      <c r="AK76" s="316" t="s">
        <v>132</v>
      </c>
      <c r="AP76" s="22" t="s">
        <v>177</v>
      </c>
      <c r="AQ76" s="366" t="s">
        <v>178</v>
      </c>
    </row>
    <row r="77" spans="1:43" s="22" customFormat="1" ht="15" customHeight="1" x14ac:dyDescent="0.25">
      <c r="A77" s="137">
        <f t="shared" si="0"/>
        <v>68</v>
      </c>
      <c r="B77" s="21" t="s">
        <v>16</v>
      </c>
      <c r="C77" s="15" t="s">
        <v>59</v>
      </c>
      <c r="D77" s="15" t="s">
        <v>60</v>
      </c>
      <c r="E77" s="15"/>
      <c r="F77" s="16"/>
      <c r="G77" s="16"/>
      <c r="H77" s="16" t="s">
        <v>173</v>
      </c>
      <c r="I77" s="16" t="s">
        <v>65</v>
      </c>
      <c r="J77" s="16" t="s">
        <v>179</v>
      </c>
      <c r="K77" s="16" t="s">
        <v>85</v>
      </c>
      <c r="L77" s="359" t="str">
        <f t="shared" si="35"/>
        <v>SL3-BC-M1-TE4</v>
      </c>
      <c r="M77" s="21" t="str">
        <f>IFERROR(VLOOKUP(J77,'LOOK-UP TABLES'!$AS:$AT,2,FALSE),"")</f>
        <v>Temperature Element</v>
      </c>
      <c r="N77" s="21" t="s">
        <v>61</v>
      </c>
      <c r="O77" s="21" t="s">
        <v>66</v>
      </c>
      <c r="P77" s="21" t="s">
        <v>185</v>
      </c>
      <c r="Q77" s="21" t="s">
        <v>181</v>
      </c>
      <c r="R77" s="21" t="s">
        <v>184</v>
      </c>
      <c r="S77" s="37" t="str">
        <f>IF(L77&lt;&gt;"",IF(N77&lt;&gt;"",N77,"")&amp;IF(O77&lt;&gt;""," "&amp;O77,"")&amp;IF(P77&lt;&gt;""," "&amp;P77,"")&amp;IF(Q77&lt;&gt;""," "&amp;Q77,"")&amp;IF(R77&lt;&gt;""," "&amp;R77,""),"")</f>
        <v>Shiploader 3 Boom Conveyor Motor 1 Phase B Winding Temperature RTD 2</v>
      </c>
      <c r="T77" s="21"/>
      <c r="U77" s="21" t="str">
        <f>IFERROR(VLOOKUP(L77, 'IO LIST'!$J$10:$AE$1823,22, FALSE),"")</f>
        <v>SL3-MEH-ACP1</v>
      </c>
      <c r="V77" s="21" t="s">
        <v>183</v>
      </c>
      <c r="W77" s="21" t="s">
        <v>119</v>
      </c>
      <c r="X77" s="21"/>
      <c r="Y77" s="21"/>
      <c r="Z77" s="21"/>
      <c r="AA77" s="21"/>
      <c r="AB77" s="21"/>
      <c r="AC77" s="21"/>
      <c r="AD77" s="21"/>
      <c r="AE77" s="21"/>
      <c r="AF77" s="28" t="str">
        <f t="shared" si="36"/>
        <v/>
      </c>
      <c r="AJ77" s="20" t="s">
        <v>75</v>
      </c>
      <c r="AK77" s="316" t="s">
        <v>132</v>
      </c>
      <c r="AP77" s="22" t="s">
        <v>177</v>
      </c>
      <c r="AQ77" s="366" t="s">
        <v>178</v>
      </c>
    </row>
    <row r="78" spans="1:43" s="22" customFormat="1" ht="15" customHeight="1" x14ac:dyDescent="0.25">
      <c r="A78" s="137">
        <f t="shared" si="0"/>
        <v>69</v>
      </c>
      <c r="B78" s="21" t="s">
        <v>16</v>
      </c>
      <c r="C78" s="15" t="s">
        <v>59</v>
      </c>
      <c r="D78" s="15" t="s">
        <v>60</v>
      </c>
      <c r="E78" s="15"/>
      <c r="F78" s="16"/>
      <c r="G78" s="16"/>
      <c r="H78" s="16" t="s">
        <v>173</v>
      </c>
      <c r="I78" s="16" t="s">
        <v>65</v>
      </c>
      <c r="J78" s="16" t="s">
        <v>179</v>
      </c>
      <c r="K78" s="16" t="s">
        <v>123</v>
      </c>
      <c r="L78" s="359" t="str">
        <f t="shared" si="35"/>
        <v>SL3-BC-M1-TE5</v>
      </c>
      <c r="M78" s="21" t="str">
        <f>IFERROR(VLOOKUP(J78,'LOOK-UP TABLES'!$AS:$AT,2,FALSE),"")</f>
        <v>Temperature Element</v>
      </c>
      <c r="N78" s="21" t="s">
        <v>61</v>
      </c>
      <c r="O78" s="21" t="s">
        <v>66</v>
      </c>
      <c r="P78" s="21" t="s">
        <v>186</v>
      </c>
      <c r="Q78" s="21" t="s">
        <v>181</v>
      </c>
      <c r="R78" s="21" t="s">
        <v>182</v>
      </c>
      <c r="S78" s="37" t="str">
        <f t="shared" ref="S78:S81" si="37">IF(L78&lt;&gt;"",IF(N78&lt;&gt;"",N78,"")&amp;IF(O78&lt;&gt;""," "&amp;O78,"")&amp;IF(P78&lt;&gt;""," "&amp;P78,"")&amp;IF(Q78&lt;&gt;""," "&amp;Q78,"")&amp;IF(R78&lt;&gt;""," "&amp;R78,""),"")</f>
        <v>Shiploader 3 Boom Conveyor Motor 1 Phase C Winding Temperature RTD 1</v>
      </c>
      <c r="T78" s="21"/>
      <c r="U78" s="21" t="str">
        <f>IFERROR(VLOOKUP(L78, 'IO LIST'!$J$10:$AE$1823,22, FALSE),"")</f>
        <v>SL3-MEH-ACP1</v>
      </c>
      <c r="V78" s="21" t="s">
        <v>183</v>
      </c>
      <c r="W78" s="21" t="s">
        <v>119</v>
      </c>
      <c r="X78" s="21"/>
      <c r="Y78" s="21"/>
      <c r="Z78" s="21"/>
      <c r="AA78" s="21"/>
      <c r="AB78" s="21"/>
      <c r="AC78" s="21"/>
      <c r="AD78" s="21"/>
      <c r="AE78" s="21"/>
      <c r="AF78" s="28" t="str">
        <f t="shared" si="36"/>
        <v/>
      </c>
      <c r="AJ78" s="20" t="s">
        <v>75</v>
      </c>
      <c r="AK78" s="316" t="s">
        <v>132</v>
      </c>
      <c r="AP78" s="22" t="s">
        <v>177</v>
      </c>
      <c r="AQ78" s="366" t="s">
        <v>178</v>
      </c>
    </row>
    <row r="79" spans="1:43" s="22" customFormat="1" ht="15" customHeight="1" x14ac:dyDescent="0.25">
      <c r="A79" s="137">
        <f t="shared" si="0"/>
        <v>70</v>
      </c>
      <c r="B79" s="21" t="s">
        <v>16</v>
      </c>
      <c r="C79" s="15" t="s">
        <v>59</v>
      </c>
      <c r="D79" s="15" t="s">
        <v>60</v>
      </c>
      <c r="E79" s="15"/>
      <c r="F79" s="16"/>
      <c r="G79" s="16"/>
      <c r="H79" s="16" t="s">
        <v>173</v>
      </c>
      <c r="I79" s="16" t="s">
        <v>65</v>
      </c>
      <c r="J79" s="16" t="s">
        <v>179</v>
      </c>
      <c r="K79" s="16" t="s">
        <v>125</v>
      </c>
      <c r="L79" s="359" t="str">
        <f t="shared" si="35"/>
        <v>SL3-BC-M1-TE6</v>
      </c>
      <c r="M79" s="21" t="str">
        <f>IFERROR(VLOOKUP(J79,'LOOK-UP TABLES'!$AS:$AT,2,FALSE),"")</f>
        <v>Temperature Element</v>
      </c>
      <c r="N79" s="21" t="s">
        <v>61</v>
      </c>
      <c r="O79" s="21" t="s">
        <v>66</v>
      </c>
      <c r="P79" s="21" t="s">
        <v>186</v>
      </c>
      <c r="Q79" s="21" t="s">
        <v>181</v>
      </c>
      <c r="R79" s="21" t="s">
        <v>184</v>
      </c>
      <c r="S79" s="37" t="str">
        <f t="shared" si="37"/>
        <v>Shiploader 3 Boom Conveyor Motor 1 Phase C Winding Temperature RTD 2</v>
      </c>
      <c r="T79" s="21"/>
      <c r="U79" s="21" t="str">
        <f>IFERROR(VLOOKUP(L79, 'IO LIST'!$J$10:$AE$1823,22, FALSE),"")</f>
        <v>SL3-MEH-ACP1</v>
      </c>
      <c r="V79" s="21" t="s">
        <v>183</v>
      </c>
      <c r="W79" s="21" t="s">
        <v>119</v>
      </c>
      <c r="X79" s="21"/>
      <c r="Y79" s="21"/>
      <c r="Z79" s="21"/>
      <c r="AA79" s="21"/>
      <c r="AB79" s="21"/>
      <c r="AC79" s="21"/>
      <c r="AD79" s="21"/>
      <c r="AE79" s="21"/>
      <c r="AF79" s="28" t="str">
        <f t="shared" si="36"/>
        <v/>
      </c>
      <c r="AJ79" s="20" t="s">
        <v>75</v>
      </c>
      <c r="AK79" s="316" t="s">
        <v>132</v>
      </c>
      <c r="AP79" s="22" t="s">
        <v>177</v>
      </c>
      <c r="AQ79" s="366" t="s">
        <v>178</v>
      </c>
    </row>
    <row r="80" spans="1:43" s="20" customFormat="1" ht="15" customHeight="1" x14ac:dyDescent="0.25">
      <c r="A80" s="137">
        <f t="shared" si="0"/>
        <v>71</v>
      </c>
      <c r="B80" s="21" t="s">
        <v>16</v>
      </c>
      <c r="C80" s="15" t="s">
        <v>59</v>
      </c>
      <c r="D80" s="15" t="s">
        <v>60</v>
      </c>
      <c r="E80" s="15"/>
      <c r="F80" s="16"/>
      <c r="G80" s="16"/>
      <c r="H80" s="16" t="s">
        <v>173</v>
      </c>
      <c r="I80" s="16" t="s">
        <v>65</v>
      </c>
      <c r="J80" s="16" t="s">
        <v>179</v>
      </c>
      <c r="K80" s="16" t="s">
        <v>127</v>
      </c>
      <c r="L80" s="514" t="str">
        <f t="shared" si="35"/>
        <v>SL3-BC-M1-TE7</v>
      </c>
      <c r="M80" s="21" t="str">
        <f>IFERROR(VLOOKUP(J80,'LOOK-UP TABLES'!$AS:$AT,2,FALSE),"")</f>
        <v>Temperature Element</v>
      </c>
      <c r="N80" s="21" t="s">
        <v>61</v>
      </c>
      <c r="O80" s="21" t="s">
        <v>66</v>
      </c>
      <c r="P80" s="21" t="s">
        <v>187</v>
      </c>
      <c r="Q80" s="21" t="s">
        <v>188</v>
      </c>
      <c r="R80" s="21" t="s">
        <v>189</v>
      </c>
      <c r="S80" s="37" t="str">
        <f t="shared" si="37"/>
        <v xml:space="preserve">Shiploader 3 Boom Conveyor Motor 1 Drive End Bearing Temperature RTD 1 </v>
      </c>
      <c r="T80" s="21"/>
      <c r="U80" s="21" t="str">
        <f>IFERROR(VLOOKUP(L80, 'IO LIST'!$J$10:$AE$1823,22, FALSE),"")</f>
        <v>SL3-MEH-ACP1</v>
      </c>
      <c r="V80" s="21" t="s">
        <v>183</v>
      </c>
      <c r="W80" s="21" t="s">
        <v>119</v>
      </c>
      <c r="X80" s="21"/>
      <c r="Y80" s="27"/>
      <c r="Z80" s="21"/>
      <c r="AA80" s="21"/>
      <c r="AB80" s="21"/>
      <c r="AC80" s="21"/>
      <c r="AD80" s="21"/>
      <c r="AE80" s="21"/>
      <c r="AF80" s="28" t="str">
        <f t="shared" ref="AF80:AF81" si="38">IFERROR(IF(U80="FLEX-242-11","7265NBT-043020-242-100 to 180",IF(U80="FLEX-242-01","7265NBT-043020-242-000 to 083","")),"")</f>
        <v/>
      </c>
      <c r="AI80" s="22"/>
      <c r="AJ80" s="20" t="s">
        <v>75</v>
      </c>
      <c r="AK80" s="316" t="s">
        <v>132</v>
      </c>
      <c r="AP80" s="22" t="s">
        <v>177</v>
      </c>
      <c r="AQ80" s="369" t="s">
        <v>178</v>
      </c>
    </row>
    <row r="81" spans="1:43" s="20" customFormat="1" ht="15" customHeight="1" x14ac:dyDescent="0.25">
      <c r="A81" s="137">
        <f t="shared" si="0"/>
        <v>72</v>
      </c>
      <c r="B81" s="21" t="s">
        <v>16</v>
      </c>
      <c r="C81" s="15" t="s">
        <v>59</v>
      </c>
      <c r="D81" s="15" t="s">
        <v>60</v>
      </c>
      <c r="E81" s="15"/>
      <c r="F81" s="16"/>
      <c r="G81" s="16"/>
      <c r="H81" s="16" t="s">
        <v>173</v>
      </c>
      <c r="I81" s="16" t="s">
        <v>65</v>
      </c>
      <c r="J81" s="16" t="s">
        <v>179</v>
      </c>
      <c r="K81" s="16" t="s">
        <v>190</v>
      </c>
      <c r="L81" s="514" t="str">
        <f t="shared" si="35"/>
        <v>SL3-BC-M1-TE8</v>
      </c>
      <c r="M81" s="21" t="str">
        <f>IFERROR(VLOOKUP(J81,'LOOK-UP TABLES'!$AS:$AT,2,FALSE),"")</f>
        <v>Temperature Element</v>
      </c>
      <c r="N81" s="21" t="s">
        <v>61</v>
      </c>
      <c r="O81" s="21" t="s">
        <v>66</v>
      </c>
      <c r="P81" s="21" t="s">
        <v>191</v>
      </c>
      <c r="Q81" s="21" t="s">
        <v>188</v>
      </c>
      <c r="R81" s="21" t="s">
        <v>182</v>
      </c>
      <c r="S81" s="37" t="str">
        <f t="shared" si="37"/>
        <v>Shiploader 3 Boom Conveyor Motor 1 Non Drive End Bearing Temperature RTD 1</v>
      </c>
      <c r="T81" s="21"/>
      <c r="U81" s="21" t="str">
        <f>IFERROR(VLOOKUP(L81, 'IO LIST'!$J$10:$AE$1823,22, FALSE),"")</f>
        <v>SL3-MEH-ACP1</v>
      </c>
      <c r="V81" s="21" t="s">
        <v>183</v>
      </c>
      <c r="W81" s="21" t="s">
        <v>119</v>
      </c>
      <c r="X81" s="21"/>
      <c r="Y81" s="27"/>
      <c r="Z81" s="21"/>
      <c r="AA81" s="21"/>
      <c r="AB81" s="21"/>
      <c r="AC81" s="21"/>
      <c r="AD81" s="21"/>
      <c r="AE81" s="21"/>
      <c r="AF81" s="28" t="str">
        <f t="shared" si="38"/>
        <v/>
      </c>
      <c r="AI81" s="22"/>
      <c r="AJ81" s="20" t="s">
        <v>75</v>
      </c>
      <c r="AK81" s="316" t="s">
        <v>132</v>
      </c>
      <c r="AP81" s="22" t="s">
        <v>177</v>
      </c>
      <c r="AQ81" s="369" t="s">
        <v>178</v>
      </c>
    </row>
    <row r="82" spans="1:43" s="20" customFormat="1" ht="15" customHeight="1" x14ac:dyDescent="0.25">
      <c r="A82" s="137">
        <f t="shared" si="0"/>
        <v>73</v>
      </c>
      <c r="B82" s="21"/>
      <c r="C82" s="15"/>
      <c r="D82" s="15"/>
      <c r="E82" s="15"/>
      <c r="F82" s="16"/>
      <c r="G82" s="16"/>
      <c r="H82" s="16"/>
      <c r="I82" s="16"/>
      <c r="J82" s="16"/>
      <c r="K82" s="16"/>
      <c r="L82" s="238"/>
      <c r="M82" s="21"/>
      <c r="N82" s="21"/>
      <c r="O82" s="291"/>
      <c r="P82" s="21"/>
      <c r="Q82" s="21"/>
      <c r="R82" s="21"/>
      <c r="S82" s="37"/>
      <c r="T82" s="21"/>
      <c r="U82" s="21" t="str">
        <f>IFERROR(VLOOKUP(L82, 'IO LIST'!$J$10:$AE$1823,22, FALSE),"")</f>
        <v/>
      </c>
      <c r="V82" s="21"/>
      <c r="W82" s="21"/>
      <c r="X82" s="21"/>
      <c r="Y82" s="27"/>
      <c r="Z82" s="21"/>
      <c r="AA82" s="21"/>
      <c r="AB82" s="21"/>
      <c r="AC82" s="21"/>
      <c r="AD82" s="21"/>
      <c r="AE82" s="21"/>
      <c r="AF82" s="28"/>
      <c r="AI82" s="22"/>
      <c r="AQ82" s="192"/>
    </row>
    <row r="83" spans="1:43" s="22" customFormat="1" ht="15" customHeight="1" x14ac:dyDescent="0.25">
      <c r="A83" s="137">
        <f t="shared" si="0"/>
        <v>74</v>
      </c>
      <c r="B83" s="21" t="s">
        <v>16</v>
      </c>
      <c r="C83" s="15" t="s">
        <v>59</v>
      </c>
      <c r="D83" s="15" t="s">
        <v>60</v>
      </c>
      <c r="E83" s="15"/>
      <c r="F83" s="16"/>
      <c r="G83" s="16"/>
      <c r="H83" s="16" t="s">
        <v>192</v>
      </c>
      <c r="I83" s="16" t="s">
        <v>65</v>
      </c>
      <c r="J83" s="16" t="s">
        <v>153</v>
      </c>
      <c r="K83" s="16" t="s">
        <v>65</v>
      </c>
      <c r="L83" s="359" t="str">
        <f t="shared" ref="L83:L91" si="39">IF(C83&lt;&gt;"",CONCATENATE(IF(C83&lt;&gt;"",C83,""),IF(D83&lt;&gt;"","-"&amp;D83&amp;E83,""),IF(F83&lt;&gt;"","-"&amp;F83&amp;G83,""),IF(H83&lt;&gt;"","-"&amp;H83&amp;I83,""),IF(J83&lt;&gt;"","-"&amp;J83&amp;K83,"")),"")</f>
        <v>SL3-BC-BK1-ZPX1</v>
      </c>
      <c r="M83" s="21" t="str">
        <f>IFERROR(VLOOKUP(J83,'LOOK-UP TABLES'!$AS:$AT,2,FALSE),"")</f>
        <v xml:space="preserve">Proximity Switch </v>
      </c>
      <c r="N83" s="21" t="s">
        <v>61</v>
      </c>
      <c r="O83" s="21" t="s">
        <v>66</v>
      </c>
      <c r="P83" s="21" t="s">
        <v>193</v>
      </c>
      <c r="Q83" s="21" t="s">
        <v>194</v>
      </c>
      <c r="R83" s="21" t="s">
        <v>168</v>
      </c>
      <c r="S83" s="37" t="str">
        <f t="shared" ref="S83:S84" si="40">IF(L83&lt;&gt;"",IF(N83&lt;&gt;"",N83,"")&amp;IF(O83&lt;&gt;""," "&amp;O83,"")&amp;IF(P83&lt;&gt;""," "&amp;P83,"")&amp;IF(Q83&lt;&gt;""," "&amp;Q83,"")&amp;IF(R83&lt;&gt;""," "&amp;R83,""),"")</f>
        <v>Shiploader 3 Boom Conveyor Brake 1 Released Proximity Switch</v>
      </c>
      <c r="T83" s="21"/>
      <c r="U83" s="21" t="str">
        <f>IFERROR(VLOOKUP(L83, 'IO LIST'!$J$10:$AE$1823,22, FALSE),"")</f>
        <v>SL3-MEH-ACP1</v>
      </c>
      <c r="V83" s="21" t="s">
        <v>91</v>
      </c>
      <c r="W83" s="21" t="s">
        <v>119</v>
      </c>
      <c r="X83" s="21"/>
      <c r="Y83" s="21"/>
      <c r="Z83" s="21" t="s">
        <v>75</v>
      </c>
      <c r="AA83" s="21"/>
      <c r="AB83" s="21"/>
      <c r="AC83" s="21"/>
      <c r="AD83" s="21"/>
      <c r="AE83" s="21"/>
      <c r="AF83" s="28" t="str">
        <f t="shared" ref="AF83:AF91" si="41">IFERROR(IF(U83="FLEX-242-11","7265NBT-043020-242-100 to 180",IF(U83="FLEX-242-01","7265NBT-043020-242-000 to 083","")),"")</f>
        <v/>
      </c>
      <c r="AJ83" s="20" t="s">
        <v>75</v>
      </c>
      <c r="AK83" s="316" t="s">
        <v>132</v>
      </c>
      <c r="AP83" s="22" t="s">
        <v>177</v>
      </c>
      <c r="AQ83" s="366" t="s">
        <v>178</v>
      </c>
    </row>
    <row r="84" spans="1:43" s="22" customFormat="1" ht="15" customHeight="1" x14ac:dyDescent="0.25">
      <c r="A84" s="137">
        <f t="shared" si="0"/>
        <v>75</v>
      </c>
      <c r="B84" s="21" t="s">
        <v>16</v>
      </c>
      <c r="C84" s="15" t="s">
        <v>59</v>
      </c>
      <c r="D84" s="15" t="s">
        <v>60</v>
      </c>
      <c r="E84" s="15"/>
      <c r="F84" s="16"/>
      <c r="G84" s="16"/>
      <c r="H84" s="16" t="s">
        <v>192</v>
      </c>
      <c r="I84" s="16" t="s">
        <v>65</v>
      </c>
      <c r="J84" s="16" t="s">
        <v>153</v>
      </c>
      <c r="K84" s="16" t="s">
        <v>77</v>
      </c>
      <c r="L84" s="359" t="str">
        <f t="shared" si="39"/>
        <v>SL3-BC-BK1-ZPX2</v>
      </c>
      <c r="M84" s="21" t="str">
        <f>IFERROR(VLOOKUP(J84,'LOOK-UP TABLES'!$AS:$AT,2,FALSE),"")</f>
        <v xml:space="preserve">Proximity Switch </v>
      </c>
      <c r="N84" s="21" t="s">
        <v>61</v>
      </c>
      <c r="O84" s="21" t="s">
        <v>66</v>
      </c>
      <c r="P84" s="21" t="s">
        <v>193</v>
      </c>
      <c r="Q84" s="21" t="s">
        <v>195</v>
      </c>
      <c r="R84" s="21" t="s">
        <v>168</v>
      </c>
      <c r="S84" s="37" t="str">
        <f t="shared" si="40"/>
        <v>Shiploader 3 Boom Conveyor Brake 1 Wear Monitoring Proximity Switch</v>
      </c>
      <c r="T84" s="21"/>
      <c r="U84" s="21" t="str">
        <f>IFERROR(VLOOKUP(L84, 'IO LIST'!$J$10:$AE$1823,22, FALSE),"")</f>
        <v>SL3-MEH-ACP1</v>
      </c>
      <c r="V84" s="21" t="s">
        <v>91</v>
      </c>
      <c r="W84" s="21" t="s">
        <v>119</v>
      </c>
      <c r="X84" s="21"/>
      <c r="Y84" s="21"/>
      <c r="Z84" s="21" t="s">
        <v>75</v>
      </c>
      <c r="AA84" s="21"/>
      <c r="AB84" s="21"/>
      <c r="AC84" s="21"/>
      <c r="AD84" s="21"/>
      <c r="AE84" s="21"/>
      <c r="AF84" s="28" t="str">
        <f t="shared" si="41"/>
        <v/>
      </c>
      <c r="AJ84" s="20" t="s">
        <v>75</v>
      </c>
      <c r="AK84" s="316" t="s">
        <v>132</v>
      </c>
      <c r="AP84" s="22" t="s">
        <v>177</v>
      </c>
      <c r="AQ84" s="366" t="s">
        <v>178</v>
      </c>
    </row>
    <row r="85" spans="1:43" s="20" customFormat="1" ht="15" customHeight="1" x14ac:dyDescent="0.25">
      <c r="A85" s="137">
        <f t="shared" si="0"/>
        <v>76</v>
      </c>
      <c r="B85" s="21"/>
      <c r="C85" s="15"/>
      <c r="D85" s="15"/>
      <c r="E85" s="15"/>
      <c r="F85" s="16"/>
      <c r="G85" s="16"/>
      <c r="H85" s="16"/>
      <c r="I85" s="16"/>
      <c r="J85" s="16"/>
      <c r="K85" s="16"/>
      <c r="L85" s="21"/>
      <c r="M85" s="21"/>
      <c r="N85" s="21"/>
      <c r="O85" s="291"/>
      <c r="P85" s="21"/>
      <c r="Q85" s="21"/>
      <c r="R85" s="21"/>
      <c r="S85" s="37"/>
      <c r="T85" s="21"/>
      <c r="U85" s="21" t="str">
        <f>IFERROR(VLOOKUP(L85, 'IO LIST'!$J$10:$AE$1823,22, FALSE),"")</f>
        <v/>
      </c>
      <c r="V85" s="21"/>
      <c r="W85" s="21"/>
      <c r="X85" s="21"/>
      <c r="Y85" s="27"/>
      <c r="Z85" s="21"/>
      <c r="AA85" s="21"/>
      <c r="AB85" s="21"/>
      <c r="AC85" s="21"/>
      <c r="AD85" s="21"/>
      <c r="AE85" s="21"/>
      <c r="AF85" s="28"/>
      <c r="AI85" s="22"/>
      <c r="AQ85" s="192"/>
    </row>
    <row r="86" spans="1:43" s="447" customFormat="1" ht="15" customHeight="1" x14ac:dyDescent="0.25">
      <c r="A86" s="426">
        <f t="shared" si="0"/>
        <v>77</v>
      </c>
      <c r="B86" s="450" t="s">
        <v>162</v>
      </c>
      <c r="C86" s="291" t="s">
        <v>59</v>
      </c>
      <c r="D86" s="292" t="s">
        <v>60</v>
      </c>
      <c r="E86" s="292"/>
      <c r="F86" s="292"/>
      <c r="G86" s="424"/>
      <c r="H86" s="424"/>
      <c r="I86" s="424"/>
      <c r="J86" s="424" t="s">
        <v>196</v>
      </c>
      <c r="K86" s="424" t="s">
        <v>65</v>
      </c>
      <c r="L86" s="468" t="str">
        <f t="shared" ref="L86:L87" si="42">IF(C86&lt;&gt;"",CONCATENATE(IF(C86&lt;&gt;"",C86,""),IF(D86&lt;&gt;"","-"&amp;D86&amp;E86,""),IF(F86&lt;&gt;"","-"&amp;F86&amp;G86,""),IF(H86&lt;&gt;"","-"&amp;H86&amp;I86,""),IF(J86&lt;&gt;"","-"&amp;J86&amp;K86,"")),"")</f>
        <v>SL3-BC-TT1</v>
      </c>
      <c r="M86" s="291" t="str">
        <f>IFERROR(VLOOKUP(J86,'LOOK-UP TABLES'!$AS:$AT,2,FALSE),"")</f>
        <v>Temperature Transmitter</v>
      </c>
      <c r="N86" s="291" t="s">
        <v>61</v>
      </c>
      <c r="O86" s="291" t="s">
        <v>66</v>
      </c>
      <c r="P86" s="291" t="s">
        <v>197</v>
      </c>
      <c r="Q86" s="291" t="s">
        <v>198</v>
      </c>
      <c r="R86" s="291" t="s">
        <v>199</v>
      </c>
      <c r="S86" s="237" t="str">
        <f>IF(L86&lt;&gt;"",IF(N86&lt;&gt;"",N86,"")&amp;IF(O86&lt;&gt;""," "&amp;O86,"")&amp;IF(P86&lt;&gt;""," "&amp;P86,"")&amp;IF(Q86&lt;&gt;""," "&amp;Q86,"")&amp;IF(R86&lt;&gt;""," "&amp;R86,""),"")</f>
        <v>Shiploader 3 Boom Conveyor Driven Pulley Left Side Bearing Temperature Transmitter</v>
      </c>
      <c r="T86" s="291"/>
      <c r="U86" s="291" t="str">
        <f>IFERROR(VLOOKUP(L86, 'IO LIST'!$J$10:$AE$1823,22, FALSE),"")</f>
        <v>SL3-MEH-ACP1</v>
      </c>
      <c r="V86" s="291" t="s">
        <v>118</v>
      </c>
      <c r="W86" s="291" t="s">
        <v>71</v>
      </c>
      <c r="X86" s="291" t="s">
        <v>200</v>
      </c>
      <c r="Y86" s="427" t="s">
        <v>201</v>
      </c>
      <c r="Z86" s="291"/>
      <c r="AA86" s="291"/>
      <c r="AB86" s="291"/>
      <c r="AC86" s="291"/>
      <c r="AD86" s="291"/>
      <c r="AE86" s="291"/>
      <c r="AF86" s="428" t="str">
        <f t="shared" ref="AF86:AF87" si="43">IFERROR(IF(U86="FLEX-242-11","7265NBT-043020-242-100 to 180",IF(U86="FLEX-242-01","7265NBT-043020-242-000 to 083","")),"")</f>
        <v/>
      </c>
      <c r="AN86" s="447" t="s">
        <v>133</v>
      </c>
      <c r="AQ86" s="463"/>
    </row>
    <row r="87" spans="1:43" s="447" customFormat="1" ht="15" customHeight="1" x14ac:dyDescent="0.25">
      <c r="A87" s="426">
        <f t="shared" si="0"/>
        <v>78</v>
      </c>
      <c r="B87" s="450" t="s">
        <v>162</v>
      </c>
      <c r="C87" s="291" t="s">
        <v>59</v>
      </c>
      <c r="D87" s="292" t="s">
        <v>60</v>
      </c>
      <c r="E87" s="292"/>
      <c r="F87" s="292"/>
      <c r="G87" s="424"/>
      <c r="H87" s="424"/>
      <c r="I87" s="424"/>
      <c r="J87" s="424" t="s">
        <v>196</v>
      </c>
      <c r="K87" s="424" t="s">
        <v>77</v>
      </c>
      <c r="L87" s="468" t="str">
        <f t="shared" si="42"/>
        <v>SL3-BC-TT2</v>
      </c>
      <c r="M87" s="291" t="str">
        <f>IFERROR(VLOOKUP(J87,'LOOK-UP TABLES'!$AS:$AT,2,FALSE),"")</f>
        <v>Temperature Transmitter</v>
      </c>
      <c r="N87" s="291" t="s">
        <v>61</v>
      </c>
      <c r="O87" s="291" t="s">
        <v>66</v>
      </c>
      <c r="P87" s="291" t="s">
        <v>197</v>
      </c>
      <c r="Q87" s="291" t="s">
        <v>202</v>
      </c>
      <c r="R87" s="291" t="s">
        <v>199</v>
      </c>
      <c r="S87" s="237" t="str">
        <f>IF(L87&lt;&gt;"",IF(N87&lt;&gt;"",N87,"")&amp;IF(O87&lt;&gt;""," "&amp;O87,"")&amp;IF(P87&lt;&gt;""," "&amp;P87,"")&amp;IF(Q87&lt;&gt;""," "&amp;Q87,"")&amp;IF(R87&lt;&gt;""," "&amp;R87,""),"")</f>
        <v>Shiploader 3 Boom Conveyor Driven Pulley Right Side Bearing Temperature Transmitter</v>
      </c>
      <c r="T87" s="291"/>
      <c r="U87" s="291" t="str">
        <f>IFERROR(VLOOKUP(L87, 'IO LIST'!$J$10:$AE$1823,22, FALSE),"")</f>
        <v>SL3-MEH-ACP1</v>
      </c>
      <c r="V87" s="291" t="s">
        <v>118</v>
      </c>
      <c r="W87" s="291" t="s">
        <v>71</v>
      </c>
      <c r="X87" s="291" t="s">
        <v>200</v>
      </c>
      <c r="Y87" s="427" t="s">
        <v>201</v>
      </c>
      <c r="Z87" s="291"/>
      <c r="AA87" s="291"/>
      <c r="AB87" s="291"/>
      <c r="AC87" s="291"/>
      <c r="AD87" s="291"/>
      <c r="AE87" s="291"/>
      <c r="AF87" s="428" t="str">
        <f t="shared" si="43"/>
        <v/>
      </c>
      <c r="AN87" s="447" t="s">
        <v>133</v>
      </c>
      <c r="AQ87" s="463"/>
    </row>
    <row r="88" spans="1:43" s="20" customFormat="1" ht="15" customHeight="1" x14ac:dyDescent="0.25">
      <c r="A88" s="137">
        <f t="shared" si="0"/>
        <v>79</v>
      </c>
      <c r="B88" s="21"/>
      <c r="C88" s="15"/>
      <c r="D88" s="15"/>
      <c r="E88" s="15"/>
      <c r="F88" s="16"/>
      <c r="G88" s="16"/>
      <c r="H88" s="16"/>
      <c r="I88" s="16"/>
      <c r="J88" s="16"/>
      <c r="K88" s="16"/>
      <c r="L88" s="21"/>
      <c r="M88" s="21"/>
      <c r="N88" s="21"/>
      <c r="O88" s="291"/>
      <c r="P88" s="21"/>
      <c r="Q88" s="21"/>
      <c r="R88" s="21"/>
      <c r="S88" s="37"/>
      <c r="T88" s="21"/>
      <c r="U88" s="21" t="str">
        <f>IFERROR(VLOOKUP(L88, 'IO LIST'!$J$10:$AE$1823,22, FALSE),"")</f>
        <v/>
      </c>
      <c r="V88" s="21"/>
      <c r="W88" s="21"/>
      <c r="X88" s="21"/>
      <c r="Y88" s="27"/>
      <c r="Z88" s="21"/>
      <c r="AA88" s="21"/>
      <c r="AB88" s="21"/>
      <c r="AC88" s="21"/>
      <c r="AD88" s="21"/>
      <c r="AE88" s="21"/>
      <c r="AF88" s="28"/>
      <c r="AI88" s="22"/>
      <c r="AQ88" s="192"/>
    </row>
    <row r="89" spans="1:43" s="22" customFormat="1" ht="15" customHeight="1" x14ac:dyDescent="0.25">
      <c r="A89" s="137">
        <f t="shared" si="0"/>
        <v>80</v>
      </c>
      <c r="B89" s="21" t="s">
        <v>16</v>
      </c>
      <c r="C89" s="15" t="s">
        <v>59</v>
      </c>
      <c r="D89" s="15" t="s">
        <v>60</v>
      </c>
      <c r="E89" s="15"/>
      <c r="F89" s="16"/>
      <c r="G89" s="16"/>
      <c r="H89" s="16" t="s">
        <v>203</v>
      </c>
      <c r="I89" s="16" t="s">
        <v>65</v>
      </c>
      <c r="J89" s="16" t="s">
        <v>196</v>
      </c>
      <c r="K89" s="16" t="s">
        <v>65</v>
      </c>
      <c r="L89" s="359" t="str">
        <f t="shared" si="39"/>
        <v>SL3-BC-GB1-TT1</v>
      </c>
      <c r="M89" s="21" t="str">
        <f>IFERROR(VLOOKUP(J89,'LOOK-UP TABLES'!$AS:$AT,2,FALSE),"")</f>
        <v>Temperature Transmitter</v>
      </c>
      <c r="N89" s="21" t="s">
        <v>61</v>
      </c>
      <c r="O89" s="21" t="s">
        <v>66</v>
      </c>
      <c r="P89" s="21" t="s">
        <v>204</v>
      </c>
      <c r="Q89" s="21"/>
      <c r="R89" s="21" t="s">
        <v>199</v>
      </c>
      <c r="S89" s="37" t="str">
        <f>IF(L89&lt;&gt;"",IF(N89&lt;&gt;"",N89,"")&amp;IF(O89&lt;&gt;""," "&amp;O89,"")&amp;IF(P89&lt;&gt;""," "&amp;P89,"")&amp;IF(Q89&lt;&gt;""," "&amp;Q89,"")&amp;IF(R89&lt;&gt;""," "&amp;R89,""),"")</f>
        <v>Shiploader 3 Boom Conveyor Gearbox Oil Temperature Transmitter</v>
      </c>
      <c r="T89" s="21"/>
      <c r="U89" s="21" t="str">
        <f>IFERROR(VLOOKUP(L89, 'IO LIST'!$J$10:$AE$1823,22, FALSE),"")</f>
        <v>SL3-MEH-ACP1</v>
      </c>
      <c r="V89" s="21" t="s">
        <v>136</v>
      </c>
      <c r="W89" s="21" t="s">
        <v>119</v>
      </c>
      <c r="X89" s="21"/>
      <c r="Y89" s="21"/>
      <c r="Z89" s="21"/>
      <c r="AA89" s="21"/>
      <c r="AB89" s="21"/>
      <c r="AC89" s="21"/>
      <c r="AD89" s="21"/>
      <c r="AE89" s="21"/>
      <c r="AF89" s="28" t="str">
        <f t="shared" si="41"/>
        <v/>
      </c>
      <c r="AG89" s="22">
        <f>LEN(S89)</f>
        <v>62</v>
      </c>
      <c r="AJ89" s="20" t="s">
        <v>75</v>
      </c>
      <c r="AK89" s="316" t="s">
        <v>132</v>
      </c>
      <c r="AQ89" s="366"/>
    </row>
    <row r="90" spans="1:43" s="20" customFormat="1" ht="15" customHeight="1" x14ac:dyDescent="0.25">
      <c r="A90" s="137">
        <f t="shared" si="0"/>
        <v>81</v>
      </c>
      <c r="B90" s="21" t="s">
        <v>16</v>
      </c>
      <c r="C90" s="15" t="s">
        <v>59</v>
      </c>
      <c r="D90" s="15" t="s">
        <v>60</v>
      </c>
      <c r="E90" s="15"/>
      <c r="F90" s="16"/>
      <c r="G90" s="16"/>
      <c r="H90" s="16" t="s">
        <v>203</v>
      </c>
      <c r="I90" s="16" t="s">
        <v>65</v>
      </c>
      <c r="J90" s="16" t="s">
        <v>205</v>
      </c>
      <c r="K90" s="16" t="s">
        <v>65</v>
      </c>
      <c r="L90" s="21" t="str">
        <f t="shared" si="39"/>
        <v>SL3-BC-GB1-LSL1</v>
      </c>
      <c r="M90" s="21" t="str">
        <f>IFERROR(VLOOKUP(J90,'LOOK-UP TABLES'!$AS:$AT,2,FALSE),"")</f>
        <v>Level Switch Low Warning</v>
      </c>
      <c r="N90" s="21" t="s">
        <v>61</v>
      </c>
      <c r="O90" s="21" t="s">
        <v>66</v>
      </c>
      <c r="P90" s="21" t="s">
        <v>204</v>
      </c>
      <c r="Q90" s="21" t="s">
        <v>206</v>
      </c>
      <c r="R90" s="21" t="s">
        <v>156</v>
      </c>
      <c r="S90" s="37" t="str">
        <f t="shared" ref="S90:S91" si="44">IF(L90&lt;&gt;"",IF(N90&lt;&gt;"",N90,"")&amp;IF(O90&lt;&gt;""," "&amp;O90,"")&amp;IF(P90&lt;&gt;""," "&amp;P90,"")&amp;IF(Q90&lt;&gt;""," "&amp;Q90,"")&amp;IF(R90&lt;&gt;""," "&amp;R90,""),"")</f>
        <v>Shiploader 3 Boom Conveyor Gearbox Oil Low Oil Level Switch</v>
      </c>
      <c r="T90" s="21"/>
      <c r="U90" s="21" t="str">
        <f>IFERROR(VLOOKUP(L90, 'IO LIST'!$J$10:$AE$1823,22, FALSE),"")</f>
        <v/>
      </c>
      <c r="V90" s="21" t="s">
        <v>91</v>
      </c>
      <c r="W90" s="21" t="s">
        <v>119</v>
      </c>
      <c r="X90" s="21"/>
      <c r="Y90" s="27"/>
      <c r="Z90" s="21"/>
      <c r="AA90" s="21"/>
      <c r="AB90" s="21"/>
      <c r="AC90" s="21"/>
      <c r="AD90" s="21"/>
      <c r="AE90" s="21"/>
      <c r="AF90" s="28" t="str">
        <f t="shared" si="41"/>
        <v/>
      </c>
      <c r="AI90" s="22"/>
      <c r="AJ90" s="20" t="s">
        <v>75</v>
      </c>
      <c r="AK90" s="316" t="s">
        <v>132</v>
      </c>
      <c r="AQ90" s="192"/>
    </row>
    <row r="91" spans="1:43" s="20" customFormat="1" ht="15" customHeight="1" x14ac:dyDescent="0.25">
      <c r="A91" s="137">
        <f t="shared" si="0"/>
        <v>82</v>
      </c>
      <c r="B91" s="21" t="s">
        <v>16</v>
      </c>
      <c r="C91" s="15" t="s">
        <v>59</v>
      </c>
      <c r="D91" s="15" t="s">
        <v>60</v>
      </c>
      <c r="E91" s="15"/>
      <c r="F91" s="16"/>
      <c r="G91" s="16"/>
      <c r="H91" s="16" t="s">
        <v>203</v>
      </c>
      <c r="I91" s="16" t="s">
        <v>65</v>
      </c>
      <c r="J91" s="16" t="s">
        <v>207</v>
      </c>
      <c r="K91" s="16" t="s">
        <v>65</v>
      </c>
      <c r="L91" s="21" t="str">
        <f t="shared" si="39"/>
        <v>SL3-BC-GB1-LSLL1</v>
      </c>
      <c r="M91" s="21" t="str">
        <f>IFERROR(VLOOKUP(J91,'LOOK-UP TABLES'!$AS:$AT,2,FALSE),"")</f>
        <v>Level Switch Low Trip</v>
      </c>
      <c r="N91" s="21" t="s">
        <v>61</v>
      </c>
      <c r="O91" s="21" t="s">
        <v>66</v>
      </c>
      <c r="P91" s="21" t="s">
        <v>204</v>
      </c>
      <c r="Q91" s="21" t="s">
        <v>208</v>
      </c>
      <c r="R91" s="21" t="s">
        <v>156</v>
      </c>
      <c r="S91" s="37" t="str">
        <f t="shared" si="44"/>
        <v>Shiploader 3 Boom Conveyor Gearbox Oil Low-Low Oil Level Switch</v>
      </c>
      <c r="T91" s="21"/>
      <c r="U91" s="21" t="str">
        <f>IFERROR(VLOOKUP(L91, 'IO LIST'!$J$10:$AE$1823,22, FALSE),"")</f>
        <v/>
      </c>
      <c r="V91" s="21" t="s">
        <v>91</v>
      </c>
      <c r="W91" s="21" t="s">
        <v>119</v>
      </c>
      <c r="X91" s="21"/>
      <c r="Y91" s="27"/>
      <c r="Z91" s="21"/>
      <c r="AA91" s="21"/>
      <c r="AB91" s="21"/>
      <c r="AC91" s="21"/>
      <c r="AD91" s="21"/>
      <c r="AE91" s="21"/>
      <c r="AF91" s="28" t="str">
        <f t="shared" si="41"/>
        <v/>
      </c>
      <c r="AI91" s="22"/>
      <c r="AJ91" s="20" t="s">
        <v>75</v>
      </c>
      <c r="AK91" s="316" t="s">
        <v>132</v>
      </c>
      <c r="AQ91" s="192"/>
    </row>
    <row r="92" spans="1:43" s="20" customFormat="1" ht="15" customHeight="1" x14ac:dyDescent="0.25">
      <c r="A92" s="137">
        <f t="shared" ref="A92" si="45">ROW()-9</f>
        <v>83</v>
      </c>
      <c r="B92" s="21"/>
      <c r="C92" s="15"/>
      <c r="D92" s="15"/>
      <c r="E92" s="15"/>
      <c r="F92" s="16"/>
      <c r="G92" s="16"/>
      <c r="H92" s="16"/>
      <c r="I92" s="16"/>
      <c r="J92" s="16"/>
      <c r="K92" s="16"/>
      <c r="L92" s="21"/>
      <c r="M92" s="21"/>
      <c r="N92" s="21"/>
      <c r="O92" s="21"/>
      <c r="P92" s="21"/>
      <c r="Q92" s="21"/>
      <c r="R92" s="21"/>
      <c r="S92" s="37"/>
      <c r="T92" s="21"/>
      <c r="U92" s="21" t="str">
        <f>IFERROR(VLOOKUP(L92, 'IO LIST'!$J$10:$AE$1823,22, FALSE),"")</f>
        <v/>
      </c>
      <c r="V92" s="21"/>
      <c r="W92" s="21"/>
      <c r="X92" s="21"/>
      <c r="Y92" s="27"/>
      <c r="Z92" s="21"/>
      <c r="AA92" s="21"/>
      <c r="AB92" s="21"/>
      <c r="AC92" s="21"/>
      <c r="AD92" s="21"/>
      <c r="AE92" s="21"/>
      <c r="AF92" s="28"/>
      <c r="AI92" s="22"/>
      <c r="AJ92" s="20" t="s">
        <v>209</v>
      </c>
      <c r="AK92" s="316" t="s">
        <v>132</v>
      </c>
      <c r="AQ92" s="192"/>
    </row>
    <row r="93" spans="1:43" s="1" customFormat="1" ht="15" customHeight="1" x14ac:dyDescent="0.25">
      <c r="A93" s="150">
        <f t="shared" si="13"/>
        <v>84</v>
      </c>
      <c r="B93" s="149"/>
      <c r="C93" s="150"/>
      <c r="D93" s="150" t="s">
        <v>210</v>
      </c>
      <c r="E93" s="150"/>
      <c r="F93" s="148"/>
      <c r="G93" s="148"/>
      <c r="H93" s="148"/>
      <c r="I93" s="148"/>
      <c r="J93" s="148"/>
      <c r="K93" s="148"/>
      <c r="L93" s="150"/>
      <c r="M93" s="150"/>
      <c r="N93" s="150" t="s">
        <v>61</v>
      </c>
      <c r="O93" s="150" t="s">
        <v>66</v>
      </c>
      <c r="P93" s="150" t="s">
        <v>211</v>
      </c>
      <c r="Q93" s="150"/>
      <c r="R93" s="150"/>
      <c r="S93" s="153"/>
      <c r="T93" s="150"/>
      <c r="U93" s="150" t="str">
        <f>IFERROR(VLOOKUP(L93, 'IO LIST'!$J$10:$AE$1823,22, FALSE),"")</f>
        <v/>
      </c>
      <c r="V93" s="150"/>
      <c r="W93" s="150"/>
      <c r="X93" s="150"/>
      <c r="Y93" s="154"/>
      <c r="Z93" s="150"/>
      <c r="AA93" s="150"/>
      <c r="AB93" s="150"/>
      <c r="AC93" s="150"/>
      <c r="AD93" s="150"/>
      <c r="AE93" s="150" t="s">
        <v>63</v>
      </c>
      <c r="AF93" s="155" t="str">
        <f t="shared" ref="AF93" si="46">IFERROR(IF(U93="FLEX-242-11","7265NBT-043020-242-100 to 180",IF(U93="FLEX-242-01","7265NBT-043020-242-000 to 083","")),"")</f>
        <v/>
      </c>
      <c r="AH93" s="22"/>
      <c r="AI93" s="22"/>
      <c r="AJ93" s="22"/>
      <c r="AK93" s="22"/>
      <c r="AQ93" s="42"/>
    </row>
    <row r="94" spans="1:43" s="429" customFormat="1" ht="15" customHeight="1" x14ac:dyDescent="0.25">
      <c r="A94" s="426">
        <f t="shared" si="0"/>
        <v>85</v>
      </c>
      <c r="B94" s="291" t="s">
        <v>16</v>
      </c>
      <c r="C94" s="292" t="s">
        <v>59</v>
      </c>
      <c r="D94" s="292" t="s">
        <v>60</v>
      </c>
      <c r="E94" s="292"/>
      <c r="F94" s="424"/>
      <c r="G94" s="424"/>
      <c r="H94" s="424" t="s">
        <v>211</v>
      </c>
      <c r="I94" s="424" t="s">
        <v>65</v>
      </c>
      <c r="J94" s="424" t="s">
        <v>212</v>
      </c>
      <c r="K94" s="424" t="s">
        <v>65</v>
      </c>
      <c r="L94" s="468" t="str">
        <f t="shared" ref="L94:L97" si="47">IF(C94&lt;&gt;"",CONCATENATE(IF(C94&lt;&gt;"",C94,""),IF(D94&lt;&gt;"","-"&amp;D94&amp;E94,""),IF(F94&lt;&gt;"","-"&amp;F94&amp;G94,""),IF(H94&lt;&gt;"","-"&amp;H94&amp;I94,""),IF(J94&lt;&gt;"","-"&amp;J94&amp;K94,"")),"")</f>
        <v>SL3-BC-LCS1-PL1</v>
      </c>
      <c r="M94" s="291" t="str">
        <f>IFERROR(VLOOKUP(J94,'LOOK-UP TABLES'!$AS:$AT,2,FALSE),"")</f>
        <v xml:space="preserve">Pilot Light </v>
      </c>
      <c r="N94" s="291" t="s">
        <v>61</v>
      </c>
      <c r="O94" s="291" t="s">
        <v>66</v>
      </c>
      <c r="P94" s="291"/>
      <c r="Q94" s="291" t="s">
        <v>213</v>
      </c>
      <c r="R94" s="291" t="s">
        <v>214</v>
      </c>
      <c r="S94" s="237" t="str">
        <f>IF(L94&lt;&gt;"",IF(N94&lt;&gt;"",N94,"")&amp;IF(O94&lt;&gt;""," "&amp;O94,"")&amp;IF(P94&lt;&gt;""," "&amp;P94,"")&amp;IF(Q94&lt;&gt;""," "&amp;Q94,"")&amp;IF(R94&lt;&gt;""," "&amp;R94,""),"")</f>
        <v>Shiploader 3 Boom Conveyor Maintenance Mode Active Pilot Light</v>
      </c>
      <c r="T94" s="291"/>
      <c r="U94" s="291" t="str">
        <f>IFERROR(VLOOKUP(L94, 'IO LIST'!$J$10:$AE$1823,22, FALSE),"")</f>
        <v>SL3-MEH-ACP1</v>
      </c>
      <c r="V94" s="291" t="s">
        <v>99</v>
      </c>
      <c r="W94" s="291" t="s">
        <v>71</v>
      </c>
      <c r="X94" s="622" t="s">
        <v>169</v>
      </c>
      <c r="Y94" s="625" t="s">
        <v>2331</v>
      </c>
      <c r="Z94" s="291"/>
      <c r="AA94" s="291"/>
      <c r="AB94" s="291"/>
      <c r="AC94" s="291"/>
      <c r="AD94" s="291"/>
      <c r="AE94" s="291"/>
      <c r="AF94" s="428" t="str">
        <f>IFERROR(IF(U94="FLEX-242-11","7265NBT-043020-242-100 to 180",IF(U94="FLEX-242-01","7265NBT-043020-242-000 to 083","")),"")</f>
        <v/>
      </c>
      <c r="AN94" s="429" t="s">
        <v>106</v>
      </c>
      <c r="AQ94" s="430"/>
    </row>
    <row r="95" spans="1:43" s="429" customFormat="1" ht="15" customHeight="1" x14ac:dyDescent="0.25">
      <c r="A95" s="426">
        <f t="shared" si="0"/>
        <v>86</v>
      </c>
      <c r="B95" s="291" t="s">
        <v>16</v>
      </c>
      <c r="C95" s="292" t="s">
        <v>59</v>
      </c>
      <c r="D95" s="292" t="s">
        <v>60</v>
      </c>
      <c r="E95" s="292"/>
      <c r="F95" s="424"/>
      <c r="G95" s="424"/>
      <c r="H95" s="424" t="s">
        <v>211</v>
      </c>
      <c r="I95" s="424" t="s">
        <v>65</v>
      </c>
      <c r="J95" s="424" t="s">
        <v>215</v>
      </c>
      <c r="K95" s="424" t="s">
        <v>216</v>
      </c>
      <c r="L95" s="468" t="str">
        <f t="shared" si="47"/>
        <v>SL3-BC-LCS1-PBL1A</v>
      </c>
      <c r="M95" s="291" t="str">
        <f>IFERROR(VLOOKUP(J95,'LOOK-UP TABLES'!$AS:$AT,2,FALSE),"")</f>
        <v>Push Button/Pilot Light</v>
      </c>
      <c r="N95" s="291" t="s">
        <v>61</v>
      </c>
      <c r="O95" s="291" t="s">
        <v>66</v>
      </c>
      <c r="P95" s="291" t="s">
        <v>217</v>
      </c>
      <c r="Q95" s="291" t="s">
        <v>218</v>
      </c>
      <c r="R95" s="291" t="s">
        <v>69</v>
      </c>
      <c r="S95" s="237" t="str">
        <f>IF(L95&lt;&gt;"",IF(N95&lt;&gt;"",N95,"")&amp;IF(O95&lt;&gt;""," "&amp;O95,"")&amp;IF(P95&lt;&gt;""," "&amp;P95,"")&amp;IF(Q95&lt;&gt;""," "&amp;Q95,"")&amp;IF(R95&lt;&gt;""," "&amp;R95,""),"")</f>
        <v>Shiploader 3 Boom Conveyor Brake Jog Open Push Button</v>
      </c>
      <c r="T95" s="291"/>
      <c r="U95" s="291" t="str">
        <f>IFERROR(VLOOKUP(L95, 'IO LIST'!$J$10:$AE$1823,22, FALSE),"")</f>
        <v>SL3-MEH-ACP1</v>
      </c>
      <c r="V95" s="291" t="s">
        <v>91</v>
      </c>
      <c r="W95" s="291" t="s">
        <v>71</v>
      </c>
      <c r="X95" s="622" t="s">
        <v>169</v>
      </c>
      <c r="Y95" s="625" t="s">
        <v>2332</v>
      </c>
      <c r="Z95" s="291"/>
      <c r="AA95" s="291"/>
      <c r="AB95" s="291"/>
      <c r="AC95" s="291"/>
      <c r="AD95" s="291"/>
      <c r="AE95" s="291"/>
      <c r="AF95" s="428" t="str">
        <f>IFERROR(IF(U95="FLEX-242-11","7265NBT-043020-242-100 to 180",IF(U95="FLEX-242-01","7265NBT-043020-242-000 to 083","")),"")</f>
        <v/>
      </c>
      <c r="AN95" s="429" t="s">
        <v>152</v>
      </c>
      <c r="AQ95" s="430"/>
    </row>
    <row r="96" spans="1:43" s="429" customFormat="1" ht="15" customHeight="1" x14ac:dyDescent="0.25">
      <c r="A96" s="426">
        <f t="shared" si="0"/>
        <v>87</v>
      </c>
      <c r="B96" s="291" t="s">
        <v>16</v>
      </c>
      <c r="C96" s="292" t="s">
        <v>59</v>
      </c>
      <c r="D96" s="292" t="s">
        <v>60</v>
      </c>
      <c r="E96" s="292"/>
      <c r="F96" s="424"/>
      <c r="G96" s="424"/>
      <c r="H96" s="424" t="s">
        <v>211</v>
      </c>
      <c r="I96" s="424" t="s">
        <v>65</v>
      </c>
      <c r="J96" s="424" t="s">
        <v>215</v>
      </c>
      <c r="K96" s="424" t="s">
        <v>219</v>
      </c>
      <c r="L96" s="468" t="str">
        <f t="shared" ref="L96" si="48">IF(C96&lt;&gt;"",CONCATENATE(IF(C96&lt;&gt;"",C96,""),IF(D96&lt;&gt;"","-"&amp;D96&amp;E96,""),IF(F96&lt;&gt;"","-"&amp;F96&amp;G96,""),IF(H96&lt;&gt;"","-"&amp;H96&amp;I96,""),IF(J96&lt;&gt;"","-"&amp;J96&amp;K96,"")),"")</f>
        <v>SL3-BC-LCS1-PBL1B</v>
      </c>
      <c r="M96" s="291" t="str">
        <f>IFERROR(VLOOKUP(J96,'LOOK-UP TABLES'!$AS:$AT,2,FALSE),"")</f>
        <v>Push Button/Pilot Light</v>
      </c>
      <c r="N96" s="291" t="s">
        <v>61</v>
      </c>
      <c r="O96" s="291" t="s">
        <v>66</v>
      </c>
      <c r="P96" s="291" t="s">
        <v>217</v>
      </c>
      <c r="Q96" s="291" t="s">
        <v>218</v>
      </c>
      <c r="R96" s="291" t="s">
        <v>214</v>
      </c>
      <c r="S96" s="237" t="str">
        <f>IF(L96&lt;&gt;"",IF(N96&lt;&gt;"",N96,"")&amp;IF(O96&lt;&gt;""," "&amp;O96,"")&amp;IF(P96&lt;&gt;""," "&amp;P96,"")&amp;IF(Q96&lt;&gt;""," "&amp;Q96,"")&amp;IF(R96&lt;&gt;""," "&amp;R96,""),"")</f>
        <v>Shiploader 3 Boom Conveyor Brake Jog Open Pilot Light</v>
      </c>
      <c r="T96" s="291"/>
      <c r="U96" s="291" t="str">
        <f>IFERROR(VLOOKUP(L96, 'IO LIST'!$J$10:$AE$1823,22, FALSE),"")</f>
        <v>SL3-MEH-ACP1</v>
      </c>
      <c r="V96" s="291" t="s">
        <v>91</v>
      </c>
      <c r="W96" s="291" t="s">
        <v>71</v>
      </c>
      <c r="X96" s="622" t="s">
        <v>169</v>
      </c>
      <c r="Y96" s="625" t="s">
        <v>2332</v>
      </c>
      <c r="Z96" s="291"/>
      <c r="AA96" s="291"/>
      <c r="AB96" s="291"/>
      <c r="AC96" s="291"/>
      <c r="AD96" s="291"/>
      <c r="AE96" s="291"/>
      <c r="AF96" s="428" t="str">
        <f>IFERROR(IF(U96="FLEX-242-11","7265NBT-043020-242-100 to 180",IF(U96="FLEX-242-01","7265NBT-043020-242-000 to 083","")),"")</f>
        <v/>
      </c>
      <c r="AN96" s="429" t="s">
        <v>152</v>
      </c>
      <c r="AQ96" s="430"/>
    </row>
    <row r="97" spans="1:45" s="429" customFormat="1" ht="15" customHeight="1" x14ac:dyDescent="0.25">
      <c r="A97" s="426">
        <f t="shared" si="0"/>
        <v>88</v>
      </c>
      <c r="B97" s="291" t="s">
        <v>16</v>
      </c>
      <c r="C97" s="292" t="s">
        <v>59</v>
      </c>
      <c r="D97" s="292" t="s">
        <v>60</v>
      </c>
      <c r="E97" s="292"/>
      <c r="F97" s="424"/>
      <c r="G97" s="424"/>
      <c r="H97" s="424" t="s">
        <v>211</v>
      </c>
      <c r="I97" s="424" t="s">
        <v>65</v>
      </c>
      <c r="J97" s="424" t="s">
        <v>220</v>
      </c>
      <c r="K97" s="424" t="s">
        <v>77</v>
      </c>
      <c r="L97" s="468" t="str">
        <f t="shared" si="47"/>
        <v>SL3-BC-LCS1-PB2</v>
      </c>
      <c r="M97" s="291" t="str">
        <f>IFERROR(VLOOKUP(J97,'LOOK-UP TABLES'!$AS:$AT,2,FALSE),"")</f>
        <v xml:space="preserve">Push Button </v>
      </c>
      <c r="N97" s="291" t="s">
        <v>61</v>
      </c>
      <c r="O97" s="291" t="s">
        <v>66</v>
      </c>
      <c r="P97" s="291" t="s">
        <v>221</v>
      </c>
      <c r="Q97" s="291"/>
      <c r="R97" s="291" t="s">
        <v>69</v>
      </c>
      <c r="S97" s="237" t="str">
        <f>IF(L97&lt;&gt;"",IF(N97&lt;&gt;"",N97,"")&amp;IF(O97&lt;&gt;""," "&amp;O97,"")&amp;IF(P97&lt;&gt;""," "&amp;P97,"")&amp;IF(Q97&lt;&gt;""," "&amp;Q97,"")&amp;IF(R97&lt;&gt;""," "&amp;R97,""),"")</f>
        <v>Shiploader 3 Boom Conveyor Jog Push Button</v>
      </c>
      <c r="T97" s="291"/>
      <c r="U97" s="291" t="str">
        <f>IFERROR(VLOOKUP(L97, 'IO LIST'!$J$10:$AE$1823,22, FALSE),"")</f>
        <v>SL3-MEH-ACP1</v>
      </c>
      <c r="V97" s="291" t="s">
        <v>91</v>
      </c>
      <c r="W97" s="291" t="s">
        <v>71</v>
      </c>
      <c r="X97" s="622" t="s">
        <v>169</v>
      </c>
      <c r="Y97" s="625" t="s">
        <v>2333</v>
      </c>
      <c r="Z97" s="291"/>
      <c r="AA97" s="291"/>
      <c r="AB97" s="291"/>
      <c r="AC97" s="291"/>
      <c r="AD97" s="291"/>
      <c r="AE97" s="291"/>
      <c r="AF97" s="428" t="str">
        <f>IFERROR(IF(U97="FLEX-242-11","7265NBT-043020-242-100 to 180",IF(U97="FLEX-242-01","7265NBT-043020-242-000 to 083","")),"")</f>
        <v/>
      </c>
      <c r="AN97" s="429" t="s">
        <v>152</v>
      </c>
      <c r="AQ97" s="430"/>
    </row>
    <row r="98" spans="1:45" s="20" customFormat="1" ht="15" customHeight="1" x14ac:dyDescent="0.25">
      <c r="A98" s="137">
        <f t="shared" si="0"/>
        <v>89</v>
      </c>
      <c r="B98" s="21"/>
      <c r="C98" s="15"/>
      <c r="D98" s="15"/>
      <c r="E98" s="15"/>
      <c r="F98" s="16"/>
      <c r="G98" s="16"/>
      <c r="H98" s="16"/>
      <c r="I98" s="16"/>
      <c r="J98" s="16"/>
      <c r="K98" s="16"/>
      <c r="L98" s="238"/>
      <c r="M98" s="21" t="str">
        <f>IFERROR(VLOOKUP(J98,'LOOK-UP TABLES'!$AS:$AT,2,FALSE),"")</f>
        <v/>
      </c>
      <c r="N98" s="21"/>
      <c r="O98" s="291"/>
      <c r="P98" s="21"/>
      <c r="Q98" s="21"/>
      <c r="R98" s="21"/>
      <c r="S98" s="37"/>
      <c r="T98" s="21"/>
      <c r="U98" s="21" t="str">
        <f>IFERROR(VLOOKUP(L98, 'IO LIST'!$J$10:$AE$1823,22, FALSE),"")</f>
        <v/>
      </c>
      <c r="V98" s="21"/>
      <c r="W98" s="21"/>
      <c r="X98" s="21"/>
      <c r="Y98" s="27"/>
      <c r="Z98" s="21"/>
      <c r="AA98" s="21"/>
      <c r="AB98" s="21"/>
      <c r="AC98" s="21"/>
      <c r="AD98" s="21"/>
      <c r="AE98" s="21"/>
      <c r="AF98" s="28" t="str">
        <f t="shared" ref="AF98" si="49">IFERROR(IF(U98="FLEX-242-11","7265NBT-043020-242-100 to 180",IF(U98="FLEX-242-01","7265NBT-043020-242-000 to 083","")),"")</f>
        <v/>
      </c>
      <c r="AI98" s="22"/>
      <c r="AQ98" s="192"/>
    </row>
    <row r="99" spans="1:45" s="1" customFormat="1" ht="15" customHeight="1" x14ac:dyDescent="0.25">
      <c r="A99" s="150">
        <f t="shared" si="0"/>
        <v>90</v>
      </c>
      <c r="B99" s="150" t="s">
        <v>59</v>
      </c>
      <c r="C99" s="150" t="s">
        <v>59</v>
      </c>
      <c r="D99" s="150"/>
      <c r="E99" s="150"/>
      <c r="F99" s="148"/>
      <c r="G99" s="148"/>
      <c r="H99" s="148"/>
      <c r="I99" s="148"/>
      <c r="J99" s="148"/>
      <c r="K99" s="148"/>
      <c r="L99" s="150"/>
      <c r="M99" s="150"/>
      <c r="N99" s="150" t="s">
        <v>61</v>
      </c>
      <c r="O99" s="150" t="s">
        <v>66</v>
      </c>
      <c r="P99" s="150" t="s">
        <v>222</v>
      </c>
      <c r="Q99" s="150"/>
      <c r="R99" s="150"/>
      <c r="S99" s="153"/>
      <c r="T99" s="150"/>
      <c r="U99" s="150"/>
      <c r="V99" s="150"/>
      <c r="W99" s="150"/>
      <c r="X99" s="150"/>
      <c r="Y99" s="154"/>
      <c r="Z99" s="150"/>
      <c r="AA99" s="150"/>
      <c r="AB99" s="150"/>
      <c r="AC99" s="150"/>
      <c r="AD99" s="150"/>
      <c r="AE99" s="150" t="s">
        <v>63</v>
      </c>
      <c r="AF99" s="155"/>
      <c r="AH99" s="22"/>
      <c r="AI99" s="22"/>
      <c r="AJ99" s="22"/>
      <c r="AK99" s="22"/>
      <c r="AQ99" s="42"/>
    </row>
    <row r="100" spans="1:45" s="304" customFormat="1" ht="15" customHeight="1" x14ac:dyDescent="0.25">
      <c r="A100" s="296">
        <f t="shared" si="0"/>
        <v>91</v>
      </c>
      <c r="B100" s="297" t="s">
        <v>16</v>
      </c>
      <c r="C100" s="298" t="s">
        <v>59</v>
      </c>
      <c r="D100" s="298" t="s">
        <v>60</v>
      </c>
      <c r="E100" s="298"/>
      <c r="F100" s="299" t="s">
        <v>222</v>
      </c>
      <c r="G100" s="299" t="s">
        <v>65</v>
      </c>
      <c r="H100" s="299"/>
      <c r="I100" s="299"/>
      <c r="J100" s="299" t="s">
        <v>87</v>
      </c>
      <c r="K100" s="299" t="s">
        <v>65</v>
      </c>
      <c r="L100" s="301" t="str">
        <f>IF(C100&lt;&gt;"",CONCATENATE(IF(C100&lt;&gt;"",C100,""),IF(D100&lt;&gt;"","-"&amp;D100&amp;E100,""),IF(F100&lt;&gt;"","-"&amp;F100&amp;G100,""),IF(H100&lt;&gt;"","-"&amp;H100&amp;I100,""),IF(J100&lt;&gt;"","-"&amp;J100&amp;K100,"")),"")</f>
        <v>SL3-BC-HPU1-ZLS1</v>
      </c>
      <c r="M100" s="297" t="str">
        <f>IFERROR(VLOOKUP(J100,'LOOK-UP TABLES'!$AS:$AT,2,FALSE),"")</f>
        <v xml:space="preserve">Limit Switch </v>
      </c>
      <c r="N100" s="297" t="s">
        <v>61</v>
      </c>
      <c r="O100" s="297" t="s">
        <v>66</v>
      </c>
      <c r="P100" s="297" t="s">
        <v>223</v>
      </c>
      <c r="Q100" s="297" t="s">
        <v>224</v>
      </c>
      <c r="R100" s="297" t="s">
        <v>225</v>
      </c>
      <c r="S100" s="300" t="str">
        <f t="shared" ref="S100:S101" si="50">IF(L100&lt;&gt;"",IF(N100&lt;&gt;"",N100,"")&amp;IF(O100&lt;&gt;""," "&amp;O100,"")&amp;IF(P100&lt;&gt;""," "&amp;P100,"")&amp;IF(Q100&lt;&gt;""," "&amp;Q100,"")&amp;IF(R100&lt;&gt;""," "&amp;R100,""),"")</f>
        <v>Shiploader 3 Boom Conveyor Take-Up HPU Oil Low  Shut Down Limit Switch</v>
      </c>
      <c r="T100" s="297"/>
      <c r="U100" s="297" t="str">
        <f>IFERROR(VLOOKUP(L100, 'IO LIST'!$J$10:$AE$1823,22, FALSE),"")</f>
        <v/>
      </c>
      <c r="V100" s="297" t="s">
        <v>91</v>
      </c>
      <c r="W100" s="297" t="s">
        <v>71</v>
      </c>
      <c r="X100" s="302" t="s">
        <v>146</v>
      </c>
      <c r="Y100" s="446" t="s">
        <v>226</v>
      </c>
      <c r="Z100" s="297" t="s">
        <v>75</v>
      </c>
      <c r="AA100" s="297"/>
      <c r="AB100" s="297"/>
      <c r="AC100" s="297"/>
      <c r="AD100" s="297"/>
      <c r="AE100" s="297"/>
      <c r="AF100" s="303" t="str">
        <f t="shared" ref="AF100:AF101" si="51">IFERROR(IF(U100="FLEX-242-11","7265NBT-043020-242-100 to 180",IF(U100="FLEX-242-01","7265NBT-043020-242-000 to 083","")),"")</f>
        <v/>
      </c>
      <c r="AJ100" s="304" t="s">
        <v>75</v>
      </c>
      <c r="AK100" s="364" t="s">
        <v>132</v>
      </c>
      <c r="AN100" s="304" t="s">
        <v>227</v>
      </c>
      <c r="AQ100" s="367"/>
    </row>
    <row r="101" spans="1:45" s="304" customFormat="1" ht="15" customHeight="1" x14ac:dyDescent="0.25">
      <c r="A101" s="296">
        <f t="shared" si="0"/>
        <v>92</v>
      </c>
      <c r="B101" s="297" t="s">
        <v>16</v>
      </c>
      <c r="C101" s="298" t="s">
        <v>59</v>
      </c>
      <c r="D101" s="298" t="s">
        <v>60</v>
      </c>
      <c r="E101" s="298"/>
      <c r="F101" s="299" t="s">
        <v>222</v>
      </c>
      <c r="G101" s="299" t="s">
        <v>65</v>
      </c>
      <c r="H101" s="299"/>
      <c r="I101" s="299"/>
      <c r="J101" s="299" t="s">
        <v>87</v>
      </c>
      <c r="K101" s="299" t="s">
        <v>77</v>
      </c>
      <c r="L101" s="301" t="str">
        <f>IF(C101&lt;&gt;"",CONCATENATE(IF(C101&lt;&gt;"",C101,""),IF(D101&lt;&gt;"","-"&amp;D101&amp;E101,""),IF(F101&lt;&gt;"","-"&amp;F101&amp;G101,""),IF(H101&lt;&gt;"","-"&amp;H101&amp;I101,""),IF(J101&lt;&gt;"","-"&amp;J101&amp;K101,"")),"")</f>
        <v>SL3-BC-HPU1-ZLS2</v>
      </c>
      <c r="M101" s="297" t="str">
        <f>IFERROR(VLOOKUP(J101,'LOOK-UP TABLES'!$AS:$AT,2,FALSE),"")</f>
        <v xml:space="preserve">Limit Switch </v>
      </c>
      <c r="N101" s="297" t="s">
        <v>61</v>
      </c>
      <c r="O101" s="297" t="s">
        <v>66</v>
      </c>
      <c r="P101" s="297" t="s">
        <v>223</v>
      </c>
      <c r="Q101" s="297" t="s">
        <v>228</v>
      </c>
      <c r="R101" s="297" t="s">
        <v>225</v>
      </c>
      <c r="S101" s="300" t="str">
        <f t="shared" si="50"/>
        <v>Shiploader 3 Boom Conveyor Take-Up HPU Lower Limit Switch</v>
      </c>
      <c r="T101" s="297"/>
      <c r="U101" s="297" t="str">
        <f>IFERROR(VLOOKUP(L101, 'IO LIST'!$J$10:$AE$1823,22, FALSE),"")</f>
        <v/>
      </c>
      <c r="V101" s="297" t="s">
        <v>91</v>
      </c>
      <c r="W101" s="297" t="s">
        <v>71</v>
      </c>
      <c r="X101" s="302" t="s">
        <v>146</v>
      </c>
      <c r="Y101" s="446" t="s">
        <v>226</v>
      </c>
      <c r="Z101" s="297" t="s">
        <v>75</v>
      </c>
      <c r="AA101" s="297"/>
      <c r="AB101" s="297"/>
      <c r="AC101" s="297"/>
      <c r="AD101" s="297"/>
      <c r="AE101" s="297"/>
      <c r="AF101" s="303" t="str">
        <f t="shared" si="51"/>
        <v/>
      </c>
      <c r="AJ101" s="304" t="s">
        <v>75</v>
      </c>
      <c r="AK101" s="364" t="s">
        <v>132</v>
      </c>
      <c r="AN101" s="304" t="s">
        <v>227</v>
      </c>
      <c r="AQ101" s="367"/>
    </row>
    <row r="102" spans="1:45" s="304" customFormat="1" ht="15" customHeight="1" x14ac:dyDescent="0.25">
      <c r="A102" s="296">
        <f t="shared" si="0"/>
        <v>93</v>
      </c>
      <c r="B102" s="297" t="s">
        <v>16</v>
      </c>
      <c r="C102" s="298" t="s">
        <v>59</v>
      </c>
      <c r="D102" s="298" t="s">
        <v>60</v>
      </c>
      <c r="E102" s="298"/>
      <c r="F102" s="299" t="s">
        <v>222</v>
      </c>
      <c r="G102" s="299" t="s">
        <v>65</v>
      </c>
      <c r="H102" s="299"/>
      <c r="I102" s="299"/>
      <c r="J102" s="299" t="s">
        <v>229</v>
      </c>
      <c r="K102" s="299" t="s">
        <v>83</v>
      </c>
      <c r="L102" s="301" t="str">
        <f>IF(C102&lt;&gt;"",CONCATENATE(IF(C102&lt;&gt;"",C102,""),IF(D102&lt;&gt;"","-"&amp;D102&amp;E102,""),IF(F102&lt;&gt;"","-"&amp;F102&amp;G102,""),IF(H102&lt;&gt;"","-"&amp;H102&amp;I102,""),IF(J102&lt;&gt;"","-"&amp;J102&amp;K102,"")),"")</f>
        <v>SL3-BC-HPU1-PT3</v>
      </c>
      <c r="M102" s="297" t="str">
        <f>IFERROR(VLOOKUP(J102,'LOOK-UP TABLES'!$AS:$AT,2,FALSE),"")</f>
        <v>Pressure Transmitter</v>
      </c>
      <c r="N102" s="297" t="s">
        <v>61</v>
      </c>
      <c r="O102" s="297" t="s">
        <v>66</v>
      </c>
      <c r="P102" s="297" t="s">
        <v>223</v>
      </c>
      <c r="Q102" s="297" t="s">
        <v>230</v>
      </c>
      <c r="R102" s="297" t="s">
        <v>231</v>
      </c>
      <c r="S102" s="300" t="str">
        <f>IF(L102&lt;&gt;"",IF(N102&lt;&gt;"",N102,"")&amp;IF(O102&lt;&gt;""," "&amp;O102,"")&amp;IF(P102&lt;&gt;""," "&amp;P102,"")&amp;IF(Q102&lt;&gt;""," "&amp;Q102,"")&amp;IF(R102&lt;&gt;""," "&amp;R102,""),"")</f>
        <v>Shiploader 3 Boom Conveyor Take-Up HPU System Pressure Transmitter</v>
      </c>
      <c r="T102" s="297"/>
      <c r="U102" s="297" t="str">
        <f>IFERROR(VLOOKUP(L102, 'IO LIST'!$J$10:$AE$1823,22, FALSE),"")</f>
        <v/>
      </c>
      <c r="V102" s="297" t="s">
        <v>136</v>
      </c>
      <c r="W102" s="297" t="s">
        <v>119</v>
      </c>
      <c r="X102" s="297"/>
      <c r="Y102" s="302"/>
      <c r="Z102" s="297"/>
      <c r="AA102" s="297"/>
      <c r="AB102" s="297"/>
      <c r="AC102" s="297"/>
      <c r="AD102" s="297"/>
      <c r="AE102" s="297"/>
      <c r="AF102" s="303" t="str">
        <f>IFERROR(IF(U102="FLEX-242-11","7265NBT-043020-242-100 to 180",IF(U102="FLEX-242-01","7265NBT-043020-242-000 to 083","")),"")</f>
        <v/>
      </c>
      <c r="AJ102" s="304" t="s">
        <v>75</v>
      </c>
      <c r="AK102" s="364" t="s">
        <v>132</v>
      </c>
      <c r="AP102" s="20" t="s">
        <v>232</v>
      </c>
      <c r="AQ102" s="192" t="s">
        <v>233</v>
      </c>
    </row>
    <row r="103" spans="1:45" s="304" customFormat="1" ht="15" customHeight="1" x14ac:dyDescent="0.25">
      <c r="A103" s="296">
        <f t="shared" si="0"/>
        <v>94</v>
      </c>
      <c r="B103" s="297" t="s">
        <v>16</v>
      </c>
      <c r="C103" s="298" t="s">
        <v>59</v>
      </c>
      <c r="D103" s="298" t="s">
        <v>60</v>
      </c>
      <c r="E103" s="298"/>
      <c r="F103" s="299" t="s">
        <v>222</v>
      </c>
      <c r="G103" s="299" t="s">
        <v>65</v>
      </c>
      <c r="H103" s="299" t="s">
        <v>211</v>
      </c>
      <c r="I103" s="299" t="s">
        <v>65</v>
      </c>
      <c r="J103" s="299" t="s">
        <v>220</v>
      </c>
      <c r="K103" s="299"/>
      <c r="L103" s="301"/>
      <c r="M103" s="297" t="str">
        <f>IFERROR(VLOOKUP(J103,'LOOK-UP TABLES'!$AS:$AT,2,FALSE),"")</f>
        <v xml:space="preserve">Push Button </v>
      </c>
      <c r="N103" s="297" t="s">
        <v>61</v>
      </c>
      <c r="O103" s="297" t="s">
        <v>66</v>
      </c>
      <c r="P103" s="297" t="s">
        <v>223</v>
      </c>
      <c r="Q103" s="297" t="s">
        <v>234</v>
      </c>
      <c r="R103" s="297" t="s">
        <v>69</v>
      </c>
      <c r="S103" s="300" t="str">
        <f>IF(L103&lt;&gt;"",IF(N103&lt;&gt;"",N103,"")&amp;IF(O103&lt;&gt;""," "&amp;O103,"")&amp;IF(P103&lt;&gt;""," "&amp;P103,"")&amp;IF(Q103&lt;&gt;""," "&amp;Q103,"")&amp;IF(R103&lt;&gt;""," "&amp;R103,""),"")</f>
        <v/>
      </c>
      <c r="T103" s="297"/>
      <c r="U103" s="297" t="str">
        <f>IFERROR(VLOOKUP(L103, 'IO LIST'!$J$10:$AE$1823,22, FALSE),"")</f>
        <v/>
      </c>
      <c r="V103" s="297" t="s">
        <v>91</v>
      </c>
      <c r="W103" s="297" t="s">
        <v>71</v>
      </c>
      <c r="X103" s="626"/>
      <c r="Y103" s="627"/>
      <c r="Z103" s="297"/>
      <c r="AA103" s="297"/>
      <c r="AB103" s="297"/>
      <c r="AC103" s="297"/>
      <c r="AD103" s="297"/>
      <c r="AE103" s="297"/>
      <c r="AF103" s="303" t="str">
        <f>IFERROR(IF(U103="FLEX-242-11","7265NBT-043020-242-100 to 180",IF(U103="FLEX-242-01","7265NBT-043020-242-000 to 083","")),"")</f>
        <v/>
      </c>
      <c r="AJ103" s="363" t="s">
        <v>235</v>
      </c>
      <c r="AN103" s="304" t="s">
        <v>152</v>
      </c>
      <c r="AQ103" s="367"/>
    </row>
    <row r="104" spans="1:45" s="304" customFormat="1" ht="15" customHeight="1" x14ac:dyDescent="0.25">
      <c r="A104" s="296">
        <f t="shared" si="0"/>
        <v>95</v>
      </c>
      <c r="B104" s="297" t="s">
        <v>16</v>
      </c>
      <c r="C104" s="298" t="s">
        <v>59</v>
      </c>
      <c r="D104" s="298" t="s">
        <v>60</v>
      </c>
      <c r="E104" s="298"/>
      <c r="F104" s="299" t="s">
        <v>222</v>
      </c>
      <c r="G104" s="299" t="s">
        <v>65</v>
      </c>
      <c r="H104" s="299" t="s">
        <v>211</v>
      </c>
      <c r="I104" s="299" t="s">
        <v>65</v>
      </c>
      <c r="J104" s="299" t="s">
        <v>220</v>
      </c>
      <c r="K104" s="299"/>
      <c r="L104" s="301"/>
      <c r="M104" s="297" t="str">
        <f>IFERROR(VLOOKUP(J104,'LOOK-UP TABLES'!$AS:$AT,2,FALSE),"")</f>
        <v xml:space="preserve">Push Button </v>
      </c>
      <c r="N104" s="297" t="s">
        <v>61</v>
      </c>
      <c r="O104" s="297" t="s">
        <v>66</v>
      </c>
      <c r="P104" s="297" t="s">
        <v>223</v>
      </c>
      <c r="Q104" s="297" t="s">
        <v>236</v>
      </c>
      <c r="R104" s="297" t="s">
        <v>69</v>
      </c>
      <c r="S104" s="300" t="str">
        <f>IF(L104&lt;&gt;"",IF(N104&lt;&gt;"",N104,"")&amp;IF(O104&lt;&gt;""," "&amp;O104,"")&amp;IF(P104&lt;&gt;""," "&amp;P104,"")&amp;IF(Q104&lt;&gt;""," "&amp;Q104,"")&amp;IF(R104&lt;&gt;""," "&amp;R104,""),"")</f>
        <v/>
      </c>
      <c r="T104" s="297"/>
      <c r="U104" s="297" t="str">
        <f>IFERROR(VLOOKUP(L104, 'IO LIST'!$J$10:$AE$1823,22, FALSE),"")</f>
        <v/>
      </c>
      <c r="V104" s="297" t="s">
        <v>91</v>
      </c>
      <c r="W104" s="297" t="s">
        <v>71</v>
      </c>
      <c r="X104" s="626"/>
      <c r="Y104" s="627"/>
      <c r="Z104" s="297"/>
      <c r="AA104" s="297"/>
      <c r="AB104" s="297"/>
      <c r="AC104" s="297"/>
      <c r="AD104" s="297"/>
      <c r="AE104" s="297"/>
      <c r="AF104" s="303" t="str">
        <f>IFERROR(IF(U104="FLEX-242-11","7265NBT-043020-242-100 to 180",IF(U104="FLEX-242-01","7265NBT-043020-242-000 to 083","")),"")</f>
        <v/>
      </c>
      <c r="AJ104" s="363" t="s">
        <v>235</v>
      </c>
      <c r="AN104" s="304" t="s">
        <v>152</v>
      </c>
      <c r="AQ104" s="367"/>
    </row>
    <row r="105" spans="1:45" s="20" customFormat="1" ht="15" customHeight="1" x14ac:dyDescent="0.25">
      <c r="A105" s="137">
        <f t="shared" si="0"/>
        <v>96</v>
      </c>
      <c r="B105" s="21"/>
      <c r="C105" s="15"/>
      <c r="D105" s="15"/>
      <c r="E105" s="15"/>
      <c r="F105" s="16"/>
      <c r="G105" s="16"/>
      <c r="H105" s="16"/>
      <c r="I105" s="16"/>
      <c r="J105" s="16"/>
      <c r="K105" s="240"/>
      <c r="L105" s="238"/>
      <c r="M105" s="21" t="str">
        <f>IFERROR(VLOOKUP(J105,'LOOK-UP TABLES'!$AS:$AT,2,FALSE),"")</f>
        <v/>
      </c>
      <c r="N105" s="21"/>
      <c r="O105" s="21"/>
      <c r="P105" s="21"/>
      <c r="Q105" s="238"/>
      <c r="R105" s="21"/>
      <c r="S105" s="37" t="str">
        <f t="shared" ref="S105:S125" si="52">IF(L105&lt;&gt;"",IF(N105&lt;&gt;"",N105,"")&amp;IF(O105&lt;&gt;""," "&amp;O105,"")&amp;IF(P105&lt;&gt;""," "&amp;P105,"")&amp;IF(Q105&lt;&gt;""," "&amp;Q105,"")&amp;IF(R105&lt;&gt;""," "&amp;R105,""),"")</f>
        <v/>
      </c>
      <c r="T105" s="21"/>
      <c r="U105" s="21"/>
      <c r="V105" s="21"/>
      <c r="W105" s="21"/>
      <c r="X105" s="21"/>
      <c r="Y105" s="27"/>
      <c r="Z105" s="21"/>
      <c r="AA105" s="21"/>
      <c r="AB105" s="21"/>
      <c r="AC105" s="21"/>
      <c r="AD105" s="21"/>
      <c r="AE105" s="21"/>
      <c r="AF105" s="28"/>
      <c r="AI105" s="22"/>
      <c r="AK105" s="316"/>
      <c r="AQ105" s="192"/>
    </row>
    <row r="106" spans="1:45" s="20" customFormat="1" ht="15" customHeight="1" x14ac:dyDescent="0.25">
      <c r="A106" s="137">
        <f t="shared" si="0"/>
        <v>97</v>
      </c>
      <c r="B106" s="21" t="s">
        <v>237</v>
      </c>
      <c r="C106" s="15" t="s">
        <v>59</v>
      </c>
      <c r="D106" s="15" t="s">
        <v>60</v>
      </c>
      <c r="E106" s="15"/>
      <c r="F106" s="16" t="s">
        <v>222</v>
      </c>
      <c r="G106" s="16" t="s">
        <v>65</v>
      </c>
      <c r="H106" s="16"/>
      <c r="I106" s="16"/>
      <c r="J106" s="16" t="s">
        <v>205</v>
      </c>
      <c r="K106" s="240" t="s">
        <v>65</v>
      </c>
      <c r="L106" s="514" t="str">
        <f t="shared" ref="L106:L115" si="53">IF(C106&lt;&gt;"",CONCATENATE(IF(C106&lt;&gt;"",C106,""),IF(D106&lt;&gt;"","-"&amp;D106&amp;E106,""),IF(F106&lt;&gt;"","-"&amp;F106&amp;G106,""),IF(H106&lt;&gt;"","-"&amp;H106&amp;I106,""),IF(J106&lt;&gt;"","-"&amp;J106&amp;K106,"")),"")</f>
        <v>SL3-BC-HPU1-LSL1</v>
      </c>
      <c r="M106" s="21" t="str">
        <f>IFERROR(VLOOKUP(J106,'LOOK-UP TABLES'!$AS:$AT,2,FALSE),"")</f>
        <v>Level Switch Low Warning</v>
      </c>
      <c r="N106" s="21" t="s">
        <v>61</v>
      </c>
      <c r="O106" s="21" t="s">
        <v>66</v>
      </c>
      <c r="P106" s="21" t="s">
        <v>223</v>
      </c>
      <c r="Q106" s="238" t="s">
        <v>238</v>
      </c>
      <c r="R106" s="21" t="s">
        <v>156</v>
      </c>
      <c r="S106" s="37" t="str">
        <f t="shared" si="52"/>
        <v>Shiploader 3 Boom Conveyor Take-Up HPU Low Oil Warning Level Switch</v>
      </c>
      <c r="T106" s="21"/>
      <c r="U106" s="21" t="str">
        <f>IFERROR(VLOOKUP(L106, 'IO LIST'!$J$10:$AE$1823,22, FALSE),"")</f>
        <v>SL3-MEH-ACP1</v>
      </c>
      <c r="V106" s="21" t="s">
        <v>91</v>
      </c>
      <c r="W106" s="21" t="s">
        <v>119</v>
      </c>
      <c r="X106" s="21"/>
      <c r="Y106" s="27"/>
      <c r="Z106" s="21"/>
      <c r="AA106" s="21"/>
      <c r="AB106" s="21"/>
      <c r="AC106" s="21"/>
      <c r="AD106" s="21"/>
      <c r="AE106" s="21"/>
      <c r="AF106" s="28"/>
      <c r="AI106" s="22"/>
      <c r="AK106" s="316"/>
      <c r="AQ106" s="192" t="s">
        <v>233</v>
      </c>
      <c r="AS106" s="20" t="s">
        <v>239</v>
      </c>
    </row>
    <row r="107" spans="1:45" s="20" customFormat="1" ht="15" customHeight="1" x14ac:dyDescent="0.25">
      <c r="A107" s="137">
        <f t="shared" si="0"/>
        <v>98</v>
      </c>
      <c r="B107" s="21" t="s">
        <v>237</v>
      </c>
      <c r="C107" s="15" t="s">
        <v>59</v>
      </c>
      <c r="D107" s="15" t="s">
        <v>60</v>
      </c>
      <c r="E107" s="15"/>
      <c r="F107" s="16" t="s">
        <v>222</v>
      </c>
      <c r="G107" s="16" t="s">
        <v>65</v>
      </c>
      <c r="H107" s="16"/>
      <c r="I107" s="16"/>
      <c r="J107" s="16" t="s">
        <v>207</v>
      </c>
      <c r="K107" s="240" t="s">
        <v>65</v>
      </c>
      <c r="L107" s="514" t="str">
        <f t="shared" si="53"/>
        <v>SL3-BC-HPU1-LSLL1</v>
      </c>
      <c r="M107" s="21" t="str">
        <f>IFERROR(VLOOKUP(J107,'LOOK-UP TABLES'!$AS:$AT,2,FALSE),"")</f>
        <v>Level Switch Low Trip</v>
      </c>
      <c r="N107" s="21" t="s">
        <v>61</v>
      </c>
      <c r="O107" s="21" t="s">
        <v>66</v>
      </c>
      <c r="P107" s="21" t="s">
        <v>223</v>
      </c>
      <c r="Q107" s="238" t="s">
        <v>240</v>
      </c>
      <c r="R107" s="21" t="s">
        <v>156</v>
      </c>
      <c r="S107" s="37" t="str">
        <f t="shared" si="52"/>
        <v>Shiploader 3 Boom Conveyor Take-Up HPU Low Low Oil Shutdown Level Switch</v>
      </c>
      <c r="T107" s="21"/>
      <c r="U107" s="21" t="str">
        <f>IFERROR(VLOOKUP(L107, 'IO LIST'!$J$10:$AE$1823,22, FALSE),"")</f>
        <v>SL3-MEH-ACP1</v>
      </c>
      <c r="V107" s="21" t="s">
        <v>91</v>
      </c>
      <c r="W107" s="21" t="s">
        <v>119</v>
      </c>
      <c r="X107" s="21"/>
      <c r="Y107" s="27"/>
      <c r="Z107" s="21"/>
      <c r="AA107" s="21"/>
      <c r="AB107" s="21"/>
      <c r="AC107" s="21"/>
      <c r="AD107" s="21"/>
      <c r="AE107" s="21"/>
      <c r="AF107" s="28"/>
      <c r="AI107" s="22"/>
      <c r="AK107" s="316"/>
      <c r="AQ107" s="192" t="s">
        <v>233</v>
      </c>
      <c r="AS107" s="20" t="s">
        <v>241</v>
      </c>
    </row>
    <row r="108" spans="1:45" s="20" customFormat="1" ht="15" customHeight="1" x14ac:dyDescent="0.25">
      <c r="A108" s="137">
        <f t="shared" si="0"/>
        <v>99</v>
      </c>
      <c r="B108" s="21" t="s">
        <v>237</v>
      </c>
      <c r="C108" s="15" t="s">
        <v>59</v>
      </c>
      <c r="D108" s="15" t="s">
        <v>60</v>
      </c>
      <c r="E108" s="15"/>
      <c r="F108" s="16" t="s">
        <v>222</v>
      </c>
      <c r="G108" s="16" t="s">
        <v>65</v>
      </c>
      <c r="H108" s="16"/>
      <c r="I108" s="16"/>
      <c r="J108" s="16" t="s">
        <v>242</v>
      </c>
      <c r="K108" s="240" t="s">
        <v>65</v>
      </c>
      <c r="L108" s="514" t="str">
        <f t="shared" si="53"/>
        <v>SL3-BC-HPU1-LT1</v>
      </c>
      <c r="M108" s="21" t="str">
        <f>IFERROR(VLOOKUP(J108,'LOOK-UP TABLES'!$AS:$AT,2,FALSE),"")</f>
        <v xml:space="preserve">Level Transmitter (Ultrasonic that give 4-20mA output) </v>
      </c>
      <c r="N108" s="21" t="s">
        <v>61</v>
      </c>
      <c r="O108" s="21" t="s">
        <v>66</v>
      </c>
      <c r="P108" s="21" t="s">
        <v>223</v>
      </c>
      <c r="Q108" s="238" t="s">
        <v>243</v>
      </c>
      <c r="R108" s="21" t="s">
        <v>244</v>
      </c>
      <c r="S108" s="37" t="str">
        <f t="shared" si="52"/>
        <v>Shiploader 3 Boom Conveyor Take-Up HPU Oil Level Transmitter</v>
      </c>
      <c r="T108" s="21"/>
      <c r="U108" s="21" t="str">
        <f>IFERROR(VLOOKUP(L108, 'IO LIST'!$J$10:$AE$1823,22, FALSE),"")</f>
        <v>SL3-MEH-ACP1</v>
      </c>
      <c r="V108" s="21" t="s">
        <v>136</v>
      </c>
      <c r="W108" s="21" t="s">
        <v>119</v>
      </c>
      <c r="X108" s="21"/>
      <c r="Y108" s="27"/>
      <c r="Z108" s="21"/>
      <c r="AA108" s="21"/>
      <c r="AB108" s="21"/>
      <c r="AC108" s="21"/>
      <c r="AD108" s="21"/>
      <c r="AE108" s="21"/>
      <c r="AF108" s="28"/>
      <c r="AI108" s="22"/>
      <c r="AK108" s="316"/>
      <c r="AQ108" s="192" t="s">
        <v>233</v>
      </c>
      <c r="AS108" s="20" t="s">
        <v>242</v>
      </c>
    </row>
    <row r="109" spans="1:45" s="20" customFormat="1" ht="15" customHeight="1" x14ac:dyDescent="0.25">
      <c r="A109" s="137">
        <f t="shared" si="0"/>
        <v>100</v>
      </c>
      <c r="B109" s="21" t="s">
        <v>237</v>
      </c>
      <c r="C109" s="15" t="s">
        <v>59</v>
      </c>
      <c r="D109" s="15" t="s">
        <v>60</v>
      </c>
      <c r="E109" s="15"/>
      <c r="F109" s="16" t="s">
        <v>222</v>
      </c>
      <c r="G109" s="16" t="s">
        <v>65</v>
      </c>
      <c r="H109" s="16"/>
      <c r="I109" s="16"/>
      <c r="J109" s="16" t="s">
        <v>196</v>
      </c>
      <c r="K109" s="240" t="s">
        <v>65</v>
      </c>
      <c r="L109" s="514" t="str">
        <f t="shared" si="53"/>
        <v>SL3-BC-HPU1-TT1</v>
      </c>
      <c r="M109" s="21" t="str">
        <f>IFERROR(VLOOKUP(J109,'LOOK-UP TABLES'!$AS:$AT,2,FALSE),"")</f>
        <v>Temperature Transmitter</v>
      </c>
      <c r="N109" s="21" t="s">
        <v>61</v>
      </c>
      <c r="O109" s="21" t="s">
        <v>66</v>
      </c>
      <c r="P109" s="21" t="s">
        <v>223</v>
      </c>
      <c r="Q109" s="238" t="s">
        <v>245</v>
      </c>
      <c r="R109" s="21" t="s">
        <v>244</v>
      </c>
      <c r="S109" s="37" t="str">
        <f t="shared" si="52"/>
        <v>Shiploader 3 Boom Conveyor Take-Up HPU Oil Temperature Transmitter</v>
      </c>
      <c r="T109" s="21"/>
      <c r="U109" s="21" t="str">
        <f>IFERROR(VLOOKUP(L109, 'IO LIST'!$J$10:$AE$1823,22, FALSE),"")</f>
        <v>SL3-MEH-ACP1</v>
      </c>
      <c r="V109" s="21" t="s">
        <v>136</v>
      </c>
      <c r="W109" s="21" t="s">
        <v>119</v>
      </c>
      <c r="X109" s="21"/>
      <c r="Y109" s="27"/>
      <c r="Z109" s="21"/>
      <c r="AA109" s="21"/>
      <c r="AB109" s="21"/>
      <c r="AC109" s="21"/>
      <c r="AD109" s="21"/>
      <c r="AE109" s="21"/>
      <c r="AF109" s="28"/>
      <c r="AI109" s="22"/>
      <c r="AK109" s="316"/>
      <c r="AQ109" s="192" t="s">
        <v>233</v>
      </c>
      <c r="AS109" s="20" t="s">
        <v>196</v>
      </c>
    </row>
    <row r="110" spans="1:45" s="20" customFormat="1" ht="15" customHeight="1" x14ac:dyDescent="0.25">
      <c r="A110" s="137">
        <f t="shared" si="0"/>
        <v>101</v>
      </c>
      <c r="B110" s="21" t="s">
        <v>237</v>
      </c>
      <c r="C110" s="15" t="s">
        <v>59</v>
      </c>
      <c r="D110" s="15" t="s">
        <v>60</v>
      </c>
      <c r="E110" s="15"/>
      <c r="F110" s="16" t="s">
        <v>222</v>
      </c>
      <c r="G110" s="16" t="s">
        <v>65</v>
      </c>
      <c r="H110" s="16"/>
      <c r="I110" s="16"/>
      <c r="J110" s="16" t="s">
        <v>246</v>
      </c>
      <c r="K110" s="240" t="s">
        <v>65</v>
      </c>
      <c r="L110" s="514" t="str">
        <f t="shared" si="53"/>
        <v>SL3-BC-HPU1-PSH1</v>
      </c>
      <c r="M110" s="21" t="str">
        <f>IFERROR(VLOOKUP(J110,'LOOK-UP TABLES'!$AS:$AT,2,FALSE),"")</f>
        <v xml:space="preserve">Pressure Switch High Warning </v>
      </c>
      <c r="N110" s="21" t="s">
        <v>61</v>
      </c>
      <c r="O110" s="21" t="s">
        <v>66</v>
      </c>
      <c r="P110" s="21" t="s">
        <v>223</v>
      </c>
      <c r="Q110" s="449" t="s">
        <v>247</v>
      </c>
      <c r="R110" s="21" t="s">
        <v>90</v>
      </c>
      <c r="S110" s="37" t="str">
        <f t="shared" si="52"/>
        <v>Shiploader 3 Boom Conveyor Take-Up HPU Pressure Filter Plugged Switch</v>
      </c>
      <c r="T110" s="21"/>
      <c r="U110" s="21" t="str">
        <f>IFERROR(VLOOKUP(L110, 'IO LIST'!$J$10:$AE$1823,22, FALSE),"")</f>
        <v>SL3-MEH-ACP1</v>
      </c>
      <c r="V110" s="21" t="s">
        <v>91</v>
      </c>
      <c r="W110" s="21" t="s">
        <v>119</v>
      </c>
      <c r="X110" s="21"/>
      <c r="Y110" s="27"/>
      <c r="Z110" s="21"/>
      <c r="AA110" s="21"/>
      <c r="AB110" s="21"/>
      <c r="AC110" s="21"/>
      <c r="AD110" s="21"/>
      <c r="AE110" s="21"/>
      <c r="AF110" s="28"/>
      <c r="AI110" s="22"/>
      <c r="AK110" s="316"/>
      <c r="AQ110" s="192" t="s">
        <v>233</v>
      </c>
      <c r="AS110" s="20" t="s">
        <v>248</v>
      </c>
    </row>
    <row r="111" spans="1:45" s="20" customFormat="1" ht="15" customHeight="1" x14ac:dyDescent="0.25">
      <c r="A111" s="137">
        <f t="shared" si="0"/>
        <v>102</v>
      </c>
      <c r="B111" s="21" t="s">
        <v>237</v>
      </c>
      <c r="C111" s="15" t="s">
        <v>59</v>
      </c>
      <c r="D111" s="15" t="s">
        <v>60</v>
      </c>
      <c r="E111" s="15"/>
      <c r="F111" s="16" t="s">
        <v>222</v>
      </c>
      <c r="G111" s="16" t="s">
        <v>65</v>
      </c>
      <c r="H111" s="16"/>
      <c r="I111" s="16"/>
      <c r="J111" s="16" t="s">
        <v>246</v>
      </c>
      <c r="K111" s="240" t="s">
        <v>77</v>
      </c>
      <c r="L111" s="514" t="str">
        <f t="shared" si="53"/>
        <v>SL3-BC-HPU1-PSH2</v>
      </c>
      <c r="M111" s="21" t="str">
        <f>IFERROR(VLOOKUP(J111,'LOOK-UP TABLES'!$AS:$AT,2,FALSE),"")</f>
        <v xml:space="preserve">Pressure Switch High Warning </v>
      </c>
      <c r="N111" s="21" t="s">
        <v>61</v>
      </c>
      <c r="O111" s="21" t="s">
        <v>66</v>
      </c>
      <c r="P111" s="21" t="s">
        <v>223</v>
      </c>
      <c r="Q111" s="449" t="s">
        <v>249</v>
      </c>
      <c r="R111" s="21" t="s">
        <v>90</v>
      </c>
      <c r="S111" s="37" t="str">
        <f t="shared" si="52"/>
        <v>Shiploader 3 Boom Conveyor Take-Up HPU Return Filter Plugged Switch</v>
      </c>
      <c r="T111" s="21"/>
      <c r="U111" s="21" t="str">
        <f>IFERROR(VLOOKUP(L111, 'IO LIST'!$J$10:$AE$1823,22, FALSE),"")</f>
        <v>SL3-MEH-ACP1</v>
      </c>
      <c r="V111" s="21" t="s">
        <v>91</v>
      </c>
      <c r="W111" s="21" t="s">
        <v>119</v>
      </c>
      <c r="X111" s="21"/>
      <c r="Y111" s="27"/>
      <c r="Z111" s="21"/>
      <c r="AA111" s="21"/>
      <c r="AB111" s="21"/>
      <c r="AC111" s="21"/>
      <c r="AD111" s="21"/>
      <c r="AE111" s="21"/>
      <c r="AF111" s="28"/>
      <c r="AI111" s="22"/>
      <c r="AK111" s="316"/>
      <c r="AQ111" s="192" t="s">
        <v>233</v>
      </c>
      <c r="AS111" s="20" t="s">
        <v>250</v>
      </c>
    </row>
    <row r="112" spans="1:45" s="20" customFormat="1" ht="15" customHeight="1" x14ac:dyDescent="0.25">
      <c r="A112" s="137">
        <f t="shared" si="0"/>
        <v>103</v>
      </c>
      <c r="B112" s="21" t="s">
        <v>237</v>
      </c>
      <c r="C112" s="15" t="s">
        <v>59</v>
      </c>
      <c r="D112" s="15" t="s">
        <v>60</v>
      </c>
      <c r="E112" s="15"/>
      <c r="F112" s="16" t="s">
        <v>222</v>
      </c>
      <c r="G112" s="16" t="s">
        <v>65</v>
      </c>
      <c r="H112" s="16"/>
      <c r="I112" s="16"/>
      <c r="J112" s="16" t="s">
        <v>251</v>
      </c>
      <c r="K112" s="240" t="s">
        <v>65</v>
      </c>
      <c r="L112" s="514" t="str">
        <f>IF(C112&lt;&gt;"",CONCATENATE(IF(C112&lt;&gt;"",C112,""),IF(D112&lt;&gt;"","-"&amp;D112&amp;E112,""),IF(F112&lt;&gt;"","-"&amp;F112&amp;G112,""),IF(H112&lt;&gt;"","-"&amp;H112&amp;I112,""),IF(J112&lt;&gt;"","-"&amp;J112&amp;K112,"")),"")</f>
        <v>SL3-BC-HPU1-S1</v>
      </c>
      <c r="M112" s="21" t="s">
        <v>252</v>
      </c>
      <c r="N112" s="21" t="s">
        <v>61</v>
      </c>
      <c r="O112" s="21" t="s">
        <v>66</v>
      </c>
      <c r="P112" s="21" t="s">
        <v>223</v>
      </c>
      <c r="Q112" s="238" t="s">
        <v>253</v>
      </c>
      <c r="R112" s="21" t="s">
        <v>90</v>
      </c>
      <c r="S112" s="37" t="str">
        <f>IF(L112&lt;&gt;"",IF(N112&lt;&gt;"",N112,"")&amp;IF(O112&lt;&gt;""," "&amp;O112,"")&amp;IF(P112&lt;&gt;""," "&amp;P112,"")&amp;IF(Q112&lt;&gt;""," "&amp;Q112,"")&amp;IF(R112&lt;&gt;""," "&amp;R112,""),"")</f>
        <v>Shiploader 3 Boom Conveyor Take-Up HPU Suction Valve Open  Switch</v>
      </c>
      <c r="T112" s="21"/>
      <c r="U112" s="21" t="str">
        <f>IFERROR(VLOOKUP(L112, 'IO LIST'!$J$10:$AE$1823,22, FALSE),"")</f>
        <v>SL3-MEH-ACP1</v>
      </c>
      <c r="V112" s="21" t="s">
        <v>91</v>
      </c>
      <c r="W112" s="21" t="s">
        <v>119</v>
      </c>
      <c r="X112" s="21"/>
      <c r="Y112" s="27"/>
      <c r="Z112" s="21"/>
      <c r="AA112" s="21"/>
      <c r="AB112" s="21"/>
      <c r="AC112" s="21"/>
      <c r="AD112" s="21"/>
      <c r="AE112" s="21"/>
      <c r="AF112" s="28"/>
      <c r="AI112" s="22"/>
      <c r="AK112" s="316"/>
      <c r="AQ112" s="192" t="s">
        <v>233</v>
      </c>
      <c r="AS112" s="20" t="s">
        <v>254</v>
      </c>
    </row>
    <row r="113" spans="1:45" s="429" customFormat="1" ht="15" customHeight="1" x14ac:dyDescent="0.25">
      <c r="A113" s="426">
        <f t="shared" si="0"/>
        <v>104</v>
      </c>
      <c r="B113" s="291" t="s">
        <v>16</v>
      </c>
      <c r="C113" s="292" t="s">
        <v>59</v>
      </c>
      <c r="D113" s="292" t="s">
        <v>60</v>
      </c>
      <c r="E113" s="292"/>
      <c r="F113" s="424" t="s">
        <v>222</v>
      </c>
      <c r="G113" s="424" t="s">
        <v>65</v>
      </c>
      <c r="H113" s="424"/>
      <c r="I113" s="424"/>
      <c r="J113" s="424" t="s">
        <v>255</v>
      </c>
      <c r="K113" s="424" t="s">
        <v>65</v>
      </c>
      <c r="L113" s="468" t="str">
        <f>IF(C113&lt;&gt;"",CONCATENATE(IF(C113&lt;&gt;"",C113,""),IF(D113&lt;&gt;"","-"&amp;D113&amp;E113,""),IF(F113&lt;&gt;"","-"&amp;F113&amp;G113,""),IF(H113&lt;&gt;"","-"&amp;H113&amp;I113,""),IF(J113&lt;&gt;"","-"&amp;J113&amp;K113,"")),"")</f>
        <v>SL3-BC-HPU1-PIT1</v>
      </c>
      <c r="M113" s="291" t="str">
        <f>IFERROR(VLOOKUP(J113,'LOOK-UP TABLES'!$AS:$AT,2,FALSE),"")</f>
        <v xml:space="preserve">Pressure Transmitter with Local Indicator </v>
      </c>
      <c r="N113" s="291" t="s">
        <v>61</v>
      </c>
      <c r="O113" s="291" t="s">
        <v>66</v>
      </c>
      <c r="P113" s="291" t="s">
        <v>223</v>
      </c>
      <c r="Q113" s="291" t="s">
        <v>256</v>
      </c>
      <c r="R113" s="291" t="s">
        <v>231</v>
      </c>
      <c r="S113" s="237" t="str">
        <f>IF(L113&lt;&gt;"",IF(N113&lt;&gt;"",N113,"")&amp;IF(O113&lt;&gt;""," "&amp;O113,"")&amp;IF(P113&lt;&gt;""," "&amp;P113,"")&amp;IF(Q113&lt;&gt;""," "&amp;Q113,"")&amp;IF(R113&lt;&gt;""," "&amp;R113,""),"")</f>
        <v>Shiploader 3 Boom Conveyor Take-Up HPU Accumulator Pressure Transmitter</v>
      </c>
      <c r="T113" s="291"/>
      <c r="U113" s="291" t="str">
        <f>IFERROR(VLOOKUP(L113, 'IO LIST'!$J$10:$AE$1823,22, FALSE),"")</f>
        <v>SL3-MEH-ACP1</v>
      </c>
      <c r="V113" s="291" t="s">
        <v>136</v>
      </c>
      <c r="W113" s="291" t="s">
        <v>119</v>
      </c>
      <c r="X113" s="291"/>
      <c r="Y113" s="427"/>
      <c r="Z113" s="291"/>
      <c r="AA113" s="291"/>
      <c r="AB113" s="291"/>
      <c r="AC113" s="291"/>
      <c r="AD113" s="291"/>
      <c r="AE113" s="291"/>
      <c r="AF113" s="428" t="str">
        <f>IFERROR(IF(U113="FLEX-242-11","7265NBT-043020-242-100 to 180",IF(U113="FLEX-242-01","7265NBT-043020-242-000 to 083","")),"")</f>
        <v/>
      </c>
      <c r="AJ113" s="429" t="s">
        <v>75</v>
      </c>
      <c r="AK113" s="445" t="s">
        <v>132</v>
      </c>
      <c r="AP113" s="429" t="s">
        <v>232</v>
      </c>
      <c r="AQ113" s="430" t="s">
        <v>233</v>
      </c>
    </row>
    <row r="114" spans="1:45" s="20" customFormat="1" ht="15" customHeight="1" x14ac:dyDescent="0.25">
      <c r="A114" s="137">
        <f t="shared" si="0"/>
        <v>105</v>
      </c>
      <c r="B114" s="21" t="s">
        <v>16</v>
      </c>
      <c r="C114" s="15" t="s">
        <v>59</v>
      </c>
      <c r="D114" s="15" t="s">
        <v>60</v>
      </c>
      <c r="E114" s="15"/>
      <c r="F114" s="16" t="s">
        <v>222</v>
      </c>
      <c r="G114" s="16" t="s">
        <v>65</v>
      </c>
      <c r="H114" s="16"/>
      <c r="I114" s="16"/>
      <c r="J114" s="16" t="s">
        <v>229</v>
      </c>
      <c r="K114" s="16" t="s">
        <v>77</v>
      </c>
      <c r="L114" s="359" t="str">
        <f>IF(C114&lt;&gt;"",CONCATENATE(IF(C114&lt;&gt;"",C114,""),IF(D114&lt;&gt;"","-"&amp;D114&amp;E114,""),IF(F114&lt;&gt;"","-"&amp;F114&amp;G114,""),IF(H114&lt;&gt;"","-"&amp;H114&amp;I114,""),IF(J114&lt;&gt;"","-"&amp;J114&amp;K114,"")),"")</f>
        <v>SL3-BC-HPU1-PT2</v>
      </c>
      <c r="M114" s="21" t="str">
        <f>IFERROR(VLOOKUP(J114,'LOOK-UP TABLES'!$AS:$AT,2,FALSE),"")</f>
        <v>Pressure Transmitter</v>
      </c>
      <c r="N114" s="21" t="s">
        <v>61</v>
      </c>
      <c r="O114" s="21" t="s">
        <v>66</v>
      </c>
      <c r="P114" s="21" t="s">
        <v>223</v>
      </c>
      <c r="Q114" s="291" t="s">
        <v>257</v>
      </c>
      <c r="R114" s="21" t="s">
        <v>231</v>
      </c>
      <c r="S114" s="37" t="str">
        <f>IF(L114&lt;&gt;"",IF(N114&lt;&gt;"",N114,"")&amp;IF(O114&lt;&gt;""," "&amp;O114,"")&amp;IF(P114&lt;&gt;""," "&amp;P114,"")&amp;IF(Q114&lt;&gt;""," "&amp;Q114,"")&amp;IF(R114&lt;&gt;""," "&amp;R114,""),"")</f>
        <v>Shiploader 3 Boom Conveyor Take-Up HPU Take-Up Cylinder Pressure Transmitter</v>
      </c>
      <c r="T114" s="21"/>
      <c r="U114" s="21" t="str">
        <f>IFERROR(VLOOKUP(L114, 'IO LIST'!$J$10:$AE$1823,22, FALSE),"")</f>
        <v>SL3-MEH-ACP1</v>
      </c>
      <c r="V114" s="21" t="s">
        <v>136</v>
      </c>
      <c r="W114" s="21" t="s">
        <v>119</v>
      </c>
      <c r="X114" s="21"/>
      <c r="Y114" s="27"/>
      <c r="Z114" s="21"/>
      <c r="AA114" s="21"/>
      <c r="AB114" s="21"/>
      <c r="AC114" s="21"/>
      <c r="AD114" s="21"/>
      <c r="AE114" s="21"/>
      <c r="AF114" s="28" t="str">
        <f>IFERROR(IF(U114="FLEX-242-11","7265NBT-043020-242-100 to 180",IF(U114="FLEX-242-01","7265NBT-043020-242-000 to 083","")),"")</f>
        <v/>
      </c>
      <c r="AI114" s="22"/>
      <c r="AJ114" s="20" t="s">
        <v>75</v>
      </c>
      <c r="AK114" s="316" t="s">
        <v>132</v>
      </c>
      <c r="AP114" s="20" t="s">
        <v>232</v>
      </c>
      <c r="AQ114" s="192" t="s">
        <v>233</v>
      </c>
    </row>
    <row r="115" spans="1:45" s="20" customFormat="1" ht="15" customHeight="1" x14ac:dyDescent="0.25">
      <c r="A115" s="137">
        <f t="shared" si="0"/>
        <v>106</v>
      </c>
      <c r="B115" s="21" t="s">
        <v>237</v>
      </c>
      <c r="C115" s="15" t="s">
        <v>59</v>
      </c>
      <c r="D115" s="15" t="s">
        <v>60</v>
      </c>
      <c r="E115" s="15"/>
      <c r="F115" s="16" t="s">
        <v>222</v>
      </c>
      <c r="G115" s="16" t="s">
        <v>65</v>
      </c>
      <c r="H115" s="16"/>
      <c r="I115" s="16"/>
      <c r="J115" s="16" t="s">
        <v>258</v>
      </c>
      <c r="K115" s="240" t="s">
        <v>65</v>
      </c>
      <c r="L115" s="514" t="str">
        <f t="shared" si="53"/>
        <v>SL3-BC-HPU1-OS1</v>
      </c>
      <c r="M115" s="21" t="s">
        <v>259</v>
      </c>
      <c r="N115" s="21" t="s">
        <v>61</v>
      </c>
      <c r="O115" s="21" t="s">
        <v>66</v>
      </c>
      <c r="P115" s="21" t="s">
        <v>223</v>
      </c>
      <c r="Q115" s="238" t="s">
        <v>260</v>
      </c>
      <c r="R115" s="21" t="s">
        <v>90</v>
      </c>
      <c r="S115" s="37" t="str">
        <f t="shared" si="52"/>
        <v>Shiploader 3 Boom Conveyor Take-Up HPU Oil in Tray Switch</v>
      </c>
      <c r="T115" s="21"/>
      <c r="U115" s="21" t="str">
        <f>IFERROR(VLOOKUP(L115, 'IO LIST'!$J$10:$AE$1823,22, FALSE),"")</f>
        <v>SL3-MEH-ACP1</v>
      </c>
      <c r="V115" s="21" t="s">
        <v>91</v>
      </c>
      <c r="W115" s="622" t="s">
        <v>119</v>
      </c>
      <c r="X115" s="21"/>
      <c r="Y115" s="27"/>
      <c r="Z115" s="21"/>
      <c r="AA115" s="21"/>
      <c r="AB115" s="21"/>
      <c r="AC115" s="21"/>
      <c r="AD115" s="21"/>
      <c r="AE115" s="21"/>
      <c r="AF115" s="28"/>
      <c r="AI115" s="22"/>
      <c r="AK115" s="316"/>
      <c r="AQ115" s="192" t="s">
        <v>233</v>
      </c>
      <c r="AS115" s="20" t="s">
        <v>261</v>
      </c>
    </row>
    <row r="116" spans="1:45" s="20" customFormat="1" ht="15" customHeight="1" x14ac:dyDescent="0.25">
      <c r="A116" s="137">
        <f t="shared" si="0"/>
        <v>107</v>
      </c>
      <c r="B116" s="21" t="s">
        <v>237</v>
      </c>
      <c r="C116" s="15" t="s">
        <v>59</v>
      </c>
      <c r="D116" s="15" t="s">
        <v>60</v>
      </c>
      <c r="E116" s="15"/>
      <c r="F116" s="16" t="s">
        <v>222</v>
      </c>
      <c r="G116" s="16" t="s">
        <v>65</v>
      </c>
      <c r="H116" s="16"/>
      <c r="I116" s="16"/>
      <c r="J116" s="16" t="s">
        <v>262</v>
      </c>
      <c r="K116" s="16" t="s">
        <v>219</v>
      </c>
      <c r="L116" s="359" t="str">
        <f t="shared" ref="L116:L122" si="54">IF(C116&lt;&gt;"",CONCATENATE(IF(C116&lt;&gt;"",C116,""),IF(D116&lt;&gt;"","-"&amp;D116&amp;E116,""),IF(F116&lt;&gt;"","-"&amp;F116&amp;G116,""),IF(H116&lt;&gt;"","-"&amp;H116&amp;I116,""),IF(J116&lt;&gt;"","-"&amp;J116&amp;K116,"")),"")</f>
        <v>SL3-BC-HPU1-SV1B</v>
      </c>
      <c r="M116" s="21" t="str">
        <f>IFERROR(VLOOKUP(J116,'LOOK-UP TABLES'!$AS:$AT,2,FALSE),"")</f>
        <v xml:space="preserve">Solenoid Valve, Control Valve </v>
      </c>
      <c r="N116" s="21" t="s">
        <v>61</v>
      </c>
      <c r="O116" s="21" t="s">
        <v>66</v>
      </c>
      <c r="P116" s="291" t="s">
        <v>223</v>
      </c>
      <c r="Q116" s="291" t="s">
        <v>263</v>
      </c>
      <c r="R116" s="291" t="s">
        <v>264</v>
      </c>
      <c r="S116" s="37" t="str">
        <f t="shared" ref="S116:S122" si="55">IF(L116&lt;&gt;"",IF(N116&lt;&gt;"",N116,"")&amp;IF(O116&lt;&gt;""," "&amp;O116,"")&amp;IF(P116&lt;&gt;""," "&amp;P116,"")&amp;IF(Q116&lt;&gt;""," "&amp;Q116,"")&amp;IF(R116&lt;&gt;""," "&amp;R116,""),"")</f>
        <v>Shiploader 3 Boom Conveyor Take-Up HPU Unloader Solenoid Valve</v>
      </c>
      <c r="T116" s="21"/>
      <c r="U116" s="21" t="str">
        <f>IFERROR(VLOOKUP(L116, 'IO LIST'!$J$10:$AE$1823,22, FALSE),"")</f>
        <v>SL3-MEH-ACP1</v>
      </c>
      <c r="V116" s="21" t="s">
        <v>99</v>
      </c>
      <c r="W116" s="21" t="s">
        <v>119</v>
      </c>
      <c r="X116" s="21"/>
      <c r="Y116" s="27"/>
      <c r="Z116" s="21"/>
      <c r="AA116" s="21"/>
      <c r="AB116" s="21"/>
      <c r="AC116" s="21"/>
      <c r="AD116" s="21"/>
      <c r="AE116" s="21"/>
      <c r="AF116" s="28" t="str">
        <f>IFERROR(IF(U116="FLEX-242-11","7265NBT-043020-242-100 to 180",IF(U116="FLEX-242-01","7265NBT-043020-242-000 to 083","")),"")</f>
        <v/>
      </c>
      <c r="AI116" s="22"/>
      <c r="AJ116" s="311" t="s">
        <v>235</v>
      </c>
      <c r="AP116" s="20" t="s">
        <v>232</v>
      </c>
      <c r="AQ116" s="192" t="s">
        <v>233</v>
      </c>
      <c r="AS116" s="20" t="s">
        <v>265</v>
      </c>
    </row>
    <row r="117" spans="1:45" s="20" customFormat="1" ht="15" customHeight="1" x14ac:dyDescent="0.25">
      <c r="A117" s="137">
        <f t="shared" si="0"/>
        <v>108</v>
      </c>
      <c r="B117" s="21" t="s">
        <v>237</v>
      </c>
      <c r="C117" s="15" t="s">
        <v>59</v>
      </c>
      <c r="D117" s="15" t="s">
        <v>60</v>
      </c>
      <c r="E117" s="15"/>
      <c r="F117" s="16" t="s">
        <v>222</v>
      </c>
      <c r="G117" s="16" t="s">
        <v>65</v>
      </c>
      <c r="H117" s="16"/>
      <c r="I117" s="16"/>
      <c r="J117" s="16" t="s">
        <v>262</v>
      </c>
      <c r="K117" s="16" t="s">
        <v>266</v>
      </c>
      <c r="L117" s="359" t="str">
        <f t="shared" si="54"/>
        <v>SL3-BC-HPU1-SV2A</v>
      </c>
      <c r="M117" s="21" t="str">
        <f>IFERROR(VLOOKUP(J117,'LOOK-UP TABLES'!$AS:$AT,2,FALSE),"")</f>
        <v xml:space="preserve">Solenoid Valve, Control Valve </v>
      </c>
      <c r="N117" s="21" t="s">
        <v>61</v>
      </c>
      <c r="O117" s="21" t="s">
        <v>66</v>
      </c>
      <c r="P117" s="291" t="s">
        <v>267</v>
      </c>
      <c r="Q117" s="291" t="s">
        <v>268</v>
      </c>
      <c r="R117" s="291" t="s">
        <v>264</v>
      </c>
      <c r="S117" s="37" t="str">
        <f t="shared" si="55"/>
        <v>Shiploader 3 Boom Conveyor Cassette Cylinders Extend Solenoid Valve</v>
      </c>
      <c r="T117" s="21"/>
      <c r="U117" s="21" t="str">
        <f>IFERROR(VLOOKUP(L117, 'IO LIST'!$J$10:$AE$1823,22, FALSE),"")</f>
        <v>SL3-MEH-ACP1</v>
      </c>
      <c r="V117" s="21" t="s">
        <v>99</v>
      </c>
      <c r="W117" s="21" t="s">
        <v>119</v>
      </c>
      <c r="X117" s="21"/>
      <c r="Y117" s="27"/>
      <c r="Z117" s="21"/>
      <c r="AA117" s="21"/>
      <c r="AB117" s="21"/>
      <c r="AC117" s="21"/>
      <c r="AD117" s="21"/>
      <c r="AE117" s="21"/>
      <c r="AF117" s="28"/>
      <c r="AI117" s="22"/>
      <c r="AJ117" s="311"/>
      <c r="AQ117" s="192" t="s">
        <v>233</v>
      </c>
      <c r="AS117" s="20" t="s">
        <v>269</v>
      </c>
    </row>
    <row r="118" spans="1:45" s="20" customFormat="1" ht="15" customHeight="1" x14ac:dyDescent="0.25">
      <c r="A118" s="137">
        <f t="shared" si="0"/>
        <v>109</v>
      </c>
      <c r="B118" s="21" t="s">
        <v>237</v>
      </c>
      <c r="C118" s="15" t="s">
        <v>59</v>
      </c>
      <c r="D118" s="15" t="s">
        <v>60</v>
      </c>
      <c r="E118" s="15"/>
      <c r="F118" s="16" t="s">
        <v>222</v>
      </c>
      <c r="G118" s="16" t="s">
        <v>65</v>
      </c>
      <c r="H118" s="16"/>
      <c r="I118" s="16"/>
      <c r="J118" s="16" t="s">
        <v>262</v>
      </c>
      <c r="K118" s="16" t="s">
        <v>270</v>
      </c>
      <c r="L118" s="359" t="str">
        <f t="shared" si="54"/>
        <v>SL3-BC-HPU1-SV2B</v>
      </c>
      <c r="M118" s="21" t="str">
        <f>IFERROR(VLOOKUP(J118,'LOOK-UP TABLES'!$AS:$AT,2,FALSE),"")</f>
        <v xml:space="preserve">Solenoid Valve, Control Valve </v>
      </c>
      <c r="N118" s="21" t="s">
        <v>61</v>
      </c>
      <c r="O118" s="21" t="s">
        <v>66</v>
      </c>
      <c r="P118" s="291" t="s">
        <v>267</v>
      </c>
      <c r="Q118" s="291" t="s">
        <v>271</v>
      </c>
      <c r="R118" s="291" t="s">
        <v>264</v>
      </c>
      <c r="S118" s="37" t="str">
        <f t="shared" si="55"/>
        <v>Shiploader 3 Boom Conveyor Cassette Cylinders Retract Solenoid Valve</v>
      </c>
      <c r="T118" s="21"/>
      <c r="U118" s="21" t="str">
        <f>IFERROR(VLOOKUP(L118, 'IO LIST'!$J$10:$AE$1823,22, FALSE),"")</f>
        <v>SL3-MEH-ACP1</v>
      </c>
      <c r="V118" s="21" t="s">
        <v>99</v>
      </c>
      <c r="W118" s="21" t="s">
        <v>119</v>
      </c>
      <c r="X118" s="21"/>
      <c r="Y118" s="27"/>
      <c r="Z118" s="21"/>
      <c r="AA118" s="21"/>
      <c r="AB118" s="21"/>
      <c r="AC118" s="21"/>
      <c r="AD118" s="21"/>
      <c r="AE118" s="21"/>
      <c r="AF118" s="28" t="str">
        <f>IFERROR(IF(U118="FLEX-242-11","7265NBT-043020-242-100 to 180",IF(U118="FLEX-242-01","7265NBT-043020-242-000 to 083","")),"")</f>
        <v/>
      </c>
      <c r="AI118" s="22"/>
      <c r="AJ118" s="311" t="s">
        <v>235</v>
      </c>
      <c r="AP118" s="20" t="s">
        <v>232</v>
      </c>
      <c r="AQ118" s="192" t="s">
        <v>233</v>
      </c>
      <c r="AS118" s="20" t="s">
        <v>272</v>
      </c>
    </row>
    <row r="119" spans="1:45" s="20" customFormat="1" ht="15" customHeight="1" x14ac:dyDescent="0.25">
      <c r="A119" s="137">
        <f t="shared" si="0"/>
        <v>110</v>
      </c>
      <c r="B119" s="21" t="s">
        <v>237</v>
      </c>
      <c r="C119" s="15" t="s">
        <v>59</v>
      </c>
      <c r="D119" s="15" t="s">
        <v>60</v>
      </c>
      <c r="E119" s="15"/>
      <c r="F119" s="16" t="s">
        <v>222</v>
      </c>
      <c r="G119" s="16" t="s">
        <v>65</v>
      </c>
      <c r="H119" s="16"/>
      <c r="I119" s="16"/>
      <c r="J119" s="16" t="s">
        <v>262</v>
      </c>
      <c r="K119" s="16" t="s">
        <v>273</v>
      </c>
      <c r="L119" s="359" t="str">
        <f t="shared" si="54"/>
        <v>SL3-BC-HPU1-SV3A</v>
      </c>
      <c r="M119" s="21" t="str">
        <f>IFERROR(VLOOKUP(J119,'LOOK-UP TABLES'!$AS:$AT,2,FALSE),"")</f>
        <v xml:space="preserve">Solenoid Valve, Control Valve </v>
      </c>
      <c r="N119" s="21" t="s">
        <v>61</v>
      </c>
      <c r="O119" s="21" t="s">
        <v>66</v>
      </c>
      <c r="P119" s="291" t="s">
        <v>274</v>
      </c>
      <c r="Q119" s="291" t="s">
        <v>268</v>
      </c>
      <c r="R119" s="291" t="s">
        <v>264</v>
      </c>
      <c r="S119" s="37" t="str">
        <f t="shared" si="55"/>
        <v>Shiploader 3 Boom Conveyor Cut-off Gate Cylinders Extend Solenoid Valve</v>
      </c>
      <c r="T119" s="21"/>
      <c r="U119" s="21" t="str">
        <f>IFERROR(VLOOKUP(L119, 'IO LIST'!$J$10:$AE$1823,22, FALSE),"")</f>
        <v>SL3-MEH-ACP1</v>
      </c>
      <c r="V119" s="21" t="s">
        <v>99</v>
      </c>
      <c r="W119" s="21" t="s">
        <v>119</v>
      </c>
      <c r="X119" s="21"/>
      <c r="Y119" s="27"/>
      <c r="Z119" s="21"/>
      <c r="AA119" s="21"/>
      <c r="AB119" s="21"/>
      <c r="AC119" s="21"/>
      <c r="AD119" s="21"/>
      <c r="AE119" s="21"/>
      <c r="AF119" s="28"/>
      <c r="AI119" s="22"/>
      <c r="AJ119" s="311"/>
      <c r="AQ119" s="192" t="s">
        <v>233</v>
      </c>
      <c r="AS119" s="20" t="s">
        <v>275</v>
      </c>
    </row>
    <row r="120" spans="1:45" s="20" customFormat="1" ht="15" customHeight="1" x14ac:dyDescent="0.25">
      <c r="A120" s="137">
        <f t="shared" si="0"/>
        <v>111</v>
      </c>
      <c r="B120" s="21" t="s">
        <v>237</v>
      </c>
      <c r="C120" s="15" t="s">
        <v>59</v>
      </c>
      <c r="D120" s="15" t="s">
        <v>60</v>
      </c>
      <c r="E120" s="15"/>
      <c r="F120" s="16" t="s">
        <v>222</v>
      </c>
      <c r="G120" s="16" t="s">
        <v>65</v>
      </c>
      <c r="H120" s="16"/>
      <c r="I120" s="16"/>
      <c r="J120" s="16" t="s">
        <v>262</v>
      </c>
      <c r="K120" s="16" t="s">
        <v>276</v>
      </c>
      <c r="L120" s="359" t="str">
        <f t="shared" si="54"/>
        <v>SL3-BC-HPU1-SV3B</v>
      </c>
      <c r="M120" s="21" t="str">
        <f>IFERROR(VLOOKUP(J120,'LOOK-UP TABLES'!$AS:$AT,2,FALSE),"")</f>
        <v xml:space="preserve">Solenoid Valve, Control Valve </v>
      </c>
      <c r="N120" s="21" t="s">
        <v>61</v>
      </c>
      <c r="O120" s="21" t="s">
        <v>66</v>
      </c>
      <c r="P120" s="291" t="s">
        <v>274</v>
      </c>
      <c r="Q120" s="291" t="s">
        <v>271</v>
      </c>
      <c r="R120" s="291" t="s">
        <v>264</v>
      </c>
      <c r="S120" s="37" t="str">
        <f t="shared" si="55"/>
        <v>Shiploader 3 Boom Conveyor Cut-off Gate Cylinders Retract Solenoid Valve</v>
      </c>
      <c r="T120" s="21"/>
      <c r="U120" s="21" t="str">
        <f>IFERROR(VLOOKUP(L120, 'IO LIST'!$J$10:$AE$1823,22, FALSE),"")</f>
        <v>SL3-MEH-ACP1</v>
      </c>
      <c r="V120" s="21" t="s">
        <v>99</v>
      </c>
      <c r="W120" s="21" t="s">
        <v>119</v>
      </c>
      <c r="X120" s="21"/>
      <c r="Y120" s="27"/>
      <c r="Z120" s="21"/>
      <c r="AA120" s="21"/>
      <c r="AB120" s="21"/>
      <c r="AC120" s="21"/>
      <c r="AD120" s="21"/>
      <c r="AE120" s="21"/>
      <c r="AF120" s="28" t="str">
        <f>IFERROR(IF(U120="FLEX-242-11","7265NBT-043020-242-100 to 180",IF(U120="FLEX-242-01","7265NBT-043020-242-000 to 083","")),"")</f>
        <v/>
      </c>
      <c r="AI120" s="22"/>
      <c r="AJ120" s="311" t="s">
        <v>235</v>
      </c>
      <c r="AP120" s="20" t="s">
        <v>232</v>
      </c>
      <c r="AQ120" s="192" t="s">
        <v>233</v>
      </c>
      <c r="AS120" s="20" t="s">
        <v>277</v>
      </c>
    </row>
    <row r="121" spans="1:45" s="20" customFormat="1" ht="15" customHeight="1" x14ac:dyDescent="0.25">
      <c r="A121" s="137">
        <f t="shared" si="0"/>
        <v>112</v>
      </c>
      <c r="B121" s="21" t="s">
        <v>237</v>
      </c>
      <c r="C121" s="15" t="s">
        <v>59</v>
      </c>
      <c r="D121" s="15" t="s">
        <v>60</v>
      </c>
      <c r="E121" s="15"/>
      <c r="F121" s="16" t="s">
        <v>222</v>
      </c>
      <c r="G121" s="16" t="s">
        <v>65</v>
      </c>
      <c r="H121" s="16"/>
      <c r="I121" s="16"/>
      <c r="J121" s="16" t="s">
        <v>262</v>
      </c>
      <c r="K121" s="16" t="s">
        <v>278</v>
      </c>
      <c r="L121" s="514" t="str">
        <f t="shared" si="54"/>
        <v>SL3-BC-HPU1-SV4A</v>
      </c>
      <c r="M121" s="21" t="str">
        <f>IFERROR(VLOOKUP(J121,'LOOK-UP TABLES'!$AS:$AT,2,FALSE),"")</f>
        <v xml:space="preserve">Solenoid Valve, Control Valve </v>
      </c>
      <c r="N121" s="21" t="s">
        <v>61</v>
      </c>
      <c r="O121" s="21" t="s">
        <v>66</v>
      </c>
      <c r="P121" s="291" t="s">
        <v>279</v>
      </c>
      <c r="Q121" s="291" t="s">
        <v>268</v>
      </c>
      <c r="R121" s="291" t="s">
        <v>264</v>
      </c>
      <c r="S121" s="37" t="str">
        <f t="shared" si="55"/>
        <v>Shiploader 3 Boom Conveyor Take-Up Cylinders Extend Solenoid Valve</v>
      </c>
      <c r="T121" s="21"/>
      <c r="U121" s="21" t="str">
        <f>IFERROR(VLOOKUP(L121, 'IO LIST'!$J$10:$AE$1823,22, FALSE),"")</f>
        <v>SL3-MEH-ACP1</v>
      </c>
      <c r="V121" s="21" t="s">
        <v>99</v>
      </c>
      <c r="W121" s="21" t="s">
        <v>119</v>
      </c>
      <c r="X121" s="21"/>
      <c r="Y121" s="27"/>
      <c r="Z121" s="21"/>
      <c r="AA121" s="21"/>
      <c r="AB121" s="21"/>
      <c r="AC121" s="21"/>
      <c r="AD121" s="21"/>
      <c r="AE121" s="21"/>
      <c r="AF121" s="28"/>
      <c r="AI121" s="22"/>
      <c r="AJ121" s="311"/>
      <c r="AQ121" s="192" t="s">
        <v>233</v>
      </c>
      <c r="AS121" s="20" t="s">
        <v>280</v>
      </c>
    </row>
    <row r="122" spans="1:45" s="20" customFormat="1" ht="15" customHeight="1" x14ac:dyDescent="0.25">
      <c r="A122" s="137">
        <f t="shared" si="0"/>
        <v>113</v>
      </c>
      <c r="B122" s="21" t="s">
        <v>237</v>
      </c>
      <c r="C122" s="15" t="s">
        <v>59</v>
      </c>
      <c r="D122" s="15" t="s">
        <v>60</v>
      </c>
      <c r="E122" s="15"/>
      <c r="F122" s="16" t="s">
        <v>222</v>
      </c>
      <c r="G122" s="16" t="s">
        <v>65</v>
      </c>
      <c r="H122" s="16"/>
      <c r="I122" s="16"/>
      <c r="J122" s="16" t="s">
        <v>262</v>
      </c>
      <c r="K122" s="16" t="s">
        <v>281</v>
      </c>
      <c r="L122" s="514" t="str">
        <f t="shared" si="54"/>
        <v>SL3-BC-HPU1-SV4B</v>
      </c>
      <c r="M122" s="21" t="str">
        <f>IFERROR(VLOOKUP(J122,'LOOK-UP TABLES'!$AS:$AT,2,FALSE),"")</f>
        <v xml:space="preserve">Solenoid Valve, Control Valve </v>
      </c>
      <c r="N122" s="21" t="s">
        <v>61</v>
      </c>
      <c r="O122" s="21" t="s">
        <v>66</v>
      </c>
      <c r="P122" s="291" t="s">
        <v>279</v>
      </c>
      <c r="Q122" s="291" t="s">
        <v>271</v>
      </c>
      <c r="R122" s="291" t="s">
        <v>264</v>
      </c>
      <c r="S122" s="37" t="str">
        <f t="shared" si="55"/>
        <v>Shiploader 3 Boom Conveyor Take-Up Cylinders Retract Solenoid Valve</v>
      </c>
      <c r="T122" s="21"/>
      <c r="U122" s="21" t="str">
        <f>IFERROR(VLOOKUP(L122, 'IO LIST'!$J$10:$AE$1823,22, FALSE),"")</f>
        <v>SL3-MEH-ACP1</v>
      </c>
      <c r="V122" s="21" t="s">
        <v>99</v>
      </c>
      <c r="W122" s="21" t="s">
        <v>119</v>
      </c>
      <c r="X122" s="21"/>
      <c r="Y122" s="27"/>
      <c r="Z122" s="21"/>
      <c r="AA122" s="21"/>
      <c r="AB122" s="21"/>
      <c r="AC122" s="21"/>
      <c r="AD122" s="21"/>
      <c r="AE122" s="21"/>
      <c r="AF122" s="28" t="str">
        <f>IFERROR(IF(U122="FLEX-242-11","7265NBT-043020-242-100 to 180",IF(U122="FLEX-242-01","7265NBT-043020-242-000 to 083","")),"")</f>
        <v/>
      </c>
      <c r="AI122" s="22"/>
      <c r="AQ122" s="192" t="s">
        <v>233</v>
      </c>
      <c r="AS122" s="20" t="s">
        <v>282</v>
      </c>
    </row>
    <row r="123" spans="1:45" s="429" customFormat="1" ht="15" customHeight="1" x14ac:dyDescent="0.25">
      <c r="A123" s="426">
        <f t="shared" si="0"/>
        <v>114</v>
      </c>
      <c r="B123" s="291" t="s">
        <v>237</v>
      </c>
      <c r="C123" s="292" t="s">
        <v>59</v>
      </c>
      <c r="D123" s="292" t="s">
        <v>60</v>
      </c>
      <c r="E123" s="292"/>
      <c r="F123" s="424" t="s">
        <v>222</v>
      </c>
      <c r="G123" s="424" t="s">
        <v>65</v>
      </c>
      <c r="H123" s="424"/>
      <c r="I123" s="424"/>
      <c r="J123" s="424" t="s">
        <v>262</v>
      </c>
      <c r="K123" s="424" t="s">
        <v>123</v>
      </c>
      <c r="L123" s="523" t="str">
        <f t="shared" ref="L123" si="56">IF(C123&lt;&gt;"",CONCATENATE(IF(C123&lt;&gt;"",C123,""),IF(D123&lt;&gt;"","-"&amp;D123&amp;E123,""),IF(F123&lt;&gt;"","-"&amp;F123&amp;G123,""),IF(H123&lt;&gt;"","-"&amp;H123&amp;I123,""),IF(J123&lt;&gt;"","-"&amp;J123&amp;K123,"")),"")</f>
        <v>SL3-BC-HPU1-SV5</v>
      </c>
      <c r="M123" s="291" t="str">
        <f>IFERROR(VLOOKUP(J123,'LOOK-UP TABLES'!$AS:$AT,2,FALSE),"")</f>
        <v xml:space="preserve">Solenoid Valve, Control Valve </v>
      </c>
      <c r="N123" s="291" t="s">
        <v>61</v>
      </c>
      <c r="O123" s="291" t="s">
        <v>66</v>
      </c>
      <c r="P123" s="291" t="s">
        <v>223</v>
      </c>
      <c r="Q123" s="291" t="s">
        <v>283</v>
      </c>
      <c r="R123" s="291" t="s">
        <v>264</v>
      </c>
      <c r="S123" s="237" t="str">
        <f t="shared" ref="S123" si="57">IF(L123&lt;&gt;"",IF(N123&lt;&gt;"",N123,"")&amp;IF(O123&lt;&gt;""," "&amp;O123,"")&amp;IF(P123&lt;&gt;""," "&amp;P123,"")&amp;IF(Q123&lt;&gt;""," "&amp;Q123,"")&amp;IF(R123&lt;&gt;""," "&amp;R123,""),"")</f>
        <v>Shiploader 3 Boom Conveyor Take-Up HPU Accumulator Dump Solenoid Valve</v>
      </c>
      <c r="T123" s="291"/>
      <c r="U123" s="21" t="str">
        <f>IFERROR(VLOOKUP(L123, 'IO LIST'!$J$10:$AE$1823,22, FALSE),"")</f>
        <v>SL3-MEH-ACP1</v>
      </c>
      <c r="V123" s="21" t="s">
        <v>99</v>
      </c>
      <c r="W123" s="21" t="s">
        <v>119</v>
      </c>
      <c r="X123" s="291"/>
      <c r="Y123" s="427"/>
      <c r="Z123" s="291"/>
      <c r="AA123" s="291"/>
      <c r="AB123" s="291"/>
      <c r="AC123" s="291"/>
      <c r="AD123" s="291"/>
      <c r="AE123" s="291"/>
      <c r="AF123" s="428" t="str">
        <f t="shared" ref="AF123" si="58">IFERROR(IF(U123="FLEX-242-11","7265NBT-043020-242-100 to 180",IF(U123="FLEX-242-01","7265NBT-043020-242-000 to 083","")),"")</f>
        <v/>
      </c>
      <c r="AQ123" s="430" t="s">
        <v>233</v>
      </c>
      <c r="AS123" s="429" t="s">
        <v>282</v>
      </c>
    </row>
    <row r="124" spans="1:45" s="20" customFormat="1" ht="15" customHeight="1" x14ac:dyDescent="0.25">
      <c r="A124" s="137">
        <f t="shared" si="0"/>
        <v>115</v>
      </c>
      <c r="B124" s="21" t="s">
        <v>16</v>
      </c>
      <c r="C124" s="15" t="s">
        <v>59</v>
      </c>
      <c r="D124" s="15" t="s">
        <v>60</v>
      </c>
      <c r="E124" s="15"/>
      <c r="F124" s="16" t="s">
        <v>222</v>
      </c>
      <c r="G124" s="16" t="s">
        <v>65</v>
      </c>
      <c r="H124" s="16"/>
      <c r="I124" s="16"/>
      <c r="J124" s="16" t="s">
        <v>174</v>
      </c>
      <c r="K124" s="240" t="s">
        <v>65</v>
      </c>
      <c r="L124" s="514" t="str">
        <f>IF(C124&lt;&gt;"",CONCATENATE(IF(C124&lt;&gt;"",C124,""),IF(D124&lt;&gt;"","-"&amp;D124&amp;E124,""),IF(F124&lt;&gt;"","-"&amp;F124&amp;G124,""),IF(H124&lt;&gt;"","-"&amp;H124&amp;I124,""),IF(J124&lt;&gt;"","-"&amp;J124&amp;K124,"")),"")</f>
        <v>SL3-BC-HPU1-HE1</v>
      </c>
      <c r="M124" s="21" t="str">
        <f>IFERROR(VLOOKUP(J124,'LOOK-UP TABLES'!$AS:$AT,2,FALSE),"")</f>
        <v xml:space="preserve">Heater </v>
      </c>
      <c r="N124" s="21" t="s">
        <v>61</v>
      </c>
      <c r="O124" s="21" t="s">
        <v>66</v>
      </c>
      <c r="P124" s="21" t="s">
        <v>223</v>
      </c>
      <c r="Q124" s="238" t="s">
        <v>284</v>
      </c>
      <c r="R124" s="21" t="s">
        <v>285</v>
      </c>
      <c r="S124" s="37" t="str">
        <f>IF(L124&lt;&gt;"",IF(N124&lt;&gt;"",N124,"")&amp;IF(O124&lt;&gt;""," "&amp;O124,"")&amp;IF(P124&lt;&gt;""," "&amp;P124,"")&amp;IF(Q124&lt;&gt;""," "&amp;Q124,"")&amp;IF(R124&lt;&gt;""," "&amp;R124,""),"")</f>
        <v>Shiploader 3 Boom Conveyor Take-Up HPU Immersion Oil Heater</v>
      </c>
      <c r="T124" s="21"/>
      <c r="U124" s="21" t="str">
        <f>IFERROR(VLOOKUP(L124, 'IO LIST'!$J$10:$AE$1823,22, FALSE),"")</f>
        <v>SL3-MEH-ACP1</v>
      </c>
      <c r="V124" s="21" t="s">
        <v>99</v>
      </c>
      <c r="W124" s="21" t="s">
        <v>119</v>
      </c>
      <c r="X124" s="21"/>
      <c r="Y124" s="27"/>
      <c r="Z124" s="21"/>
      <c r="AA124" s="21"/>
      <c r="AB124" s="21"/>
      <c r="AC124" s="21"/>
      <c r="AD124" s="21"/>
      <c r="AE124" s="21"/>
      <c r="AF124" s="28" t="str">
        <f t="shared" ref="AF124" si="59">IFERROR(IF(U124="FLEX-242-11","7265NBT-043020-242-100 to 180",IF(U124="FLEX-242-01","7265NBT-043020-242-000 to 083","")),"")</f>
        <v/>
      </c>
      <c r="AI124" s="22"/>
      <c r="AJ124" s="20" t="s">
        <v>75</v>
      </c>
      <c r="AK124" s="316" t="s">
        <v>132</v>
      </c>
      <c r="AP124" s="20" t="s">
        <v>232</v>
      </c>
      <c r="AQ124" s="192" t="s">
        <v>233</v>
      </c>
      <c r="AS124" s="20" t="s">
        <v>286</v>
      </c>
    </row>
    <row r="125" spans="1:45" s="20" customFormat="1" ht="15" customHeight="1" x14ac:dyDescent="0.25">
      <c r="A125" s="137">
        <f t="shared" si="0"/>
        <v>116</v>
      </c>
      <c r="B125" s="21" t="s">
        <v>237</v>
      </c>
      <c r="C125" s="15" t="s">
        <v>59</v>
      </c>
      <c r="D125" s="15" t="s">
        <v>60</v>
      </c>
      <c r="E125" s="15"/>
      <c r="F125" s="16" t="s">
        <v>222</v>
      </c>
      <c r="G125" s="16" t="s">
        <v>65</v>
      </c>
      <c r="H125" s="16"/>
      <c r="I125" s="16"/>
      <c r="J125" s="16"/>
      <c r="K125" s="240"/>
      <c r="L125" s="238"/>
      <c r="M125" s="21" t="str">
        <f>IFERROR(VLOOKUP(J125,'LOOK-UP TABLES'!$AS:$AT,2,FALSE),"")</f>
        <v/>
      </c>
      <c r="N125" s="21"/>
      <c r="O125" s="21"/>
      <c r="P125" s="21"/>
      <c r="Q125" s="238"/>
      <c r="R125" s="21"/>
      <c r="S125" s="37" t="str">
        <f t="shared" si="52"/>
        <v/>
      </c>
      <c r="T125" s="21"/>
      <c r="U125" s="21"/>
      <c r="V125" s="21"/>
      <c r="W125" s="21"/>
      <c r="X125" s="21"/>
      <c r="Y125" s="27"/>
      <c r="Z125" s="21"/>
      <c r="AA125" s="21"/>
      <c r="AB125" s="21"/>
      <c r="AC125" s="21"/>
      <c r="AD125" s="21"/>
      <c r="AE125" s="21"/>
      <c r="AF125" s="28"/>
      <c r="AI125" s="22"/>
      <c r="AK125" s="316"/>
      <c r="AQ125" s="192"/>
    </row>
    <row r="126" spans="1:45" s="20" customFormat="1" ht="15" customHeight="1" x14ac:dyDescent="0.25">
      <c r="A126" s="137">
        <f t="shared" si="0"/>
        <v>117</v>
      </c>
      <c r="B126" s="21" t="s">
        <v>16</v>
      </c>
      <c r="C126" s="15" t="s">
        <v>59</v>
      </c>
      <c r="D126" s="15" t="s">
        <v>60</v>
      </c>
      <c r="E126" s="15"/>
      <c r="F126" s="16" t="s">
        <v>222</v>
      </c>
      <c r="G126" s="16" t="s">
        <v>65</v>
      </c>
      <c r="H126" s="16"/>
      <c r="I126" s="16"/>
      <c r="J126" s="16" t="s">
        <v>134</v>
      </c>
      <c r="K126" s="16" t="s">
        <v>65</v>
      </c>
      <c r="L126" s="359" t="str">
        <f t="shared" ref="L126:L127" si="60">IF(C126&lt;&gt;"",CONCATENATE(IF(C126&lt;&gt;"",C126,""),IF(D126&lt;&gt;"","-"&amp;D126&amp;E126,""),IF(F126&lt;&gt;"","-"&amp;F126&amp;G126,""),IF(H126&lt;&gt;"","-"&amp;H126&amp;I126,""),IF(J126&lt;&gt;"","-"&amp;J126&amp;K126,"")),"")</f>
        <v>SL3-BC-HPU1-ZT1</v>
      </c>
      <c r="M126" s="21" t="str">
        <f>IFERROR(VLOOKUP(J126,'LOOK-UP TABLES'!$AS:$AT,2,FALSE),"")</f>
        <v xml:space="preserve">Position Transmitter, Encoder </v>
      </c>
      <c r="N126" s="21" t="s">
        <v>61</v>
      </c>
      <c r="O126" s="21" t="s">
        <v>66</v>
      </c>
      <c r="P126" s="291" t="s">
        <v>287</v>
      </c>
      <c r="Q126" s="21" t="s">
        <v>288</v>
      </c>
      <c r="R126" s="21" t="s">
        <v>289</v>
      </c>
      <c r="S126" s="37" t="str">
        <f>IF(L126&lt;&gt;"",IF(N126&lt;&gt;"",N126,"")&amp;IF(O126&lt;&gt;""," "&amp;O126,"")&amp;IF(P126&lt;&gt;""," "&amp;P126,"")&amp;IF(Q126&lt;&gt;""," "&amp;Q126,"")&amp;IF(R126&lt;&gt;""," "&amp;R126,""),"")</f>
        <v>Shiploader 3 Boom Conveyor Take-Up Left Cylinder Temposonic</v>
      </c>
      <c r="T126" s="21"/>
      <c r="U126" s="21" t="str">
        <f>IFERROR(VLOOKUP(L126, 'IO LIST'!$J$10:$AE$1823,22, FALSE),"")</f>
        <v>SL3-MEH-ACP1</v>
      </c>
      <c r="V126" s="21" t="s">
        <v>136</v>
      </c>
      <c r="W126" s="21" t="s">
        <v>119</v>
      </c>
      <c r="X126" s="21"/>
      <c r="Y126" s="27"/>
      <c r="Z126" s="21"/>
      <c r="AA126" s="21"/>
      <c r="AB126" s="21"/>
      <c r="AC126" s="21"/>
      <c r="AD126" s="21"/>
      <c r="AE126" s="21"/>
      <c r="AF126" s="28" t="str">
        <f>IFERROR(IF(U126="FLEX-242-11","7265NBT-043020-242-100 to 180",IF(U126="FLEX-242-01","7265NBT-043020-242-000 to 083","")),"")</f>
        <v/>
      </c>
      <c r="AI126" s="22"/>
      <c r="AJ126" s="20" t="s">
        <v>75</v>
      </c>
      <c r="AK126" s="316" t="s">
        <v>132</v>
      </c>
      <c r="AP126" s="20" t="s">
        <v>232</v>
      </c>
      <c r="AQ126" s="192" t="s">
        <v>233</v>
      </c>
    </row>
    <row r="127" spans="1:45" s="20" customFormat="1" ht="15" customHeight="1" x14ac:dyDescent="0.25">
      <c r="A127" s="137">
        <f t="shared" si="0"/>
        <v>118</v>
      </c>
      <c r="B127" s="21" t="s">
        <v>16</v>
      </c>
      <c r="C127" s="15" t="s">
        <v>59</v>
      </c>
      <c r="D127" s="15" t="s">
        <v>60</v>
      </c>
      <c r="E127" s="15"/>
      <c r="F127" s="16" t="s">
        <v>222</v>
      </c>
      <c r="G127" s="16" t="s">
        <v>65</v>
      </c>
      <c r="H127" s="16"/>
      <c r="I127" s="16"/>
      <c r="J127" s="16" t="s">
        <v>134</v>
      </c>
      <c r="K127" s="16" t="s">
        <v>77</v>
      </c>
      <c r="L127" s="359" t="str">
        <f t="shared" si="60"/>
        <v>SL3-BC-HPU1-ZT2</v>
      </c>
      <c r="M127" s="21" t="str">
        <f>IFERROR(VLOOKUP(J127,'LOOK-UP TABLES'!$AS:$AT,2,FALSE),"")</f>
        <v xml:space="preserve">Position Transmitter, Encoder </v>
      </c>
      <c r="N127" s="21" t="s">
        <v>61</v>
      </c>
      <c r="O127" s="21" t="s">
        <v>66</v>
      </c>
      <c r="P127" s="291" t="s">
        <v>287</v>
      </c>
      <c r="Q127" s="21" t="s">
        <v>290</v>
      </c>
      <c r="R127" s="21" t="s">
        <v>289</v>
      </c>
      <c r="S127" s="37" t="str">
        <f>IF(L127&lt;&gt;"",IF(N127&lt;&gt;"",N127,"")&amp;IF(O127&lt;&gt;""," "&amp;O127,"")&amp;IF(P127&lt;&gt;""," "&amp;P127,"")&amp;IF(Q127&lt;&gt;""," "&amp;Q127,"")&amp;IF(R127&lt;&gt;""," "&amp;R127,""),"")</f>
        <v>Shiploader 3 Boom Conveyor Take-Up Right Cylinder Temposonic</v>
      </c>
      <c r="T127" s="21"/>
      <c r="U127" s="21" t="str">
        <f>IFERROR(VLOOKUP(L127, 'IO LIST'!$J$10:$AE$1823,22, FALSE),"")</f>
        <v>SL3-MEH-ACP1</v>
      </c>
      <c r="V127" s="21" t="s">
        <v>136</v>
      </c>
      <c r="W127" s="21" t="s">
        <v>119</v>
      </c>
      <c r="X127" s="21"/>
      <c r="Y127" s="27"/>
      <c r="Z127" s="21"/>
      <c r="AA127" s="21"/>
      <c r="AB127" s="21"/>
      <c r="AC127" s="21"/>
      <c r="AD127" s="21"/>
      <c r="AE127" s="21"/>
      <c r="AF127" s="28" t="str">
        <f>IFERROR(IF(U127="FLEX-242-11","7265NBT-043020-242-100 to 180",IF(U127="FLEX-242-01","7265NBT-043020-242-000 to 083","")),"")</f>
        <v/>
      </c>
      <c r="AI127" s="22"/>
      <c r="AJ127" s="20" t="s">
        <v>75</v>
      </c>
      <c r="AK127" s="316" t="s">
        <v>132</v>
      </c>
      <c r="AP127" s="20" t="s">
        <v>232</v>
      </c>
      <c r="AQ127" s="192" t="s">
        <v>233</v>
      </c>
    </row>
    <row r="128" spans="1:45" s="20" customFormat="1" ht="15" customHeight="1" x14ac:dyDescent="0.25">
      <c r="A128" s="137">
        <f t="shared" si="0"/>
        <v>119</v>
      </c>
      <c r="B128" s="21"/>
      <c r="C128" s="15"/>
      <c r="D128" s="15"/>
      <c r="E128" s="15"/>
      <c r="F128" s="16"/>
      <c r="G128" s="16"/>
      <c r="H128" s="16"/>
      <c r="I128" s="16"/>
      <c r="J128" s="16"/>
      <c r="K128" s="16"/>
      <c r="L128" s="238"/>
      <c r="M128" s="21" t="str">
        <f>IFERROR(VLOOKUP(J128,'LOOK-UP TABLES'!$AS:$AT,2,FALSE),"")</f>
        <v/>
      </c>
      <c r="N128" s="21"/>
      <c r="O128" s="21"/>
      <c r="P128" s="291"/>
      <c r="Q128" s="21"/>
      <c r="R128" s="21"/>
      <c r="S128" s="37"/>
      <c r="T128" s="21"/>
      <c r="U128" s="21" t="str">
        <f>IFERROR(VLOOKUP(L128, 'IO LIST'!$J$10:$AE$1823,22, FALSE),"")</f>
        <v/>
      </c>
      <c r="V128" s="21"/>
      <c r="W128" s="21"/>
      <c r="X128" s="21"/>
      <c r="Y128" s="27"/>
      <c r="Z128" s="21"/>
      <c r="AA128" s="21"/>
      <c r="AB128" s="21"/>
      <c r="AC128" s="21"/>
      <c r="AD128" s="21"/>
      <c r="AE128" s="21"/>
      <c r="AF128" s="28"/>
      <c r="AI128" s="22"/>
      <c r="AQ128" s="192"/>
    </row>
    <row r="129" spans="1:45" s="429" customFormat="1" ht="15" customHeight="1" x14ac:dyDescent="0.25">
      <c r="A129" s="426">
        <f t="shared" si="0"/>
        <v>120</v>
      </c>
      <c r="B129" s="291" t="s">
        <v>16</v>
      </c>
      <c r="C129" s="292" t="s">
        <v>59</v>
      </c>
      <c r="D129" s="292" t="s">
        <v>60</v>
      </c>
      <c r="E129" s="292"/>
      <c r="F129" s="16" t="s">
        <v>222</v>
      </c>
      <c r="G129" s="16" t="s">
        <v>65</v>
      </c>
      <c r="H129" s="424" t="s">
        <v>211</v>
      </c>
      <c r="I129" s="424" t="s">
        <v>65</v>
      </c>
      <c r="J129" s="424" t="s">
        <v>215</v>
      </c>
      <c r="K129" s="424" t="s">
        <v>216</v>
      </c>
      <c r="L129" s="468" t="str">
        <f t="shared" ref="L129:L130" si="61">IF(C129&lt;&gt;"",CONCATENATE(IF(C129&lt;&gt;"",C129,""),IF(D129&lt;&gt;"","-"&amp;D129&amp;E129,""),IF(F129&lt;&gt;"","-"&amp;F129&amp;G129,""),IF(H129&lt;&gt;"","-"&amp;H129&amp;I129,""),IF(J129&lt;&gt;"","-"&amp;J129&amp;K129,"")),"")</f>
        <v>SL3-BC-HPU1-LCS1-PBL1A</v>
      </c>
      <c r="M129" s="291" t="str">
        <f>IFERROR(VLOOKUP(J129,'LOOK-UP TABLES'!$AS:$AT,2,FALSE),"")</f>
        <v>Push Button/Pilot Light</v>
      </c>
      <c r="N129" s="291" t="s">
        <v>61</v>
      </c>
      <c r="O129" s="291" t="s">
        <v>66</v>
      </c>
      <c r="P129" s="291" t="s">
        <v>291</v>
      </c>
      <c r="Q129" s="291" t="s">
        <v>292</v>
      </c>
      <c r="R129" s="21" t="s">
        <v>69</v>
      </c>
      <c r="S129" s="237" t="str">
        <f>IF(L129&lt;&gt;"",IF(N129&lt;&gt;"",N129,"")&amp;IF(O129&lt;&gt;""," "&amp;O129,"")&amp;IF(P129&lt;&gt;""," "&amp;P129,"")&amp;IF(Q129&lt;&gt;""," "&amp;Q129,"")&amp;IF(R129&lt;&gt;""," "&amp;R129,""),"")</f>
        <v>Shiploader 3 Boom Conveyor Take-Up HPU LCS Start HPU Motor Push Button</v>
      </c>
      <c r="T129" s="291"/>
      <c r="U129" s="291" t="str">
        <f>IFERROR(VLOOKUP(L129, 'IO LIST'!$J$10:$AE$1823,22, FALSE),"")</f>
        <v>SL3-MEH-ACP1</v>
      </c>
      <c r="V129" s="291" t="s">
        <v>91</v>
      </c>
      <c r="W129" s="291" t="s">
        <v>71</v>
      </c>
      <c r="X129" s="622" t="s">
        <v>169</v>
      </c>
      <c r="Y129" s="625" t="s">
        <v>2334</v>
      </c>
      <c r="Z129" s="291"/>
      <c r="AA129" s="291"/>
      <c r="AB129" s="291"/>
      <c r="AC129" s="291"/>
      <c r="AD129" s="291"/>
      <c r="AE129" s="291"/>
      <c r="AF129" s="428" t="str">
        <f>IFERROR(IF(U129="FLEX-242-11","7265NBT-043020-242-100 to 180",IF(U129="FLEX-242-01","7265NBT-043020-242-000 to 083","")),"")</f>
        <v/>
      </c>
      <c r="AN129" s="429" t="s">
        <v>152</v>
      </c>
      <c r="AQ129" s="430"/>
    </row>
    <row r="130" spans="1:45" s="429" customFormat="1" ht="15" customHeight="1" x14ac:dyDescent="0.25">
      <c r="A130" s="426">
        <f t="shared" si="0"/>
        <v>121</v>
      </c>
      <c r="B130" s="291" t="s">
        <v>16</v>
      </c>
      <c r="C130" s="292" t="s">
        <v>59</v>
      </c>
      <c r="D130" s="292" t="s">
        <v>60</v>
      </c>
      <c r="E130" s="292"/>
      <c r="F130" s="16" t="s">
        <v>222</v>
      </c>
      <c r="G130" s="16" t="s">
        <v>65</v>
      </c>
      <c r="H130" s="424" t="s">
        <v>211</v>
      </c>
      <c r="I130" s="424" t="s">
        <v>65</v>
      </c>
      <c r="J130" s="424" t="s">
        <v>215</v>
      </c>
      <c r="K130" s="424" t="s">
        <v>219</v>
      </c>
      <c r="L130" s="468" t="str">
        <f t="shared" si="61"/>
        <v>SL3-BC-HPU1-LCS1-PBL1B</v>
      </c>
      <c r="M130" s="291" t="str">
        <f>IFERROR(VLOOKUP(J130,'LOOK-UP TABLES'!$AS:$AT,2,FALSE),"")</f>
        <v>Push Button/Pilot Light</v>
      </c>
      <c r="N130" s="291" t="s">
        <v>61</v>
      </c>
      <c r="O130" s="291" t="s">
        <v>66</v>
      </c>
      <c r="P130" s="291" t="s">
        <v>291</v>
      </c>
      <c r="Q130" s="291" t="s">
        <v>292</v>
      </c>
      <c r="R130" s="291" t="s">
        <v>214</v>
      </c>
      <c r="S130" s="237" t="str">
        <f>IF(L130&lt;&gt;"",IF(N130&lt;&gt;"",N130,"")&amp;IF(O130&lt;&gt;""," "&amp;O130,"")&amp;IF(P130&lt;&gt;""," "&amp;P130,"")&amp;IF(Q130&lt;&gt;""," "&amp;Q130,"")&amp;IF(R130&lt;&gt;""," "&amp;R130,""),"")</f>
        <v>Shiploader 3 Boom Conveyor Take-Up HPU LCS Start HPU Motor Pilot Light</v>
      </c>
      <c r="T130" s="291"/>
      <c r="U130" s="291" t="str">
        <f>IFERROR(VLOOKUP(L130, 'IO LIST'!$J$10:$AE$1823,22, FALSE),"")</f>
        <v>SL3-MEH-ACP1</v>
      </c>
      <c r="V130" s="291" t="s">
        <v>91</v>
      </c>
      <c r="W130" s="291" t="s">
        <v>71</v>
      </c>
      <c r="X130" s="622" t="s">
        <v>169</v>
      </c>
      <c r="Y130" s="625" t="s">
        <v>2334</v>
      </c>
      <c r="Z130" s="291"/>
      <c r="AA130" s="291"/>
      <c r="AB130" s="291"/>
      <c r="AC130" s="291"/>
      <c r="AD130" s="291"/>
      <c r="AE130" s="291"/>
      <c r="AF130" s="428" t="str">
        <f>IFERROR(IF(U130="FLEX-242-11","7265NBT-043020-242-100 to 180",IF(U130="FLEX-242-01","7265NBT-043020-242-000 to 083","")),"")</f>
        <v/>
      </c>
      <c r="AN130" s="429" t="s">
        <v>152</v>
      </c>
      <c r="AQ130" s="430"/>
    </row>
    <row r="131" spans="1:45" s="20" customFormat="1" ht="15" customHeight="1" x14ac:dyDescent="0.25">
      <c r="A131" s="137">
        <f t="shared" si="0"/>
        <v>122</v>
      </c>
      <c r="B131" s="21" t="s">
        <v>16</v>
      </c>
      <c r="C131" s="15" t="s">
        <v>59</v>
      </c>
      <c r="D131" s="15" t="s">
        <v>60</v>
      </c>
      <c r="E131" s="15"/>
      <c r="F131" s="16" t="s">
        <v>222</v>
      </c>
      <c r="G131" s="16" t="s">
        <v>65</v>
      </c>
      <c r="H131" s="16" t="s">
        <v>211</v>
      </c>
      <c r="I131" s="16" t="s">
        <v>65</v>
      </c>
      <c r="J131" s="16" t="s">
        <v>220</v>
      </c>
      <c r="K131" s="16" t="s">
        <v>77</v>
      </c>
      <c r="L131" s="359" t="str">
        <f>IF(C131&lt;&gt;"",CONCATENATE(IF(C131&lt;&gt;"",C131,""),IF(D131&lt;&gt;"","-"&amp;D131&amp;E131,""),IF(F131&lt;&gt;"","-"&amp;F131&amp;G131,""),IF(H131&lt;&gt;"","-"&amp;H131&amp;I131,""),IF(J131&lt;&gt;"","-"&amp;J131&amp;K131,"")),"")</f>
        <v>SL3-BC-HPU1-LCS1-PB2</v>
      </c>
      <c r="M131" s="21" t="str">
        <f>IFERROR(VLOOKUP(J131,'LOOK-UP TABLES'!$AS:$AT,2,FALSE),"")</f>
        <v xml:space="preserve">Push Button </v>
      </c>
      <c r="N131" s="21" t="s">
        <v>61</v>
      </c>
      <c r="O131" s="21" t="s">
        <v>66</v>
      </c>
      <c r="P131" s="291" t="s">
        <v>291</v>
      </c>
      <c r="Q131" s="291" t="s">
        <v>293</v>
      </c>
      <c r="R131" s="21" t="s">
        <v>69</v>
      </c>
      <c r="S131" s="37" t="str">
        <f>IF(L131&lt;&gt;"",IF(N131&lt;&gt;"",N131,"")&amp;IF(O131&lt;&gt;""," "&amp;O131,"")&amp;IF(P131&lt;&gt;""," "&amp;P131,"")&amp;IF(Q131&lt;&gt;""," "&amp;Q131,"")&amp;IF(R131&lt;&gt;""," "&amp;R131,""),"")</f>
        <v>Shiploader 3 Boom Conveyor Take-Up HPU LCS Stop HPU Motor Push Button</v>
      </c>
      <c r="T131" s="21"/>
      <c r="U131" s="21" t="str">
        <f>IFERROR(VLOOKUP(L131, 'IO LIST'!$J$10:$AE$1823,22, FALSE),"")</f>
        <v>SL3-MEH-ACP1</v>
      </c>
      <c r="V131" s="21" t="s">
        <v>91</v>
      </c>
      <c r="W131" s="21" t="s">
        <v>71</v>
      </c>
      <c r="X131" s="622" t="s">
        <v>169</v>
      </c>
      <c r="Y131" s="625" t="s">
        <v>2335</v>
      </c>
      <c r="Z131" s="21"/>
      <c r="AA131" s="21"/>
      <c r="AB131" s="21"/>
      <c r="AC131" s="21"/>
      <c r="AD131" s="21"/>
      <c r="AE131" s="21"/>
      <c r="AF131" s="28" t="str">
        <f>IFERROR(IF(U131="FLEX-242-11","7265NBT-043020-242-100 to 180",IF(U131="FLEX-242-01","7265NBT-043020-242-000 to 083","")),"")</f>
        <v/>
      </c>
      <c r="AI131" s="22"/>
      <c r="AJ131" s="311" t="s">
        <v>235</v>
      </c>
      <c r="AN131" s="22" t="s">
        <v>152</v>
      </c>
      <c r="AQ131" s="192"/>
    </row>
    <row r="132" spans="1:45" s="429" customFormat="1" ht="15" customHeight="1" x14ac:dyDescent="0.25">
      <c r="A132" s="426">
        <f t="shared" si="0"/>
        <v>123</v>
      </c>
      <c r="B132" s="291" t="s">
        <v>16</v>
      </c>
      <c r="C132" s="292" t="s">
        <v>59</v>
      </c>
      <c r="D132" s="292" t="s">
        <v>60</v>
      </c>
      <c r="E132" s="292"/>
      <c r="F132" s="424" t="s">
        <v>222</v>
      </c>
      <c r="G132" s="424" t="s">
        <v>65</v>
      </c>
      <c r="H132" s="424" t="s">
        <v>211</v>
      </c>
      <c r="I132" s="424" t="s">
        <v>65</v>
      </c>
      <c r="J132" s="424" t="s">
        <v>220</v>
      </c>
      <c r="K132" s="424" t="s">
        <v>83</v>
      </c>
      <c r="L132" s="468" t="str">
        <f t="shared" ref="L132:L133" si="62">IF(C132&lt;&gt;"",CONCATENATE(IF(C132&lt;&gt;"",C132,""),IF(D132&lt;&gt;"","-"&amp;D132&amp;E132,""),IF(F132&lt;&gt;"","-"&amp;F132&amp;G132,""),IF(H132&lt;&gt;"","-"&amp;H132&amp;I132,""),IF(J132&lt;&gt;"","-"&amp;J132&amp;K132,"")),"")</f>
        <v>SL3-BC-HPU1-LCS1-PB3</v>
      </c>
      <c r="M132" s="291" t="str">
        <f>IFERROR(VLOOKUP(J132,'LOOK-UP TABLES'!$AS:$AT,2,FALSE),"")</f>
        <v xml:space="preserve">Push Button </v>
      </c>
      <c r="N132" s="291" t="s">
        <v>61</v>
      </c>
      <c r="O132" s="291" t="s">
        <v>66</v>
      </c>
      <c r="P132" s="291" t="s">
        <v>291</v>
      </c>
      <c r="Q132" s="291" t="s">
        <v>294</v>
      </c>
      <c r="R132" s="291" t="s">
        <v>69</v>
      </c>
      <c r="S132" s="237" t="str">
        <f t="shared" ref="S132:S133" si="63">IF(L132&lt;&gt;"",IF(N132&lt;&gt;"",N132,"")&amp;IF(O132&lt;&gt;""," "&amp;O132,"")&amp;IF(P132&lt;&gt;""," "&amp;P132,"")&amp;IF(Q132&lt;&gt;""," "&amp;Q132,"")&amp;IF(R132&lt;&gt;""," "&amp;R132,""),"")</f>
        <v>Shiploader 3 Boom Conveyor Take-Up HPU LCS Take-Up Cylinders Extend Push Button</v>
      </c>
      <c r="T132" s="291"/>
      <c r="U132" s="291" t="str">
        <f>IFERROR(VLOOKUP(L132, 'IO LIST'!$J$10:$AE$1823,22, FALSE),"")</f>
        <v>SL3-MEH-ACP1</v>
      </c>
      <c r="V132" s="291" t="s">
        <v>91</v>
      </c>
      <c r="W132" s="291" t="s">
        <v>71</v>
      </c>
      <c r="X132" s="622" t="s">
        <v>169</v>
      </c>
      <c r="Y132" s="625" t="s">
        <v>2333</v>
      </c>
      <c r="Z132" s="291"/>
      <c r="AA132" s="291"/>
      <c r="AB132" s="291"/>
      <c r="AC132" s="291"/>
      <c r="AD132" s="291"/>
      <c r="AE132" s="291"/>
      <c r="AF132" s="428" t="str">
        <f t="shared" ref="AF132:AF133" si="64">IFERROR(IF(U132="FLEX-242-11","7265NBT-043020-242-100 to 180",IF(U132="FLEX-242-01","7265NBT-043020-242-000 to 083","")),"")</f>
        <v/>
      </c>
      <c r="AJ132" s="447" t="s">
        <v>235</v>
      </c>
      <c r="AN132" s="429" t="s">
        <v>152</v>
      </c>
      <c r="AQ132" s="430"/>
      <c r="AS132" s="451"/>
    </row>
    <row r="133" spans="1:45" s="429" customFormat="1" ht="15" customHeight="1" x14ac:dyDescent="0.25">
      <c r="A133" s="426">
        <f t="shared" si="0"/>
        <v>124</v>
      </c>
      <c r="B133" s="291" t="s">
        <v>16</v>
      </c>
      <c r="C133" s="292" t="s">
        <v>59</v>
      </c>
      <c r="D133" s="292" t="s">
        <v>60</v>
      </c>
      <c r="E133" s="292"/>
      <c r="F133" s="424" t="s">
        <v>222</v>
      </c>
      <c r="G133" s="424" t="s">
        <v>65</v>
      </c>
      <c r="H133" s="424" t="s">
        <v>211</v>
      </c>
      <c r="I133" s="424" t="s">
        <v>65</v>
      </c>
      <c r="J133" s="424" t="s">
        <v>220</v>
      </c>
      <c r="K133" s="424" t="s">
        <v>85</v>
      </c>
      <c r="L133" s="468" t="str">
        <f t="shared" si="62"/>
        <v>SL3-BC-HPU1-LCS1-PB4</v>
      </c>
      <c r="M133" s="291" t="str">
        <f>IFERROR(VLOOKUP(J133,'LOOK-UP TABLES'!$AS:$AT,2,FALSE),"")</f>
        <v xml:space="preserve">Push Button </v>
      </c>
      <c r="N133" s="291" t="s">
        <v>61</v>
      </c>
      <c r="O133" s="291" t="s">
        <v>66</v>
      </c>
      <c r="P133" s="291" t="s">
        <v>291</v>
      </c>
      <c r="Q133" s="291" t="s">
        <v>295</v>
      </c>
      <c r="R133" s="291" t="s">
        <v>69</v>
      </c>
      <c r="S133" s="237" t="str">
        <f t="shared" si="63"/>
        <v>Shiploader 3 Boom Conveyor Take-Up HPU LCS Take-Up Cylinders Retract Push Button</v>
      </c>
      <c r="T133" s="291"/>
      <c r="U133" s="291" t="str">
        <f>IFERROR(VLOOKUP(L133, 'IO LIST'!$J$10:$AE$1823,22, FALSE),"")</f>
        <v>SL3-MEH-ACP1</v>
      </c>
      <c r="V133" s="291" t="s">
        <v>91</v>
      </c>
      <c r="W133" s="291" t="s">
        <v>71</v>
      </c>
      <c r="X133" s="622" t="s">
        <v>169</v>
      </c>
      <c r="Y133" s="625" t="s">
        <v>2333</v>
      </c>
      <c r="Z133" s="291"/>
      <c r="AA133" s="291"/>
      <c r="AB133" s="291"/>
      <c r="AC133" s="291"/>
      <c r="AD133" s="291"/>
      <c r="AE133" s="291"/>
      <c r="AF133" s="428" t="str">
        <f t="shared" si="64"/>
        <v/>
      </c>
      <c r="AJ133" s="447" t="s">
        <v>235</v>
      </c>
      <c r="AN133" s="429" t="s">
        <v>152</v>
      </c>
      <c r="AQ133" s="430"/>
    </row>
    <row r="134" spans="1:45" s="429" customFormat="1" ht="15" customHeight="1" x14ac:dyDescent="0.25">
      <c r="A134" s="426">
        <f t="shared" si="0"/>
        <v>125</v>
      </c>
      <c r="B134" s="291" t="s">
        <v>16</v>
      </c>
      <c r="C134" s="292" t="s">
        <v>59</v>
      </c>
      <c r="D134" s="292" t="s">
        <v>60</v>
      </c>
      <c r="E134" s="292"/>
      <c r="F134" s="424" t="s">
        <v>222</v>
      </c>
      <c r="G134" s="424" t="s">
        <v>65</v>
      </c>
      <c r="H134" s="424" t="s">
        <v>211</v>
      </c>
      <c r="I134" s="424" t="s">
        <v>65</v>
      </c>
      <c r="J134" s="424" t="s">
        <v>220</v>
      </c>
      <c r="K134" s="424" t="s">
        <v>123</v>
      </c>
      <c r="L134" s="468" t="str">
        <f>IF(C134&lt;&gt;"",CONCATENATE(IF(C134&lt;&gt;"",C134,""),IF(D134&lt;&gt;"","-"&amp;D134&amp;E134,""),IF(F134&lt;&gt;"","-"&amp;F134&amp;G134,""),IF(H134&lt;&gt;"","-"&amp;H134&amp;I134,""),IF(J134&lt;&gt;"","-"&amp;J134&amp;K134,"")),"")</f>
        <v>SL3-BC-HPU1-LCS1-PB5</v>
      </c>
      <c r="M134" s="291" t="str">
        <f>IFERROR(VLOOKUP(J134,'LOOK-UP TABLES'!$AS:$AT,2,FALSE),"")</f>
        <v xml:space="preserve">Push Button </v>
      </c>
      <c r="N134" s="291" t="s">
        <v>61</v>
      </c>
      <c r="O134" s="291" t="s">
        <v>66</v>
      </c>
      <c r="P134" s="291" t="s">
        <v>291</v>
      </c>
      <c r="Q134" s="291" t="s">
        <v>296</v>
      </c>
      <c r="R134" s="291" t="s">
        <v>69</v>
      </c>
      <c r="S134" s="237" t="str">
        <f t="shared" ref="S134:S138" si="65">IF(L134&lt;&gt;"",IF(N134&lt;&gt;"",N134,"")&amp;IF(O134&lt;&gt;""," "&amp;O134,"")&amp;IF(P134&lt;&gt;""," "&amp;P134,"")&amp;IF(Q134&lt;&gt;""," "&amp;Q134,"")&amp;IF(R134&lt;&gt;""," "&amp;R134,""),"")</f>
        <v>Shiploader 3 Boom Conveyor Take-Up HPU LCS Cassette Cylinders Extend Push Button</v>
      </c>
      <c r="T134" s="291"/>
      <c r="U134" s="291" t="str">
        <f>IFERROR(VLOOKUP(L134, 'IO LIST'!$J$10:$AE$1823,22, FALSE),"")</f>
        <v>SL3-MEH-ACP1</v>
      </c>
      <c r="V134" s="291" t="s">
        <v>91</v>
      </c>
      <c r="W134" s="291" t="s">
        <v>71</v>
      </c>
      <c r="X134" s="622" t="s">
        <v>169</v>
      </c>
      <c r="Y134" s="625" t="s">
        <v>2333</v>
      </c>
      <c r="Z134" s="291"/>
      <c r="AA134" s="291"/>
      <c r="AB134" s="291"/>
      <c r="AC134" s="291"/>
      <c r="AD134" s="291"/>
      <c r="AE134" s="291"/>
      <c r="AF134" s="428" t="str">
        <f>IFERROR(IF(U134="FLEX-242-11","7265NBT-043020-242-100 to 180",IF(U134="FLEX-242-01","7265NBT-043020-242-000 to 083","")),"")</f>
        <v/>
      </c>
      <c r="AJ134" s="447" t="s">
        <v>235</v>
      </c>
      <c r="AN134" s="429" t="s">
        <v>152</v>
      </c>
      <c r="AQ134" s="430"/>
      <c r="AS134" s="451"/>
    </row>
    <row r="135" spans="1:45" s="429" customFormat="1" ht="15" customHeight="1" x14ac:dyDescent="0.25">
      <c r="A135" s="426">
        <f t="shared" si="0"/>
        <v>126</v>
      </c>
      <c r="B135" s="291" t="s">
        <v>16</v>
      </c>
      <c r="C135" s="292" t="s">
        <v>59</v>
      </c>
      <c r="D135" s="292" t="s">
        <v>60</v>
      </c>
      <c r="E135" s="292"/>
      <c r="F135" s="424" t="s">
        <v>222</v>
      </c>
      <c r="G135" s="424" t="s">
        <v>65</v>
      </c>
      <c r="H135" s="424" t="s">
        <v>211</v>
      </c>
      <c r="I135" s="424" t="s">
        <v>65</v>
      </c>
      <c r="J135" s="424" t="s">
        <v>220</v>
      </c>
      <c r="K135" s="424" t="s">
        <v>125</v>
      </c>
      <c r="L135" s="468" t="str">
        <f>IF(C135&lt;&gt;"",CONCATENATE(IF(C135&lt;&gt;"",C135,""),IF(D135&lt;&gt;"","-"&amp;D135&amp;E135,""),IF(F135&lt;&gt;"","-"&amp;F135&amp;G135,""),IF(H135&lt;&gt;"","-"&amp;H135&amp;I135,""),IF(J135&lt;&gt;"","-"&amp;J135&amp;K135,"")),"")</f>
        <v>SL3-BC-HPU1-LCS1-PB6</v>
      </c>
      <c r="M135" s="291" t="str">
        <f>IFERROR(VLOOKUP(J135,'LOOK-UP TABLES'!$AS:$AT,2,FALSE),"")</f>
        <v xml:space="preserve">Push Button </v>
      </c>
      <c r="N135" s="291" t="s">
        <v>61</v>
      </c>
      <c r="O135" s="291" t="s">
        <v>66</v>
      </c>
      <c r="P135" s="291" t="s">
        <v>291</v>
      </c>
      <c r="Q135" s="291" t="s">
        <v>297</v>
      </c>
      <c r="R135" s="291" t="s">
        <v>69</v>
      </c>
      <c r="S135" s="237" t="str">
        <f t="shared" si="65"/>
        <v>Shiploader 3 Boom Conveyor Take-Up HPU LCS Cassette Cylinders Retract Push Button</v>
      </c>
      <c r="T135" s="291"/>
      <c r="U135" s="291" t="str">
        <f>IFERROR(VLOOKUP(L135, 'IO LIST'!$J$10:$AE$1823,22, FALSE),"")</f>
        <v>SL3-MEH-ACP1</v>
      </c>
      <c r="V135" s="291" t="s">
        <v>91</v>
      </c>
      <c r="W135" s="291" t="s">
        <v>71</v>
      </c>
      <c r="X135" s="622" t="s">
        <v>169</v>
      </c>
      <c r="Y135" s="625" t="s">
        <v>2333</v>
      </c>
      <c r="Z135" s="291"/>
      <c r="AA135" s="291"/>
      <c r="AB135" s="291"/>
      <c r="AC135" s="291"/>
      <c r="AD135" s="291"/>
      <c r="AE135" s="291"/>
      <c r="AF135" s="428" t="str">
        <f>IFERROR(IF(U135="FLEX-242-11","7265NBT-043020-242-100 to 180",IF(U135="FLEX-242-01","7265NBT-043020-242-000 to 083","")),"")</f>
        <v/>
      </c>
      <c r="AJ135" s="447" t="s">
        <v>235</v>
      </c>
      <c r="AN135" s="429" t="s">
        <v>152</v>
      </c>
      <c r="AQ135" s="430"/>
    </row>
    <row r="136" spans="1:45" s="429" customFormat="1" ht="15" customHeight="1" x14ac:dyDescent="0.25">
      <c r="A136" s="426">
        <f t="shared" si="0"/>
        <v>127</v>
      </c>
      <c r="B136" s="291" t="s">
        <v>16</v>
      </c>
      <c r="C136" s="292" t="s">
        <v>59</v>
      </c>
      <c r="D136" s="292" t="s">
        <v>60</v>
      </c>
      <c r="E136" s="292"/>
      <c r="F136" s="424" t="s">
        <v>222</v>
      </c>
      <c r="G136" s="424" t="s">
        <v>65</v>
      </c>
      <c r="H136" s="424" t="s">
        <v>211</v>
      </c>
      <c r="I136" s="424" t="s">
        <v>65</v>
      </c>
      <c r="J136" s="424" t="s">
        <v>220</v>
      </c>
      <c r="K136" s="424" t="s">
        <v>127</v>
      </c>
      <c r="L136" s="468" t="str">
        <f>IF(C136&lt;&gt;"",CONCATENATE(IF(C136&lt;&gt;"",C136,""),IF(D136&lt;&gt;"","-"&amp;D136&amp;E136,""),IF(F136&lt;&gt;"","-"&amp;F136&amp;G136,""),IF(H136&lt;&gt;"","-"&amp;H136&amp;I136,""),IF(J136&lt;&gt;"","-"&amp;J136&amp;K136,"")),"")</f>
        <v>SL3-BC-HPU1-LCS1-PB7</v>
      </c>
      <c r="M136" s="291" t="str">
        <f>IFERROR(VLOOKUP(J136,'LOOK-UP TABLES'!$AS:$AT,2,FALSE),"")</f>
        <v xml:space="preserve">Push Button </v>
      </c>
      <c r="N136" s="291" t="s">
        <v>61</v>
      </c>
      <c r="O136" s="291" t="s">
        <v>66</v>
      </c>
      <c r="P136" s="291" t="s">
        <v>291</v>
      </c>
      <c r="Q136" s="291" t="s">
        <v>298</v>
      </c>
      <c r="R136" s="291" t="s">
        <v>69</v>
      </c>
      <c r="S136" s="237" t="str">
        <f t="shared" si="65"/>
        <v>Shiploader 3 Boom Conveyor Take-Up HPU LCS Cut-off Gate Cyl. Extend Push Button</v>
      </c>
      <c r="T136" s="291"/>
      <c r="U136" s="291" t="str">
        <f>IFERROR(VLOOKUP(L136, 'IO LIST'!$J$10:$AE$1823,22, FALSE),"")</f>
        <v>SL3-MEH-ACP1</v>
      </c>
      <c r="V136" s="291" t="s">
        <v>91</v>
      </c>
      <c r="W136" s="291" t="s">
        <v>71</v>
      </c>
      <c r="X136" s="622" t="s">
        <v>169</v>
      </c>
      <c r="Y136" s="625" t="s">
        <v>2333</v>
      </c>
      <c r="Z136" s="291"/>
      <c r="AA136" s="291"/>
      <c r="AB136" s="291"/>
      <c r="AC136" s="291"/>
      <c r="AD136" s="291"/>
      <c r="AE136" s="291"/>
      <c r="AF136" s="428" t="str">
        <f>IFERROR(IF(U136="FLEX-242-11","7265NBT-043020-242-100 to 180",IF(U136="FLEX-242-01","7265NBT-043020-242-000 to 083","")),"")</f>
        <v/>
      </c>
      <c r="AJ136" s="447" t="s">
        <v>235</v>
      </c>
      <c r="AN136" s="429" t="s">
        <v>152</v>
      </c>
      <c r="AQ136" s="430"/>
    </row>
    <row r="137" spans="1:45" s="429" customFormat="1" ht="15" customHeight="1" x14ac:dyDescent="0.25">
      <c r="A137" s="426">
        <f t="shared" si="0"/>
        <v>128</v>
      </c>
      <c r="B137" s="291" t="s">
        <v>16</v>
      </c>
      <c r="C137" s="292" t="s">
        <v>59</v>
      </c>
      <c r="D137" s="292" t="s">
        <v>60</v>
      </c>
      <c r="E137" s="292"/>
      <c r="F137" s="424" t="s">
        <v>222</v>
      </c>
      <c r="G137" s="424" t="s">
        <v>65</v>
      </c>
      <c r="H137" s="424" t="s">
        <v>211</v>
      </c>
      <c r="I137" s="424" t="s">
        <v>65</v>
      </c>
      <c r="J137" s="424" t="s">
        <v>220</v>
      </c>
      <c r="K137" s="424" t="s">
        <v>190</v>
      </c>
      <c r="L137" s="468" t="str">
        <f>IF(C137&lt;&gt;"",CONCATENATE(IF(C137&lt;&gt;"",C137,""),IF(D137&lt;&gt;"","-"&amp;D137&amp;E137,""),IF(F137&lt;&gt;"","-"&amp;F137&amp;G137,""),IF(H137&lt;&gt;"","-"&amp;H137&amp;I137,""),IF(J137&lt;&gt;"","-"&amp;J137&amp;K137,"")),"")</f>
        <v>SL3-BC-HPU1-LCS1-PB8</v>
      </c>
      <c r="M137" s="291" t="str">
        <f>IFERROR(VLOOKUP(J137,'LOOK-UP TABLES'!$AS:$AT,2,FALSE),"")</f>
        <v xml:space="preserve">Push Button </v>
      </c>
      <c r="N137" s="291" t="s">
        <v>61</v>
      </c>
      <c r="O137" s="291" t="s">
        <v>66</v>
      </c>
      <c r="P137" s="291" t="s">
        <v>291</v>
      </c>
      <c r="Q137" s="291" t="s">
        <v>299</v>
      </c>
      <c r="R137" s="291" t="s">
        <v>69</v>
      </c>
      <c r="S137" s="237" t="str">
        <f t="shared" si="65"/>
        <v>Shiploader 3 Boom Conveyor Take-Up HPU LCS Cut-off Gate Cyl. Retract Push Button</v>
      </c>
      <c r="T137" s="291"/>
      <c r="U137" s="291" t="str">
        <f>IFERROR(VLOOKUP(L137, 'IO LIST'!$J$10:$AE$1823,22, FALSE),"")</f>
        <v>SL3-MEH-ACP1</v>
      </c>
      <c r="V137" s="291" t="s">
        <v>91</v>
      </c>
      <c r="W137" s="291" t="s">
        <v>71</v>
      </c>
      <c r="X137" s="622" t="s">
        <v>169</v>
      </c>
      <c r="Y137" s="625" t="s">
        <v>2333</v>
      </c>
      <c r="Z137" s="291"/>
      <c r="AA137" s="291"/>
      <c r="AB137" s="291"/>
      <c r="AC137" s="291"/>
      <c r="AD137" s="291"/>
      <c r="AE137" s="291"/>
      <c r="AF137" s="428" t="str">
        <f>IFERROR(IF(U137="FLEX-242-11","7265NBT-043020-242-100 to 180",IF(U137="FLEX-242-01","7265NBT-043020-242-000 to 083","")),"")</f>
        <v/>
      </c>
      <c r="AJ137" s="447" t="s">
        <v>235</v>
      </c>
      <c r="AN137" s="429" t="s">
        <v>152</v>
      </c>
      <c r="AQ137" s="430"/>
    </row>
    <row r="138" spans="1:45" s="20" customFormat="1" ht="15" customHeight="1" x14ac:dyDescent="0.25">
      <c r="A138" s="137">
        <f t="shared" si="0"/>
        <v>129</v>
      </c>
      <c r="B138" s="21" t="s">
        <v>16</v>
      </c>
      <c r="C138" s="15" t="s">
        <v>59</v>
      </c>
      <c r="D138" s="15" t="s">
        <v>60</v>
      </c>
      <c r="E138" s="15"/>
      <c r="F138" s="16" t="s">
        <v>222</v>
      </c>
      <c r="G138" s="16" t="s">
        <v>65</v>
      </c>
      <c r="H138" s="16" t="s">
        <v>211</v>
      </c>
      <c r="I138" s="16" t="s">
        <v>65</v>
      </c>
      <c r="J138" s="16" t="s">
        <v>212</v>
      </c>
      <c r="K138" s="16" t="s">
        <v>65</v>
      </c>
      <c r="L138" s="514" t="str">
        <f>IF(C138&lt;&gt;"",CONCATENATE(IF(C138&lt;&gt;"",C138,""),IF(D138&lt;&gt;"","-"&amp;D138&amp;E138,""),IF(F138&lt;&gt;"","-"&amp;F138&amp;G138,""),IF(H138&lt;&gt;"","-"&amp;H138&amp;I138,""),IF(J138&lt;&gt;"","-"&amp;J138&amp;K138,"")),"")</f>
        <v>SL3-BC-HPU1-LCS1-PL1</v>
      </c>
      <c r="M138" s="21" t="str">
        <f>IFERROR(VLOOKUP(J138,'LOOK-UP TABLES'!$AS:$AT,2,FALSE),"")</f>
        <v xml:space="preserve">Pilot Light </v>
      </c>
      <c r="N138" s="21" t="s">
        <v>61</v>
      </c>
      <c r="O138" s="21" t="s">
        <v>66</v>
      </c>
      <c r="P138" s="291" t="s">
        <v>291</v>
      </c>
      <c r="Q138" s="291" t="s">
        <v>300</v>
      </c>
      <c r="R138" s="291" t="s">
        <v>214</v>
      </c>
      <c r="S138" s="37" t="str">
        <f t="shared" si="65"/>
        <v>Shiploader 3 Boom Conveyor Take-Up HPU LCS Maintenance Mode Pilot Light</v>
      </c>
      <c r="T138" s="21"/>
      <c r="U138" s="21" t="str">
        <f>IFERROR(VLOOKUP(L138, 'IO LIST'!$J$10:$AE$1823,22, FALSE),"")</f>
        <v>SL3-MEH-ACP1</v>
      </c>
      <c r="V138" s="21" t="s">
        <v>99</v>
      </c>
      <c r="W138" s="21" t="s">
        <v>71</v>
      </c>
      <c r="X138" s="622" t="s">
        <v>169</v>
      </c>
      <c r="Y138" s="625" t="s">
        <v>2331</v>
      </c>
      <c r="Z138" s="21"/>
      <c r="AA138" s="21"/>
      <c r="AB138" s="21"/>
      <c r="AC138" s="21"/>
      <c r="AD138" s="21"/>
      <c r="AE138" s="21"/>
      <c r="AF138" s="28" t="str">
        <f>IFERROR(IF(U138="FLEX-242-11","7265NBT-043020-242-100 to 180",IF(U138="FLEX-242-01","7265NBT-043020-242-000 to 083","")),"")</f>
        <v/>
      </c>
      <c r="AG138" s="309">
        <v>45468</v>
      </c>
      <c r="AH138" s="20" t="s">
        <v>301</v>
      </c>
      <c r="AI138" s="22"/>
      <c r="AJ138" s="311" t="s">
        <v>235</v>
      </c>
      <c r="AN138" s="22" t="s">
        <v>106</v>
      </c>
      <c r="AQ138" s="192"/>
    </row>
    <row r="139" spans="1:45" s="20" customFormat="1" ht="15" customHeight="1" x14ac:dyDescent="0.25">
      <c r="A139" s="137">
        <f t="shared" si="0"/>
        <v>130</v>
      </c>
      <c r="B139" s="21" t="s">
        <v>16</v>
      </c>
      <c r="C139" s="15" t="s">
        <v>59</v>
      </c>
      <c r="D139" s="15" t="s">
        <v>60</v>
      </c>
      <c r="E139" s="15"/>
      <c r="F139" s="16" t="s">
        <v>222</v>
      </c>
      <c r="G139" s="16" t="s">
        <v>65</v>
      </c>
      <c r="H139" s="16" t="s">
        <v>211</v>
      </c>
      <c r="I139" s="16" t="s">
        <v>65</v>
      </c>
      <c r="J139" s="16" t="s">
        <v>212</v>
      </c>
      <c r="K139" s="16" t="s">
        <v>77</v>
      </c>
      <c r="L139" s="514" t="str">
        <f t="shared" ref="L139" si="66">IF(C139&lt;&gt;"",CONCATENATE(IF(C139&lt;&gt;"",C139,""),IF(D139&lt;&gt;"","-"&amp;D139&amp;E139,""),IF(F139&lt;&gt;"","-"&amp;F139&amp;G139,""),IF(H139&lt;&gt;"","-"&amp;H139&amp;I139,""),IF(J139&lt;&gt;"","-"&amp;J139&amp;K139,"")),"")</f>
        <v>SL3-BC-HPU1-LCS1-PL2</v>
      </c>
      <c r="M139" s="21" t="str">
        <f>IFERROR(VLOOKUP(J139,'LOOK-UP TABLES'!$AS:$AT,2,FALSE),"")</f>
        <v xml:space="preserve">Pilot Light </v>
      </c>
      <c r="N139" s="21" t="s">
        <v>61</v>
      </c>
      <c r="O139" s="21" t="s">
        <v>66</v>
      </c>
      <c r="P139" s="291" t="s">
        <v>291</v>
      </c>
      <c r="Q139" s="291" t="s">
        <v>302</v>
      </c>
      <c r="R139" s="291" t="s">
        <v>214</v>
      </c>
      <c r="S139" s="37" t="str">
        <f t="shared" ref="S139" si="67">IF(L139&lt;&gt;"",IF(N139&lt;&gt;"",N139,"")&amp;IF(O139&lt;&gt;""," "&amp;O139,"")&amp;IF(P139&lt;&gt;""," "&amp;P139,"")&amp;IF(Q139&lt;&gt;""," "&amp;Q139,"")&amp;IF(R139&lt;&gt;""," "&amp;R139,""),"")</f>
        <v>Shiploader 3 Boom Conveyor Take-Up HPU LCS Tension Ok Pilot Light</v>
      </c>
      <c r="T139" s="21"/>
      <c r="U139" s="21" t="str">
        <f>IFERROR(VLOOKUP(L139, 'IO LIST'!$J$10:$AE$1823,22, FALSE),"")</f>
        <v>SL3-MEH-ACP1</v>
      </c>
      <c r="V139" s="21" t="s">
        <v>99</v>
      </c>
      <c r="W139" s="21" t="s">
        <v>71</v>
      </c>
      <c r="X139" s="622" t="s">
        <v>169</v>
      </c>
      <c r="Y139" s="625" t="s">
        <v>2331</v>
      </c>
      <c r="Z139" s="21"/>
      <c r="AA139" s="21"/>
      <c r="AB139" s="21"/>
      <c r="AC139" s="21"/>
      <c r="AD139" s="21"/>
      <c r="AE139" s="21"/>
      <c r="AF139" s="28" t="str">
        <f t="shared" ref="AF139" si="68">IFERROR(IF(U139="FLEX-242-11","7265NBT-043020-242-100 to 180",IF(U139="FLEX-242-01","7265NBT-043020-242-000 to 083","")),"")</f>
        <v/>
      </c>
      <c r="AG139" s="309">
        <v>45468</v>
      </c>
      <c r="AH139" s="20" t="s">
        <v>301</v>
      </c>
      <c r="AI139" s="22"/>
      <c r="AJ139" s="311" t="s">
        <v>235</v>
      </c>
      <c r="AN139" s="22" t="s">
        <v>106</v>
      </c>
      <c r="AQ139" s="192"/>
    </row>
    <row r="140" spans="1:45" s="20" customFormat="1" ht="15" customHeight="1" x14ac:dyDescent="0.25">
      <c r="A140" s="137">
        <f t="shared" si="0"/>
        <v>131</v>
      </c>
      <c r="B140" s="21" t="s">
        <v>16</v>
      </c>
      <c r="C140" s="15" t="s">
        <v>59</v>
      </c>
      <c r="D140" s="15" t="s">
        <v>60</v>
      </c>
      <c r="E140" s="15"/>
      <c r="F140" s="16" t="s">
        <v>222</v>
      </c>
      <c r="G140" s="16" t="s">
        <v>65</v>
      </c>
      <c r="H140" s="16" t="s">
        <v>211</v>
      </c>
      <c r="I140" s="16" t="s">
        <v>65</v>
      </c>
      <c r="J140" s="16" t="s">
        <v>212</v>
      </c>
      <c r="K140" s="16" t="s">
        <v>83</v>
      </c>
      <c r="L140" s="514" t="str">
        <f t="shared" ref="L140" si="69">IF(C140&lt;&gt;"",CONCATENATE(IF(C140&lt;&gt;"",C140,""),IF(D140&lt;&gt;"","-"&amp;D140&amp;E140,""),IF(F140&lt;&gt;"","-"&amp;F140&amp;G140,""),IF(H140&lt;&gt;"","-"&amp;H140&amp;I140,""),IF(J140&lt;&gt;"","-"&amp;J140&amp;K140,"")),"")</f>
        <v>SL3-BC-HPU1-LCS1-PL3</v>
      </c>
      <c r="M140" s="21" t="str">
        <f>IFERROR(VLOOKUP(J140,'LOOK-UP TABLES'!$AS:$AT,2,FALSE),"")</f>
        <v xml:space="preserve">Pilot Light </v>
      </c>
      <c r="N140" s="21" t="s">
        <v>61</v>
      </c>
      <c r="O140" s="21" t="s">
        <v>66</v>
      </c>
      <c r="P140" s="291" t="s">
        <v>291</v>
      </c>
      <c r="Q140" s="291" t="s">
        <v>303</v>
      </c>
      <c r="R140" s="291" t="s">
        <v>214</v>
      </c>
      <c r="S140" s="37" t="str">
        <f t="shared" ref="S140" si="70">IF(L140&lt;&gt;"",IF(N140&lt;&gt;"",N140,"")&amp;IF(O140&lt;&gt;""," "&amp;O140,"")&amp;IF(P140&lt;&gt;""," "&amp;P140,"")&amp;IF(Q140&lt;&gt;""," "&amp;Q140,"")&amp;IF(R140&lt;&gt;""," "&amp;R140,""),"")</f>
        <v>Shiploader 3 Boom Conveyor Take-Up HPU LCS Tension High Pilot Light</v>
      </c>
      <c r="T140" s="21"/>
      <c r="U140" s="21" t="str">
        <f>IFERROR(VLOOKUP(L140, 'IO LIST'!$J$10:$AE$1823,22, FALSE),"")</f>
        <v>SL3-MEH-ACP1</v>
      </c>
      <c r="V140" s="21" t="s">
        <v>99</v>
      </c>
      <c r="W140" s="21" t="s">
        <v>71</v>
      </c>
      <c r="X140" s="622" t="s">
        <v>169</v>
      </c>
      <c r="Y140" s="625" t="s">
        <v>2331</v>
      </c>
      <c r="Z140" s="21"/>
      <c r="AA140" s="21"/>
      <c r="AB140" s="21"/>
      <c r="AC140" s="21"/>
      <c r="AD140" s="21"/>
      <c r="AE140" s="21"/>
      <c r="AF140" s="28" t="str">
        <f t="shared" ref="AF140" si="71">IFERROR(IF(U140="FLEX-242-11","7265NBT-043020-242-100 to 180",IF(U140="FLEX-242-01","7265NBT-043020-242-000 to 083","")),"")</f>
        <v/>
      </c>
      <c r="AI140" s="22"/>
      <c r="AJ140" s="311" t="s">
        <v>235</v>
      </c>
      <c r="AN140" s="22" t="s">
        <v>106</v>
      </c>
      <c r="AQ140" s="192"/>
    </row>
    <row r="141" spans="1:45" s="20" customFormat="1" ht="15" customHeight="1" x14ac:dyDescent="0.25">
      <c r="A141" s="137">
        <f t="shared" si="0"/>
        <v>132</v>
      </c>
      <c r="B141" s="21"/>
      <c r="C141" s="15"/>
      <c r="D141" s="15"/>
      <c r="E141" s="15"/>
      <c r="F141" s="16"/>
      <c r="G141" s="16"/>
      <c r="H141" s="16"/>
      <c r="I141" s="16"/>
      <c r="J141" s="16"/>
      <c r="K141" s="16"/>
      <c r="L141" s="238"/>
      <c r="M141" s="21" t="str">
        <f>IFERROR(VLOOKUP(J141,'LOOK-UP TABLES'!$AS:$AT,2,FALSE),"")</f>
        <v/>
      </c>
      <c r="N141" s="21"/>
      <c r="O141" s="21"/>
      <c r="P141" s="21"/>
      <c r="Q141" s="21"/>
      <c r="R141" s="21"/>
      <c r="S141" s="37"/>
      <c r="T141" s="21"/>
      <c r="U141" s="21" t="str">
        <f>IFERROR(VLOOKUP(L141, 'IO LIST'!$J$10:$AE$1823,22, FALSE),"")</f>
        <v/>
      </c>
      <c r="V141" s="21"/>
      <c r="W141" s="21"/>
      <c r="X141" s="21"/>
      <c r="Y141" s="27"/>
      <c r="Z141" s="21"/>
      <c r="AA141" s="21"/>
      <c r="AB141" s="21"/>
      <c r="AC141" s="21"/>
      <c r="AD141" s="21"/>
      <c r="AE141" s="21"/>
      <c r="AF141" s="28"/>
      <c r="AI141" s="22"/>
      <c r="AQ141" s="192"/>
    </row>
    <row r="142" spans="1:45" s="1" customFormat="1" ht="15" customHeight="1" x14ac:dyDescent="0.25">
      <c r="A142" s="150">
        <f t="shared" ref="A142:A715" si="72">ROW()-9</f>
        <v>133</v>
      </c>
      <c r="B142" s="150"/>
      <c r="C142" s="150"/>
      <c r="D142" s="150"/>
      <c r="E142" s="150"/>
      <c r="F142" s="148"/>
      <c r="G142" s="148"/>
      <c r="H142" s="148"/>
      <c r="I142" s="148"/>
      <c r="J142" s="148"/>
      <c r="K142" s="148"/>
      <c r="L142" s="150"/>
      <c r="M142" s="150"/>
      <c r="N142" s="150"/>
      <c r="O142" s="150" t="s">
        <v>304</v>
      </c>
      <c r="P142" s="150"/>
      <c r="Q142" s="150"/>
      <c r="R142" s="150"/>
      <c r="S142" s="153"/>
      <c r="T142" s="150"/>
      <c r="U142" s="150" t="str">
        <f>IFERROR(VLOOKUP(L142, 'IO LIST'!$J$10:$AE$1823,22, FALSE),"")</f>
        <v/>
      </c>
      <c r="V142" s="150"/>
      <c r="W142" s="150"/>
      <c r="X142" s="150"/>
      <c r="Y142" s="154"/>
      <c r="Z142" s="150"/>
      <c r="AA142" s="150"/>
      <c r="AB142" s="150"/>
      <c r="AC142" s="150"/>
      <c r="AD142" s="150"/>
      <c r="AE142" s="150" t="s">
        <v>63</v>
      </c>
      <c r="AF142" s="155" t="str">
        <f t="shared" ref="AF142:AF151" si="73">IFERROR(IF(U142="FLEX-242-11","7265NBT-043020-242-100 to 180",IF(U142="FLEX-242-01","7265NBT-043020-242-000 to 083","")),"")</f>
        <v/>
      </c>
      <c r="AH142" s="22"/>
      <c r="AI142" s="22"/>
      <c r="AJ142" s="22"/>
      <c r="AK142" s="22"/>
      <c r="AQ142" s="42"/>
    </row>
    <row r="143" spans="1:45" s="20" customFormat="1" ht="15" customHeight="1" x14ac:dyDescent="0.25">
      <c r="A143" s="137">
        <f t="shared" si="72"/>
        <v>134</v>
      </c>
      <c r="B143" s="21" t="s">
        <v>16</v>
      </c>
      <c r="C143" s="15" t="s">
        <v>59</v>
      </c>
      <c r="D143" s="293"/>
      <c r="E143" s="15"/>
      <c r="F143" s="16" t="s">
        <v>305</v>
      </c>
      <c r="G143" s="16" t="s">
        <v>65</v>
      </c>
      <c r="H143" s="16"/>
      <c r="I143" s="16"/>
      <c r="J143" s="16" t="s">
        <v>306</v>
      </c>
      <c r="K143" s="16" t="s">
        <v>65</v>
      </c>
      <c r="L143" s="359" t="str">
        <f t="shared" ref="L143:L150" si="74">IF(C143&lt;&gt;"",CONCATENATE(IF(C143&lt;&gt;"",C143,""),IF(D143&lt;&gt;"","-"&amp;D143&amp;E143,""),IF(F143&lt;&gt;"","-"&amp;F143&amp;G143,""),IF(H143&lt;&gt;"","-"&amp;H143&amp;I143,""),IF(J143&lt;&gt;"","-"&amp;J143&amp;K143,"")),"")</f>
        <v>SL3-LU1-LIT1</v>
      </c>
      <c r="M143" s="21" t="str">
        <f>IFERROR(VLOOKUP(J143,'LOOK-UP TABLES'!$AS:$AT,2,FALSE),"")</f>
        <v xml:space="preserve">Level Transmitter with Local Indicator </v>
      </c>
      <c r="N143" s="21" t="s">
        <v>61</v>
      </c>
      <c r="O143" s="21" t="s">
        <v>304</v>
      </c>
      <c r="P143" s="21"/>
      <c r="Q143" s="21"/>
      <c r="R143" s="291" t="s">
        <v>307</v>
      </c>
      <c r="S143" s="37" t="str">
        <f>IF(L143&lt;&gt;"",IF(N143&lt;&gt;"",N143,"")&amp;IF(O143&lt;&gt;""," "&amp;O143,"")&amp;IF(P143&lt;&gt;""," "&amp;P143,"")&amp;IF(Q143&lt;&gt;""," "&amp;Q143,"")&amp;IF(R143&lt;&gt;""," "&amp;R143,""),"")</f>
        <v>Shiploader 3 Slew Lube Unit 1 Level Transmitter</v>
      </c>
      <c r="T143" s="21"/>
      <c r="U143" s="21" t="str">
        <f>IFERROR(VLOOKUP(L143, 'IO LIST'!$J$10:$AE$1823,22, FALSE),"")</f>
        <v>SL3-MEH-ACP1</v>
      </c>
      <c r="V143" s="21" t="s">
        <v>136</v>
      </c>
      <c r="W143" s="21" t="s">
        <v>119</v>
      </c>
      <c r="X143" s="21"/>
      <c r="Y143" s="27"/>
      <c r="Z143" s="21"/>
      <c r="AA143" s="21"/>
      <c r="AB143" s="21"/>
      <c r="AC143" s="21"/>
      <c r="AD143" s="21"/>
      <c r="AE143" s="21"/>
      <c r="AF143" s="28" t="str">
        <f t="shared" si="73"/>
        <v/>
      </c>
      <c r="AI143" s="22"/>
      <c r="AP143" s="20" t="s">
        <v>308</v>
      </c>
      <c r="AQ143" s="192" t="s">
        <v>309</v>
      </c>
    </row>
    <row r="144" spans="1:45" s="20" customFormat="1" ht="15" customHeight="1" x14ac:dyDescent="0.25">
      <c r="A144" s="137">
        <f t="shared" si="72"/>
        <v>135</v>
      </c>
      <c r="B144" s="21" t="s">
        <v>16</v>
      </c>
      <c r="C144" s="15" t="s">
        <v>59</v>
      </c>
      <c r="D144" s="293"/>
      <c r="E144" s="15"/>
      <c r="F144" s="16" t="s">
        <v>305</v>
      </c>
      <c r="G144" s="16" t="s">
        <v>65</v>
      </c>
      <c r="H144" s="16"/>
      <c r="I144" s="16"/>
      <c r="J144" s="16" t="s">
        <v>262</v>
      </c>
      <c r="K144" s="16" t="s">
        <v>65</v>
      </c>
      <c r="L144" s="359" t="str">
        <f t="shared" si="74"/>
        <v>SL3-LU1-SV1</v>
      </c>
      <c r="M144" s="21" t="str">
        <f>IFERROR(VLOOKUP(J144,'LOOK-UP TABLES'!$AS:$AT,2,FALSE),"")</f>
        <v xml:space="preserve">Solenoid Valve, Control Valve </v>
      </c>
      <c r="N144" s="21" t="s">
        <v>61</v>
      </c>
      <c r="O144" s="21" t="s">
        <v>304</v>
      </c>
      <c r="P144" s="21"/>
      <c r="Q144" s="21" t="s">
        <v>310</v>
      </c>
      <c r="R144" s="291" t="s">
        <v>264</v>
      </c>
      <c r="S144" s="37" t="str">
        <f t="shared" ref="S144:S151" si="75">IF(L144&lt;&gt;"",IF(N144&lt;&gt;"",N144,"")&amp;IF(O144&lt;&gt;""," "&amp;O144,"")&amp;IF(P144&lt;&gt;""," "&amp;P144,"")&amp;IF(Q144&lt;&gt;""," "&amp;Q144,"")&amp;IF(R144&lt;&gt;""," "&amp;R144,""),"")</f>
        <v>Shiploader 3 Slew Lube Unit 1 Line A Solenoid Valve</v>
      </c>
      <c r="T144" s="21"/>
      <c r="U144" s="21" t="str">
        <f>IFERROR(VLOOKUP(L144, 'IO LIST'!$J$10:$AE$1823,22, FALSE),"")</f>
        <v>SL3-MEH-ACP1</v>
      </c>
      <c r="V144" s="21" t="s">
        <v>99</v>
      </c>
      <c r="W144" s="21" t="s">
        <v>119</v>
      </c>
      <c r="X144" s="21"/>
      <c r="Y144" s="27"/>
      <c r="Z144" s="21"/>
      <c r="AA144" s="21"/>
      <c r="AB144" s="21"/>
      <c r="AC144" s="21"/>
      <c r="AD144" s="21"/>
      <c r="AE144" s="21"/>
      <c r="AF144" s="28" t="str">
        <f t="shared" si="73"/>
        <v/>
      </c>
      <c r="AI144" s="22"/>
      <c r="AP144" s="20" t="s">
        <v>308</v>
      </c>
      <c r="AQ144" s="192" t="s">
        <v>309</v>
      </c>
    </row>
    <row r="145" spans="1:43" s="20" customFormat="1" ht="15" customHeight="1" x14ac:dyDescent="0.25">
      <c r="A145" s="137">
        <f t="shared" si="72"/>
        <v>136</v>
      </c>
      <c r="B145" s="21" t="s">
        <v>16</v>
      </c>
      <c r="C145" s="15" t="s">
        <v>59</v>
      </c>
      <c r="D145" s="293"/>
      <c r="E145" s="15"/>
      <c r="F145" s="16" t="s">
        <v>305</v>
      </c>
      <c r="G145" s="16" t="s">
        <v>65</v>
      </c>
      <c r="H145" s="16"/>
      <c r="I145" s="16"/>
      <c r="J145" s="16" t="s">
        <v>262</v>
      </c>
      <c r="K145" s="16" t="s">
        <v>77</v>
      </c>
      <c r="L145" s="359" t="str">
        <f t="shared" si="74"/>
        <v>SL3-LU1-SV2</v>
      </c>
      <c r="M145" s="21" t="str">
        <f>IFERROR(VLOOKUP(J145,'LOOK-UP TABLES'!$AS:$AT,2,FALSE),"")</f>
        <v xml:space="preserve">Solenoid Valve, Control Valve </v>
      </c>
      <c r="N145" s="21" t="s">
        <v>61</v>
      </c>
      <c r="O145" s="21" t="s">
        <v>304</v>
      </c>
      <c r="P145" s="21"/>
      <c r="Q145" s="21" t="s">
        <v>311</v>
      </c>
      <c r="R145" s="291" t="s">
        <v>264</v>
      </c>
      <c r="S145" s="37" t="str">
        <f t="shared" si="75"/>
        <v>Shiploader 3 Slew Lube Unit 1 Line B Solenoid Valve</v>
      </c>
      <c r="T145" s="21"/>
      <c r="U145" s="21" t="str">
        <f>IFERROR(VLOOKUP(L145, 'IO LIST'!$J$10:$AE$1823,22, FALSE),"")</f>
        <v>SL3-MEH-ACP1</v>
      </c>
      <c r="V145" s="21" t="s">
        <v>99</v>
      </c>
      <c r="W145" s="21" t="s">
        <v>119</v>
      </c>
      <c r="X145" s="21"/>
      <c r="Y145" s="27"/>
      <c r="Z145" s="21"/>
      <c r="AA145" s="21"/>
      <c r="AB145" s="21"/>
      <c r="AC145" s="21"/>
      <c r="AD145" s="21"/>
      <c r="AE145" s="21"/>
      <c r="AF145" s="28" t="str">
        <f t="shared" si="73"/>
        <v/>
      </c>
      <c r="AI145" s="22"/>
      <c r="AP145" s="20" t="s">
        <v>308</v>
      </c>
      <c r="AQ145" s="192" t="s">
        <v>309</v>
      </c>
    </row>
    <row r="146" spans="1:43" s="20" customFormat="1" ht="15" customHeight="1" x14ac:dyDescent="0.25">
      <c r="A146" s="137">
        <f t="shared" si="72"/>
        <v>137</v>
      </c>
      <c r="B146" s="21" t="s">
        <v>16</v>
      </c>
      <c r="C146" s="15" t="s">
        <v>59</v>
      </c>
      <c r="D146" s="293"/>
      <c r="E146" s="15"/>
      <c r="F146" s="16" t="s">
        <v>305</v>
      </c>
      <c r="G146" s="16" t="s">
        <v>65</v>
      </c>
      <c r="H146" s="16"/>
      <c r="I146" s="16"/>
      <c r="J146" s="16" t="s">
        <v>262</v>
      </c>
      <c r="K146" s="16" t="s">
        <v>83</v>
      </c>
      <c r="L146" s="359" t="str">
        <f t="shared" si="74"/>
        <v>SL3-LU1-SV3</v>
      </c>
      <c r="M146" s="21" t="str">
        <f>IFERROR(VLOOKUP(J146,'LOOK-UP TABLES'!$AS:$AT,2,FALSE),"")</f>
        <v xml:space="preserve">Solenoid Valve, Control Valve </v>
      </c>
      <c r="N146" s="21" t="s">
        <v>61</v>
      </c>
      <c r="O146" s="21" t="s">
        <v>304</v>
      </c>
      <c r="P146" s="21"/>
      <c r="Q146" s="21" t="s">
        <v>312</v>
      </c>
      <c r="R146" s="291" t="s">
        <v>264</v>
      </c>
      <c r="S146" s="37" t="str">
        <f t="shared" si="75"/>
        <v>Shiploader 3 Slew Lube Unit 1 Refill Solenoid Valve</v>
      </c>
      <c r="T146" s="21"/>
      <c r="U146" s="21" t="str">
        <f>IFERROR(VLOOKUP(L146, 'IO LIST'!$J$10:$AE$1823,22, FALSE),"")</f>
        <v>SL3-MEH-ACP1</v>
      </c>
      <c r="V146" s="21" t="s">
        <v>99</v>
      </c>
      <c r="W146" s="21" t="s">
        <v>119</v>
      </c>
      <c r="X146" s="21"/>
      <c r="Y146" s="27"/>
      <c r="Z146" s="21"/>
      <c r="AA146" s="21"/>
      <c r="AB146" s="21"/>
      <c r="AC146" s="21"/>
      <c r="AD146" s="21"/>
      <c r="AE146" s="21"/>
      <c r="AF146" s="28" t="str">
        <f t="shared" si="73"/>
        <v/>
      </c>
      <c r="AI146" s="22"/>
      <c r="AP146" s="20" t="s">
        <v>308</v>
      </c>
      <c r="AQ146" s="192" t="s">
        <v>309</v>
      </c>
    </row>
    <row r="147" spans="1:43" s="20" customFormat="1" ht="15" customHeight="1" x14ac:dyDescent="0.25">
      <c r="A147" s="137">
        <f t="shared" si="72"/>
        <v>138</v>
      </c>
      <c r="B147" s="21" t="s">
        <v>16</v>
      </c>
      <c r="C147" s="15" t="s">
        <v>59</v>
      </c>
      <c r="D147" s="293"/>
      <c r="E147" s="15"/>
      <c r="F147" s="16" t="s">
        <v>305</v>
      </c>
      <c r="G147" s="16" t="s">
        <v>65</v>
      </c>
      <c r="H147" s="16"/>
      <c r="I147" s="16"/>
      <c r="J147" s="16" t="s">
        <v>174</v>
      </c>
      <c r="K147" s="16" t="s">
        <v>65</v>
      </c>
      <c r="L147" s="259" t="str">
        <f>IF(C147&lt;&gt;"",CONCATENATE(IF(C147&lt;&gt;"",C147,""),IF(D147&lt;&gt;"","-"&amp;D147&amp;E147,""),IF(F147&lt;&gt;"","-"&amp;F147&amp;G147,""),IF(H147&lt;&gt;"","-"&amp;H147&amp;I147,""),IF(J147&lt;&gt;"","-"&amp;J147&amp;K147,"")),"")</f>
        <v>SL3-LU1-HE1</v>
      </c>
      <c r="M147" s="21" t="str">
        <f>IFERROR(VLOOKUP(J147,'LOOK-UP TABLES'!$AS:$AT,2,FALSE),"")</f>
        <v xml:space="preserve">Heater </v>
      </c>
      <c r="N147" s="21" t="s">
        <v>61</v>
      </c>
      <c r="O147" s="21" t="s">
        <v>304</v>
      </c>
      <c r="P147" s="21"/>
      <c r="Q147" s="21"/>
      <c r="R147" s="291" t="s">
        <v>176</v>
      </c>
      <c r="S147" s="37" t="str">
        <f>IF(L147&lt;&gt;"",IF(N147&lt;&gt;"",N147,"")&amp;IF(O147&lt;&gt;""," "&amp;O147,"")&amp;IF(P147&lt;&gt;""," "&amp;P147,"")&amp;IF(Q147&lt;&gt;""," "&amp;Q147,"")&amp;IF(R147&lt;&gt;""," "&amp;R147,""),"")</f>
        <v>Shiploader 3 Slew Lube Unit 1 Space Heater</v>
      </c>
      <c r="T147" s="21"/>
      <c r="U147" s="21" t="s">
        <v>313</v>
      </c>
      <c r="V147" s="21" t="s">
        <v>314</v>
      </c>
      <c r="W147" s="21" t="s">
        <v>119</v>
      </c>
      <c r="X147" s="21"/>
      <c r="Y147" s="27"/>
      <c r="Z147" s="21"/>
      <c r="AA147" s="21"/>
      <c r="AB147" s="21"/>
      <c r="AC147" s="21"/>
      <c r="AD147" s="21"/>
      <c r="AE147" s="21"/>
      <c r="AF147" s="28" t="str">
        <f>IFERROR(IF(U147="FLEX-242-11","7265NBT-043020-242-100 to 180",IF(U147="FLEX-242-01","7265NBT-043020-242-000 to 083","")),"")</f>
        <v/>
      </c>
      <c r="AI147" s="22"/>
      <c r="AP147" s="20" t="s">
        <v>308</v>
      </c>
      <c r="AQ147" s="192" t="s">
        <v>309</v>
      </c>
    </row>
    <row r="148" spans="1:43" s="20" customFormat="1" ht="15" customHeight="1" x14ac:dyDescent="0.25">
      <c r="A148" s="137">
        <f t="shared" si="72"/>
        <v>139</v>
      </c>
      <c r="B148" s="21" t="s">
        <v>16</v>
      </c>
      <c r="C148" s="15" t="s">
        <v>59</v>
      </c>
      <c r="D148" s="293"/>
      <c r="E148" s="15"/>
      <c r="F148" s="16" t="s">
        <v>305</v>
      </c>
      <c r="G148" s="16" t="s">
        <v>65</v>
      </c>
      <c r="H148" s="16"/>
      <c r="I148" s="16"/>
      <c r="J148" s="424" t="s">
        <v>255</v>
      </c>
      <c r="K148" s="424" t="s">
        <v>65</v>
      </c>
      <c r="L148" s="468" t="str">
        <f t="shared" si="74"/>
        <v>SL3-LU1-PIT1</v>
      </c>
      <c r="M148" s="291" t="str">
        <f>IFERROR(VLOOKUP(J148,'LOOK-UP TABLES'!$AS:$AT,2,FALSE),"")</f>
        <v xml:space="preserve">Pressure Transmitter with Local Indicator </v>
      </c>
      <c r="N148" s="291" t="s">
        <v>61</v>
      </c>
      <c r="O148" s="291" t="s">
        <v>304</v>
      </c>
      <c r="P148" s="291" t="s">
        <v>315</v>
      </c>
      <c r="Q148" s="291" t="s">
        <v>310</v>
      </c>
      <c r="R148" s="291" t="s">
        <v>316</v>
      </c>
      <c r="S148" s="37" t="str">
        <f>IF(L148&lt;&gt;"",IF(N148&lt;&gt;"",N148,"")&amp;IF(O148&lt;&gt;""," "&amp;O148,"")&amp;IF(P148&lt;&gt;""," "&amp;P148,"")&amp;IF(Q148&lt;&gt;""," "&amp;Q148,"")&amp;IF(R148&lt;&gt;""," "&amp;R148,""),"")</f>
        <v>Shiploader 3 Slew Lube Unit 1 End of Line @Left Slew Travel Line A Press. Ind. Trans.</v>
      </c>
      <c r="T148" s="21"/>
      <c r="U148" s="21" t="str">
        <f>IFERROR(VLOOKUP(L148, 'IO LIST'!$J$10:$AE$1823,22, FALSE),"")</f>
        <v>SL3-SLW-RCP1</v>
      </c>
      <c r="V148" s="21" t="s">
        <v>91</v>
      </c>
      <c r="W148" s="21" t="s">
        <v>119</v>
      </c>
      <c r="X148" s="21"/>
      <c r="Y148" s="27"/>
      <c r="Z148" s="21"/>
      <c r="AA148" s="21"/>
      <c r="AB148" s="21"/>
      <c r="AC148" s="21"/>
      <c r="AD148" s="21"/>
      <c r="AE148" s="21"/>
      <c r="AF148" s="28" t="str">
        <f t="shared" si="73"/>
        <v/>
      </c>
      <c r="AI148" s="22"/>
      <c r="AP148" s="20" t="s">
        <v>308</v>
      </c>
      <c r="AQ148" s="192" t="s">
        <v>309</v>
      </c>
    </row>
    <row r="149" spans="1:43" s="20" customFormat="1" ht="15" customHeight="1" x14ac:dyDescent="0.25">
      <c r="A149" s="137">
        <f t="shared" si="72"/>
        <v>140</v>
      </c>
      <c r="B149" s="21" t="s">
        <v>16</v>
      </c>
      <c r="C149" s="15" t="s">
        <v>59</v>
      </c>
      <c r="D149" s="293"/>
      <c r="E149" s="15"/>
      <c r="F149" s="16" t="s">
        <v>305</v>
      </c>
      <c r="G149" s="16" t="s">
        <v>65</v>
      </c>
      <c r="H149" s="16"/>
      <c r="I149" s="16"/>
      <c r="J149" s="424" t="s">
        <v>255</v>
      </c>
      <c r="K149" s="424" t="s">
        <v>77</v>
      </c>
      <c r="L149" s="468" t="str">
        <f t="shared" si="74"/>
        <v>SL3-LU1-PIT2</v>
      </c>
      <c r="M149" s="291" t="str">
        <f>IFERROR(VLOOKUP(J149,'LOOK-UP TABLES'!$AS:$AT,2,FALSE),"")</f>
        <v xml:space="preserve">Pressure Transmitter with Local Indicator </v>
      </c>
      <c r="N149" s="291" t="s">
        <v>61</v>
      </c>
      <c r="O149" s="291" t="s">
        <v>304</v>
      </c>
      <c r="P149" s="291" t="s">
        <v>315</v>
      </c>
      <c r="Q149" s="291" t="s">
        <v>311</v>
      </c>
      <c r="R149" s="291" t="s">
        <v>316</v>
      </c>
      <c r="S149" s="37" t="str">
        <f>IF(L149&lt;&gt;"",IF(N149&lt;&gt;"",N149,"")&amp;IF(O149&lt;&gt;""," "&amp;O149,"")&amp;IF(P149&lt;&gt;""," "&amp;P149,"")&amp;IF(Q149&lt;&gt;""," "&amp;Q149,"")&amp;IF(R149&lt;&gt;""," "&amp;R149,""),"")</f>
        <v>Shiploader 3 Slew Lube Unit 1 End of Line @Left Slew Travel Line B Press. Ind. Trans.</v>
      </c>
      <c r="T149" s="21"/>
      <c r="U149" s="21" t="str">
        <f>IFERROR(VLOOKUP(L149, 'IO LIST'!$J$10:$AE$1823,22, FALSE),"")</f>
        <v>SL3-SLW-RCP1</v>
      </c>
      <c r="V149" s="21" t="s">
        <v>91</v>
      </c>
      <c r="W149" s="21" t="s">
        <v>119</v>
      </c>
      <c r="X149" s="21"/>
      <c r="Y149" s="27"/>
      <c r="Z149" s="21"/>
      <c r="AA149" s="21"/>
      <c r="AB149" s="21"/>
      <c r="AC149" s="21"/>
      <c r="AD149" s="21"/>
      <c r="AE149" s="21"/>
      <c r="AF149" s="28" t="str">
        <f t="shared" si="73"/>
        <v/>
      </c>
      <c r="AI149" s="22"/>
      <c r="AP149" s="20" t="s">
        <v>308</v>
      </c>
      <c r="AQ149" s="192" t="s">
        <v>309</v>
      </c>
    </row>
    <row r="150" spans="1:43" s="304" customFormat="1" ht="15" customHeight="1" x14ac:dyDescent="0.25">
      <c r="A150" s="296">
        <f t="shared" si="72"/>
        <v>141</v>
      </c>
      <c r="B150" s="297" t="s">
        <v>16</v>
      </c>
      <c r="C150" s="298" t="s">
        <v>59</v>
      </c>
      <c r="D150" s="298"/>
      <c r="E150" s="298"/>
      <c r="F150" s="299" t="s">
        <v>305</v>
      </c>
      <c r="G150" s="299" t="s">
        <v>65</v>
      </c>
      <c r="H150" s="299"/>
      <c r="I150" s="299"/>
      <c r="J150" s="299" t="s">
        <v>246</v>
      </c>
      <c r="K150" s="299" t="s">
        <v>83</v>
      </c>
      <c r="L150" s="301" t="str">
        <f t="shared" si="74"/>
        <v>SL3-LU1-PSH3</v>
      </c>
      <c r="M150" s="297" t="str">
        <f>IFERROR(VLOOKUP(J150,'LOOK-UP TABLES'!$AS:$AT,2,FALSE),"")</f>
        <v xml:space="preserve">Pressure Switch High Warning </v>
      </c>
      <c r="N150" s="297" t="s">
        <v>61</v>
      </c>
      <c r="O150" s="297" t="s">
        <v>304</v>
      </c>
      <c r="P150" s="297" t="s">
        <v>317</v>
      </c>
      <c r="Q150" s="297"/>
      <c r="R150" s="297" t="s">
        <v>318</v>
      </c>
      <c r="S150" s="300" t="str">
        <f>IF(L150&lt;&gt;"",IF(N150&lt;&gt;"",N150,"")&amp;IF(O150&lt;&gt;""," "&amp;O150,"")&amp;IF(P150&lt;&gt;""," "&amp;P150,"")&amp;IF(Q150&lt;&gt;""," "&amp;Q150,"")&amp;IF(R150&lt;&gt;""," "&amp;R150,""),"")</f>
        <v>Shiploader 3 Slew Lube Unit 1 End of line Switch 3</v>
      </c>
      <c r="T150" s="297"/>
      <c r="U150" s="297" t="str">
        <f>IFERROR(VLOOKUP(L150, 'IO LIST'!$J$10:$AE$1823,22, FALSE),"")</f>
        <v/>
      </c>
      <c r="V150" s="297" t="s">
        <v>91</v>
      </c>
      <c r="W150" s="297" t="s">
        <v>119</v>
      </c>
      <c r="X150" s="297"/>
      <c r="Y150" s="302"/>
      <c r="Z150" s="297"/>
      <c r="AA150" s="297"/>
      <c r="AB150" s="297"/>
      <c r="AC150" s="297"/>
      <c r="AD150" s="297"/>
      <c r="AE150" s="297"/>
      <c r="AF150" s="303" t="str">
        <f t="shared" si="73"/>
        <v/>
      </c>
      <c r="AP150" s="304" t="s">
        <v>308</v>
      </c>
      <c r="AQ150" s="367" t="s">
        <v>309</v>
      </c>
    </row>
    <row r="151" spans="1:43" s="20" customFormat="1" ht="15" customHeight="1" x14ac:dyDescent="0.25">
      <c r="A151" s="137">
        <f t="shared" si="72"/>
        <v>142</v>
      </c>
      <c r="B151" s="21"/>
      <c r="C151" s="15"/>
      <c r="D151" s="293"/>
      <c r="E151" s="15"/>
      <c r="F151" s="16"/>
      <c r="G151" s="16"/>
      <c r="H151" s="16"/>
      <c r="I151" s="16"/>
      <c r="J151" s="16"/>
      <c r="K151" s="16"/>
      <c r="L151" s="238"/>
      <c r="M151" s="21" t="str">
        <f>IFERROR(VLOOKUP(J151,'LOOK-UP TABLES'!$AS:$AT,2,FALSE),"")</f>
        <v/>
      </c>
      <c r="N151" s="21"/>
      <c r="O151" s="21"/>
      <c r="P151" s="21"/>
      <c r="Q151" s="21"/>
      <c r="R151" s="21"/>
      <c r="S151" s="37" t="str">
        <f t="shared" si="75"/>
        <v/>
      </c>
      <c r="T151" s="21"/>
      <c r="U151" s="21" t="str">
        <f>IFERROR(VLOOKUP(L151, 'IO LIST'!$J$10:$AE$1823,22, FALSE),"")</f>
        <v/>
      </c>
      <c r="V151" s="21"/>
      <c r="W151" s="21"/>
      <c r="X151" s="21"/>
      <c r="Y151" s="27"/>
      <c r="Z151" s="21"/>
      <c r="AA151" s="21"/>
      <c r="AB151" s="21"/>
      <c r="AC151" s="21"/>
      <c r="AD151" s="21"/>
      <c r="AE151" s="21"/>
      <c r="AF151" s="28" t="str">
        <f t="shared" si="73"/>
        <v/>
      </c>
      <c r="AI151" s="22"/>
      <c r="AQ151" s="192"/>
    </row>
    <row r="152" spans="1:43" s="22" customFormat="1" ht="15" customHeight="1" x14ac:dyDescent="0.25">
      <c r="A152" s="150">
        <f t="shared" si="72"/>
        <v>143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3"/>
      <c r="M152" s="13"/>
      <c r="N152" s="13"/>
      <c r="O152" s="13" t="s">
        <v>319</v>
      </c>
      <c r="P152" s="13"/>
      <c r="Q152" s="13"/>
      <c r="R152" s="13"/>
      <c r="S152" s="18"/>
      <c r="T152" s="13"/>
      <c r="U152" s="13" t="str">
        <f>IFERROR(VLOOKUP(L152, 'IO LIST'!$J$10:$AE$1823,22, FALSE),"")</f>
        <v/>
      </c>
      <c r="V152" s="13"/>
      <c r="W152" s="13"/>
      <c r="X152" s="13"/>
      <c r="Y152" s="17"/>
      <c r="Z152" s="13"/>
      <c r="AA152" s="13"/>
      <c r="AB152" s="13"/>
      <c r="AC152" s="13"/>
      <c r="AD152" s="13"/>
      <c r="AE152" s="13"/>
      <c r="AF152" s="25" t="str">
        <f t="shared" ref="AF152" si="76">IFERROR(IF(U152="FLEX-242-11","7265NBT-043020-242-100 to 180",IF(U152="FLEX-242-01","7265NBT-043020-242-000 to 083","")),"")</f>
        <v/>
      </c>
      <c r="AQ152" s="366"/>
    </row>
    <row r="153" spans="1:43" s="20" customFormat="1" ht="15" customHeight="1" x14ac:dyDescent="0.25">
      <c r="A153" s="137">
        <f t="shared" si="72"/>
        <v>144</v>
      </c>
      <c r="B153" s="21" t="s">
        <v>16</v>
      </c>
      <c r="C153" s="15" t="s">
        <v>59</v>
      </c>
      <c r="D153" s="15"/>
      <c r="E153" s="15"/>
      <c r="F153" s="16" t="s">
        <v>305</v>
      </c>
      <c r="G153" s="16" t="s">
        <v>65</v>
      </c>
      <c r="H153" s="16" t="s">
        <v>211</v>
      </c>
      <c r="I153" s="16" t="s">
        <v>65</v>
      </c>
      <c r="J153" s="16" t="s">
        <v>212</v>
      </c>
      <c r="K153" s="16" t="s">
        <v>65</v>
      </c>
      <c r="L153" s="359" t="str">
        <f t="shared" ref="L153:L157" si="77">IF(C153&lt;&gt;"",CONCATENATE(IF(C153&lt;&gt;"",C153,""),IF(D153&lt;&gt;"","-"&amp;D153&amp;E153,""),IF(F153&lt;&gt;"","-"&amp;F153&amp;G153,""),IF(H153&lt;&gt;"","-"&amp;H153&amp;I153,""),IF(J153&lt;&gt;"","-"&amp;J153&amp;K153,"")),"")</f>
        <v>SL3-LU1-LCS1-PL1</v>
      </c>
      <c r="M153" s="21" t="str">
        <f>IFERROR(VLOOKUP(J153,'LOOK-UP TABLES'!$AS:$AT,2,FALSE),"")</f>
        <v xml:space="preserve">Pilot Light </v>
      </c>
      <c r="N153" s="21" t="s">
        <v>61</v>
      </c>
      <c r="O153" s="21" t="s">
        <v>320</v>
      </c>
      <c r="P153" s="21" t="s">
        <v>321</v>
      </c>
      <c r="Q153" s="21" t="s">
        <v>213</v>
      </c>
      <c r="R153" s="21" t="s">
        <v>214</v>
      </c>
      <c r="S153" s="37" t="str">
        <f t="shared" ref="S153:S158" si="78">IF(L153&lt;&gt;"",IF(N153&lt;&gt;"",N153,"")&amp;IF(O153&lt;&gt;""," "&amp;O153,"")&amp;IF(P153&lt;&gt;""," "&amp;P153,"")&amp;IF(Q153&lt;&gt;""," "&amp;Q153,"")&amp;IF(R153&lt;&gt;""," "&amp;R153,""),"")</f>
        <v>Shiploader 3 Slew Lubrication Unit 1 Maintenance Mode Active Pilot Light</v>
      </c>
      <c r="T153" s="21"/>
      <c r="U153" s="21" t="str">
        <f>IFERROR(VLOOKUP(L153, 'IO LIST'!$J$10:$AE$1823,22, FALSE),"")</f>
        <v>SL3-MEH-ACP1</v>
      </c>
      <c r="V153" s="21" t="s">
        <v>99</v>
      </c>
      <c r="W153" s="21" t="s">
        <v>71</v>
      </c>
      <c r="X153" s="622" t="s">
        <v>169</v>
      </c>
      <c r="Y153" s="625" t="s">
        <v>2331</v>
      </c>
      <c r="Z153" s="21"/>
      <c r="AA153" s="21"/>
      <c r="AB153" s="21"/>
      <c r="AC153" s="21"/>
      <c r="AD153" s="21"/>
      <c r="AE153" s="21"/>
      <c r="AF153" s="28" t="str">
        <f t="shared" ref="AF153" si="79">IFERROR(IF(U153="FLEX-242-11","7265NBT-043020-242-100 to 180",IF(U153="FLEX-242-01","7265NBT-043020-242-000 to 083","")),"")</f>
        <v/>
      </c>
      <c r="AI153" s="22"/>
      <c r="AN153" s="22" t="s">
        <v>106</v>
      </c>
      <c r="AQ153" s="192"/>
    </row>
    <row r="154" spans="1:43" s="20" customFormat="1" ht="15" customHeight="1" x14ac:dyDescent="0.25">
      <c r="A154" s="137">
        <f t="shared" si="72"/>
        <v>145</v>
      </c>
      <c r="B154" s="21" t="s">
        <v>16</v>
      </c>
      <c r="C154" s="15" t="s">
        <v>59</v>
      </c>
      <c r="D154" s="15"/>
      <c r="E154" s="15"/>
      <c r="F154" s="16" t="s">
        <v>305</v>
      </c>
      <c r="G154" s="16" t="s">
        <v>65</v>
      </c>
      <c r="H154" s="16" t="s">
        <v>211</v>
      </c>
      <c r="I154" s="16" t="s">
        <v>65</v>
      </c>
      <c r="J154" s="16" t="s">
        <v>215</v>
      </c>
      <c r="K154" s="16" t="s">
        <v>216</v>
      </c>
      <c r="L154" s="359" t="str">
        <f t="shared" si="77"/>
        <v>SL3-LU1-LCS1-PBL1A</v>
      </c>
      <c r="M154" s="21" t="str">
        <f>IFERROR(VLOOKUP(J154,'LOOK-UP TABLES'!$AS:$AT,2,FALSE),"")</f>
        <v>Push Button/Pilot Light</v>
      </c>
      <c r="N154" s="21" t="s">
        <v>61</v>
      </c>
      <c r="O154" s="21" t="s">
        <v>320</v>
      </c>
      <c r="P154" s="21" t="s">
        <v>321</v>
      </c>
      <c r="Q154" s="21" t="s">
        <v>322</v>
      </c>
      <c r="R154" s="291" t="s">
        <v>69</v>
      </c>
      <c r="S154" s="37" t="str">
        <f t="shared" si="78"/>
        <v>Shiploader 3 Slew Lubrication Unit 1 Lube Pump Jog Push Button</v>
      </c>
      <c r="T154" s="21"/>
      <c r="U154" s="21" t="str">
        <f>IFERROR(VLOOKUP(L154, 'IO LIST'!$J$10:$AE$1823,22, FALSE),"")</f>
        <v>SL3-MEH-ACP1</v>
      </c>
      <c r="V154" s="21" t="s">
        <v>323</v>
      </c>
      <c r="W154" s="21" t="s">
        <v>71</v>
      </c>
      <c r="X154" s="622" t="s">
        <v>169</v>
      </c>
      <c r="Y154" s="625" t="s">
        <v>2332</v>
      </c>
      <c r="Z154" s="21"/>
      <c r="AA154" s="21"/>
      <c r="AB154" s="21"/>
      <c r="AC154" s="21"/>
      <c r="AD154" s="21"/>
      <c r="AE154" s="21"/>
      <c r="AF154" s="28" t="str">
        <f t="shared" ref="AF154:AF158" si="80">IFERROR(IF(U154="FLEX-242-11","7265NBT-043020-242-100 to 180",IF(U154="FLEX-242-01","7265NBT-043020-242-000 to 083","")),"")</f>
        <v/>
      </c>
      <c r="AI154" s="22"/>
      <c r="AN154" s="22" t="s">
        <v>152</v>
      </c>
      <c r="AQ154" s="192"/>
    </row>
    <row r="155" spans="1:43" s="429" customFormat="1" ht="15" customHeight="1" x14ac:dyDescent="0.25">
      <c r="A155" s="426">
        <f t="shared" si="0"/>
        <v>146</v>
      </c>
      <c r="B155" s="291" t="s">
        <v>16</v>
      </c>
      <c r="C155" s="292" t="s">
        <v>59</v>
      </c>
      <c r="D155" s="292" t="s">
        <v>60</v>
      </c>
      <c r="E155" s="292"/>
      <c r="F155" s="16" t="s">
        <v>305</v>
      </c>
      <c r="G155" s="16" t="s">
        <v>65</v>
      </c>
      <c r="H155" s="424" t="s">
        <v>211</v>
      </c>
      <c r="I155" s="424" t="s">
        <v>65</v>
      </c>
      <c r="J155" s="424" t="s">
        <v>215</v>
      </c>
      <c r="K155" s="424" t="s">
        <v>219</v>
      </c>
      <c r="L155" s="468" t="str">
        <f t="shared" si="77"/>
        <v>SL3-BC-LU1-LCS1-PBL1B</v>
      </c>
      <c r="M155" s="291" t="str">
        <f>IFERROR(VLOOKUP(J155,'LOOK-UP TABLES'!$AS:$AT,2,FALSE),"")</f>
        <v>Push Button/Pilot Light</v>
      </c>
      <c r="N155" s="291" t="s">
        <v>61</v>
      </c>
      <c r="O155" s="21" t="s">
        <v>320</v>
      </c>
      <c r="P155" s="21" t="s">
        <v>321</v>
      </c>
      <c r="Q155" s="21" t="s">
        <v>322</v>
      </c>
      <c r="R155" s="291" t="s">
        <v>214</v>
      </c>
      <c r="S155" s="237" t="str">
        <f>IF(L155&lt;&gt;"",IF(N155&lt;&gt;"",N155,"")&amp;IF(O155&lt;&gt;""," "&amp;O155,"")&amp;IF(P155&lt;&gt;""," "&amp;P155,"")&amp;IF(Q155&lt;&gt;""," "&amp;Q155,"")&amp;IF(R155&lt;&gt;""," "&amp;R155,""),"")</f>
        <v>Shiploader 3 Slew Lubrication Unit 1 Lube Pump Jog Pilot Light</v>
      </c>
      <c r="T155" s="291"/>
      <c r="U155" s="291" t="str">
        <f>IFERROR(VLOOKUP(L155, 'IO LIST'!$J$10:$AE$1823,22, FALSE),"")</f>
        <v>SL3-MEH-ACP1</v>
      </c>
      <c r="V155" s="291" t="s">
        <v>91</v>
      </c>
      <c r="W155" s="291" t="s">
        <v>71</v>
      </c>
      <c r="X155" s="622" t="s">
        <v>169</v>
      </c>
      <c r="Y155" s="625" t="s">
        <v>2332</v>
      </c>
      <c r="Z155" s="291"/>
      <c r="AA155" s="291"/>
      <c r="AB155" s="291"/>
      <c r="AC155" s="291"/>
      <c r="AD155" s="291"/>
      <c r="AE155" s="291"/>
      <c r="AF155" s="428" t="str">
        <f>IFERROR(IF(U155="FLEX-242-11","7265NBT-043020-242-100 to 180",IF(U155="FLEX-242-01","7265NBT-043020-242-000 to 083","")),"")</f>
        <v/>
      </c>
      <c r="AN155" s="429" t="s">
        <v>152</v>
      </c>
      <c r="AQ155" s="430"/>
    </row>
    <row r="156" spans="1:43" s="20" customFormat="1" ht="15" customHeight="1" x14ac:dyDescent="0.25">
      <c r="A156" s="137">
        <f t="shared" si="72"/>
        <v>147</v>
      </c>
      <c r="B156" s="21" t="s">
        <v>16</v>
      </c>
      <c r="C156" s="15" t="s">
        <v>59</v>
      </c>
      <c r="D156" s="15"/>
      <c r="E156" s="15"/>
      <c r="F156" s="16" t="s">
        <v>305</v>
      </c>
      <c r="G156" s="16" t="s">
        <v>65</v>
      </c>
      <c r="H156" s="16" t="s">
        <v>211</v>
      </c>
      <c r="I156" s="16" t="s">
        <v>65</v>
      </c>
      <c r="J156" s="16" t="s">
        <v>220</v>
      </c>
      <c r="K156" s="16" t="s">
        <v>65</v>
      </c>
      <c r="L156" s="359" t="str">
        <f t="shared" si="77"/>
        <v>SL3-LU1-LCS1-PB1</v>
      </c>
      <c r="M156" s="21" t="str">
        <f>IFERROR(VLOOKUP(J156,'LOOK-UP TABLES'!$AS:$AT,2,FALSE),"")</f>
        <v xml:space="preserve">Push Button </v>
      </c>
      <c r="N156" s="21" t="s">
        <v>61</v>
      </c>
      <c r="O156" s="21" t="s">
        <v>320</v>
      </c>
      <c r="P156" s="21" t="s">
        <v>321</v>
      </c>
      <c r="Q156" s="21" t="s">
        <v>324</v>
      </c>
      <c r="R156" s="21" t="s">
        <v>69</v>
      </c>
      <c r="S156" s="37" t="str">
        <f t="shared" si="78"/>
        <v>Shiploader 3 Slew Lubrication Unit 1 Lube Pump Cycle A Push Button</v>
      </c>
      <c r="T156" s="21"/>
      <c r="U156" s="21" t="str">
        <f>IFERROR(VLOOKUP(L156, 'IO LIST'!$J$10:$AE$1823,22, FALSE),"")</f>
        <v>SL3-MEH-ACP1</v>
      </c>
      <c r="V156" s="21" t="s">
        <v>91</v>
      </c>
      <c r="W156" s="21" t="s">
        <v>71</v>
      </c>
      <c r="X156" s="622" t="s">
        <v>169</v>
      </c>
      <c r="Y156" s="625" t="s">
        <v>2333</v>
      </c>
      <c r="Z156" s="21"/>
      <c r="AA156" s="21"/>
      <c r="AB156" s="21"/>
      <c r="AC156" s="21"/>
      <c r="AD156" s="21"/>
      <c r="AE156" s="21"/>
      <c r="AF156" s="28" t="str">
        <f t="shared" si="80"/>
        <v/>
      </c>
      <c r="AI156" s="22"/>
      <c r="AN156" s="22" t="s">
        <v>152</v>
      </c>
      <c r="AQ156" s="192"/>
    </row>
    <row r="157" spans="1:43" s="20" customFormat="1" ht="15" customHeight="1" x14ac:dyDescent="0.25">
      <c r="A157" s="137">
        <f t="shared" si="72"/>
        <v>148</v>
      </c>
      <c r="B157" s="21" t="s">
        <v>16</v>
      </c>
      <c r="C157" s="15" t="s">
        <v>59</v>
      </c>
      <c r="D157" s="15"/>
      <c r="E157" s="15"/>
      <c r="F157" s="16" t="s">
        <v>305</v>
      </c>
      <c r="G157" s="16" t="s">
        <v>65</v>
      </c>
      <c r="H157" s="16" t="s">
        <v>211</v>
      </c>
      <c r="I157" s="16" t="s">
        <v>65</v>
      </c>
      <c r="J157" s="16" t="s">
        <v>220</v>
      </c>
      <c r="K157" s="16" t="s">
        <v>77</v>
      </c>
      <c r="L157" s="359" t="str">
        <f t="shared" si="77"/>
        <v>SL3-LU1-LCS1-PB2</v>
      </c>
      <c r="M157" s="21" t="str">
        <f>IFERROR(VLOOKUP(J157,'LOOK-UP TABLES'!$AS:$AT,2,FALSE),"")</f>
        <v xml:space="preserve">Push Button </v>
      </c>
      <c r="N157" s="21" t="s">
        <v>61</v>
      </c>
      <c r="O157" s="21" t="s">
        <v>320</v>
      </c>
      <c r="P157" s="21" t="s">
        <v>321</v>
      </c>
      <c r="Q157" s="21" t="s">
        <v>325</v>
      </c>
      <c r="R157" s="21" t="s">
        <v>69</v>
      </c>
      <c r="S157" s="37" t="str">
        <f t="shared" si="78"/>
        <v>Shiploader 3 Slew Lubrication Unit 1 Lube Pump Cycle B Push Button</v>
      </c>
      <c r="T157" s="21"/>
      <c r="U157" s="21" t="str">
        <f>IFERROR(VLOOKUP(L157, 'IO LIST'!$J$10:$AE$1823,22, FALSE),"")</f>
        <v>SL3-MEH-ACP1</v>
      </c>
      <c r="V157" s="21" t="s">
        <v>91</v>
      </c>
      <c r="W157" s="21" t="s">
        <v>71</v>
      </c>
      <c r="X157" s="622" t="s">
        <v>169</v>
      </c>
      <c r="Y157" s="625" t="s">
        <v>2333</v>
      </c>
      <c r="Z157" s="21"/>
      <c r="AA157" s="21"/>
      <c r="AB157" s="21"/>
      <c r="AC157" s="21"/>
      <c r="AD157" s="21"/>
      <c r="AE157" s="21"/>
      <c r="AF157" s="28" t="str">
        <f t="shared" si="80"/>
        <v/>
      </c>
      <c r="AI157" s="22"/>
      <c r="AN157" s="22" t="s">
        <v>152</v>
      </c>
      <c r="AQ157" s="192"/>
    </row>
    <row r="158" spans="1:43" s="20" customFormat="1" ht="15" customHeight="1" x14ac:dyDescent="0.25">
      <c r="A158" s="137">
        <f t="shared" si="72"/>
        <v>149</v>
      </c>
      <c r="B158" s="21"/>
      <c r="C158" s="15"/>
      <c r="D158" s="293"/>
      <c r="E158" s="15"/>
      <c r="F158" s="16"/>
      <c r="G158" s="16"/>
      <c r="H158" s="16"/>
      <c r="I158" s="16"/>
      <c r="J158" s="16"/>
      <c r="K158" s="16"/>
      <c r="L158" s="238"/>
      <c r="M158" s="21" t="str">
        <f>IFERROR(VLOOKUP(J158,'LOOK-UP TABLES'!$AS:$AT,2,FALSE),"")</f>
        <v/>
      </c>
      <c r="N158" s="21"/>
      <c r="O158" s="21"/>
      <c r="P158" s="21"/>
      <c r="Q158" s="21"/>
      <c r="R158" s="21"/>
      <c r="S158" s="37" t="str">
        <f t="shared" si="78"/>
        <v/>
      </c>
      <c r="T158" s="21"/>
      <c r="U158" s="21" t="str">
        <f>IFERROR(VLOOKUP(L158, 'IO LIST'!$J$10:$AE$1823,22, FALSE),"")</f>
        <v/>
      </c>
      <c r="V158" s="21"/>
      <c r="W158" s="21"/>
      <c r="X158" s="21"/>
      <c r="Y158" s="27"/>
      <c r="Z158" s="21"/>
      <c r="AA158" s="21"/>
      <c r="AB158" s="21"/>
      <c r="AC158" s="21"/>
      <c r="AD158" s="21"/>
      <c r="AE158" s="21"/>
      <c r="AF158" s="28" t="str">
        <f t="shared" si="80"/>
        <v/>
      </c>
      <c r="AI158" s="22"/>
      <c r="AQ158" s="192"/>
    </row>
    <row r="159" spans="1:43" s="1" customFormat="1" ht="15" customHeight="1" x14ac:dyDescent="0.25">
      <c r="A159" s="150">
        <f t="shared" ref="A159:A629" si="81">ROW()-9</f>
        <v>150</v>
      </c>
      <c r="B159" s="150"/>
      <c r="C159" s="150"/>
      <c r="D159" s="150"/>
      <c r="E159" s="150"/>
      <c r="F159" s="148"/>
      <c r="G159" s="148"/>
      <c r="H159" s="148"/>
      <c r="I159" s="148"/>
      <c r="J159" s="148"/>
      <c r="K159" s="148"/>
      <c r="L159" s="150"/>
      <c r="M159" s="150"/>
      <c r="N159" s="150"/>
      <c r="O159" s="150" t="s">
        <v>326</v>
      </c>
      <c r="P159" s="150"/>
      <c r="Q159" s="150"/>
      <c r="R159" s="150"/>
      <c r="S159" s="153"/>
      <c r="T159" s="150"/>
      <c r="U159" s="150" t="str">
        <f>IFERROR(VLOOKUP(L159, 'IO LIST'!$J$10:$AE$1823,22, FALSE),"")</f>
        <v/>
      </c>
      <c r="V159" s="150"/>
      <c r="W159" s="150"/>
      <c r="X159" s="150"/>
      <c r="Y159" s="154"/>
      <c r="Z159" s="150"/>
      <c r="AA159" s="150"/>
      <c r="AB159" s="150"/>
      <c r="AC159" s="150"/>
      <c r="AD159" s="150"/>
      <c r="AE159" s="150" t="s">
        <v>63</v>
      </c>
      <c r="AF159" s="155" t="str">
        <f>IFERROR(IF(U159="FLEX-242-11","7265NBT-043020-242-100 to 180",IF(U159="FLEX-242-01","7265NBT-043020-242-000 to 083","")),"")</f>
        <v/>
      </c>
      <c r="AH159" s="22"/>
      <c r="AI159" s="22"/>
      <c r="AJ159" s="22"/>
      <c r="AK159" s="22"/>
      <c r="AQ159" s="42"/>
    </row>
    <row r="160" spans="1:43" s="20" customFormat="1" ht="15" customHeight="1" x14ac:dyDescent="0.25">
      <c r="A160" s="137">
        <f t="shared" si="81"/>
        <v>151</v>
      </c>
      <c r="B160" s="259" t="s">
        <v>162</v>
      </c>
      <c r="C160" s="15" t="s">
        <v>59</v>
      </c>
      <c r="D160" s="15" t="s">
        <v>327</v>
      </c>
      <c r="E160" s="15"/>
      <c r="F160" s="16"/>
      <c r="G160" s="16"/>
      <c r="H160" s="16"/>
      <c r="I160" s="16"/>
      <c r="J160" s="16" t="s">
        <v>64</v>
      </c>
      <c r="K160" s="16" t="s">
        <v>65</v>
      </c>
      <c r="L160" s="359" t="str">
        <f>IF(C160&lt;&gt;"",CONCATENATE(IF(C160&lt;&gt;"",C160,""),IF(D160&lt;&gt;"","-"&amp;D160&amp;E160,""),IF(F160&lt;&gt;"","-"&amp;F160&amp;G160,""),IF(H160&lt;&gt;"","-"&amp;H160&amp;I160,""),IF(J160&lt;&gt;"","-"&amp;J160&amp;K160,"")),"")</f>
        <v>SL3-MEH-ES1</v>
      </c>
      <c r="M160" s="21" t="str">
        <f>IFERROR(VLOOKUP(J160,'LOOK-UP TABLES'!$AS:$AT,2,FALSE),"")</f>
        <v xml:space="preserve">E-Stop PB </v>
      </c>
      <c r="N160" s="21" t="s">
        <v>61</v>
      </c>
      <c r="O160" s="21" t="s">
        <v>326</v>
      </c>
      <c r="P160" s="37"/>
      <c r="Q160" s="21" t="s">
        <v>68</v>
      </c>
      <c r="R160" s="21" t="s">
        <v>328</v>
      </c>
      <c r="S160" s="37" t="str">
        <f>IF(L160&lt;&gt;"",IF(N160&lt;&gt;"",N160,"")&amp;IF(O160&lt;&gt;""," "&amp;O160,"")&amp;IF(P160&lt;&gt;""," "&amp;P160,"")&amp;IF(Q160&lt;&gt;""," "&amp;Q160,"")&amp;IF(R160&lt;&gt;""," "&amp;R160,""),"")</f>
        <v>Shiploader 3 Machine E-House Emergency Stop Push Button 1</v>
      </c>
      <c r="T160" s="21"/>
      <c r="U160" s="21" t="str">
        <f>IFERROR(VLOOKUP(L160, 'IO LIST'!$J$10:$AE$1823,22, FALSE),"")</f>
        <v>SL3-MEH-ACP1</v>
      </c>
      <c r="V160" s="21" t="s">
        <v>70</v>
      </c>
      <c r="W160" s="21" t="s">
        <v>71</v>
      </c>
      <c r="X160" s="27" t="s">
        <v>160</v>
      </c>
      <c r="Y160" s="27" t="s">
        <v>161</v>
      </c>
      <c r="Z160" s="21"/>
      <c r="AA160" s="21"/>
      <c r="AB160" s="21"/>
      <c r="AC160" s="21"/>
      <c r="AD160" s="21"/>
      <c r="AE160" s="21"/>
      <c r="AF160" s="28" t="str">
        <f>IFERROR(IF(U160="FLEX-242-11","7265NBT-043020-242-100 to 180",IF(U160="FLEX-242-01","7265NBT-043020-242-000 to 083","")),"")</f>
        <v/>
      </c>
      <c r="AH160" s="20" t="s">
        <v>329</v>
      </c>
      <c r="AI160" s="22"/>
      <c r="AN160" s="22" t="s">
        <v>152</v>
      </c>
      <c r="AQ160" s="192"/>
    </row>
    <row r="161" spans="1:43" s="20" customFormat="1" ht="15" customHeight="1" x14ac:dyDescent="0.25">
      <c r="A161" s="137">
        <f t="shared" si="81"/>
        <v>152</v>
      </c>
      <c r="B161" s="259" t="s">
        <v>162</v>
      </c>
      <c r="C161" s="15" t="s">
        <v>59</v>
      </c>
      <c r="D161" s="15" t="s">
        <v>327</v>
      </c>
      <c r="E161" s="15"/>
      <c r="F161" s="16"/>
      <c r="G161" s="16"/>
      <c r="H161" s="16"/>
      <c r="I161" s="16"/>
      <c r="J161" s="16" t="s">
        <v>64</v>
      </c>
      <c r="K161" s="16" t="s">
        <v>77</v>
      </c>
      <c r="L161" s="259" t="str">
        <f t="shared" ref="L161:L162" si="82">IF(C161&lt;&gt;"",CONCATENATE(IF(C161&lt;&gt;"",C161,""),IF(D161&lt;&gt;"","-"&amp;D161&amp;E161,""),IF(F161&lt;&gt;"","-"&amp;F161&amp;G161,""),IF(H161&lt;&gt;"","-"&amp;H161&amp;I161,""),IF(J161&lt;&gt;"","-"&amp;J161&amp;K161,"")),"")</f>
        <v>SL3-MEH-ES2</v>
      </c>
      <c r="M161" s="21" t="str">
        <f>IFERROR(VLOOKUP(J161,'LOOK-UP TABLES'!$AS:$AT,2,FALSE),"")</f>
        <v xml:space="preserve">E-Stop PB </v>
      </c>
      <c r="N161" s="21" t="s">
        <v>61</v>
      </c>
      <c r="O161" s="21" t="s">
        <v>326</v>
      </c>
      <c r="P161" s="37"/>
      <c r="Q161" s="21" t="s">
        <v>68</v>
      </c>
      <c r="R161" s="21" t="s">
        <v>330</v>
      </c>
      <c r="S161" s="37" t="str">
        <f>IF(L161&lt;&gt;"",IF(N161&lt;&gt;"",N161,"")&amp;IF(O161&lt;&gt;""," "&amp;O161,"")&amp;IF(P161&lt;&gt;""," "&amp;P161,"")&amp;IF(Q161&lt;&gt;""," "&amp;Q161,"")&amp;IF(R161&lt;&gt;""," "&amp;R161,""),"")</f>
        <v>Shiploader 3 Machine E-House Emergency Stop Push Button 2</v>
      </c>
      <c r="T161" s="21"/>
      <c r="U161" s="21" t="str">
        <f>IFERROR(VLOOKUP(L161, 'IO LIST'!$J$10:$AE$1823,22, FALSE),"")</f>
        <v/>
      </c>
      <c r="V161" s="21" t="s">
        <v>70</v>
      </c>
      <c r="W161" s="21" t="s">
        <v>71</v>
      </c>
      <c r="X161" s="27" t="s">
        <v>160</v>
      </c>
      <c r="Y161" s="27" t="s">
        <v>161</v>
      </c>
      <c r="Z161" s="21"/>
      <c r="AA161" s="21"/>
      <c r="AB161" s="21"/>
      <c r="AC161" s="21"/>
      <c r="AD161" s="21"/>
      <c r="AE161" s="21"/>
      <c r="AF161" s="28" t="str">
        <f t="shared" ref="AF161:AF162" si="83">IFERROR(IF(U161="FLEX-242-11","7265NBT-043020-242-100 to 180",IF(U161="FLEX-242-01","7265NBT-043020-242-000 to 083","")),"")</f>
        <v/>
      </c>
      <c r="AH161" s="20" t="s">
        <v>329</v>
      </c>
      <c r="AI161" s="22"/>
      <c r="AN161" s="22" t="s">
        <v>152</v>
      </c>
      <c r="AQ161" s="192"/>
    </row>
    <row r="162" spans="1:43" s="304" customFormat="1" ht="15" customHeight="1" x14ac:dyDescent="0.25">
      <c r="A162" s="296">
        <f t="shared" ref="A162" si="84">ROW()-9</f>
        <v>153</v>
      </c>
      <c r="B162" s="297" t="s">
        <v>16</v>
      </c>
      <c r="C162" s="298" t="s">
        <v>59</v>
      </c>
      <c r="D162" s="298" t="s">
        <v>327</v>
      </c>
      <c r="E162" s="298"/>
      <c r="F162" s="299" t="s">
        <v>331</v>
      </c>
      <c r="G162" s="299">
        <v>1</v>
      </c>
      <c r="H162" s="299"/>
      <c r="I162" s="299"/>
      <c r="J162" s="334" t="s">
        <v>64</v>
      </c>
      <c r="K162" s="334" t="s">
        <v>83</v>
      </c>
      <c r="L162" s="301" t="str">
        <f t="shared" si="82"/>
        <v>SL3-MEH-ACP1-ES3</v>
      </c>
      <c r="M162" s="297" t="str">
        <f>IFERROR(VLOOKUP(J162,'LOOK-UP TABLES'!$AS:$AT,2,FALSE),"")</f>
        <v xml:space="preserve">E-Stop PB </v>
      </c>
      <c r="N162" s="297" t="s">
        <v>61</v>
      </c>
      <c r="O162" s="297" t="s">
        <v>326</v>
      </c>
      <c r="P162" s="297" t="s">
        <v>68</v>
      </c>
      <c r="Q162" s="297" t="s">
        <v>332</v>
      </c>
      <c r="R162" s="297" t="s">
        <v>69</v>
      </c>
      <c r="S162" s="300" t="str">
        <f t="shared" ref="S162" si="85">IF(L162&lt;&gt;"",IF(N162&lt;&gt;"",N162,"")&amp;IF(O162&lt;&gt;""," "&amp;O162,"")&amp;IF(P162&lt;&gt;""," "&amp;P162,"")&amp;IF(Q162&lt;&gt;""," "&amp;Q162,"")&amp;IF(R162&lt;&gt;""," "&amp;R162,""),"")</f>
        <v>Shiploader 3 Machine E-House Emergency Stop Maint. Cabin Push Button</v>
      </c>
      <c r="T162" s="297"/>
      <c r="U162" s="21" t="str">
        <f>IFERROR(VLOOKUP(L162, 'IO LIST'!$J$10:$AE$1823,22, FALSE),"")</f>
        <v/>
      </c>
      <c r="V162" s="297" t="s">
        <v>70</v>
      </c>
      <c r="W162" s="297" t="s">
        <v>71</v>
      </c>
      <c r="X162" s="297" t="s">
        <v>160</v>
      </c>
      <c r="Y162" s="302" t="s">
        <v>161</v>
      </c>
      <c r="Z162" s="297"/>
      <c r="AA162" s="297"/>
      <c r="AB162" s="297"/>
      <c r="AC162" s="297"/>
      <c r="AD162" s="297"/>
      <c r="AE162" s="297"/>
      <c r="AF162" s="303" t="str">
        <f t="shared" si="83"/>
        <v/>
      </c>
      <c r="AN162" s="22" t="s">
        <v>152</v>
      </c>
      <c r="AQ162" s="367"/>
    </row>
    <row r="163" spans="1:43" s="20" customFormat="1" ht="15" customHeight="1" x14ac:dyDescent="0.25">
      <c r="A163" s="137">
        <f t="shared" si="72"/>
        <v>154</v>
      </c>
      <c r="B163" s="21"/>
      <c r="C163" s="15"/>
      <c r="D163" s="15"/>
      <c r="E163" s="15"/>
      <c r="F163" s="16"/>
      <c r="G163" s="16"/>
      <c r="H163" s="16"/>
      <c r="I163" s="16"/>
      <c r="J163" s="16"/>
      <c r="K163" s="16"/>
      <c r="L163" s="238"/>
      <c r="M163" s="21" t="str">
        <f>IFERROR(VLOOKUP(J163,'LOOK-UP TABLES'!$AS:$AT,2,FALSE),"")</f>
        <v/>
      </c>
      <c r="N163" s="21"/>
      <c r="O163" s="21"/>
      <c r="P163" s="21"/>
      <c r="Q163" s="21"/>
      <c r="R163" s="21"/>
      <c r="S163" s="37" t="str">
        <f t="shared" ref="S163" si="86">IF(L163&lt;&gt;"",IF(N163&lt;&gt;"",N163,"")&amp;IF(O163&lt;&gt;""," "&amp;O163,"")&amp;IF(P163&lt;&gt;""," "&amp;P163,"")&amp;IF(Q163&lt;&gt;""," "&amp;Q163,"")&amp;IF(R163&lt;&gt;""," "&amp;R163,""),"")</f>
        <v/>
      </c>
      <c r="T163" s="21"/>
      <c r="U163" s="21" t="str">
        <f>IFERROR(VLOOKUP(L163, 'IO LIST'!$J$10:$AE$1823,22, FALSE),"")</f>
        <v/>
      </c>
      <c r="V163" s="21"/>
      <c r="W163" s="21"/>
      <c r="X163" s="21"/>
      <c r="Y163" s="27"/>
      <c r="Z163" s="21"/>
      <c r="AA163" s="21"/>
      <c r="AB163" s="21"/>
      <c r="AC163" s="21"/>
      <c r="AD163" s="21"/>
      <c r="AE163" s="21"/>
      <c r="AF163" s="28" t="str">
        <f>IFERROR(IF(U163="FLEX-242-11","7265NBT-043020-242-100 to 180",IF(U163="FLEX-242-01","7265NBT-043020-242-000 to 083","")),"")</f>
        <v/>
      </c>
      <c r="AI163" s="22"/>
      <c r="AQ163" s="192"/>
    </row>
    <row r="164" spans="1:43" s="20" customFormat="1" ht="15" customHeight="1" x14ac:dyDescent="0.25">
      <c r="A164" s="137">
        <f t="shared" si="81"/>
        <v>155</v>
      </c>
      <c r="B164" s="21" t="s">
        <v>16</v>
      </c>
      <c r="C164" s="15" t="s">
        <v>59</v>
      </c>
      <c r="D164" s="15" t="s">
        <v>327</v>
      </c>
      <c r="E164" s="15"/>
      <c r="F164" s="16" t="s">
        <v>333</v>
      </c>
      <c r="G164" s="16">
        <v>1</v>
      </c>
      <c r="H164" s="16"/>
      <c r="I164" s="16"/>
      <c r="J164" s="16" t="s">
        <v>334</v>
      </c>
      <c r="K164" s="424" t="s">
        <v>278</v>
      </c>
      <c r="L164" s="468" t="str">
        <f t="shared" ref="L164:L166" si="87">IF(C164&lt;&gt;"",CONCATENATE(IF(C164&lt;&gt;"",C164,""),IF(D164&lt;&gt;"","-"&amp;D164&amp;E164,""),IF(F164&lt;&gt;"","-"&amp;F164&amp;G164,""),IF(H164&lt;&gt;"","-"&amp;H164&amp;I164,""),IF(J164&lt;&gt;"","-"&amp;J164&amp;K164,"")),"")</f>
        <v>SL3-MEH-HVAC1-R4A</v>
      </c>
      <c r="M164" s="291" t="str">
        <f>IFERROR(VLOOKUP(J164,'LOOK-UP TABLES'!$AS:$AT,2,FALSE),"")</f>
        <v xml:space="preserve">Relay </v>
      </c>
      <c r="N164" s="291" t="s">
        <v>61</v>
      </c>
      <c r="O164" s="291" t="s">
        <v>326</v>
      </c>
      <c r="P164" s="291" t="s">
        <v>335</v>
      </c>
      <c r="Q164" s="291" t="s">
        <v>336</v>
      </c>
      <c r="R164" s="291"/>
      <c r="S164" s="237" t="str">
        <f>IF(L164&lt;&gt;"",IF(N164&lt;&gt;"",N164,"")&amp;IF(O164&lt;&gt;""," "&amp;O164,"")&amp;IF(P164&lt;&gt;""," "&amp;P164,"")&amp;IF(Q164&lt;&gt;""," "&amp;Q164,"")&amp;IF(R164&lt;&gt;""," "&amp;R164,""),"")</f>
        <v>Shiploader 3 Machine E-House HVAC Unit 1 Power On Relay</v>
      </c>
      <c r="T164" s="21"/>
      <c r="U164" s="21" t="str">
        <f>IFERROR(VLOOKUP(L164, 'IO LIST'!$J$10:$AE$1823,22, FALSE),"")</f>
        <v>SL3-MEH-ACP1</v>
      </c>
      <c r="V164" s="21" t="s">
        <v>91</v>
      </c>
      <c r="W164" s="21" t="s">
        <v>119</v>
      </c>
      <c r="X164" s="21"/>
      <c r="Y164" s="27"/>
      <c r="Z164" s="21"/>
      <c r="AA164" s="21"/>
      <c r="AB164" s="21"/>
      <c r="AC164" s="21"/>
      <c r="AD164" s="21"/>
      <c r="AE164" s="21"/>
      <c r="AF164" s="28" t="str">
        <f>IFERROR(IF(U164="FLEX-242-11","7265NBT-043020-242-100 to 180",IF(U164="FLEX-242-01","7265NBT-043020-242-000 to 083","")),"")</f>
        <v/>
      </c>
      <c r="AI164" s="22"/>
      <c r="AQ164" s="192"/>
    </row>
    <row r="165" spans="1:43" s="20" customFormat="1" ht="15" customHeight="1" x14ac:dyDescent="0.25">
      <c r="A165" s="137">
        <f t="shared" si="81"/>
        <v>156</v>
      </c>
      <c r="B165" s="21" t="s">
        <v>16</v>
      </c>
      <c r="C165" s="15" t="s">
        <v>59</v>
      </c>
      <c r="D165" s="15" t="s">
        <v>327</v>
      </c>
      <c r="E165" s="15"/>
      <c r="F165" s="16" t="s">
        <v>333</v>
      </c>
      <c r="G165" s="16">
        <v>1</v>
      </c>
      <c r="H165" s="16"/>
      <c r="I165" s="16"/>
      <c r="J165" s="16" t="s">
        <v>334</v>
      </c>
      <c r="K165" s="424" t="s">
        <v>281</v>
      </c>
      <c r="L165" s="468" t="str">
        <f t="shared" si="87"/>
        <v>SL3-MEH-HVAC1-R4B</v>
      </c>
      <c r="M165" s="291" t="str">
        <f>IFERROR(VLOOKUP(J165,'LOOK-UP TABLES'!$AS:$AT,2,FALSE),"")</f>
        <v xml:space="preserve">Relay </v>
      </c>
      <c r="N165" s="291" t="s">
        <v>61</v>
      </c>
      <c r="O165" s="291" t="s">
        <v>326</v>
      </c>
      <c r="P165" s="291" t="s">
        <v>335</v>
      </c>
      <c r="Q165" s="291" t="s">
        <v>337</v>
      </c>
      <c r="R165" s="291" t="s">
        <v>338</v>
      </c>
      <c r="S165" s="237" t="str">
        <f>IF(L165&lt;&gt;"",IF(N165&lt;&gt;"",N165,"")&amp;IF(O165&lt;&gt;""," "&amp;O165,"")&amp;IF(P165&lt;&gt;""," "&amp;P165,"")&amp;IF(Q165&lt;&gt;""," "&amp;Q165,"")&amp;IF(R165&lt;&gt;""," "&amp;R165,""),"")</f>
        <v>Shiploader 3 Machine E-House HVAC Unit 1 Cooling 1 Alarm Lockout Relay 1</v>
      </c>
      <c r="T165" s="21"/>
      <c r="U165" s="21" t="str">
        <f>IFERROR(VLOOKUP(L165, 'IO LIST'!$J$10:$AE$1823,22, FALSE),"")</f>
        <v>SL3-MEH-ACP1</v>
      </c>
      <c r="V165" s="21" t="s">
        <v>91</v>
      </c>
      <c r="W165" s="21" t="s">
        <v>119</v>
      </c>
      <c r="X165" s="21"/>
      <c r="Y165" s="27"/>
      <c r="Z165" s="21"/>
      <c r="AA165" s="21"/>
      <c r="AB165" s="21"/>
      <c r="AC165" s="21"/>
      <c r="AD165" s="21"/>
      <c r="AE165" s="21"/>
      <c r="AF165" s="28" t="str">
        <f>IFERROR(IF(U165="FLEX-242-11","7265NBT-043020-242-100 to 180",IF(U165="FLEX-242-01","7265NBT-043020-242-000 to 083","")),"")</f>
        <v/>
      </c>
      <c r="AI165" s="22"/>
      <c r="AQ165" s="192"/>
    </row>
    <row r="166" spans="1:43" s="20" customFormat="1" ht="15" customHeight="1" x14ac:dyDescent="0.25">
      <c r="A166" s="137">
        <f t="shared" si="81"/>
        <v>157</v>
      </c>
      <c r="B166" s="21" t="s">
        <v>16</v>
      </c>
      <c r="C166" s="15" t="s">
        <v>59</v>
      </c>
      <c r="D166" s="15" t="s">
        <v>327</v>
      </c>
      <c r="E166" s="15"/>
      <c r="F166" s="16" t="s">
        <v>333</v>
      </c>
      <c r="G166" s="16">
        <v>1</v>
      </c>
      <c r="H166" s="16"/>
      <c r="I166" s="16"/>
      <c r="J166" s="16" t="s">
        <v>334</v>
      </c>
      <c r="K166" s="424" t="s">
        <v>339</v>
      </c>
      <c r="L166" s="468" t="str">
        <f t="shared" si="87"/>
        <v>SL3-MEH-HVAC1-R4C</v>
      </c>
      <c r="M166" s="291" t="str">
        <f>IFERROR(VLOOKUP(J166,'LOOK-UP TABLES'!$AS:$AT,2,FALSE),"")</f>
        <v xml:space="preserve">Relay </v>
      </c>
      <c r="N166" s="291" t="s">
        <v>61</v>
      </c>
      <c r="O166" s="291" t="s">
        <v>326</v>
      </c>
      <c r="P166" s="291" t="s">
        <v>335</v>
      </c>
      <c r="Q166" s="291" t="s">
        <v>340</v>
      </c>
      <c r="R166" s="291" t="s">
        <v>341</v>
      </c>
      <c r="S166" s="237" t="str">
        <f>IF(L166&lt;&gt;"",IF(N166&lt;&gt;"",N166,"")&amp;IF(O166&lt;&gt;""," "&amp;O166,"")&amp;IF(P166&lt;&gt;""," "&amp;P166,"")&amp;IF(Q166&lt;&gt;""," "&amp;Q166,"")&amp;IF(R166&lt;&gt;""," "&amp;R166,""),"")</f>
        <v>Shiploader 3 Machine E-House HVAC Unit 1 Cooling 2 Alarm Lockout Relay 2</v>
      </c>
      <c r="T166" s="21"/>
      <c r="U166" s="21" t="str">
        <f>IFERROR(VLOOKUP(L166, 'IO LIST'!$J$10:$AE$1823,22, FALSE),"")</f>
        <v>SL3-MEH-ACP1</v>
      </c>
      <c r="V166" s="21" t="s">
        <v>91</v>
      </c>
      <c r="W166" s="21" t="s">
        <v>119</v>
      </c>
      <c r="X166" s="21"/>
      <c r="Y166" s="27"/>
      <c r="Z166" s="21"/>
      <c r="AA166" s="21"/>
      <c r="AB166" s="21"/>
      <c r="AC166" s="21"/>
      <c r="AD166" s="21"/>
      <c r="AE166" s="21"/>
      <c r="AF166" s="28" t="str">
        <f>IFERROR(IF(U166="FLEX-242-11","7265NBT-043020-242-100 to 180",IF(U166="FLEX-242-01","7265NBT-043020-242-000 to 083","")),"")</f>
        <v/>
      </c>
      <c r="AI166" s="22"/>
      <c r="AQ166" s="192"/>
    </row>
    <row r="167" spans="1:43" s="20" customFormat="1" ht="15" customHeight="1" x14ac:dyDescent="0.25">
      <c r="A167" s="137">
        <f t="shared" si="81"/>
        <v>158</v>
      </c>
      <c r="B167" s="21"/>
      <c r="C167" s="15"/>
      <c r="D167" s="15"/>
      <c r="E167" s="15"/>
      <c r="F167" s="16"/>
      <c r="G167" s="16"/>
      <c r="H167" s="16"/>
      <c r="I167" s="16"/>
      <c r="J167" s="16"/>
      <c r="K167" s="424"/>
      <c r="L167" s="291"/>
      <c r="M167" s="291"/>
      <c r="N167" s="291"/>
      <c r="O167" s="291"/>
      <c r="P167" s="291"/>
      <c r="Q167" s="291"/>
      <c r="R167" s="291"/>
      <c r="S167" s="237"/>
      <c r="T167" s="21"/>
      <c r="U167" s="21" t="str">
        <f>IFERROR(VLOOKUP(L167, 'IO LIST'!$J$10:$AE$1823,22, FALSE),"")</f>
        <v/>
      </c>
      <c r="V167" s="21"/>
      <c r="W167" s="21"/>
      <c r="X167" s="21"/>
      <c r="Y167" s="27"/>
      <c r="Z167" s="21"/>
      <c r="AA167" s="21"/>
      <c r="AB167" s="21"/>
      <c r="AC167" s="21"/>
      <c r="AD167" s="21"/>
      <c r="AE167" s="21"/>
      <c r="AF167" s="28" t="str">
        <f>IFERROR(IF(U167="FLEX-242-11","7265NBT-043020-242-100 to 180",IF(U167="FLEX-242-01","7265NBT-043020-242-000 to 083","")),"")</f>
        <v/>
      </c>
      <c r="AI167" s="22"/>
      <c r="AQ167" s="192"/>
    </row>
    <row r="168" spans="1:43" s="20" customFormat="1" ht="15" customHeight="1" x14ac:dyDescent="0.25">
      <c r="A168" s="137">
        <f t="shared" si="81"/>
        <v>159</v>
      </c>
      <c r="B168" s="21" t="s">
        <v>16</v>
      </c>
      <c r="C168" s="15" t="s">
        <v>59</v>
      </c>
      <c r="D168" s="15" t="s">
        <v>327</v>
      </c>
      <c r="E168" s="15"/>
      <c r="F168" s="16" t="s">
        <v>333</v>
      </c>
      <c r="G168" s="16" t="s">
        <v>77</v>
      </c>
      <c r="H168" s="16"/>
      <c r="I168" s="16"/>
      <c r="J168" s="16" t="s">
        <v>334</v>
      </c>
      <c r="K168" s="424" t="s">
        <v>342</v>
      </c>
      <c r="L168" s="468" t="str">
        <f t="shared" ref="L168:L170" si="88">IF(C168&lt;&gt;"",CONCATENATE(IF(C168&lt;&gt;"",C168,""),IF(D168&lt;&gt;"","-"&amp;D168&amp;E168,""),IF(F168&lt;&gt;"","-"&amp;F168&amp;G168,""),IF(H168&lt;&gt;"","-"&amp;H168&amp;I168,""),IF(J168&lt;&gt;"","-"&amp;J168&amp;K168,"")),"")</f>
        <v>SL3-MEH-HVAC2-R5A</v>
      </c>
      <c r="M168" s="291" t="str">
        <f>IFERROR(VLOOKUP(J168,'LOOK-UP TABLES'!$AS:$AT,2,FALSE),"")</f>
        <v xml:space="preserve">Relay </v>
      </c>
      <c r="N168" s="291" t="s">
        <v>61</v>
      </c>
      <c r="O168" s="291" t="s">
        <v>326</v>
      </c>
      <c r="P168" s="291" t="s">
        <v>343</v>
      </c>
      <c r="Q168" s="291" t="s">
        <v>336</v>
      </c>
      <c r="R168" s="291"/>
      <c r="S168" s="237" t="str">
        <f t="shared" ref="S168:S170" si="89">IF(L168&lt;&gt;"",IF(N168&lt;&gt;"",N168,"")&amp;IF(O168&lt;&gt;""," "&amp;O168,"")&amp;IF(P168&lt;&gt;""," "&amp;P168,"")&amp;IF(Q168&lt;&gt;""," "&amp;Q168,"")&amp;IF(R168&lt;&gt;""," "&amp;R168,""),"")</f>
        <v>Shiploader 3 Machine E-House HVAC Unit 2 Power On Relay</v>
      </c>
      <c r="T168" s="21"/>
      <c r="U168" s="21" t="str">
        <f>IFERROR(VLOOKUP(L168, 'IO LIST'!$J$10:$AE$1823,22, FALSE),"")</f>
        <v>SL3-MEH-ACP1</v>
      </c>
      <c r="V168" s="21" t="s">
        <v>91</v>
      </c>
      <c r="W168" s="21" t="s">
        <v>119</v>
      </c>
      <c r="X168" s="21"/>
      <c r="Y168" s="27"/>
      <c r="Z168" s="21"/>
      <c r="AA168" s="21"/>
      <c r="AB168" s="21"/>
      <c r="AC168" s="21"/>
      <c r="AD168" s="21"/>
      <c r="AE168" s="21"/>
      <c r="AF168" s="28" t="str">
        <f t="shared" ref="AF168:AF170" si="90">IFERROR(IF(U168="FLEX-242-11","7265NBT-043020-242-100 to 180",IF(U168="FLEX-242-01","7265NBT-043020-242-000 to 083","")),"")</f>
        <v/>
      </c>
      <c r="AI168" s="22"/>
      <c r="AQ168" s="192"/>
    </row>
    <row r="169" spans="1:43" s="20" customFormat="1" ht="15" customHeight="1" x14ac:dyDescent="0.25">
      <c r="A169" s="137">
        <f t="shared" si="81"/>
        <v>160</v>
      </c>
      <c r="B169" s="21" t="s">
        <v>16</v>
      </c>
      <c r="C169" s="15" t="s">
        <v>59</v>
      </c>
      <c r="D169" s="15" t="s">
        <v>327</v>
      </c>
      <c r="E169" s="15"/>
      <c r="F169" s="16" t="s">
        <v>333</v>
      </c>
      <c r="G169" s="16" t="s">
        <v>77</v>
      </c>
      <c r="H169" s="16"/>
      <c r="I169" s="16"/>
      <c r="J169" s="16" t="s">
        <v>334</v>
      </c>
      <c r="K169" s="424" t="s">
        <v>344</v>
      </c>
      <c r="L169" s="468" t="str">
        <f t="shared" si="88"/>
        <v>SL3-MEH-HVAC2-R5B</v>
      </c>
      <c r="M169" s="291" t="str">
        <f>IFERROR(VLOOKUP(J169,'LOOK-UP TABLES'!$AS:$AT,2,FALSE),"")</f>
        <v xml:space="preserve">Relay </v>
      </c>
      <c r="N169" s="291" t="s">
        <v>61</v>
      </c>
      <c r="O169" s="291" t="s">
        <v>326</v>
      </c>
      <c r="P169" s="291" t="s">
        <v>343</v>
      </c>
      <c r="Q169" s="291" t="s">
        <v>337</v>
      </c>
      <c r="R169" s="291" t="s">
        <v>338</v>
      </c>
      <c r="S169" s="237" t="str">
        <f t="shared" si="89"/>
        <v>Shiploader 3 Machine E-House HVAC Unit 2 Cooling 1 Alarm Lockout Relay 1</v>
      </c>
      <c r="T169" s="21"/>
      <c r="U169" s="21" t="str">
        <f>IFERROR(VLOOKUP(L169, 'IO LIST'!$J$10:$AE$1823,22, FALSE),"")</f>
        <v>SL3-MEH-ACP1</v>
      </c>
      <c r="V169" s="21" t="s">
        <v>91</v>
      </c>
      <c r="W169" s="21" t="s">
        <v>119</v>
      </c>
      <c r="X169" s="21"/>
      <c r="Y169" s="27"/>
      <c r="Z169" s="21"/>
      <c r="AA169" s="21"/>
      <c r="AB169" s="21"/>
      <c r="AC169" s="21"/>
      <c r="AD169" s="21"/>
      <c r="AE169" s="21"/>
      <c r="AF169" s="28" t="str">
        <f t="shared" si="90"/>
        <v/>
      </c>
      <c r="AI169" s="22"/>
      <c r="AQ169" s="192"/>
    </row>
    <row r="170" spans="1:43" s="20" customFormat="1" ht="15" customHeight="1" x14ac:dyDescent="0.25">
      <c r="A170" s="137">
        <f t="shared" si="81"/>
        <v>161</v>
      </c>
      <c r="B170" s="21" t="s">
        <v>16</v>
      </c>
      <c r="C170" s="15" t="s">
        <v>59</v>
      </c>
      <c r="D170" s="15" t="s">
        <v>327</v>
      </c>
      <c r="E170" s="15"/>
      <c r="F170" s="16" t="s">
        <v>333</v>
      </c>
      <c r="G170" s="16" t="s">
        <v>77</v>
      </c>
      <c r="H170" s="16"/>
      <c r="I170" s="16"/>
      <c r="J170" s="16" t="s">
        <v>334</v>
      </c>
      <c r="K170" s="424" t="s">
        <v>345</v>
      </c>
      <c r="L170" s="468" t="str">
        <f t="shared" si="88"/>
        <v>SL3-MEH-HVAC2-R5C</v>
      </c>
      <c r="M170" s="291" t="str">
        <f>IFERROR(VLOOKUP(J170,'LOOK-UP TABLES'!$AS:$AT,2,FALSE),"")</f>
        <v xml:space="preserve">Relay </v>
      </c>
      <c r="N170" s="291" t="s">
        <v>61</v>
      </c>
      <c r="O170" s="291" t="s">
        <v>326</v>
      </c>
      <c r="P170" s="291" t="s">
        <v>343</v>
      </c>
      <c r="Q170" s="291" t="s">
        <v>340</v>
      </c>
      <c r="R170" s="291" t="s">
        <v>341</v>
      </c>
      <c r="S170" s="237" t="str">
        <f t="shared" si="89"/>
        <v>Shiploader 3 Machine E-House HVAC Unit 2 Cooling 2 Alarm Lockout Relay 2</v>
      </c>
      <c r="T170" s="21"/>
      <c r="U170" s="21" t="str">
        <f>IFERROR(VLOOKUP(L170, 'IO LIST'!$J$10:$AE$1823,22, FALSE),"")</f>
        <v>SL3-MEH-ACP1</v>
      </c>
      <c r="V170" s="21" t="s">
        <v>91</v>
      </c>
      <c r="W170" s="21" t="s">
        <v>119</v>
      </c>
      <c r="X170" s="21"/>
      <c r="Y170" s="27"/>
      <c r="Z170" s="21"/>
      <c r="AA170" s="21"/>
      <c r="AB170" s="21"/>
      <c r="AC170" s="21"/>
      <c r="AD170" s="21"/>
      <c r="AE170" s="21"/>
      <c r="AF170" s="28" t="str">
        <f t="shared" si="90"/>
        <v/>
      </c>
      <c r="AI170" s="22"/>
      <c r="AQ170" s="192"/>
    </row>
    <row r="171" spans="1:43" s="20" customFormat="1" ht="15" customHeight="1" x14ac:dyDescent="0.25">
      <c r="A171" s="137">
        <f t="shared" si="81"/>
        <v>162</v>
      </c>
      <c r="B171" s="21"/>
      <c r="C171" s="15"/>
      <c r="D171" s="15"/>
      <c r="E171" s="15"/>
      <c r="F171" s="16"/>
      <c r="G171" s="16"/>
      <c r="H171" s="16"/>
      <c r="I171" s="16"/>
      <c r="J171" s="16"/>
      <c r="K171" s="16"/>
      <c r="L171" s="21"/>
      <c r="M171" s="21"/>
      <c r="N171" s="21"/>
      <c r="O171" s="291"/>
      <c r="P171" s="462"/>
      <c r="Q171" s="21"/>
      <c r="R171" s="21"/>
      <c r="S171" s="37"/>
      <c r="T171" s="21"/>
      <c r="U171" s="21" t="str">
        <f>IFERROR(VLOOKUP(L171, 'IO LIST'!$J$10:$AE$1823,22, FALSE),"")</f>
        <v/>
      </c>
      <c r="V171" s="21"/>
      <c r="W171" s="21"/>
      <c r="X171" s="21"/>
      <c r="Y171" s="27"/>
      <c r="Z171" s="21"/>
      <c r="AA171" s="21"/>
      <c r="AB171" s="21"/>
      <c r="AC171" s="21"/>
      <c r="AD171" s="21"/>
      <c r="AE171" s="21"/>
      <c r="AF171" s="28"/>
      <c r="AI171" s="22"/>
      <c r="AQ171" s="192"/>
    </row>
    <row r="172" spans="1:43" s="429" customFormat="1" ht="15" customHeight="1" x14ac:dyDescent="0.25">
      <c r="A172" s="426">
        <f t="shared" si="81"/>
        <v>163</v>
      </c>
      <c r="B172" s="291" t="s">
        <v>16</v>
      </c>
      <c r="C172" s="292" t="s">
        <v>59</v>
      </c>
      <c r="D172" s="292" t="s">
        <v>327</v>
      </c>
      <c r="E172" s="292"/>
      <c r="F172" s="424" t="s">
        <v>346</v>
      </c>
      <c r="G172" s="424">
        <v>1</v>
      </c>
      <c r="H172" s="424"/>
      <c r="I172" s="424"/>
      <c r="J172" s="424" t="s">
        <v>347</v>
      </c>
      <c r="K172" s="424" t="s">
        <v>65</v>
      </c>
      <c r="L172" s="468" t="str">
        <f>IF(C172&lt;&gt;"",CONCATENATE(IF(C172&lt;&gt;"",C172,""),IF(D172&lt;&gt;"","-"&amp;D172&amp;E172,""),IF(F172&lt;&gt;"","-"&amp;F172&amp;G172,""),IF(H172&lt;&gt;"","-"&amp;H172&amp;I172,""),IF(J172&lt;&gt;"","-"&amp;J172&amp;K172,"")),"")</f>
        <v>SL3-MEH-PPU1-LCP1</v>
      </c>
      <c r="M172" s="291" t="s">
        <v>348</v>
      </c>
      <c r="N172" s="291" t="s">
        <v>61</v>
      </c>
      <c r="O172" s="291" t="s">
        <v>326</v>
      </c>
      <c r="P172" s="291" t="s">
        <v>349</v>
      </c>
      <c r="Q172" s="291" t="s">
        <v>348</v>
      </c>
      <c r="R172" s="291"/>
      <c r="S172" s="237" t="str">
        <f>IF(L172&lt;&gt;"",IF(N172&lt;&gt;"",N172,"")&amp;IF(O172&lt;&gt;""," "&amp;O172,"")&amp;IF(P172&lt;&gt;""," "&amp;P172,"")&amp;IF(Q172&lt;&gt;""," "&amp;Q172,"")&amp;IF(R172&lt;&gt;""," "&amp;R172,""),"")</f>
        <v>Shiploader 3 Machine E-House Pressurization Unit 1 Local Control Panel</v>
      </c>
      <c r="T172" s="291"/>
      <c r="U172" s="291" t="str">
        <f>IFERROR(VLOOKUP(L172, 'IO LIST'!$J$10:$AE$1823,22, FALSE),"")</f>
        <v>SL3-MEH-ACP1</v>
      </c>
      <c r="V172" s="291" t="s">
        <v>91</v>
      </c>
      <c r="W172" s="291" t="s">
        <v>119</v>
      </c>
      <c r="X172" s="291"/>
      <c r="Y172" s="427"/>
      <c r="Z172" s="291"/>
      <c r="AA172" s="291"/>
      <c r="AB172" s="291"/>
      <c r="AC172" s="291"/>
      <c r="AD172" s="291"/>
      <c r="AE172" s="291"/>
      <c r="AF172" s="428" t="str">
        <f t="shared" ref="AF172:AF178" si="91">IFERROR(IF(U172="FLEX-242-11","7265NBT-043020-242-100 to 180",IF(U172="FLEX-242-01","7265NBT-043020-242-000 to 083","")),"")</f>
        <v/>
      </c>
      <c r="AQ172" s="430"/>
    </row>
    <row r="173" spans="1:43" s="20" customFormat="1" ht="15" customHeight="1" x14ac:dyDescent="0.25">
      <c r="A173" s="137">
        <f t="shared" si="81"/>
        <v>164</v>
      </c>
      <c r="B173" s="21"/>
      <c r="C173" s="15"/>
      <c r="D173" s="15"/>
      <c r="E173" s="15"/>
      <c r="F173" s="16"/>
      <c r="G173" s="16"/>
      <c r="H173" s="16"/>
      <c r="I173" s="16"/>
      <c r="J173" s="16"/>
      <c r="K173" s="16"/>
      <c r="L173" s="21"/>
      <c r="M173" s="21"/>
      <c r="N173" s="21"/>
      <c r="O173" s="21"/>
      <c r="P173" s="21"/>
      <c r="Q173" s="37"/>
      <c r="R173" s="21"/>
      <c r="S173" s="37"/>
      <c r="T173" s="21"/>
      <c r="U173" s="21" t="str">
        <f>IFERROR(VLOOKUP(L173, 'IO LIST'!$J$10:$AE$1823,22, FALSE),"")</f>
        <v/>
      </c>
      <c r="V173" s="21"/>
      <c r="W173" s="21"/>
      <c r="X173" s="21"/>
      <c r="Y173" s="27"/>
      <c r="Z173" s="21"/>
      <c r="AA173" s="21"/>
      <c r="AB173" s="21"/>
      <c r="AC173" s="21"/>
      <c r="AD173" s="21"/>
      <c r="AE173" s="21"/>
      <c r="AF173" s="28" t="str">
        <f t="shared" si="91"/>
        <v/>
      </c>
      <c r="AI173" s="22"/>
      <c r="AQ173" s="192"/>
    </row>
    <row r="174" spans="1:43" s="429" customFormat="1" ht="15" customHeight="1" x14ac:dyDescent="0.25">
      <c r="A174" s="426">
        <f t="shared" si="81"/>
        <v>165</v>
      </c>
      <c r="B174" s="291" t="s">
        <v>16</v>
      </c>
      <c r="C174" s="292" t="s">
        <v>59</v>
      </c>
      <c r="D174" s="292" t="s">
        <v>327</v>
      </c>
      <c r="E174" s="292"/>
      <c r="F174" s="424" t="s">
        <v>350</v>
      </c>
      <c r="G174" s="424">
        <v>1</v>
      </c>
      <c r="H174" s="424" t="s">
        <v>351</v>
      </c>
      <c r="I174" s="424">
        <v>1</v>
      </c>
      <c r="J174" s="424"/>
      <c r="K174" s="424"/>
      <c r="L174" s="468" t="str">
        <f>IF(C174&lt;&gt;"",CONCATENATE(IF(C174&lt;&gt;"",C174,""),IF(D174&lt;&gt;"","-"&amp;D174&amp;E174,""),IF(F174&lt;&gt;"","-"&amp;F174&amp;G174,""),IF(H174&lt;&gt;"","-"&amp;H174&amp;I174,""),IF(J174&lt;&gt;"","-"&amp;J174&amp;K174,"")),"")</f>
        <v>SL3-MEH-NCP1-UPS1</v>
      </c>
      <c r="M174" s="291" t="str">
        <f>IFERROR(VLOOKUP(J174,'LOOK-UP TABLES'!$AS:$AT,2,FALSE),"")</f>
        <v/>
      </c>
      <c r="N174" s="291" t="s">
        <v>61</v>
      </c>
      <c r="O174" s="291" t="s">
        <v>326</v>
      </c>
      <c r="P174" s="291" t="s">
        <v>352</v>
      </c>
      <c r="Q174" s="291" t="s">
        <v>353</v>
      </c>
      <c r="R174" s="291" t="s">
        <v>354</v>
      </c>
      <c r="S174" s="237" t="str">
        <f>IF(L174&lt;&gt;"",IF(N174&lt;&gt;"",N174,"")&amp;IF(O174&lt;&gt;""," "&amp;O174,"")&amp;IF(P174&lt;&gt;""," "&amp;P174,"")&amp;IF(Q174&lt;&gt;""," "&amp;Q174,"")&amp;IF(R174&lt;&gt;""," "&amp;R174,""),"")</f>
        <v>Shiploader 3 Machine E-House Network Control Panel UPS1 Relay Out UPS OK Status</v>
      </c>
      <c r="T174" s="291"/>
      <c r="U174" s="291" t="str">
        <f>IFERROR(VLOOKUP(L174, 'IO LIST'!$J$10:$AE$1823,22, FALSE),"")</f>
        <v>SL3-MEH-ACP1</v>
      </c>
      <c r="V174" s="291" t="s">
        <v>91</v>
      </c>
      <c r="W174" s="291" t="s">
        <v>119</v>
      </c>
      <c r="X174" s="291"/>
      <c r="Y174" s="427"/>
      <c r="Z174" s="291"/>
      <c r="AA174" s="291"/>
      <c r="AB174" s="291"/>
      <c r="AC174" s="291"/>
      <c r="AD174" s="291"/>
      <c r="AE174" s="291"/>
      <c r="AF174" s="428" t="str">
        <f t="shared" si="91"/>
        <v/>
      </c>
      <c r="AQ174" s="430"/>
    </row>
    <row r="175" spans="1:43" s="429" customFormat="1" ht="15" customHeight="1" x14ac:dyDescent="0.25">
      <c r="A175" s="426">
        <f t="shared" si="81"/>
        <v>166</v>
      </c>
      <c r="B175" s="291" t="s">
        <v>16</v>
      </c>
      <c r="C175" s="292" t="s">
        <v>59</v>
      </c>
      <c r="D175" s="292" t="s">
        <v>327</v>
      </c>
      <c r="E175" s="292"/>
      <c r="F175" s="424" t="s">
        <v>350</v>
      </c>
      <c r="G175" s="424">
        <v>1</v>
      </c>
      <c r="H175" s="424" t="s">
        <v>351</v>
      </c>
      <c r="I175" s="424" t="s">
        <v>77</v>
      </c>
      <c r="J175" s="424"/>
      <c r="K175" s="424"/>
      <c r="L175" s="468" t="str">
        <f>IF(C175&lt;&gt;"",CONCATENATE(IF(C175&lt;&gt;"",C175,""),IF(D175&lt;&gt;"","-"&amp;D175&amp;E175,""),IF(F175&lt;&gt;"","-"&amp;F175&amp;G175,""),IF(H175&lt;&gt;"","-"&amp;H175&amp;I175,""),IF(J175&lt;&gt;"","-"&amp;J175&amp;K175,"")),"")</f>
        <v>SL3-MEH-NCP1-UPS2</v>
      </c>
      <c r="M175" s="291" t="str">
        <f>IFERROR(VLOOKUP(J175,'LOOK-UP TABLES'!$AS:$AT,2,FALSE),"")</f>
        <v/>
      </c>
      <c r="N175" s="291" t="s">
        <v>61</v>
      </c>
      <c r="O175" s="291" t="s">
        <v>326</v>
      </c>
      <c r="P175" s="291" t="s">
        <v>352</v>
      </c>
      <c r="Q175" s="291" t="s">
        <v>355</v>
      </c>
      <c r="R175" s="291" t="s">
        <v>354</v>
      </c>
      <c r="S175" s="237" t="str">
        <f>IF(L175&lt;&gt;"",IF(N175&lt;&gt;"",N175,"")&amp;IF(O175&lt;&gt;""," "&amp;O175,"")&amp;IF(P175&lt;&gt;""," "&amp;P175,"")&amp;IF(Q175&lt;&gt;""," "&amp;Q175,"")&amp;IF(R175&lt;&gt;""," "&amp;R175,""),"")</f>
        <v>Shiploader 3 Machine E-House Network Control Panel UPS2 Relay Out UPS OK Status</v>
      </c>
      <c r="T175" s="291"/>
      <c r="U175" s="291" t="str">
        <f>IFERROR(VLOOKUP(L175, 'IO LIST'!$J$10:$AE$1823,22, FALSE),"")</f>
        <v>SL3-MEH-ACP1</v>
      </c>
      <c r="V175" s="291" t="s">
        <v>91</v>
      </c>
      <c r="W175" s="291" t="s">
        <v>119</v>
      </c>
      <c r="X175" s="291"/>
      <c r="Y175" s="427"/>
      <c r="Z175" s="291"/>
      <c r="AA175" s="291"/>
      <c r="AB175" s="291"/>
      <c r="AC175" s="291"/>
      <c r="AD175" s="291"/>
      <c r="AE175" s="291"/>
      <c r="AF175" s="428" t="str">
        <f t="shared" si="91"/>
        <v/>
      </c>
      <c r="AQ175" s="430"/>
    </row>
    <row r="176" spans="1:43" s="429" customFormat="1" ht="15" customHeight="1" x14ac:dyDescent="0.25">
      <c r="A176" s="426">
        <f t="shared" si="81"/>
        <v>167</v>
      </c>
      <c r="B176" s="291" t="s">
        <v>16</v>
      </c>
      <c r="C176" s="292" t="s">
        <v>59</v>
      </c>
      <c r="D176" s="292" t="s">
        <v>327</v>
      </c>
      <c r="E176" s="292"/>
      <c r="F176" s="424" t="s">
        <v>350</v>
      </c>
      <c r="G176" s="424">
        <v>1</v>
      </c>
      <c r="H176" s="424" t="s">
        <v>351</v>
      </c>
      <c r="I176" s="424" t="s">
        <v>83</v>
      </c>
      <c r="J176" s="424"/>
      <c r="K176" s="424"/>
      <c r="L176" s="468" t="str">
        <f>IF(C176&lt;&gt;"",CONCATENATE(IF(C176&lt;&gt;"",C176,""),IF(D176&lt;&gt;"","-"&amp;D176&amp;E176,""),IF(F176&lt;&gt;"","-"&amp;F176&amp;G176,""),IF(H176&lt;&gt;"","-"&amp;H176&amp;I176,""),IF(J176&lt;&gt;"","-"&amp;J176&amp;K176,"")),"")</f>
        <v>SL3-MEH-NCP1-UPS3</v>
      </c>
      <c r="M176" s="291" t="str">
        <f>IFERROR(VLOOKUP(J176,'LOOK-UP TABLES'!$AS:$AT,2,FALSE),"")</f>
        <v/>
      </c>
      <c r="N176" s="291" t="s">
        <v>61</v>
      </c>
      <c r="O176" s="291" t="s">
        <v>326</v>
      </c>
      <c r="P176" s="291" t="s">
        <v>352</v>
      </c>
      <c r="Q176" s="291" t="s">
        <v>356</v>
      </c>
      <c r="R176" s="291" t="s">
        <v>354</v>
      </c>
      <c r="S176" s="237" t="str">
        <f>IF(L176&lt;&gt;"",IF(N176&lt;&gt;"",N176,"")&amp;IF(O176&lt;&gt;""," "&amp;O176,"")&amp;IF(P176&lt;&gt;""," "&amp;P176,"")&amp;IF(Q176&lt;&gt;""," "&amp;Q176,"")&amp;IF(R176&lt;&gt;""," "&amp;R176,""),"")</f>
        <v>Shiploader 3 Machine E-House Network Control Panel UPS3 Relay Out UPS OK Status</v>
      </c>
      <c r="T176" s="291"/>
      <c r="U176" s="291" t="str">
        <f>IFERROR(VLOOKUP(L176, 'IO LIST'!$J$10:$AE$1823,22, FALSE),"")</f>
        <v>SL3-MEH-ACP1</v>
      </c>
      <c r="V176" s="291" t="s">
        <v>91</v>
      </c>
      <c r="W176" s="291" t="s">
        <v>119</v>
      </c>
      <c r="X176" s="291"/>
      <c r="Y176" s="427"/>
      <c r="Z176" s="291"/>
      <c r="AA176" s="291"/>
      <c r="AB176" s="291"/>
      <c r="AC176" s="291"/>
      <c r="AD176" s="291"/>
      <c r="AE176" s="291"/>
      <c r="AF176" s="428" t="str">
        <f t="shared" si="91"/>
        <v/>
      </c>
      <c r="AQ176" s="430"/>
    </row>
    <row r="177" spans="1:43" s="20" customFormat="1" ht="15" customHeight="1" x14ac:dyDescent="0.25">
      <c r="A177" s="137">
        <f t="shared" si="81"/>
        <v>168</v>
      </c>
      <c r="B177" s="21"/>
      <c r="C177" s="15"/>
      <c r="D177" s="15"/>
      <c r="E177" s="15"/>
      <c r="F177" s="16"/>
      <c r="G177" s="16"/>
      <c r="H177" s="16"/>
      <c r="I177" s="16"/>
      <c r="J177" s="16"/>
      <c r="K177" s="16"/>
      <c r="L177" s="21"/>
      <c r="M177" s="21"/>
      <c r="N177" s="21"/>
      <c r="O177" s="21"/>
      <c r="P177" s="21"/>
      <c r="Q177" s="37"/>
      <c r="R177" s="21"/>
      <c r="S177" s="237"/>
      <c r="T177" s="21"/>
      <c r="U177" s="21" t="str">
        <f>IFERROR(VLOOKUP(L177, 'IO LIST'!$J$10:$AE$1823,22, FALSE),"")</f>
        <v/>
      </c>
      <c r="V177" s="21"/>
      <c r="W177" s="21"/>
      <c r="X177" s="21"/>
      <c r="Y177" s="27"/>
      <c r="Z177" s="21"/>
      <c r="AA177" s="21"/>
      <c r="AB177" s="21"/>
      <c r="AC177" s="21"/>
      <c r="AD177" s="21"/>
      <c r="AE177" s="21"/>
      <c r="AF177" s="28" t="str">
        <f t="shared" si="91"/>
        <v/>
      </c>
      <c r="AI177" s="22"/>
      <c r="AQ177" s="192"/>
    </row>
    <row r="178" spans="1:43" s="429" customFormat="1" ht="15" customHeight="1" x14ac:dyDescent="0.25">
      <c r="A178" s="426">
        <f t="shared" si="81"/>
        <v>169</v>
      </c>
      <c r="B178" s="291" t="s">
        <v>16</v>
      </c>
      <c r="C178" s="292" t="s">
        <v>59</v>
      </c>
      <c r="D178" s="292" t="s">
        <v>327</v>
      </c>
      <c r="E178" s="292"/>
      <c r="F178" s="424" t="s">
        <v>357</v>
      </c>
      <c r="G178" s="424">
        <v>1</v>
      </c>
      <c r="H178" s="424"/>
      <c r="I178" s="424"/>
      <c r="J178" s="424" t="s">
        <v>358</v>
      </c>
      <c r="K178" s="424" t="s">
        <v>359</v>
      </c>
      <c r="L178" s="468" t="str">
        <f>IF(C178&lt;&gt;"",CONCATENATE(IF(C178&lt;&gt;"",C178,""),IF(D178&lt;&gt;"","-"&amp;D178&amp;E178,""),IF(F178&lt;&gt;"","-"&amp;F178&amp;G178,""),IF(H178&lt;&gt;"","-"&amp;H178&amp;I178,""),IF(J178&lt;&gt;"","-"&amp;J178&amp;K178,"")),"")</f>
        <v>SL3-MEH-FCP1-CR0</v>
      </c>
      <c r="M178" s="291" t="str">
        <f>IFERROR(VLOOKUP(J178,'LOOK-UP TABLES'!$AS:$AT,2,FALSE),"")</f>
        <v/>
      </c>
      <c r="N178" s="291" t="s">
        <v>61</v>
      </c>
      <c r="O178" s="291" t="s">
        <v>326</v>
      </c>
      <c r="P178" s="454" t="s">
        <v>360</v>
      </c>
      <c r="Q178" s="291" t="s">
        <v>361</v>
      </c>
      <c r="R178" s="291"/>
      <c r="S178" s="237" t="str">
        <f>IF(L178&lt;&gt;"",IF(N178&lt;&gt;"",N178,"")&amp;IF(O178&lt;&gt;""," "&amp;O178,"")&amp;IF(P178&lt;&gt;""," "&amp;P178,"")&amp;IF(Q178&lt;&gt;""," "&amp;Q178,"")&amp;IF(R178&lt;&gt;""," "&amp;R178,""),"")</f>
        <v>Shiploader 3 Machine E-House Fire Alarm Panel Fire Alarm</v>
      </c>
      <c r="T178" s="291"/>
      <c r="U178" s="291" t="str">
        <f>IFERROR(VLOOKUP(L178, 'IO LIST'!$J$10:$AE$1823,22, FALSE),"")</f>
        <v>SL3-MEH-ACP1</v>
      </c>
      <c r="V178" s="291" t="s">
        <v>91</v>
      </c>
      <c r="W178" s="291" t="s">
        <v>119</v>
      </c>
      <c r="X178" s="291"/>
      <c r="Y178" s="427"/>
      <c r="Z178" s="291"/>
      <c r="AA178" s="291"/>
      <c r="AB178" s="291"/>
      <c r="AC178" s="291"/>
      <c r="AD178" s="291"/>
      <c r="AE178" s="291"/>
      <c r="AF178" s="428" t="str">
        <f t="shared" si="91"/>
        <v/>
      </c>
      <c r="AQ178" s="430"/>
    </row>
    <row r="179" spans="1:43" s="429" customFormat="1" ht="15" customHeight="1" x14ac:dyDescent="0.25">
      <c r="A179" s="426">
        <f t="shared" si="81"/>
        <v>170</v>
      </c>
      <c r="B179" s="291" t="s">
        <v>16</v>
      </c>
      <c r="C179" s="292" t="s">
        <v>59</v>
      </c>
      <c r="D179" s="292" t="s">
        <v>327</v>
      </c>
      <c r="E179" s="292"/>
      <c r="F179" s="424" t="s">
        <v>357</v>
      </c>
      <c r="G179" s="424">
        <v>1</v>
      </c>
      <c r="H179" s="424"/>
      <c r="I179" s="424"/>
      <c r="J179" s="424" t="s">
        <v>358</v>
      </c>
      <c r="K179" s="424" t="s">
        <v>65</v>
      </c>
      <c r="L179" s="468" t="str">
        <f>IF(C179&lt;&gt;"",CONCATENATE(IF(C179&lt;&gt;"",C179,""),IF(D179&lt;&gt;"","-"&amp;D179&amp;E179,""),IF(F179&lt;&gt;"","-"&amp;F179&amp;G179,""),IF(H179&lt;&gt;"","-"&amp;H179&amp;I179,""),IF(J179&lt;&gt;"","-"&amp;J179&amp;K179,"")),"")</f>
        <v>SL3-MEH-FCP1-CR1</v>
      </c>
      <c r="M179" s="291" t="str">
        <f>IFERROR(VLOOKUP(J179,'LOOK-UP TABLES'!$AS:$AT,2,FALSE),"")</f>
        <v/>
      </c>
      <c r="N179" s="291" t="s">
        <v>61</v>
      </c>
      <c r="O179" s="291" t="s">
        <v>326</v>
      </c>
      <c r="P179" s="454" t="s">
        <v>360</v>
      </c>
      <c r="Q179" s="291" t="s">
        <v>362</v>
      </c>
      <c r="R179" s="291"/>
      <c r="S179" s="237" t="str">
        <f>IF(L179&lt;&gt;"",IF(N179&lt;&gt;"",N179,"")&amp;IF(O179&lt;&gt;""," "&amp;O179,"")&amp;IF(P179&lt;&gt;""," "&amp;P179,"")&amp;IF(Q179&lt;&gt;""," "&amp;Q179,"")&amp;IF(R179&lt;&gt;""," "&amp;R179,""),"")</f>
        <v>Shiploader 3 Machine E-House Fire Alarm Panel System Trouble</v>
      </c>
      <c r="T179" s="291"/>
      <c r="U179" s="291" t="str">
        <f>IFERROR(VLOOKUP(L179, 'IO LIST'!$J$10:$AE$1823,22, FALSE),"")</f>
        <v>SL3-MEH-ACP1</v>
      </c>
      <c r="V179" s="291" t="s">
        <v>91</v>
      </c>
      <c r="W179" s="291" t="s">
        <v>119</v>
      </c>
      <c r="X179" s="291"/>
      <c r="Y179" s="427"/>
      <c r="Z179" s="291"/>
      <c r="AA179" s="291"/>
      <c r="AB179" s="291"/>
      <c r="AC179" s="291"/>
      <c r="AD179" s="291"/>
      <c r="AE179" s="291"/>
      <c r="AF179" s="428" t="str">
        <f t="shared" ref="AF179" si="92">IFERROR(IF(U179="FLEX-242-11","7265NBT-043020-242-100 to 180",IF(U179="FLEX-242-01","7265NBT-043020-242-000 to 083","")),"")</f>
        <v/>
      </c>
      <c r="AQ179" s="430"/>
    </row>
    <row r="180" spans="1:43" s="429" customFormat="1" ht="15" customHeight="1" x14ac:dyDescent="0.25">
      <c r="A180" s="426">
        <f t="shared" si="81"/>
        <v>171</v>
      </c>
      <c r="B180" s="291" t="s">
        <v>16</v>
      </c>
      <c r="C180" s="292" t="s">
        <v>59</v>
      </c>
      <c r="D180" s="292" t="s">
        <v>327</v>
      </c>
      <c r="E180" s="292"/>
      <c r="F180" s="424" t="s">
        <v>357</v>
      </c>
      <c r="G180" s="424">
        <v>1</v>
      </c>
      <c r="H180" s="424"/>
      <c r="I180" s="424"/>
      <c r="J180" s="424" t="s">
        <v>358</v>
      </c>
      <c r="K180" s="424" t="s">
        <v>77</v>
      </c>
      <c r="L180" s="468" t="str">
        <f>IF(C180&lt;&gt;"",CONCATENATE(IF(C180&lt;&gt;"",C180,""),IF(D180&lt;&gt;"","-"&amp;D180&amp;E180,""),IF(F180&lt;&gt;"","-"&amp;F180&amp;G180,""),IF(H180&lt;&gt;"","-"&amp;H180&amp;I180,""),IF(J180&lt;&gt;"","-"&amp;J180&amp;K180,"")),"")</f>
        <v>SL3-MEH-FCP1-CR2</v>
      </c>
      <c r="M180" s="291" t="str">
        <f>IFERROR(VLOOKUP(J180,'LOOK-UP TABLES'!$AS:$AT,2,FALSE),"")</f>
        <v/>
      </c>
      <c r="N180" s="291" t="s">
        <v>61</v>
      </c>
      <c r="O180" s="291" t="s">
        <v>326</v>
      </c>
      <c r="P180" s="454" t="s">
        <v>360</v>
      </c>
      <c r="Q180" s="291" t="s">
        <v>363</v>
      </c>
      <c r="R180" s="291"/>
      <c r="S180" s="237" t="str">
        <f>IF(L180&lt;&gt;"",IF(N180&lt;&gt;"",N180,"")&amp;IF(O180&lt;&gt;""," "&amp;O180,"")&amp;IF(P180&lt;&gt;""," "&amp;P180,"")&amp;IF(Q180&lt;&gt;""," "&amp;Q180,"")&amp;IF(R180&lt;&gt;""," "&amp;R180,""),"")</f>
        <v>Shiploader 3 Machine E-House Fire Alarm Panel System Supervisory</v>
      </c>
      <c r="T180" s="291"/>
      <c r="U180" s="291" t="str">
        <f>IFERROR(VLOOKUP(L180, 'IO LIST'!$J$10:$AE$1823,22, FALSE),"")</f>
        <v>SL3-MEH-ACP1</v>
      </c>
      <c r="V180" s="291" t="s">
        <v>91</v>
      </c>
      <c r="W180" s="291" t="s">
        <v>119</v>
      </c>
      <c r="X180" s="291"/>
      <c r="Y180" s="427"/>
      <c r="Z180" s="291"/>
      <c r="AA180" s="291"/>
      <c r="AB180" s="291"/>
      <c r="AC180" s="291"/>
      <c r="AD180" s="291"/>
      <c r="AE180" s="291"/>
      <c r="AF180" s="428" t="str">
        <f t="shared" ref="AF180" si="93">IFERROR(IF(U180="FLEX-242-11","7265NBT-043020-242-100 to 180",IF(U180="FLEX-242-01","7265NBT-043020-242-000 to 083","")),"")</f>
        <v/>
      </c>
      <c r="AQ180" s="430"/>
    </row>
    <row r="181" spans="1:43" s="20" customFormat="1" ht="15" customHeight="1" x14ac:dyDescent="0.25">
      <c r="A181" s="137">
        <f t="shared" si="81"/>
        <v>172</v>
      </c>
      <c r="B181" s="21"/>
      <c r="C181" s="15"/>
      <c r="D181" s="15"/>
      <c r="E181" s="15"/>
      <c r="F181" s="16"/>
      <c r="G181" s="16"/>
      <c r="H181" s="16"/>
      <c r="I181" s="16"/>
      <c r="J181" s="16"/>
      <c r="K181" s="16"/>
      <c r="L181" s="21"/>
      <c r="M181" s="21"/>
      <c r="N181" s="21"/>
      <c r="O181" s="21"/>
      <c r="P181" s="452"/>
      <c r="Q181" s="21"/>
      <c r="R181" s="21"/>
      <c r="S181" s="37"/>
      <c r="T181" s="21"/>
      <c r="U181" s="21" t="str">
        <f>IFERROR(VLOOKUP(L181, 'IO LIST'!$J$10:$AE$1823,22, FALSE),"")</f>
        <v/>
      </c>
      <c r="V181" s="21"/>
      <c r="W181" s="21"/>
      <c r="X181" s="21"/>
      <c r="Y181" s="27"/>
      <c r="Z181" s="21"/>
      <c r="AA181" s="21"/>
      <c r="AB181" s="21"/>
      <c r="AC181" s="21"/>
      <c r="AD181" s="21"/>
      <c r="AE181" s="21"/>
      <c r="AF181" s="28" t="str">
        <f>IFERROR(IF(U181="FLEX-242-11","7265NBT-043020-242-100 to 180",IF(U181="FLEX-242-01","7265NBT-043020-242-000 to 083","")),"")</f>
        <v/>
      </c>
      <c r="AI181" s="22"/>
      <c r="AQ181" s="192"/>
    </row>
    <row r="182" spans="1:43" s="20" customFormat="1" ht="15" customHeight="1" x14ac:dyDescent="0.25">
      <c r="A182" s="137">
        <f t="shared" si="72"/>
        <v>173</v>
      </c>
      <c r="B182" s="21" t="s">
        <v>16</v>
      </c>
      <c r="C182" s="15" t="s">
        <v>59</v>
      </c>
      <c r="D182" s="15" t="s">
        <v>327</v>
      </c>
      <c r="E182" s="15"/>
      <c r="F182" s="16"/>
      <c r="G182" s="16"/>
      <c r="H182" s="16"/>
      <c r="I182" s="16"/>
      <c r="J182" s="16" t="s">
        <v>364</v>
      </c>
      <c r="K182" s="424" t="s">
        <v>65</v>
      </c>
      <c r="L182" s="468" t="str">
        <f t="shared" ref="L182" si="94">IF(C182&lt;&gt;"",CONCATENATE(IF(C182&lt;&gt;"",C182,""),IF(D182&lt;&gt;"","-"&amp;D182&amp;E182,""),IF(F182&lt;&gt;"","-"&amp;F182&amp;G182,""),IF(H182&lt;&gt;"","-"&amp;H182&amp;I182,""),IF(J182&lt;&gt;"","-"&amp;J182&amp;K182,"")),"")</f>
        <v>SL3-MEH-TIT1</v>
      </c>
      <c r="M182" s="21" t="str">
        <f>IFERROR(VLOOKUP(J182,'LOOK-UP TABLES'!$AS:$AT,2,FALSE),"")</f>
        <v xml:space="preserve">Temperature Transmitter with Local Indicator </v>
      </c>
      <c r="N182" s="21" t="s">
        <v>61</v>
      </c>
      <c r="O182" s="21" t="s">
        <v>326</v>
      </c>
      <c r="P182" s="291"/>
      <c r="Q182" s="291"/>
      <c r="R182" s="21" t="s">
        <v>199</v>
      </c>
      <c r="S182" s="37" t="str">
        <f>IF(L182&lt;&gt;"",IF(N182&lt;&gt;"",N182,"")&amp;IF(O182&lt;&gt;""," "&amp;O182,"")&amp;IF(P182&lt;&gt;""," "&amp;P182,"")&amp;IF(Q182&lt;&gt;""," "&amp;Q182,"")&amp;IF(R182&lt;&gt;""," "&amp;R182,""),"")</f>
        <v>Shiploader 3 Machine E-House Temperature Transmitter</v>
      </c>
      <c r="T182" s="21"/>
      <c r="U182" s="21" t="str">
        <f>IFERROR(VLOOKUP(L182, 'IO LIST'!$J$10:$AE$1823,22, FALSE),"")</f>
        <v>SL3-MEH-ACP1</v>
      </c>
      <c r="V182" s="21" t="s">
        <v>136</v>
      </c>
      <c r="W182" s="21" t="s">
        <v>71</v>
      </c>
      <c r="X182" s="622" t="s">
        <v>2329</v>
      </c>
      <c r="Y182" s="625" t="s">
        <v>2330</v>
      </c>
      <c r="Z182" s="21"/>
      <c r="AA182" s="21"/>
      <c r="AB182" s="21"/>
      <c r="AC182" s="21"/>
      <c r="AD182" s="21"/>
      <c r="AE182" s="21"/>
      <c r="AF182" s="28" t="str">
        <f t="shared" ref="AF182" si="95">IFERROR(IF(U182="FLEX-242-11","7265NBT-043020-242-100 to 180",IF(U182="FLEX-242-01","7265NBT-043020-242-000 to 083","")),"")</f>
        <v/>
      </c>
      <c r="AI182" s="22"/>
      <c r="AQ182" s="192"/>
    </row>
    <row r="183" spans="1:43" s="20" customFormat="1" ht="15" customHeight="1" x14ac:dyDescent="0.25">
      <c r="A183" s="137">
        <f t="shared" si="72"/>
        <v>174</v>
      </c>
      <c r="B183" s="21"/>
      <c r="C183" s="15"/>
      <c r="D183" s="15"/>
      <c r="E183" s="15"/>
      <c r="F183" s="16"/>
      <c r="G183" s="16"/>
      <c r="H183" s="16"/>
      <c r="I183" s="16"/>
      <c r="J183" s="16"/>
      <c r="K183" s="16"/>
      <c r="L183" s="238"/>
      <c r="M183" s="21" t="str">
        <f>IFERROR(VLOOKUP(J183,'LOOK-UP TABLES'!$AS:$AT,2,FALSE),"")</f>
        <v/>
      </c>
      <c r="N183" s="21"/>
      <c r="O183" s="21"/>
      <c r="P183" s="21"/>
      <c r="Q183" s="21"/>
      <c r="R183" s="21"/>
      <c r="S183" s="37"/>
      <c r="T183" s="21"/>
      <c r="U183" s="21" t="str">
        <f>IFERROR(VLOOKUP(L183, 'IO LIST'!$J$10:$AE$1823,22, FALSE),"")</f>
        <v/>
      </c>
      <c r="V183" s="21"/>
      <c r="W183" s="21"/>
      <c r="X183" s="21"/>
      <c r="Y183" s="27"/>
      <c r="Z183" s="21"/>
      <c r="AA183" s="21"/>
      <c r="AB183" s="21"/>
      <c r="AC183" s="21"/>
      <c r="AD183" s="21"/>
      <c r="AE183" s="21"/>
      <c r="AF183" s="28" t="str">
        <f t="shared" ref="AF183" si="96">IFERROR(IF(U183="FLEX-242-11","7265NBT-043020-242-100 to 180",IF(U183="FLEX-242-01","7265NBT-043020-242-000 to 083","")),"")</f>
        <v/>
      </c>
      <c r="AI183" s="22"/>
      <c r="AJ183" s="311" t="s">
        <v>365</v>
      </c>
      <c r="AK183" s="316" t="s">
        <v>132</v>
      </c>
      <c r="AQ183" s="192"/>
    </row>
    <row r="184" spans="1:43" s="1" customFormat="1" ht="15" customHeight="1" x14ac:dyDescent="0.25">
      <c r="A184" s="150">
        <f t="shared" si="13"/>
        <v>175</v>
      </c>
      <c r="B184" s="149"/>
      <c r="C184" s="150"/>
      <c r="D184" s="150" t="s">
        <v>210</v>
      </c>
      <c r="E184" s="150"/>
      <c r="F184" s="148"/>
      <c r="G184" s="148"/>
      <c r="H184" s="148"/>
      <c r="I184" s="148"/>
      <c r="J184" s="148"/>
      <c r="K184" s="148"/>
      <c r="L184" s="150"/>
      <c r="M184" s="150"/>
      <c r="N184" s="150" t="s">
        <v>61</v>
      </c>
      <c r="O184" s="150" t="s">
        <v>366</v>
      </c>
      <c r="P184" s="150"/>
      <c r="Q184" s="150"/>
      <c r="R184" s="150"/>
      <c r="S184" s="153"/>
      <c r="T184" s="150"/>
      <c r="U184" s="150" t="str">
        <f>IFERROR(VLOOKUP(L184, 'IO LIST'!$J$10:$AE$1823,22, FALSE),"")</f>
        <v/>
      </c>
      <c r="V184" s="150"/>
      <c r="W184" s="150"/>
      <c r="X184" s="150"/>
      <c r="Y184" s="154"/>
      <c r="Z184" s="150"/>
      <c r="AA184" s="150"/>
      <c r="AB184" s="150"/>
      <c r="AC184" s="150"/>
      <c r="AD184" s="150"/>
      <c r="AE184" s="150" t="s">
        <v>63</v>
      </c>
      <c r="AF184" s="155" t="str">
        <f t="shared" si="24"/>
        <v/>
      </c>
      <c r="AH184" s="22"/>
      <c r="AI184" s="22"/>
      <c r="AJ184" s="22"/>
      <c r="AK184" s="22"/>
      <c r="AQ184" s="42"/>
    </row>
    <row r="185" spans="1:43" s="20" customFormat="1" ht="15" customHeight="1" x14ac:dyDescent="0.25">
      <c r="A185" s="137">
        <f t="shared" si="13"/>
        <v>176</v>
      </c>
      <c r="B185" s="21" t="s">
        <v>9</v>
      </c>
      <c r="C185" s="15" t="s">
        <v>59</v>
      </c>
      <c r="D185" s="15" t="s">
        <v>210</v>
      </c>
      <c r="E185" s="15"/>
      <c r="F185" s="16"/>
      <c r="G185" s="16"/>
      <c r="H185" s="16"/>
      <c r="I185" s="16"/>
      <c r="J185" s="16" t="s">
        <v>64</v>
      </c>
      <c r="K185" s="16" t="s">
        <v>65</v>
      </c>
      <c r="L185" s="359" t="str">
        <f>IF(C185&lt;&gt;"",CONCATENATE(IF(C185&lt;&gt;"",C185,""),IF(D185&lt;&gt;"","-"&amp;D185&amp;E185,""),IF(F185&lt;&gt;"","-"&amp;F185&amp;G185,""),IF(H185&lt;&gt;"","-"&amp;H185&amp;I185,""),IF(J185&lt;&gt;"","-"&amp;J185&amp;K185,"")),"")</f>
        <v>SL3-BH-ES1</v>
      </c>
      <c r="M185" s="21" t="str">
        <f>IFERROR(VLOOKUP(J185,'LOOK-UP TABLES'!$AS:$AT,2,FALSE),"")</f>
        <v xml:space="preserve">E-Stop PB </v>
      </c>
      <c r="N185" s="21" t="s">
        <v>61</v>
      </c>
      <c r="O185" s="21" t="s">
        <v>366</v>
      </c>
      <c r="P185" s="21" t="s">
        <v>332</v>
      </c>
      <c r="Q185" s="21" t="s">
        <v>68</v>
      </c>
      <c r="R185" s="21" t="s">
        <v>328</v>
      </c>
      <c r="S185" s="37" t="str">
        <f t="shared" ref="S185:S188" si="97">IF(L185&lt;&gt;"",IF(N185&lt;&gt;"",N185,"")&amp;IF(O185&lt;&gt;""," "&amp;O185,"")&amp;IF(P185&lt;&gt;""," "&amp;P185,"")&amp;IF(Q185&lt;&gt;""," "&amp;Q185,"")&amp;IF(R185&lt;&gt;""," "&amp;R185,""),"")</f>
        <v>Shiploader 3 Boom Hoist Maint. Cabin Emergency Stop Push Button 1</v>
      </c>
      <c r="T185" s="21"/>
      <c r="U185" s="21" t="str">
        <f>IFERROR(VLOOKUP(L185, 'IO LIST'!$J$10:$AE$1823,22, FALSE),"")</f>
        <v>SL3-BH-RCP1</v>
      </c>
      <c r="V185" s="21" t="s">
        <v>70</v>
      </c>
      <c r="W185" s="21" t="s">
        <v>71</v>
      </c>
      <c r="X185" s="27" t="s">
        <v>160</v>
      </c>
      <c r="Y185" s="27" t="s">
        <v>161</v>
      </c>
      <c r="Z185" s="21"/>
      <c r="AA185" s="21"/>
      <c r="AB185" s="21"/>
      <c r="AC185" s="21"/>
      <c r="AD185" s="21"/>
      <c r="AE185" s="21"/>
      <c r="AF185" s="28" t="str">
        <f t="shared" si="24"/>
        <v/>
      </c>
      <c r="AI185" s="22"/>
      <c r="AN185" s="22" t="s">
        <v>152</v>
      </c>
      <c r="AQ185" s="192"/>
    </row>
    <row r="186" spans="1:43" s="20" customFormat="1" ht="15" customHeight="1" x14ac:dyDescent="0.25">
      <c r="A186" s="137">
        <f t="shared" si="13"/>
        <v>177</v>
      </c>
      <c r="B186" s="21" t="s">
        <v>9</v>
      </c>
      <c r="C186" s="15" t="s">
        <v>59</v>
      </c>
      <c r="D186" s="15" t="s">
        <v>210</v>
      </c>
      <c r="E186" s="15"/>
      <c r="F186" s="16"/>
      <c r="G186" s="16"/>
      <c r="H186" s="16"/>
      <c r="I186" s="16"/>
      <c r="J186" s="16" t="s">
        <v>64</v>
      </c>
      <c r="K186" s="16" t="s">
        <v>77</v>
      </c>
      <c r="L186" s="359" t="str">
        <f>IF(C186&lt;&gt;"",CONCATENATE(IF(C186&lt;&gt;"",C186,""),IF(D186&lt;&gt;"","-"&amp;D186&amp;E186,""),IF(F186&lt;&gt;"","-"&amp;F186&amp;G186,""),IF(H186&lt;&gt;"","-"&amp;H186&amp;I186,""),IF(J186&lt;&gt;"","-"&amp;J186&amp;K186,"")),"")</f>
        <v>SL3-BH-ES2</v>
      </c>
      <c r="M186" s="21" t="str">
        <f>IFERROR(VLOOKUP(J186,'LOOK-UP TABLES'!$AS:$AT,2,FALSE),"")</f>
        <v xml:space="preserve">E-Stop PB </v>
      </c>
      <c r="N186" s="21" t="s">
        <v>61</v>
      </c>
      <c r="O186" s="21" t="s">
        <v>366</v>
      </c>
      <c r="P186" s="21"/>
      <c r="Q186" s="21" t="s">
        <v>68</v>
      </c>
      <c r="R186" s="21" t="s">
        <v>330</v>
      </c>
      <c r="S186" s="37" t="str">
        <f t="shared" si="97"/>
        <v>Shiploader 3 Boom Hoist Emergency Stop Push Button 2</v>
      </c>
      <c r="T186" s="21"/>
      <c r="U186" s="21" t="str">
        <f>IFERROR(VLOOKUP(L186, 'IO LIST'!$J$10:$AE$1823,22, FALSE),"")</f>
        <v>SL3-BH-RCP1</v>
      </c>
      <c r="V186" s="21" t="s">
        <v>70</v>
      </c>
      <c r="W186" s="21" t="s">
        <v>71</v>
      </c>
      <c r="X186" s="27" t="s">
        <v>160</v>
      </c>
      <c r="Y186" s="27" t="s">
        <v>161</v>
      </c>
      <c r="Z186" s="21"/>
      <c r="AA186" s="21"/>
      <c r="AB186" s="21"/>
      <c r="AC186" s="21"/>
      <c r="AD186" s="21"/>
      <c r="AE186" s="21"/>
      <c r="AF186" s="28" t="str">
        <f t="shared" si="24"/>
        <v/>
      </c>
      <c r="AI186" s="22"/>
      <c r="AN186" s="22" t="s">
        <v>152</v>
      </c>
      <c r="AQ186" s="192"/>
    </row>
    <row r="187" spans="1:43" s="20" customFormat="1" ht="15" customHeight="1" x14ac:dyDescent="0.25">
      <c r="A187" s="137">
        <f t="shared" si="13"/>
        <v>178</v>
      </c>
      <c r="B187" s="259" t="s">
        <v>162</v>
      </c>
      <c r="C187" s="15" t="s">
        <v>59</v>
      </c>
      <c r="D187" s="15" t="s">
        <v>210</v>
      </c>
      <c r="E187" s="15"/>
      <c r="F187" s="16"/>
      <c r="G187" s="16"/>
      <c r="H187" s="16"/>
      <c r="I187" s="16"/>
      <c r="J187" s="16" t="s">
        <v>64</v>
      </c>
      <c r="K187" s="16" t="s">
        <v>83</v>
      </c>
      <c r="L187" s="259" t="str">
        <f t="shared" ref="L187" si="98">IF(C187&lt;&gt;"",CONCATENATE(IF(C187&lt;&gt;"",C187,""),IF(D187&lt;&gt;"","-"&amp;D187&amp;E187,""),IF(F187&lt;&gt;"","-"&amp;F187&amp;G187,""),IF(H187&lt;&gt;"","-"&amp;H187&amp;I187,""),IF(J187&lt;&gt;"","-"&amp;J187&amp;K187,"")),"")</f>
        <v>SL3-BH-ES3</v>
      </c>
      <c r="M187" s="21" t="str">
        <f>IFERROR(VLOOKUP(J187,'LOOK-UP TABLES'!$AS:$AT,2,FALSE),"")</f>
        <v xml:space="preserve">E-Stop PB </v>
      </c>
      <c r="N187" s="21" t="s">
        <v>61</v>
      </c>
      <c r="O187" s="21" t="s">
        <v>366</v>
      </c>
      <c r="P187" s="21" t="s">
        <v>367</v>
      </c>
      <c r="Q187" s="21" t="s">
        <v>68</v>
      </c>
      <c r="R187" s="21" t="s">
        <v>368</v>
      </c>
      <c r="S187" s="37" t="str">
        <f t="shared" si="97"/>
        <v>Shiploader 3 Boom Hoist Remote Controller Emergency Stop Push Button 3</v>
      </c>
      <c r="T187" s="21"/>
      <c r="U187" s="21" t="str">
        <f>IFERROR(VLOOKUP(L187, 'IO LIST'!$J$10:$AE$1823,22, FALSE),"")</f>
        <v/>
      </c>
      <c r="V187" s="21" t="s">
        <v>70</v>
      </c>
      <c r="W187" s="21" t="s">
        <v>71</v>
      </c>
      <c r="X187" s="461" t="s">
        <v>369</v>
      </c>
      <c r="Y187" s="27" t="s">
        <v>370</v>
      </c>
      <c r="Z187" s="21"/>
      <c r="AA187" s="21"/>
      <c r="AB187" s="21"/>
      <c r="AC187" s="21"/>
      <c r="AD187" s="21"/>
      <c r="AE187" s="21"/>
      <c r="AF187" s="28" t="str">
        <f t="shared" si="24"/>
        <v/>
      </c>
      <c r="AI187" s="22"/>
      <c r="AN187" s="22" t="s">
        <v>152</v>
      </c>
      <c r="AQ187" s="192"/>
    </row>
    <row r="188" spans="1:43" s="20" customFormat="1" ht="15" customHeight="1" x14ac:dyDescent="0.25">
      <c r="A188" s="137">
        <f t="shared" si="13"/>
        <v>179</v>
      </c>
      <c r="B188" s="21"/>
      <c r="C188" s="15"/>
      <c r="D188" s="15"/>
      <c r="E188" s="15"/>
      <c r="F188" s="16"/>
      <c r="G188" s="16"/>
      <c r="H188" s="16"/>
      <c r="I188" s="16"/>
      <c r="J188" s="16"/>
      <c r="K188" s="16"/>
      <c r="L188" s="238"/>
      <c r="M188" s="21" t="str">
        <f>IFERROR(VLOOKUP(J188,'LOOK-UP TABLES'!$AS:$AT,2,FALSE),"")</f>
        <v/>
      </c>
      <c r="N188" s="21"/>
      <c r="O188" s="21"/>
      <c r="P188" s="21"/>
      <c r="Q188" s="21"/>
      <c r="R188" s="21"/>
      <c r="S188" s="37" t="str">
        <f t="shared" si="97"/>
        <v/>
      </c>
      <c r="T188" s="21"/>
      <c r="U188" s="21" t="str">
        <f>IFERROR(VLOOKUP(L188, 'IO LIST'!$J$10:$AE$1823,22, FALSE),"")</f>
        <v/>
      </c>
      <c r="V188" s="21"/>
      <c r="W188" s="21"/>
      <c r="X188" s="21"/>
      <c r="Y188" s="27"/>
      <c r="Z188" s="21"/>
      <c r="AA188" s="21"/>
      <c r="AB188" s="21"/>
      <c r="AC188" s="21"/>
      <c r="AD188" s="21"/>
      <c r="AE188" s="21"/>
      <c r="AF188" s="28" t="str">
        <f t="shared" ref="AF188" si="99">IFERROR(IF(U188="FLEX-242-11","7265NBT-043020-242-100 to 180",IF(U188="FLEX-242-01","7265NBT-043020-242-000 to 083","")),"")</f>
        <v/>
      </c>
      <c r="AI188" s="22"/>
      <c r="AQ188" s="192"/>
    </row>
    <row r="189" spans="1:43" s="20" customFormat="1" ht="15" customHeight="1" x14ac:dyDescent="0.25">
      <c r="A189" s="137">
        <f t="shared" si="13"/>
        <v>180</v>
      </c>
      <c r="B189" s="21" t="s">
        <v>9</v>
      </c>
      <c r="C189" s="15" t="s">
        <v>59</v>
      </c>
      <c r="D189" s="15" t="s">
        <v>210</v>
      </c>
      <c r="E189" s="15"/>
      <c r="F189" s="16"/>
      <c r="G189" s="16"/>
      <c r="H189" s="16"/>
      <c r="I189" s="16"/>
      <c r="J189" s="16" t="s">
        <v>87</v>
      </c>
      <c r="K189" s="16" t="s">
        <v>65</v>
      </c>
      <c r="L189" s="359" t="str">
        <f>IF(C189&lt;&gt;"",CONCATENATE(IF(C189&lt;&gt;"",C189,""),IF(D189&lt;&gt;"","-"&amp;D189&amp;E189,""),IF(F189&lt;&gt;"","-"&amp;F189&amp;G189,""),IF(H189&lt;&gt;"","-"&amp;H189&amp;I189,""),IF(J189&lt;&gt;"","-"&amp;J189&amp;K189,"")),"")</f>
        <v>SL3-BH-ZLS1</v>
      </c>
      <c r="M189" s="21" t="str">
        <f>IFERROR(VLOOKUP(J189,'LOOK-UP TABLES'!$AS:$AT,2,FALSE),"")</f>
        <v xml:space="preserve">Limit Switch </v>
      </c>
      <c r="N189" s="21" t="s">
        <v>61</v>
      </c>
      <c r="O189" s="21" t="s">
        <v>366</v>
      </c>
      <c r="P189" s="21" t="s">
        <v>371</v>
      </c>
      <c r="Q189" s="21" t="s">
        <v>372</v>
      </c>
      <c r="R189" s="21" t="s">
        <v>225</v>
      </c>
      <c r="S189" s="37" t="str">
        <f>IF(L189&lt;&gt;"",IF(N189&lt;&gt;"",N189,"")&amp;IF(O189&lt;&gt;""," "&amp;O189,"")&amp;IF(P189&lt;&gt;""," "&amp;P189,"")&amp;IF(Q189&lt;&gt;""," "&amp;Q189,"")&amp;IF(R189&lt;&gt;""," "&amp;R189,""),"")</f>
        <v>Shiploader 3 Boom Hoist Up Limit Overtravel Limit Switch</v>
      </c>
      <c r="T189" s="21"/>
      <c r="U189" s="21" t="str">
        <f>IFERROR(VLOOKUP(L189, 'IO LIST'!$J$10:$AE$1823,22, FALSE),"")</f>
        <v>SL3-BH-RCP1</v>
      </c>
      <c r="V189" s="21" t="s">
        <v>70</v>
      </c>
      <c r="W189" s="21" t="s">
        <v>71</v>
      </c>
      <c r="X189" s="21" t="s">
        <v>146</v>
      </c>
      <c r="Y189" s="358" t="s">
        <v>226</v>
      </c>
      <c r="Z189" s="21"/>
      <c r="AA189" s="21"/>
      <c r="AB189" s="21"/>
      <c r="AC189" s="21"/>
      <c r="AD189" s="21"/>
      <c r="AE189" s="21"/>
      <c r="AF189" s="28" t="str">
        <f>IFERROR(IF(U189="FLEX-242-11","7265NBT-043020-242-100 to 180",IF(U189="FLEX-242-01","7265NBT-043020-242-000 to 083","")),"")</f>
        <v/>
      </c>
      <c r="AJ189" s="20" t="s">
        <v>75</v>
      </c>
      <c r="AK189" s="313" t="s">
        <v>373</v>
      </c>
      <c r="AN189" s="20" t="s">
        <v>227</v>
      </c>
      <c r="AQ189" s="192"/>
    </row>
    <row r="190" spans="1:43" s="20" customFormat="1" ht="15" customHeight="1" x14ac:dyDescent="0.25">
      <c r="A190" s="137">
        <f t="shared" si="13"/>
        <v>181</v>
      </c>
      <c r="B190" s="21" t="s">
        <v>9</v>
      </c>
      <c r="C190" s="15" t="s">
        <v>59</v>
      </c>
      <c r="D190" s="15" t="s">
        <v>210</v>
      </c>
      <c r="E190" s="15"/>
      <c r="F190" s="16"/>
      <c r="G190" s="16"/>
      <c r="H190" s="16"/>
      <c r="I190" s="16"/>
      <c r="J190" s="16" t="s">
        <v>87</v>
      </c>
      <c r="K190" s="16" t="s">
        <v>77</v>
      </c>
      <c r="L190" s="359" t="str">
        <f>IF(C190&lt;&gt;"",CONCATENATE(IF(C190&lt;&gt;"",C190,""),IF(D190&lt;&gt;"","-"&amp;D190&amp;E190,""),IF(F190&lt;&gt;"","-"&amp;F190&amp;G190,""),IF(H190&lt;&gt;"","-"&amp;H190&amp;I190,""),IF(J190&lt;&gt;"","-"&amp;J190&amp;K190,"")),"")</f>
        <v>SL3-BH-ZLS2</v>
      </c>
      <c r="M190" s="21" t="str">
        <f>IFERROR(VLOOKUP(J190,'LOOK-UP TABLES'!$AS:$AT,2,FALSE),"")</f>
        <v xml:space="preserve">Limit Switch </v>
      </c>
      <c r="N190" s="21" t="s">
        <v>61</v>
      </c>
      <c r="O190" s="21" t="s">
        <v>366</v>
      </c>
      <c r="P190" s="21" t="s">
        <v>374</v>
      </c>
      <c r="Q190" s="21" t="s">
        <v>372</v>
      </c>
      <c r="R190" s="21" t="s">
        <v>225</v>
      </c>
      <c r="S190" s="37" t="str">
        <f>IF(L190&lt;&gt;"",IF(N190&lt;&gt;"",N190,"")&amp;IF(O190&lt;&gt;""," "&amp;O190,"")&amp;IF(P190&lt;&gt;""," "&amp;P190,"")&amp;IF(Q190&lt;&gt;""," "&amp;Q190,"")&amp;IF(R190&lt;&gt;""," "&amp;R190,""),"")</f>
        <v>Shiploader 3 Boom Hoist Down Limit Overtravel Limit Switch</v>
      </c>
      <c r="T190" s="21"/>
      <c r="U190" s="21" t="str">
        <f>IFERROR(VLOOKUP(L190, 'IO LIST'!$J$10:$AE$1823,22, FALSE),"")</f>
        <v>SL3-BH-RCP1</v>
      </c>
      <c r="V190" s="21" t="s">
        <v>70</v>
      </c>
      <c r="W190" s="21" t="s">
        <v>71</v>
      </c>
      <c r="X190" s="21" t="s">
        <v>146</v>
      </c>
      <c r="Y190" s="358" t="s">
        <v>226</v>
      </c>
      <c r="Z190" s="21"/>
      <c r="AA190" s="21"/>
      <c r="AB190" s="21"/>
      <c r="AC190" s="21"/>
      <c r="AD190" s="21"/>
      <c r="AE190" s="21"/>
      <c r="AF190" s="28" t="str">
        <f>IFERROR(IF(U190="FLEX-242-11","7265NBT-043020-242-100 to 180",IF(U190="FLEX-242-01","7265NBT-043020-242-000 to 083","")),"")</f>
        <v/>
      </c>
      <c r="AJ190" s="20" t="s">
        <v>75</v>
      </c>
      <c r="AK190" s="313" t="s">
        <v>373</v>
      </c>
      <c r="AN190" s="20" t="s">
        <v>227</v>
      </c>
      <c r="AQ190" s="192"/>
    </row>
    <row r="191" spans="1:43" s="304" customFormat="1" ht="15" customHeight="1" x14ac:dyDescent="0.25">
      <c r="A191" s="296">
        <f t="shared" si="13"/>
        <v>182</v>
      </c>
      <c r="B191" s="297" t="s">
        <v>9</v>
      </c>
      <c r="C191" s="298" t="s">
        <v>59</v>
      </c>
      <c r="D191" s="298" t="s">
        <v>210</v>
      </c>
      <c r="E191" s="298"/>
      <c r="F191" s="299"/>
      <c r="G191" s="299"/>
      <c r="H191" s="299"/>
      <c r="I191" s="299"/>
      <c r="J191" s="299" t="s">
        <v>153</v>
      </c>
      <c r="K191" s="299" t="s">
        <v>83</v>
      </c>
      <c r="L191" s="301"/>
      <c r="M191" s="297" t="str">
        <f>IFERROR(VLOOKUP(J191,'LOOK-UP TABLES'!$AS:$AT,2,FALSE),"")</f>
        <v xml:space="preserve">Proximity Switch </v>
      </c>
      <c r="N191" s="297" t="s">
        <v>61</v>
      </c>
      <c r="O191" s="297" t="s">
        <v>366</v>
      </c>
      <c r="P191" s="297"/>
      <c r="Q191" s="297" t="s">
        <v>375</v>
      </c>
      <c r="R191" s="297" t="s">
        <v>168</v>
      </c>
      <c r="S191" s="300" t="str">
        <f t="shared" ref="S191:S231" si="100">IF(L191&lt;&gt;"",IF(N191&lt;&gt;"",N191,"")&amp;IF(O191&lt;&gt;""," "&amp;O191,"")&amp;IF(P191&lt;&gt;""," "&amp;P191,"")&amp;IF(Q191&lt;&gt;""," "&amp;Q191,"")&amp;IF(R191&lt;&gt;""," "&amp;R191,""),"")</f>
        <v/>
      </c>
      <c r="T191" s="297"/>
      <c r="U191" s="297" t="str">
        <f>IFERROR(VLOOKUP(L191, 'IO LIST'!$J$10:$AE$1823,22, FALSE),"")</f>
        <v/>
      </c>
      <c r="V191" s="297" t="s">
        <v>91</v>
      </c>
      <c r="W191" s="297" t="s">
        <v>71</v>
      </c>
      <c r="X191" s="297" t="s">
        <v>169</v>
      </c>
      <c r="Y191" s="433" t="s">
        <v>170</v>
      </c>
      <c r="Z191" s="297"/>
      <c r="AA191" s="297"/>
      <c r="AB191" s="297"/>
      <c r="AC191" s="297"/>
      <c r="AD191" s="297"/>
      <c r="AE191" s="297"/>
      <c r="AF191" s="303" t="str">
        <f t="shared" si="24"/>
        <v/>
      </c>
      <c r="AJ191" s="304" t="s">
        <v>376</v>
      </c>
      <c r="AK191" s="425" t="s">
        <v>373</v>
      </c>
      <c r="AN191" s="304" t="s">
        <v>377</v>
      </c>
      <c r="AQ191" s="367"/>
    </row>
    <row r="192" spans="1:43" s="20" customFormat="1" ht="15" customHeight="1" x14ac:dyDescent="0.25">
      <c r="A192" s="137">
        <f t="shared" si="13"/>
        <v>183</v>
      </c>
      <c r="B192" s="21" t="s">
        <v>9</v>
      </c>
      <c r="C192" s="15" t="s">
        <v>59</v>
      </c>
      <c r="D192" s="15" t="s">
        <v>210</v>
      </c>
      <c r="E192" s="15"/>
      <c r="F192" s="16"/>
      <c r="G192" s="16"/>
      <c r="H192" s="16"/>
      <c r="I192" s="16"/>
      <c r="J192" s="16" t="s">
        <v>134</v>
      </c>
      <c r="K192" s="16" t="s">
        <v>65</v>
      </c>
      <c r="L192" s="450" t="str">
        <f t="shared" ref="L192:L199" si="101">IF(C192&lt;&gt;"",CONCATENATE(IF(C192&lt;&gt;"",C192,""),IF(D192&lt;&gt;"","-"&amp;D192&amp;E192,""),IF(F192&lt;&gt;"","-"&amp;F192&amp;G192,""),IF(H192&lt;&gt;"","-"&amp;H192&amp;I192,""),IF(J192&lt;&gt;"","-"&amp;J192&amp;K192,"")),"")</f>
        <v>SL3-BH-ZT1</v>
      </c>
      <c r="M192" s="21" t="str">
        <f>IFERROR(VLOOKUP(J192,'LOOK-UP TABLES'!$AS:$AT,2,FALSE),"")</f>
        <v xml:space="preserve">Position Transmitter, Encoder </v>
      </c>
      <c r="N192" s="21" t="s">
        <v>61</v>
      </c>
      <c r="O192" s="21" t="s">
        <v>366</v>
      </c>
      <c r="P192" s="21" t="s">
        <v>378</v>
      </c>
      <c r="Q192" s="21"/>
      <c r="R192" s="21" t="s">
        <v>379</v>
      </c>
      <c r="S192" s="37" t="str">
        <f>IF(L192&lt;&gt;"",IF(N192&lt;&gt;"",N192,"")&amp;IF(O192&lt;&gt;""," "&amp;O192,"")&amp;IF(P192&lt;&gt;""," "&amp;P192,"")&amp;IF(Q192&lt;&gt;""," "&amp;Q192,"")&amp;IF(R192&lt;&gt;""," "&amp;R192,""),"")</f>
        <v>Shiploader 3 Boom Hoist Drum 1 Absolute Encoder 1</v>
      </c>
      <c r="T192" s="21"/>
      <c r="U192" s="21" t="str">
        <f>IFERROR(VLOOKUP(L192, 'IO LIST'!$J$10:$AE$1823,22, FALSE),"")</f>
        <v/>
      </c>
      <c r="V192" s="607" t="s">
        <v>380</v>
      </c>
      <c r="W192" s="21" t="s">
        <v>381</v>
      </c>
      <c r="X192" s="607" t="s">
        <v>382</v>
      </c>
      <c r="Y192" s="27" t="s">
        <v>370</v>
      </c>
      <c r="Z192" s="21"/>
      <c r="AA192" s="21"/>
      <c r="AB192" s="21"/>
      <c r="AC192" s="21"/>
      <c r="AD192" s="21"/>
      <c r="AE192" s="21"/>
      <c r="AF192" s="28" t="str">
        <f>IFERROR(IF(U192="FLEX-242-11","7265NBT-043020-242-100 to 180",IF(U192="FLEX-242-01","7265NBT-043020-242-000 to 083","")),"")</f>
        <v/>
      </c>
      <c r="AI192" s="22"/>
      <c r="AJ192" s="20" t="s">
        <v>75</v>
      </c>
      <c r="AK192" s="313" t="s">
        <v>373</v>
      </c>
      <c r="AN192" s="339" t="s">
        <v>383</v>
      </c>
      <c r="AQ192" s="192"/>
    </row>
    <row r="193" spans="1:43" s="20" customFormat="1" ht="15" customHeight="1" x14ac:dyDescent="0.25">
      <c r="A193" s="137">
        <f t="shared" si="13"/>
        <v>184</v>
      </c>
      <c r="B193" s="21" t="s">
        <v>9</v>
      </c>
      <c r="C193" s="15" t="s">
        <v>59</v>
      </c>
      <c r="D193" s="15" t="s">
        <v>210</v>
      </c>
      <c r="E193" s="15"/>
      <c r="F193" s="16"/>
      <c r="G193" s="16"/>
      <c r="H193" s="16"/>
      <c r="I193" s="16"/>
      <c r="J193" s="16" t="s">
        <v>107</v>
      </c>
      <c r="K193" s="16" t="s">
        <v>65</v>
      </c>
      <c r="L193" s="259" t="str">
        <f t="shared" si="101"/>
        <v>SL3-BH-SS1</v>
      </c>
      <c r="M193" s="21" t="str">
        <f>IFERROR(VLOOKUP(J193,'LOOK-UP TABLES'!$AS:$AT,2,FALSE),"")</f>
        <v>Speed Switch</v>
      </c>
      <c r="N193" s="21" t="s">
        <v>61</v>
      </c>
      <c r="O193" s="21" t="s">
        <v>366</v>
      </c>
      <c r="P193" s="291" t="s">
        <v>378</v>
      </c>
      <c r="Q193" s="21" t="s">
        <v>384</v>
      </c>
      <c r="R193" s="21" t="s">
        <v>385</v>
      </c>
      <c r="S193" s="37" t="str">
        <f t="shared" si="100"/>
        <v>Shiploader 3 Boom Hoist Drum 1 Overspeed Safety Switch</v>
      </c>
      <c r="T193" s="21"/>
      <c r="U193" s="21" t="str">
        <f>IFERROR(VLOOKUP(L193, 'IO LIST'!$J$10:$AE$1823,22, FALSE),"")</f>
        <v/>
      </c>
      <c r="V193" s="608"/>
      <c r="W193" s="21" t="s">
        <v>381</v>
      </c>
      <c r="X193" s="608"/>
      <c r="Y193" s="27" t="s">
        <v>370</v>
      </c>
      <c r="Z193" s="21"/>
      <c r="AA193" s="21"/>
      <c r="AB193" s="21"/>
      <c r="AC193" s="21"/>
      <c r="AD193" s="21"/>
      <c r="AE193" s="21"/>
      <c r="AF193" s="28" t="str">
        <f t="shared" si="24"/>
        <v/>
      </c>
      <c r="AI193" s="22"/>
      <c r="AJ193" s="20" t="s">
        <v>75</v>
      </c>
      <c r="AK193" s="313" t="s">
        <v>373</v>
      </c>
      <c r="AQ193" s="192"/>
    </row>
    <row r="194" spans="1:43" s="20" customFormat="1" ht="15" customHeight="1" x14ac:dyDescent="0.25">
      <c r="A194" s="137">
        <f t="shared" si="13"/>
        <v>185</v>
      </c>
      <c r="B194" s="21" t="s">
        <v>16</v>
      </c>
      <c r="C194" s="15" t="s">
        <v>59</v>
      </c>
      <c r="D194" s="15" t="s">
        <v>210</v>
      </c>
      <c r="E194" s="15"/>
      <c r="F194" s="16"/>
      <c r="G194" s="16"/>
      <c r="H194" s="16"/>
      <c r="I194" s="16"/>
      <c r="J194" s="16" t="s">
        <v>153</v>
      </c>
      <c r="K194" s="16" t="s">
        <v>83</v>
      </c>
      <c r="L194" s="259" t="str">
        <f t="shared" si="101"/>
        <v>SL3-BH-ZPX3</v>
      </c>
      <c r="M194" s="21" t="str">
        <f>IFERROR(VLOOKUP(J194,'LOOK-UP TABLES'!$AS:$AT,2,FALSE),"")</f>
        <v xml:space="preserve">Proximity Switch </v>
      </c>
      <c r="N194" s="21" t="s">
        <v>61</v>
      </c>
      <c r="O194" s="21" t="s">
        <v>366</v>
      </c>
      <c r="P194" s="291" t="s">
        <v>378</v>
      </c>
      <c r="Q194" s="291" t="s">
        <v>386</v>
      </c>
      <c r="R194" s="21" t="s">
        <v>168</v>
      </c>
      <c r="S194" s="37" t="str">
        <f>IF(L194&lt;&gt;"",IF(N194&lt;&gt;"",N194,"")&amp;IF(O194&lt;&gt;""," "&amp;O194,"")&amp;IF(P194&lt;&gt;""," "&amp;P194,"")&amp;IF(Q194&lt;&gt;""," "&amp;Q194,"")&amp;IF(R194&lt;&gt;""," "&amp;R194,""),"")</f>
        <v>Shiploader 3 Boom Hoist Drum 1 End of Travel Up Proximity Switch</v>
      </c>
      <c r="T194" s="21"/>
      <c r="U194" s="21" t="str">
        <f>IFERROR(VLOOKUP(L194, 'IO LIST'!$J$10:$AE$1823,22, FALSE),"")</f>
        <v/>
      </c>
      <c r="V194" s="608"/>
      <c r="W194" s="21" t="s">
        <v>381</v>
      </c>
      <c r="X194" s="608"/>
      <c r="Y194" s="27" t="s">
        <v>370</v>
      </c>
      <c r="Z194" s="21"/>
      <c r="AA194" s="21"/>
      <c r="AB194" s="21"/>
      <c r="AC194" s="21"/>
      <c r="AD194" s="21"/>
      <c r="AE194" s="21"/>
      <c r="AF194" s="28" t="str">
        <f>IFERROR(IF(U194="FLEX-242-11","7265NBT-043020-242-100 to 180",IF(U194="FLEX-242-01","7265NBT-043020-242-000 to 083","")),"")</f>
        <v/>
      </c>
      <c r="AI194" s="22"/>
      <c r="AJ194" s="20" t="s">
        <v>387</v>
      </c>
      <c r="AK194" s="313" t="s">
        <v>373</v>
      </c>
      <c r="AN194" s="20" t="s">
        <v>377</v>
      </c>
      <c r="AQ194" s="192"/>
    </row>
    <row r="195" spans="1:43" s="20" customFormat="1" ht="15" customHeight="1" x14ac:dyDescent="0.25">
      <c r="A195" s="137">
        <f t="shared" si="13"/>
        <v>186</v>
      </c>
      <c r="B195" s="21" t="s">
        <v>16</v>
      </c>
      <c r="C195" s="15" t="s">
        <v>59</v>
      </c>
      <c r="D195" s="15" t="s">
        <v>210</v>
      </c>
      <c r="E195" s="15"/>
      <c r="F195" s="16"/>
      <c r="G195" s="16"/>
      <c r="H195" s="16"/>
      <c r="I195" s="16"/>
      <c r="J195" s="16" t="s">
        <v>153</v>
      </c>
      <c r="K195" s="16" t="s">
        <v>85</v>
      </c>
      <c r="L195" s="259" t="str">
        <f t="shared" si="101"/>
        <v>SL3-BH-ZPX4</v>
      </c>
      <c r="M195" s="21" t="str">
        <f>IFERROR(VLOOKUP(J195,'LOOK-UP TABLES'!$AS:$AT,2,FALSE),"")</f>
        <v xml:space="preserve">Proximity Switch </v>
      </c>
      <c r="N195" s="21" t="s">
        <v>61</v>
      </c>
      <c r="O195" s="21" t="s">
        <v>366</v>
      </c>
      <c r="P195" s="291" t="s">
        <v>378</v>
      </c>
      <c r="Q195" s="291" t="s">
        <v>388</v>
      </c>
      <c r="R195" s="21" t="s">
        <v>168</v>
      </c>
      <c r="S195" s="37" t="str">
        <f>IF(L195&lt;&gt;"",IF(N195&lt;&gt;"",N195,"")&amp;IF(O195&lt;&gt;""," "&amp;O195,"")&amp;IF(P195&lt;&gt;""," "&amp;P195,"")&amp;IF(Q195&lt;&gt;""," "&amp;Q195,"")&amp;IF(R195&lt;&gt;""," "&amp;R195,""),"")</f>
        <v>Shiploader 3 Boom Hoist Drum 1 End of Travel Down Proximity Switch</v>
      </c>
      <c r="T195" s="21"/>
      <c r="U195" s="21" t="str">
        <f>IFERROR(VLOOKUP(L195, 'IO LIST'!$J$10:$AE$1823,22, FALSE),"")</f>
        <v/>
      </c>
      <c r="V195" s="609"/>
      <c r="W195" s="21" t="s">
        <v>381</v>
      </c>
      <c r="X195" s="609"/>
      <c r="Y195" s="27" t="s">
        <v>370</v>
      </c>
      <c r="Z195" s="21"/>
      <c r="AA195" s="21"/>
      <c r="AB195" s="21"/>
      <c r="AC195" s="21"/>
      <c r="AD195" s="21"/>
      <c r="AE195" s="21"/>
      <c r="AF195" s="28" t="str">
        <f>IFERROR(IF(U195="FLEX-242-11","7265NBT-043020-242-100 to 180",IF(U195="FLEX-242-01","7265NBT-043020-242-000 to 083","")),"")</f>
        <v/>
      </c>
      <c r="AI195" s="22"/>
      <c r="AJ195" s="20" t="s">
        <v>389</v>
      </c>
      <c r="AK195" s="313" t="s">
        <v>373</v>
      </c>
      <c r="AN195" s="20" t="s">
        <v>377</v>
      </c>
      <c r="AQ195" s="192"/>
    </row>
    <row r="196" spans="1:43" s="20" customFormat="1" ht="15" customHeight="1" x14ac:dyDescent="0.25">
      <c r="A196" s="137">
        <f t="shared" si="13"/>
        <v>187</v>
      </c>
      <c r="B196" s="21" t="s">
        <v>9</v>
      </c>
      <c r="C196" s="15" t="s">
        <v>59</v>
      </c>
      <c r="D196" s="15" t="s">
        <v>210</v>
      </c>
      <c r="E196" s="15"/>
      <c r="F196" s="16"/>
      <c r="G196" s="16"/>
      <c r="H196" s="16"/>
      <c r="I196" s="16"/>
      <c r="J196" s="16" t="s">
        <v>134</v>
      </c>
      <c r="K196" s="16" t="s">
        <v>77</v>
      </c>
      <c r="L196" s="450" t="str">
        <f t="shared" si="101"/>
        <v>SL3-BH-ZT2</v>
      </c>
      <c r="M196" s="21" t="str">
        <f>IFERROR(VLOOKUP(J196,'LOOK-UP TABLES'!$AS:$AT,2,FALSE),"")</f>
        <v xml:space="preserve">Position Transmitter, Encoder </v>
      </c>
      <c r="N196" s="21" t="s">
        <v>61</v>
      </c>
      <c r="O196" s="21" t="s">
        <v>366</v>
      </c>
      <c r="P196" s="21" t="s">
        <v>390</v>
      </c>
      <c r="Q196" s="21"/>
      <c r="R196" s="21" t="s">
        <v>391</v>
      </c>
      <c r="S196" s="37" t="str">
        <f>IF(L196&lt;&gt;"",IF(N196&lt;&gt;"",N196,"")&amp;IF(O196&lt;&gt;""," "&amp;O196,"")&amp;IF(P196&lt;&gt;""," "&amp;P196,"")&amp;IF(Q196&lt;&gt;""," "&amp;Q196,"")&amp;IF(R196&lt;&gt;""," "&amp;R196,""),"")</f>
        <v>Shiploader 3 Boom Hoist Drum 2 Absolute Encoder 2</v>
      </c>
      <c r="T196" s="21"/>
      <c r="U196" s="21" t="str">
        <f>IFERROR(VLOOKUP(L196, 'IO LIST'!$J$10:$AE$1823,22, FALSE),"")</f>
        <v/>
      </c>
      <c r="V196" s="607" t="s">
        <v>380</v>
      </c>
      <c r="W196" s="21" t="s">
        <v>381</v>
      </c>
      <c r="X196" s="607" t="s">
        <v>382</v>
      </c>
      <c r="Y196" s="21" t="s">
        <v>370</v>
      </c>
      <c r="Z196" s="21"/>
      <c r="AA196" s="21"/>
      <c r="AB196" s="21"/>
      <c r="AC196" s="21"/>
      <c r="AD196" s="21"/>
      <c r="AE196" s="21"/>
      <c r="AF196" s="28" t="str">
        <f>IFERROR(IF(U196="FLEX-242-11","7265NBT-043020-242-100 to 180",IF(U196="FLEX-242-01","7265NBT-043020-242-000 to 083","")),"")</f>
        <v/>
      </c>
      <c r="AI196" s="22"/>
      <c r="AJ196" s="20" t="s">
        <v>75</v>
      </c>
      <c r="AK196" s="313" t="s">
        <v>373</v>
      </c>
      <c r="AN196" s="339" t="s">
        <v>383</v>
      </c>
      <c r="AQ196" s="192"/>
    </row>
    <row r="197" spans="1:43" s="20" customFormat="1" ht="15" customHeight="1" x14ac:dyDescent="0.25">
      <c r="A197" s="137">
        <f t="shared" si="13"/>
        <v>188</v>
      </c>
      <c r="B197" s="21" t="s">
        <v>9</v>
      </c>
      <c r="C197" s="15" t="s">
        <v>59</v>
      </c>
      <c r="D197" s="15" t="s">
        <v>210</v>
      </c>
      <c r="E197" s="15"/>
      <c r="F197" s="16"/>
      <c r="G197" s="16"/>
      <c r="H197" s="16"/>
      <c r="I197" s="16"/>
      <c r="J197" s="16" t="s">
        <v>107</v>
      </c>
      <c r="K197" s="16" t="s">
        <v>77</v>
      </c>
      <c r="L197" s="259" t="str">
        <f t="shared" si="101"/>
        <v>SL3-BH-SS2</v>
      </c>
      <c r="M197" s="21" t="str">
        <f>IFERROR(VLOOKUP(J197,'LOOK-UP TABLES'!$AS:$AT,2,FALSE),"")</f>
        <v>Speed Switch</v>
      </c>
      <c r="N197" s="21" t="s">
        <v>61</v>
      </c>
      <c r="O197" s="21" t="s">
        <v>366</v>
      </c>
      <c r="P197" s="291" t="s">
        <v>390</v>
      </c>
      <c r="Q197" s="21" t="s">
        <v>384</v>
      </c>
      <c r="R197" s="21" t="s">
        <v>385</v>
      </c>
      <c r="S197" s="37" t="str">
        <f t="shared" si="100"/>
        <v>Shiploader 3 Boom Hoist Drum 2 Overspeed Safety Switch</v>
      </c>
      <c r="T197" s="21"/>
      <c r="U197" s="21" t="str">
        <f>IFERROR(VLOOKUP(L197, 'IO LIST'!$J$10:$AE$1823,22, FALSE),"")</f>
        <v/>
      </c>
      <c r="V197" s="608"/>
      <c r="W197" s="21" t="s">
        <v>381</v>
      </c>
      <c r="X197" s="608"/>
      <c r="Y197" s="27" t="s">
        <v>370</v>
      </c>
      <c r="Z197" s="21"/>
      <c r="AA197" s="21"/>
      <c r="AB197" s="21"/>
      <c r="AC197" s="21"/>
      <c r="AD197" s="21"/>
      <c r="AE197" s="21"/>
      <c r="AF197" s="28" t="str">
        <f t="shared" si="24"/>
        <v/>
      </c>
      <c r="AJ197" s="20" t="s">
        <v>75</v>
      </c>
      <c r="AK197" s="313" t="s">
        <v>373</v>
      </c>
      <c r="AQ197" s="192"/>
    </row>
    <row r="198" spans="1:43" s="429" customFormat="1" ht="15" customHeight="1" x14ac:dyDescent="0.25">
      <c r="A198" s="426">
        <f t="shared" si="13"/>
        <v>189</v>
      </c>
      <c r="B198" s="291" t="s">
        <v>16</v>
      </c>
      <c r="C198" s="292" t="s">
        <v>59</v>
      </c>
      <c r="D198" s="292" t="s">
        <v>210</v>
      </c>
      <c r="E198" s="292"/>
      <c r="F198" s="424"/>
      <c r="G198" s="424"/>
      <c r="H198" s="424"/>
      <c r="I198" s="424"/>
      <c r="J198" s="424" t="s">
        <v>153</v>
      </c>
      <c r="K198" s="424" t="s">
        <v>123</v>
      </c>
      <c r="L198" s="450" t="str">
        <f t="shared" si="101"/>
        <v>SL3-BH-ZPX5</v>
      </c>
      <c r="M198" s="291" t="str">
        <f>IFERROR(VLOOKUP(J198,'LOOK-UP TABLES'!$AS:$AT,2,FALSE),"")</f>
        <v xml:space="preserve">Proximity Switch </v>
      </c>
      <c r="N198" s="291" t="s">
        <v>61</v>
      </c>
      <c r="O198" s="291" t="s">
        <v>366</v>
      </c>
      <c r="P198" s="291" t="s">
        <v>390</v>
      </c>
      <c r="Q198" s="291" t="s">
        <v>386</v>
      </c>
      <c r="R198" s="291" t="s">
        <v>168</v>
      </c>
      <c r="S198" s="237" t="str">
        <f>IF(L198&lt;&gt;"",IF(N198&lt;&gt;"",N198,"")&amp;IF(O198&lt;&gt;""," "&amp;O198,"")&amp;IF(P198&lt;&gt;""," "&amp;P198,"")&amp;IF(Q198&lt;&gt;""," "&amp;Q198,"")&amp;IF(R198&lt;&gt;""," "&amp;R198,""),"")</f>
        <v>Shiploader 3 Boom Hoist Drum 2 End of Travel Up Proximity Switch</v>
      </c>
      <c r="T198" s="291"/>
      <c r="U198" s="291" t="str">
        <f>IFERROR(VLOOKUP(L198, 'IO LIST'!$J$10:$AE$1823,22, FALSE),"")</f>
        <v/>
      </c>
      <c r="V198" s="608"/>
      <c r="W198" s="291" t="s">
        <v>381</v>
      </c>
      <c r="X198" s="608"/>
      <c r="Y198" s="427" t="s">
        <v>370</v>
      </c>
      <c r="Z198" s="291"/>
      <c r="AA198" s="291"/>
      <c r="AB198" s="291"/>
      <c r="AC198" s="291"/>
      <c r="AD198" s="291"/>
      <c r="AE198" s="291"/>
      <c r="AF198" s="428" t="str">
        <f>IFERROR(IF(U198="FLEX-242-11","7265NBT-043020-242-100 to 180",IF(U198="FLEX-242-01","7265NBT-043020-242-000 to 083","")),"")</f>
        <v/>
      </c>
      <c r="AJ198" s="429" t="s">
        <v>387</v>
      </c>
      <c r="AK198" s="435" t="s">
        <v>373</v>
      </c>
      <c r="AN198" s="429" t="s">
        <v>377</v>
      </c>
      <c r="AQ198" s="430"/>
    </row>
    <row r="199" spans="1:43" s="429" customFormat="1" ht="15" customHeight="1" x14ac:dyDescent="0.25">
      <c r="A199" s="426">
        <f t="shared" si="13"/>
        <v>190</v>
      </c>
      <c r="B199" s="291" t="s">
        <v>16</v>
      </c>
      <c r="C199" s="292" t="s">
        <v>59</v>
      </c>
      <c r="D199" s="292" t="s">
        <v>210</v>
      </c>
      <c r="E199" s="292"/>
      <c r="F199" s="424"/>
      <c r="G199" s="424"/>
      <c r="H199" s="424"/>
      <c r="I199" s="424"/>
      <c r="J199" s="424" t="s">
        <v>153</v>
      </c>
      <c r="K199" s="424" t="s">
        <v>125</v>
      </c>
      <c r="L199" s="450" t="str">
        <f t="shared" si="101"/>
        <v>SL3-BH-ZPX6</v>
      </c>
      <c r="M199" s="291" t="str">
        <f>IFERROR(VLOOKUP(J199,'LOOK-UP TABLES'!$AS:$AT,2,FALSE),"")</f>
        <v xml:space="preserve">Proximity Switch </v>
      </c>
      <c r="N199" s="291" t="s">
        <v>61</v>
      </c>
      <c r="O199" s="291" t="s">
        <v>366</v>
      </c>
      <c r="P199" s="291" t="s">
        <v>390</v>
      </c>
      <c r="Q199" s="291" t="s">
        <v>388</v>
      </c>
      <c r="R199" s="291" t="s">
        <v>168</v>
      </c>
      <c r="S199" s="237" t="str">
        <f>IF(L199&lt;&gt;"",IF(N199&lt;&gt;"",N199,"")&amp;IF(O199&lt;&gt;""," "&amp;O199,"")&amp;IF(P199&lt;&gt;""," "&amp;P199,"")&amp;IF(Q199&lt;&gt;""," "&amp;Q199,"")&amp;IF(R199&lt;&gt;""," "&amp;R199,""),"")</f>
        <v>Shiploader 3 Boom Hoist Drum 2 End of Travel Down Proximity Switch</v>
      </c>
      <c r="T199" s="291"/>
      <c r="U199" s="291" t="str">
        <f>IFERROR(VLOOKUP(L199, 'IO LIST'!$J$10:$AE$1823,22, FALSE),"")</f>
        <v/>
      </c>
      <c r="V199" s="609"/>
      <c r="W199" s="291" t="s">
        <v>381</v>
      </c>
      <c r="X199" s="609"/>
      <c r="Y199" s="427" t="s">
        <v>370</v>
      </c>
      <c r="Z199" s="291"/>
      <c r="AA199" s="291"/>
      <c r="AB199" s="291"/>
      <c r="AC199" s="291"/>
      <c r="AD199" s="291"/>
      <c r="AE199" s="291"/>
      <c r="AF199" s="428" t="str">
        <f>IFERROR(IF(U199="FLEX-242-11","7265NBT-043020-242-100 to 180",IF(U199="FLEX-242-01","7265NBT-043020-242-000 to 083","")),"")</f>
        <v/>
      </c>
      <c r="AJ199" s="429" t="s">
        <v>389</v>
      </c>
      <c r="AK199" s="435" t="s">
        <v>373</v>
      </c>
      <c r="AN199" s="429" t="s">
        <v>377</v>
      </c>
      <c r="AQ199" s="430"/>
    </row>
    <row r="200" spans="1:43" s="20" customFormat="1" ht="15" customHeight="1" x14ac:dyDescent="0.25">
      <c r="A200" s="137">
        <f t="shared" si="13"/>
        <v>191</v>
      </c>
      <c r="B200" s="21" t="s">
        <v>13</v>
      </c>
      <c r="C200" s="15" t="s">
        <v>59</v>
      </c>
      <c r="D200" s="15" t="s">
        <v>210</v>
      </c>
      <c r="E200" s="15"/>
      <c r="F200" s="16"/>
      <c r="G200" s="16"/>
      <c r="H200" s="16"/>
      <c r="I200" s="16"/>
      <c r="J200" s="16" t="s">
        <v>134</v>
      </c>
      <c r="K200" s="16" t="s">
        <v>392</v>
      </c>
      <c r="L200" s="450" t="str">
        <f t="shared" ref="L200:L203" si="102">IF(C200&lt;&gt;"",CONCATENATE(IF(C200&lt;&gt;"",C200,""),IF(D200&lt;&gt;"","-"&amp;D200&amp;E200,""),IF(F200&lt;&gt;"","-"&amp;F200&amp;G200,""),IF(H200&lt;&gt;"","-"&amp;H200&amp;I200,""),IF(J200&lt;&gt;"","-"&amp;J200&amp;K200,"")),"")</f>
        <v>SL3-BH-ZT11</v>
      </c>
      <c r="M200" s="21" t="str">
        <f>IFERROR(VLOOKUP(J200,'LOOK-UP TABLES'!$AS:$AT,2,FALSE),"")</f>
        <v xml:space="preserve">Position Transmitter, Encoder </v>
      </c>
      <c r="N200" s="21" t="s">
        <v>61</v>
      </c>
      <c r="O200" s="21" t="s">
        <v>366</v>
      </c>
      <c r="P200" s="21" t="s">
        <v>393</v>
      </c>
      <c r="Q200" s="21"/>
      <c r="R200" s="21" t="s">
        <v>394</v>
      </c>
      <c r="S200" s="37" t="str">
        <f t="shared" si="100"/>
        <v>Shiploader 3 Boom Hoist Motor 1  Incremental Encoder 1</v>
      </c>
      <c r="T200" s="21"/>
      <c r="U200" s="21" t="str">
        <f>IFERROR(VLOOKUP(L200, 'IO LIST'!$J$10:$AE$1823,22, FALSE),"")</f>
        <v/>
      </c>
      <c r="V200" s="259" t="s">
        <v>395</v>
      </c>
      <c r="W200" s="259" t="s">
        <v>119</v>
      </c>
      <c r="X200" s="21"/>
      <c r="Y200" s="191"/>
      <c r="Z200" s="21"/>
      <c r="AA200" s="21"/>
      <c r="AB200" s="21"/>
      <c r="AC200" s="21"/>
      <c r="AD200" s="21"/>
      <c r="AE200" s="21"/>
      <c r="AF200" s="28" t="str">
        <f t="shared" si="24"/>
        <v/>
      </c>
      <c r="AI200" s="22"/>
      <c r="AQ200" s="192"/>
    </row>
    <row r="201" spans="1:43" s="20" customFormat="1" ht="15" customHeight="1" x14ac:dyDescent="0.25">
      <c r="A201" s="137">
        <f t="shared" si="13"/>
        <v>192</v>
      </c>
      <c r="B201" s="21" t="s">
        <v>13</v>
      </c>
      <c r="C201" s="15" t="s">
        <v>59</v>
      </c>
      <c r="D201" s="15" t="s">
        <v>210</v>
      </c>
      <c r="E201" s="15"/>
      <c r="F201" s="16"/>
      <c r="G201" s="16"/>
      <c r="H201" s="16"/>
      <c r="I201" s="16"/>
      <c r="J201" s="16" t="s">
        <v>134</v>
      </c>
      <c r="K201" s="16" t="s">
        <v>396</v>
      </c>
      <c r="L201" s="450" t="str">
        <f t="shared" si="102"/>
        <v>SL3-BH-ZT12</v>
      </c>
      <c r="M201" s="21" t="str">
        <f>IFERROR(VLOOKUP(J201,'LOOK-UP TABLES'!$AS:$AT,2,FALSE),"")</f>
        <v xml:space="preserve">Position Transmitter, Encoder </v>
      </c>
      <c r="N201" s="21" t="s">
        <v>61</v>
      </c>
      <c r="O201" s="21" t="s">
        <v>366</v>
      </c>
      <c r="P201" s="21" t="s">
        <v>397</v>
      </c>
      <c r="Q201" s="21"/>
      <c r="R201" s="21" t="s">
        <v>398</v>
      </c>
      <c r="S201" s="37" t="str">
        <f t="shared" si="100"/>
        <v>Shiploader 3 Boom Hoist Motor 2 Incremental Encoder 2</v>
      </c>
      <c r="T201" s="21"/>
      <c r="U201" s="21" t="str">
        <f>IFERROR(VLOOKUP(L201, 'IO LIST'!$J$10:$AE$1823,22, FALSE),"")</f>
        <v/>
      </c>
      <c r="V201" s="259" t="s">
        <v>395</v>
      </c>
      <c r="W201" s="259" t="s">
        <v>119</v>
      </c>
      <c r="X201" s="21"/>
      <c r="Y201" s="191"/>
      <c r="Z201" s="21"/>
      <c r="AA201" s="21"/>
      <c r="AB201" s="21"/>
      <c r="AC201" s="21"/>
      <c r="AD201" s="21"/>
      <c r="AE201" s="21"/>
      <c r="AF201" s="28" t="str">
        <f t="shared" si="24"/>
        <v/>
      </c>
      <c r="AI201" s="22"/>
      <c r="AQ201" s="192"/>
    </row>
    <row r="202" spans="1:43" s="20" customFormat="1" ht="15" customHeight="1" x14ac:dyDescent="0.25">
      <c r="A202" s="137">
        <f t="shared" si="13"/>
        <v>193</v>
      </c>
      <c r="B202" s="21" t="s">
        <v>9</v>
      </c>
      <c r="C202" s="15" t="s">
        <v>59</v>
      </c>
      <c r="D202" s="15" t="s">
        <v>210</v>
      </c>
      <c r="E202" s="15"/>
      <c r="F202" s="16"/>
      <c r="G202" s="16"/>
      <c r="H202" s="16"/>
      <c r="I202" s="16"/>
      <c r="J202" s="16" t="s">
        <v>96</v>
      </c>
      <c r="K202" s="16" t="s">
        <v>65</v>
      </c>
      <c r="L202" s="359" t="str">
        <f t="shared" si="102"/>
        <v>SL3-BH-YA1</v>
      </c>
      <c r="M202" s="21" t="str">
        <f>IFERROR(VLOOKUP(J202,'LOOK-UP TABLES'!$AS:$AT,2,FALSE),"")</f>
        <v>Warning Horn</v>
      </c>
      <c r="N202" s="21" t="s">
        <v>61</v>
      </c>
      <c r="O202" s="21" t="s">
        <v>366</v>
      </c>
      <c r="P202" s="21"/>
      <c r="Q202" s="21" t="s">
        <v>97</v>
      </c>
      <c r="R202" s="21" t="s">
        <v>98</v>
      </c>
      <c r="S202" s="37" t="str">
        <f t="shared" si="100"/>
        <v>Shiploader 3 Boom Hoist Start Warning Horn</v>
      </c>
      <c r="T202" s="21"/>
      <c r="U202" s="21" t="str">
        <f>IFERROR(VLOOKUP(L202, 'IO LIST'!$J$10:$AE$1823,22, FALSE),"")</f>
        <v>SL3-BH-RCP1</v>
      </c>
      <c r="V202" s="21" t="s">
        <v>99</v>
      </c>
      <c r="W202" s="21" t="s">
        <v>71</v>
      </c>
      <c r="X202" s="193" t="s">
        <v>100</v>
      </c>
      <c r="Y202" s="194" t="s">
        <v>101</v>
      </c>
      <c r="Z202" s="21"/>
      <c r="AA202" s="21"/>
      <c r="AB202" s="21"/>
      <c r="AC202" s="21"/>
      <c r="AD202" s="21"/>
      <c r="AE202" s="21"/>
      <c r="AF202" s="28" t="str">
        <f t="shared" si="24"/>
        <v/>
      </c>
      <c r="AI202" s="22"/>
      <c r="AJ202" s="20" t="s">
        <v>75</v>
      </c>
      <c r="AK202" s="313" t="s">
        <v>373</v>
      </c>
      <c r="AN202" s="338" t="s">
        <v>141</v>
      </c>
      <c r="AQ202" s="192"/>
    </row>
    <row r="203" spans="1:43" s="20" customFormat="1" ht="15" customHeight="1" x14ac:dyDescent="0.25">
      <c r="A203" s="137">
        <f t="shared" si="13"/>
        <v>194</v>
      </c>
      <c r="B203" s="21" t="s">
        <v>9</v>
      </c>
      <c r="C203" s="15" t="s">
        <v>59</v>
      </c>
      <c r="D203" s="15" t="s">
        <v>210</v>
      </c>
      <c r="E203" s="15"/>
      <c r="F203" s="16"/>
      <c r="G203" s="16"/>
      <c r="H203" s="16"/>
      <c r="I203" s="16"/>
      <c r="J203" s="16" t="s">
        <v>103</v>
      </c>
      <c r="K203" s="16" t="s">
        <v>65</v>
      </c>
      <c r="L203" s="359" t="str">
        <f t="shared" si="102"/>
        <v>SL3-BH-YL1</v>
      </c>
      <c r="M203" s="21" t="str">
        <f>IFERROR(VLOOKUP(J203,'LOOK-UP TABLES'!$AS:$AT,2,FALSE),"")</f>
        <v>Warning Light</v>
      </c>
      <c r="N203" s="21" t="s">
        <v>61</v>
      </c>
      <c r="O203" s="21" t="s">
        <v>366</v>
      </c>
      <c r="P203" s="21"/>
      <c r="Q203" s="21" t="s">
        <v>97</v>
      </c>
      <c r="R203" s="21" t="s">
        <v>104</v>
      </c>
      <c r="S203" s="37" t="str">
        <f t="shared" si="100"/>
        <v>Shiploader 3 Boom Hoist Start Warning Light</v>
      </c>
      <c r="T203" s="21"/>
      <c r="U203" s="21" t="str">
        <f>IFERROR(VLOOKUP(L203, 'IO LIST'!$J$10:$AE$1823,22, FALSE),"")</f>
        <v>SL3-BH-RCP1</v>
      </c>
      <c r="V203" s="21" t="s">
        <v>99</v>
      </c>
      <c r="W203" s="21" t="s">
        <v>71</v>
      </c>
      <c r="X203" s="21" t="s">
        <v>100</v>
      </c>
      <c r="Y203" s="27" t="s">
        <v>105</v>
      </c>
      <c r="Z203" s="21"/>
      <c r="AA203" s="21"/>
      <c r="AB203" s="21"/>
      <c r="AC203" s="21"/>
      <c r="AD203" s="21"/>
      <c r="AE203" s="21"/>
      <c r="AF203" s="28" t="str">
        <f t="shared" si="24"/>
        <v/>
      </c>
      <c r="AI203" s="22"/>
      <c r="AJ203" s="20" t="s">
        <v>75</v>
      </c>
      <c r="AK203" s="313" t="s">
        <v>373</v>
      </c>
      <c r="AN203" s="22" t="s">
        <v>106</v>
      </c>
      <c r="AQ203" s="192"/>
    </row>
    <row r="204" spans="1:43" s="429" customFormat="1" ht="15" customHeight="1" x14ac:dyDescent="0.25">
      <c r="A204" s="426">
        <f>ROW()-9</f>
        <v>195</v>
      </c>
      <c r="B204" s="291" t="s">
        <v>9</v>
      </c>
      <c r="C204" s="292" t="s">
        <v>59</v>
      </c>
      <c r="D204" s="292" t="s">
        <v>210</v>
      </c>
      <c r="E204" s="292"/>
      <c r="F204" s="424"/>
      <c r="G204" s="424"/>
      <c r="H204" s="424"/>
      <c r="I204" s="424"/>
      <c r="J204" s="424" t="s">
        <v>103</v>
      </c>
      <c r="K204" s="424" t="s">
        <v>77</v>
      </c>
      <c r="L204" s="468" t="str">
        <f>IF(C204&lt;&gt;"",CONCATENATE(IF(C204&lt;&gt;"",C204,""),IF(D204&lt;&gt;"","-"&amp;D204&amp;E204,""),IF(F204&lt;&gt;"","-"&amp;F204&amp;G204,""),IF(H204&lt;&gt;"","-"&amp;H204&amp;I204,""),IF(J204&lt;&gt;"","-"&amp;J204&amp;K204,"")),"")</f>
        <v>SL3-BH-YL2</v>
      </c>
      <c r="M204" s="291" t="str">
        <f>IFERROR(VLOOKUP(J204,'LOOK-UP TABLES'!$AS:$AT,2,FALSE),"")</f>
        <v>Warning Light</v>
      </c>
      <c r="N204" s="291" t="s">
        <v>61</v>
      </c>
      <c r="O204" s="291" t="s">
        <v>366</v>
      </c>
      <c r="P204" s="291" t="s">
        <v>399</v>
      </c>
      <c r="Q204" s="291" t="s">
        <v>400</v>
      </c>
      <c r="R204" s="291" t="s">
        <v>401</v>
      </c>
      <c r="S204" s="237" t="str">
        <f>IF(L204&lt;&gt;"",IF(N204&lt;&gt;"",N204,"")&amp;IF(O204&lt;&gt;""," "&amp;O204,"")&amp;IF(P204&lt;&gt;""," "&amp;P204,"")&amp;IF(Q204&lt;&gt;""," "&amp;Q204,"")&amp;IF(R204&lt;&gt;""," "&amp;R204,""),"")</f>
        <v>Shiploader 3 Boom Hoist Aircraft Warning Beacon</v>
      </c>
      <c r="T204" s="291"/>
      <c r="U204" s="291" t="str">
        <f>IFERROR(VLOOKUP(L204, 'IO LIST'!$J$10:$AE$1823,22, FALSE),"")</f>
        <v>SL3-BH-RCP1</v>
      </c>
      <c r="V204" s="291" t="s">
        <v>99</v>
      </c>
      <c r="W204" s="291" t="s">
        <v>71</v>
      </c>
      <c r="X204" s="291" t="s">
        <v>402</v>
      </c>
      <c r="Y204" s="427" t="s">
        <v>403</v>
      </c>
      <c r="Z204" s="291"/>
      <c r="AA204" s="291"/>
      <c r="AB204" s="291"/>
      <c r="AC204" s="291"/>
      <c r="AD204" s="291"/>
      <c r="AE204" s="291"/>
      <c r="AF204" s="428" t="str">
        <f>IFERROR(IF(U204="FLEX-242-11","7265NBT-043020-242-100 to 180",IF(U204="FLEX-242-01","7265NBT-043020-242-000 to 083","")),"")</f>
        <v/>
      </c>
      <c r="AJ204" s="429" t="s">
        <v>75</v>
      </c>
      <c r="AK204" s="435" t="s">
        <v>373</v>
      </c>
      <c r="AN204" s="429" t="s">
        <v>106</v>
      </c>
      <c r="AQ204" s="430"/>
    </row>
    <row r="205" spans="1:43" s="20" customFormat="1" ht="15" customHeight="1" x14ac:dyDescent="0.25">
      <c r="A205" s="137">
        <f t="shared" si="13"/>
        <v>196</v>
      </c>
      <c r="B205" s="21"/>
      <c r="C205" s="15"/>
      <c r="D205" s="15"/>
      <c r="E205" s="15"/>
      <c r="F205" s="16"/>
      <c r="G205" s="16"/>
      <c r="H205" s="16"/>
      <c r="I205" s="16"/>
      <c r="J205" s="16"/>
      <c r="K205" s="16"/>
      <c r="L205" s="21"/>
      <c r="M205" s="21"/>
      <c r="N205" s="21"/>
      <c r="O205" s="21"/>
      <c r="P205" s="21"/>
      <c r="Q205" s="21"/>
      <c r="R205" s="21"/>
      <c r="S205" s="37"/>
      <c r="T205" s="21"/>
      <c r="U205" s="21" t="str">
        <f>IFERROR(VLOOKUP(L205, 'IO LIST'!$J$10:$AE$1823,22, FALSE),"")</f>
        <v/>
      </c>
      <c r="V205" s="21"/>
      <c r="W205" s="21"/>
      <c r="X205" s="21"/>
      <c r="Y205" s="27"/>
      <c r="Z205" s="21"/>
      <c r="AA205" s="21"/>
      <c r="AB205" s="21"/>
      <c r="AC205" s="21"/>
      <c r="AD205" s="21"/>
      <c r="AE205" s="21"/>
      <c r="AF205" s="28"/>
      <c r="AI205" s="22"/>
      <c r="AQ205" s="192"/>
    </row>
    <row r="206" spans="1:43" s="20" customFormat="1" ht="15" customHeight="1" x14ac:dyDescent="0.25">
      <c r="A206" s="137">
        <f t="shared" si="13"/>
        <v>197</v>
      </c>
      <c r="B206" s="21" t="s">
        <v>9</v>
      </c>
      <c r="C206" s="15" t="s">
        <v>59</v>
      </c>
      <c r="D206" s="15" t="s">
        <v>210</v>
      </c>
      <c r="E206" s="15"/>
      <c r="F206" s="16"/>
      <c r="G206" s="16"/>
      <c r="H206" s="16" t="s">
        <v>173</v>
      </c>
      <c r="I206" s="16" t="s">
        <v>65</v>
      </c>
      <c r="J206" s="16" t="s">
        <v>174</v>
      </c>
      <c r="K206" s="16" t="s">
        <v>65</v>
      </c>
      <c r="L206" s="359" t="str">
        <f>IF(C206&lt;&gt;"",CONCATENATE(IF(C206&lt;&gt;"",C206,""),IF(D206&lt;&gt;"","-"&amp;D206&amp;E206,""),IF(F206&lt;&gt;"","-"&amp;F206&amp;G206,""),IF(H206&lt;&gt;"","-"&amp;H206&amp;I206,""),IF(J206&lt;&gt;"","-"&amp;J206&amp;K206,"")),"")</f>
        <v>SL3-BH-M1-HE1</v>
      </c>
      <c r="M206" s="21" t="str">
        <f>IFERROR(VLOOKUP(J206,'LOOK-UP TABLES'!$AS:$AT,2,FALSE),"")</f>
        <v xml:space="preserve">Heater </v>
      </c>
      <c r="N206" s="21" t="s">
        <v>61</v>
      </c>
      <c r="O206" s="21" t="s">
        <v>366</v>
      </c>
      <c r="P206" s="21" t="s">
        <v>175</v>
      </c>
      <c r="Q206" s="21" t="s">
        <v>404</v>
      </c>
      <c r="R206" s="21"/>
      <c r="S206" s="37" t="str">
        <f t="shared" ref="S206:S216" si="103">IF(L206&lt;&gt;"",IF(N206&lt;&gt;"",N206,"")&amp;IF(O206&lt;&gt;""," "&amp;O206,"")&amp;IF(P206&lt;&gt;""," "&amp;P206,"")&amp;IF(Q206&lt;&gt;""," "&amp;Q206,"")&amp;IF(R206&lt;&gt;""," "&amp;R206,""),"")</f>
        <v>Shiploader 3 Boom Hoist Motor 1 Heater</v>
      </c>
      <c r="T206" s="21"/>
      <c r="U206" s="21" t="str">
        <f>IFERROR(VLOOKUP(L206, 'IO LIST'!$J$10:$AE$1823,22, FALSE),"")</f>
        <v>SL3-BH-RCP1</v>
      </c>
      <c r="V206" s="21" t="s">
        <v>99</v>
      </c>
      <c r="W206" s="21" t="s">
        <v>119</v>
      </c>
      <c r="X206" s="21"/>
      <c r="Y206" s="27"/>
      <c r="Z206" s="21"/>
      <c r="AA206" s="21"/>
      <c r="AB206" s="21"/>
      <c r="AC206" s="21"/>
      <c r="AD206" s="21"/>
      <c r="AE206" s="21"/>
      <c r="AF206" s="28" t="str">
        <f t="shared" ref="AF206:AF282" si="104">IFERROR(IF(U206="FLEX-242-11","7265NBT-043020-242-100 to 180",IF(U206="FLEX-242-01","7265NBT-043020-242-000 to 083","")),"")</f>
        <v/>
      </c>
      <c r="AI206" s="22"/>
      <c r="AJ206" s="20" t="s">
        <v>75</v>
      </c>
      <c r="AK206" s="313" t="s">
        <v>373</v>
      </c>
      <c r="AP206" s="22" t="s">
        <v>177</v>
      </c>
      <c r="AQ206" s="369" t="s">
        <v>405</v>
      </c>
    </row>
    <row r="207" spans="1:43" s="20" customFormat="1" ht="15" customHeight="1" x14ac:dyDescent="0.25">
      <c r="A207" s="137">
        <f t="shared" si="13"/>
        <v>198</v>
      </c>
      <c r="B207" s="21" t="s">
        <v>9</v>
      </c>
      <c r="C207" s="15" t="s">
        <v>59</v>
      </c>
      <c r="D207" s="15" t="s">
        <v>210</v>
      </c>
      <c r="E207" s="15"/>
      <c r="F207" s="16"/>
      <c r="G207" s="16"/>
      <c r="H207" s="16" t="s">
        <v>173</v>
      </c>
      <c r="I207" s="16" t="s">
        <v>77</v>
      </c>
      <c r="J207" s="16" t="s">
        <v>174</v>
      </c>
      <c r="K207" s="16" t="s">
        <v>65</v>
      </c>
      <c r="L207" s="359" t="str">
        <f>IF(C207&lt;&gt;"",CONCATENATE(IF(C207&lt;&gt;"",C207,""),IF(D207&lt;&gt;"","-"&amp;D207&amp;E207,""),IF(F207&lt;&gt;"","-"&amp;F207&amp;G207,""),IF(H207&lt;&gt;"","-"&amp;H207&amp;I207,""),IF(J207&lt;&gt;"","-"&amp;J207&amp;K207,"")),"")</f>
        <v>SL3-BH-M2-HE1</v>
      </c>
      <c r="M207" s="21" t="str">
        <f>IFERROR(VLOOKUP(J207,'LOOK-UP TABLES'!$AS:$AT,2,FALSE),"")</f>
        <v xml:space="preserve">Heater </v>
      </c>
      <c r="N207" s="21" t="s">
        <v>61</v>
      </c>
      <c r="O207" s="21" t="s">
        <v>366</v>
      </c>
      <c r="P207" s="21" t="s">
        <v>397</v>
      </c>
      <c r="Q207" s="21" t="s">
        <v>404</v>
      </c>
      <c r="R207" s="21"/>
      <c r="S207" s="37" t="str">
        <f t="shared" si="103"/>
        <v>Shiploader 3 Boom Hoist Motor 2 Heater</v>
      </c>
      <c r="T207" s="21"/>
      <c r="U207" s="21" t="str">
        <f>IFERROR(VLOOKUP(L207, 'IO LIST'!$J$10:$AE$1823,22, FALSE),"")</f>
        <v>SL3-BH-RCP1</v>
      </c>
      <c r="V207" s="21" t="s">
        <v>99</v>
      </c>
      <c r="W207" s="21" t="s">
        <v>119</v>
      </c>
      <c r="X207" s="21"/>
      <c r="Y207" s="27"/>
      <c r="Z207" s="21"/>
      <c r="AA207" s="21"/>
      <c r="AB207" s="21"/>
      <c r="AC207" s="21"/>
      <c r="AD207" s="21"/>
      <c r="AE207" s="21"/>
      <c r="AF207" s="28" t="str">
        <f t="shared" ref="AF207" si="105">IFERROR(IF(U207="FLEX-242-11","7265NBT-043020-242-100 to 180",IF(U207="FLEX-242-01","7265NBT-043020-242-000 to 083","")),"")</f>
        <v/>
      </c>
      <c r="AI207" s="22"/>
      <c r="AJ207" s="20" t="s">
        <v>75</v>
      </c>
      <c r="AK207" s="313" t="s">
        <v>373</v>
      </c>
      <c r="AP207" s="22" t="s">
        <v>177</v>
      </c>
      <c r="AQ207" s="369" t="s">
        <v>405</v>
      </c>
    </row>
    <row r="208" spans="1:43" s="20" customFormat="1" ht="15" customHeight="1" x14ac:dyDescent="0.25">
      <c r="A208" s="137">
        <f t="shared" si="13"/>
        <v>199</v>
      </c>
      <c r="B208" s="21"/>
      <c r="C208" s="15"/>
      <c r="D208" s="15"/>
      <c r="E208" s="15"/>
      <c r="F208" s="16"/>
      <c r="G208" s="16"/>
      <c r="H208" s="16"/>
      <c r="I208" s="16"/>
      <c r="J208" s="16"/>
      <c r="K208" s="16"/>
      <c r="L208" s="21"/>
      <c r="M208" s="21"/>
      <c r="N208" s="21"/>
      <c r="O208" s="21"/>
      <c r="P208" s="21"/>
      <c r="Q208" s="21"/>
      <c r="R208" s="21"/>
      <c r="S208" s="37"/>
      <c r="T208" s="21"/>
      <c r="U208" s="21" t="str">
        <f>IFERROR(VLOOKUP(L208, 'IO LIST'!$J$10:$AE$1823,22, FALSE),"")</f>
        <v/>
      </c>
      <c r="V208" s="21"/>
      <c r="W208" s="21"/>
      <c r="X208" s="21"/>
      <c r="Y208" s="27"/>
      <c r="Z208" s="21"/>
      <c r="AA208" s="21"/>
      <c r="AB208" s="21"/>
      <c r="AC208" s="21"/>
      <c r="AD208" s="21"/>
      <c r="AE208" s="21"/>
      <c r="AF208" s="28"/>
      <c r="AI208" s="22"/>
      <c r="AQ208" s="192"/>
    </row>
    <row r="209" spans="1:43" s="22" customFormat="1" ht="15" customHeight="1" x14ac:dyDescent="0.25">
      <c r="A209" s="137">
        <f t="shared" si="13"/>
        <v>200</v>
      </c>
      <c r="B209" s="21" t="s">
        <v>16</v>
      </c>
      <c r="C209" s="15" t="s">
        <v>59</v>
      </c>
      <c r="D209" s="15" t="s">
        <v>210</v>
      </c>
      <c r="E209" s="15"/>
      <c r="F209" s="16"/>
      <c r="G209" s="16"/>
      <c r="H209" s="16" t="s">
        <v>173</v>
      </c>
      <c r="I209" s="16" t="s">
        <v>65</v>
      </c>
      <c r="J209" s="16" t="s">
        <v>179</v>
      </c>
      <c r="K209" s="16" t="s">
        <v>65</v>
      </c>
      <c r="L209" s="359" t="str">
        <f t="shared" ref="L209:L216" si="106">IF(C209&lt;&gt;"",CONCATENATE(IF(C209&lt;&gt;"",C209,""),IF(D209&lt;&gt;"","-"&amp;D209&amp;E209,""),IF(F209&lt;&gt;"","-"&amp;F209&amp;G209,""),IF(H209&lt;&gt;"","-"&amp;H209&amp;I209,""),IF(J209&lt;&gt;"","-"&amp;J209&amp;K209,"")),"")</f>
        <v>SL3-BH-M1-TE1</v>
      </c>
      <c r="M209" s="21" t="str">
        <f>IFERROR(VLOOKUP(J209,'LOOK-UP TABLES'!$AS:$AT,2,FALSE),"")</f>
        <v>Temperature Element</v>
      </c>
      <c r="N209" s="21" t="s">
        <v>61</v>
      </c>
      <c r="O209" s="21" t="s">
        <v>366</v>
      </c>
      <c r="P209" s="21" t="s">
        <v>180</v>
      </c>
      <c r="Q209" s="21" t="s">
        <v>181</v>
      </c>
      <c r="R209" s="21" t="s">
        <v>182</v>
      </c>
      <c r="S209" s="37" t="str">
        <f t="shared" si="103"/>
        <v>Shiploader 3 Boom Hoist Motor 1 Phase A Winding Temperature RTD 1</v>
      </c>
      <c r="T209" s="21"/>
      <c r="U209" s="21" t="str">
        <f>IFERROR(VLOOKUP(L209, 'IO LIST'!$J$10:$AE$1823,22, FALSE),"")</f>
        <v>SL3-BH-RCP1</v>
      </c>
      <c r="V209" s="21" t="s">
        <v>183</v>
      </c>
      <c r="W209" s="21" t="s">
        <v>119</v>
      </c>
      <c r="X209" s="27"/>
      <c r="Y209" s="21"/>
      <c r="Z209" s="21"/>
      <c r="AA209" s="21"/>
      <c r="AB209" s="21"/>
      <c r="AC209" s="21"/>
      <c r="AD209" s="21"/>
      <c r="AE209" s="21"/>
      <c r="AF209" s="28" t="str">
        <f t="shared" si="104"/>
        <v/>
      </c>
      <c r="AJ209" s="20" t="s">
        <v>75</v>
      </c>
      <c r="AK209" s="313" t="s">
        <v>373</v>
      </c>
      <c r="AP209" s="22" t="s">
        <v>177</v>
      </c>
      <c r="AQ209" s="366" t="s">
        <v>405</v>
      </c>
    </row>
    <row r="210" spans="1:43" s="22" customFormat="1" ht="15" customHeight="1" x14ac:dyDescent="0.25">
      <c r="A210" s="137">
        <f t="shared" si="13"/>
        <v>201</v>
      </c>
      <c r="B210" s="21" t="s">
        <v>16</v>
      </c>
      <c r="C210" s="15" t="s">
        <v>59</v>
      </c>
      <c r="D210" s="15" t="s">
        <v>210</v>
      </c>
      <c r="E210" s="15"/>
      <c r="F210" s="16"/>
      <c r="G210" s="16"/>
      <c r="H210" s="16" t="s">
        <v>173</v>
      </c>
      <c r="I210" s="16" t="s">
        <v>65</v>
      </c>
      <c r="J210" s="16" t="s">
        <v>179</v>
      </c>
      <c r="K210" s="16" t="s">
        <v>77</v>
      </c>
      <c r="L210" s="359" t="str">
        <f t="shared" si="106"/>
        <v>SL3-BH-M1-TE2</v>
      </c>
      <c r="M210" s="21" t="str">
        <f>IFERROR(VLOOKUP(J210,'LOOK-UP TABLES'!$AS:$AT,2,FALSE),"")</f>
        <v>Temperature Element</v>
      </c>
      <c r="N210" s="21" t="s">
        <v>61</v>
      </c>
      <c r="O210" s="21" t="s">
        <v>366</v>
      </c>
      <c r="P210" s="21" t="s">
        <v>180</v>
      </c>
      <c r="Q210" s="21" t="s">
        <v>181</v>
      </c>
      <c r="R210" s="21" t="s">
        <v>184</v>
      </c>
      <c r="S210" s="37" t="str">
        <f t="shared" si="103"/>
        <v>Shiploader 3 Boom Hoist Motor 1 Phase A Winding Temperature RTD 2</v>
      </c>
      <c r="T210" s="21"/>
      <c r="U210" s="21" t="str">
        <f>IFERROR(VLOOKUP(L210, 'IO LIST'!$J$10:$AE$1823,22, FALSE),"")</f>
        <v>SL3-BH-RCP1</v>
      </c>
      <c r="V210" s="21" t="s">
        <v>183</v>
      </c>
      <c r="W210" s="21" t="s">
        <v>119</v>
      </c>
      <c r="X210" s="27"/>
      <c r="Y210" s="21"/>
      <c r="Z210" s="21"/>
      <c r="AA210" s="21"/>
      <c r="AB210" s="21"/>
      <c r="AC210" s="21"/>
      <c r="AD210" s="21"/>
      <c r="AE210" s="21"/>
      <c r="AF210" s="28" t="str">
        <f t="shared" si="104"/>
        <v/>
      </c>
      <c r="AJ210" s="20" t="s">
        <v>75</v>
      </c>
      <c r="AK210" s="313" t="s">
        <v>373</v>
      </c>
      <c r="AP210" s="22" t="s">
        <v>177</v>
      </c>
      <c r="AQ210" s="366" t="s">
        <v>405</v>
      </c>
    </row>
    <row r="211" spans="1:43" s="22" customFormat="1" ht="15" customHeight="1" x14ac:dyDescent="0.25">
      <c r="A211" s="137">
        <f t="shared" si="13"/>
        <v>202</v>
      </c>
      <c r="B211" s="21" t="s">
        <v>16</v>
      </c>
      <c r="C211" s="15" t="s">
        <v>59</v>
      </c>
      <c r="D211" s="15" t="s">
        <v>210</v>
      </c>
      <c r="E211" s="15"/>
      <c r="F211" s="16"/>
      <c r="G211" s="16"/>
      <c r="H211" s="16" t="s">
        <v>173</v>
      </c>
      <c r="I211" s="16" t="s">
        <v>65</v>
      </c>
      <c r="J211" s="16" t="s">
        <v>179</v>
      </c>
      <c r="K211" s="16" t="s">
        <v>83</v>
      </c>
      <c r="L211" s="359" t="str">
        <f t="shared" si="106"/>
        <v>SL3-BH-M1-TE3</v>
      </c>
      <c r="M211" s="21" t="str">
        <f>IFERROR(VLOOKUP(J211,'LOOK-UP TABLES'!$AS:$AT,2,FALSE),"")</f>
        <v>Temperature Element</v>
      </c>
      <c r="N211" s="21" t="s">
        <v>61</v>
      </c>
      <c r="O211" s="21" t="s">
        <v>366</v>
      </c>
      <c r="P211" s="21" t="s">
        <v>185</v>
      </c>
      <c r="Q211" s="21" t="s">
        <v>181</v>
      </c>
      <c r="R211" s="21" t="s">
        <v>182</v>
      </c>
      <c r="S211" s="37" t="str">
        <f t="shared" si="103"/>
        <v>Shiploader 3 Boom Hoist Motor 1 Phase B Winding Temperature RTD 1</v>
      </c>
      <c r="T211" s="21"/>
      <c r="U211" s="21" t="str">
        <f>IFERROR(VLOOKUP(L211, 'IO LIST'!$J$10:$AE$1823,22, FALSE),"")</f>
        <v>SL3-BH-RCP1</v>
      </c>
      <c r="V211" s="21" t="s">
        <v>183</v>
      </c>
      <c r="W211" s="21" t="s">
        <v>119</v>
      </c>
      <c r="X211" s="21"/>
      <c r="Y211" s="21"/>
      <c r="Z211" s="21"/>
      <c r="AA211" s="21"/>
      <c r="AB211" s="21"/>
      <c r="AC211" s="21"/>
      <c r="AD211" s="21"/>
      <c r="AE211" s="21"/>
      <c r="AF211" s="28" t="str">
        <f t="shared" si="104"/>
        <v/>
      </c>
      <c r="AJ211" s="20" t="s">
        <v>75</v>
      </c>
      <c r="AK211" s="313" t="s">
        <v>373</v>
      </c>
      <c r="AP211" s="22" t="s">
        <v>177</v>
      </c>
      <c r="AQ211" s="366" t="s">
        <v>405</v>
      </c>
    </row>
    <row r="212" spans="1:43" s="22" customFormat="1" ht="15" customHeight="1" x14ac:dyDescent="0.25">
      <c r="A212" s="137">
        <f t="shared" si="13"/>
        <v>203</v>
      </c>
      <c r="B212" s="21" t="s">
        <v>16</v>
      </c>
      <c r="C212" s="15" t="s">
        <v>59</v>
      </c>
      <c r="D212" s="15" t="s">
        <v>210</v>
      </c>
      <c r="E212" s="15"/>
      <c r="F212" s="16"/>
      <c r="G212" s="16"/>
      <c r="H212" s="16" t="s">
        <v>173</v>
      </c>
      <c r="I212" s="16" t="s">
        <v>65</v>
      </c>
      <c r="J212" s="16" t="s">
        <v>179</v>
      </c>
      <c r="K212" s="16" t="s">
        <v>85</v>
      </c>
      <c r="L212" s="359" t="str">
        <f t="shared" si="106"/>
        <v>SL3-BH-M1-TE4</v>
      </c>
      <c r="M212" s="21" t="str">
        <f>IFERROR(VLOOKUP(J212,'LOOK-UP TABLES'!$AS:$AT,2,FALSE),"")</f>
        <v>Temperature Element</v>
      </c>
      <c r="N212" s="21" t="s">
        <v>61</v>
      </c>
      <c r="O212" s="21" t="s">
        <v>366</v>
      </c>
      <c r="P212" s="21" t="s">
        <v>185</v>
      </c>
      <c r="Q212" s="21" t="s">
        <v>181</v>
      </c>
      <c r="R212" s="21" t="s">
        <v>184</v>
      </c>
      <c r="S212" s="37" t="str">
        <f t="shared" si="103"/>
        <v>Shiploader 3 Boom Hoist Motor 1 Phase B Winding Temperature RTD 2</v>
      </c>
      <c r="T212" s="21"/>
      <c r="U212" s="21" t="str">
        <f>IFERROR(VLOOKUP(L212, 'IO LIST'!$J$10:$AE$1823,22, FALSE),"")</f>
        <v>SL3-BH-RCP1</v>
      </c>
      <c r="V212" s="21" t="s">
        <v>183</v>
      </c>
      <c r="W212" s="21" t="s">
        <v>119</v>
      </c>
      <c r="X212" s="21"/>
      <c r="Y212" s="21"/>
      <c r="Z212" s="21"/>
      <c r="AA212" s="21"/>
      <c r="AB212" s="21"/>
      <c r="AC212" s="21"/>
      <c r="AD212" s="21"/>
      <c r="AE212" s="21"/>
      <c r="AF212" s="28" t="str">
        <f t="shared" si="104"/>
        <v/>
      </c>
      <c r="AJ212" s="20" t="s">
        <v>75</v>
      </c>
      <c r="AK212" s="313" t="s">
        <v>373</v>
      </c>
      <c r="AP212" s="22" t="s">
        <v>177</v>
      </c>
      <c r="AQ212" s="366" t="s">
        <v>405</v>
      </c>
    </row>
    <row r="213" spans="1:43" s="22" customFormat="1" ht="15" customHeight="1" x14ac:dyDescent="0.25">
      <c r="A213" s="137">
        <f t="shared" si="13"/>
        <v>204</v>
      </c>
      <c r="B213" s="21" t="s">
        <v>16</v>
      </c>
      <c r="C213" s="15" t="s">
        <v>59</v>
      </c>
      <c r="D213" s="15" t="s">
        <v>210</v>
      </c>
      <c r="E213" s="15"/>
      <c r="F213" s="16"/>
      <c r="G213" s="16"/>
      <c r="H213" s="16" t="s">
        <v>173</v>
      </c>
      <c r="I213" s="16" t="s">
        <v>65</v>
      </c>
      <c r="J213" s="16" t="s">
        <v>179</v>
      </c>
      <c r="K213" s="16" t="s">
        <v>123</v>
      </c>
      <c r="L213" s="359" t="str">
        <f t="shared" si="106"/>
        <v>SL3-BH-M1-TE5</v>
      </c>
      <c r="M213" s="21" t="str">
        <f>IFERROR(VLOOKUP(J213,'LOOK-UP TABLES'!$AS:$AT,2,FALSE),"")</f>
        <v>Temperature Element</v>
      </c>
      <c r="N213" s="21" t="s">
        <v>61</v>
      </c>
      <c r="O213" s="21" t="s">
        <v>366</v>
      </c>
      <c r="P213" s="21" t="s">
        <v>186</v>
      </c>
      <c r="Q213" s="21" t="s">
        <v>181</v>
      </c>
      <c r="R213" s="21" t="s">
        <v>182</v>
      </c>
      <c r="S213" s="37" t="str">
        <f t="shared" si="103"/>
        <v>Shiploader 3 Boom Hoist Motor 1 Phase C Winding Temperature RTD 1</v>
      </c>
      <c r="T213" s="21"/>
      <c r="U213" s="21" t="str">
        <f>IFERROR(VLOOKUP(L213, 'IO LIST'!$J$10:$AE$1823,22, FALSE),"")</f>
        <v>SL3-BH-RCP1</v>
      </c>
      <c r="V213" s="21" t="s">
        <v>183</v>
      </c>
      <c r="W213" s="21" t="s">
        <v>119</v>
      </c>
      <c r="X213" s="21"/>
      <c r="Y213" s="21"/>
      <c r="Z213" s="21"/>
      <c r="AA213" s="21"/>
      <c r="AB213" s="21"/>
      <c r="AC213" s="21"/>
      <c r="AD213" s="21"/>
      <c r="AE213" s="21"/>
      <c r="AF213" s="28" t="str">
        <f t="shared" si="104"/>
        <v/>
      </c>
      <c r="AJ213" s="20" t="s">
        <v>75</v>
      </c>
      <c r="AK213" s="313" t="s">
        <v>373</v>
      </c>
      <c r="AP213" s="22" t="s">
        <v>177</v>
      </c>
      <c r="AQ213" s="366" t="s">
        <v>405</v>
      </c>
    </row>
    <row r="214" spans="1:43" s="22" customFormat="1" ht="15" customHeight="1" x14ac:dyDescent="0.25">
      <c r="A214" s="137">
        <f t="shared" si="13"/>
        <v>205</v>
      </c>
      <c r="B214" s="21" t="s">
        <v>16</v>
      </c>
      <c r="C214" s="15" t="s">
        <v>59</v>
      </c>
      <c r="D214" s="15" t="s">
        <v>210</v>
      </c>
      <c r="E214" s="15"/>
      <c r="F214" s="16"/>
      <c r="G214" s="16"/>
      <c r="H214" s="16" t="s">
        <v>173</v>
      </c>
      <c r="I214" s="16" t="s">
        <v>65</v>
      </c>
      <c r="J214" s="16" t="s">
        <v>179</v>
      </c>
      <c r="K214" s="16" t="s">
        <v>125</v>
      </c>
      <c r="L214" s="359" t="str">
        <f t="shared" si="106"/>
        <v>SL3-BH-M1-TE6</v>
      </c>
      <c r="M214" s="21" t="str">
        <f>IFERROR(VLOOKUP(J214,'LOOK-UP TABLES'!$AS:$AT,2,FALSE),"")</f>
        <v>Temperature Element</v>
      </c>
      <c r="N214" s="21" t="s">
        <v>61</v>
      </c>
      <c r="O214" s="21" t="s">
        <v>366</v>
      </c>
      <c r="P214" s="21" t="s">
        <v>186</v>
      </c>
      <c r="Q214" s="21" t="s">
        <v>181</v>
      </c>
      <c r="R214" s="21" t="s">
        <v>184</v>
      </c>
      <c r="S214" s="37" t="str">
        <f t="shared" si="103"/>
        <v>Shiploader 3 Boom Hoist Motor 1 Phase C Winding Temperature RTD 2</v>
      </c>
      <c r="T214" s="21"/>
      <c r="U214" s="21" t="str">
        <f>IFERROR(VLOOKUP(L214, 'IO LIST'!$J$10:$AE$1823,22, FALSE),"")</f>
        <v>SL3-BH-RCP1</v>
      </c>
      <c r="V214" s="21" t="s">
        <v>183</v>
      </c>
      <c r="W214" s="21" t="s">
        <v>119</v>
      </c>
      <c r="X214" s="21"/>
      <c r="Y214" s="21"/>
      <c r="Z214" s="21"/>
      <c r="AA214" s="21"/>
      <c r="AB214" s="21"/>
      <c r="AC214" s="21"/>
      <c r="AD214" s="21"/>
      <c r="AE214" s="21"/>
      <c r="AF214" s="28" t="str">
        <f t="shared" si="104"/>
        <v/>
      </c>
      <c r="AJ214" s="20" t="s">
        <v>75</v>
      </c>
      <c r="AK214" s="313" t="s">
        <v>373</v>
      </c>
      <c r="AP214" s="22" t="s">
        <v>177</v>
      </c>
      <c r="AQ214" s="366" t="s">
        <v>405</v>
      </c>
    </row>
    <row r="215" spans="1:43" s="20" customFormat="1" ht="15" customHeight="1" x14ac:dyDescent="0.25">
      <c r="A215" s="137">
        <f t="shared" si="13"/>
        <v>206</v>
      </c>
      <c r="B215" s="21" t="s">
        <v>16</v>
      </c>
      <c r="C215" s="15" t="s">
        <v>59</v>
      </c>
      <c r="D215" s="15" t="s">
        <v>210</v>
      </c>
      <c r="E215" s="15"/>
      <c r="F215" s="16"/>
      <c r="G215" s="16"/>
      <c r="H215" s="16" t="s">
        <v>173</v>
      </c>
      <c r="I215" s="16" t="s">
        <v>65</v>
      </c>
      <c r="J215" s="16" t="s">
        <v>179</v>
      </c>
      <c r="K215" s="16" t="s">
        <v>127</v>
      </c>
      <c r="L215" s="514" t="str">
        <f t="shared" si="106"/>
        <v>SL3-BH-M1-TE7</v>
      </c>
      <c r="M215" s="21" t="str">
        <f>IFERROR(VLOOKUP(J215,'LOOK-UP TABLES'!$AS:$AT,2,FALSE),"")</f>
        <v>Temperature Element</v>
      </c>
      <c r="N215" s="21" t="s">
        <v>61</v>
      </c>
      <c r="O215" s="21" t="s">
        <v>366</v>
      </c>
      <c r="P215" s="21" t="s">
        <v>187</v>
      </c>
      <c r="Q215" s="21" t="s">
        <v>188</v>
      </c>
      <c r="R215" s="21" t="s">
        <v>189</v>
      </c>
      <c r="S215" s="37" t="str">
        <f t="shared" si="103"/>
        <v xml:space="preserve">Shiploader 3 Boom Hoist Motor 1 Drive End Bearing Temperature RTD 1 </v>
      </c>
      <c r="T215" s="21"/>
      <c r="U215" s="21" t="str">
        <f>IFERROR(VLOOKUP(L215, 'IO LIST'!$J$10:$AE$1823,22, FALSE),"")</f>
        <v>SL3-BH-RCP1</v>
      </c>
      <c r="V215" s="21" t="s">
        <v>183</v>
      </c>
      <c r="W215" s="21" t="s">
        <v>119</v>
      </c>
      <c r="X215" s="21"/>
      <c r="Y215" s="27"/>
      <c r="Z215" s="21"/>
      <c r="AA215" s="21"/>
      <c r="AB215" s="21"/>
      <c r="AC215" s="21"/>
      <c r="AD215" s="21"/>
      <c r="AE215" s="21"/>
      <c r="AF215" s="28" t="str">
        <f t="shared" si="104"/>
        <v/>
      </c>
      <c r="AI215" s="22"/>
      <c r="AJ215" s="20" t="s">
        <v>75</v>
      </c>
      <c r="AK215" s="313" t="s">
        <v>373</v>
      </c>
      <c r="AP215" s="22" t="s">
        <v>177</v>
      </c>
      <c r="AQ215" s="369" t="s">
        <v>405</v>
      </c>
    </row>
    <row r="216" spans="1:43" s="20" customFormat="1" ht="15" customHeight="1" x14ac:dyDescent="0.25">
      <c r="A216" s="137">
        <f t="shared" si="13"/>
        <v>207</v>
      </c>
      <c r="B216" s="21" t="s">
        <v>16</v>
      </c>
      <c r="C216" s="15" t="s">
        <v>59</v>
      </c>
      <c r="D216" s="15" t="s">
        <v>210</v>
      </c>
      <c r="E216" s="15"/>
      <c r="F216" s="16"/>
      <c r="G216" s="16"/>
      <c r="H216" s="16" t="s">
        <v>173</v>
      </c>
      <c r="I216" s="16" t="s">
        <v>65</v>
      </c>
      <c r="J216" s="16" t="s">
        <v>179</v>
      </c>
      <c r="K216" s="16" t="s">
        <v>190</v>
      </c>
      <c r="L216" s="514" t="str">
        <f t="shared" si="106"/>
        <v>SL3-BH-M1-TE8</v>
      </c>
      <c r="M216" s="21" t="str">
        <f>IFERROR(VLOOKUP(J216,'LOOK-UP TABLES'!$AS:$AT,2,FALSE),"")</f>
        <v>Temperature Element</v>
      </c>
      <c r="N216" s="21" t="s">
        <v>61</v>
      </c>
      <c r="O216" s="21" t="s">
        <v>366</v>
      </c>
      <c r="P216" s="21" t="s">
        <v>191</v>
      </c>
      <c r="Q216" s="21" t="s">
        <v>188</v>
      </c>
      <c r="R216" s="21" t="s">
        <v>182</v>
      </c>
      <c r="S216" s="37" t="str">
        <f t="shared" si="103"/>
        <v>Shiploader 3 Boom Hoist Motor 1 Non Drive End Bearing Temperature RTD 1</v>
      </c>
      <c r="T216" s="21"/>
      <c r="U216" s="21" t="str">
        <f>IFERROR(VLOOKUP(L216, 'IO LIST'!$J$10:$AE$1823,22, FALSE),"")</f>
        <v>SL3-BH-RCP1</v>
      </c>
      <c r="V216" s="21" t="s">
        <v>183</v>
      </c>
      <c r="W216" s="21" t="s">
        <v>119</v>
      </c>
      <c r="X216" s="21"/>
      <c r="Y216" s="27"/>
      <c r="Z216" s="21"/>
      <c r="AA216" s="21"/>
      <c r="AB216" s="21"/>
      <c r="AC216" s="21"/>
      <c r="AD216" s="21"/>
      <c r="AE216" s="21"/>
      <c r="AF216" s="28" t="str">
        <f t="shared" si="104"/>
        <v/>
      </c>
      <c r="AI216" s="22"/>
      <c r="AJ216" s="20" t="s">
        <v>75</v>
      </c>
      <c r="AK216" s="313" t="s">
        <v>373</v>
      </c>
      <c r="AP216" s="22" t="s">
        <v>177</v>
      </c>
      <c r="AQ216" s="369" t="s">
        <v>405</v>
      </c>
    </row>
    <row r="217" spans="1:43" s="20" customFormat="1" ht="15" customHeight="1" x14ac:dyDescent="0.25">
      <c r="A217" s="137">
        <f t="shared" si="13"/>
        <v>208</v>
      </c>
      <c r="B217" s="21"/>
      <c r="C217" s="15"/>
      <c r="D217" s="15"/>
      <c r="E217" s="15"/>
      <c r="F217" s="16"/>
      <c r="G217" s="16"/>
      <c r="H217" s="16"/>
      <c r="I217" s="16"/>
      <c r="J217" s="16"/>
      <c r="K217" s="16"/>
      <c r="L217" s="21"/>
      <c r="M217" s="21"/>
      <c r="N217" s="21"/>
      <c r="O217" s="21"/>
      <c r="P217" s="21"/>
      <c r="Q217" s="21"/>
      <c r="R217" s="21"/>
      <c r="S217" s="37"/>
      <c r="T217" s="21"/>
      <c r="U217" s="21" t="str">
        <f>IFERROR(VLOOKUP(L217, 'IO LIST'!$J$10:$AE$1823,22, FALSE),"")</f>
        <v/>
      </c>
      <c r="V217" s="21"/>
      <c r="W217" s="21"/>
      <c r="X217" s="21"/>
      <c r="Y217" s="27"/>
      <c r="Z217" s="21"/>
      <c r="AA217" s="21"/>
      <c r="AB217" s="21"/>
      <c r="AC217" s="21"/>
      <c r="AD217" s="21"/>
      <c r="AE217" s="21"/>
      <c r="AF217" s="28"/>
      <c r="AI217" s="22"/>
      <c r="AQ217" s="192"/>
    </row>
    <row r="218" spans="1:43" s="22" customFormat="1" ht="15" customHeight="1" x14ac:dyDescent="0.25">
      <c r="A218" s="137">
        <f t="shared" si="13"/>
        <v>209</v>
      </c>
      <c r="B218" s="21" t="s">
        <v>16</v>
      </c>
      <c r="C218" s="15" t="s">
        <v>59</v>
      </c>
      <c r="D218" s="15" t="s">
        <v>210</v>
      </c>
      <c r="E218" s="15"/>
      <c r="F218" s="16"/>
      <c r="G218" s="16"/>
      <c r="H218" s="16" t="s">
        <v>173</v>
      </c>
      <c r="I218" s="16" t="s">
        <v>77</v>
      </c>
      <c r="J218" s="16" t="s">
        <v>179</v>
      </c>
      <c r="K218" s="16" t="s">
        <v>65</v>
      </c>
      <c r="L218" s="359" t="str">
        <f t="shared" ref="L218:L225" si="107">IF(C218&lt;&gt;"",CONCATENATE(IF(C218&lt;&gt;"",C218,""),IF(D218&lt;&gt;"","-"&amp;D218&amp;E218,""),IF(F218&lt;&gt;"","-"&amp;F218&amp;G218,""),IF(H218&lt;&gt;"","-"&amp;H218&amp;I218,""),IF(J218&lt;&gt;"","-"&amp;J218&amp;K218,"")),"")</f>
        <v>SL3-BH-M2-TE1</v>
      </c>
      <c r="M218" s="21" t="str">
        <f>IFERROR(VLOOKUP(J218,'LOOK-UP TABLES'!$AS:$AT,2,FALSE),"")</f>
        <v>Temperature Element</v>
      </c>
      <c r="N218" s="21" t="s">
        <v>61</v>
      </c>
      <c r="O218" s="21" t="s">
        <v>366</v>
      </c>
      <c r="P218" s="21" t="s">
        <v>406</v>
      </c>
      <c r="Q218" s="21" t="s">
        <v>181</v>
      </c>
      <c r="R218" s="21" t="s">
        <v>182</v>
      </c>
      <c r="S218" s="37" t="str">
        <f t="shared" si="100"/>
        <v>Shiploader 3 Boom Hoist Motor 2 Phase A Winding Temperature RTD 1</v>
      </c>
      <c r="T218" s="21"/>
      <c r="U218" s="21" t="str">
        <f>IFERROR(VLOOKUP(L218, 'IO LIST'!$J$10:$AE$1823,22, FALSE),"")</f>
        <v>SL3-BH-RCP1</v>
      </c>
      <c r="V218" s="21" t="s">
        <v>183</v>
      </c>
      <c r="W218" s="21" t="s">
        <v>119</v>
      </c>
      <c r="X218" s="27"/>
      <c r="Y218" s="21"/>
      <c r="Z218" s="21"/>
      <c r="AA218" s="21"/>
      <c r="AB218" s="21"/>
      <c r="AC218" s="21"/>
      <c r="AD218" s="21"/>
      <c r="AE218" s="21"/>
      <c r="AF218" s="28" t="str">
        <f t="shared" ref="AF218:AF225" si="108">IFERROR(IF(U218="FLEX-242-11","7265NBT-043020-242-100 to 180",IF(U218="FLEX-242-01","7265NBT-043020-242-000 to 083","")),"")</f>
        <v/>
      </c>
      <c r="AJ218" s="20" t="s">
        <v>75</v>
      </c>
      <c r="AK218" s="313" t="s">
        <v>373</v>
      </c>
      <c r="AP218" s="22" t="s">
        <v>177</v>
      </c>
      <c r="AQ218" s="366" t="s">
        <v>405</v>
      </c>
    </row>
    <row r="219" spans="1:43" s="22" customFormat="1" ht="15" customHeight="1" x14ac:dyDescent="0.25">
      <c r="A219" s="137">
        <f t="shared" si="13"/>
        <v>210</v>
      </c>
      <c r="B219" s="21" t="s">
        <v>16</v>
      </c>
      <c r="C219" s="15" t="s">
        <v>59</v>
      </c>
      <c r="D219" s="15" t="s">
        <v>210</v>
      </c>
      <c r="E219" s="15"/>
      <c r="F219" s="16"/>
      <c r="G219" s="16"/>
      <c r="H219" s="16" t="s">
        <v>173</v>
      </c>
      <c r="I219" s="16" t="s">
        <v>77</v>
      </c>
      <c r="J219" s="16" t="s">
        <v>179</v>
      </c>
      <c r="K219" s="16" t="s">
        <v>77</v>
      </c>
      <c r="L219" s="359" t="str">
        <f t="shared" si="107"/>
        <v>SL3-BH-M2-TE2</v>
      </c>
      <c r="M219" s="21" t="str">
        <f>IFERROR(VLOOKUP(J219,'LOOK-UP TABLES'!$AS:$AT,2,FALSE),"")</f>
        <v>Temperature Element</v>
      </c>
      <c r="N219" s="21" t="s">
        <v>61</v>
      </c>
      <c r="O219" s="21" t="s">
        <v>366</v>
      </c>
      <c r="P219" s="21" t="s">
        <v>406</v>
      </c>
      <c r="Q219" s="21" t="s">
        <v>181</v>
      </c>
      <c r="R219" s="21" t="s">
        <v>184</v>
      </c>
      <c r="S219" s="37" t="str">
        <f t="shared" si="100"/>
        <v>Shiploader 3 Boom Hoist Motor 2 Phase A Winding Temperature RTD 2</v>
      </c>
      <c r="T219" s="21"/>
      <c r="U219" s="21" t="str">
        <f>IFERROR(VLOOKUP(L219, 'IO LIST'!$J$10:$AE$1823,22, FALSE),"")</f>
        <v>SL3-BH-RCP1</v>
      </c>
      <c r="V219" s="21" t="s">
        <v>183</v>
      </c>
      <c r="W219" s="21" t="s">
        <v>119</v>
      </c>
      <c r="X219" s="27"/>
      <c r="Y219" s="21"/>
      <c r="Z219" s="21"/>
      <c r="AA219" s="21"/>
      <c r="AB219" s="21"/>
      <c r="AC219" s="21"/>
      <c r="AD219" s="21"/>
      <c r="AE219" s="21"/>
      <c r="AF219" s="28" t="str">
        <f t="shared" si="108"/>
        <v/>
      </c>
      <c r="AJ219" s="20" t="s">
        <v>75</v>
      </c>
      <c r="AK219" s="313" t="s">
        <v>373</v>
      </c>
      <c r="AP219" s="22" t="s">
        <v>177</v>
      </c>
      <c r="AQ219" s="366" t="s">
        <v>405</v>
      </c>
    </row>
    <row r="220" spans="1:43" s="22" customFormat="1" ht="15" customHeight="1" x14ac:dyDescent="0.25">
      <c r="A220" s="137">
        <f t="shared" si="13"/>
        <v>211</v>
      </c>
      <c r="B220" s="21" t="s">
        <v>16</v>
      </c>
      <c r="C220" s="15" t="s">
        <v>59</v>
      </c>
      <c r="D220" s="15" t="s">
        <v>210</v>
      </c>
      <c r="E220" s="15"/>
      <c r="F220" s="16"/>
      <c r="G220" s="16"/>
      <c r="H220" s="16" t="s">
        <v>173</v>
      </c>
      <c r="I220" s="16" t="s">
        <v>77</v>
      </c>
      <c r="J220" s="16" t="s">
        <v>179</v>
      </c>
      <c r="K220" s="16" t="s">
        <v>83</v>
      </c>
      <c r="L220" s="359" t="str">
        <f t="shared" si="107"/>
        <v>SL3-BH-M2-TE3</v>
      </c>
      <c r="M220" s="21" t="str">
        <f>IFERROR(VLOOKUP(J220,'LOOK-UP TABLES'!$AS:$AT,2,FALSE),"")</f>
        <v>Temperature Element</v>
      </c>
      <c r="N220" s="21" t="s">
        <v>61</v>
      </c>
      <c r="O220" s="21" t="s">
        <v>366</v>
      </c>
      <c r="P220" s="21" t="s">
        <v>407</v>
      </c>
      <c r="Q220" s="21" t="s">
        <v>181</v>
      </c>
      <c r="R220" s="21" t="s">
        <v>182</v>
      </c>
      <c r="S220" s="37" t="str">
        <f t="shared" si="100"/>
        <v>Shiploader 3 Boom Hoist Motor 2 Phase B Winding Temperature RTD 1</v>
      </c>
      <c r="T220" s="21"/>
      <c r="U220" s="21" t="str">
        <f>IFERROR(VLOOKUP(L220, 'IO LIST'!$J$10:$AE$1823,22, FALSE),"")</f>
        <v>SL3-BH-RCP1</v>
      </c>
      <c r="V220" s="21" t="s">
        <v>183</v>
      </c>
      <c r="W220" s="21" t="s">
        <v>119</v>
      </c>
      <c r="X220" s="21"/>
      <c r="Y220" s="21"/>
      <c r="Z220" s="21"/>
      <c r="AA220" s="21"/>
      <c r="AB220" s="21"/>
      <c r="AC220" s="21"/>
      <c r="AD220" s="21"/>
      <c r="AE220" s="21"/>
      <c r="AF220" s="28" t="str">
        <f t="shared" si="108"/>
        <v/>
      </c>
      <c r="AJ220" s="20" t="s">
        <v>75</v>
      </c>
      <c r="AK220" s="313" t="s">
        <v>373</v>
      </c>
      <c r="AP220" s="22" t="s">
        <v>177</v>
      </c>
      <c r="AQ220" s="366" t="s">
        <v>405</v>
      </c>
    </row>
    <row r="221" spans="1:43" s="22" customFormat="1" ht="15" customHeight="1" x14ac:dyDescent="0.25">
      <c r="A221" s="137">
        <f t="shared" si="13"/>
        <v>212</v>
      </c>
      <c r="B221" s="21" t="s">
        <v>16</v>
      </c>
      <c r="C221" s="15" t="s">
        <v>59</v>
      </c>
      <c r="D221" s="15" t="s">
        <v>210</v>
      </c>
      <c r="E221" s="15"/>
      <c r="F221" s="16"/>
      <c r="G221" s="16"/>
      <c r="H221" s="16" t="s">
        <v>173</v>
      </c>
      <c r="I221" s="16" t="s">
        <v>77</v>
      </c>
      <c r="J221" s="16" t="s">
        <v>179</v>
      </c>
      <c r="K221" s="16" t="s">
        <v>85</v>
      </c>
      <c r="L221" s="359" t="str">
        <f t="shared" si="107"/>
        <v>SL3-BH-M2-TE4</v>
      </c>
      <c r="M221" s="21" t="str">
        <f>IFERROR(VLOOKUP(J221,'LOOK-UP TABLES'!$AS:$AT,2,FALSE),"")</f>
        <v>Temperature Element</v>
      </c>
      <c r="N221" s="21" t="s">
        <v>61</v>
      </c>
      <c r="O221" s="21" t="s">
        <v>366</v>
      </c>
      <c r="P221" s="21" t="s">
        <v>407</v>
      </c>
      <c r="Q221" s="21" t="s">
        <v>181</v>
      </c>
      <c r="R221" s="21" t="s">
        <v>184</v>
      </c>
      <c r="S221" s="37" t="str">
        <f t="shared" si="100"/>
        <v>Shiploader 3 Boom Hoist Motor 2 Phase B Winding Temperature RTD 2</v>
      </c>
      <c r="T221" s="21"/>
      <c r="U221" s="21" t="str">
        <f>IFERROR(VLOOKUP(L221, 'IO LIST'!$J$10:$AE$1823,22, FALSE),"")</f>
        <v>SL3-BH-RCP1</v>
      </c>
      <c r="V221" s="21" t="s">
        <v>183</v>
      </c>
      <c r="W221" s="21" t="s">
        <v>119</v>
      </c>
      <c r="X221" s="21"/>
      <c r="Y221" s="21"/>
      <c r="Z221" s="21"/>
      <c r="AA221" s="21"/>
      <c r="AB221" s="21"/>
      <c r="AC221" s="21"/>
      <c r="AD221" s="21"/>
      <c r="AE221" s="21"/>
      <c r="AF221" s="28" t="str">
        <f t="shared" si="108"/>
        <v/>
      </c>
      <c r="AJ221" s="20" t="s">
        <v>75</v>
      </c>
      <c r="AK221" s="313" t="s">
        <v>373</v>
      </c>
      <c r="AP221" s="22" t="s">
        <v>177</v>
      </c>
      <c r="AQ221" s="366" t="s">
        <v>405</v>
      </c>
    </row>
    <row r="222" spans="1:43" s="22" customFormat="1" ht="15" customHeight="1" x14ac:dyDescent="0.25">
      <c r="A222" s="137">
        <f t="shared" si="13"/>
        <v>213</v>
      </c>
      <c r="B222" s="21" t="s">
        <v>16</v>
      </c>
      <c r="C222" s="15" t="s">
        <v>59</v>
      </c>
      <c r="D222" s="15" t="s">
        <v>210</v>
      </c>
      <c r="E222" s="15"/>
      <c r="F222" s="16"/>
      <c r="G222" s="16"/>
      <c r="H222" s="16" t="s">
        <v>173</v>
      </c>
      <c r="I222" s="16" t="s">
        <v>77</v>
      </c>
      <c r="J222" s="16" t="s">
        <v>179</v>
      </c>
      <c r="K222" s="16" t="s">
        <v>123</v>
      </c>
      <c r="L222" s="359" t="str">
        <f t="shared" si="107"/>
        <v>SL3-BH-M2-TE5</v>
      </c>
      <c r="M222" s="21" t="str">
        <f>IFERROR(VLOOKUP(J222,'LOOK-UP TABLES'!$AS:$AT,2,FALSE),"")</f>
        <v>Temperature Element</v>
      </c>
      <c r="N222" s="21" t="s">
        <v>61</v>
      </c>
      <c r="O222" s="21" t="s">
        <v>366</v>
      </c>
      <c r="P222" s="21" t="s">
        <v>408</v>
      </c>
      <c r="Q222" s="21" t="s">
        <v>181</v>
      </c>
      <c r="R222" s="21" t="s">
        <v>182</v>
      </c>
      <c r="S222" s="37" t="str">
        <f t="shared" si="100"/>
        <v>Shiploader 3 Boom Hoist Motor 2 Phase C Winding Temperature RTD 1</v>
      </c>
      <c r="T222" s="21"/>
      <c r="U222" s="21" t="str">
        <f>IFERROR(VLOOKUP(L222, 'IO LIST'!$J$10:$AE$1823,22, FALSE),"")</f>
        <v>SL3-BH-RCP1</v>
      </c>
      <c r="V222" s="21" t="s">
        <v>183</v>
      </c>
      <c r="W222" s="21" t="s">
        <v>119</v>
      </c>
      <c r="X222" s="21"/>
      <c r="Y222" s="21"/>
      <c r="Z222" s="21"/>
      <c r="AA222" s="21"/>
      <c r="AB222" s="21"/>
      <c r="AC222" s="21"/>
      <c r="AD222" s="21"/>
      <c r="AE222" s="21"/>
      <c r="AF222" s="28" t="str">
        <f t="shared" si="108"/>
        <v/>
      </c>
      <c r="AJ222" s="20" t="s">
        <v>75</v>
      </c>
      <c r="AK222" s="313" t="s">
        <v>373</v>
      </c>
      <c r="AP222" s="22" t="s">
        <v>177</v>
      </c>
      <c r="AQ222" s="366" t="s">
        <v>405</v>
      </c>
    </row>
    <row r="223" spans="1:43" s="22" customFormat="1" ht="15" customHeight="1" x14ac:dyDescent="0.25">
      <c r="A223" s="137">
        <f t="shared" si="13"/>
        <v>214</v>
      </c>
      <c r="B223" s="21" t="s">
        <v>16</v>
      </c>
      <c r="C223" s="15" t="s">
        <v>59</v>
      </c>
      <c r="D223" s="15" t="s">
        <v>210</v>
      </c>
      <c r="E223" s="15"/>
      <c r="F223" s="16"/>
      <c r="G223" s="16"/>
      <c r="H223" s="16" t="s">
        <v>173</v>
      </c>
      <c r="I223" s="16" t="s">
        <v>77</v>
      </c>
      <c r="J223" s="16" t="s">
        <v>179</v>
      </c>
      <c r="K223" s="16" t="s">
        <v>125</v>
      </c>
      <c r="L223" s="359" t="str">
        <f t="shared" si="107"/>
        <v>SL3-BH-M2-TE6</v>
      </c>
      <c r="M223" s="21" t="str">
        <f>IFERROR(VLOOKUP(J223,'LOOK-UP TABLES'!$AS:$AT,2,FALSE),"")</f>
        <v>Temperature Element</v>
      </c>
      <c r="N223" s="21" t="s">
        <v>61</v>
      </c>
      <c r="O223" s="21" t="s">
        <v>366</v>
      </c>
      <c r="P223" s="21" t="s">
        <v>408</v>
      </c>
      <c r="Q223" s="21" t="s">
        <v>181</v>
      </c>
      <c r="R223" s="21" t="s">
        <v>184</v>
      </c>
      <c r="S223" s="37" t="str">
        <f t="shared" si="100"/>
        <v>Shiploader 3 Boom Hoist Motor 2 Phase C Winding Temperature RTD 2</v>
      </c>
      <c r="T223" s="21"/>
      <c r="U223" s="21" t="str">
        <f>IFERROR(VLOOKUP(L223, 'IO LIST'!$J$10:$AE$1823,22, FALSE),"")</f>
        <v>SL3-BH-RCP1</v>
      </c>
      <c r="V223" s="21" t="s">
        <v>183</v>
      </c>
      <c r="W223" s="21" t="s">
        <v>119</v>
      </c>
      <c r="X223" s="21"/>
      <c r="Y223" s="21"/>
      <c r="Z223" s="21"/>
      <c r="AA223" s="21"/>
      <c r="AB223" s="21"/>
      <c r="AC223" s="21"/>
      <c r="AD223" s="21"/>
      <c r="AE223" s="21"/>
      <c r="AF223" s="28" t="str">
        <f t="shared" si="108"/>
        <v/>
      </c>
      <c r="AJ223" s="20" t="s">
        <v>75</v>
      </c>
      <c r="AK223" s="313" t="s">
        <v>373</v>
      </c>
      <c r="AP223" s="22" t="s">
        <v>177</v>
      </c>
      <c r="AQ223" s="366" t="s">
        <v>405</v>
      </c>
    </row>
    <row r="224" spans="1:43" s="20" customFormat="1" ht="15" customHeight="1" x14ac:dyDescent="0.25">
      <c r="A224" s="137">
        <f t="shared" si="13"/>
        <v>215</v>
      </c>
      <c r="B224" s="21" t="s">
        <v>16</v>
      </c>
      <c r="C224" s="15" t="s">
        <v>59</v>
      </c>
      <c r="D224" s="15" t="s">
        <v>210</v>
      </c>
      <c r="E224" s="15"/>
      <c r="F224" s="16"/>
      <c r="G224" s="16"/>
      <c r="H224" s="16" t="s">
        <v>173</v>
      </c>
      <c r="I224" s="16" t="s">
        <v>77</v>
      </c>
      <c r="J224" s="16" t="s">
        <v>179</v>
      </c>
      <c r="K224" s="16" t="s">
        <v>127</v>
      </c>
      <c r="L224" s="514" t="str">
        <f t="shared" si="107"/>
        <v>SL3-BH-M2-TE7</v>
      </c>
      <c r="M224" s="21" t="str">
        <f>IFERROR(VLOOKUP(J224,'LOOK-UP TABLES'!$AS:$AT,2,FALSE),"")</f>
        <v>Temperature Element</v>
      </c>
      <c r="N224" s="21" t="s">
        <v>61</v>
      </c>
      <c r="O224" s="21" t="s">
        <v>366</v>
      </c>
      <c r="P224" s="21" t="s">
        <v>409</v>
      </c>
      <c r="Q224" s="21" t="s">
        <v>188</v>
      </c>
      <c r="R224" s="21" t="s">
        <v>189</v>
      </c>
      <c r="S224" s="37" t="str">
        <f t="shared" si="100"/>
        <v xml:space="preserve">Shiploader 3 Boom Hoist Motor 2 Drive End Bearing Temperature RTD 1 </v>
      </c>
      <c r="T224" s="21"/>
      <c r="U224" s="21" t="str">
        <f>IFERROR(VLOOKUP(L224, 'IO LIST'!$J$10:$AE$1823,22, FALSE),"")</f>
        <v>SL3-BH-RCP1</v>
      </c>
      <c r="V224" s="21" t="s">
        <v>183</v>
      </c>
      <c r="W224" s="21" t="s">
        <v>119</v>
      </c>
      <c r="X224" s="21"/>
      <c r="Y224" s="27"/>
      <c r="Z224" s="21"/>
      <c r="AA224" s="21"/>
      <c r="AB224" s="21"/>
      <c r="AC224" s="21"/>
      <c r="AD224" s="21"/>
      <c r="AE224" s="21"/>
      <c r="AF224" s="28" t="str">
        <f t="shared" si="108"/>
        <v/>
      </c>
      <c r="AI224" s="22"/>
      <c r="AJ224" s="20" t="s">
        <v>75</v>
      </c>
      <c r="AK224" s="313" t="s">
        <v>373</v>
      </c>
      <c r="AP224" s="22" t="s">
        <v>177</v>
      </c>
      <c r="AQ224" s="369" t="s">
        <v>405</v>
      </c>
    </row>
    <row r="225" spans="1:43" s="20" customFormat="1" ht="15" customHeight="1" x14ac:dyDescent="0.25">
      <c r="A225" s="137">
        <f t="shared" si="13"/>
        <v>216</v>
      </c>
      <c r="B225" s="21" t="s">
        <v>16</v>
      </c>
      <c r="C225" s="15" t="s">
        <v>59</v>
      </c>
      <c r="D225" s="15" t="s">
        <v>210</v>
      </c>
      <c r="E225" s="15"/>
      <c r="F225" s="16"/>
      <c r="G225" s="16"/>
      <c r="H225" s="16" t="s">
        <v>173</v>
      </c>
      <c r="I225" s="16" t="s">
        <v>77</v>
      </c>
      <c r="J225" s="16" t="s">
        <v>179</v>
      </c>
      <c r="K225" s="16" t="s">
        <v>190</v>
      </c>
      <c r="L225" s="514" t="str">
        <f t="shared" si="107"/>
        <v>SL3-BH-M2-TE8</v>
      </c>
      <c r="M225" s="21" t="str">
        <f>IFERROR(VLOOKUP(J225,'LOOK-UP TABLES'!$AS:$AT,2,FALSE),"")</f>
        <v>Temperature Element</v>
      </c>
      <c r="N225" s="21" t="s">
        <v>61</v>
      </c>
      <c r="O225" s="21" t="s">
        <v>366</v>
      </c>
      <c r="P225" s="21" t="s">
        <v>410</v>
      </c>
      <c r="Q225" s="21" t="s">
        <v>188</v>
      </c>
      <c r="R225" s="21" t="s">
        <v>182</v>
      </c>
      <c r="S225" s="37" t="str">
        <f t="shared" si="100"/>
        <v>Shiploader 3 Boom Hoist Motor 2 Non Drive End Bearing Temperature RTD 1</v>
      </c>
      <c r="T225" s="21"/>
      <c r="U225" s="21" t="str">
        <f>IFERROR(VLOOKUP(L225, 'IO LIST'!$J$10:$AE$1823,22, FALSE),"")</f>
        <v>SL3-BH-RCP1</v>
      </c>
      <c r="V225" s="21" t="s">
        <v>183</v>
      </c>
      <c r="W225" s="21" t="s">
        <v>119</v>
      </c>
      <c r="X225" s="21"/>
      <c r="Y225" s="27"/>
      <c r="Z225" s="21"/>
      <c r="AA225" s="21"/>
      <c r="AB225" s="21"/>
      <c r="AC225" s="21"/>
      <c r="AD225" s="21"/>
      <c r="AE225" s="21"/>
      <c r="AF225" s="28" t="str">
        <f t="shared" si="108"/>
        <v/>
      </c>
      <c r="AI225" s="22"/>
      <c r="AJ225" s="20" t="s">
        <v>75</v>
      </c>
      <c r="AK225" s="313" t="s">
        <v>373</v>
      </c>
      <c r="AP225" s="22" t="s">
        <v>177</v>
      </c>
      <c r="AQ225" s="369" t="s">
        <v>405</v>
      </c>
    </row>
    <row r="226" spans="1:43" s="20" customFormat="1" ht="15" customHeight="1" x14ac:dyDescent="0.25">
      <c r="A226" s="137">
        <f t="shared" si="13"/>
        <v>217</v>
      </c>
      <c r="B226" s="21"/>
      <c r="C226" s="15"/>
      <c r="D226" s="15"/>
      <c r="E226" s="15"/>
      <c r="F226" s="16"/>
      <c r="G226" s="16"/>
      <c r="H226" s="16"/>
      <c r="I226" s="16"/>
      <c r="J226" s="16"/>
      <c r="K226" s="16"/>
      <c r="L226" s="21"/>
      <c r="M226" s="21"/>
      <c r="N226" s="21"/>
      <c r="O226" s="21"/>
      <c r="P226" s="21"/>
      <c r="Q226" s="21"/>
      <c r="R226" s="21"/>
      <c r="S226" s="37"/>
      <c r="T226" s="21"/>
      <c r="U226" s="21" t="str">
        <f>IFERROR(VLOOKUP(L226, 'IO LIST'!$J$10:$AE$1823,22, FALSE),"")</f>
        <v/>
      </c>
      <c r="V226" s="21"/>
      <c r="W226" s="21"/>
      <c r="X226" s="21"/>
      <c r="Y226" s="27"/>
      <c r="Z226" s="21"/>
      <c r="AA226" s="21"/>
      <c r="AB226" s="21"/>
      <c r="AC226" s="21"/>
      <c r="AD226" s="21"/>
      <c r="AE226" s="21"/>
      <c r="AF226" s="28"/>
      <c r="AI226" s="22"/>
      <c r="AQ226" s="192"/>
    </row>
    <row r="227" spans="1:43" s="20" customFormat="1" ht="15" customHeight="1" x14ac:dyDescent="0.25">
      <c r="A227" s="137">
        <f t="shared" si="13"/>
        <v>218</v>
      </c>
      <c r="B227" s="21" t="s">
        <v>9</v>
      </c>
      <c r="C227" s="15" t="s">
        <v>59</v>
      </c>
      <c r="D227" s="15" t="s">
        <v>210</v>
      </c>
      <c r="E227" s="15"/>
      <c r="F227" s="16"/>
      <c r="G227" s="16"/>
      <c r="H227" s="424" t="s">
        <v>411</v>
      </c>
      <c r="I227" s="16" t="s">
        <v>65</v>
      </c>
      <c r="J227" s="16" t="s">
        <v>153</v>
      </c>
      <c r="K227" s="16" t="s">
        <v>65</v>
      </c>
      <c r="L227" s="359" t="str">
        <f>IF(C227&lt;&gt;"",CONCATENATE(IF(C227&lt;&gt;"",C227,""),IF(D227&lt;&gt;"","-"&amp;D227&amp;E227,""),IF(F227&lt;&gt;"","-"&amp;F227&amp;G227,""),IF(H227&lt;&gt;"","-"&amp;H227&amp;I227,""),IF(J227&lt;&gt;"","-"&amp;J227&amp;K227,"")),"")</f>
        <v>SL3-BH-M1-BK1-ZPX1</v>
      </c>
      <c r="M227" s="21" t="str">
        <f>IFERROR(VLOOKUP(J227,'LOOK-UP TABLES'!$AS:$AT,2,FALSE),"")</f>
        <v xml:space="preserve">Proximity Switch </v>
      </c>
      <c r="N227" s="21" t="s">
        <v>61</v>
      </c>
      <c r="O227" s="21" t="s">
        <v>366</v>
      </c>
      <c r="P227" s="291" t="s">
        <v>412</v>
      </c>
      <c r="Q227" s="21" t="s">
        <v>194</v>
      </c>
      <c r="R227" s="291" t="s">
        <v>168</v>
      </c>
      <c r="S227" s="37" t="str">
        <f t="shared" si="100"/>
        <v>Shiploader 3 Boom Hoist Motor 1  Brake Released Proximity Switch</v>
      </c>
      <c r="T227" s="21"/>
      <c r="U227" s="21" t="str">
        <f>IFERROR(VLOOKUP(L227, 'IO LIST'!$J$10:$AE$1823,22, FALSE),"")</f>
        <v>SL3-BH-RCP1</v>
      </c>
      <c r="V227" s="21" t="s">
        <v>91</v>
      </c>
      <c r="W227" s="21" t="s">
        <v>119</v>
      </c>
      <c r="X227" s="21"/>
      <c r="Y227" s="27"/>
      <c r="Z227" s="21"/>
      <c r="AA227" s="21"/>
      <c r="AB227" s="21"/>
      <c r="AC227" s="21"/>
      <c r="AD227" s="21"/>
      <c r="AE227" s="21"/>
      <c r="AF227" s="28" t="str">
        <f t="shared" si="104"/>
        <v/>
      </c>
      <c r="AI227" s="22"/>
      <c r="AJ227" s="20" t="s">
        <v>75</v>
      </c>
      <c r="AK227" s="313" t="s">
        <v>373</v>
      </c>
      <c r="AQ227" s="369"/>
    </row>
    <row r="228" spans="1:43" s="304" customFormat="1" ht="15" customHeight="1" x14ac:dyDescent="0.25">
      <c r="A228" s="296">
        <f t="shared" si="13"/>
        <v>219</v>
      </c>
      <c r="B228" s="297" t="s">
        <v>9</v>
      </c>
      <c r="C228" s="298" t="s">
        <v>59</v>
      </c>
      <c r="D228" s="298" t="s">
        <v>210</v>
      </c>
      <c r="E228" s="298"/>
      <c r="F228" s="299"/>
      <c r="G228" s="299"/>
      <c r="H228" s="299" t="s">
        <v>411</v>
      </c>
      <c r="I228" s="299" t="s">
        <v>65</v>
      </c>
      <c r="J228" s="299" t="s">
        <v>153</v>
      </c>
      <c r="K228" s="299" t="s">
        <v>77</v>
      </c>
      <c r="L228" s="301"/>
      <c r="M228" s="297" t="str">
        <f>IFERROR(VLOOKUP(J228,'LOOK-UP TABLES'!$AS:$AT,2,FALSE),"")</f>
        <v xml:space="preserve">Proximity Switch </v>
      </c>
      <c r="N228" s="297" t="s">
        <v>61</v>
      </c>
      <c r="O228" s="297" t="s">
        <v>366</v>
      </c>
      <c r="P228" s="297" t="s">
        <v>412</v>
      </c>
      <c r="Q228" s="297" t="s">
        <v>413</v>
      </c>
      <c r="R228" s="297" t="s">
        <v>90</v>
      </c>
      <c r="S228" s="300" t="str">
        <f t="shared" ref="S228" si="109">IF(L228&lt;&gt;"",IF(N228&lt;&gt;"",N228,"")&amp;IF(O228&lt;&gt;""," "&amp;O228,"")&amp;IF(P228&lt;&gt;""," "&amp;P228,"")&amp;IF(Q228&lt;&gt;""," "&amp;Q228,"")&amp;IF(R228&lt;&gt;""," "&amp;R228,""),"")</f>
        <v/>
      </c>
      <c r="T228" s="297"/>
      <c r="U228" s="297" t="str">
        <f>IFERROR(VLOOKUP(L228, 'IO LIST'!$J$10:$AE$1823,22, FALSE),"")</f>
        <v/>
      </c>
      <c r="V228" s="297" t="s">
        <v>91</v>
      </c>
      <c r="W228" s="297" t="s">
        <v>119</v>
      </c>
      <c r="X228" s="297"/>
      <c r="Y228" s="302"/>
      <c r="Z228" s="297"/>
      <c r="AA228" s="297"/>
      <c r="AB228" s="297"/>
      <c r="AC228" s="297"/>
      <c r="AD228" s="297"/>
      <c r="AE228" s="297"/>
      <c r="AF228" s="303" t="str">
        <f t="shared" si="104"/>
        <v/>
      </c>
      <c r="AJ228" s="304" t="s">
        <v>75</v>
      </c>
      <c r="AK228" s="425" t="s">
        <v>373</v>
      </c>
      <c r="AQ228" s="367"/>
    </row>
    <row r="229" spans="1:43" s="429" customFormat="1" ht="15" customHeight="1" x14ac:dyDescent="0.25">
      <c r="A229" s="426">
        <f t="shared" si="13"/>
        <v>220</v>
      </c>
      <c r="B229" s="291" t="s">
        <v>9</v>
      </c>
      <c r="C229" s="292" t="s">
        <v>59</v>
      </c>
      <c r="D229" s="292" t="s">
        <v>210</v>
      </c>
      <c r="E229" s="292"/>
      <c r="F229" s="424"/>
      <c r="G229" s="424"/>
      <c r="H229" s="424" t="s">
        <v>411</v>
      </c>
      <c r="I229" s="424" t="s">
        <v>65</v>
      </c>
      <c r="J229" s="424" t="s">
        <v>153</v>
      </c>
      <c r="K229" s="424" t="s">
        <v>77</v>
      </c>
      <c r="L229" s="468" t="str">
        <f>IF(C229&lt;&gt;"",CONCATENATE(IF(C229&lt;&gt;"",C229,""),IF(D229&lt;&gt;"","-"&amp;D229&amp;E229,""),IF(F229&lt;&gt;"","-"&amp;F229&amp;G229,""),IF(H229&lt;&gt;"","-"&amp;H229&amp;I229,""),IF(J229&lt;&gt;"","-"&amp;J229&amp;K229,"")),"")</f>
        <v>SL3-BH-M1-BK1-ZPX2</v>
      </c>
      <c r="M229" s="291" t="str">
        <f>IFERROR(VLOOKUP(J229,'LOOK-UP TABLES'!$AS:$AT,2,FALSE),"")</f>
        <v xml:space="preserve">Proximity Switch </v>
      </c>
      <c r="N229" s="291" t="s">
        <v>61</v>
      </c>
      <c r="O229" s="291" t="s">
        <v>366</v>
      </c>
      <c r="P229" s="291" t="s">
        <v>412</v>
      </c>
      <c r="Q229" s="291" t="s">
        <v>195</v>
      </c>
      <c r="R229" s="291" t="s">
        <v>168</v>
      </c>
      <c r="S229" s="237" t="str">
        <f t="shared" si="100"/>
        <v>Shiploader 3 Boom Hoist Motor 1  Brake Wear Monitoring Proximity Switch</v>
      </c>
      <c r="T229" s="291"/>
      <c r="U229" s="291" t="str">
        <f>IFERROR(VLOOKUP(L229, 'IO LIST'!$J$10:$AE$1823,22, FALSE),"")</f>
        <v>SL3-BH-RCP1</v>
      </c>
      <c r="V229" s="291" t="s">
        <v>91</v>
      </c>
      <c r="W229" s="291" t="s">
        <v>119</v>
      </c>
      <c r="X229" s="291"/>
      <c r="Y229" s="427"/>
      <c r="Z229" s="291"/>
      <c r="AA229" s="291"/>
      <c r="AB229" s="291"/>
      <c r="AC229" s="291"/>
      <c r="AD229" s="291"/>
      <c r="AE229" s="291"/>
      <c r="AF229" s="428" t="str">
        <f t="shared" si="104"/>
        <v/>
      </c>
      <c r="AJ229" s="429" t="s">
        <v>75</v>
      </c>
      <c r="AK229" s="435" t="s">
        <v>373</v>
      </c>
      <c r="AQ229" s="430"/>
    </row>
    <row r="230" spans="1:43" s="20" customFormat="1" ht="15" customHeight="1" x14ac:dyDescent="0.25">
      <c r="A230" s="137">
        <f t="shared" si="13"/>
        <v>221</v>
      </c>
      <c r="B230" s="21"/>
      <c r="C230" s="15"/>
      <c r="D230" s="15"/>
      <c r="E230" s="15"/>
      <c r="F230" s="16"/>
      <c r="G230" s="16"/>
      <c r="H230" s="16"/>
      <c r="I230" s="16"/>
      <c r="J230" s="16"/>
      <c r="K230" s="16"/>
      <c r="L230" s="21"/>
      <c r="M230" s="21"/>
      <c r="N230" s="21"/>
      <c r="O230" s="21"/>
      <c r="P230" s="21"/>
      <c r="Q230" s="21"/>
      <c r="R230" s="21"/>
      <c r="S230" s="37"/>
      <c r="T230" s="21"/>
      <c r="U230" s="21" t="str">
        <f>IFERROR(VLOOKUP(L230, 'IO LIST'!$J$10:$AE$1823,22, FALSE),"")</f>
        <v/>
      </c>
      <c r="V230" s="21"/>
      <c r="W230" s="21"/>
      <c r="X230" s="21"/>
      <c r="Y230" s="27"/>
      <c r="Z230" s="21"/>
      <c r="AA230" s="21"/>
      <c r="AB230" s="21"/>
      <c r="AC230" s="21"/>
      <c r="AD230" s="21"/>
      <c r="AE230" s="21"/>
      <c r="AF230" s="28"/>
      <c r="AI230" s="22"/>
      <c r="AQ230" s="192"/>
    </row>
    <row r="231" spans="1:43" s="20" customFormat="1" ht="15" customHeight="1" x14ac:dyDescent="0.25">
      <c r="A231" s="137">
        <f t="shared" si="13"/>
        <v>222</v>
      </c>
      <c r="B231" s="21" t="s">
        <v>16</v>
      </c>
      <c r="C231" s="15" t="s">
        <v>59</v>
      </c>
      <c r="D231" s="15" t="s">
        <v>210</v>
      </c>
      <c r="E231" s="15"/>
      <c r="F231" s="16"/>
      <c r="G231" s="16"/>
      <c r="H231" s="16" t="s">
        <v>203</v>
      </c>
      <c r="I231" s="16" t="s">
        <v>65</v>
      </c>
      <c r="J231" s="16" t="s">
        <v>196</v>
      </c>
      <c r="K231" s="16" t="s">
        <v>65</v>
      </c>
      <c r="L231" s="359" t="str">
        <f>IF(C231&lt;&gt;"",CONCATENATE(IF(C231&lt;&gt;"",C231,""),IF(D231&lt;&gt;"","-"&amp;D231&amp;E231,""),IF(F231&lt;&gt;"","-"&amp;F231&amp;G231,""),IF(H231&lt;&gt;"","-"&amp;H231&amp;I231,""),IF(J231&lt;&gt;"","-"&amp;J231&amp;K231,"")),"")</f>
        <v>SL3-BH-GB1-TT1</v>
      </c>
      <c r="M231" s="21" t="str">
        <f>IFERROR(VLOOKUP(J231,'LOOK-UP TABLES'!$AS:$AT,2,FALSE),"")</f>
        <v>Temperature Transmitter</v>
      </c>
      <c r="N231" s="21" t="s">
        <v>61</v>
      </c>
      <c r="O231" s="21" t="s">
        <v>366</v>
      </c>
      <c r="P231" s="21" t="s">
        <v>414</v>
      </c>
      <c r="Q231" s="21" t="s">
        <v>415</v>
      </c>
      <c r="R231" s="291" t="s">
        <v>199</v>
      </c>
      <c r="S231" s="237" t="str">
        <f t="shared" si="100"/>
        <v>Shiploader 3 Boom Hoist Gearbox 1 Oil Temperature Transmitter</v>
      </c>
      <c r="T231" s="21"/>
      <c r="U231" s="21" t="str">
        <f>IFERROR(VLOOKUP(L231, 'IO LIST'!$J$10:$AE$1823,22, FALSE),"")</f>
        <v>SL3-BH-RCP1</v>
      </c>
      <c r="V231" s="21" t="s">
        <v>136</v>
      </c>
      <c r="W231" s="21" t="s">
        <v>119</v>
      </c>
      <c r="X231" s="21"/>
      <c r="Y231" s="27"/>
      <c r="Z231" s="21"/>
      <c r="AA231" s="21"/>
      <c r="AB231" s="21"/>
      <c r="AC231" s="21"/>
      <c r="AD231" s="21"/>
      <c r="AE231" s="21"/>
      <c r="AF231" s="28" t="str">
        <f t="shared" si="104"/>
        <v/>
      </c>
      <c r="AI231" s="22"/>
      <c r="AJ231" s="20" t="s">
        <v>75</v>
      </c>
      <c r="AK231" s="313" t="s">
        <v>373</v>
      </c>
      <c r="AQ231" s="192"/>
    </row>
    <row r="232" spans="1:43" s="304" customFormat="1" ht="15" customHeight="1" x14ac:dyDescent="0.25">
      <c r="A232" s="296">
        <f t="shared" si="13"/>
        <v>223</v>
      </c>
      <c r="B232" s="297" t="s">
        <v>16</v>
      </c>
      <c r="C232" s="298" t="s">
        <v>59</v>
      </c>
      <c r="D232" s="298" t="s">
        <v>210</v>
      </c>
      <c r="E232" s="298"/>
      <c r="F232" s="299"/>
      <c r="G232" s="299"/>
      <c r="H232" s="299" t="s">
        <v>203</v>
      </c>
      <c r="I232" s="299" t="s">
        <v>65</v>
      </c>
      <c r="J232" s="299" t="s">
        <v>196</v>
      </c>
      <c r="K232" s="299" t="s">
        <v>77</v>
      </c>
      <c r="L232" s="301" t="str">
        <f>IF(C232&lt;&gt;"",CONCATENATE(IF(C232&lt;&gt;"",C232,""),IF(D232&lt;&gt;"","-"&amp;D232&amp;E232,""),IF(F232&lt;&gt;"","-"&amp;F232&amp;G232,""),IF(H232&lt;&gt;"","-"&amp;H232&amp;I232,""),IF(J232&lt;&gt;"","-"&amp;J232&amp;K232,"")),"")</f>
        <v>SL3-BH-GB1-TT2</v>
      </c>
      <c r="M232" s="297" t="str">
        <f>IFERROR(VLOOKUP(J232,'LOOK-UP TABLES'!$AS:$AT,2,FALSE),"")</f>
        <v>Temperature Transmitter</v>
      </c>
      <c r="N232" s="297" t="s">
        <v>61</v>
      </c>
      <c r="O232" s="297" t="s">
        <v>366</v>
      </c>
      <c r="P232" s="297" t="s">
        <v>414</v>
      </c>
      <c r="Q232" s="297" t="s">
        <v>415</v>
      </c>
      <c r="R232" s="297" t="s">
        <v>416</v>
      </c>
      <c r="S232" s="300" t="str">
        <f t="shared" ref="S232:S234" si="110">IF(L232&lt;&gt;"",IF(N232&lt;&gt;"",N232,"")&amp;IF(O232&lt;&gt;""," "&amp;O232,"")&amp;IF(P232&lt;&gt;""," "&amp;P232,"")&amp;IF(Q232&lt;&gt;""," "&amp;Q232,"")&amp;IF(R232&lt;&gt;""," "&amp;R232,""),"")</f>
        <v>Shiploader 3 Boom Hoist Gearbox 1 Oil Temperature Transmitter 2</v>
      </c>
      <c r="T232" s="297"/>
      <c r="U232" s="297" t="str">
        <f>IFERROR(VLOOKUP(L232, 'IO LIST'!$J$10:$AE$1823,22, FALSE),"")</f>
        <v/>
      </c>
      <c r="V232" s="297" t="s">
        <v>136</v>
      </c>
      <c r="W232" s="297" t="s">
        <v>119</v>
      </c>
      <c r="X232" s="297"/>
      <c r="Y232" s="302"/>
      <c r="Z232" s="297"/>
      <c r="AA232" s="297"/>
      <c r="AB232" s="297"/>
      <c r="AC232" s="297"/>
      <c r="AD232" s="297"/>
      <c r="AE232" s="297"/>
      <c r="AF232" s="303" t="str">
        <f t="shared" si="104"/>
        <v/>
      </c>
      <c r="AJ232" s="304" t="s">
        <v>75</v>
      </c>
      <c r="AK232" s="425" t="s">
        <v>373</v>
      </c>
      <c r="AQ232" s="367"/>
    </row>
    <row r="233" spans="1:43" s="429" customFormat="1" ht="15" customHeight="1" x14ac:dyDescent="0.25">
      <c r="A233" s="426">
        <f t="shared" si="13"/>
        <v>224</v>
      </c>
      <c r="B233" s="291" t="s">
        <v>16</v>
      </c>
      <c r="C233" s="292" t="s">
        <v>59</v>
      </c>
      <c r="D233" s="292" t="s">
        <v>210</v>
      </c>
      <c r="E233" s="292"/>
      <c r="F233" s="424"/>
      <c r="G233" s="424"/>
      <c r="H233" s="424" t="s">
        <v>203</v>
      </c>
      <c r="I233" s="424" t="s">
        <v>65</v>
      </c>
      <c r="J233" s="424" t="s">
        <v>153</v>
      </c>
      <c r="K233" s="424" t="s">
        <v>65</v>
      </c>
      <c r="L233" s="468" t="str">
        <f>IF(C233&lt;&gt;"",CONCATENATE(IF(C233&lt;&gt;"",C233,""),IF(D233&lt;&gt;"","-"&amp;D233&amp;E233,""),IF(F233&lt;&gt;"","-"&amp;F233&amp;G233,""),IF(H233&lt;&gt;"","-"&amp;H233&amp;I233,""),IF(J233&lt;&gt;"","-"&amp;J233&amp;K233,"")),"")</f>
        <v>SL3-BH-GB1-ZPX1</v>
      </c>
      <c r="M233" s="291" t="str">
        <f>IFERROR(VLOOKUP(J233,'LOOK-UP TABLES'!$AS:$AT,2,FALSE),"")</f>
        <v xml:space="preserve">Proximity Switch </v>
      </c>
      <c r="N233" s="291" t="s">
        <v>61</v>
      </c>
      <c r="O233" s="291" t="s">
        <v>366</v>
      </c>
      <c r="P233" s="291" t="s">
        <v>414</v>
      </c>
      <c r="Q233" s="291" t="s">
        <v>417</v>
      </c>
      <c r="R233" s="291" t="s">
        <v>168</v>
      </c>
      <c r="S233" s="237" t="str">
        <f t="shared" si="110"/>
        <v>Shiploader 3 Boom Hoist Gearbox 1 Low Oil Level Proximity Switch</v>
      </c>
      <c r="T233" s="291"/>
      <c r="U233" s="291" t="str">
        <f>IFERROR(VLOOKUP(L233, 'IO LIST'!$J$10:$AE$1823,22, FALSE),"")</f>
        <v>SL3-BH-RCP1</v>
      </c>
      <c r="V233" s="291" t="s">
        <v>91</v>
      </c>
      <c r="W233" s="291" t="s">
        <v>119</v>
      </c>
      <c r="X233" s="291"/>
      <c r="Y233" s="427"/>
      <c r="Z233" s="291"/>
      <c r="AA233" s="291"/>
      <c r="AB233" s="291"/>
      <c r="AC233" s="291"/>
      <c r="AD233" s="291"/>
      <c r="AE233" s="291"/>
      <c r="AF233" s="428" t="str">
        <f t="shared" si="104"/>
        <v/>
      </c>
      <c r="AJ233" s="429" t="s">
        <v>75</v>
      </c>
      <c r="AK233" s="435" t="s">
        <v>373</v>
      </c>
      <c r="AQ233" s="430"/>
    </row>
    <row r="234" spans="1:43" s="304" customFormat="1" ht="15" customHeight="1" x14ac:dyDescent="0.25">
      <c r="A234" s="296">
        <f t="shared" si="13"/>
        <v>225</v>
      </c>
      <c r="B234" s="297" t="s">
        <v>16</v>
      </c>
      <c r="C234" s="298" t="s">
        <v>59</v>
      </c>
      <c r="D234" s="298" t="s">
        <v>210</v>
      </c>
      <c r="E234" s="298"/>
      <c r="F234" s="299"/>
      <c r="G234" s="299"/>
      <c r="H234" s="299" t="s">
        <v>203</v>
      </c>
      <c r="I234" s="299" t="s">
        <v>65</v>
      </c>
      <c r="J234" s="299" t="s">
        <v>207</v>
      </c>
      <c r="K234" s="299" t="s">
        <v>65</v>
      </c>
      <c r="L234" s="301" t="str">
        <f>IF(C234&lt;&gt;"",CONCATENATE(IF(C234&lt;&gt;"",C234,""),IF(D234&lt;&gt;"","-"&amp;D234&amp;E234,""),IF(F234&lt;&gt;"","-"&amp;F234&amp;G234,""),IF(H234&lt;&gt;"","-"&amp;H234&amp;I234,""),IF(J234&lt;&gt;"","-"&amp;J234&amp;K234,"")),"")</f>
        <v>SL3-BH-GB1-LSLL1</v>
      </c>
      <c r="M234" s="297" t="str">
        <f>IFERROR(VLOOKUP(J234,'LOOK-UP TABLES'!$AS:$AT,2,FALSE),"")</f>
        <v>Level Switch Low Trip</v>
      </c>
      <c r="N234" s="297" t="s">
        <v>61</v>
      </c>
      <c r="O234" s="297" t="s">
        <v>366</v>
      </c>
      <c r="P234" s="297" t="s">
        <v>414</v>
      </c>
      <c r="Q234" s="297" t="s">
        <v>208</v>
      </c>
      <c r="R234" s="297" t="s">
        <v>156</v>
      </c>
      <c r="S234" s="300" t="str">
        <f t="shared" si="110"/>
        <v>Shiploader 3 Boom Hoist Gearbox 1 Low-Low Oil Level Switch</v>
      </c>
      <c r="T234" s="297"/>
      <c r="U234" s="297" t="str">
        <f>IFERROR(VLOOKUP(L234, 'IO LIST'!$J$10:$AE$1823,22, FALSE),"")</f>
        <v/>
      </c>
      <c r="V234" s="297" t="s">
        <v>91</v>
      </c>
      <c r="W234" s="297" t="s">
        <v>119</v>
      </c>
      <c r="X234" s="297"/>
      <c r="Y234" s="302"/>
      <c r="Z234" s="297"/>
      <c r="AA234" s="297"/>
      <c r="AB234" s="297"/>
      <c r="AC234" s="297"/>
      <c r="AD234" s="297"/>
      <c r="AE234" s="297"/>
      <c r="AF234" s="303" t="str">
        <f t="shared" si="104"/>
        <v/>
      </c>
      <c r="AJ234" s="304" t="s">
        <v>75</v>
      </c>
      <c r="AK234" s="425" t="s">
        <v>373</v>
      </c>
      <c r="AQ234" s="367"/>
    </row>
    <row r="235" spans="1:43" s="20" customFormat="1" ht="15" customHeight="1" x14ac:dyDescent="0.25">
      <c r="A235" s="137">
        <f t="shared" si="13"/>
        <v>226</v>
      </c>
      <c r="B235" s="21"/>
      <c r="C235" s="15"/>
      <c r="D235" s="15"/>
      <c r="E235" s="15"/>
      <c r="F235" s="16"/>
      <c r="G235" s="16"/>
      <c r="H235" s="16"/>
      <c r="I235" s="16"/>
      <c r="J235" s="16"/>
      <c r="K235" s="16"/>
      <c r="L235" s="21"/>
      <c r="M235" s="21"/>
      <c r="N235" s="21"/>
      <c r="O235" s="21"/>
      <c r="P235" s="21"/>
      <c r="Q235" s="21"/>
      <c r="R235" s="21"/>
      <c r="S235" s="37"/>
      <c r="T235" s="21"/>
      <c r="U235" s="21" t="str">
        <f>IFERROR(VLOOKUP(L235, 'IO LIST'!$J$10:$AE$1823,22, FALSE),"")</f>
        <v/>
      </c>
      <c r="V235" s="21"/>
      <c r="W235" s="21"/>
      <c r="X235" s="21"/>
      <c r="Y235" s="27"/>
      <c r="Z235" s="21"/>
      <c r="AA235" s="21"/>
      <c r="AB235" s="21"/>
      <c r="AC235" s="21"/>
      <c r="AD235" s="21"/>
      <c r="AE235" s="21"/>
      <c r="AF235" s="28"/>
      <c r="AI235" s="22"/>
      <c r="AQ235" s="192"/>
    </row>
    <row r="236" spans="1:43" s="20" customFormat="1" ht="15" customHeight="1" x14ac:dyDescent="0.25">
      <c r="A236" s="137">
        <f t="shared" si="13"/>
        <v>227</v>
      </c>
      <c r="B236" s="21" t="s">
        <v>9</v>
      </c>
      <c r="C236" s="15" t="s">
        <v>59</v>
      </c>
      <c r="D236" s="15" t="s">
        <v>210</v>
      </c>
      <c r="E236" s="15"/>
      <c r="F236" s="16"/>
      <c r="G236" s="16"/>
      <c r="H236" s="16" t="s">
        <v>418</v>
      </c>
      <c r="I236" s="16" t="s">
        <v>65</v>
      </c>
      <c r="J236" s="16" t="s">
        <v>153</v>
      </c>
      <c r="K236" s="16" t="s">
        <v>65</v>
      </c>
      <c r="L236" s="359" t="str">
        <f t="shared" ref="L236:L238" si="111">IF(C236&lt;&gt;"",CONCATENATE(IF(C236&lt;&gt;"",C236,""),IF(D236&lt;&gt;"","-"&amp;D236&amp;E236,""),IF(F236&lt;&gt;"","-"&amp;F236&amp;G236,""),IF(H236&lt;&gt;"","-"&amp;H236&amp;I236,""),IF(J236&lt;&gt;"","-"&amp;J236&amp;K236,"")),"")</f>
        <v>SL3-BH-M2-BK1-ZPX1</v>
      </c>
      <c r="M236" s="21" t="str">
        <f>IFERROR(VLOOKUP(J236,'LOOK-UP TABLES'!$AS:$AT,2,FALSE),"")</f>
        <v xml:space="preserve">Proximity Switch </v>
      </c>
      <c r="N236" s="21" t="s">
        <v>61</v>
      </c>
      <c r="O236" s="21" t="s">
        <v>366</v>
      </c>
      <c r="P236" s="21" t="s">
        <v>419</v>
      </c>
      <c r="Q236" s="21" t="s">
        <v>194</v>
      </c>
      <c r="R236" s="21" t="s">
        <v>168</v>
      </c>
      <c r="S236" s="37" t="str">
        <f>IF(L236&lt;&gt;"",IF(N236&lt;&gt;"",N236,"")&amp;IF(O236&lt;&gt;""," "&amp;O236,"")&amp;IF(P236&lt;&gt;""," "&amp;P236,"")&amp;IF(Q236&lt;&gt;""," "&amp;Q236,"")&amp;IF(R236&lt;&gt;""," "&amp;R236,""),"")</f>
        <v>Shiploader 3 Boom Hoist Motor 2 Brake Released Proximity Switch</v>
      </c>
      <c r="T236" s="21"/>
      <c r="U236" s="21" t="str">
        <f>IFERROR(VLOOKUP(L236, 'IO LIST'!$J$10:$AE$1823,22, FALSE),"")</f>
        <v>SL3-BH-RCP1</v>
      </c>
      <c r="V236" s="21" t="s">
        <v>91</v>
      </c>
      <c r="W236" s="21" t="s">
        <v>119</v>
      </c>
      <c r="X236" s="21"/>
      <c r="Y236" s="27"/>
      <c r="Z236" s="21"/>
      <c r="AA236" s="21"/>
      <c r="AB236" s="21"/>
      <c r="AC236" s="21"/>
      <c r="AD236" s="21"/>
      <c r="AE236" s="21"/>
      <c r="AF236" s="28" t="str">
        <f t="shared" si="104"/>
        <v/>
      </c>
      <c r="AI236" s="22"/>
      <c r="AJ236" s="20" t="s">
        <v>75</v>
      </c>
      <c r="AK236" s="313" t="s">
        <v>373</v>
      </c>
      <c r="AQ236" s="369"/>
    </row>
    <row r="237" spans="1:43" s="304" customFormat="1" ht="15" customHeight="1" x14ac:dyDescent="0.25">
      <c r="A237" s="296">
        <f t="shared" si="13"/>
        <v>228</v>
      </c>
      <c r="B237" s="297" t="s">
        <v>9</v>
      </c>
      <c r="C237" s="298" t="s">
        <v>59</v>
      </c>
      <c r="D237" s="298" t="s">
        <v>210</v>
      </c>
      <c r="E237" s="298"/>
      <c r="F237" s="299"/>
      <c r="G237" s="299"/>
      <c r="H237" s="299" t="s">
        <v>418</v>
      </c>
      <c r="I237" s="299" t="s">
        <v>65</v>
      </c>
      <c r="J237" s="299" t="s">
        <v>153</v>
      </c>
      <c r="K237" s="299" t="s">
        <v>77</v>
      </c>
      <c r="L237" s="301"/>
      <c r="M237" s="297" t="str">
        <f>IFERROR(VLOOKUP(J237,'LOOK-UP TABLES'!$AS:$AT,2,FALSE),"")</f>
        <v xml:space="preserve">Proximity Switch </v>
      </c>
      <c r="N237" s="297" t="s">
        <v>61</v>
      </c>
      <c r="O237" s="297" t="s">
        <v>366</v>
      </c>
      <c r="P237" s="297" t="s">
        <v>419</v>
      </c>
      <c r="Q237" s="297" t="s">
        <v>413</v>
      </c>
      <c r="R237" s="297" t="s">
        <v>168</v>
      </c>
      <c r="S237" s="300" t="str">
        <f t="shared" ref="S237:S243" si="112">IF(L237&lt;&gt;"",IF(N237&lt;&gt;"",N237,"")&amp;IF(O237&lt;&gt;""," "&amp;O237,"")&amp;IF(P237&lt;&gt;""," "&amp;P237,"")&amp;IF(Q237&lt;&gt;""," "&amp;Q237,"")&amp;IF(R237&lt;&gt;""," "&amp;R237,""),"")</f>
        <v/>
      </c>
      <c r="T237" s="297"/>
      <c r="U237" s="297" t="str">
        <f>IFERROR(VLOOKUP(L237, 'IO LIST'!$J$10:$AE$1823,22, FALSE),"")</f>
        <v/>
      </c>
      <c r="V237" s="297" t="s">
        <v>91</v>
      </c>
      <c r="W237" s="297" t="s">
        <v>119</v>
      </c>
      <c r="X237" s="297"/>
      <c r="Y237" s="302"/>
      <c r="Z237" s="297"/>
      <c r="AA237" s="297"/>
      <c r="AB237" s="297"/>
      <c r="AC237" s="297"/>
      <c r="AD237" s="297"/>
      <c r="AE237" s="297"/>
      <c r="AF237" s="303" t="str">
        <f t="shared" si="104"/>
        <v/>
      </c>
      <c r="AJ237" s="304" t="s">
        <v>75</v>
      </c>
      <c r="AK237" s="425" t="s">
        <v>373</v>
      </c>
      <c r="AQ237" s="367"/>
    </row>
    <row r="238" spans="1:43" s="429" customFormat="1" ht="15" customHeight="1" x14ac:dyDescent="0.25">
      <c r="A238" s="426">
        <f t="shared" si="13"/>
        <v>229</v>
      </c>
      <c r="B238" s="291" t="s">
        <v>9</v>
      </c>
      <c r="C238" s="292" t="s">
        <v>59</v>
      </c>
      <c r="D238" s="292" t="s">
        <v>210</v>
      </c>
      <c r="E238" s="292"/>
      <c r="F238" s="424"/>
      <c r="G238" s="424"/>
      <c r="H238" s="16" t="s">
        <v>418</v>
      </c>
      <c r="I238" s="424" t="s">
        <v>65</v>
      </c>
      <c r="J238" s="424" t="s">
        <v>153</v>
      </c>
      <c r="K238" s="424" t="s">
        <v>77</v>
      </c>
      <c r="L238" s="468" t="str">
        <f t="shared" si="111"/>
        <v>SL3-BH-M2-BK1-ZPX2</v>
      </c>
      <c r="M238" s="291" t="str">
        <f>IFERROR(VLOOKUP(J238,'LOOK-UP TABLES'!$AS:$AT,2,FALSE),"")</f>
        <v xml:space="preserve">Proximity Switch </v>
      </c>
      <c r="N238" s="291" t="s">
        <v>61</v>
      </c>
      <c r="O238" s="291" t="s">
        <v>366</v>
      </c>
      <c r="P238" s="21" t="s">
        <v>419</v>
      </c>
      <c r="Q238" s="291" t="s">
        <v>195</v>
      </c>
      <c r="R238" s="291" t="s">
        <v>168</v>
      </c>
      <c r="S238" s="237" t="str">
        <f t="shared" ref="S238" si="113">IF(L238&lt;&gt;"",IF(N238&lt;&gt;"",N238,"")&amp;IF(O238&lt;&gt;""," "&amp;O238,"")&amp;IF(P238&lt;&gt;""," "&amp;P238,"")&amp;IF(Q238&lt;&gt;""," "&amp;Q238,"")&amp;IF(R238&lt;&gt;""," "&amp;R238,""),"")</f>
        <v>Shiploader 3 Boom Hoist Motor 2 Brake Wear Monitoring Proximity Switch</v>
      </c>
      <c r="T238" s="291"/>
      <c r="U238" s="291" t="str">
        <f>IFERROR(VLOOKUP(L238, 'IO LIST'!$J$10:$AE$1823,22, FALSE),"")</f>
        <v>SL3-BH-RCP1</v>
      </c>
      <c r="V238" s="291" t="s">
        <v>91</v>
      </c>
      <c r="W238" s="291" t="s">
        <v>119</v>
      </c>
      <c r="X238" s="291"/>
      <c r="Y238" s="427"/>
      <c r="Z238" s="291"/>
      <c r="AA238" s="291"/>
      <c r="AB238" s="291"/>
      <c r="AC238" s="291"/>
      <c r="AD238" s="291"/>
      <c r="AE238" s="291"/>
      <c r="AF238" s="428" t="str">
        <f t="shared" si="104"/>
        <v/>
      </c>
      <c r="AJ238" s="429" t="s">
        <v>75</v>
      </c>
      <c r="AK238" s="435" t="s">
        <v>373</v>
      </c>
      <c r="AQ238" s="430"/>
    </row>
    <row r="239" spans="1:43" s="20" customFormat="1" ht="15" customHeight="1" x14ac:dyDescent="0.25">
      <c r="A239" s="137">
        <f t="shared" si="13"/>
        <v>230</v>
      </c>
      <c r="B239" s="21"/>
      <c r="C239" s="15"/>
      <c r="D239" s="15"/>
      <c r="E239" s="15"/>
      <c r="F239" s="16"/>
      <c r="G239" s="16"/>
      <c r="H239" s="16"/>
      <c r="I239" s="16"/>
      <c r="J239" s="16"/>
      <c r="K239" s="16"/>
      <c r="L239" s="21"/>
      <c r="M239" s="21"/>
      <c r="N239" s="21"/>
      <c r="O239" s="21"/>
      <c r="P239" s="21"/>
      <c r="Q239" s="21"/>
      <c r="R239" s="21"/>
      <c r="S239" s="37"/>
      <c r="T239" s="21"/>
      <c r="U239" s="21" t="str">
        <f>IFERROR(VLOOKUP(L239, 'IO LIST'!$J$10:$AE$1823,22, FALSE),"")</f>
        <v/>
      </c>
      <c r="V239" s="21"/>
      <c r="W239" s="21"/>
      <c r="X239" s="21"/>
      <c r="Y239" s="27"/>
      <c r="Z239" s="21"/>
      <c r="AA239" s="21"/>
      <c r="AB239" s="21"/>
      <c r="AC239" s="21"/>
      <c r="AD239" s="21"/>
      <c r="AE239" s="21"/>
      <c r="AF239" s="28"/>
      <c r="AI239" s="22"/>
      <c r="AQ239" s="192"/>
    </row>
    <row r="240" spans="1:43" s="20" customFormat="1" ht="15" customHeight="1" x14ac:dyDescent="0.25">
      <c r="A240" s="137">
        <f t="shared" si="13"/>
        <v>231</v>
      </c>
      <c r="B240" s="21" t="s">
        <v>16</v>
      </c>
      <c r="C240" s="15" t="s">
        <v>59</v>
      </c>
      <c r="D240" s="15" t="s">
        <v>210</v>
      </c>
      <c r="E240" s="15"/>
      <c r="F240" s="16"/>
      <c r="G240" s="16"/>
      <c r="H240" s="16" t="s">
        <v>203</v>
      </c>
      <c r="I240" s="16" t="s">
        <v>77</v>
      </c>
      <c r="J240" s="16" t="s">
        <v>196</v>
      </c>
      <c r="K240" s="16" t="s">
        <v>65</v>
      </c>
      <c r="L240" s="359" t="str">
        <f>IF(C240&lt;&gt;"",CONCATENATE(IF(C240&lt;&gt;"",C240,""),IF(D240&lt;&gt;"","-"&amp;D240&amp;E240,""),IF(F240&lt;&gt;"","-"&amp;F240&amp;G240,""),IF(H240&lt;&gt;"","-"&amp;H240&amp;I240,""),IF(J240&lt;&gt;"","-"&amp;J240&amp;K240,"")),"")</f>
        <v>SL3-BH-GB2-TT1</v>
      </c>
      <c r="M240" s="21" t="str">
        <f>IFERROR(VLOOKUP(J240,'LOOK-UP TABLES'!$AS:$AT,2,FALSE),"")</f>
        <v>Temperature Transmitter</v>
      </c>
      <c r="N240" s="21" t="s">
        <v>61</v>
      </c>
      <c r="O240" s="21" t="s">
        <v>366</v>
      </c>
      <c r="P240" s="21" t="s">
        <v>420</v>
      </c>
      <c r="Q240" s="21" t="s">
        <v>415</v>
      </c>
      <c r="R240" s="291" t="s">
        <v>199</v>
      </c>
      <c r="S240" s="237" t="str">
        <f t="shared" si="112"/>
        <v>Shiploader 3 Boom Hoist Gearbox 2 Oil Temperature Transmitter</v>
      </c>
      <c r="T240" s="21"/>
      <c r="U240" s="21" t="str">
        <f>IFERROR(VLOOKUP(L240, 'IO LIST'!$J$10:$AE$1823,22, FALSE),"")</f>
        <v>SL3-BH-RCP1</v>
      </c>
      <c r="V240" s="21" t="s">
        <v>136</v>
      </c>
      <c r="W240" s="21" t="s">
        <v>119</v>
      </c>
      <c r="X240" s="21"/>
      <c r="Y240" s="27"/>
      <c r="Z240" s="21"/>
      <c r="AA240" s="21"/>
      <c r="AB240" s="21"/>
      <c r="AC240" s="21"/>
      <c r="AD240" s="21"/>
      <c r="AE240" s="21"/>
      <c r="AF240" s="28" t="str">
        <f t="shared" si="104"/>
        <v/>
      </c>
      <c r="AI240" s="22"/>
      <c r="AJ240" s="20" t="s">
        <v>75</v>
      </c>
      <c r="AK240" s="313" t="s">
        <v>373</v>
      </c>
      <c r="AQ240" s="192"/>
    </row>
    <row r="241" spans="1:43" s="429" customFormat="1" ht="15" customHeight="1" x14ac:dyDescent="0.25">
      <c r="A241" s="426">
        <f t="shared" si="13"/>
        <v>232</v>
      </c>
      <c r="B241" s="291" t="s">
        <v>16</v>
      </c>
      <c r="C241" s="292" t="s">
        <v>59</v>
      </c>
      <c r="D241" s="292" t="s">
        <v>210</v>
      </c>
      <c r="E241" s="292"/>
      <c r="F241" s="424"/>
      <c r="G241" s="424"/>
      <c r="H241" s="299" t="s">
        <v>203</v>
      </c>
      <c r="I241" s="299" t="s">
        <v>77</v>
      </c>
      <c r="J241" s="299" t="s">
        <v>196</v>
      </c>
      <c r="K241" s="299" t="s">
        <v>77</v>
      </c>
      <c r="L241" s="301" t="str">
        <f>IF(C241&lt;&gt;"",CONCATENATE(IF(C241&lt;&gt;"",C241,""),IF(D241&lt;&gt;"","-"&amp;D241&amp;E241,""),IF(F241&lt;&gt;"","-"&amp;F241&amp;G241,""),IF(H241&lt;&gt;"","-"&amp;H241&amp;I241,""),IF(J241&lt;&gt;"","-"&amp;J241&amp;K241,"")),"")</f>
        <v>SL3-BH-GB2-TT2</v>
      </c>
      <c r="M241" s="297" t="str">
        <f>IFERROR(VLOOKUP(J241,'LOOK-UP TABLES'!$AS:$AT,2,FALSE),"")</f>
        <v>Temperature Transmitter</v>
      </c>
      <c r="N241" s="297" t="s">
        <v>61</v>
      </c>
      <c r="O241" s="297" t="s">
        <v>366</v>
      </c>
      <c r="P241" s="297" t="s">
        <v>420</v>
      </c>
      <c r="Q241" s="297" t="s">
        <v>415</v>
      </c>
      <c r="R241" s="297" t="s">
        <v>416</v>
      </c>
      <c r="S241" s="237" t="str">
        <f t="shared" si="112"/>
        <v>Shiploader 3 Boom Hoist Gearbox 2 Oil Temperature Transmitter 2</v>
      </c>
      <c r="T241" s="291"/>
      <c r="U241" s="291" t="str">
        <f>IFERROR(VLOOKUP(L241, 'IO LIST'!$J$10:$AE$1823,22, FALSE),"")</f>
        <v/>
      </c>
      <c r="V241" s="291" t="s">
        <v>136</v>
      </c>
      <c r="W241" s="291" t="s">
        <v>119</v>
      </c>
      <c r="X241" s="291"/>
      <c r="Y241" s="427"/>
      <c r="Z241" s="291"/>
      <c r="AA241" s="291"/>
      <c r="AB241" s="291"/>
      <c r="AC241" s="291"/>
      <c r="AD241" s="291"/>
      <c r="AE241" s="291"/>
      <c r="AF241" s="428" t="str">
        <f t="shared" si="104"/>
        <v/>
      </c>
      <c r="AJ241" s="429" t="s">
        <v>75</v>
      </c>
      <c r="AK241" s="435" t="s">
        <v>373</v>
      </c>
      <c r="AQ241" s="430"/>
    </row>
    <row r="242" spans="1:43" s="429" customFormat="1" ht="15" customHeight="1" x14ac:dyDescent="0.25">
      <c r="A242" s="426">
        <f t="shared" si="13"/>
        <v>233</v>
      </c>
      <c r="B242" s="291" t="s">
        <v>16</v>
      </c>
      <c r="C242" s="292" t="s">
        <v>59</v>
      </c>
      <c r="D242" s="292" t="s">
        <v>210</v>
      </c>
      <c r="E242" s="292"/>
      <c r="F242" s="424"/>
      <c r="G242" s="424"/>
      <c r="H242" s="424" t="s">
        <v>203</v>
      </c>
      <c r="I242" s="424" t="s">
        <v>77</v>
      </c>
      <c r="J242" s="424" t="s">
        <v>153</v>
      </c>
      <c r="K242" s="424" t="s">
        <v>65</v>
      </c>
      <c r="L242" s="468" t="str">
        <f>IF(C242&lt;&gt;"",CONCATENATE(IF(C242&lt;&gt;"",C242,""),IF(D242&lt;&gt;"","-"&amp;D242&amp;E242,""),IF(F242&lt;&gt;"","-"&amp;F242&amp;G242,""),IF(H242&lt;&gt;"","-"&amp;H242&amp;I242,""),IF(J242&lt;&gt;"","-"&amp;J242&amp;K242,"")),"")</f>
        <v>SL3-BH-GB2-ZPX1</v>
      </c>
      <c r="M242" s="291" t="str">
        <f>IFERROR(VLOOKUP(J242,'LOOK-UP TABLES'!$AS:$AT,2,FALSE),"")</f>
        <v xml:space="preserve">Proximity Switch </v>
      </c>
      <c r="N242" s="291" t="s">
        <v>61</v>
      </c>
      <c r="O242" s="291" t="s">
        <v>366</v>
      </c>
      <c r="P242" s="291" t="s">
        <v>420</v>
      </c>
      <c r="Q242" s="291" t="s">
        <v>417</v>
      </c>
      <c r="R242" s="291" t="s">
        <v>168</v>
      </c>
      <c r="S242" s="237" t="str">
        <f t="shared" si="112"/>
        <v>Shiploader 3 Boom Hoist Gearbox 2 Low Oil Level Proximity Switch</v>
      </c>
      <c r="T242" s="291"/>
      <c r="U242" s="291" t="str">
        <f>IFERROR(VLOOKUP(L242, 'IO LIST'!$J$10:$AE$1823,22, FALSE),"")</f>
        <v>SL3-BH-RCP1</v>
      </c>
      <c r="V242" s="291" t="s">
        <v>91</v>
      </c>
      <c r="W242" s="291" t="s">
        <v>119</v>
      </c>
      <c r="X242" s="291"/>
      <c r="Y242" s="427"/>
      <c r="Z242" s="291"/>
      <c r="AA242" s="291"/>
      <c r="AB242" s="291"/>
      <c r="AC242" s="291"/>
      <c r="AD242" s="291"/>
      <c r="AE242" s="291"/>
      <c r="AF242" s="428" t="str">
        <f t="shared" ref="AF242:AF243" si="114">IFERROR(IF(U242="FLEX-242-11","7265NBT-043020-242-100 to 180",IF(U242="FLEX-242-01","7265NBT-043020-242-000 to 083","")),"")</f>
        <v/>
      </c>
      <c r="AJ242" s="429" t="s">
        <v>75</v>
      </c>
      <c r="AK242" s="435" t="s">
        <v>373</v>
      </c>
      <c r="AQ242" s="430"/>
    </row>
    <row r="243" spans="1:43" s="429" customFormat="1" ht="15" customHeight="1" x14ac:dyDescent="0.25">
      <c r="A243" s="426">
        <f t="shared" si="13"/>
        <v>234</v>
      </c>
      <c r="B243" s="291" t="s">
        <v>16</v>
      </c>
      <c r="C243" s="292" t="s">
        <v>59</v>
      </c>
      <c r="D243" s="292" t="s">
        <v>210</v>
      </c>
      <c r="E243" s="292"/>
      <c r="F243" s="424"/>
      <c r="G243" s="424"/>
      <c r="H243" s="299" t="s">
        <v>203</v>
      </c>
      <c r="I243" s="299" t="s">
        <v>77</v>
      </c>
      <c r="J243" s="299" t="s">
        <v>207</v>
      </c>
      <c r="K243" s="299" t="s">
        <v>65</v>
      </c>
      <c r="L243" s="301" t="str">
        <f>IF(C243&lt;&gt;"",CONCATENATE(IF(C243&lt;&gt;"",C243,""),IF(D243&lt;&gt;"","-"&amp;D243&amp;E243,""),IF(F243&lt;&gt;"","-"&amp;F243&amp;G243,""),IF(H243&lt;&gt;"","-"&amp;H243&amp;I243,""),IF(J243&lt;&gt;"","-"&amp;J243&amp;K243,"")),"")</f>
        <v>SL3-BH-GB2-LSLL1</v>
      </c>
      <c r="M243" s="297" t="str">
        <f>IFERROR(VLOOKUP(J243,'LOOK-UP TABLES'!$AS:$AT,2,FALSE),"")</f>
        <v>Level Switch Low Trip</v>
      </c>
      <c r="N243" s="297" t="s">
        <v>61</v>
      </c>
      <c r="O243" s="297" t="s">
        <v>366</v>
      </c>
      <c r="P243" s="297" t="s">
        <v>420</v>
      </c>
      <c r="Q243" s="297" t="s">
        <v>208</v>
      </c>
      <c r="R243" s="297" t="s">
        <v>156</v>
      </c>
      <c r="S243" s="237" t="str">
        <f t="shared" si="112"/>
        <v>Shiploader 3 Boom Hoist Gearbox 2 Low-Low Oil Level Switch</v>
      </c>
      <c r="T243" s="291"/>
      <c r="U243" s="291" t="str">
        <f>IFERROR(VLOOKUP(L243, 'IO LIST'!$J$10:$AE$1823,22, FALSE),"")</f>
        <v/>
      </c>
      <c r="V243" s="291" t="s">
        <v>91</v>
      </c>
      <c r="W243" s="291" t="s">
        <v>119</v>
      </c>
      <c r="X243" s="291"/>
      <c r="Y243" s="427"/>
      <c r="Z243" s="291"/>
      <c r="AA243" s="291"/>
      <c r="AB243" s="291"/>
      <c r="AC243" s="291"/>
      <c r="AD243" s="291"/>
      <c r="AE243" s="291"/>
      <c r="AF243" s="428" t="str">
        <f t="shared" si="114"/>
        <v/>
      </c>
      <c r="AJ243" s="429" t="s">
        <v>75</v>
      </c>
      <c r="AK243" s="435" t="s">
        <v>373</v>
      </c>
      <c r="AQ243" s="430"/>
    </row>
    <row r="244" spans="1:43" s="20" customFormat="1" ht="15" customHeight="1" x14ac:dyDescent="0.25">
      <c r="A244" s="137">
        <f t="shared" si="13"/>
        <v>235</v>
      </c>
      <c r="B244" s="21"/>
      <c r="C244" s="15"/>
      <c r="D244" s="15"/>
      <c r="E244" s="15"/>
      <c r="F244" s="16"/>
      <c r="G244" s="16"/>
      <c r="H244" s="16"/>
      <c r="I244" s="16"/>
      <c r="J244" s="16"/>
      <c r="K244" s="16"/>
      <c r="L244" s="21"/>
      <c r="M244" s="21"/>
      <c r="N244" s="21"/>
      <c r="O244" s="21"/>
      <c r="P244" s="21"/>
      <c r="Q244" s="21"/>
      <c r="R244" s="21"/>
      <c r="S244" s="237"/>
      <c r="T244" s="21"/>
      <c r="U244" s="21" t="str">
        <f>IFERROR(VLOOKUP(L244, 'IO LIST'!$J$10:$AE$1823,22, FALSE),"")</f>
        <v/>
      </c>
      <c r="V244" s="21"/>
      <c r="W244" s="21"/>
      <c r="X244" s="21"/>
      <c r="Y244" s="27"/>
      <c r="Z244" s="21"/>
      <c r="AA244" s="21"/>
      <c r="AB244" s="21"/>
      <c r="AC244" s="21"/>
      <c r="AD244" s="21"/>
      <c r="AE244" s="21"/>
      <c r="AF244" s="28" t="str">
        <f t="shared" si="104"/>
        <v/>
      </c>
      <c r="AI244" s="22"/>
      <c r="AQ244" s="192"/>
    </row>
    <row r="245" spans="1:43" s="304" customFormat="1" ht="15" customHeight="1" x14ac:dyDescent="0.25">
      <c r="A245" s="296">
        <f t="shared" si="13"/>
        <v>236</v>
      </c>
      <c r="B245" s="297" t="s">
        <v>16</v>
      </c>
      <c r="C245" s="298" t="s">
        <v>59</v>
      </c>
      <c r="D245" s="298" t="s">
        <v>210</v>
      </c>
      <c r="E245" s="298"/>
      <c r="F245" s="299" t="s">
        <v>222</v>
      </c>
      <c r="G245" s="299">
        <v>1</v>
      </c>
      <c r="H245" s="299"/>
      <c r="I245" s="299"/>
      <c r="J245" s="299" t="s">
        <v>207</v>
      </c>
      <c r="K245" s="299">
        <v>1</v>
      </c>
      <c r="L245" s="297" t="str">
        <f t="shared" ref="L245:L250" si="115">IF(C245&lt;&gt;"",CONCATENATE(IF(C245&lt;&gt;"",C245,""),IF(D245&lt;&gt;"","-"&amp;D245&amp;E245,""),IF(F245&lt;&gt;"","-"&amp;F245&amp;G245,""),IF(H245&lt;&gt;"","-"&amp;H245&amp;I245,""),IF(J245&lt;&gt;"","-"&amp;J245&amp;K245,"")),"")</f>
        <v>SL3-BH-HPU1-LSLL1</v>
      </c>
      <c r="M245" s="297" t="str">
        <f>IFERROR(VLOOKUP(J245,'LOOK-UP TABLES'!$AS:$AT,2,FALSE),"")</f>
        <v>Level Switch Low Trip</v>
      </c>
      <c r="N245" s="297" t="s">
        <v>61</v>
      </c>
      <c r="O245" s="297" t="s">
        <v>366</v>
      </c>
      <c r="P245" s="297" t="s">
        <v>421</v>
      </c>
      <c r="Q245" s="297" t="s">
        <v>422</v>
      </c>
      <c r="R245" s="297" t="s">
        <v>156</v>
      </c>
      <c r="S245" s="300" t="str">
        <f t="shared" ref="S245:S250" si="116">IF(L245&lt;&gt;"",IF(N245&lt;&gt;"",N245,"")&amp;IF(O245&lt;&gt;""," "&amp;O245,"")&amp;IF(P245&lt;&gt;""," "&amp;P245,"")&amp;IF(Q245&lt;&gt;""," "&amp;Q245,"")&amp;IF(R245&lt;&gt;""," "&amp;R245,""),"")</f>
        <v>Shiploader 3 Boom Hoist Emergency Brake HPU 1 Low-Low Oil  Level Switch</v>
      </c>
      <c r="T245" s="297"/>
      <c r="U245" s="297" t="str">
        <f>IFERROR(VLOOKUP(L245, 'IO LIST'!$J$10:$AE$1823,22, FALSE),"")</f>
        <v/>
      </c>
      <c r="V245" s="297" t="s">
        <v>91</v>
      </c>
      <c r="W245" s="297" t="s">
        <v>119</v>
      </c>
      <c r="X245" s="297"/>
      <c r="Y245" s="302"/>
      <c r="Z245" s="297"/>
      <c r="AA245" s="297"/>
      <c r="AB245" s="297"/>
      <c r="AC245" s="297"/>
      <c r="AD245" s="297"/>
      <c r="AE245" s="297"/>
      <c r="AF245" s="303" t="str">
        <f t="shared" si="104"/>
        <v/>
      </c>
      <c r="AJ245" s="304" t="s">
        <v>75</v>
      </c>
      <c r="AK245" s="425" t="s">
        <v>373</v>
      </c>
      <c r="AL245" s="304" t="s">
        <v>75</v>
      </c>
      <c r="AQ245" s="367"/>
    </row>
    <row r="246" spans="1:43" s="20" customFormat="1" ht="15" customHeight="1" x14ac:dyDescent="0.25">
      <c r="A246" s="137">
        <f t="shared" si="13"/>
        <v>237</v>
      </c>
      <c r="B246" s="21" t="s">
        <v>16</v>
      </c>
      <c r="C246" s="15" t="s">
        <v>59</v>
      </c>
      <c r="D246" s="15" t="s">
        <v>210</v>
      </c>
      <c r="E246" s="15"/>
      <c r="F246" s="16" t="s">
        <v>222</v>
      </c>
      <c r="G246" s="16">
        <v>1</v>
      </c>
      <c r="H246" s="16"/>
      <c r="I246" s="16"/>
      <c r="J246" s="16" t="s">
        <v>205</v>
      </c>
      <c r="K246" s="16">
        <v>1</v>
      </c>
      <c r="L246" s="359" t="str">
        <f t="shared" si="115"/>
        <v>SL3-BH-HPU1-LSL1</v>
      </c>
      <c r="M246" s="21" t="str">
        <f>IFERROR(VLOOKUP(J246,'LOOK-UP TABLES'!$AS:$AT,2,FALSE),"")</f>
        <v>Level Switch Low Warning</v>
      </c>
      <c r="N246" s="21" t="s">
        <v>61</v>
      </c>
      <c r="O246" s="21" t="s">
        <v>366</v>
      </c>
      <c r="P246" s="21" t="s">
        <v>421</v>
      </c>
      <c r="Q246" s="21" t="s">
        <v>206</v>
      </c>
      <c r="R246" s="21" t="s">
        <v>156</v>
      </c>
      <c r="S246" s="37" t="str">
        <f t="shared" si="116"/>
        <v>Shiploader 3 Boom Hoist Emergency Brake HPU 1 Low Oil Level Switch</v>
      </c>
      <c r="T246" s="21"/>
      <c r="U246" s="21" t="str">
        <f>IFERROR(VLOOKUP(L246, 'IO LIST'!$J$10:$AE$1823,22, FALSE),"")</f>
        <v>SL3-BH-RCP1</v>
      </c>
      <c r="V246" s="21" t="s">
        <v>91</v>
      </c>
      <c r="W246" s="21" t="s">
        <v>119</v>
      </c>
      <c r="X246" s="21"/>
      <c r="Y246" s="27"/>
      <c r="Z246" s="21"/>
      <c r="AA246" s="21"/>
      <c r="AB246" s="21"/>
      <c r="AC246" s="21"/>
      <c r="AD246" s="21"/>
      <c r="AE246" s="21"/>
      <c r="AF246" s="28" t="str">
        <f t="shared" si="104"/>
        <v/>
      </c>
      <c r="AI246" s="22"/>
      <c r="AJ246" s="20" t="s">
        <v>75</v>
      </c>
      <c r="AK246" s="313" t="s">
        <v>373</v>
      </c>
      <c r="AL246" s="20" t="s">
        <v>75</v>
      </c>
      <c r="AQ246" s="192"/>
    </row>
    <row r="247" spans="1:43" s="20" customFormat="1" ht="15" customHeight="1" x14ac:dyDescent="0.25">
      <c r="A247" s="137">
        <f t="shared" si="13"/>
        <v>238</v>
      </c>
      <c r="B247" s="21" t="s">
        <v>16</v>
      </c>
      <c r="C247" s="15" t="s">
        <v>59</v>
      </c>
      <c r="D247" s="15" t="s">
        <v>210</v>
      </c>
      <c r="E247" s="15"/>
      <c r="F247" s="16" t="s">
        <v>222</v>
      </c>
      <c r="G247" s="16">
        <v>1</v>
      </c>
      <c r="H247" s="16"/>
      <c r="I247" s="16"/>
      <c r="J247" s="16" t="s">
        <v>196</v>
      </c>
      <c r="K247" s="16">
        <v>1</v>
      </c>
      <c r="L247" s="468" t="str">
        <f t="shared" si="115"/>
        <v>SL3-BH-HPU1-TT1</v>
      </c>
      <c r="M247" s="21" t="str">
        <f>IFERROR(VLOOKUP(J247,'LOOK-UP TABLES'!$AS:$AT,2,FALSE),"")</f>
        <v>Temperature Transmitter</v>
      </c>
      <c r="N247" s="21" t="s">
        <v>61</v>
      </c>
      <c r="O247" s="21" t="s">
        <v>366</v>
      </c>
      <c r="P247" s="21" t="s">
        <v>421</v>
      </c>
      <c r="Q247" s="291" t="s">
        <v>415</v>
      </c>
      <c r="R247" s="291" t="s">
        <v>199</v>
      </c>
      <c r="S247" s="37" t="str">
        <f t="shared" si="116"/>
        <v>Shiploader 3 Boom Hoist Emergency Brake HPU 1 Oil Temperature Transmitter</v>
      </c>
      <c r="T247" s="21"/>
      <c r="U247" s="21" t="str">
        <f>IFERROR(VLOOKUP(L247, 'IO LIST'!$J$10:$AE$1823,22, FALSE),"")</f>
        <v>SL3-BH-RCP1</v>
      </c>
      <c r="V247" s="21" t="s">
        <v>91</v>
      </c>
      <c r="W247" s="21" t="s">
        <v>119</v>
      </c>
      <c r="X247" s="21"/>
      <c r="Y247" s="27"/>
      <c r="Z247" s="21"/>
      <c r="AA247" s="21"/>
      <c r="AB247" s="21"/>
      <c r="AC247" s="21"/>
      <c r="AD247" s="21"/>
      <c r="AE247" s="21"/>
      <c r="AF247" s="28" t="str">
        <f t="shared" si="104"/>
        <v/>
      </c>
      <c r="AI247" s="22"/>
      <c r="AJ247" s="20" t="s">
        <v>75</v>
      </c>
      <c r="AK247" s="313" t="s">
        <v>373</v>
      </c>
      <c r="AL247" s="20" t="s">
        <v>75</v>
      </c>
      <c r="AQ247" s="192"/>
    </row>
    <row r="248" spans="1:43" s="20" customFormat="1" ht="15" customHeight="1" x14ac:dyDescent="0.25">
      <c r="A248" s="137">
        <f t="shared" si="13"/>
        <v>239</v>
      </c>
      <c r="B248" s="21" t="s">
        <v>16</v>
      </c>
      <c r="C248" s="15" t="s">
        <v>59</v>
      </c>
      <c r="D248" s="15" t="s">
        <v>210</v>
      </c>
      <c r="E248" s="15"/>
      <c r="F248" s="16" t="s">
        <v>222</v>
      </c>
      <c r="G248" s="16">
        <v>1</v>
      </c>
      <c r="H248" s="16"/>
      <c r="I248" s="16"/>
      <c r="J248" s="16" t="s">
        <v>246</v>
      </c>
      <c r="K248" s="16">
        <v>1</v>
      </c>
      <c r="L248" s="359" t="str">
        <f t="shared" si="115"/>
        <v>SL3-BH-HPU1-PSH1</v>
      </c>
      <c r="M248" s="21" t="str">
        <f>IFERROR(VLOOKUP(J248,'LOOK-UP TABLES'!$AS:$AT,2,FALSE),"")</f>
        <v xml:space="preserve">Pressure Switch High Warning </v>
      </c>
      <c r="N248" s="21" t="s">
        <v>61</v>
      </c>
      <c r="O248" s="21" t="s">
        <v>366</v>
      </c>
      <c r="P248" s="21" t="s">
        <v>421</v>
      </c>
      <c r="Q248" s="21" t="s">
        <v>423</v>
      </c>
      <c r="R248" s="21" t="s">
        <v>424</v>
      </c>
      <c r="S248" s="37" t="str">
        <f t="shared" si="116"/>
        <v>Shiploader 3 Boom Hoist Emergency Brake HPU 1 High Pressure Switch</v>
      </c>
      <c r="T248" s="21"/>
      <c r="U248" s="21" t="str">
        <f>IFERROR(VLOOKUP(L248, 'IO LIST'!$J$10:$AE$1823,22, FALSE),"")</f>
        <v>SL3-BH-RCP1</v>
      </c>
      <c r="V248" s="21" t="s">
        <v>91</v>
      </c>
      <c r="W248" s="21" t="s">
        <v>119</v>
      </c>
      <c r="X248" s="21"/>
      <c r="Y248" s="27"/>
      <c r="Z248" s="21"/>
      <c r="AA248" s="21"/>
      <c r="AB248" s="21"/>
      <c r="AC248" s="21"/>
      <c r="AD248" s="21"/>
      <c r="AE248" s="21"/>
      <c r="AF248" s="28" t="str">
        <f t="shared" si="104"/>
        <v/>
      </c>
      <c r="AI248" s="22"/>
      <c r="AJ248" s="20" t="s">
        <v>75</v>
      </c>
      <c r="AK248" s="313" t="s">
        <v>373</v>
      </c>
      <c r="AL248" s="20" t="s">
        <v>75</v>
      </c>
      <c r="AQ248" s="192"/>
    </row>
    <row r="249" spans="1:43" s="20" customFormat="1" ht="15" customHeight="1" x14ac:dyDescent="0.25">
      <c r="A249" s="137">
        <f t="shared" si="13"/>
        <v>240</v>
      </c>
      <c r="B249" s="21" t="s">
        <v>9</v>
      </c>
      <c r="C249" s="15" t="s">
        <v>59</v>
      </c>
      <c r="D249" s="15" t="s">
        <v>210</v>
      </c>
      <c r="E249" s="15"/>
      <c r="F249" s="16" t="s">
        <v>222</v>
      </c>
      <c r="G249" s="16">
        <v>1</v>
      </c>
      <c r="H249" s="16"/>
      <c r="I249" s="16"/>
      <c r="J249" s="16" t="s">
        <v>262</v>
      </c>
      <c r="K249" s="16">
        <v>1</v>
      </c>
      <c r="L249" s="359" t="str">
        <f t="shared" si="115"/>
        <v>SL3-BH-HPU1-SV1</v>
      </c>
      <c r="M249" s="21" t="str">
        <f>IFERROR(VLOOKUP(J249,'LOOK-UP TABLES'!$AS:$AT,2,FALSE),"")</f>
        <v xml:space="preserve">Solenoid Valve, Control Valve </v>
      </c>
      <c r="N249" s="21" t="s">
        <v>61</v>
      </c>
      <c r="O249" s="21" t="s">
        <v>366</v>
      </c>
      <c r="P249" s="21" t="s">
        <v>421</v>
      </c>
      <c r="Q249" s="21" t="s">
        <v>425</v>
      </c>
      <c r="R249" s="21" t="s">
        <v>426</v>
      </c>
      <c r="S249" s="37" t="str">
        <f t="shared" si="116"/>
        <v>Shiploader 3 Boom Hoist Emergency Brake HPU 1 Brake Release Valve 1</v>
      </c>
      <c r="T249" s="21"/>
      <c r="U249" s="21" t="str">
        <f>IFERROR(VLOOKUP(L249, 'IO LIST'!$J$10:$AE$1823,22, FALSE),"")</f>
        <v>SL3-BH-RCP1</v>
      </c>
      <c r="V249" s="21" t="s">
        <v>99</v>
      </c>
      <c r="W249" s="21" t="s">
        <v>119</v>
      </c>
      <c r="X249" s="21"/>
      <c r="Y249" s="27"/>
      <c r="Z249" s="21"/>
      <c r="AA249" s="21"/>
      <c r="AB249" s="21"/>
      <c r="AC249" s="21"/>
      <c r="AD249" s="21"/>
      <c r="AE249" s="21"/>
      <c r="AF249" s="28" t="str">
        <f t="shared" si="104"/>
        <v/>
      </c>
      <c r="AI249" s="22"/>
      <c r="AJ249" s="20" t="s">
        <v>75</v>
      </c>
      <c r="AK249" s="313" t="s">
        <v>373</v>
      </c>
      <c r="AL249" s="20" t="s">
        <v>75</v>
      </c>
      <c r="AQ249" s="192"/>
    </row>
    <row r="250" spans="1:43" s="20" customFormat="1" ht="15" customHeight="1" x14ac:dyDescent="0.25">
      <c r="A250" s="137">
        <f t="shared" si="13"/>
        <v>241</v>
      </c>
      <c r="B250" s="21" t="s">
        <v>9</v>
      </c>
      <c r="C250" s="15" t="s">
        <v>59</v>
      </c>
      <c r="D250" s="15" t="s">
        <v>210</v>
      </c>
      <c r="E250" s="15"/>
      <c r="F250" s="16" t="s">
        <v>222</v>
      </c>
      <c r="G250" s="16">
        <v>1</v>
      </c>
      <c r="H250" s="16"/>
      <c r="I250" s="16"/>
      <c r="J250" s="16" t="s">
        <v>262</v>
      </c>
      <c r="K250" s="16">
        <v>2</v>
      </c>
      <c r="L250" s="359" t="str">
        <f t="shared" si="115"/>
        <v>SL3-BH-HPU1-SV2</v>
      </c>
      <c r="M250" s="21" t="str">
        <f>IFERROR(VLOOKUP(J250,'LOOK-UP TABLES'!$AS:$AT,2,FALSE),"")</f>
        <v xml:space="preserve">Solenoid Valve, Control Valve </v>
      </c>
      <c r="N250" s="21" t="s">
        <v>61</v>
      </c>
      <c r="O250" s="21" t="s">
        <v>366</v>
      </c>
      <c r="P250" s="21" t="s">
        <v>421</v>
      </c>
      <c r="Q250" s="21" t="s">
        <v>425</v>
      </c>
      <c r="R250" s="21" t="s">
        <v>427</v>
      </c>
      <c r="S250" s="37" t="str">
        <f t="shared" si="116"/>
        <v>Shiploader 3 Boom Hoist Emergency Brake HPU 1 Brake Release Valve 2</v>
      </c>
      <c r="T250" s="21"/>
      <c r="U250" s="21" t="str">
        <f>IFERROR(VLOOKUP(L250, 'IO LIST'!$J$10:$AE$1823,22, FALSE),"")</f>
        <v>SL3-BH-RCP1</v>
      </c>
      <c r="V250" s="21" t="s">
        <v>99</v>
      </c>
      <c r="W250" s="21" t="s">
        <v>119</v>
      </c>
      <c r="X250" s="21"/>
      <c r="Y250" s="27"/>
      <c r="Z250" s="21"/>
      <c r="AA250" s="21"/>
      <c r="AB250" s="21"/>
      <c r="AC250" s="21"/>
      <c r="AD250" s="21"/>
      <c r="AE250" s="21"/>
      <c r="AF250" s="28" t="str">
        <f t="shared" si="104"/>
        <v/>
      </c>
      <c r="AI250" s="22"/>
      <c r="AJ250" s="20" t="s">
        <v>75</v>
      </c>
      <c r="AK250" s="313" t="s">
        <v>373</v>
      </c>
      <c r="AL250" s="20" t="s">
        <v>75</v>
      </c>
      <c r="AQ250" s="192"/>
    </row>
    <row r="251" spans="1:43" s="20" customFormat="1" ht="15" customHeight="1" x14ac:dyDescent="0.25">
      <c r="A251" s="137">
        <f t="shared" si="13"/>
        <v>242</v>
      </c>
      <c r="B251" s="21"/>
      <c r="C251" s="15"/>
      <c r="D251" s="15"/>
      <c r="E251" s="15"/>
      <c r="F251" s="16"/>
      <c r="G251" s="16"/>
      <c r="H251" s="16"/>
      <c r="I251" s="16"/>
      <c r="J251" s="16"/>
      <c r="K251" s="16"/>
      <c r="L251" s="21"/>
      <c r="M251" s="21"/>
      <c r="N251" s="21"/>
      <c r="O251" s="21"/>
      <c r="P251" s="21"/>
      <c r="Q251" s="21"/>
      <c r="R251" s="21"/>
      <c r="S251" s="37"/>
      <c r="T251" s="21"/>
      <c r="U251" s="21" t="str">
        <f>IFERROR(VLOOKUP(L251, 'IO LIST'!$J$10:$AE$1823,22, FALSE),"")</f>
        <v/>
      </c>
      <c r="V251" s="21"/>
      <c r="W251" s="21"/>
      <c r="X251" s="21"/>
      <c r="Y251" s="27"/>
      <c r="Z251" s="21"/>
      <c r="AA251" s="21"/>
      <c r="AB251" s="21"/>
      <c r="AC251" s="21"/>
      <c r="AD251" s="21"/>
      <c r="AE251" s="21"/>
      <c r="AF251" s="28" t="str">
        <f t="shared" si="104"/>
        <v/>
      </c>
      <c r="AI251" s="22"/>
      <c r="AQ251" s="192"/>
    </row>
    <row r="252" spans="1:43" s="429" customFormat="1" ht="15" customHeight="1" x14ac:dyDescent="0.25">
      <c r="A252" s="426">
        <f t="shared" si="13"/>
        <v>243</v>
      </c>
      <c r="B252" s="291" t="s">
        <v>16</v>
      </c>
      <c r="C252" s="292" t="s">
        <v>59</v>
      </c>
      <c r="D252" s="292" t="s">
        <v>210</v>
      </c>
      <c r="E252" s="292"/>
      <c r="F252" s="424"/>
      <c r="G252" s="424"/>
      <c r="H252" s="424" t="s">
        <v>192</v>
      </c>
      <c r="I252" s="424" t="s">
        <v>65</v>
      </c>
      <c r="J252" s="424" t="s">
        <v>153</v>
      </c>
      <c r="K252" s="424" t="s">
        <v>65</v>
      </c>
      <c r="L252" s="468" t="str">
        <f t="shared" ref="L252:L259" si="117">IF(C252&lt;&gt;"",CONCATENATE(IF(C252&lt;&gt;"",C252,""),IF(D252&lt;&gt;"","-"&amp;D252&amp;E252,""),IF(F252&lt;&gt;"","-"&amp;F252&amp;G252,""),IF(H252&lt;&gt;"","-"&amp;H252&amp;I252,""),IF(J252&lt;&gt;"","-"&amp;J252&amp;K252,"")),"")</f>
        <v>SL3-BH-BK1-ZPX1</v>
      </c>
      <c r="M252" s="291" t="str">
        <f>IFERROR(VLOOKUP(J252,'LOOK-UP TABLES'!$AS:$AT,2,FALSE),"")</f>
        <v xml:space="preserve">Proximity Switch </v>
      </c>
      <c r="N252" s="291" t="s">
        <v>61</v>
      </c>
      <c r="O252" s="291" t="s">
        <v>366</v>
      </c>
      <c r="P252" s="291" t="s">
        <v>428</v>
      </c>
      <c r="Q252" s="291" t="s">
        <v>429</v>
      </c>
      <c r="R252" s="291" t="s">
        <v>168</v>
      </c>
      <c r="S252" s="237" t="str">
        <f t="shared" ref="S252" si="118">IF(L252&lt;&gt;"",IF(N252&lt;&gt;"",N252,"")&amp;IF(O252&lt;&gt;""," "&amp;O252,"")&amp;IF(P252&lt;&gt;""," "&amp;P252,"")&amp;IF(Q252&lt;&gt;""," "&amp;Q252,"")&amp;IF(R252&lt;&gt;""," "&amp;R252,""),"")</f>
        <v>Shiploader 3 Boom Hoist Hydraulic Safety Brake 1 Caliper 1 Released Proximity Switch</v>
      </c>
      <c r="T252" s="291"/>
      <c r="U252" s="291" t="str">
        <f>IFERROR(VLOOKUP(L252, 'IO LIST'!$J$10:$AE$1823,22, FALSE),"")</f>
        <v>SL3-BH-RCP1</v>
      </c>
      <c r="V252" s="291" t="s">
        <v>91</v>
      </c>
      <c r="W252" s="291" t="s">
        <v>119</v>
      </c>
      <c r="X252" s="291"/>
      <c r="Y252" s="427"/>
      <c r="Z252" s="291"/>
      <c r="AA252" s="291"/>
      <c r="AB252" s="291"/>
      <c r="AC252" s="291"/>
      <c r="AD252" s="291"/>
      <c r="AE252" s="291"/>
      <c r="AF252" s="428" t="str">
        <f t="shared" si="104"/>
        <v/>
      </c>
      <c r="AJ252" s="429" t="s">
        <v>430</v>
      </c>
      <c r="AK252" s="435" t="s">
        <v>373</v>
      </c>
      <c r="AL252" s="429" t="s">
        <v>75</v>
      </c>
      <c r="AQ252" s="430"/>
    </row>
    <row r="253" spans="1:43" s="429" customFormat="1" ht="15" customHeight="1" x14ac:dyDescent="0.25">
      <c r="A253" s="426">
        <f t="shared" si="13"/>
        <v>244</v>
      </c>
      <c r="B253" s="291" t="s">
        <v>16</v>
      </c>
      <c r="C253" s="292" t="s">
        <v>59</v>
      </c>
      <c r="D253" s="292" t="s">
        <v>210</v>
      </c>
      <c r="E253" s="292"/>
      <c r="F253" s="424"/>
      <c r="G253" s="424"/>
      <c r="H253" s="424" t="s">
        <v>192</v>
      </c>
      <c r="I253" s="424" t="s">
        <v>65</v>
      </c>
      <c r="J253" s="424" t="s">
        <v>153</v>
      </c>
      <c r="K253" s="424" t="s">
        <v>77</v>
      </c>
      <c r="L253" s="468" t="str">
        <f t="shared" si="117"/>
        <v>SL3-BH-BK1-ZPX2</v>
      </c>
      <c r="M253" s="291" t="str">
        <f>IFERROR(VLOOKUP(J253,'LOOK-UP TABLES'!$AS:$AT,2,FALSE),"")</f>
        <v xml:space="preserve">Proximity Switch </v>
      </c>
      <c r="N253" s="291" t="s">
        <v>61</v>
      </c>
      <c r="O253" s="291" t="s">
        <v>366</v>
      </c>
      <c r="P253" s="291" t="s">
        <v>428</v>
      </c>
      <c r="Q253" s="291" t="s">
        <v>431</v>
      </c>
      <c r="R253" s="291" t="s">
        <v>168</v>
      </c>
      <c r="S253" s="237" t="str">
        <f t="shared" ref="S253:S259" si="119">IF(L253&lt;&gt;"",IF(N253&lt;&gt;"",N253,"")&amp;IF(O253&lt;&gt;""," "&amp;O253,"")&amp;IF(P253&lt;&gt;""," "&amp;P253,"")&amp;IF(Q253&lt;&gt;""," "&amp;Q253,"")&amp;IF(R253&lt;&gt;""," "&amp;R253,""),"")</f>
        <v>Shiploader 3 Boom Hoist Hydraulic Safety Brake 1 Caliper 1 Wear Proximity Switch</v>
      </c>
      <c r="T253" s="291"/>
      <c r="U253" s="291" t="str">
        <f>IFERROR(VLOOKUP(L253, 'IO LIST'!$J$10:$AE$1823,22, FALSE),"")</f>
        <v>SL3-BH-RCP1</v>
      </c>
      <c r="V253" s="291" t="s">
        <v>91</v>
      </c>
      <c r="W253" s="291" t="s">
        <v>119</v>
      </c>
      <c r="X253" s="291"/>
      <c r="Y253" s="427"/>
      <c r="Z253" s="291"/>
      <c r="AA253" s="291"/>
      <c r="AB253" s="291"/>
      <c r="AC253" s="291"/>
      <c r="AD253" s="291"/>
      <c r="AE253" s="291"/>
      <c r="AF253" s="428" t="str">
        <f t="shared" si="104"/>
        <v/>
      </c>
      <c r="AJ253" s="429" t="s">
        <v>430</v>
      </c>
      <c r="AK253" s="435" t="s">
        <v>373</v>
      </c>
      <c r="AL253" s="429" t="s">
        <v>75</v>
      </c>
      <c r="AQ253" s="430"/>
    </row>
    <row r="254" spans="1:43" s="429" customFormat="1" ht="15" customHeight="1" x14ac:dyDescent="0.25">
      <c r="A254" s="426">
        <f t="shared" si="13"/>
        <v>245</v>
      </c>
      <c r="B254" s="291" t="s">
        <v>16</v>
      </c>
      <c r="C254" s="292" t="s">
        <v>59</v>
      </c>
      <c r="D254" s="292" t="s">
        <v>210</v>
      </c>
      <c r="E254" s="292"/>
      <c r="F254" s="424"/>
      <c r="G254" s="424"/>
      <c r="H254" s="424" t="s">
        <v>192</v>
      </c>
      <c r="I254" s="424" t="s">
        <v>65</v>
      </c>
      <c r="J254" s="424" t="s">
        <v>153</v>
      </c>
      <c r="K254" s="424" t="s">
        <v>83</v>
      </c>
      <c r="L254" s="468" t="str">
        <f t="shared" si="117"/>
        <v>SL3-BH-BK1-ZPX3</v>
      </c>
      <c r="M254" s="291" t="str">
        <f>IFERROR(VLOOKUP(J254,'LOOK-UP TABLES'!$AS:$AT,2,FALSE),"")</f>
        <v xml:space="preserve">Proximity Switch </v>
      </c>
      <c r="N254" s="291" t="s">
        <v>61</v>
      </c>
      <c r="O254" s="291" t="s">
        <v>366</v>
      </c>
      <c r="P254" s="291" t="s">
        <v>428</v>
      </c>
      <c r="Q254" s="291" t="s">
        <v>432</v>
      </c>
      <c r="R254" s="291" t="s">
        <v>168</v>
      </c>
      <c r="S254" s="237" t="str">
        <f t="shared" si="119"/>
        <v>Shiploader 3 Boom Hoist Hydraulic Safety Brake 1 Caliper 2 Released Proximity Switch</v>
      </c>
      <c r="T254" s="291"/>
      <c r="U254" s="291" t="str">
        <f>IFERROR(VLOOKUP(L254, 'IO LIST'!$J$10:$AE$1823,22, FALSE),"")</f>
        <v>SL3-BH-RCP1</v>
      </c>
      <c r="V254" s="291" t="s">
        <v>91</v>
      </c>
      <c r="W254" s="291" t="s">
        <v>119</v>
      </c>
      <c r="X254" s="291"/>
      <c r="Y254" s="427"/>
      <c r="Z254" s="291"/>
      <c r="AA254" s="291"/>
      <c r="AB254" s="291"/>
      <c r="AC254" s="291"/>
      <c r="AD254" s="291"/>
      <c r="AE254" s="291"/>
      <c r="AF254" s="428" t="str">
        <f t="shared" si="104"/>
        <v/>
      </c>
      <c r="AJ254" s="429" t="s">
        <v>430</v>
      </c>
      <c r="AK254" s="435" t="s">
        <v>373</v>
      </c>
      <c r="AL254" s="429" t="s">
        <v>75</v>
      </c>
      <c r="AQ254" s="430"/>
    </row>
    <row r="255" spans="1:43" s="429" customFormat="1" ht="15" customHeight="1" x14ac:dyDescent="0.25">
      <c r="A255" s="426">
        <f t="shared" si="13"/>
        <v>246</v>
      </c>
      <c r="B255" s="291" t="s">
        <v>16</v>
      </c>
      <c r="C255" s="292" t="s">
        <v>59</v>
      </c>
      <c r="D255" s="292" t="s">
        <v>210</v>
      </c>
      <c r="E255" s="292"/>
      <c r="F255" s="424"/>
      <c r="G255" s="424"/>
      <c r="H255" s="424" t="s">
        <v>192</v>
      </c>
      <c r="I255" s="424" t="s">
        <v>65</v>
      </c>
      <c r="J255" s="424" t="s">
        <v>153</v>
      </c>
      <c r="K255" s="424" t="s">
        <v>85</v>
      </c>
      <c r="L255" s="468" t="str">
        <f t="shared" si="117"/>
        <v>SL3-BH-BK1-ZPX4</v>
      </c>
      <c r="M255" s="291" t="str">
        <f>IFERROR(VLOOKUP(J255,'LOOK-UP TABLES'!$AS:$AT,2,FALSE),"")</f>
        <v xml:space="preserve">Proximity Switch </v>
      </c>
      <c r="N255" s="291" t="s">
        <v>61</v>
      </c>
      <c r="O255" s="291" t="s">
        <v>366</v>
      </c>
      <c r="P255" s="291" t="s">
        <v>428</v>
      </c>
      <c r="Q255" s="291" t="s">
        <v>433</v>
      </c>
      <c r="R255" s="291" t="s">
        <v>168</v>
      </c>
      <c r="S255" s="237" t="str">
        <f t="shared" si="119"/>
        <v>Shiploader 3 Boom Hoist Hydraulic Safety Brake 1 Caliper 2 Wear Proximity Switch</v>
      </c>
      <c r="T255" s="291"/>
      <c r="U255" s="291" t="str">
        <f>IFERROR(VLOOKUP(L255, 'IO LIST'!$J$10:$AE$1823,22, FALSE),"")</f>
        <v>SL3-BH-RCP1</v>
      </c>
      <c r="V255" s="291" t="s">
        <v>91</v>
      </c>
      <c r="W255" s="291" t="s">
        <v>119</v>
      </c>
      <c r="X255" s="291"/>
      <c r="Y255" s="427"/>
      <c r="Z255" s="291"/>
      <c r="AA255" s="291"/>
      <c r="AB255" s="291"/>
      <c r="AC255" s="291"/>
      <c r="AD255" s="291"/>
      <c r="AE255" s="291"/>
      <c r="AF255" s="428" t="str">
        <f t="shared" si="104"/>
        <v/>
      </c>
      <c r="AJ255" s="429" t="s">
        <v>430</v>
      </c>
      <c r="AK255" s="435" t="s">
        <v>373</v>
      </c>
      <c r="AL255" s="429" t="s">
        <v>75</v>
      </c>
      <c r="AQ255" s="430"/>
    </row>
    <row r="256" spans="1:43" s="429" customFormat="1" ht="15" customHeight="1" x14ac:dyDescent="0.25">
      <c r="A256" s="426">
        <f t="shared" si="13"/>
        <v>247</v>
      </c>
      <c r="B256" s="291" t="s">
        <v>16</v>
      </c>
      <c r="C256" s="292" t="s">
        <v>59</v>
      </c>
      <c r="D256" s="292" t="s">
        <v>210</v>
      </c>
      <c r="E256" s="292"/>
      <c r="F256" s="424"/>
      <c r="G256" s="424"/>
      <c r="H256" s="424" t="s">
        <v>192</v>
      </c>
      <c r="I256" s="424" t="s">
        <v>65</v>
      </c>
      <c r="J256" s="424" t="s">
        <v>153</v>
      </c>
      <c r="K256" s="424" t="s">
        <v>123</v>
      </c>
      <c r="L256" s="468" t="str">
        <f t="shared" si="117"/>
        <v>SL3-BH-BK1-ZPX5</v>
      </c>
      <c r="M256" s="291" t="str">
        <f>IFERROR(VLOOKUP(J256,'LOOK-UP TABLES'!$AS:$AT,2,FALSE),"")</f>
        <v xml:space="preserve">Proximity Switch </v>
      </c>
      <c r="N256" s="291" t="s">
        <v>61</v>
      </c>
      <c r="O256" s="291" t="s">
        <v>366</v>
      </c>
      <c r="P256" s="291" t="s">
        <v>428</v>
      </c>
      <c r="Q256" s="291" t="s">
        <v>434</v>
      </c>
      <c r="R256" s="291" t="s">
        <v>168</v>
      </c>
      <c r="S256" s="237" t="str">
        <f t="shared" si="119"/>
        <v>Shiploader 3 Boom Hoist Hydraulic Safety Brake 1 Caliper 3 Released Proximity Switch</v>
      </c>
      <c r="T256" s="291"/>
      <c r="U256" s="291" t="str">
        <f>IFERROR(VLOOKUP(L256, 'IO LIST'!$J$10:$AE$1823,22, FALSE),"")</f>
        <v>SL3-BH-RCP1</v>
      </c>
      <c r="V256" s="291" t="s">
        <v>91</v>
      </c>
      <c r="W256" s="291" t="s">
        <v>119</v>
      </c>
      <c r="X256" s="291"/>
      <c r="Y256" s="427"/>
      <c r="Z256" s="291"/>
      <c r="AA256" s="291"/>
      <c r="AB256" s="291"/>
      <c r="AC256" s="291"/>
      <c r="AD256" s="291"/>
      <c r="AE256" s="291"/>
      <c r="AF256" s="428" t="str">
        <f t="shared" si="104"/>
        <v/>
      </c>
      <c r="AJ256" s="429" t="s">
        <v>430</v>
      </c>
      <c r="AK256" s="435" t="s">
        <v>373</v>
      </c>
      <c r="AL256" s="429" t="s">
        <v>75</v>
      </c>
      <c r="AQ256" s="430"/>
    </row>
    <row r="257" spans="1:43" s="429" customFormat="1" ht="15" customHeight="1" x14ac:dyDescent="0.25">
      <c r="A257" s="426">
        <f t="shared" si="13"/>
        <v>248</v>
      </c>
      <c r="B257" s="291" t="s">
        <v>16</v>
      </c>
      <c r="C257" s="292" t="s">
        <v>59</v>
      </c>
      <c r="D257" s="292" t="s">
        <v>210</v>
      </c>
      <c r="E257" s="292"/>
      <c r="F257" s="424"/>
      <c r="G257" s="424"/>
      <c r="H257" s="424" t="s">
        <v>192</v>
      </c>
      <c r="I257" s="424" t="s">
        <v>65</v>
      </c>
      <c r="J257" s="424" t="s">
        <v>153</v>
      </c>
      <c r="K257" s="424" t="s">
        <v>125</v>
      </c>
      <c r="L257" s="468" t="str">
        <f t="shared" si="117"/>
        <v>SL3-BH-BK1-ZPX6</v>
      </c>
      <c r="M257" s="291" t="str">
        <f>IFERROR(VLOOKUP(J257,'LOOK-UP TABLES'!$AS:$AT,2,FALSE),"")</f>
        <v xml:space="preserve">Proximity Switch </v>
      </c>
      <c r="N257" s="291" t="s">
        <v>61</v>
      </c>
      <c r="O257" s="291" t="s">
        <v>366</v>
      </c>
      <c r="P257" s="291" t="s">
        <v>428</v>
      </c>
      <c r="Q257" s="291" t="s">
        <v>435</v>
      </c>
      <c r="R257" s="291" t="s">
        <v>168</v>
      </c>
      <c r="S257" s="237" t="str">
        <f t="shared" si="119"/>
        <v>Shiploader 3 Boom Hoist Hydraulic Safety Brake 1 Caliper 3 Wear Proximity Switch</v>
      </c>
      <c r="T257" s="291"/>
      <c r="U257" s="291" t="str">
        <f>IFERROR(VLOOKUP(L257, 'IO LIST'!$J$10:$AE$1823,22, FALSE),"")</f>
        <v>SL3-BH-RCP1</v>
      </c>
      <c r="V257" s="291" t="s">
        <v>91</v>
      </c>
      <c r="W257" s="291" t="s">
        <v>119</v>
      </c>
      <c r="X257" s="291"/>
      <c r="Y257" s="427"/>
      <c r="Z257" s="291"/>
      <c r="AA257" s="291"/>
      <c r="AB257" s="291"/>
      <c r="AC257" s="291"/>
      <c r="AD257" s="291"/>
      <c r="AE257" s="291"/>
      <c r="AF257" s="428" t="str">
        <f t="shared" si="104"/>
        <v/>
      </c>
      <c r="AJ257" s="429" t="s">
        <v>430</v>
      </c>
      <c r="AK257" s="435" t="s">
        <v>373</v>
      </c>
      <c r="AL257" s="429" t="s">
        <v>75</v>
      </c>
      <c r="AQ257" s="430"/>
    </row>
    <row r="258" spans="1:43" s="429" customFormat="1" ht="15" customHeight="1" x14ac:dyDescent="0.25">
      <c r="A258" s="426">
        <f t="shared" si="13"/>
        <v>249</v>
      </c>
      <c r="B258" s="291" t="s">
        <v>16</v>
      </c>
      <c r="C258" s="292" t="s">
        <v>59</v>
      </c>
      <c r="D258" s="292" t="s">
        <v>210</v>
      </c>
      <c r="E258" s="292"/>
      <c r="F258" s="424"/>
      <c r="G258" s="424"/>
      <c r="H258" s="424" t="s">
        <v>192</v>
      </c>
      <c r="I258" s="424" t="s">
        <v>65</v>
      </c>
      <c r="J258" s="424" t="s">
        <v>153</v>
      </c>
      <c r="K258" s="424" t="s">
        <v>127</v>
      </c>
      <c r="L258" s="468" t="str">
        <f t="shared" si="117"/>
        <v>SL3-BH-BK1-ZPX7</v>
      </c>
      <c r="M258" s="291" t="str">
        <f>IFERROR(VLOOKUP(J258,'LOOK-UP TABLES'!$AS:$AT,2,FALSE),"")</f>
        <v xml:space="preserve">Proximity Switch </v>
      </c>
      <c r="N258" s="291" t="s">
        <v>61</v>
      </c>
      <c r="O258" s="291" t="s">
        <v>366</v>
      </c>
      <c r="P258" s="291" t="s">
        <v>428</v>
      </c>
      <c r="Q258" s="291" t="s">
        <v>436</v>
      </c>
      <c r="R258" s="291" t="s">
        <v>168</v>
      </c>
      <c r="S258" s="237" t="str">
        <f t="shared" si="119"/>
        <v>Shiploader 3 Boom Hoist Hydraulic Safety Brake 1 Caliper 4 Released Proximity Switch</v>
      </c>
      <c r="T258" s="291"/>
      <c r="U258" s="291" t="str">
        <f>IFERROR(VLOOKUP(L258, 'IO LIST'!$J$10:$AE$1823,22, FALSE),"")</f>
        <v>SL3-BH-RCP1</v>
      </c>
      <c r="V258" s="291" t="s">
        <v>91</v>
      </c>
      <c r="W258" s="291" t="s">
        <v>119</v>
      </c>
      <c r="X258" s="291"/>
      <c r="Y258" s="427"/>
      <c r="Z258" s="291"/>
      <c r="AA258" s="291"/>
      <c r="AB258" s="291"/>
      <c r="AC258" s="291"/>
      <c r="AD258" s="291"/>
      <c r="AE258" s="291"/>
      <c r="AF258" s="428" t="str">
        <f t="shared" si="104"/>
        <v/>
      </c>
      <c r="AJ258" s="429" t="s">
        <v>430</v>
      </c>
      <c r="AK258" s="435" t="s">
        <v>373</v>
      </c>
      <c r="AL258" s="429" t="s">
        <v>75</v>
      </c>
      <c r="AQ258" s="430"/>
    </row>
    <row r="259" spans="1:43" s="429" customFormat="1" ht="15" customHeight="1" x14ac:dyDescent="0.25">
      <c r="A259" s="426">
        <f t="shared" si="13"/>
        <v>250</v>
      </c>
      <c r="B259" s="291" t="s">
        <v>16</v>
      </c>
      <c r="C259" s="292" t="s">
        <v>59</v>
      </c>
      <c r="D259" s="292" t="s">
        <v>210</v>
      </c>
      <c r="E259" s="292"/>
      <c r="F259" s="424"/>
      <c r="G259" s="424"/>
      <c r="H259" s="424" t="s">
        <v>192</v>
      </c>
      <c r="I259" s="424" t="s">
        <v>65</v>
      </c>
      <c r="J259" s="424" t="s">
        <v>153</v>
      </c>
      <c r="K259" s="424" t="s">
        <v>190</v>
      </c>
      <c r="L259" s="468" t="str">
        <f t="shared" si="117"/>
        <v>SL3-BH-BK1-ZPX8</v>
      </c>
      <c r="M259" s="291" t="str">
        <f>IFERROR(VLOOKUP(J259,'LOOK-UP TABLES'!$AS:$AT,2,FALSE),"")</f>
        <v xml:space="preserve">Proximity Switch </v>
      </c>
      <c r="N259" s="291" t="s">
        <v>61</v>
      </c>
      <c r="O259" s="291" t="s">
        <v>366</v>
      </c>
      <c r="P259" s="291" t="s">
        <v>428</v>
      </c>
      <c r="Q259" s="291" t="s">
        <v>437</v>
      </c>
      <c r="R259" s="291" t="s">
        <v>168</v>
      </c>
      <c r="S259" s="237" t="str">
        <f t="shared" si="119"/>
        <v>Shiploader 3 Boom Hoist Hydraulic Safety Brake 1 Caliper 4 Wear Proximity Switch</v>
      </c>
      <c r="T259" s="291"/>
      <c r="U259" s="291" t="str">
        <f>IFERROR(VLOOKUP(L259, 'IO LIST'!$J$10:$AE$1823,22, FALSE),"")</f>
        <v>SL3-BH-RCP1</v>
      </c>
      <c r="V259" s="291" t="s">
        <v>91</v>
      </c>
      <c r="W259" s="291" t="s">
        <v>119</v>
      </c>
      <c r="X259" s="291"/>
      <c r="Y259" s="427"/>
      <c r="Z259" s="291"/>
      <c r="AA259" s="291"/>
      <c r="AB259" s="291"/>
      <c r="AC259" s="291"/>
      <c r="AD259" s="291"/>
      <c r="AE259" s="291"/>
      <c r="AF259" s="428" t="str">
        <f t="shared" si="104"/>
        <v/>
      </c>
      <c r="AJ259" s="429" t="s">
        <v>430</v>
      </c>
      <c r="AK259" s="435" t="s">
        <v>373</v>
      </c>
      <c r="AL259" s="429" t="s">
        <v>75</v>
      </c>
      <c r="AQ259" s="430"/>
    </row>
    <row r="260" spans="1:43" s="20" customFormat="1" ht="15" customHeight="1" x14ac:dyDescent="0.25">
      <c r="A260" s="137">
        <f t="shared" si="13"/>
        <v>251</v>
      </c>
      <c r="B260" s="21"/>
      <c r="C260" s="15"/>
      <c r="D260" s="15"/>
      <c r="E260" s="15"/>
      <c r="F260" s="16"/>
      <c r="G260" s="16"/>
      <c r="H260" s="16"/>
      <c r="I260" s="16"/>
      <c r="J260" s="16"/>
      <c r="K260" s="16"/>
      <c r="L260" s="21"/>
      <c r="M260" s="21"/>
      <c r="N260" s="21"/>
      <c r="O260" s="21"/>
      <c r="P260" s="21"/>
      <c r="Q260" s="21"/>
      <c r="R260" s="21"/>
      <c r="S260" s="37"/>
      <c r="T260" s="21"/>
      <c r="U260" s="21" t="str">
        <f>IFERROR(VLOOKUP(L260, 'IO LIST'!$J$10:$AE$1823,22, FALSE),"")</f>
        <v/>
      </c>
      <c r="V260" s="21"/>
      <c r="W260" s="21"/>
      <c r="X260" s="21"/>
      <c r="Y260" s="27"/>
      <c r="Z260" s="21"/>
      <c r="AA260" s="21"/>
      <c r="AB260" s="21"/>
      <c r="AC260" s="21"/>
      <c r="AD260" s="21"/>
      <c r="AE260" s="21"/>
      <c r="AF260" s="28" t="str">
        <f t="shared" si="104"/>
        <v/>
      </c>
      <c r="AI260" s="22"/>
      <c r="AQ260" s="192"/>
    </row>
    <row r="261" spans="1:43" s="304" customFormat="1" ht="15" customHeight="1" x14ac:dyDescent="0.25">
      <c r="A261" s="296">
        <f t="shared" si="13"/>
        <v>252</v>
      </c>
      <c r="B261" s="297" t="s">
        <v>16</v>
      </c>
      <c r="C261" s="298" t="s">
        <v>59</v>
      </c>
      <c r="D261" s="298" t="s">
        <v>210</v>
      </c>
      <c r="E261" s="298"/>
      <c r="F261" s="299" t="s">
        <v>222</v>
      </c>
      <c r="G261" s="299" t="s">
        <v>77</v>
      </c>
      <c r="H261" s="299"/>
      <c r="I261" s="299"/>
      <c r="J261" s="299" t="s">
        <v>207</v>
      </c>
      <c r="K261" s="299">
        <v>1</v>
      </c>
      <c r="L261" s="297" t="str">
        <f t="shared" ref="L261:L266" si="120">IF(C261&lt;&gt;"",CONCATENATE(IF(C261&lt;&gt;"",C261,""),IF(D261&lt;&gt;"","-"&amp;D261&amp;E261,""),IF(F261&lt;&gt;"","-"&amp;F261&amp;G261,""),IF(H261&lt;&gt;"","-"&amp;H261&amp;I261,""),IF(J261&lt;&gt;"","-"&amp;J261&amp;K261,"")),"")</f>
        <v>SL3-BH-HPU2-LSLL1</v>
      </c>
      <c r="M261" s="297" t="str">
        <f>IFERROR(VLOOKUP(J261,'LOOK-UP TABLES'!$AS:$AT,2,FALSE),"")</f>
        <v>Level Switch Low Trip</v>
      </c>
      <c r="N261" s="297" t="s">
        <v>61</v>
      </c>
      <c r="O261" s="297" t="s">
        <v>366</v>
      </c>
      <c r="P261" s="297" t="s">
        <v>438</v>
      </c>
      <c r="Q261" s="297" t="s">
        <v>208</v>
      </c>
      <c r="R261" s="297" t="s">
        <v>156</v>
      </c>
      <c r="S261" s="300" t="str">
        <f t="shared" ref="S261:S266" si="121">IF(L261&lt;&gt;"",IF(N261&lt;&gt;"",N261,"")&amp;IF(O261&lt;&gt;""," "&amp;O261,"")&amp;IF(P261&lt;&gt;""," "&amp;P261,"")&amp;IF(Q261&lt;&gt;""," "&amp;Q261,"")&amp;IF(R261&lt;&gt;""," "&amp;R261,""),"")</f>
        <v>Shiploader 3 Boom Hoist Emergency Brake HPU 2 Low-Low Oil Level Switch</v>
      </c>
      <c r="T261" s="297"/>
      <c r="U261" s="297" t="str">
        <f>IFERROR(VLOOKUP(L261, 'IO LIST'!$J$10:$AE$1823,22, FALSE),"")</f>
        <v/>
      </c>
      <c r="V261" s="297" t="s">
        <v>91</v>
      </c>
      <c r="W261" s="297" t="s">
        <v>119</v>
      </c>
      <c r="X261" s="297"/>
      <c r="Y261" s="302"/>
      <c r="Z261" s="297"/>
      <c r="AA261" s="297"/>
      <c r="AB261" s="297"/>
      <c r="AC261" s="297"/>
      <c r="AD261" s="297"/>
      <c r="AE261" s="297"/>
      <c r="AF261" s="303" t="str">
        <f t="shared" si="104"/>
        <v/>
      </c>
      <c r="AJ261" s="304" t="s">
        <v>75</v>
      </c>
      <c r="AK261" s="425" t="s">
        <v>373</v>
      </c>
      <c r="AL261" s="304" t="s">
        <v>75</v>
      </c>
      <c r="AQ261" s="367"/>
    </row>
    <row r="262" spans="1:43" s="20" customFormat="1" ht="15" customHeight="1" x14ac:dyDescent="0.25">
      <c r="A262" s="137">
        <f t="shared" ref="A262:A470" si="122">ROW()-9</f>
        <v>253</v>
      </c>
      <c r="B262" s="21" t="s">
        <v>16</v>
      </c>
      <c r="C262" s="15" t="s">
        <v>59</v>
      </c>
      <c r="D262" s="15" t="s">
        <v>210</v>
      </c>
      <c r="E262" s="15"/>
      <c r="F262" s="16" t="s">
        <v>222</v>
      </c>
      <c r="G262" s="16" t="s">
        <v>77</v>
      </c>
      <c r="H262" s="16"/>
      <c r="I262" s="16"/>
      <c r="J262" s="16" t="s">
        <v>205</v>
      </c>
      <c r="K262" s="16">
        <v>1</v>
      </c>
      <c r="L262" s="359" t="str">
        <f t="shared" si="120"/>
        <v>SL3-BH-HPU2-LSL1</v>
      </c>
      <c r="M262" s="21" t="str">
        <f>IFERROR(VLOOKUP(J262,'LOOK-UP TABLES'!$AS:$AT,2,FALSE),"")</f>
        <v>Level Switch Low Warning</v>
      </c>
      <c r="N262" s="21" t="s">
        <v>61</v>
      </c>
      <c r="O262" s="21" t="s">
        <v>366</v>
      </c>
      <c r="P262" s="21" t="s">
        <v>438</v>
      </c>
      <c r="Q262" s="21" t="s">
        <v>206</v>
      </c>
      <c r="R262" s="21" t="s">
        <v>156</v>
      </c>
      <c r="S262" s="37" t="str">
        <f t="shared" si="121"/>
        <v>Shiploader 3 Boom Hoist Emergency Brake HPU 2 Low Oil Level Switch</v>
      </c>
      <c r="T262" s="21"/>
      <c r="U262" s="21" t="str">
        <f>IFERROR(VLOOKUP(L262, 'IO LIST'!$J$10:$AE$1823,22, FALSE),"")</f>
        <v>SL3-BH-RCP1</v>
      </c>
      <c r="V262" s="21" t="s">
        <v>91</v>
      </c>
      <c r="W262" s="21" t="s">
        <v>119</v>
      </c>
      <c r="X262" s="21"/>
      <c r="Y262" s="27"/>
      <c r="Z262" s="21"/>
      <c r="AA262" s="21"/>
      <c r="AB262" s="21"/>
      <c r="AC262" s="21"/>
      <c r="AD262" s="21"/>
      <c r="AE262" s="21"/>
      <c r="AF262" s="28" t="str">
        <f t="shared" si="104"/>
        <v/>
      </c>
      <c r="AI262" s="22"/>
      <c r="AJ262" s="20" t="s">
        <v>75</v>
      </c>
      <c r="AK262" s="313" t="s">
        <v>373</v>
      </c>
      <c r="AL262" s="20" t="s">
        <v>75</v>
      </c>
      <c r="AQ262" s="192"/>
    </row>
    <row r="263" spans="1:43" s="20" customFormat="1" ht="15" customHeight="1" x14ac:dyDescent="0.25">
      <c r="A263" s="137">
        <f t="shared" si="122"/>
        <v>254</v>
      </c>
      <c r="B263" s="21" t="s">
        <v>16</v>
      </c>
      <c r="C263" s="15" t="s">
        <v>59</v>
      </c>
      <c r="D263" s="15" t="s">
        <v>210</v>
      </c>
      <c r="E263" s="15"/>
      <c r="F263" s="16" t="s">
        <v>222</v>
      </c>
      <c r="G263" s="16" t="s">
        <v>77</v>
      </c>
      <c r="H263" s="16"/>
      <c r="I263" s="16"/>
      <c r="J263" s="16" t="s">
        <v>196</v>
      </c>
      <c r="K263" s="16">
        <v>1</v>
      </c>
      <c r="L263" s="468" t="str">
        <f t="shared" si="120"/>
        <v>SL3-BH-HPU2-TT1</v>
      </c>
      <c r="M263" s="21" t="str">
        <f>IFERROR(VLOOKUP(J263,'LOOK-UP TABLES'!$AS:$AT,2,FALSE),"")</f>
        <v>Temperature Transmitter</v>
      </c>
      <c r="N263" s="21" t="s">
        <v>61</v>
      </c>
      <c r="O263" s="21" t="s">
        <v>366</v>
      </c>
      <c r="P263" s="21" t="s">
        <v>438</v>
      </c>
      <c r="Q263" s="291" t="s">
        <v>415</v>
      </c>
      <c r="R263" s="291" t="s">
        <v>199</v>
      </c>
      <c r="S263" s="37" t="str">
        <f t="shared" si="121"/>
        <v>Shiploader 3 Boom Hoist Emergency Brake HPU 2 Oil Temperature Transmitter</v>
      </c>
      <c r="T263" s="21"/>
      <c r="U263" s="21" t="str">
        <f>IFERROR(VLOOKUP(L263, 'IO LIST'!$J$10:$AE$1823,22, FALSE),"")</f>
        <v>SL3-BH-RCP1</v>
      </c>
      <c r="V263" s="21" t="s">
        <v>91</v>
      </c>
      <c r="W263" s="21" t="s">
        <v>119</v>
      </c>
      <c r="X263" s="21"/>
      <c r="Y263" s="27"/>
      <c r="Z263" s="21"/>
      <c r="AA263" s="21"/>
      <c r="AB263" s="21"/>
      <c r="AC263" s="21"/>
      <c r="AD263" s="21"/>
      <c r="AE263" s="21"/>
      <c r="AF263" s="28" t="str">
        <f t="shared" si="104"/>
        <v/>
      </c>
      <c r="AI263" s="22"/>
      <c r="AJ263" s="20" t="s">
        <v>75</v>
      </c>
      <c r="AK263" s="313" t="s">
        <v>373</v>
      </c>
      <c r="AL263" s="20" t="s">
        <v>75</v>
      </c>
      <c r="AQ263" s="192"/>
    </row>
    <row r="264" spans="1:43" s="20" customFormat="1" ht="15" customHeight="1" x14ac:dyDescent="0.25">
      <c r="A264" s="137">
        <f t="shared" si="122"/>
        <v>255</v>
      </c>
      <c r="B264" s="21" t="s">
        <v>16</v>
      </c>
      <c r="C264" s="15" t="s">
        <v>59</v>
      </c>
      <c r="D264" s="15" t="s">
        <v>210</v>
      </c>
      <c r="E264" s="15"/>
      <c r="F264" s="16" t="s">
        <v>222</v>
      </c>
      <c r="G264" s="16" t="s">
        <v>77</v>
      </c>
      <c r="H264" s="16"/>
      <c r="I264" s="16"/>
      <c r="J264" s="16" t="s">
        <v>246</v>
      </c>
      <c r="K264" s="16">
        <v>1</v>
      </c>
      <c r="L264" s="359" t="str">
        <f t="shared" si="120"/>
        <v>SL3-BH-HPU2-PSH1</v>
      </c>
      <c r="M264" s="21" t="str">
        <f>IFERROR(VLOOKUP(J264,'LOOK-UP TABLES'!$AS:$AT,2,FALSE),"")</f>
        <v xml:space="preserve">Pressure Switch High Warning </v>
      </c>
      <c r="N264" s="21" t="s">
        <v>61</v>
      </c>
      <c r="O264" s="21" t="s">
        <v>366</v>
      </c>
      <c r="P264" s="21" t="s">
        <v>438</v>
      </c>
      <c r="Q264" s="21" t="s">
        <v>423</v>
      </c>
      <c r="R264" s="21" t="s">
        <v>424</v>
      </c>
      <c r="S264" s="37" t="str">
        <f t="shared" si="121"/>
        <v>Shiploader 3 Boom Hoist Emergency Brake HPU 2 High Pressure Switch</v>
      </c>
      <c r="T264" s="21"/>
      <c r="U264" s="21" t="str">
        <f>IFERROR(VLOOKUP(L264, 'IO LIST'!$J$10:$AE$1823,22, FALSE),"")</f>
        <v>SL3-BH-RCP1</v>
      </c>
      <c r="V264" s="21" t="s">
        <v>91</v>
      </c>
      <c r="W264" s="21" t="s">
        <v>119</v>
      </c>
      <c r="X264" s="21"/>
      <c r="Y264" s="27"/>
      <c r="Z264" s="21"/>
      <c r="AA264" s="21"/>
      <c r="AB264" s="21"/>
      <c r="AC264" s="21"/>
      <c r="AD264" s="21"/>
      <c r="AE264" s="21"/>
      <c r="AF264" s="28" t="str">
        <f t="shared" si="104"/>
        <v/>
      </c>
      <c r="AI264" s="22"/>
      <c r="AJ264" s="20" t="s">
        <v>75</v>
      </c>
      <c r="AK264" s="313" t="s">
        <v>373</v>
      </c>
      <c r="AL264" s="20" t="s">
        <v>75</v>
      </c>
      <c r="AQ264" s="192"/>
    </row>
    <row r="265" spans="1:43" s="20" customFormat="1" ht="15" customHeight="1" x14ac:dyDescent="0.25">
      <c r="A265" s="137">
        <f t="shared" si="122"/>
        <v>256</v>
      </c>
      <c r="B265" s="21" t="s">
        <v>9</v>
      </c>
      <c r="C265" s="15" t="s">
        <v>59</v>
      </c>
      <c r="D265" s="15" t="s">
        <v>210</v>
      </c>
      <c r="E265" s="15"/>
      <c r="F265" s="16" t="s">
        <v>222</v>
      </c>
      <c r="G265" s="16" t="s">
        <v>77</v>
      </c>
      <c r="H265" s="16"/>
      <c r="I265" s="16"/>
      <c r="J265" s="16" t="s">
        <v>262</v>
      </c>
      <c r="K265" s="16">
        <v>1</v>
      </c>
      <c r="L265" s="359" t="str">
        <f t="shared" si="120"/>
        <v>SL3-BH-HPU2-SV1</v>
      </c>
      <c r="M265" s="21" t="str">
        <f>IFERROR(VLOOKUP(J265,'LOOK-UP TABLES'!$AS:$AT,2,FALSE),"")</f>
        <v xml:space="preserve">Solenoid Valve, Control Valve </v>
      </c>
      <c r="N265" s="21" t="s">
        <v>61</v>
      </c>
      <c r="O265" s="21" t="s">
        <v>366</v>
      </c>
      <c r="P265" s="21" t="s">
        <v>438</v>
      </c>
      <c r="Q265" s="21" t="s">
        <v>425</v>
      </c>
      <c r="R265" s="21" t="s">
        <v>426</v>
      </c>
      <c r="S265" s="37" t="str">
        <f t="shared" si="121"/>
        <v>Shiploader 3 Boom Hoist Emergency Brake HPU 2 Brake Release Valve 1</v>
      </c>
      <c r="T265" s="21"/>
      <c r="U265" s="21" t="str">
        <f>IFERROR(VLOOKUP(L265, 'IO LIST'!$J$10:$AE$1823,22, FALSE),"")</f>
        <v>SL3-BH-RCP1</v>
      </c>
      <c r="V265" s="21" t="s">
        <v>99</v>
      </c>
      <c r="W265" s="21" t="s">
        <v>119</v>
      </c>
      <c r="X265" s="21"/>
      <c r="Y265" s="27"/>
      <c r="Z265" s="21"/>
      <c r="AA265" s="21"/>
      <c r="AB265" s="21"/>
      <c r="AC265" s="21"/>
      <c r="AD265" s="21"/>
      <c r="AE265" s="21"/>
      <c r="AF265" s="28" t="str">
        <f t="shared" si="104"/>
        <v/>
      </c>
      <c r="AI265" s="22"/>
      <c r="AJ265" s="20" t="s">
        <v>75</v>
      </c>
      <c r="AK265" s="313" t="s">
        <v>373</v>
      </c>
      <c r="AL265" s="20" t="s">
        <v>75</v>
      </c>
      <c r="AQ265" s="192"/>
    </row>
    <row r="266" spans="1:43" s="20" customFormat="1" ht="15" customHeight="1" x14ac:dyDescent="0.25">
      <c r="A266" s="137">
        <f t="shared" si="122"/>
        <v>257</v>
      </c>
      <c r="B266" s="21" t="s">
        <v>9</v>
      </c>
      <c r="C266" s="15" t="s">
        <v>59</v>
      </c>
      <c r="D266" s="15" t="s">
        <v>210</v>
      </c>
      <c r="E266" s="15"/>
      <c r="F266" s="16" t="s">
        <v>222</v>
      </c>
      <c r="G266" s="16" t="s">
        <v>77</v>
      </c>
      <c r="H266" s="16"/>
      <c r="I266" s="16"/>
      <c r="J266" s="16" t="s">
        <v>262</v>
      </c>
      <c r="K266" s="16">
        <v>2</v>
      </c>
      <c r="L266" s="359" t="str">
        <f t="shared" si="120"/>
        <v>SL3-BH-HPU2-SV2</v>
      </c>
      <c r="M266" s="21" t="str">
        <f>IFERROR(VLOOKUP(J266,'LOOK-UP TABLES'!$AS:$AT,2,FALSE),"")</f>
        <v xml:space="preserve">Solenoid Valve, Control Valve </v>
      </c>
      <c r="N266" s="21" t="s">
        <v>61</v>
      </c>
      <c r="O266" s="21" t="s">
        <v>366</v>
      </c>
      <c r="P266" s="21" t="s">
        <v>438</v>
      </c>
      <c r="Q266" s="21" t="s">
        <v>425</v>
      </c>
      <c r="R266" s="21" t="s">
        <v>427</v>
      </c>
      <c r="S266" s="37" t="str">
        <f t="shared" si="121"/>
        <v>Shiploader 3 Boom Hoist Emergency Brake HPU 2 Brake Release Valve 2</v>
      </c>
      <c r="T266" s="21"/>
      <c r="U266" s="21" t="str">
        <f>IFERROR(VLOOKUP(L266, 'IO LIST'!$J$10:$AE$1823,22, FALSE),"")</f>
        <v>SL3-BH-RCP1</v>
      </c>
      <c r="V266" s="21" t="s">
        <v>99</v>
      </c>
      <c r="W266" s="21" t="s">
        <v>119</v>
      </c>
      <c r="X266" s="21"/>
      <c r="Y266" s="27"/>
      <c r="Z266" s="21"/>
      <c r="AA266" s="21"/>
      <c r="AB266" s="21"/>
      <c r="AC266" s="21"/>
      <c r="AD266" s="21"/>
      <c r="AE266" s="21"/>
      <c r="AF266" s="28" t="str">
        <f t="shared" si="104"/>
        <v/>
      </c>
      <c r="AI266" s="22"/>
      <c r="AJ266" s="20" t="s">
        <v>75</v>
      </c>
      <c r="AK266" s="313" t="s">
        <v>373</v>
      </c>
      <c r="AL266" s="20" t="s">
        <v>75</v>
      </c>
      <c r="AQ266" s="192"/>
    </row>
    <row r="267" spans="1:43" s="20" customFormat="1" ht="15" customHeight="1" x14ac:dyDescent="0.25">
      <c r="A267" s="137">
        <f t="shared" si="122"/>
        <v>258</v>
      </c>
      <c r="B267" s="21"/>
      <c r="C267" s="239"/>
      <c r="D267" s="239"/>
      <c r="E267" s="239"/>
      <c r="F267" s="16"/>
      <c r="G267" s="16"/>
      <c r="H267" s="240"/>
      <c r="I267" s="240"/>
      <c r="J267" s="240"/>
      <c r="K267" s="240"/>
      <c r="L267" s="238"/>
      <c r="M267" s="238"/>
      <c r="N267" s="238"/>
      <c r="O267" s="238"/>
      <c r="P267" s="238"/>
      <c r="Q267" s="238"/>
      <c r="R267" s="238"/>
      <c r="S267" s="243"/>
      <c r="T267" s="238"/>
      <c r="U267" s="21" t="str">
        <f>IFERROR(VLOOKUP(L267, 'IO LIST'!$J$10:$AE$1823,22, FALSE),"")</f>
        <v/>
      </c>
      <c r="V267" s="238"/>
      <c r="W267" s="238"/>
      <c r="X267" s="238"/>
      <c r="Y267" s="241"/>
      <c r="Z267" s="238"/>
      <c r="AA267" s="238"/>
      <c r="AB267" s="238"/>
      <c r="AC267" s="238"/>
      <c r="AD267" s="238"/>
      <c r="AE267" s="238"/>
      <c r="AF267" s="242" t="str">
        <f t="shared" si="104"/>
        <v/>
      </c>
      <c r="AI267" s="22"/>
      <c r="AQ267" s="192"/>
    </row>
    <row r="268" spans="1:43" s="429" customFormat="1" ht="15" customHeight="1" x14ac:dyDescent="0.25">
      <c r="A268" s="426">
        <f t="shared" si="122"/>
        <v>259</v>
      </c>
      <c r="B268" s="291" t="s">
        <v>16</v>
      </c>
      <c r="C268" s="292" t="s">
        <v>59</v>
      </c>
      <c r="D268" s="292" t="s">
        <v>210</v>
      </c>
      <c r="E268" s="292"/>
      <c r="F268" s="424"/>
      <c r="G268" s="424"/>
      <c r="H268" s="424" t="s">
        <v>192</v>
      </c>
      <c r="I268" s="424" t="s">
        <v>77</v>
      </c>
      <c r="J268" s="424" t="s">
        <v>153</v>
      </c>
      <c r="K268" s="424" t="s">
        <v>65</v>
      </c>
      <c r="L268" s="468" t="str">
        <f t="shared" ref="L268:L275" si="123">IF(C268&lt;&gt;"",CONCATENATE(IF(C268&lt;&gt;"",C268,""),IF(D268&lt;&gt;"","-"&amp;D268&amp;E268,""),IF(F268&lt;&gt;"","-"&amp;F268&amp;G268,""),IF(H268&lt;&gt;"","-"&amp;H268&amp;I268,""),IF(J268&lt;&gt;"","-"&amp;J268&amp;K268,"")),"")</f>
        <v>SL3-BH-BK2-ZPX1</v>
      </c>
      <c r="M268" s="291" t="str">
        <f>IFERROR(VLOOKUP(J268,'LOOK-UP TABLES'!$AS:$AT,2,FALSE),"")</f>
        <v xml:space="preserve">Proximity Switch </v>
      </c>
      <c r="N268" s="291" t="s">
        <v>61</v>
      </c>
      <c r="O268" s="291" t="s">
        <v>366</v>
      </c>
      <c r="P268" s="291" t="s">
        <v>439</v>
      </c>
      <c r="Q268" s="291" t="s">
        <v>429</v>
      </c>
      <c r="R268" s="291" t="s">
        <v>168</v>
      </c>
      <c r="S268" s="237" t="str">
        <f t="shared" ref="S268:S275" si="124">IF(L268&lt;&gt;"",IF(N268&lt;&gt;"",N268,"")&amp;IF(O268&lt;&gt;""," "&amp;O268,"")&amp;IF(P268&lt;&gt;""," "&amp;P268,"")&amp;IF(Q268&lt;&gt;""," "&amp;Q268,"")&amp;IF(R268&lt;&gt;""," "&amp;R268,""),"")</f>
        <v>Shiploader 3 Boom Hoist Hydraulic Safety Brake 2 Caliper 1 Released Proximity Switch</v>
      </c>
      <c r="T268" s="291"/>
      <c r="U268" s="291" t="str">
        <f>IFERROR(VLOOKUP(L268, 'IO LIST'!$J$10:$AE$1823,22, FALSE),"")</f>
        <v>SL3-BH-RCP1</v>
      </c>
      <c r="V268" s="291" t="s">
        <v>91</v>
      </c>
      <c r="W268" s="291" t="s">
        <v>119</v>
      </c>
      <c r="X268" s="291"/>
      <c r="Y268" s="427"/>
      <c r="Z268" s="291"/>
      <c r="AA268" s="291"/>
      <c r="AB268" s="291"/>
      <c r="AC268" s="291"/>
      <c r="AD268" s="291"/>
      <c r="AE268" s="291"/>
      <c r="AF268" s="428" t="str">
        <f t="shared" si="104"/>
        <v/>
      </c>
      <c r="AJ268" s="429" t="s">
        <v>430</v>
      </c>
      <c r="AK268" s="435" t="s">
        <v>373</v>
      </c>
      <c r="AL268" s="429" t="s">
        <v>75</v>
      </c>
      <c r="AQ268" s="430"/>
    </row>
    <row r="269" spans="1:43" s="429" customFormat="1" ht="15" customHeight="1" x14ac:dyDescent="0.25">
      <c r="A269" s="426">
        <f t="shared" si="122"/>
        <v>260</v>
      </c>
      <c r="B269" s="291" t="s">
        <v>16</v>
      </c>
      <c r="C269" s="292" t="s">
        <v>59</v>
      </c>
      <c r="D269" s="292" t="s">
        <v>210</v>
      </c>
      <c r="E269" s="292"/>
      <c r="F269" s="424"/>
      <c r="G269" s="424"/>
      <c r="H269" s="424" t="s">
        <v>192</v>
      </c>
      <c r="I269" s="424" t="s">
        <v>77</v>
      </c>
      <c r="J269" s="424" t="s">
        <v>153</v>
      </c>
      <c r="K269" s="424" t="s">
        <v>77</v>
      </c>
      <c r="L269" s="468" t="str">
        <f t="shared" si="123"/>
        <v>SL3-BH-BK2-ZPX2</v>
      </c>
      <c r="M269" s="291" t="str">
        <f>IFERROR(VLOOKUP(J269,'LOOK-UP TABLES'!$AS:$AT,2,FALSE),"")</f>
        <v xml:space="preserve">Proximity Switch </v>
      </c>
      <c r="N269" s="291" t="s">
        <v>61</v>
      </c>
      <c r="O269" s="291" t="s">
        <v>366</v>
      </c>
      <c r="P269" s="291" t="s">
        <v>439</v>
      </c>
      <c r="Q269" s="291" t="s">
        <v>431</v>
      </c>
      <c r="R269" s="291" t="s">
        <v>168</v>
      </c>
      <c r="S269" s="237" t="str">
        <f t="shared" si="124"/>
        <v>Shiploader 3 Boom Hoist Hydraulic Safety Brake 2 Caliper 1 Wear Proximity Switch</v>
      </c>
      <c r="T269" s="291"/>
      <c r="U269" s="291" t="str">
        <f>IFERROR(VLOOKUP(L269, 'IO LIST'!$J$10:$AE$1823,22, FALSE),"")</f>
        <v>SL3-BH-RCP1</v>
      </c>
      <c r="V269" s="291" t="s">
        <v>91</v>
      </c>
      <c r="W269" s="291" t="s">
        <v>119</v>
      </c>
      <c r="X269" s="291"/>
      <c r="Y269" s="427"/>
      <c r="Z269" s="291"/>
      <c r="AA269" s="291"/>
      <c r="AB269" s="291"/>
      <c r="AC269" s="291"/>
      <c r="AD269" s="291"/>
      <c r="AE269" s="291"/>
      <c r="AF269" s="428" t="str">
        <f t="shared" si="104"/>
        <v/>
      </c>
      <c r="AJ269" s="429" t="s">
        <v>430</v>
      </c>
      <c r="AK269" s="435" t="s">
        <v>373</v>
      </c>
      <c r="AL269" s="429" t="s">
        <v>75</v>
      </c>
      <c r="AQ269" s="430"/>
    </row>
    <row r="270" spans="1:43" s="429" customFormat="1" ht="15" customHeight="1" x14ac:dyDescent="0.25">
      <c r="A270" s="426">
        <f t="shared" si="122"/>
        <v>261</v>
      </c>
      <c r="B270" s="291" t="s">
        <v>16</v>
      </c>
      <c r="C270" s="292" t="s">
        <v>59</v>
      </c>
      <c r="D270" s="292" t="s">
        <v>210</v>
      </c>
      <c r="E270" s="292"/>
      <c r="F270" s="424"/>
      <c r="G270" s="424"/>
      <c r="H270" s="424" t="s">
        <v>192</v>
      </c>
      <c r="I270" s="424" t="s">
        <v>77</v>
      </c>
      <c r="J270" s="424" t="s">
        <v>153</v>
      </c>
      <c r="K270" s="424" t="s">
        <v>83</v>
      </c>
      <c r="L270" s="468" t="str">
        <f t="shared" si="123"/>
        <v>SL3-BH-BK2-ZPX3</v>
      </c>
      <c r="M270" s="291" t="str">
        <f>IFERROR(VLOOKUP(J270,'LOOK-UP TABLES'!$AS:$AT,2,FALSE),"")</f>
        <v xml:space="preserve">Proximity Switch </v>
      </c>
      <c r="N270" s="291" t="s">
        <v>61</v>
      </c>
      <c r="O270" s="291" t="s">
        <v>366</v>
      </c>
      <c r="P270" s="291" t="s">
        <v>439</v>
      </c>
      <c r="Q270" s="291" t="s">
        <v>432</v>
      </c>
      <c r="R270" s="291" t="s">
        <v>168</v>
      </c>
      <c r="S270" s="237" t="str">
        <f t="shared" si="124"/>
        <v>Shiploader 3 Boom Hoist Hydraulic Safety Brake 2 Caliper 2 Released Proximity Switch</v>
      </c>
      <c r="T270" s="291"/>
      <c r="U270" s="291" t="str">
        <f>IFERROR(VLOOKUP(L270, 'IO LIST'!$J$10:$AE$1823,22, FALSE),"")</f>
        <v>SL3-BH-RCP1</v>
      </c>
      <c r="V270" s="291" t="s">
        <v>91</v>
      </c>
      <c r="W270" s="291" t="s">
        <v>119</v>
      </c>
      <c r="X270" s="291"/>
      <c r="Y270" s="427"/>
      <c r="Z270" s="291"/>
      <c r="AA270" s="291"/>
      <c r="AB270" s="291"/>
      <c r="AC270" s="291"/>
      <c r="AD270" s="291"/>
      <c r="AE270" s="291"/>
      <c r="AF270" s="428" t="str">
        <f t="shared" si="104"/>
        <v/>
      </c>
      <c r="AJ270" s="429" t="s">
        <v>430</v>
      </c>
      <c r="AK270" s="435" t="s">
        <v>373</v>
      </c>
      <c r="AL270" s="429" t="s">
        <v>75</v>
      </c>
      <c r="AQ270" s="430"/>
    </row>
    <row r="271" spans="1:43" s="429" customFormat="1" ht="15" customHeight="1" x14ac:dyDescent="0.25">
      <c r="A271" s="426">
        <f t="shared" si="122"/>
        <v>262</v>
      </c>
      <c r="B271" s="291" t="s">
        <v>16</v>
      </c>
      <c r="C271" s="292" t="s">
        <v>59</v>
      </c>
      <c r="D271" s="292" t="s">
        <v>210</v>
      </c>
      <c r="E271" s="292"/>
      <c r="F271" s="424"/>
      <c r="G271" s="424"/>
      <c r="H271" s="424" t="s">
        <v>192</v>
      </c>
      <c r="I271" s="424" t="s">
        <v>77</v>
      </c>
      <c r="J271" s="424" t="s">
        <v>153</v>
      </c>
      <c r="K271" s="424" t="s">
        <v>85</v>
      </c>
      <c r="L271" s="468" t="str">
        <f t="shared" si="123"/>
        <v>SL3-BH-BK2-ZPX4</v>
      </c>
      <c r="M271" s="291" t="str">
        <f>IFERROR(VLOOKUP(J271,'LOOK-UP TABLES'!$AS:$AT,2,FALSE),"")</f>
        <v xml:space="preserve">Proximity Switch </v>
      </c>
      <c r="N271" s="291" t="s">
        <v>61</v>
      </c>
      <c r="O271" s="291" t="s">
        <v>366</v>
      </c>
      <c r="P271" s="291" t="s">
        <v>439</v>
      </c>
      <c r="Q271" s="291" t="s">
        <v>433</v>
      </c>
      <c r="R271" s="291" t="s">
        <v>168</v>
      </c>
      <c r="S271" s="237" t="str">
        <f t="shared" si="124"/>
        <v>Shiploader 3 Boom Hoist Hydraulic Safety Brake 2 Caliper 2 Wear Proximity Switch</v>
      </c>
      <c r="T271" s="291"/>
      <c r="U271" s="291" t="str">
        <f>IFERROR(VLOOKUP(L271, 'IO LIST'!$J$10:$AE$1823,22, FALSE),"")</f>
        <v>SL3-BH-RCP1</v>
      </c>
      <c r="V271" s="291" t="s">
        <v>91</v>
      </c>
      <c r="W271" s="291" t="s">
        <v>119</v>
      </c>
      <c r="X271" s="291"/>
      <c r="Y271" s="427"/>
      <c r="Z271" s="291"/>
      <c r="AA271" s="291"/>
      <c r="AB271" s="291"/>
      <c r="AC271" s="291"/>
      <c r="AD271" s="291"/>
      <c r="AE271" s="291"/>
      <c r="AF271" s="428" t="str">
        <f t="shared" si="104"/>
        <v/>
      </c>
      <c r="AJ271" s="429" t="s">
        <v>430</v>
      </c>
      <c r="AK271" s="435" t="s">
        <v>373</v>
      </c>
      <c r="AL271" s="429" t="s">
        <v>75</v>
      </c>
      <c r="AQ271" s="430"/>
    </row>
    <row r="272" spans="1:43" s="429" customFormat="1" ht="15" customHeight="1" x14ac:dyDescent="0.25">
      <c r="A272" s="426">
        <f t="shared" si="122"/>
        <v>263</v>
      </c>
      <c r="B272" s="291" t="s">
        <v>16</v>
      </c>
      <c r="C272" s="292" t="s">
        <v>59</v>
      </c>
      <c r="D272" s="292" t="s">
        <v>210</v>
      </c>
      <c r="E272" s="292"/>
      <c r="F272" s="424"/>
      <c r="G272" s="424"/>
      <c r="H272" s="424" t="s">
        <v>192</v>
      </c>
      <c r="I272" s="424" t="s">
        <v>77</v>
      </c>
      <c r="J272" s="424" t="s">
        <v>153</v>
      </c>
      <c r="K272" s="424" t="s">
        <v>123</v>
      </c>
      <c r="L272" s="468" t="str">
        <f t="shared" si="123"/>
        <v>SL3-BH-BK2-ZPX5</v>
      </c>
      <c r="M272" s="291" t="str">
        <f>IFERROR(VLOOKUP(J272,'LOOK-UP TABLES'!$AS:$AT,2,FALSE),"")</f>
        <v xml:space="preserve">Proximity Switch </v>
      </c>
      <c r="N272" s="291" t="s">
        <v>61</v>
      </c>
      <c r="O272" s="291" t="s">
        <v>366</v>
      </c>
      <c r="P272" s="291" t="s">
        <v>439</v>
      </c>
      <c r="Q272" s="291" t="s">
        <v>434</v>
      </c>
      <c r="R272" s="291" t="s">
        <v>168</v>
      </c>
      <c r="S272" s="237" t="str">
        <f t="shared" si="124"/>
        <v>Shiploader 3 Boom Hoist Hydraulic Safety Brake 2 Caliper 3 Released Proximity Switch</v>
      </c>
      <c r="T272" s="291"/>
      <c r="U272" s="291" t="str">
        <f>IFERROR(VLOOKUP(L272, 'IO LIST'!$J$10:$AE$1823,22, FALSE),"")</f>
        <v>SL3-BH-RCP1</v>
      </c>
      <c r="V272" s="291" t="s">
        <v>91</v>
      </c>
      <c r="W272" s="291" t="s">
        <v>119</v>
      </c>
      <c r="X272" s="291"/>
      <c r="Y272" s="427"/>
      <c r="Z272" s="291"/>
      <c r="AA272" s="291"/>
      <c r="AB272" s="291"/>
      <c r="AC272" s="291"/>
      <c r="AD272" s="291"/>
      <c r="AE272" s="291"/>
      <c r="AF272" s="428" t="str">
        <f t="shared" si="104"/>
        <v/>
      </c>
      <c r="AJ272" s="429" t="s">
        <v>430</v>
      </c>
      <c r="AK272" s="435" t="s">
        <v>373</v>
      </c>
      <c r="AL272" s="429" t="s">
        <v>75</v>
      </c>
      <c r="AQ272" s="430"/>
    </row>
    <row r="273" spans="1:43" s="429" customFormat="1" ht="15" customHeight="1" x14ac:dyDescent="0.25">
      <c r="A273" s="426">
        <f t="shared" si="122"/>
        <v>264</v>
      </c>
      <c r="B273" s="291" t="s">
        <v>16</v>
      </c>
      <c r="C273" s="292" t="s">
        <v>59</v>
      </c>
      <c r="D273" s="292" t="s">
        <v>210</v>
      </c>
      <c r="E273" s="292"/>
      <c r="F273" s="424"/>
      <c r="G273" s="424"/>
      <c r="H273" s="424" t="s">
        <v>192</v>
      </c>
      <c r="I273" s="424" t="s">
        <v>77</v>
      </c>
      <c r="J273" s="424" t="s">
        <v>153</v>
      </c>
      <c r="K273" s="424" t="s">
        <v>125</v>
      </c>
      <c r="L273" s="468" t="str">
        <f t="shared" si="123"/>
        <v>SL3-BH-BK2-ZPX6</v>
      </c>
      <c r="M273" s="291" t="str">
        <f>IFERROR(VLOOKUP(J273,'LOOK-UP TABLES'!$AS:$AT,2,FALSE),"")</f>
        <v xml:space="preserve">Proximity Switch </v>
      </c>
      <c r="N273" s="291" t="s">
        <v>61</v>
      </c>
      <c r="O273" s="291" t="s">
        <v>366</v>
      </c>
      <c r="P273" s="291" t="s">
        <v>439</v>
      </c>
      <c r="Q273" s="291" t="s">
        <v>435</v>
      </c>
      <c r="R273" s="291" t="s">
        <v>168</v>
      </c>
      <c r="S273" s="237" t="str">
        <f t="shared" si="124"/>
        <v>Shiploader 3 Boom Hoist Hydraulic Safety Brake 2 Caliper 3 Wear Proximity Switch</v>
      </c>
      <c r="T273" s="291"/>
      <c r="U273" s="291" t="str">
        <f>IFERROR(VLOOKUP(L273, 'IO LIST'!$J$10:$AE$1823,22, FALSE),"")</f>
        <v>SL3-BH-RCP1</v>
      </c>
      <c r="V273" s="291" t="s">
        <v>91</v>
      </c>
      <c r="W273" s="291" t="s">
        <v>119</v>
      </c>
      <c r="X273" s="291"/>
      <c r="Y273" s="427"/>
      <c r="Z273" s="291"/>
      <c r="AA273" s="291"/>
      <c r="AB273" s="291"/>
      <c r="AC273" s="291"/>
      <c r="AD273" s="291"/>
      <c r="AE273" s="291"/>
      <c r="AF273" s="428" t="str">
        <f t="shared" si="104"/>
        <v/>
      </c>
      <c r="AJ273" s="429" t="s">
        <v>430</v>
      </c>
      <c r="AK273" s="435" t="s">
        <v>373</v>
      </c>
      <c r="AL273" s="429" t="s">
        <v>75</v>
      </c>
      <c r="AQ273" s="430"/>
    </row>
    <row r="274" spans="1:43" s="429" customFormat="1" ht="15" customHeight="1" x14ac:dyDescent="0.25">
      <c r="A274" s="426">
        <f t="shared" si="122"/>
        <v>265</v>
      </c>
      <c r="B274" s="291" t="s">
        <v>16</v>
      </c>
      <c r="C274" s="292" t="s">
        <v>59</v>
      </c>
      <c r="D274" s="292" t="s">
        <v>210</v>
      </c>
      <c r="E274" s="292"/>
      <c r="F274" s="424"/>
      <c r="G274" s="424"/>
      <c r="H274" s="424" t="s">
        <v>192</v>
      </c>
      <c r="I274" s="424" t="s">
        <v>77</v>
      </c>
      <c r="J274" s="424" t="s">
        <v>153</v>
      </c>
      <c r="K274" s="424" t="s">
        <v>127</v>
      </c>
      <c r="L274" s="468" t="str">
        <f t="shared" si="123"/>
        <v>SL3-BH-BK2-ZPX7</v>
      </c>
      <c r="M274" s="291" t="str">
        <f>IFERROR(VLOOKUP(J274,'LOOK-UP TABLES'!$AS:$AT,2,FALSE),"")</f>
        <v xml:space="preserve">Proximity Switch </v>
      </c>
      <c r="N274" s="291" t="s">
        <v>61</v>
      </c>
      <c r="O274" s="291" t="s">
        <v>366</v>
      </c>
      <c r="P274" s="291" t="s">
        <v>439</v>
      </c>
      <c r="Q274" s="291" t="s">
        <v>436</v>
      </c>
      <c r="R274" s="291" t="s">
        <v>168</v>
      </c>
      <c r="S274" s="237" t="str">
        <f t="shared" si="124"/>
        <v>Shiploader 3 Boom Hoist Hydraulic Safety Brake 2 Caliper 4 Released Proximity Switch</v>
      </c>
      <c r="T274" s="291"/>
      <c r="U274" s="291" t="str">
        <f>IFERROR(VLOOKUP(L274, 'IO LIST'!$J$10:$AE$1823,22, FALSE),"")</f>
        <v>SL3-BH-RCP1</v>
      </c>
      <c r="V274" s="291" t="s">
        <v>91</v>
      </c>
      <c r="W274" s="291" t="s">
        <v>119</v>
      </c>
      <c r="X274" s="291"/>
      <c r="Y274" s="427"/>
      <c r="Z274" s="291"/>
      <c r="AA274" s="291"/>
      <c r="AB274" s="291"/>
      <c r="AC274" s="291"/>
      <c r="AD274" s="291"/>
      <c r="AE274" s="291"/>
      <c r="AF274" s="428" t="str">
        <f t="shared" si="104"/>
        <v/>
      </c>
      <c r="AJ274" s="429" t="s">
        <v>430</v>
      </c>
      <c r="AK274" s="435" t="s">
        <v>373</v>
      </c>
      <c r="AL274" s="429" t="s">
        <v>75</v>
      </c>
      <c r="AQ274" s="430"/>
    </row>
    <row r="275" spans="1:43" s="429" customFormat="1" ht="15" customHeight="1" x14ac:dyDescent="0.25">
      <c r="A275" s="426">
        <f t="shared" si="122"/>
        <v>266</v>
      </c>
      <c r="B275" s="291" t="s">
        <v>16</v>
      </c>
      <c r="C275" s="292" t="s">
        <v>59</v>
      </c>
      <c r="D275" s="292" t="s">
        <v>210</v>
      </c>
      <c r="E275" s="292"/>
      <c r="F275" s="424"/>
      <c r="G275" s="424"/>
      <c r="H275" s="424" t="s">
        <v>192</v>
      </c>
      <c r="I275" s="424" t="s">
        <v>77</v>
      </c>
      <c r="J275" s="424" t="s">
        <v>153</v>
      </c>
      <c r="K275" s="424" t="s">
        <v>190</v>
      </c>
      <c r="L275" s="468" t="str">
        <f t="shared" si="123"/>
        <v>SL3-BH-BK2-ZPX8</v>
      </c>
      <c r="M275" s="291" t="str">
        <f>IFERROR(VLOOKUP(J275,'LOOK-UP TABLES'!$AS:$AT,2,FALSE),"")</f>
        <v xml:space="preserve">Proximity Switch </v>
      </c>
      <c r="N275" s="291" t="s">
        <v>61</v>
      </c>
      <c r="O275" s="291" t="s">
        <v>366</v>
      </c>
      <c r="P275" s="291" t="s">
        <v>439</v>
      </c>
      <c r="Q275" s="291" t="s">
        <v>437</v>
      </c>
      <c r="R275" s="291" t="s">
        <v>168</v>
      </c>
      <c r="S275" s="237" t="str">
        <f t="shared" si="124"/>
        <v>Shiploader 3 Boom Hoist Hydraulic Safety Brake 2 Caliper 4 Wear Proximity Switch</v>
      </c>
      <c r="T275" s="291"/>
      <c r="U275" s="291" t="str">
        <f>IFERROR(VLOOKUP(L275, 'IO LIST'!$J$10:$AE$1823,22, FALSE),"")</f>
        <v>SL3-BH-RCP1</v>
      </c>
      <c r="V275" s="291" t="s">
        <v>91</v>
      </c>
      <c r="W275" s="291" t="s">
        <v>119</v>
      </c>
      <c r="X275" s="291"/>
      <c r="Y275" s="427"/>
      <c r="Z275" s="291"/>
      <c r="AA275" s="291"/>
      <c r="AB275" s="291"/>
      <c r="AC275" s="291"/>
      <c r="AD275" s="291"/>
      <c r="AE275" s="291"/>
      <c r="AF275" s="428" t="str">
        <f t="shared" si="104"/>
        <v/>
      </c>
      <c r="AJ275" s="429" t="s">
        <v>430</v>
      </c>
      <c r="AK275" s="435" t="s">
        <v>373</v>
      </c>
      <c r="AL275" s="429" t="s">
        <v>75</v>
      </c>
      <c r="AQ275" s="430"/>
    </row>
    <row r="276" spans="1:43" s="20" customFormat="1" ht="15" customHeight="1" x14ac:dyDescent="0.25">
      <c r="A276" s="137">
        <f>ROW()-9</f>
        <v>267</v>
      </c>
      <c r="B276" s="21"/>
      <c r="C276" s="239"/>
      <c r="D276" s="239"/>
      <c r="E276" s="239"/>
      <c r="F276" s="240"/>
      <c r="G276" s="240"/>
      <c r="H276" s="240"/>
      <c r="I276" s="240"/>
      <c r="J276" s="240"/>
      <c r="K276" s="240"/>
      <c r="L276" s="238"/>
      <c r="M276" s="238"/>
      <c r="N276" s="238"/>
      <c r="O276" s="238"/>
      <c r="P276" s="238"/>
      <c r="Q276" s="238"/>
      <c r="R276" s="238"/>
      <c r="S276" s="243"/>
      <c r="T276" s="238"/>
      <c r="U276" s="21" t="str">
        <f>IFERROR(VLOOKUP(L276, 'IO LIST'!$J$10:$AE$1823,22, FALSE),"")</f>
        <v/>
      </c>
      <c r="V276" s="238"/>
      <c r="W276" s="238"/>
      <c r="X276" s="238"/>
      <c r="Y276" s="241"/>
      <c r="Z276" s="238"/>
      <c r="AA276" s="238"/>
      <c r="AB276" s="238"/>
      <c r="AC276" s="238"/>
      <c r="AD276" s="238"/>
      <c r="AE276" s="238"/>
      <c r="AF276" s="242" t="str">
        <f>IFERROR(IF(U276="FLEX-242-11","7265NBT-043020-242-100 to 180",IF(U276="FLEX-242-01","7265NBT-043020-242-000 to 083","")),"")</f>
        <v/>
      </c>
      <c r="AI276" s="336"/>
      <c r="AQ276" s="192"/>
    </row>
    <row r="277" spans="1:43" s="429" customFormat="1" ht="15" customHeight="1" x14ac:dyDescent="0.25">
      <c r="A277" s="426">
        <f>ROW()-9</f>
        <v>268</v>
      </c>
      <c r="B277" s="291" t="s">
        <v>9</v>
      </c>
      <c r="C277" s="292" t="s">
        <v>59</v>
      </c>
      <c r="D277" s="292" t="s">
        <v>210</v>
      </c>
      <c r="E277" s="292"/>
      <c r="F277" s="424"/>
      <c r="G277" s="424"/>
      <c r="H277" s="424"/>
      <c r="I277" s="424"/>
      <c r="J277" s="424" t="s">
        <v>153</v>
      </c>
      <c r="K277" s="424" t="s">
        <v>65</v>
      </c>
      <c r="L277" s="468" t="str">
        <f>IF(C277&lt;&gt;"",CONCATENATE(IF(C277&lt;&gt;"",C277,""),IF(D277&lt;&gt;"","-"&amp;D277&amp;E277,""),IF(F277&lt;&gt;"","-"&amp;F277&amp;G277,""),IF(H277&lt;&gt;"","-"&amp;H277&amp;I277,""),IF(J277&lt;&gt;"","-"&amp;J277&amp;K277,"")),"")</f>
        <v>SL3-BH-ZPX1</v>
      </c>
      <c r="M277" s="291" t="str">
        <f>IFERROR(VLOOKUP(J277,'LOOK-UP TABLES'!$AS:$AT,2,FALSE),"")</f>
        <v xml:space="preserve">Proximity Switch </v>
      </c>
      <c r="N277" s="291" t="s">
        <v>61</v>
      </c>
      <c r="O277" s="291" t="s">
        <v>366</v>
      </c>
      <c r="P277" s="291" t="s">
        <v>440</v>
      </c>
      <c r="Q277" s="291" t="s">
        <v>441</v>
      </c>
      <c r="R277" s="291" t="s">
        <v>168</v>
      </c>
      <c r="S277" s="237" t="str">
        <f>IF(L277&lt;&gt;"",IF(N277&lt;&gt;"",N277,"")&amp;IF(O277&lt;&gt;""," "&amp;O277,"")&amp;IF(P277&lt;&gt;""," "&amp;P277,"")&amp;IF(Q277&lt;&gt;""," "&amp;Q277,"")&amp;IF(R277&lt;&gt;""," "&amp;R277,""),"")</f>
        <v>Shiploader 3 Boom Hoist Left Rope Pawl Disengaged Proximity Switch</v>
      </c>
      <c r="T277" s="291"/>
      <c r="U277" s="291" t="str">
        <f>IFERROR(VLOOKUP(L277, 'IO LIST'!$J$10:$AE$1823,22, FALSE),"")</f>
        <v>SL3-BH-RCP1</v>
      </c>
      <c r="V277" s="291" t="s">
        <v>136</v>
      </c>
      <c r="W277" s="291" t="s">
        <v>119</v>
      </c>
      <c r="X277" s="291"/>
      <c r="Y277" s="427"/>
      <c r="Z277" s="291"/>
      <c r="AA277" s="291"/>
      <c r="AB277" s="291"/>
      <c r="AC277" s="291"/>
      <c r="AD277" s="291"/>
      <c r="AE277" s="291"/>
      <c r="AF277" s="428" t="str">
        <f>IFERROR(IF(U277="FLEX-242-11","7265NBT-043020-242-100 to 180",IF(U277="FLEX-242-01","7265NBT-043020-242-000 to 083","")),"")</f>
        <v/>
      </c>
      <c r="AJ277" s="429" t="s">
        <v>75</v>
      </c>
      <c r="AK277" s="435" t="s">
        <v>373</v>
      </c>
      <c r="AQ277" s="430"/>
    </row>
    <row r="278" spans="1:43" s="429" customFormat="1" ht="15" customHeight="1" x14ac:dyDescent="0.25">
      <c r="A278" s="426">
        <f>ROW()-9</f>
        <v>269</v>
      </c>
      <c r="B278" s="291" t="s">
        <v>9</v>
      </c>
      <c r="C278" s="292" t="s">
        <v>59</v>
      </c>
      <c r="D278" s="292" t="s">
        <v>210</v>
      </c>
      <c r="E278" s="292"/>
      <c r="F278" s="424"/>
      <c r="G278" s="424"/>
      <c r="H278" s="424"/>
      <c r="I278" s="424"/>
      <c r="J278" s="424" t="s">
        <v>153</v>
      </c>
      <c r="K278" s="424" t="s">
        <v>77</v>
      </c>
      <c r="L278" s="468" t="str">
        <f>IF(C278&lt;&gt;"",CONCATENATE(IF(C278&lt;&gt;"",C278,""),IF(D278&lt;&gt;"","-"&amp;D278&amp;E278,""),IF(F278&lt;&gt;"","-"&amp;F278&amp;G278,""),IF(H278&lt;&gt;"","-"&amp;H278&amp;I278,""),IF(J278&lt;&gt;"","-"&amp;J278&amp;K278,"")),"")</f>
        <v>SL3-BH-ZPX2</v>
      </c>
      <c r="M278" s="291" t="str">
        <f>IFERROR(VLOOKUP(J278,'LOOK-UP TABLES'!$AS:$AT,2,FALSE),"")</f>
        <v xml:space="preserve">Proximity Switch </v>
      </c>
      <c r="N278" s="291" t="s">
        <v>61</v>
      </c>
      <c r="O278" s="291" t="s">
        <v>366</v>
      </c>
      <c r="P278" s="291" t="s">
        <v>442</v>
      </c>
      <c r="Q278" s="291" t="s">
        <v>441</v>
      </c>
      <c r="R278" s="291" t="s">
        <v>168</v>
      </c>
      <c r="S278" s="237" t="str">
        <f>IF(L278&lt;&gt;"",IF(N278&lt;&gt;"",N278,"")&amp;IF(O278&lt;&gt;""," "&amp;O278,"")&amp;IF(P278&lt;&gt;""," "&amp;P278,"")&amp;IF(Q278&lt;&gt;""," "&amp;Q278,"")&amp;IF(R278&lt;&gt;""," "&amp;R278,""),"")</f>
        <v>Shiploader 3 Boom Hoist Right Rope Pawl Disengaged Proximity Switch</v>
      </c>
      <c r="T278" s="291"/>
      <c r="U278" s="291" t="str">
        <f>IFERROR(VLOOKUP(L278, 'IO LIST'!$J$10:$AE$1823,22, FALSE),"")</f>
        <v>SL3-BH-RCP1</v>
      </c>
      <c r="V278" s="291" t="s">
        <v>136</v>
      </c>
      <c r="W278" s="291" t="s">
        <v>119</v>
      </c>
      <c r="X278" s="291"/>
      <c r="Y278" s="427"/>
      <c r="Z278" s="291"/>
      <c r="AA278" s="291"/>
      <c r="AB278" s="291"/>
      <c r="AC278" s="291"/>
      <c r="AD278" s="291"/>
      <c r="AE278" s="291"/>
      <c r="AF278" s="428" t="str">
        <f>IFERROR(IF(U278="FLEX-242-11","7265NBT-043020-242-100 to 180",IF(U278="FLEX-242-01","7265NBT-043020-242-000 to 083","")),"")</f>
        <v/>
      </c>
      <c r="AJ278" s="429" t="s">
        <v>75</v>
      </c>
      <c r="AK278" s="435" t="s">
        <v>373</v>
      </c>
      <c r="AQ278" s="430"/>
    </row>
    <row r="279" spans="1:43" s="20" customFormat="1" ht="15" customHeight="1" x14ac:dyDescent="0.25">
      <c r="A279" s="137">
        <f>ROW()-9</f>
        <v>270</v>
      </c>
      <c r="B279" s="21"/>
      <c r="C279" s="239"/>
      <c r="D279" s="239"/>
      <c r="E279" s="239"/>
      <c r="F279" s="240"/>
      <c r="G279" s="240"/>
      <c r="H279" s="240"/>
      <c r="I279" s="240"/>
      <c r="J279" s="240"/>
      <c r="K279" s="240"/>
      <c r="L279" s="238"/>
      <c r="M279" s="238"/>
      <c r="N279" s="238"/>
      <c r="O279" s="238"/>
      <c r="P279" s="238"/>
      <c r="Q279" s="238"/>
      <c r="R279" s="238"/>
      <c r="S279" s="243"/>
      <c r="T279" s="238"/>
      <c r="U279" s="21" t="str">
        <f>IFERROR(VLOOKUP(L279, 'IO LIST'!$J$10:$AE$1823,22, FALSE),"")</f>
        <v/>
      </c>
      <c r="V279" s="238"/>
      <c r="W279" s="238"/>
      <c r="X279" s="238"/>
      <c r="Y279" s="241"/>
      <c r="Z279" s="238"/>
      <c r="AA279" s="238"/>
      <c r="AB279" s="238"/>
      <c r="AC279" s="238"/>
      <c r="AD279" s="238"/>
      <c r="AE279" s="238"/>
      <c r="AF279" s="242" t="str">
        <f>IFERROR(IF(U279="FLEX-242-11","7265NBT-043020-242-100 to 180",IF(U279="FLEX-242-01","7265NBT-043020-242-000 to 083","")),"")</f>
        <v/>
      </c>
      <c r="AI279" s="336"/>
      <c r="AQ279" s="192"/>
    </row>
    <row r="280" spans="1:43" s="20" customFormat="1" ht="15" customHeight="1" x14ac:dyDescent="0.25">
      <c r="A280" s="137">
        <f t="shared" si="122"/>
        <v>271</v>
      </c>
      <c r="B280" s="21" t="s">
        <v>9</v>
      </c>
      <c r="C280" s="15" t="s">
        <v>59</v>
      </c>
      <c r="D280" s="15" t="s">
        <v>210</v>
      </c>
      <c r="E280" s="15"/>
      <c r="F280" s="16"/>
      <c r="G280" s="16"/>
      <c r="H280" s="16"/>
      <c r="I280" s="16"/>
      <c r="J280" s="16" t="s">
        <v>443</v>
      </c>
      <c r="K280" s="16" t="s">
        <v>65</v>
      </c>
      <c r="L280" s="359" t="str">
        <f>IF(C280&lt;&gt;"",CONCATENATE(IF(C280&lt;&gt;"",C280,""),IF(D280&lt;&gt;"","-"&amp;D280&amp;E280,""),IF(F280&lt;&gt;"","-"&amp;F280&amp;G280,""),IF(H280&lt;&gt;"","-"&amp;H280&amp;I280,""),IF(J280&lt;&gt;"","-"&amp;J280&amp;K280,"")),"")</f>
        <v>SL3-BH-WT1</v>
      </c>
      <c r="M280" s="21" t="str">
        <f>IFERROR(VLOOKUP(J280,'LOOK-UP TABLES'!$AS:$AT,2,FALSE),"")</f>
        <v>Weight Transmitter</v>
      </c>
      <c r="N280" s="21" t="s">
        <v>61</v>
      </c>
      <c r="O280" s="21" t="s">
        <v>366</v>
      </c>
      <c r="P280" s="21" t="s">
        <v>440</v>
      </c>
      <c r="Q280" s="21" t="s">
        <v>444</v>
      </c>
      <c r="R280" s="21" t="s">
        <v>445</v>
      </c>
      <c r="S280" s="37" t="str">
        <f t="shared" ref="S280:S282" si="125">IF(L280&lt;&gt;"",IF(N280&lt;&gt;"",N280,"")&amp;IF(O280&lt;&gt;""," "&amp;O280,"")&amp;IF(P280&lt;&gt;""," "&amp;P280,"")&amp;IF(Q280&lt;&gt;""," "&amp;Q280,"")&amp;IF(R280&lt;&gt;""," "&amp;R280,""),"")</f>
        <v>Shiploader 3 Boom Hoist Left Rope Tension Load Cell</v>
      </c>
      <c r="T280" s="21"/>
      <c r="U280" s="21" t="str">
        <f>IFERROR(VLOOKUP(L280, 'IO LIST'!$J$10:$AE$1823,22, FALSE),"")</f>
        <v>SL3-BH-RCP1</v>
      </c>
      <c r="V280" s="21" t="s">
        <v>136</v>
      </c>
      <c r="W280" s="21" t="s">
        <v>119</v>
      </c>
      <c r="X280" s="21"/>
      <c r="Y280" s="27"/>
      <c r="Z280" s="21"/>
      <c r="AA280" s="21"/>
      <c r="AB280" s="21"/>
      <c r="AC280" s="21"/>
      <c r="AD280" s="21"/>
      <c r="AE280" s="21"/>
      <c r="AF280" s="28" t="str">
        <f t="shared" si="104"/>
        <v/>
      </c>
      <c r="AI280" s="22"/>
      <c r="AJ280" s="20" t="s">
        <v>75</v>
      </c>
      <c r="AK280" s="313" t="s">
        <v>373</v>
      </c>
      <c r="AQ280" s="192"/>
    </row>
    <row r="281" spans="1:43" s="20" customFormat="1" ht="15" customHeight="1" x14ac:dyDescent="0.25">
      <c r="A281" s="137">
        <f t="shared" si="122"/>
        <v>272</v>
      </c>
      <c r="B281" s="21" t="s">
        <v>9</v>
      </c>
      <c r="C281" s="15" t="s">
        <v>59</v>
      </c>
      <c r="D281" s="15" t="s">
        <v>210</v>
      </c>
      <c r="E281" s="15"/>
      <c r="F281" s="16"/>
      <c r="G281" s="16"/>
      <c r="H281" s="16"/>
      <c r="I281" s="16"/>
      <c r="J281" s="16" t="s">
        <v>443</v>
      </c>
      <c r="K281" s="16" t="s">
        <v>77</v>
      </c>
      <c r="L281" s="359" t="str">
        <f>IF(C281&lt;&gt;"",CONCATENATE(IF(C281&lt;&gt;"",C281,""),IF(D281&lt;&gt;"","-"&amp;D281&amp;E281,""),IF(F281&lt;&gt;"","-"&amp;F281&amp;G281,""),IF(H281&lt;&gt;"","-"&amp;H281&amp;I281,""),IF(J281&lt;&gt;"","-"&amp;J281&amp;K281,"")),"")</f>
        <v>SL3-BH-WT2</v>
      </c>
      <c r="M281" s="21" t="str">
        <f>IFERROR(VLOOKUP(J281,'LOOK-UP TABLES'!$AS:$AT,2,FALSE),"")</f>
        <v>Weight Transmitter</v>
      </c>
      <c r="N281" s="21" t="s">
        <v>61</v>
      </c>
      <c r="O281" s="21" t="s">
        <v>366</v>
      </c>
      <c r="P281" s="21" t="s">
        <v>442</v>
      </c>
      <c r="Q281" s="21" t="s">
        <v>444</v>
      </c>
      <c r="R281" s="21" t="s">
        <v>445</v>
      </c>
      <c r="S281" s="37" t="str">
        <f t="shared" si="125"/>
        <v>Shiploader 3 Boom Hoist Right Rope Tension Load Cell</v>
      </c>
      <c r="T281" s="21"/>
      <c r="U281" s="21" t="str">
        <f>IFERROR(VLOOKUP(L281, 'IO LIST'!$J$10:$AE$1823,22, FALSE),"")</f>
        <v>SL3-BH-RCP1</v>
      </c>
      <c r="V281" s="21" t="s">
        <v>136</v>
      </c>
      <c r="W281" s="21" t="s">
        <v>119</v>
      </c>
      <c r="X281" s="21"/>
      <c r="Y281" s="27"/>
      <c r="Z281" s="21"/>
      <c r="AA281" s="21"/>
      <c r="AB281" s="21"/>
      <c r="AC281" s="21"/>
      <c r="AD281" s="21"/>
      <c r="AE281" s="21"/>
      <c r="AF281" s="28" t="str">
        <f t="shared" si="104"/>
        <v/>
      </c>
      <c r="AI281" s="22"/>
      <c r="AJ281" s="20" t="s">
        <v>75</v>
      </c>
      <c r="AK281" s="313" t="s">
        <v>373</v>
      </c>
      <c r="AQ281" s="192"/>
    </row>
    <row r="282" spans="1:43" s="20" customFormat="1" ht="15" customHeight="1" x14ac:dyDescent="0.25">
      <c r="A282" s="137">
        <f t="shared" si="122"/>
        <v>273</v>
      </c>
      <c r="B282" s="21"/>
      <c r="C282" s="15"/>
      <c r="D282" s="15"/>
      <c r="E282" s="15"/>
      <c r="F282" s="16"/>
      <c r="G282" s="16"/>
      <c r="H282" s="16" t="s">
        <v>446</v>
      </c>
      <c r="I282" s="16"/>
      <c r="J282" s="16"/>
      <c r="K282" s="16"/>
      <c r="L282" s="238"/>
      <c r="M282" s="21" t="str">
        <f>IFERROR(VLOOKUP(J282,'LOOK-UP TABLES'!$AS:$AT,2,FALSE),"")</f>
        <v/>
      </c>
      <c r="N282" s="21"/>
      <c r="O282" s="21"/>
      <c r="P282" s="21"/>
      <c r="Q282" s="21"/>
      <c r="R282" s="21"/>
      <c r="S282" s="37" t="str">
        <f t="shared" si="125"/>
        <v/>
      </c>
      <c r="T282" s="21"/>
      <c r="U282" s="21" t="str">
        <f>IFERROR(VLOOKUP(L282, 'IO LIST'!$J$10:$AE$1823,22, FALSE),"")</f>
        <v/>
      </c>
      <c r="V282" s="21"/>
      <c r="W282" s="21"/>
      <c r="X282" s="21"/>
      <c r="Y282" s="27"/>
      <c r="Z282" s="21"/>
      <c r="AA282" s="21"/>
      <c r="AB282" s="21"/>
      <c r="AC282" s="21"/>
      <c r="AD282" s="21"/>
      <c r="AE282" s="21"/>
      <c r="AF282" s="28" t="str">
        <f t="shared" si="104"/>
        <v/>
      </c>
      <c r="AI282" s="22"/>
      <c r="AQ282" s="192"/>
    </row>
    <row r="283" spans="1:43" s="20" customFormat="1" ht="15" customHeight="1" x14ac:dyDescent="0.25">
      <c r="A283" s="137">
        <f t="shared" si="72"/>
        <v>274</v>
      </c>
      <c r="B283" s="21" t="s">
        <v>16</v>
      </c>
      <c r="C283" s="15" t="s">
        <v>59</v>
      </c>
      <c r="D283" s="15" t="s">
        <v>210</v>
      </c>
      <c r="E283" s="15"/>
      <c r="F283" s="16"/>
      <c r="G283" s="16"/>
      <c r="H283" s="16" t="s">
        <v>211</v>
      </c>
      <c r="I283" s="16" t="s">
        <v>65</v>
      </c>
      <c r="J283" s="16" t="s">
        <v>212</v>
      </c>
      <c r="K283" s="16" t="s">
        <v>65</v>
      </c>
      <c r="L283" s="359" t="str">
        <f>IF(C283&lt;&gt;"",CONCATENATE(IF(C283&lt;&gt;"",C283,""),IF(D283&lt;&gt;"","-"&amp;D283&amp;E283,""),IF(F283&lt;&gt;"","-"&amp;F283&amp;G283,""),IF(H283&lt;&gt;"","-"&amp;H283&amp;I283,""),IF(J283&lt;&gt;"","-"&amp;J283&amp;K283,"")),"")</f>
        <v>SL3-BH-LCS1-PL1</v>
      </c>
      <c r="M283" s="21" t="str">
        <f>IFERROR(VLOOKUP(J283,'LOOK-UP TABLES'!$AS:$AT,2,FALSE),"")</f>
        <v xml:space="preserve">Pilot Light </v>
      </c>
      <c r="N283" s="21" t="s">
        <v>61</v>
      </c>
      <c r="O283" s="21" t="s">
        <v>366</v>
      </c>
      <c r="P283" s="21"/>
      <c r="Q283" s="21" t="s">
        <v>213</v>
      </c>
      <c r="R283" s="21" t="s">
        <v>214</v>
      </c>
      <c r="S283" s="37" t="str">
        <f>IF(L283&lt;&gt;"",IF(N283&lt;&gt;"",N283,"")&amp;IF(O283&lt;&gt;""," "&amp;O283,"")&amp;IF(P283&lt;&gt;""," "&amp;P283,"")&amp;IF(Q283&lt;&gt;""," "&amp;Q283,"")&amp;IF(R283&lt;&gt;""," "&amp;R283,""),"")</f>
        <v>Shiploader 3 Boom Hoist Maintenance Mode Active Pilot Light</v>
      </c>
      <c r="T283" s="21"/>
      <c r="U283" s="21" t="str">
        <f>IFERROR(VLOOKUP(L283, 'IO LIST'!$J$10:$AE$1823,22, FALSE),"")</f>
        <v>SL3-BH-RCP1</v>
      </c>
      <c r="V283" s="21" t="s">
        <v>99</v>
      </c>
      <c r="W283" s="21" t="s">
        <v>71</v>
      </c>
      <c r="X283" s="622" t="s">
        <v>169</v>
      </c>
      <c r="Y283" s="625" t="s">
        <v>2331</v>
      </c>
      <c r="Z283" s="21"/>
      <c r="AA283" s="21"/>
      <c r="AB283" s="21"/>
      <c r="AC283" s="21"/>
      <c r="AD283" s="21"/>
      <c r="AE283" s="21"/>
      <c r="AF283" s="28" t="str">
        <f>IFERROR(IF(U283="FLEX-242-11","7265NBT-043020-242-100 to 180",IF(U283="FLEX-242-01","7265NBT-043020-242-000 to 083","")),"")</f>
        <v/>
      </c>
      <c r="AI283" s="22"/>
      <c r="AN283" s="22" t="s">
        <v>106</v>
      </c>
      <c r="AQ283" s="192"/>
    </row>
    <row r="284" spans="1:43" s="20" customFormat="1" ht="15" customHeight="1" x14ac:dyDescent="0.25">
      <c r="A284" s="137">
        <f t="shared" si="72"/>
        <v>275</v>
      </c>
      <c r="B284" s="21" t="s">
        <v>16</v>
      </c>
      <c r="C284" s="15" t="s">
        <v>59</v>
      </c>
      <c r="D284" s="15" t="s">
        <v>210</v>
      </c>
      <c r="E284" s="15"/>
      <c r="F284" s="16"/>
      <c r="G284" s="16"/>
      <c r="H284" s="16" t="s">
        <v>211</v>
      </c>
      <c r="I284" s="16" t="s">
        <v>65</v>
      </c>
      <c r="J284" s="16" t="s">
        <v>215</v>
      </c>
      <c r="K284" s="16" t="s">
        <v>216</v>
      </c>
      <c r="L284" s="359" t="str">
        <f>IF(C284&lt;&gt;"",CONCATENATE(IF(C284&lt;&gt;"",C284,""),IF(D284&lt;&gt;"","-"&amp;D284&amp;E284,""),IF(F284&lt;&gt;"","-"&amp;F284&amp;G284,""),IF(H284&lt;&gt;"","-"&amp;H284&amp;I284,""),IF(J284&lt;&gt;"","-"&amp;J284&amp;K284,"")),"")</f>
        <v>SL3-BH-LCS1-PBL1A</v>
      </c>
      <c r="M284" s="21" t="str">
        <f>IFERROR(VLOOKUP(J284,'LOOK-UP TABLES'!$AS:$AT,2,FALSE),"")</f>
        <v>Push Button/Pilot Light</v>
      </c>
      <c r="N284" s="21" t="s">
        <v>61</v>
      </c>
      <c r="O284" s="21" t="s">
        <v>366</v>
      </c>
      <c r="P284" s="21"/>
      <c r="Q284" s="21" t="s">
        <v>447</v>
      </c>
      <c r="R284" s="21" t="s">
        <v>69</v>
      </c>
      <c r="S284" s="37" t="str">
        <f>IF(L284&lt;&gt;"",IF(N284&lt;&gt;"",N284,"")&amp;IF(O284&lt;&gt;""," "&amp;O284,"")&amp;IF(P284&lt;&gt;""," "&amp;P284,"")&amp;IF(Q284&lt;&gt;""," "&amp;Q284,"")&amp;IF(R284&lt;&gt;""," "&amp;R284,""),"")</f>
        <v>Shiploader 3 Boom Hoist Brake Test Release Push Button</v>
      </c>
      <c r="T284" s="21"/>
      <c r="U284" s="21" t="str">
        <f>IFERROR(VLOOKUP(L284, 'IO LIST'!$J$10:$AE$1823,22, FALSE),"")</f>
        <v>SL3-BH-RCP1</v>
      </c>
      <c r="V284" s="21" t="s">
        <v>99</v>
      </c>
      <c r="W284" s="21" t="s">
        <v>71</v>
      </c>
      <c r="X284" s="622" t="s">
        <v>169</v>
      </c>
      <c r="Y284" s="625" t="s">
        <v>2332</v>
      </c>
      <c r="Z284" s="21"/>
      <c r="AA284" s="21"/>
      <c r="AB284" s="21"/>
      <c r="AC284" s="21"/>
      <c r="AD284" s="21"/>
      <c r="AE284" s="21"/>
      <c r="AF284" s="28" t="str">
        <f>IFERROR(IF(U284="FLEX-242-11","7265NBT-043020-242-100 to 180",IF(U284="FLEX-242-01","7265NBT-043020-242-000 to 083","")),"")</f>
        <v/>
      </c>
      <c r="AI284" s="22"/>
      <c r="AN284" s="22" t="s">
        <v>106</v>
      </c>
      <c r="AQ284" s="192"/>
    </row>
    <row r="285" spans="1:43" s="20" customFormat="1" ht="15" customHeight="1" x14ac:dyDescent="0.25">
      <c r="A285" s="137">
        <f t="shared" si="72"/>
        <v>276</v>
      </c>
      <c r="B285" s="21" t="s">
        <v>16</v>
      </c>
      <c r="C285" s="15" t="s">
        <v>59</v>
      </c>
      <c r="D285" s="15" t="s">
        <v>210</v>
      </c>
      <c r="E285" s="15"/>
      <c r="F285" s="16"/>
      <c r="G285" s="16"/>
      <c r="H285" s="16" t="s">
        <v>211</v>
      </c>
      <c r="I285" s="16" t="s">
        <v>65</v>
      </c>
      <c r="J285" s="16" t="s">
        <v>215</v>
      </c>
      <c r="K285" s="16" t="s">
        <v>219</v>
      </c>
      <c r="L285" s="359" t="str">
        <f t="shared" ref="L285" si="126">IF(C285&lt;&gt;"",CONCATENATE(IF(C285&lt;&gt;"",C285,""),IF(D285&lt;&gt;"","-"&amp;D285&amp;E285,""),IF(F285&lt;&gt;"","-"&amp;F285&amp;G285,""),IF(H285&lt;&gt;"","-"&amp;H285&amp;I285,""),IF(J285&lt;&gt;"","-"&amp;J285&amp;K285,"")),"")</f>
        <v>SL3-BH-LCS1-PBL1B</v>
      </c>
      <c r="M285" s="21" t="str">
        <f>IFERROR(VLOOKUP(J285,'LOOK-UP TABLES'!$AS:$AT,2,FALSE),"")</f>
        <v>Push Button/Pilot Light</v>
      </c>
      <c r="N285" s="21" t="s">
        <v>61</v>
      </c>
      <c r="O285" s="21" t="s">
        <v>366</v>
      </c>
      <c r="P285" s="21"/>
      <c r="Q285" s="21" t="s">
        <v>447</v>
      </c>
      <c r="R285" s="21" t="s">
        <v>214</v>
      </c>
      <c r="S285" s="37" t="str">
        <f t="shared" ref="S285" si="127">IF(L285&lt;&gt;"",IF(N285&lt;&gt;"",N285,"")&amp;IF(O285&lt;&gt;""," "&amp;O285,"")&amp;IF(P285&lt;&gt;""," "&amp;P285,"")&amp;IF(Q285&lt;&gt;""," "&amp;Q285,"")&amp;IF(R285&lt;&gt;""," "&amp;R285,""),"")</f>
        <v>Shiploader 3 Boom Hoist Brake Test Release Pilot Light</v>
      </c>
      <c r="T285" s="21"/>
      <c r="U285" s="21" t="str">
        <f>IFERROR(VLOOKUP(L285, 'IO LIST'!$J$10:$AE$1823,22, FALSE),"")</f>
        <v>SL3-BH-RCP1</v>
      </c>
      <c r="V285" s="21" t="s">
        <v>91</v>
      </c>
      <c r="W285" s="21" t="s">
        <v>71</v>
      </c>
      <c r="X285" s="622" t="s">
        <v>169</v>
      </c>
      <c r="Y285" s="625" t="s">
        <v>2332</v>
      </c>
      <c r="Z285" s="21"/>
      <c r="AA285" s="21"/>
      <c r="AB285" s="21"/>
      <c r="AC285" s="21"/>
      <c r="AD285" s="21"/>
      <c r="AE285" s="21"/>
      <c r="AF285" s="28" t="str">
        <f t="shared" ref="AF285" si="128">IFERROR(IF(U285="FLEX-242-11","7265NBT-043020-242-100 to 180",IF(U285="FLEX-242-01","7265NBT-043020-242-000 to 083","")),"")</f>
        <v/>
      </c>
      <c r="AI285" s="22"/>
      <c r="AN285" s="22" t="s">
        <v>152</v>
      </c>
      <c r="AQ285" s="192"/>
    </row>
    <row r="286" spans="1:43" s="20" customFormat="1" ht="15" customHeight="1" x14ac:dyDescent="0.25">
      <c r="A286" s="137">
        <f t="shared" si="72"/>
        <v>277</v>
      </c>
      <c r="B286" s="21" t="s">
        <v>16</v>
      </c>
      <c r="C286" s="15" t="s">
        <v>59</v>
      </c>
      <c r="D286" s="15" t="s">
        <v>210</v>
      </c>
      <c r="E286" s="15"/>
      <c r="F286" s="16"/>
      <c r="G286" s="16"/>
      <c r="H286" s="16" t="s">
        <v>211</v>
      </c>
      <c r="I286" s="16" t="s">
        <v>65</v>
      </c>
      <c r="J286" s="16" t="s">
        <v>448</v>
      </c>
      <c r="K286" s="16" t="s">
        <v>216</v>
      </c>
      <c r="L286" s="359" t="str">
        <f>IF(C286&lt;&gt;"",CONCATENATE(IF(C286&lt;&gt;"",C286,""),IF(D286&lt;&gt;"","-"&amp;D286&amp;E286,""),IF(F286&lt;&gt;"","-"&amp;F286&amp;G286,""),IF(H286&lt;&gt;"","-"&amp;H286&amp;I286,""),IF(J286&lt;&gt;"","-"&amp;J286&amp;K286,"")),"")</f>
        <v>SL3-BH-LCS1-SEL1A</v>
      </c>
      <c r="M286" s="21" t="str">
        <f>IFERROR(VLOOKUP(J286,'LOOK-UP TABLES'!$AS:$AT,2,FALSE),"")</f>
        <v xml:space="preserve">Selector Switch </v>
      </c>
      <c r="N286" s="21" t="s">
        <v>61</v>
      </c>
      <c r="O286" s="21" t="s">
        <v>366</v>
      </c>
      <c r="P286" s="291" t="s">
        <v>449</v>
      </c>
      <c r="Q286" s="291" t="s">
        <v>450</v>
      </c>
      <c r="R286" s="21" t="s">
        <v>451</v>
      </c>
      <c r="S286" s="37" t="str">
        <f>IF(L286&lt;&gt;"",IF(N286&lt;&gt;"",N286,"")&amp;IF(O286&lt;&gt;""," "&amp;O286,"")&amp;IF(P286&lt;&gt;""," "&amp;P286,"")&amp;IF(Q286&lt;&gt;""," "&amp;Q286,"")&amp;IF(R286&lt;&gt;""," "&amp;R286,""),"")</f>
        <v>Shiploader 3 Boom Hoist Winch 1  Safety Brake Selector Switch</v>
      </c>
      <c r="T286" s="21"/>
      <c r="U286" s="21" t="str">
        <f>IFERROR(VLOOKUP(L286, 'IO LIST'!$J$10:$AE$1823,22, FALSE),"")</f>
        <v>SL3-BH-RCP1</v>
      </c>
      <c r="V286" s="21" t="s">
        <v>91</v>
      </c>
      <c r="W286" s="21" t="s">
        <v>71</v>
      </c>
      <c r="X286" s="622" t="s">
        <v>169</v>
      </c>
      <c r="Y286" s="625" t="s">
        <v>2336</v>
      </c>
      <c r="Z286" s="21"/>
      <c r="AA286" s="21"/>
      <c r="AB286" s="21"/>
      <c r="AC286" s="21"/>
      <c r="AD286" s="21"/>
      <c r="AE286" s="21"/>
      <c r="AF286" s="28" t="str">
        <f>IFERROR(IF(U286="FLEX-242-11","7265NBT-043020-242-100 to 180",IF(U286="FLEX-242-01","7265NBT-043020-242-000 to 083","")),"")</f>
        <v/>
      </c>
      <c r="AI286" s="22"/>
      <c r="AN286" s="22" t="s">
        <v>152</v>
      </c>
      <c r="AQ286" s="192"/>
    </row>
    <row r="287" spans="1:43" s="20" customFormat="1" ht="15" customHeight="1" x14ac:dyDescent="0.25">
      <c r="A287" s="137">
        <f t="shared" si="72"/>
        <v>278</v>
      </c>
      <c r="B287" s="21" t="s">
        <v>16</v>
      </c>
      <c r="C287" s="15" t="s">
        <v>59</v>
      </c>
      <c r="D287" s="15" t="s">
        <v>210</v>
      </c>
      <c r="E287" s="15"/>
      <c r="F287" s="16"/>
      <c r="G287" s="16"/>
      <c r="H287" s="16" t="s">
        <v>211</v>
      </c>
      <c r="I287" s="16" t="s">
        <v>65</v>
      </c>
      <c r="J287" s="16" t="s">
        <v>448</v>
      </c>
      <c r="K287" s="16" t="s">
        <v>219</v>
      </c>
      <c r="L287" s="359" t="str">
        <f t="shared" ref="L287:L290" si="129">IF(C287&lt;&gt;"",CONCATENATE(IF(C287&lt;&gt;"",C287,""),IF(D287&lt;&gt;"","-"&amp;D287&amp;E287,""),IF(F287&lt;&gt;"","-"&amp;F287&amp;G287,""),IF(H287&lt;&gt;"","-"&amp;H287&amp;I287,""),IF(J287&lt;&gt;"","-"&amp;J287&amp;K287,"")),"")</f>
        <v>SL3-BH-LCS1-SEL1B</v>
      </c>
      <c r="M287" s="21" t="str">
        <f>IFERROR(VLOOKUP(J287,'LOOK-UP TABLES'!$AS:$AT,2,FALSE),"")</f>
        <v xml:space="preserve">Selector Switch </v>
      </c>
      <c r="N287" s="21" t="s">
        <v>61</v>
      </c>
      <c r="O287" s="21" t="s">
        <v>366</v>
      </c>
      <c r="P287" s="291" t="s">
        <v>452</v>
      </c>
      <c r="Q287" s="291" t="s">
        <v>450</v>
      </c>
      <c r="R287" s="21" t="s">
        <v>451</v>
      </c>
      <c r="S287" s="37" t="str">
        <f t="shared" ref="S287:S297" si="130">IF(L287&lt;&gt;"",IF(N287&lt;&gt;"",N287,"")&amp;IF(O287&lt;&gt;""," "&amp;O287,"")&amp;IF(P287&lt;&gt;""," "&amp;P287,"")&amp;IF(Q287&lt;&gt;""," "&amp;Q287,"")&amp;IF(R287&lt;&gt;""," "&amp;R287,""),"")</f>
        <v>Shiploader 3 Boom Hoist Winch 2  Safety Brake Selector Switch</v>
      </c>
      <c r="T287" s="21"/>
      <c r="U287" s="21" t="str">
        <f>IFERROR(VLOOKUP(L287, 'IO LIST'!$J$10:$AE$1823,22, FALSE),"")</f>
        <v>SL3-BH-RCP1</v>
      </c>
      <c r="V287" s="21" t="s">
        <v>91</v>
      </c>
      <c r="W287" s="21" t="s">
        <v>71</v>
      </c>
      <c r="X287" s="622" t="s">
        <v>169</v>
      </c>
      <c r="Y287" s="625" t="s">
        <v>2336</v>
      </c>
      <c r="Z287" s="21"/>
      <c r="AA287" s="21"/>
      <c r="AB287" s="21"/>
      <c r="AC287" s="21"/>
      <c r="AD287" s="21"/>
      <c r="AE287" s="21"/>
      <c r="AF287" s="28" t="str">
        <f t="shared" ref="AF287:AF297" si="131">IFERROR(IF(U287="FLEX-242-11","7265NBT-043020-242-100 to 180",IF(U287="FLEX-242-01","7265NBT-043020-242-000 to 083","")),"")</f>
        <v/>
      </c>
      <c r="AI287" s="22"/>
      <c r="AN287" s="22" t="s">
        <v>152</v>
      </c>
      <c r="AQ287" s="192"/>
    </row>
    <row r="288" spans="1:43" s="20" customFormat="1" ht="15" customHeight="1" x14ac:dyDescent="0.25">
      <c r="A288" s="137">
        <f t="shared" si="72"/>
        <v>279</v>
      </c>
      <c r="B288" s="21" t="s">
        <v>16</v>
      </c>
      <c r="C288" s="15" t="s">
        <v>59</v>
      </c>
      <c r="D288" s="15" t="s">
        <v>210</v>
      </c>
      <c r="E288" s="15"/>
      <c r="F288" s="16"/>
      <c r="G288" s="16"/>
      <c r="H288" s="16" t="s">
        <v>211</v>
      </c>
      <c r="I288" s="16" t="s">
        <v>65</v>
      </c>
      <c r="J288" s="16" t="s">
        <v>220</v>
      </c>
      <c r="K288" s="16" t="s">
        <v>123</v>
      </c>
      <c r="L288" s="359" t="str">
        <f t="shared" ref="L288:L289" si="132">IF(C288&lt;&gt;"",CONCATENATE(IF(C288&lt;&gt;"",C288,""),IF(D288&lt;&gt;"","-"&amp;D288&amp;E288,""),IF(F288&lt;&gt;"","-"&amp;F288&amp;G288,""),IF(H288&lt;&gt;"","-"&amp;H288&amp;I288,""),IF(J288&lt;&gt;"","-"&amp;J288&amp;K288,"")),"")</f>
        <v>SL3-BH-LCS1-PB5</v>
      </c>
      <c r="M288" s="21" t="str">
        <f>IFERROR(VLOOKUP(J288,'LOOK-UP TABLES'!$AS:$AT,2,FALSE),"")</f>
        <v xml:space="preserve">Push Button </v>
      </c>
      <c r="N288" s="21" t="s">
        <v>61</v>
      </c>
      <c r="O288" s="21" t="s">
        <v>366</v>
      </c>
      <c r="P288" s="21"/>
      <c r="Q288" s="21" t="s">
        <v>453</v>
      </c>
      <c r="R288" s="21" t="s">
        <v>69</v>
      </c>
      <c r="S288" s="37" t="str">
        <f t="shared" ref="S288:S289" si="133">IF(L288&lt;&gt;"",IF(N288&lt;&gt;"",N288,"")&amp;IF(O288&lt;&gt;""," "&amp;O288,"")&amp;IF(P288&lt;&gt;""," "&amp;P288,"")&amp;IF(Q288&lt;&gt;""," "&amp;Q288,"")&amp;IF(R288&lt;&gt;""," "&amp;R288,""),"")</f>
        <v>Shiploader 3 Boom Hoist Raise  Push Button</v>
      </c>
      <c r="T288" s="21"/>
      <c r="U288" s="21" t="str">
        <f>IFERROR(VLOOKUP(L288, 'IO LIST'!$J$10:$AE$1823,22, FALSE),"")</f>
        <v>SL3-BH-RCP1</v>
      </c>
      <c r="V288" s="21" t="s">
        <v>91</v>
      </c>
      <c r="W288" s="21" t="s">
        <v>71</v>
      </c>
      <c r="X288" s="622" t="s">
        <v>169</v>
      </c>
      <c r="Y288" s="625" t="s">
        <v>2333</v>
      </c>
      <c r="Z288" s="21"/>
      <c r="AA288" s="21"/>
      <c r="AB288" s="21"/>
      <c r="AC288" s="21"/>
      <c r="AD288" s="21"/>
      <c r="AE288" s="21"/>
      <c r="AF288" s="28" t="str">
        <f t="shared" ref="AF288:AF289" si="134">IFERROR(IF(U288="FLEX-242-11","7265NBT-043020-242-100 to 180",IF(U288="FLEX-242-01","7265NBT-043020-242-000 to 083","")),"")</f>
        <v/>
      </c>
      <c r="AI288" s="22"/>
      <c r="AN288" s="22" t="s">
        <v>152</v>
      </c>
      <c r="AQ288" s="192"/>
    </row>
    <row r="289" spans="1:43" s="20" customFormat="1" ht="15" customHeight="1" x14ac:dyDescent="0.25">
      <c r="A289" s="137">
        <f t="shared" si="72"/>
        <v>280</v>
      </c>
      <c r="B289" s="21" t="s">
        <v>16</v>
      </c>
      <c r="C289" s="15" t="s">
        <v>59</v>
      </c>
      <c r="D289" s="15" t="s">
        <v>210</v>
      </c>
      <c r="E289" s="15"/>
      <c r="F289" s="16"/>
      <c r="G289" s="16"/>
      <c r="H289" s="16" t="s">
        <v>211</v>
      </c>
      <c r="I289" s="16" t="s">
        <v>65</v>
      </c>
      <c r="J289" s="16" t="s">
        <v>220</v>
      </c>
      <c r="K289" s="16" t="s">
        <v>125</v>
      </c>
      <c r="L289" s="359" t="str">
        <f t="shared" si="132"/>
        <v>SL3-BH-LCS1-PB6</v>
      </c>
      <c r="M289" s="21" t="str">
        <f>IFERROR(VLOOKUP(J289,'LOOK-UP TABLES'!$AS:$AT,2,FALSE),"")</f>
        <v xml:space="preserve">Push Button </v>
      </c>
      <c r="N289" s="21" t="s">
        <v>61</v>
      </c>
      <c r="O289" s="21" t="s">
        <v>366</v>
      </c>
      <c r="P289" s="21"/>
      <c r="Q289" s="21" t="s">
        <v>228</v>
      </c>
      <c r="R289" s="21" t="s">
        <v>69</v>
      </c>
      <c r="S289" s="37" t="str">
        <f t="shared" si="133"/>
        <v>Shiploader 3 Boom Hoist Lower Push Button</v>
      </c>
      <c r="T289" s="21"/>
      <c r="U289" s="21" t="str">
        <f>IFERROR(VLOOKUP(L289, 'IO LIST'!$J$10:$AE$1823,22, FALSE),"")</f>
        <v>SL3-BH-RCP1</v>
      </c>
      <c r="V289" s="21" t="s">
        <v>91</v>
      </c>
      <c r="W289" s="21" t="s">
        <v>71</v>
      </c>
      <c r="X289" s="622" t="s">
        <v>169</v>
      </c>
      <c r="Y289" s="625" t="s">
        <v>2333</v>
      </c>
      <c r="Z289" s="21"/>
      <c r="AA289" s="21"/>
      <c r="AB289" s="21"/>
      <c r="AC289" s="21"/>
      <c r="AD289" s="21"/>
      <c r="AE289" s="21"/>
      <c r="AF289" s="28" t="str">
        <f t="shared" si="134"/>
        <v/>
      </c>
      <c r="AI289" s="22"/>
      <c r="AN289" s="22" t="s">
        <v>152</v>
      </c>
      <c r="AQ289" s="192"/>
    </row>
    <row r="290" spans="1:43" s="20" customFormat="1" ht="15" customHeight="1" x14ac:dyDescent="0.25">
      <c r="A290" s="137">
        <f t="shared" si="72"/>
        <v>281</v>
      </c>
      <c r="B290" s="21" t="s">
        <v>16</v>
      </c>
      <c r="C290" s="15" t="s">
        <v>59</v>
      </c>
      <c r="D290" s="15" t="s">
        <v>210</v>
      </c>
      <c r="E290" s="15"/>
      <c r="F290" s="16"/>
      <c r="G290" s="16"/>
      <c r="H290" s="16" t="s">
        <v>211</v>
      </c>
      <c r="I290" s="16" t="s">
        <v>65</v>
      </c>
      <c r="J290" s="16" t="s">
        <v>220</v>
      </c>
      <c r="K290" s="16" t="s">
        <v>127</v>
      </c>
      <c r="L290" s="359" t="str">
        <f t="shared" si="129"/>
        <v>SL3-BH-LCS1-PB7</v>
      </c>
      <c r="M290" s="21" t="str">
        <f>IFERROR(VLOOKUP(J290,'LOOK-UP TABLES'!$AS:$AT,2,FALSE),"")</f>
        <v xml:space="preserve">Push Button </v>
      </c>
      <c r="N290" s="21" t="s">
        <v>61</v>
      </c>
      <c r="O290" s="21" t="s">
        <v>366</v>
      </c>
      <c r="P290" s="21"/>
      <c r="Q290" s="21" t="s">
        <v>454</v>
      </c>
      <c r="R290" s="21" t="s">
        <v>69</v>
      </c>
      <c r="S290" s="37" t="str">
        <f t="shared" si="130"/>
        <v>Shiploader 3 Boom Hoist Overtravel Bypass Push Button</v>
      </c>
      <c r="T290" s="21"/>
      <c r="U290" s="21" t="str">
        <f>IFERROR(VLOOKUP(L290, 'IO LIST'!$J$10:$AE$1823,22, FALSE),"")</f>
        <v>SL3-BH-RCP1</v>
      </c>
      <c r="V290" s="21" t="s">
        <v>91</v>
      </c>
      <c r="W290" s="21" t="s">
        <v>71</v>
      </c>
      <c r="X290" s="622" t="s">
        <v>169</v>
      </c>
      <c r="Y290" s="625" t="s">
        <v>2337</v>
      </c>
      <c r="Z290" s="21"/>
      <c r="AA290" s="21"/>
      <c r="AB290" s="21"/>
      <c r="AC290" s="21"/>
      <c r="AD290" s="21"/>
      <c r="AE290" s="21"/>
      <c r="AF290" s="28" t="str">
        <f t="shared" si="131"/>
        <v/>
      </c>
      <c r="AI290" s="22"/>
      <c r="AN290" s="22" t="s">
        <v>152</v>
      </c>
      <c r="AQ290" s="192"/>
    </row>
    <row r="291" spans="1:43" s="20" customFormat="1" ht="15" customHeight="1" x14ac:dyDescent="0.25">
      <c r="A291" s="137"/>
      <c r="B291" s="21"/>
      <c r="C291" s="15"/>
      <c r="D291" s="15"/>
      <c r="E291" s="15"/>
      <c r="F291" s="16"/>
      <c r="G291" s="16"/>
      <c r="H291" s="16"/>
      <c r="I291" s="16"/>
      <c r="J291" s="16"/>
      <c r="K291" s="16"/>
      <c r="L291" s="21"/>
      <c r="M291" s="21"/>
      <c r="N291" s="21"/>
      <c r="O291" s="21"/>
      <c r="P291" s="21"/>
      <c r="Q291" s="21"/>
      <c r="R291" s="21"/>
      <c r="S291" s="37"/>
      <c r="T291" s="21"/>
      <c r="U291" s="21"/>
      <c r="V291" s="21"/>
      <c r="W291" s="21"/>
      <c r="X291" s="21"/>
      <c r="Y291" s="27"/>
      <c r="Z291" s="21"/>
      <c r="AA291" s="21"/>
      <c r="AB291" s="21"/>
      <c r="AC291" s="21"/>
      <c r="AD291" s="21"/>
      <c r="AE291" s="21"/>
      <c r="AF291" s="28"/>
      <c r="AI291" s="22"/>
      <c r="AN291" s="22"/>
      <c r="AQ291" s="192"/>
    </row>
    <row r="292" spans="1:43" s="20" customFormat="1" ht="15" customHeight="1" x14ac:dyDescent="0.25">
      <c r="A292" s="137">
        <f t="shared" si="72"/>
        <v>283</v>
      </c>
      <c r="B292" s="21" t="s">
        <v>16</v>
      </c>
      <c r="C292" s="15" t="s">
        <v>59</v>
      </c>
      <c r="D292" s="15" t="s">
        <v>210</v>
      </c>
      <c r="E292" s="15"/>
      <c r="F292" s="16"/>
      <c r="G292" s="16"/>
      <c r="H292" s="16" t="s">
        <v>211</v>
      </c>
      <c r="I292" s="16" t="s">
        <v>65</v>
      </c>
      <c r="J292" s="16" t="s">
        <v>212</v>
      </c>
      <c r="K292" s="16" t="s">
        <v>77</v>
      </c>
      <c r="L292" s="359" t="str">
        <f>IF(C292&lt;&gt;"",CONCATENATE(IF(C292&lt;&gt;"",C292,""),IF(D292&lt;&gt;"","-"&amp;D292&amp;E292,""),IF(F292&lt;&gt;"","-"&amp;F292&amp;G292,""),IF(H292&lt;&gt;"","-"&amp;H292&amp;I292,""),IF(J292&lt;&gt;"","-"&amp;J292&amp;K292,"")),"")</f>
        <v>SL3-BH-LCS1-PL2</v>
      </c>
      <c r="M292" s="21" t="str">
        <f>IFERROR(VLOOKUP(J292,'LOOK-UP TABLES'!$AS:$AT,2,FALSE),"")</f>
        <v xml:space="preserve">Pilot Light </v>
      </c>
      <c r="N292" s="21" t="s">
        <v>61</v>
      </c>
      <c r="O292" s="21" t="s">
        <v>366</v>
      </c>
      <c r="P292" s="21"/>
      <c r="Q292" s="21" t="s">
        <v>455</v>
      </c>
      <c r="R292" s="21" t="s">
        <v>214</v>
      </c>
      <c r="S292" s="37" t="str">
        <f>IF(L292&lt;&gt;"",IF(N292&lt;&gt;"",N292,"")&amp;IF(O292&lt;&gt;""," "&amp;O292,"")&amp;IF(P292&lt;&gt;""," "&amp;P292,"")&amp;IF(Q292&lt;&gt;""," "&amp;Q292,"")&amp;IF(R292&lt;&gt;""," "&amp;R292,""),"")</f>
        <v>Shiploader 3 Boom Hoist Cable Service Indicator Pilot Light</v>
      </c>
      <c r="T292" s="21"/>
      <c r="U292" s="21" t="str">
        <f>IFERROR(VLOOKUP(L292, 'IO LIST'!$J$10:$AE$1823,22, FALSE),"")</f>
        <v>SL3-BH-RCP1</v>
      </c>
      <c r="V292" s="21" t="s">
        <v>99</v>
      </c>
      <c r="W292" s="21" t="s">
        <v>71</v>
      </c>
      <c r="X292" s="622" t="s">
        <v>169</v>
      </c>
      <c r="Y292" s="625" t="s">
        <v>2331</v>
      </c>
      <c r="Z292" s="21"/>
      <c r="AA292" s="21"/>
      <c r="AB292" s="21"/>
      <c r="AC292" s="21"/>
      <c r="AD292" s="21"/>
      <c r="AE292" s="21"/>
      <c r="AF292" s="28" t="str">
        <f>IFERROR(IF(U292="FLEX-242-11","7265NBT-043020-242-100 to 180",IF(U292="FLEX-242-01","7265NBT-043020-242-000 to 083","")),"")</f>
        <v/>
      </c>
      <c r="AI292" s="22"/>
      <c r="AN292" s="22" t="s">
        <v>106</v>
      </c>
      <c r="AQ292" s="192"/>
    </row>
    <row r="293" spans="1:43" s="20" customFormat="1" ht="15" customHeight="1" x14ac:dyDescent="0.25">
      <c r="A293" s="137">
        <f t="shared" si="72"/>
        <v>284</v>
      </c>
      <c r="B293" s="21" t="s">
        <v>16</v>
      </c>
      <c r="C293" s="15" t="s">
        <v>59</v>
      </c>
      <c r="D293" s="15" t="s">
        <v>210</v>
      </c>
      <c r="E293" s="15"/>
      <c r="F293" s="16"/>
      <c r="G293" s="16"/>
      <c r="H293" s="16" t="s">
        <v>211</v>
      </c>
      <c r="I293" s="16" t="s">
        <v>65</v>
      </c>
      <c r="J293" s="16" t="s">
        <v>220</v>
      </c>
      <c r="K293" s="16" t="s">
        <v>65</v>
      </c>
      <c r="L293" s="359" t="str">
        <f>IF(C293&lt;&gt;"",CONCATENATE(IF(C293&lt;&gt;"",C293,""),IF(D293&lt;&gt;"","-"&amp;D293&amp;E293,""),IF(F293&lt;&gt;"","-"&amp;F293&amp;G293,""),IF(H293&lt;&gt;"","-"&amp;H293&amp;I293,""),IF(J293&lt;&gt;"","-"&amp;J293&amp;K293,"")),"")</f>
        <v>SL3-BH-LCS1-PB1</v>
      </c>
      <c r="M293" s="21" t="str">
        <f>IFERROR(VLOOKUP(J293,'LOOK-UP TABLES'!$AS:$AT,2,FALSE),"")</f>
        <v xml:space="preserve">Push Button </v>
      </c>
      <c r="N293" s="21" t="s">
        <v>61</v>
      </c>
      <c r="O293" s="21" t="s">
        <v>366</v>
      </c>
      <c r="P293" s="21" t="s">
        <v>449</v>
      </c>
      <c r="Q293" s="291" t="s">
        <v>456</v>
      </c>
      <c r="R293" s="21" t="s">
        <v>69</v>
      </c>
      <c r="S293" s="37" t="str">
        <f>IF(L293&lt;&gt;"",IF(N293&lt;&gt;"",N293,"")&amp;IF(O293&lt;&gt;""," "&amp;O293,"")&amp;IF(P293&lt;&gt;""," "&amp;P293,"")&amp;IF(Q293&lt;&gt;""," "&amp;Q293,"")&amp;IF(R293&lt;&gt;""," "&amp;R293,""),"")</f>
        <v>Shiploader 3 Boom Hoist Winch 1 Rope Reel In Push Button</v>
      </c>
      <c r="T293" s="21"/>
      <c r="U293" s="21" t="str">
        <f>IFERROR(VLOOKUP(L293, 'IO LIST'!$J$10:$AE$1823,22, FALSE),"")</f>
        <v>SL3-BH-RCP1</v>
      </c>
      <c r="V293" s="21" t="s">
        <v>91</v>
      </c>
      <c r="W293" s="21" t="s">
        <v>71</v>
      </c>
      <c r="X293" s="622" t="s">
        <v>169</v>
      </c>
      <c r="Y293" s="625" t="s">
        <v>2333</v>
      </c>
      <c r="Z293" s="21"/>
      <c r="AA293" s="21"/>
      <c r="AB293" s="21"/>
      <c r="AC293" s="21"/>
      <c r="AD293" s="21"/>
      <c r="AE293" s="21"/>
      <c r="AF293" s="28" t="str">
        <f>IFERROR(IF(U293="FLEX-242-11","7265NBT-043020-242-100 to 180",IF(U293="FLEX-242-01","7265NBT-043020-242-000 to 083","")),"")</f>
        <v/>
      </c>
      <c r="AI293" s="22"/>
      <c r="AN293" s="22" t="s">
        <v>152</v>
      </c>
      <c r="AQ293" s="192"/>
    </row>
    <row r="294" spans="1:43" s="20" customFormat="1" ht="15" customHeight="1" x14ac:dyDescent="0.25">
      <c r="A294" s="137">
        <f t="shared" si="72"/>
        <v>285</v>
      </c>
      <c r="B294" s="21" t="s">
        <v>16</v>
      </c>
      <c r="C294" s="15" t="s">
        <v>59</v>
      </c>
      <c r="D294" s="15" t="s">
        <v>210</v>
      </c>
      <c r="E294" s="15"/>
      <c r="F294" s="16"/>
      <c r="G294" s="16"/>
      <c r="H294" s="16" t="s">
        <v>211</v>
      </c>
      <c r="I294" s="16" t="s">
        <v>65</v>
      </c>
      <c r="J294" s="16" t="s">
        <v>220</v>
      </c>
      <c r="K294" s="16" t="s">
        <v>77</v>
      </c>
      <c r="L294" s="359" t="str">
        <f>IF(C294&lt;&gt;"",CONCATENATE(IF(C294&lt;&gt;"",C294,""),IF(D294&lt;&gt;"","-"&amp;D294&amp;E294,""),IF(F294&lt;&gt;"","-"&amp;F294&amp;G294,""),IF(H294&lt;&gt;"","-"&amp;H294&amp;I294,""),IF(J294&lt;&gt;"","-"&amp;J294&amp;K294,"")),"")</f>
        <v>SL3-BH-LCS1-PB2</v>
      </c>
      <c r="M294" s="21" t="str">
        <f>IFERROR(VLOOKUP(J294,'LOOK-UP TABLES'!$AS:$AT,2,FALSE),"")</f>
        <v xml:space="preserve">Push Button </v>
      </c>
      <c r="N294" s="21" t="s">
        <v>61</v>
      </c>
      <c r="O294" s="21" t="s">
        <v>366</v>
      </c>
      <c r="P294" s="21" t="s">
        <v>449</v>
      </c>
      <c r="Q294" s="291" t="s">
        <v>457</v>
      </c>
      <c r="R294" s="21" t="s">
        <v>69</v>
      </c>
      <c r="S294" s="37" t="str">
        <f>IF(L294&lt;&gt;"",IF(N294&lt;&gt;"",N294,"")&amp;IF(O294&lt;&gt;""," "&amp;O294,"")&amp;IF(P294&lt;&gt;""," "&amp;P294,"")&amp;IF(Q294&lt;&gt;""," "&amp;Q294,"")&amp;IF(R294&lt;&gt;""," "&amp;R294,""),"")</f>
        <v>Shiploader 3 Boom Hoist Winch 1 Rope Reel Out Push Button</v>
      </c>
      <c r="T294" s="21"/>
      <c r="U294" s="21" t="str">
        <f>IFERROR(VLOOKUP(L294, 'IO LIST'!$J$10:$AE$1823,22, FALSE),"")</f>
        <v>SL3-BH-RCP1</v>
      </c>
      <c r="V294" s="21" t="s">
        <v>91</v>
      </c>
      <c r="W294" s="21" t="s">
        <v>71</v>
      </c>
      <c r="X294" s="622" t="s">
        <v>169</v>
      </c>
      <c r="Y294" s="625" t="s">
        <v>2333</v>
      </c>
      <c r="Z294" s="21"/>
      <c r="AA294" s="21"/>
      <c r="AB294" s="21"/>
      <c r="AC294" s="21"/>
      <c r="AD294" s="21"/>
      <c r="AE294" s="21"/>
      <c r="AF294" s="28" t="str">
        <f>IFERROR(IF(U294="FLEX-242-11","7265NBT-043020-242-100 to 180",IF(U294="FLEX-242-01","7265NBT-043020-242-000 to 083","")),"")</f>
        <v/>
      </c>
      <c r="AI294" s="22"/>
      <c r="AN294" s="22" t="s">
        <v>152</v>
      </c>
      <c r="AQ294" s="192"/>
    </row>
    <row r="295" spans="1:43" s="20" customFormat="1" ht="15" customHeight="1" x14ac:dyDescent="0.25">
      <c r="A295" s="137">
        <f t="shared" si="72"/>
        <v>286</v>
      </c>
      <c r="B295" s="21" t="s">
        <v>16</v>
      </c>
      <c r="C295" s="15" t="s">
        <v>59</v>
      </c>
      <c r="D295" s="15" t="s">
        <v>210</v>
      </c>
      <c r="E295" s="15"/>
      <c r="F295" s="16"/>
      <c r="G295" s="16"/>
      <c r="H295" s="16" t="s">
        <v>211</v>
      </c>
      <c r="I295" s="16" t="s">
        <v>65</v>
      </c>
      <c r="J295" s="16" t="s">
        <v>220</v>
      </c>
      <c r="K295" s="16" t="s">
        <v>83</v>
      </c>
      <c r="L295" s="359" t="str">
        <f>IF(C295&lt;&gt;"",CONCATENATE(IF(C295&lt;&gt;"",C295,""),IF(D295&lt;&gt;"","-"&amp;D295&amp;E295,""),IF(F295&lt;&gt;"","-"&amp;F295&amp;G295,""),IF(H295&lt;&gt;"","-"&amp;H295&amp;I295,""),IF(J295&lt;&gt;"","-"&amp;J295&amp;K295,"")),"")</f>
        <v>SL3-BH-LCS1-PB3</v>
      </c>
      <c r="M295" s="21" t="str">
        <f>IFERROR(VLOOKUP(J295,'LOOK-UP TABLES'!$AS:$AT,2,FALSE),"")</f>
        <v xml:space="preserve">Push Button </v>
      </c>
      <c r="N295" s="21" t="s">
        <v>61</v>
      </c>
      <c r="O295" s="21" t="s">
        <v>366</v>
      </c>
      <c r="P295" s="21" t="s">
        <v>452</v>
      </c>
      <c r="Q295" s="291" t="s">
        <v>456</v>
      </c>
      <c r="R295" s="21" t="s">
        <v>69</v>
      </c>
      <c r="S295" s="37" t="str">
        <f>IF(L295&lt;&gt;"",IF(N295&lt;&gt;"",N295,"")&amp;IF(O295&lt;&gt;""," "&amp;O295,"")&amp;IF(P295&lt;&gt;""," "&amp;P295,"")&amp;IF(Q295&lt;&gt;""," "&amp;Q295,"")&amp;IF(R295&lt;&gt;""," "&amp;R295,""),"")</f>
        <v>Shiploader 3 Boom Hoist Winch 2 Rope Reel In Push Button</v>
      </c>
      <c r="T295" s="21"/>
      <c r="U295" s="21" t="str">
        <f>IFERROR(VLOOKUP(L295, 'IO LIST'!$J$10:$AE$1823,22, FALSE),"")</f>
        <v>SL3-BH-RCP1</v>
      </c>
      <c r="V295" s="21" t="s">
        <v>91</v>
      </c>
      <c r="W295" s="21" t="s">
        <v>71</v>
      </c>
      <c r="X295" s="622" t="s">
        <v>169</v>
      </c>
      <c r="Y295" s="625" t="s">
        <v>2333</v>
      </c>
      <c r="Z295" s="21"/>
      <c r="AA295" s="21"/>
      <c r="AB295" s="21"/>
      <c r="AC295" s="21"/>
      <c r="AD295" s="21"/>
      <c r="AE295" s="21"/>
      <c r="AF295" s="28" t="str">
        <f>IFERROR(IF(U295="FLEX-242-11","7265NBT-043020-242-100 to 180",IF(U295="FLEX-242-01","7265NBT-043020-242-000 to 083","")),"")</f>
        <v/>
      </c>
      <c r="AI295" s="22"/>
      <c r="AN295" s="22" t="s">
        <v>152</v>
      </c>
      <c r="AQ295" s="192"/>
    </row>
    <row r="296" spans="1:43" s="20" customFormat="1" ht="15" customHeight="1" x14ac:dyDescent="0.25">
      <c r="A296" s="137">
        <f t="shared" si="72"/>
        <v>287</v>
      </c>
      <c r="B296" s="21" t="s">
        <v>16</v>
      </c>
      <c r="C296" s="15" t="s">
        <v>59</v>
      </c>
      <c r="D296" s="15" t="s">
        <v>210</v>
      </c>
      <c r="E296" s="15"/>
      <c r="F296" s="16"/>
      <c r="G296" s="16"/>
      <c r="H296" s="16" t="s">
        <v>211</v>
      </c>
      <c r="I296" s="16" t="s">
        <v>65</v>
      </c>
      <c r="J296" s="16" t="s">
        <v>220</v>
      </c>
      <c r="K296" s="16" t="s">
        <v>85</v>
      </c>
      <c r="L296" s="359" t="str">
        <f>IF(C296&lt;&gt;"",CONCATENATE(IF(C296&lt;&gt;"",C296,""),IF(D296&lt;&gt;"","-"&amp;D296&amp;E296,""),IF(F296&lt;&gt;"","-"&amp;F296&amp;G296,""),IF(H296&lt;&gt;"","-"&amp;H296&amp;I296,""),IF(J296&lt;&gt;"","-"&amp;J296&amp;K296,"")),"")</f>
        <v>SL3-BH-LCS1-PB4</v>
      </c>
      <c r="M296" s="21" t="str">
        <f>IFERROR(VLOOKUP(J296,'LOOK-UP TABLES'!$AS:$AT,2,FALSE),"")</f>
        <v xml:space="preserve">Push Button </v>
      </c>
      <c r="N296" s="21" t="s">
        <v>61</v>
      </c>
      <c r="O296" s="21" t="s">
        <v>366</v>
      </c>
      <c r="P296" s="21" t="s">
        <v>452</v>
      </c>
      <c r="Q296" s="291" t="s">
        <v>457</v>
      </c>
      <c r="R296" s="21" t="s">
        <v>69</v>
      </c>
      <c r="S296" s="37" t="str">
        <f>IF(L296&lt;&gt;"",IF(N296&lt;&gt;"",N296,"")&amp;IF(O296&lt;&gt;""," "&amp;O296,"")&amp;IF(P296&lt;&gt;""," "&amp;P296,"")&amp;IF(Q296&lt;&gt;""," "&amp;Q296,"")&amp;IF(R296&lt;&gt;""," "&amp;R296,""),"")</f>
        <v>Shiploader 3 Boom Hoist Winch 2 Rope Reel Out Push Button</v>
      </c>
      <c r="T296" s="21"/>
      <c r="U296" s="21" t="str">
        <f>IFERROR(VLOOKUP(L296, 'IO LIST'!$J$10:$AE$1823,22, FALSE),"")</f>
        <v>SL3-BH-RCP1</v>
      </c>
      <c r="V296" s="21" t="s">
        <v>91</v>
      </c>
      <c r="W296" s="21" t="s">
        <v>71</v>
      </c>
      <c r="X296" s="622" t="s">
        <v>169</v>
      </c>
      <c r="Y296" s="625" t="s">
        <v>2333</v>
      </c>
      <c r="Z296" s="21"/>
      <c r="AA296" s="21"/>
      <c r="AB296" s="21"/>
      <c r="AC296" s="21"/>
      <c r="AD296" s="21"/>
      <c r="AE296" s="21"/>
      <c r="AF296" s="28" t="str">
        <f>IFERROR(IF(U296="FLEX-242-11","7265NBT-043020-242-100 to 180",IF(U296="FLEX-242-01","7265NBT-043020-242-000 to 083","")),"")</f>
        <v/>
      </c>
      <c r="AI296" s="22"/>
      <c r="AN296" s="22" t="s">
        <v>152</v>
      </c>
      <c r="AQ296" s="192"/>
    </row>
    <row r="297" spans="1:43" s="20" customFormat="1" ht="15" customHeight="1" x14ac:dyDescent="0.25">
      <c r="A297" s="137">
        <f t="shared" si="72"/>
        <v>288</v>
      </c>
      <c r="B297" s="21" t="s">
        <v>16</v>
      </c>
      <c r="C297" s="15"/>
      <c r="D297" s="15"/>
      <c r="E297" s="15"/>
      <c r="F297" s="16"/>
      <c r="G297" s="16"/>
      <c r="H297" s="16"/>
      <c r="I297" s="16"/>
      <c r="J297" s="16"/>
      <c r="K297" s="16"/>
      <c r="L297" s="238"/>
      <c r="M297" s="21" t="str">
        <f>IFERROR(VLOOKUP(J297,'LOOK-UP TABLES'!$AS:$AT,2,FALSE),"")</f>
        <v/>
      </c>
      <c r="N297" s="21"/>
      <c r="O297" s="21"/>
      <c r="P297" s="21"/>
      <c r="Q297" s="21"/>
      <c r="R297" s="21"/>
      <c r="S297" s="37" t="str">
        <f t="shared" si="130"/>
        <v/>
      </c>
      <c r="T297" s="21"/>
      <c r="U297" s="21" t="str">
        <f>IFERROR(VLOOKUP(L297, 'IO LIST'!$J$10:$AE$1823,22, FALSE),"")</f>
        <v/>
      </c>
      <c r="V297" s="21"/>
      <c r="W297" s="21"/>
      <c r="X297" s="21"/>
      <c r="Y297" s="27"/>
      <c r="Z297" s="21"/>
      <c r="AA297" s="21"/>
      <c r="AB297" s="21"/>
      <c r="AC297" s="21"/>
      <c r="AD297" s="21"/>
      <c r="AE297" s="21"/>
      <c r="AF297" s="28" t="str">
        <f t="shared" si="131"/>
        <v/>
      </c>
      <c r="AI297" s="22"/>
      <c r="AQ297" s="192"/>
    </row>
    <row r="298" spans="1:43" s="429" customFormat="1" ht="15" customHeight="1" x14ac:dyDescent="0.25">
      <c r="A298" s="426">
        <f t="shared" si="72"/>
        <v>289</v>
      </c>
      <c r="B298" s="291" t="s">
        <v>16</v>
      </c>
      <c r="C298" s="292" t="s">
        <v>59</v>
      </c>
      <c r="D298" s="292" t="s">
        <v>210</v>
      </c>
      <c r="E298" s="292"/>
      <c r="F298" s="424"/>
      <c r="G298" s="424"/>
      <c r="H298" s="424" t="s">
        <v>211</v>
      </c>
      <c r="I298" s="424" t="s">
        <v>65</v>
      </c>
      <c r="J298" s="424" t="s">
        <v>215</v>
      </c>
      <c r="K298" s="424" t="s">
        <v>266</v>
      </c>
      <c r="L298" s="468" t="str">
        <f>IF(C298&lt;&gt;"",CONCATENATE(IF(C298&lt;&gt;"",C298,""),IF(D298&lt;&gt;"","-"&amp;D298&amp;E298,""),IF(F298&lt;&gt;"","-"&amp;F298&amp;G298,""),IF(H298&lt;&gt;"","-"&amp;H298&amp;I298,""),IF(J298&lt;&gt;"","-"&amp;J298&amp;K298,"")),"")</f>
        <v>SL3-BH-LCS1-PBL2A</v>
      </c>
      <c r="M298" s="291" t="str">
        <f>IFERROR(VLOOKUP(J298,'LOOK-UP TABLES'!$AS:$AT,2,FALSE),"")</f>
        <v>Push Button/Pilot Light</v>
      </c>
      <c r="N298" s="291" t="s">
        <v>61</v>
      </c>
      <c r="O298" s="291" t="s">
        <v>458</v>
      </c>
      <c r="P298" s="291"/>
      <c r="Q298" s="291" t="s">
        <v>292</v>
      </c>
      <c r="R298" s="291" t="s">
        <v>69</v>
      </c>
      <c r="S298" s="237" t="str">
        <f>IF(L298&lt;&gt;"",IF(N298&lt;&gt;"",N298,"")&amp;IF(O298&lt;&gt;""," "&amp;O298,"")&amp;IF(P298&lt;&gt;""," "&amp;P298,"")&amp;IF(Q298&lt;&gt;""," "&amp;Q298,"")&amp;IF(R298&lt;&gt;""," "&amp;R298,""),"")</f>
        <v>Shiploader 3 Spout Start HPU Motor Push Button</v>
      </c>
      <c r="T298" s="291"/>
      <c r="U298" s="291" t="str">
        <f>IFERROR(VLOOKUP(L298, 'IO LIST'!$J$10:$AE$1823,22, FALSE),"")</f>
        <v>SL3-BH-RCP1</v>
      </c>
      <c r="V298" s="291" t="s">
        <v>91</v>
      </c>
      <c r="W298" s="291" t="s">
        <v>71</v>
      </c>
      <c r="X298" s="622" t="s">
        <v>169</v>
      </c>
      <c r="Y298" s="625" t="s">
        <v>2334</v>
      </c>
      <c r="Z298" s="291"/>
      <c r="AA298" s="291"/>
      <c r="AB298" s="291"/>
      <c r="AC298" s="291"/>
      <c r="AD298" s="291"/>
      <c r="AE298" s="291"/>
      <c r="AF298" s="428" t="str">
        <f>IFERROR(IF(U298="FLEX-242-11","7265NBT-043020-242-100 to 180",IF(U298="FLEX-242-01","7265NBT-043020-242-000 to 083","")),"")</f>
        <v/>
      </c>
      <c r="AN298" s="429" t="s">
        <v>152</v>
      </c>
      <c r="AQ298" s="430"/>
    </row>
    <row r="299" spans="1:43" s="429" customFormat="1" ht="15" customHeight="1" x14ac:dyDescent="0.25">
      <c r="A299" s="426">
        <f t="shared" si="72"/>
        <v>290</v>
      </c>
      <c r="B299" s="291" t="s">
        <v>16</v>
      </c>
      <c r="C299" s="292" t="s">
        <v>59</v>
      </c>
      <c r="D299" s="292" t="s">
        <v>210</v>
      </c>
      <c r="E299" s="292"/>
      <c r="F299" s="424"/>
      <c r="G299" s="424"/>
      <c r="H299" s="424" t="s">
        <v>211</v>
      </c>
      <c r="I299" s="424" t="s">
        <v>65</v>
      </c>
      <c r="J299" s="424" t="s">
        <v>215</v>
      </c>
      <c r="K299" s="424" t="s">
        <v>270</v>
      </c>
      <c r="L299" s="468" t="str">
        <f>IF(C299&lt;&gt;"",CONCATENATE(IF(C299&lt;&gt;"",C299,""),IF(D299&lt;&gt;"","-"&amp;D299&amp;E299,""),IF(F299&lt;&gt;"","-"&amp;F299&amp;G299,""),IF(H299&lt;&gt;"","-"&amp;H299&amp;I299,""),IF(J299&lt;&gt;"","-"&amp;J299&amp;K299,"")),"")</f>
        <v>SL3-BH-LCS1-PBL2B</v>
      </c>
      <c r="M299" s="291" t="str">
        <f>IFERROR(VLOOKUP(J299,'LOOK-UP TABLES'!$AS:$AT,2,FALSE),"")</f>
        <v>Push Button/Pilot Light</v>
      </c>
      <c r="N299" s="291" t="s">
        <v>61</v>
      </c>
      <c r="O299" s="291" t="s">
        <v>458</v>
      </c>
      <c r="P299" s="291"/>
      <c r="Q299" s="291" t="s">
        <v>292</v>
      </c>
      <c r="R299" s="291" t="s">
        <v>214</v>
      </c>
      <c r="S299" s="237" t="str">
        <f>IF(L299&lt;&gt;"",IF(N299&lt;&gt;"",N299,"")&amp;IF(O299&lt;&gt;""," "&amp;O299,"")&amp;IF(P299&lt;&gt;""," "&amp;P299,"")&amp;IF(Q299&lt;&gt;""," "&amp;Q299,"")&amp;IF(R299&lt;&gt;""," "&amp;R299,""),"")</f>
        <v>Shiploader 3 Spout Start HPU Motor Pilot Light</v>
      </c>
      <c r="T299" s="291"/>
      <c r="U299" s="291" t="str">
        <f>IFERROR(VLOOKUP(L299, 'IO LIST'!$J$10:$AE$1823,22, FALSE),"")</f>
        <v>SL3-BH-RCP1</v>
      </c>
      <c r="V299" s="291" t="s">
        <v>91</v>
      </c>
      <c r="W299" s="291" t="s">
        <v>71</v>
      </c>
      <c r="X299" s="622" t="s">
        <v>169</v>
      </c>
      <c r="Y299" s="625" t="s">
        <v>2334</v>
      </c>
      <c r="Z299" s="291"/>
      <c r="AA299" s="291"/>
      <c r="AB299" s="291"/>
      <c r="AC299" s="291"/>
      <c r="AD299" s="291"/>
      <c r="AE299" s="291"/>
      <c r="AF299" s="428" t="str">
        <f>IFERROR(IF(U299="FLEX-242-11","7265NBT-043020-242-100 to 180",IF(U299="FLEX-242-01","7265NBT-043020-242-000 to 083","")),"")</f>
        <v/>
      </c>
      <c r="AN299" s="429" t="s">
        <v>152</v>
      </c>
      <c r="AQ299" s="430"/>
    </row>
    <row r="300" spans="1:43" s="429" customFormat="1" ht="15" customHeight="1" x14ac:dyDescent="0.25">
      <c r="A300" s="426">
        <f t="shared" si="72"/>
        <v>291</v>
      </c>
      <c r="B300" s="291" t="s">
        <v>16</v>
      </c>
      <c r="C300" s="292" t="s">
        <v>59</v>
      </c>
      <c r="D300" s="292" t="s">
        <v>210</v>
      </c>
      <c r="E300" s="292"/>
      <c r="F300" s="424"/>
      <c r="G300" s="424"/>
      <c r="H300" s="424" t="s">
        <v>211</v>
      </c>
      <c r="I300" s="424" t="s">
        <v>65</v>
      </c>
      <c r="J300" s="424" t="s">
        <v>220</v>
      </c>
      <c r="K300" s="424" t="s">
        <v>190</v>
      </c>
      <c r="L300" s="468" t="str">
        <f>IF(C300&lt;&gt;"",CONCATENATE(IF(C300&lt;&gt;"",C300,""),IF(D300&lt;&gt;"","-"&amp;D300&amp;E300,""),IF(F300&lt;&gt;"","-"&amp;F300&amp;G300,""),IF(H300&lt;&gt;"","-"&amp;H300&amp;I300,""),IF(J300&lt;&gt;"","-"&amp;J300&amp;K300,"")),"")</f>
        <v>SL3-BH-LCS1-PB8</v>
      </c>
      <c r="M300" s="291" t="str">
        <f>IFERROR(VLOOKUP(J300,'LOOK-UP TABLES'!$AS:$AT,2,FALSE),"")</f>
        <v xml:space="preserve">Push Button </v>
      </c>
      <c r="N300" s="291" t="s">
        <v>61</v>
      </c>
      <c r="O300" s="291" t="s">
        <v>458</v>
      </c>
      <c r="P300" s="291"/>
      <c r="Q300" s="291" t="s">
        <v>293</v>
      </c>
      <c r="R300" s="291" t="s">
        <v>69</v>
      </c>
      <c r="S300" s="237" t="str">
        <f>IF(L300&lt;&gt;"",IF(N300&lt;&gt;"",N300,"")&amp;IF(O300&lt;&gt;""," "&amp;O300,"")&amp;IF(P300&lt;&gt;""," "&amp;P300,"")&amp;IF(Q300&lt;&gt;""," "&amp;Q300,"")&amp;IF(R300&lt;&gt;""," "&amp;R300,""),"")</f>
        <v>Shiploader 3 Spout Stop HPU Motor Push Button</v>
      </c>
      <c r="T300" s="291"/>
      <c r="U300" s="291" t="str">
        <f>IFERROR(VLOOKUP(L300, 'IO LIST'!$J$10:$AE$1823,22, FALSE),"")</f>
        <v>SL3-BH-RCP1</v>
      </c>
      <c r="V300" s="291" t="s">
        <v>91</v>
      </c>
      <c r="W300" s="291" t="s">
        <v>71</v>
      </c>
      <c r="X300" s="622" t="s">
        <v>169</v>
      </c>
      <c r="Y300" s="625" t="s">
        <v>2335</v>
      </c>
      <c r="Z300" s="291"/>
      <c r="AA300" s="291"/>
      <c r="AB300" s="291"/>
      <c r="AC300" s="291"/>
      <c r="AD300" s="291"/>
      <c r="AE300" s="291"/>
      <c r="AF300" s="428" t="str">
        <f>IFERROR(IF(U300="FLEX-242-11","7265NBT-043020-242-100 to 180",IF(U300="FLEX-242-01","7265NBT-043020-242-000 to 083","")),"")</f>
        <v/>
      </c>
      <c r="AN300" s="429" t="s">
        <v>152</v>
      </c>
      <c r="AQ300" s="430"/>
    </row>
    <row r="301" spans="1:43" s="20" customFormat="1" ht="15" customHeight="1" x14ac:dyDescent="0.25">
      <c r="A301" s="137">
        <f t="shared" si="72"/>
        <v>292</v>
      </c>
      <c r="B301" s="21" t="s">
        <v>16</v>
      </c>
      <c r="C301" s="15"/>
      <c r="D301" s="15"/>
      <c r="E301" s="15"/>
      <c r="F301" s="16"/>
      <c r="G301" s="16"/>
      <c r="H301" s="16"/>
      <c r="I301" s="16"/>
      <c r="J301" s="16"/>
      <c r="K301" s="16"/>
      <c r="L301" s="238"/>
      <c r="M301" s="21" t="str">
        <f>IFERROR(VLOOKUP(J301,'LOOK-UP TABLES'!$AS:$AT,2,FALSE),"")</f>
        <v/>
      </c>
      <c r="N301" s="21"/>
      <c r="O301" s="21"/>
      <c r="P301" s="21"/>
      <c r="Q301" s="21"/>
      <c r="R301" s="21"/>
      <c r="S301" s="37" t="str">
        <f t="shared" ref="S301" si="135">IF(L301&lt;&gt;"",IF(N301&lt;&gt;"",N301,"")&amp;IF(O301&lt;&gt;""," "&amp;O301,"")&amp;IF(P301&lt;&gt;""," "&amp;P301,"")&amp;IF(Q301&lt;&gt;""," "&amp;Q301,"")&amp;IF(R301&lt;&gt;""," "&amp;R301,""),"")</f>
        <v/>
      </c>
      <c r="T301" s="21"/>
      <c r="U301" s="21" t="str">
        <f>IFERROR(VLOOKUP(L301, 'IO LIST'!$J$10:$AE$1823,22, FALSE),"")</f>
        <v/>
      </c>
      <c r="V301" s="21"/>
      <c r="W301" s="21"/>
      <c r="X301" s="21"/>
      <c r="Y301" s="27"/>
      <c r="Z301" s="21"/>
      <c r="AA301" s="21"/>
      <c r="AB301" s="21"/>
      <c r="AC301" s="21"/>
      <c r="AD301" s="21"/>
      <c r="AE301" s="21"/>
      <c r="AF301" s="28" t="str">
        <f t="shared" ref="AF301" si="136">IFERROR(IF(U301="FLEX-242-11","7265NBT-043020-242-100 to 180",IF(U301="FLEX-242-01","7265NBT-043020-242-000 to 083","")),"")</f>
        <v/>
      </c>
      <c r="AI301" s="22"/>
      <c r="AQ301" s="192"/>
    </row>
    <row r="302" spans="1:43" s="429" customFormat="1" ht="15" customHeight="1" x14ac:dyDescent="0.25">
      <c r="A302" s="426">
        <f t="shared" si="72"/>
        <v>293</v>
      </c>
      <c r="B302" s="291" t="s">
        <v>16</v>
      </c>
      <c r="C302" s="292" t="s">
        <v>59</v>
      </c>
      <c r="D302" s="292" t="s">
        <v>210</v>
      </c>
      <c r="E302" s="292"/>
      <c r="F302" s="424"/>
      <c r="G302" s="424"/>
      <c r="H302" s="424"/>
      <c r="I302" s="424"/>
      <c r="J302" s="424" t="s">
        <v>148</v>
      </c>
      <c r="K302" s="424" t="s">
        <v>65</v>
      </c>
      <c r="L302" s="468" t="str">
        <f>IF(C302&lt;&gt;"",CONCATENATE(IF(C302&lt;&gt;"",C302,""),IF(D302&lt;&gt;"","-"&amp;D302&amp;E302,""),IF(F302&lt;&gt;"","-"&amp;F302&amp;G302,""),IF(H302&lt;&gt;"","-"&amp;H302&amp;I302,""),IF(J302&lt;&gt;"","-"&amp;J302&amp;K302,"")),"")</f>
        <v>SL3-BH-IPC1</v>
      </c>
      <c r="M302" s="291" t="str">
        <f>IFERROR(VLOOKUP(J302,'LOOK-UP TABLES'!$AS:$AT,2,FALSE),"")</f>
        <v>IP Camera</v>
      </c>
      <c r="N302" s="291" t="s">
        <v>61</v>
      </c>
      <c r="O302" s="291" t="s">
        <v>459</v>
      </c>
      <c r="P302" s="291"/>
      <c r="Q302" s="291"/>
      <c r="R302" s="291" t="s">
        <v>150</v>
      </c>
      <c r="S302" s="237" t="str">
        <f>IF(L302&lt;&gt;"",IF(N302&lt;&gt;"",N302,"")&amp;IF(O302&lt;&gt;""," "&amp;O302,"")&amp;IF(P302&lt;&gt;""," "&amp;P302,"")&amp;IF(Q302&lt;&gt;""," "&amp;Q302,"")&amp;IF(R302&lt;&gt;""," "&amp;R302,""),"")</f>
        <v>Shiploader 3 Mast Area to Boom Hoist IP Camera</v>
      </c>
      <c r="T302" s="291"/>
      <c r="U302" s="291" t="str">
        <f>IFERROR(VLOOKUP(L302, 'IO LIST'!$J$10:$AE$1823,22, FALSE),"")</f>
        <v>SL3-BH-RCP1</v>
      </c>
      <c r="V302" s="291" t="s">
        <v>91</v>
      </c>
      <c r="W302" s="291" t="s">
        <v>71</v>
      </c>
      <c r="X302" s="623" t="s">
        <v>2166</v>
      </c>
      <c r="Y302" s="624" t="s">
        <v>2328</v>
      </c>
      <c r="Z302" s="291"/>
      <c r="AA302" s="291"/>
      <c r="AB302" s="291"/>
      <c r="AC302" s="291"/>
      <c r="AD302" s="291"/>
      <c r="AE302" s="291"/>
      <c r="AF302" s="428" t="str">
        <f>IFERROR(IF(U302="FLEX-242-11","7265NBT-043020-242-100 to 180",IF(U302="FLEX-242-01","7265NBT-043020-242-000 to 083","")),"")</f>
        <v/>
      </c>
      <c r="AQ302" s="430"/>
    </row>
    <row r="303" spans="1:43" s="429" customFormat="1" ht="15" customHeight="1" x14ac:dyDescent="0.25">
      <c r="A303" s="426">
        <f t="shared" si="72"/>
        <v>294</v>
      </c>
      <c r="B303" s="291" t="s">
        <v>16</v>
      </c>
      <c r="C303" s="292" t="s">
        <v>59</v>
      </c>
      <c r="D303" s="292" t="s">
        <v>210</v>
      </c>
      <c r="E303" s="292"/>
      <c r="F303" s="424"/>
      <c r="G303" s="424"/>
      <c r="H303" s="424"/>
      <c r="I303" s="424"/>
      <c r="J303" s="424" t="s">
        <v>148</v>
      </c>
      <c r="K303" s="424" t="s">
        <v>77</v>
      </c>
      <c r="L303" s="468" t="str">
        <f>IF(C303&lt;&gt;"",CONCATENATE(IF(C303&lt;&gt;"",C303,""),IF(D303&lt;&gt;"","-"&amp;D303&amp;E303,""),IF(F303&lt;&gt;"","-"&amp;F303&amp;G303,""),IF(H303&lt;&gt;"","-"&amp;H303&amp;I303,""),IF(J303&lt;&gt;"","-"&amp;J303&amp;K303,"")),"")</f>
        <v>SL3-BH-IPC2</v>
      </c>
      <c r="M303" s="291" t="str">
        <f>IFERROR(VLOOKUP(J303,'LOOK-UP TABLES'!$AS:$AT,2,FALSE),"")</f>
        <v>IP Camera</v>
      </c>
      <c r="N303" s="291" t="s">
        <v>61</v>
      </c>
      <c r="O303" s="291" t="s">
        <v>460</v>
      </c>
      <c r="P303" s="291" t="s">
        <v>461</v>
      </c>
      <c r="Q303" s="291"/>
      <c r="R303" s="291" t="s">
        <v>150</v>
      </c>
      <c r="S303" s="237" t="str">
        <f>IF(L303&lt;&gt;"",IF(N303&lt;&gt;"",N303,"")&amp;IF(O303&lt;&gt;""," "&amp;O303,"")&amp;IF(P303&lt;&gt;""," "&amp;P303,"")&amp;IF(Q303&lt;&gt;""," "&amp;Q303,"")&amp;IF(R303&lt;&gt;""," "&amp;R303,""),"")</f>
        <v>Shiploader 3 Boom Shuttle Mid Floor To Tail End IP Camera</v>
      </c>
      <c r="T303" s="291"/>
      <c r="U303" s="291" t="str">
        <f>IFERROR(VLOOKUP(L303, 'IO LIST'!$J$10:$AE$1823,22, FALSE),"")</f>
        <v>SL3-BH-RCP1</v>
      </c>
      <c r="V303" s="291" t="s">
        <v>91</v>
      </c>
      <c r="W303" s="291" t="s">
        <v>71</v>
      </c>
      <c r="X303" s="623" t="s">
        <v>2166</v>
      </c>
      <c r="Y303" s="624" t="s">
        <v>2328</v>
      </c>
      <c r="Z303" s="291"/>
      <c r="AA303" s="291"/>
      <c r="AB303" s="291"/>
      <c r="AC303" s="291"/>
      <c r="AD303" s="291"/>
      <c r="AE303" s="291"/>
      <c r="AF303" s="428" t="str">
        <f>IFERROR(IF(U303="FLEX-242-11","7265NBT-043020-242-100 to 180",IF(U303="FLEX-242-01","7265NBT-043020-242-000 to 083","")),"")</f>
        <v/>
      </c>
      <c r="AN303" s="429" t="s">
        <v>152</v>
      </c>
      <c r="AQ303" s="430"/>
    </row>
    <row r="304" spans="1:43" s="20" customFormat="1" ht="15" customHeight="1" x14ac:dyDescent="0.25">
      <c r="A304" s="137">
        <f t="shared" si="72"/>
        <v>295</v>
      </c>
      <c r="B304" s="21" t="s">
        <v>16</v>
      </c>
      <c r="C304" s="15"/>
      <c r="D304" s="15"/>
      <c r="E304" s="15"/>
      <c r="F304" s="16"/>
      <c r="G304" s="16"/>
      <c r="H304" s="16"/>
      <c r="I304" s="16"/>
      <c r="J304" s="16"/>
      <c r="K304" s="16"/>
      <c r="L304" s="238"/>
      <c r="M304" s="21" t="str">
        <f>IFERROR(VLOOKUP(J304,'LOOK-UP TABLES'!$AS:$AT,2,FALSE),"")</f>
        <v/>
      </c>
      <c r="N304" s="21"/>
      <c r="O304" s="21"/>
      <c r="P304" s="21"/>
      <c r="Q304" s="21"/>
      <c r="R304" s="21"/>
      <c r="S304" s="37" t="str">
        <f t="shared" ref="S304" si="137">IF(L304&lt;&gt;"",IF(N304&lt;&gt;"",N304,"")&amp;IF(O304&lt;&gt;""," "&amp;O304,"")&amp;IF(P304&lt;&gt;""," "&amp;P304,"")&amp;IF(Q304&lt;&gt;""," "&amp;Q304,"")&amp;IF(R304&lt;&gt;""," "&amp;R304,""),"")</f>
        <v/>
      </c>
      <c r="T304" s="21"/>
      <c r="U304" s="21" t="str">
        <f>IFERROR(VLOOKUP(L304, 'IO LIST'!$J$10:$AE$1823,22, FALSE),"")</f>
        <v/>
      </c>
      <c r="V304" s="21"/>
      <c r="W304" s="21"/>
      <c r="X304" s="21"/>
      <c r="Y304" s="27"/>
      <c r="Z304" s="21"/>
      <c r="AA304" s="21"/>
      <c r="AB304" s="21"/>
      <c r="AC304" s="21"/>
      <c r="AD304" s="21"/>
      <c r="AE304" s="21"/>
      <c r="AF304" s="28" t="str">
        <f>IFERROR(IF(U304="FLEX-242-11","7265NBT-043020-242-100 to 180",IF(U304="FLEX-242-01","7265NBT-043020-242-000 to 083","")),"")</f>
        <v/>
      </c>
      <c r="AI304" s="22"/>
      <c r="AQ304" s="192"/>
    </row>
    <row r="305" spans="1:43" s="1" customFormat="1" ht="15" customHeight="1" x14ac:dyDescent="0.25">
      <c r="A305" s="150">
        <f t="shared" ref="A305:A505" si="138">ROW()-9</f>
        <v>296</v>
      </c>
      <c r="B305" s="150"/>
      <c r="C305" s="150"/>
      <c r="D305" s="150"/>
      <c r="E305" s="150"/>
      <c r="F305" s="148"/>
      <c r="G305" s="148"/>
      <c r="H305" s="148"/>
      <c r="I305" s="148"/>
      <c r="J305" s="148"/>
      <c r="K305" s="148"/>
      <c r="L305" s="150"/>
      <c r="M305" s="150"/>
      <c r="N305" s="150" t="s">
        <v>61</v>
      </c>
      <c r="O305" s="150" t="s">
        <v>462</v>
      </c>
      <c r="P305" s="150"/>
      <c r="Q305" s="150"/>
      <c r="R305" s="150"/>
      <c r="S305" s="153"/>
      <c r="T305" s="150"/>
      <c r="U305" s="150" t="str">
        <f>IFERROR(VLOOKUP(L305, 'IO LIST'!$J$10:$AE$1823,22, FALSE),"")</f>
        <v/>
      </c>
      <c r="V305" s="150"/>
      <c r="W305" s="150"/>
      <c r="X305" s="150"/>
      <c r="Y305" s="154"/>
      <c r="Z305" s="150"/>
      <c r="AA305" s="150"/>
      <c r="AB305" s="150"/>
      <c r="AC305" s="150"/>
      <c r="AD305" s="150"/>
      <c r="AE305" s="150" t="s">
        <v>63</v>
      </c>
      <c r="AF305" s="155" t="str">
        <f t="shared" ref="AF305:AF314" si="139">IFERROR(IF(U305="FLEX-242-11","7265NBT-043020-242-100 to 180",IF(U305="FLEX-242-01","7265NBT-043020-242-000 to 083","")),"")</f>
        <v/>
      </c>
      <c r="AH305" s="22"/>
      <c r="AI305" s="22"/>
      <c r="AJ305" s="22"/>
      <c r="AK305" s="22"/>
      <c r="AQ305" s="42"/>
    </row>
    <row r="306" spans="1:43" s="20" customFormat="1" ht="15" customHeight="1" x14ac:dyDescent="0.25">
      <c r="A306" s="137">
        <f t="shared" si="138"/>
        <v>297</v>
      </c>
      <c r="B306" s="21" t="s">
        <v>9</v>
      </c>
      <c r="C306" s="15" t="s">
        <v>59</v>
      </c>
      <c r="D306" s="15" t="s">
        <v>463</v>
      </c>
      <c r="E306" s="15"/>
      <c r="F306" s="16"/>
      <c r="G306" s="16"/>
      <c r="H306" s="16"/>
      <c r="I306" s="16"/>
      <c r="J306" s="16" t="s">
        <v>64</v>
      </c>
      <c r="K306" s="16" t="s">
        <v>65</v>
      </c>
      <c r="L306" s="359" t="str">
        <f>IF(C306&lt;&gt;"",CONCATENATE(IF(C306&lt;&gt;"",C306,""),IF(D306&lt;&gt;"","-"&amp;D306&amp;E306,""),IF(F306&lt;&gt;"","-"&amp;F306&amp;G306,""),IF(H306&lt;&gt;"","-"&amp;H306&amp;I306,""),IF(J306&lt;&gt;"","-"&amp;J306&amp;K306,"")),"")</f>
        <v>SL3-SH-ES1</v>
      </c>
      <c r="M306" s="21" t="str">
        <f>IFERROR(VLOOKUP(J306,'LOOK-UP TABLES'!$AS:$AT,2,FALSE),"")</f>
        <v xml:space="preserve">E-Stop PB </v>
      </c>
      <c r="N306" s="21" t="s">
        <v>61</v>
      </c>
      <c r="O306" s="21" t="s">
        <v>462</v>
      </c>
      <c r="P306" s="21"/>
      <c r="Q306" s="21" t="s">
        <v>68</v>
      </c>
      <c r="R306" s="21" t="s">
        <v>328</v>
      </c>
      <c r="S306" s="37" t="str">
        <f>IF(L306&lt;&gt;"",IF(N306&lt;&gt;"",N306,"")&amp;IF(O306&lt;&gt;""," "&amp;O306,"")&amp;IF(P306&lt;&gt;""," "&amp;P306,"")&amp;IF(Q306&lt;&gt;""," "&amp;Q306,"")&amp;IF(R306&lt;&gt;""," "&amp;R306,""),"")</f>
        <v>Shiploader 3 Shuttle Emergency Stop Push Button 1</v>
      </c>
      <c r="T306" s="21"/>
      <c r="U306" s="21" t="str">
        <f>IFERROR(VLOOKUP(L306, 'IO LIST'!$J$10:$AE$1823,22, FALSE),"")</f>
        <v>SL3-BH-RCP1</v>
      </c>
      <c r="V306" s="21" t="s">
        <v>70</v>
      </c>
      <c r="W306" s="21" t="s">
        <v>71</v>
      </c>
      <c r="X306" s="27" t="s">
        <v>160</v>
      </c>
      <c r="Y306" s="27" t="s">
        <v>161</v>
      </c>
      <c r="Z306" s="21"/>
      <c r="AA306" s="21"/>
      <c r="AB306" s="21"/>
      <c r="AC306" s="21"/>
      <c r="AD306" s="21"/>
      <c r="AE306" s="21"/>
      <c r="AF306" s="28" t="str">
        <f t="shared" si="139"/>
        <v/>
      </c>
      <c r="AI306" s="22"/>
      <c r="AJ306" s="20" t="s">
        <v>75</v>
      </c>
      <c r="AK306" s="313" t="s">
        <v>373</v>
      </c>
      <c r="AN306" s="22" t="s">
        <v>152</v>
      </c>
      <c r="AQ306" s="192"/>
    </row>
    <row r="307" spans="1:43" s="20" customFormat="1" ht="15" customHeight="1" x14ac:dyDescent="0.25">
      <c r="A307" s="137">
        <f t="shared" si="138"/>
        <v>298</v>
      </c>
      <c r="B307" s="21" t="s">
        <v>9</v>
      </c>
      <c r="C307" s="15" t="s">
        <v>59</v>
      </c>
      <c r="D307" s="15" t="s">
        <v>463</v>
      </c>
      <c r="E307" s="15"/>
      <c r="F307" s="16"/>
      <c r="G307" s="16"/>
      <c r="H307" s="16"/>
      <c r="I307" s="16"/>
      <c r="J307" s="16" t="s">
        <v>64</v>
      </c>
      <c r="K307" s="16" t="s">
        <v>77</v>
      </c>
      <c r="L307" s="359" t="str">
        <f>IF(C307&lt;&gt;"",CONCATENATE(IF(C307&lt;&gt;"",C307,""),IF(D307&lt;&gt;"","-"&amp;D307&amp;E307,""),IF(F307&lt;&gt;"","-"&amp;F307&amp;G307,""),IF(H307&lt;&gt;"","-"&amp;H307&amp;I307,""),IF(J307&lt;&gt;"","-"&amp;J307&amp;K307,"")),"")</f>
        <v>SL3-SH-ES2</v>
      </c>
      <c r="M307" s="21" t="str">
        <f>IFERROR(VLOOKUP(J307,'LOOK-UP TABLES'!$AS:$AT,2,FALSE),"")</f>
        <v xml:space="preserve">E-Stop PB </v>
      </c>
      <c r="N307" s="21" t="s">
        <v>61</v>
      </c>
      <c r="O307" s="21" t="s">
        <v>462</v>
      </c>
      <c r="P307" s="21"/>
      <c r="Q307" s="21" t="s">
        <v>68</v>
      </c>
      <c r="R307" s="21" t="s">
        <v>330</v>
      </c>
      <c r="S307" s="37" t="str">
        <f>IF(L307&lt;&gt;"",IF(N307&lt;&gt;"",N307,"")&amp;IF(O307&lt;&gt;""," "&amp;O307,"")&amp;IF(P307&lt;&gt;""," "&amp;P307,"")&amp;IF(Q307&lt;&gt;""," "&amp;Q307,"")&amp;IF(R307&lt;&gt;""," "&amp;R307,""),"")</f>
        <v>Shiploader 3 Shuttle Emergency Stop Push Button 2</v>
      </c>
      <c r="T307" s="21"/>
      <c r="U307" s="21" t="str">
        <f>IFERROR(VLOOKUP(L307, 'IO LIST'!$J$10:$AE$1823,22, FALSE),"")</f>
        <v>SL3-BH-RCP1</v>
      </c>
      <c r="V307" s="21" t="s">
        <v>70</v>
      </c>
      <c r="W307" s="21" t="s">
        <v>71</v>
      </c>
      <c r="X307" s="27" t="s">
        <v>160</v>
      </c>
      <c r="Y307" s="27" t="s">
        <v>161</v>
      </c>
      <c r="Z307" s="21"/>
      <c r="AA307" s="21"/>
      <c r="AB307" s="21"/>
      <c r="AC307" s="21"/>
      <c r="AD307" s="21"/>
      <c r="AE307" s="21"/>
      <c r="AF307" s="28" t="str">
        <f t="shared" si="139"/>
        <v/>
      </c>
      <c r="AI307" s="22"/>
      <c r="AJ307" s="20" t="s">
        <v>75</v>
      </c>
      <c r="AK307" s="313" t="s">
        <v>373</v>
      </c>
      <c r="AN307" s="22" t="s">
        <v>152</v>
      </c>
      <c r="AQ307" s="192"/>
    </row>
    <row r="308" spans="1:43" s="20" customFormat="1" ht="15" customHeight="1" x14ac:dyDescent="0.25">
      <c r="A308" s="137">
        <f t="shared" si="138"/>
        <v>299</v>
      </c>
      <c r="B308" s="21" t="s">
        <v>9</v>
      </c>
      <c r="C308" s="15" t="s">
        <v>59</v>
      </c>
      <c r="D308" s="15" t="s">
        <v>463</v>
      </c>
      <c r="E308" s="15"/>
      <c r="F308" s="16"/>
      <c r="G308" s="16"/>
      <c r="H308" s="16"/>
      <c r="I308" s="16"/>
      <c r="J308" s="16" t="s">
        <v>64</v>
      </c>
      <c r="K308" s="16" t="s">
        <v>83</v>
      </c>
      <c r="L308" s="359" t="str">
        <f>IF(C308&lt;&gt;"",CONCATENATE(IF(C308&lt;&gt;"",C308,""),IF(D308&lt;&gt;"","-"&amp;D308&amp;E308,""),IF(F308&lt;&gt;"","-"&amp;F308&amp;G308,""),IF(H308&lt;&gt;"","-"&amp;H308&amp;I308,""),IF(J308&lt;&gt;"","-"&amp;J308&amp;K308,"")),"")</f>
        <v>SL3-SH-ES3</v>
      </c>
      <c r="M308" s="21" t="str">
        <f>IFERROR(VLOOKUP(J308,'LOOK-UP TABLES'!$AS:$AT,2,FALSE),"")</f>
        <v xml:space="preserve">E-Stop PB </v>
      </c>
      <c r="N308" s="21" t="s">
        <v>61</v>
      </c>
      <c r="O308" s="21" t="s">
        <v>462</v>
      </c>
      <c r="P308" s="21"/>
      <c r="Q308" s="21" t="s">
        <v>68</v>
      </c>
      <c r="R308" s="21" t="s">
        <v>368</v>
      </c>
      <c r="S308" s="37" t="str">
        <f>IF(L308&lt;&gt;"",IF(N308&lt;&gt;"",N308,"")&amp;IF(O308&lt;&gt;""," "&amp;O308,"")&amp;IF(P308&lt;&gt;""," "&amp;P308,"")&amp;IF(Q308&lt;&gt;""," "&amp;Q308,"")&amp;IF(R308&lt;&gt;""," "&amp;R308,""),"")</f>
        <v>Shiploader 3 Shuttle Emergency Stop Push Button 3</v>
      </c>
      <c r="T308" s="21"/>
      <c r="U308" s="21" t="str">
        <f>IFERROR(VLOOKUP(L308, 'IO LIST'!$J$10:$AE$1823,22, FALSE),"")</f>
        <v>SL3-BH-RCP1</v>
      </c>
      <c r="V308" s="21" t="s">
        <v>70</v>
      </c>
      <c r="W308" s="21" t="s">
        <v>71</v>
      </c>
      <c r="X308" s="27" t="s">
        <v>160</v>
      </c>
      <c r="Y308" s="27" t="s">
        <v>161</v>
      </c>
      <c r="Z308" s="21"/>
      <c r="AA308" s="21"/>
      <c r="AB308" s="21"/>
      <c r="AC308" s="21"/>
      <c r="AD308" s="21"/>
      <c r="AE308" s="21"/>
      <c r="AF308" s="28" t="str">
        <f t="shared" si="139"/>
        <v/>
      </c>
      <c r="AI308" s="22"/>
      <c r="AJ308" s="20" t="s">
        <v>75</v>
      </c>
      <c r="AK308" s="313" t="s">
        <v>373</v>
      </c>
      <c r="AN308" s="22" t="s">
        <v>152</v>
      </c>
      <c r="AQ308" s="192"/>
    </row>
    <row r="309" spans="1:43" s="20" customFormat="1" ht="15" customHeight="1" x14ac:dyDescent="0.25">
      <c r="A309" s="137">
        <f t="shared" si="138"/>
        <v>300</v>
      </c>
      <c r="B309" s="21" t="s">
        <v>9</v>
      </c>
      <c r="C309" s="15" t="s">
        <v>59</v>
      </c>
      <c r="D309" s="15" t="s">
        <v>463</v>
      </c>
      <c r="E309" s="15"/>
      <c r="F309" s="16"/>
      <c r="G309" s="16"/>
      <c r="H309" s="16"/>
      <c r="I309" s="16"/>
      <c r="J309" s="16" t="s">
        <v>64</v>
      </c>
      <c r="K309" s="16" t="s">
        <v>85</v>
      </c>
      <c r="L309" s="359" t="str">
        <f>IF(C309&lt;&gt;"",CONCATENATE(IF(C309&lt;&gt;"",C309,""),IF(D309&lt;&gt;"","-"&amp;D309&amp;E309,""),IF(F309&lt;&gt;"","-"&amp;F309&amp;G309,""),IF(H309&lt;&gt;"","-"&amp;H309&amp;I309,""),IF(J309&lt;&gt;"","-"&amp;J309&amp;K309,"")),"")</f>
        <v>SL3-SH-ES4</v>
      </c>
      <c r="M309" s="21" t="str">
        <f>IFERROR(VLOOKUP(J309,'LOOK-UP TABLES'!$AS:$AT,2,FALSE),"")</f>
        <v xml:space="preserve">E-Stop PB </v>
      </c>
      <c r="N309" s="21" t="s">
        <v>61</v>
      </c>
      <c r="O309" s="21" t="s">
        <v>462</v>
      </c>
      <c r="P309" s="21"/>
      <c r="Q309" s="21" t="s">
        <v>68</v>
      </c>
      <c r="R309" s="21" t="s">
        <v>464</v>
      </c>
      <c r="S309" s="37" t="str">
        <f>IF(L309&lt;&gt;"",IF(N309&lt;&gt;"",N309,"")&amp;IF(O309&lt;&gt;""," "&amp;O309,"")&amp;IF(P309&lt;&gt;""," "&amp;P309,"")&amp;IF(Q309&lt;&gt;""," "&amp;Q309,"")&amp;IF(R309&lt;&gt;""," "&amp;R309,""),"")</f>
        <v>Shiploader 3 Shuttle Emergency Stop Push Button 4</v>
      </c>
      <c r="T309" s="21"/>
      <c r="U309" s="21" t="str">
        <f>IFERROR(VLOOKUP(L309, 'IO LIST'!$J$10:$AE$1823,22, FALSE),"")</f>
        <v>SL3-BH-RCP1</v>
      </c>
      <c r="V309" s="21" t="s">
        <v>70</v>
      </c>
      <c r="W309" s="21" t="s">
        <v>71</v>
      </c>
      <c r="X309" s="27" t="s">
        <v>160</v>
      </c>
      <c r="Y309" s="27" t="s">
        <v>161</v>
      </c>
      <c r="Z309" s="21"/>
      <c r="AA309" s="21"/>
      <c r="AB309" s="21"/>
      <c r="AC309" s="21"/>
      <c r="AD309" s="21"/>
      <c r="AE309" s="21"/>
      <c r="AF309" s="28" t="str">
        <f t="shared" si="139"/>
        <v/>
      </c>
      <c r="AI309" s="22"/>
      <c r="AJ309" s="20" t="s">
        <v>75</v>
      </c>
      <c r="AK309" s="313" t="s">
        <v>373</v>
      </c>
      <c r="AN309" s="22" t="s">
        <v>152</v>
      </c>
      <c r="AQ309" s="192"/>
    </row>
    <row r="310" spans="1:43" s="20" customFormat="1" ht="15" customHeight="1" x14ac:dyDescent="0.25">
      <c r="A310" s="137">
        <f t="shared" si="138"/>
        <v>301</v>
      </c>
      <c r="B310" s="21"/>
      <c r="C310" s="15"/>
      <c r="D310" s="15"/>
      <c r="E310" s="15"/>
      <c r="F310" s="16"/>
      <c r="G310" s="16"/>
      <c r="H310" s="16"/>
      <c r="I310" s="16"/>
      <c r="J310" s="16"/>
      <c r="K310" s="16"/>
      <c r="L310" s="21"/>
      <c r="M310" s="21"/>
      <c r="N310" s="21"/>
      <c r="O310" s="21"/>
      <c r="P310" s="21"/>
      <c r="Q310" s="21"/>
      <c r="R310" s="21"/>
      <c r="S310" s="37"/>
      <c r="T310" s="21"/>
      <c r="U310" s="21" t="str">
        <f>IFERROR(VLOOKUP(L310, 'IO LIST'!$J$10:$AE$1823,22, FALSE),"")</f>
        <v/>
      </c>
      <c r="V310" s="21"/>
      <c r="W310" s="21"/>
      <c r="X310" s="27"/>
      <c r="Y310" s="27"/>
      <c r="Z310" s="21"/>
      <c r="AA310" s="21"/>
      <c r="AB310" s="21"/>
      <c r="AC310" s="21"/>
      <c r="AD310" s="21"/>
      <c r="AE310" s="21"/>
      <c r="AF310" s="28" t="str">
        <f t="shared" si="139"/>
        <v/>
      </c>
      <c r="AI310" s="22"/>
      <c r="AQ310" s="192"/>
    </row>
    <row r="311" spans="1:43" s="20" customFormat="1" ht="15" customHeight="1" x14ac:dyDescent="0.25">
      <c r="A311" s="137">
        <f t="shared" si="138"/>
        <v>302</v>
      </c>
      <c r="B311" s="21" t="s">
        <v>9</v>
      </c>
      <c r="C311" s="15" t="s">
        <v>59</v>
      </c>
      <c r="D311" s="15" t="s">
        <v>463</v>
      </c>
      <c r="E311" s="15"/>
      <c r="F311" s="16"/>
      <c r="G311" s="16"/>
      <c r="H311" s="16"/>
      <c r="I311" s="16"/>
      <c r="J311" s="16" t="s">
        <v>87</v>
      </c>
      <c r="K311" s="16" t="s">
        <v>65</v>
      </c>
      <c r="L311" s="359" t="str">
        <f t="shared" ref="L311:L317" si="140">IF(C311&lt;&gt;"",CONCATENATE(IF(C311&lt;&gt;"",C311,""),IF(D311&lt;&gt;"","-"&amp;D311&amp;E311,""),IF(F311&lt;&gt;"","-"&amp;F311&amp;G311,""),IF(H311&lt;&gt;"","-"&amp;H311&amp;I311,""),IF(J311&lt;&gt;"","-"&amp;J311&amp;K311,"")),"")</f>
        <v>SL3-SH-ZLS1</v>
      </c>
      <c r="M311" s="21" t="str">
        <f>IFERROR(VLOOKUP(J311,'LOOK-UP TABLES'!$AS:$AT,2,FALSE),"")</f>
        <v xml:space="preserve">Limit Switch </v>
      </c>
      <c r="N311" s="21" t="s">
        <v>61</v>
      </c>
      <c r="O311" s="21" t="s">
        <v>462</v>
      </c>
      <c r="P311" s="21" t="s">
        <v>465</v>
      </c>
      <c r="Q311" s="21" t="s">
        <v>372</v>
      </c>
      <c r="R311" s="21" t="s">
        <v>225</v>
      </c>
      <c r="S311" s="37" t="str">
        <f>IF(L311&lt;&gt;"",IF(N311&lt;&gt;"",N311,"")&amp;IF(O311&lt;&gt;""," "&amp;O311,"")&amp;IF(P311&lt;&gt;""," "&amp;P311,"")&amp;IF(Q311&lt;&gt;""," "&amp;Q311,"")&amp;IF(R311&lt;&gt;""," "&amp;R311,""),"")</f>
        <v>Shiploader 3 Shuttle Extended Overtravel Limit Switch</v>
      </c>
      <c r="T311" s="21"/>
      <c r="U311" s="21" t="str">
        <f>IFERROR(VLOOKUP(L311, 'IO LIST'!$J$10:$AE$1823,22, FALSE),"")</f>
        <v>SL3-BH-RCP1</v>
      </c>
      <c r="V311" s="21" t="s">
        <v>70</v>
      </c>
      <c r="W311" s="21" t="s">
        <v>71</v>
      </c>
      <c r="X311" s="21" t="s">
        <v>146</v>
      </c>
      <c r="Y311" s="358" t="s">
        <v>226</v>
      </c>
      <c r="Z311" s="21"/>
      <c r="AA311" s="21"/>
      <c r="AB311" s="21"/>
      <c r="AC311" s="21"/>
      <c r="AD311" s="21"/>
      <c r="AE311" s="21"/>
      <c r="AF311" s="28" t="str">
        <f t="shared" si="139"/>
        <v/>
      </c>
      <c r="AI311" s="22"/>
      <c r="AJ311" s="20" t="s">
        <v>75</v>
      </c>
      <c r="AK311" s="313" t="s">
        <v>373</v>
      </c>
      <c r="AN311" s="20" t="s">
        <v>227</v>
      </c>
      <c r="AQ311" s="192"/>
    </row>
    <row r="312" spans="1:43" s="20" customFormat="1" ht="15" customHeight="1" x14ac:dyDescent="0.25">
      <c r="A312" s="137">
        <f t="shared" si="138"/>
        <v>303</v>
      </c>
      <c r="B312" s="21" t="s">
        <v>9</v>
      </c>
      <c r="C312" s="15" t="s">
        <v>59</v>
      </c>
      <c r="D312" s="15" t="s">
        <v>463</v>
      </c>
      <c r="E312" s="15"/>
      <c r="F312" s="16"/>
      <c r="G312" s="16"/>
      <c r="H312" s="16"/>
      <c r="I312" s="16"/>
      <c r="J312" s="16" t="s">
        <v>87</v>
      </c>
      <c r="K312" s="16" t="s">
        <v>77</v>
      </c>
      <c r="L312" s="359" t="str">
        <f t="shared" si="140"/>
        <v>SL3-SH-ZLS2</v>
      </c>
      <c r="M312" s="21" t="str">
        <f>IFERROR(VLOOKUP(J312,'LOOK-UP TABLES'!$AS:$AT,2,FALSE),"")</f>
        <v xml:space="preserve">Limit Switch </v>
      </c>
      <c r="N312" s="21" t="s">
        <v>61</v>
      </c>
      <c r="O312" s="21" t="s">
        <v>462</v>
      </c>
      <c r="P312" s="21" t="s">
        <v>466</v>
      </c>
      <c r="Q312" s="21" t="s">
        <v>372</v>
      </c>
      <c r="R312" s="21" t="s">
        <v>225</v>
      </c>
      <c r="S312" s="37" t="str">
        <f>IF(L312&lt;&gt;"",IF(N312&lt;&gt;"",N312,"")&amp;IF(O312&lt;&gt;""," "&amp;O312,"")&amp;IF(P312&lt;&gt;""," "&amp;P312,"")&amp;IF(Q312&lt;&gt;""," "&amp;Q312,"")&amp;IF(R312&lt;&gt;""," "&amp;R312,""),"")</f>
        <v>Shiploader 3 Shuttle Retracted Overtravel Limit Switch</v>
      </c>
      <c r="T312" s="21"/>
      <c r="U312" s="21" t="str">
        <f>IFERROR(VLOOKUP(L312, 'IO LIST'!$J$10:$AE$1823,22, FALSE),"")</f>
        <v>SL3-BH-RCP1</v>
      </c>
      <c r="V312" s="21" t="s">
        <v>70</v>
      </c>
      <c r="W312" s="21" t="s">
        <v>71</v>
      </c>
      <c r="X312" s="21" t="s">
        <v>146</v>
      </c>
      <c r="Y312" s="358" t="s">
        <v>226</v>
      </c>
      <c r="Z312" s="21"/>
      <c r="AA312" s="21"/>
      <c r="AB312" s="21"/>
      <c r="AC312" s="21"/>
      <c r="AD312" s="21"/>
      <c r="AE312" s="21"/>
      <c r="AF312" s="28" t="str">
        <f t="shared" si="139"/>
        <v/>
      </c>
      <c r="AI312" s="22"/>
      <c r="AJ312" s="20" t="s">
        <v>75</v>
      </c>
      <c r="AK312" s="313" t="s">
        <v>373</v>
      </c>
      <c r="AN312" s="20" t="s">
        <v>227</v>
      </c>
      <c r="AQ312" s="192"/>
    </row>
    <row r="313" spans="1:43" s="20" customFormat="1" ht="15" customHeight="1" x14ac:dyDescent="0.25">
      <c r="A313" s="137">
        <f t="shared" si="138"/>
        <v>304</v>
      </c>
      <c r="B313" s="21" t="s">
        <v>9</v>
      </c>
      <c r="C313" s="15" t="s">
        <v>59</v>
      </c>
      <c r="D313" s="15" t="s">
        <v>463</v>
      </c>
      <c r="E313" s="15"/>
      <c r="F313" s="16"/>
      <c r="G313" s="16"/>
      <c r="H313" s="16"/>
      <c r="I313" s="16"/>
      <c r="J313" s="424" t="s">
        <v>153</v>
      </c>
      <c r="K313" s="16" t="s">
        <v>65</v>
      </c>
      <c r="L313" s="359" t="str">
        <f t="shared" si="140"/>
        <v>SL3-SH-ZPX1</v>
      </c>
      <c r="M313" s="21" t="str">
        <f>IFERROR(VLOOKUP(J313,'LOOK-UP TABLES'!$AS:$AT,2,FALSE),"")</f>
        <v xml:space="preserve">Proximity Switch </v>
      </c>
      <c r="N313" s="21" t="s">
        <v>61</v>
      </c>
      <c r="O313" s="21" t="s">
        <v>462</v>
      </c>
      <c r="P313" s="21" t="s">
        <v>465</v>
      </c>
      <c r="Q313" s="21" t="s">
        <v>467</v>
      </c>
      <c r="R313" s="21" t="s">
        <v>168</v>
      </c>
      <c r="S313" s="37" t="str">
        <f>IF(L313&lt;&gt;"",IF(N313&lt;&gt;"",N313,"")&amp;IF(O313&lt;&gt;""," "&amp;O313,"")&amp;IF(P313&lt;&gt;""," "&amp;P313,"")&amp;IF(Q313&lt;&gt;""," "&amp;Q313,"")&amp;IF(R313&lt;&gt;""," "&amp;R313,""),"")</f>
        <v>Shiploader 3 Shuttle Extended End of Travel Proximity Switch</v>
      </c>
      <c r="T313" s="21"/>
      <c r="U313" s="21" t="str">
        <f>IFERROR(VLOOKUP(L313, 'IO LIST'!$J$10:$AE$1823,22, FALSE),"")</f>
        <v>SL3-BH-RCP1</v>
      </c>
      <c r="V313" s="21" t="s">
        <v>91</v>
      </c>
      <c r="W313" s="21" t="s">
        <v>71</v>
      </c>
      <c r="X313" s="21" t="s">
        <v>468</v>
      </c>
      <c r="Y313" s="358" t="s">
        <v>469</v>
      </c>
      <c r="Z313" s="21"/>
      <c r="AA313" s="21"/>
      <c r="AB313" s="21"/>
      <c r="AC313" s="21"/>
      <c r="AD313" s="21"/>
      <c r="AE313" s="21"/>
      <c r="AF313" s="28" t="str">
        <f t="shared" si="139"/>
        <v/>
      </c>
      <c r="AI313" s="22"/>
      <c r="AJ313" s="20" t="s">
        <v>75</v>
      </c>
      <c r="AK313" s="313" t="s">
        <v>373</v>
      </c>
      <c r="AN313" s="20" t="s">
        <v>377</v>
      </c>
      <c r="AQ313" s="192"/>
    </row>
    <row r="314" spans="1:43" s="20" customFormat="1" ht="15" customHeight="1" x14ac:dyDescent="0.25">
      <c r="A314" s="137">
        <f t="shared" si="138"/>
        <v>305</v>
      </c>
      <c r="B314" s="21" t="s">
        <v>9</v>
      </c>
      <c r="C314" s="15" t="s">
        <v>59</v>
      </c>
      <c r="D314" s="15" t="s">
        <v>463</v>
      </c>
      <c r="E314" s="15"/>
      <c r="F314" s="16"/>
      <c r="G314" s="16"/>
      <c r="H314" s="16"/>
      <c r="I314" s="16"/>
      <c r="J314" s="424" t="s">
        <v>153</v>
      </c>
      <c r="K314" s="16" t="s">
        <v>77</v>
      </c>
      <c r="L314" s="359" t="str">
        <f t="shared" si="140"/>
        <v>SL3-SH-ZPX2</v>
      </c>
      <c r="M314" s="21" t="str">
        <f>IFERROR(VLOOKUP(J314,'LOOK-UP TABLES'!$AS:$AT,2,FALSE),"")</f>
        <v xml:space="preserve">Proximity Switch </v>
      </c>
      <c r="N314" s="21" t="s">
        <v>61</v>
      </c>
      <c r="O314" s="21" t="s">
        <v>462</v>
      </c>
      <c r="P314" s="21" t="s">
        <v>466</v>
      </c>
      <c r="Q314" s="21" t="s">
        <v>467</v>
      </c>
      <c r="R314" s="21" t="s">
        <v>168</v>
      </c>
      <c r="S314" s="37" t="str">
        <f>IF(L314&lt;&gt;"",IF(N314&lt;&gt;"",N314,"")&amp;IF(O314&lt;&gt;""," "&amp;O314,"")&amp;IF(P314&lt;&gt;""," "&amp;P314,"")&amp;IF(Q314&lt;&gt;""," "&amp;Q314,"")&amp;IF(R314&lt;&gt;""," "&amp;R314,""),"")</f>
        <v>Shiploader 3 Shuttle Retracted End of Travel Proximity Switch</v>
      </c>
      <c r="T314" s="21"/>
      <c r="U314" s="21" t="str">
        <f>IFERROR(VLOOKUP(L314, 'IO LIST'!$J$10:$AE$1823,22, FALSE),"")</f>
        <v>SL3-BH-RCP1</v>
      </c>
      <c r="V314" s="21" t="s">
        <v>91</v>
      </c>
      <c r="W314" s="21" t="s">
        <v>71</v>
      </c>
      <c r="X314" s="21" t="s">
        <v>468</v>
      </c>
      <c r="Y314" s="358" t="s">
        <v>469</v>
      </c>
      <c r="Z314" s="21"/>
      <c r="AA314" s="21"/>
      <c r="AB314" s="21"/>
      <c r="AC314" s="21"/>
      <c r="AD314" s="21"/>
      <c r="AE314" s="21"/>
      <c r="AF314" s="28" t="str">
        <f t="shared" si="139"/>
        <v/>
      </c>
      <c r="AI314" s="22"/>
      <c r="AJ314" s="20" t="s">
        <v>75</v>
      </c>
      <c r="AK314" s="313" t="s">
        <v>373</v>
      </c>
      <c r="AN314" s="20" t="s">
        <v>377</v>
      </c>
      <c r="AQ314" s="192"/>
    </row>
    <row r="315" spans="1:43" s="429" customFormat="1" ht="15" customHeight="1" x14ac:dyDescent="0.25">
      <c r="A315" s="426">
        <f t="shared" si="138"/>
        <v>306</v>
      </c>
      <c r="B315" s="291" t="s">
        <v>9</v>
      </c>
      <c r="C315" s="292" t="s">
        <v>59</v>
      </c>
      <c r="D315" s="292" t="s">
        <v>463</v>
      </c>
      <c r="E315" s="292"/>
      <c r="F315" s="424"/>
      <c r="G315" s="424"/>
      <c r="H315" s="424"/>
      <c r="I315" s="424"/>
      <c r="J315" s="424" t="s">
        <v>153</v>
      </c>
      <c r="K315" s="424" t="s">
        <v>123</v>
      </c>
      <c r="L315" s="468" t="str">
        <f t="shared" si="140"/>
        <v>SL3-SH-ZPX5</v>
      </c>
      <c r="M315" s="291" t="str">
        <f>IFERROR(VLOOKUP(J315,'LOOK-UP TABLES'!$AS:$AT,2,FALSE),"")</f>
        <v xml:space="preserve">Proximity Switch </v>
      </c>
      <c r="N315" s="291" t="s">
        <v>61</v>
      </c>
      <c r="O315" s="291" t="s">
        <v>462</v>
      </c>
      <c r="P315" s="291" t="s">
        <v>470</v>
      </c>
      <c r="Q315" s="291" t="s">
        <v>471</v>
      </c>
      <c r="R315" s="291" t="s">
        <v>168</v>
      </c>
      <c r="S315" s="237" t="str">
        <f t="shared" ref="S315:S316" si="141">IF(L315&lt;&gt;"",IF(N315&lt;&gt;"",N315,"")&amp;IF(O315&lt;&gt;""," "&amp;O315,"")&amp;IF(P315&lt;&gt;""," "&amp;P315,"")&amp;IF(Q315&lt;&gt;""," "&amp;Q315,"")&amp;IF(R315&lt;&gt;""," "&amp;R315,""),"")</f>
        <v>Shiploader 3 Shuttle Encoder Reference Position Check On Proximity Switch</v>
      </c>
      <c r="T315" s="291"/>
      <c r="U315" s="291" t="str">
        <f>IFERROR(VLOOKUP(L315, 'IO LIST'!$J$10:$AE$1823,22, FALSE),"")</f>
        <v>SL3-BH-RCP1</v>
      </c>
      <c r="V315" s="291" t="s">
        <v>91</v>
      </c>
      <c r="W315" s="291" t="s">
        <v>71</v>
      </c>
      <c r="X315" s="291" t="s">
        <v>468</v>
      </c>
      <c r="Y315" s="434" t="s">
        <v>469</v>
      </c>
      <c r="Z315" s="291"/>
      <c r="AA315" s="291"/>
      <c r="AB315" s="291"/>
      <c r="AC315" s="291"/>
      <c r="AD315" s="291"/>
      <c r="AE315" s="291"/>
      <c r="AF315" s="428" t="str">
        <f t="shared" ref="AF315:AF316" si="142">IFERROR(IF(U315="FLEX-242-11","7265NBT-043020-242-100 to 180",IF(U315="FLEX-242-01","7265NBT-043020-242-000 to 083","")),"")</f>
        <v/>
      </c>
      <c r="AJ315" s="429" t="s">
        <v>75</v>
      </c>
      <c r="AK315" s="435" t="s">
        <v>373</v>
      </c>
      <c r="AN315" s="429" t="s">
        <v>377</v>
      </c>
      <c r="AQ315" s="430"/>
    </row>
    <row r="316" spans="1:43" s="429" customFormat="1" ht="15" customHeight="1" x14ac:dyDescent="0.25">
      <c r="A316" s="426">
        <f t="shared" si="138"/>
        <v>307</v>
      </c>
      <c r="B316" s="291" t="s">
        <v>9</v>
      </c>
      <c r="C316" s="292" t="s">
        <v>59</v>
      </c>
      <c r="D316" s="292" t="s">
        <v>463</v>
      </c>
      <c r="E316" s="292"/>
      <c r="F316" s="424"/>
      <c r="G316" s="424"/>
      <c r="H316" s="424"/>
      <c r="I316" s="424"/>
      <c r="J316" s="424" t="s">
        <v>153</v>
      </c>
      <c r="K316" s="424" t="s">
        <v>125</v>
      </c>
      <c r="L316" s="468" t="str">
        <f t="shared" si="140"/>
        <v>SL3-SH-ZPX6</v>
      </c>
      <c r="M316" s="291" t="str">
        <f>IFERROR(VLOOKUP(J316,'LOOK-UP TABLES'!$AS:$AT,2,FALSE),"")</f>
        <v xml:space="preserve">Proximity Switch </v>
      </c>
      <c r="N316" s="291" t="s">
        <v>61</v>
      </c>
      <c r="O316" s="291" t="s">
        <v>462</v>
      </c>
      <c r="P316" s="291" t="s">
        <v>470</v>
      </c>
      <c r="Q316" s="291" t="s">
        <v>472</v>
      </c>
      <c r="R316" s="291" t="s">
        <v>168</v>
      </c>
      <c r="S316" s="237" t="str">
        <f t="shared" si="141"/>
        <v>Shiploader 3 Shuttle Encoder Reference At 30% Travel Proximity Switch</v>
      </c>
      <c r="T316" s="291"/>
      <c r="U316" s="291" t="str">
        <f>IFERROR(VLOOKUP(L316, 'IO LIST'!$J$10:$AE$1823,22, FALSE),"")</f>
        <v>SL3-BH-RCP1</v>
      </c>
      <c r="V316" s="291" t="s">
        <v>91</v>
      </c>
      <c r="W316" s="291" t="s">
        <v>71</v>
      </c>
      <c r="X316" s="291" t="s">
        <v>468</v>
      </c>
      <c r="Y316" s="434" t="s">
        <v>469</v>
      </c>
      <c r="Z316" s="291"/>
      <c r="AA316" s="291"/>
      <c r="AB316" s="291"/>
      <c r="AC316" s="291"/>
      <c r="AD316" s="291"/>
      <c r="AE316" s="291"/>
      <c r="AF316" s="428" t="str">
        <f t="shared" si="142"/>
        <v/>
      </c>
      <c r="AJ316" s="429" t="s">
        <v>75</v>
      </c>
      <c r="AK316" s="435" t="s">
        <v>373</v>
      </c>
      <c r="AN316" s="429" t="s">
        <v>377</v>
      </c>
      <c r="AQ316" s="430"/>
    </row>
    <row r="317" spans="1:43" s="429" customFormat="1" ht="15" customHeight="1" x14ac:dyDescent="0.25">
      <c r="A317" s="426">
        <f t="shared" si="138"/>
        <v>308</v>
      </c>
      <c r="B317" s="291" t="s">
        <v>9</v>
      </c>
      <c r="C317" s="292" t="s">
        <v>59</v>
      </c>
      <c r="D317" s="292" t="s">
        <v>463</v>
      </c>
      <c r="E317" s="292"/>
      <c r="F317" s="424"/>
      <c r="G317" s="424"/>
      <c r="H317" s="424"/>
      <c r="I317" s="424"/>
      <c r="J317" s="424" t="s">
        <v>153</v>
      </c>
      <c r="K317" s="424" t="s">
        <v>127</v>
      </c>
      <c r="L317" s="468" t="str">
        <f t="shared" si="140"/>
        <v>SL3-SH-ZPX7</v>
      </c>
      <c r="M317" s="291" t="str">
        <f>IFERROR(VLOOKUP(J317,'LOOK-UP TABLES'!$AS:$AT,2,FALSE),"")</f>
        <v xml:space="preserve">Proximity Switch </v>
      </c>
      <c r="N317" s="291" t="s">
        <v>61</v>
      </c>
      <c r="O317" s="291" t="s">
        <v>462</v>
      </c>
      <c r="P317" s="291" t="s">
        <v>470</v>
      </c>
      <c r="Q317" s="291" t="s">
        <v>473</v>
      </c>
      <c r="R317" s="291" t="s">
        <v>168</v>
      </c>
      <c r="S317" s="237" t="str">
        <f t="shared" ref="S317" si="143">IF(L317&lt;&gt;"",IF(N317&lt;&gt;"",N317,"")&amp;IF(O317&lt;&gt;""," "&amp;O317,"")&amp;IF(P317&lt;&gt;""," "&amp;P317,"")&amp;IF(Q317&lt;&gt;""," "&amp;Q317,"")&amp;IF(R317&lt;&gt;""," "&amp;R317,""),"")</f>
        <v>Shiploader 3 Shuttle Encoder Reference At 60% Travel Proximity Switch</v>
      </c>
      <c r="T317" s="291"/>
      <c r="U317" s="291" t="str">
        <f>IFERROR(VLOOKUP(L317, 'IO LIST'!$J$10:$AE$1823,22, FALSE),"")</f>
        <v>SL3-BH-RCP1</v>
      </c>
      <c r="V317" s="291" t="s">
        <v>91</v>
      </c>
      <c r="W317" s="291" t="s">
        <v>71</v>
      </c>
      <c r="X317" s="291" t="s">
        <v>468</v>
      </c>
      <c r="Y317" s="434" t="s">
        <v>469</v>
      </c>
      <c r="Z317" s="291"/>
      <c r="AA317" s="291"/>
      <c r="AB317" s="291"/>
      <c r="AC317" s="291"/>
      <c r="AD317" s="291"/>
      <c r="AE317" s="291"/>
      <c r="AF317" s="428" t="str">
        <f t="shared" ref="AF317" si="144">IFERROR(IF(U317="FLEX-242-11","7265NBT-043020-242-100 to 180",IF(U317="FLEX-242-01","7265NBT-043020-242-000 to 083","")),"")</f>
        <v/>
      </c>
      <c r="AJ317" s="429" t="s">
        <v>75</v>
      </c>
      <c r="AK317" s="435" t="s">
        <v>373</v>
      </c>
      <c r="AN317" s="429" t="s">
        <v>377</v>
      </c>
      <c r="AQ317" s="430"/>
    </row>
    <row r="318" spans="1:43" s="20" customFormat="1" ht="15" customHeight="1" x14ac:dyDescent="0.25">
      <c r="A318" s="137">
        <f t="shared" si="138"/>
        <v>309</v>
      </c>
      <c r="B318" s="21"/>
      <c r="C318" s="15"/>
      <c r="D318" s="15"/>
      <c r="E318" s="15"/>
      <c r="F318" s="16"/>
      <c r="G318" s="16"/>
      <c r="H318" s="16"/>
      <c r="I318" s="16"/>
      <c r="J318" s="16"/>
      <c r="K318" s="16"/>
      <c r="L318" s="21"/>
      <c r="M318" s="21"/>
      <c r="N318" s="21"/>
      <c r="O318" s="21"/>
      <c r="P318" s="21"/>
      <c r="Q318" s="21"/>
      <c r="R318" s="21"/>
      <c r="S318" s="37"/>
      <c r="T318" s="21"/>
      <c r="U318" s="21" t="str">
        <f>IFERROR(VLOOKUP(L318, 'IO LIST'!$J$10:$AE$1823,22, FALSE),"")</f>
        <v/>
      </c>
      <c r="V318" s="21"/>
      <c r="W318" s="21"/>
      <c r="X318" s="21"/>
      <c r="Y318" s="27"/>
      <c r="Z318" s="21"/>
      <c r="AA318" s="21"/>
      <c r="AB318" s="21"/>
      <c r="AC318" s="21"/>
      <c r="AD318" s="21"/>
      <c r="AE318" s="21"/>
      <c r="AF318" s="28" t="str">
        <f t="shared" ref="AF318" si="145">IFERROR(IF(U318="FLEX-242-11","7265NBT-043020-242-100 to 180",IF(U318="FLEX-242-01","7265NBT-043020-242-000 to 083","")),"")</f>
        <v/>
      </c>
      <c r="AI318" s="22"/>
      <c r="AQ318" s="192"/>
    </row>
    <row r="319" spans="1:43" s="20" customFormat="1" ht="15" customHeight="1" x14ac:dyDescent="0.25">
      <c r="A319" s="137">
        <f t="shared" si="138"/>
        <v>310</v>
      </c>
      <c r="B319" s="21" t="s">
        <v>13</v>
      </c>
      <c r="C319" s="15" t="s">
        <v>59</v>
      </c>
      <c r="D319" s="15" t="s">
        <v>463</v>
      </c>
      <c r="E319" s="15"/>
      <c r="F319" s="16"/>
      <c r="G319" s="16"/>
      <c r="H319" s="16"/>
      <c r="I319" s="16"/>
      <c r="J319" s="16" t="s">
        <v>134</v>
      </c>
      <c r="K319" s="16" t="s">
        <v>65</v>
      </c>
      <c r="L319" s="359" t="str">
        <f>IF(C319&lt;&gt;"",CONCATENATE(IF(C319&lt;&gt;"",C319,""),IF(D319&lt;&gt;"","-"&amp;D319&amp;E319,""),IF(F319&lt;&gt;"","-"&amp;F319&amp;G319,""),IF(H319&lt;&gt;"","-"&amp;H319&amp;I319,""),IF(J319&lt;&gt;"","-"&amp;J319&amp;K319,"")),"")</f>
        <v>SL3-SH-ZT1</v>
      </c>
      <c r="M319" s="21" t="str">
        <f>IFERROR(VLOOKUP(J319,'LOOK-UP TABLES'!$AS:$AT,2,FALSE),"")</f>
        <v xml:space="preserve">Position Transmitter, Encoder </v>
      </c>
      <c r="N319" s="21" t="s">
        <v>61</v>
      </c>
      <c r="O319" s="21" t="s">
        <v>462</v>
      </c>
      <c r="P319" s="21"/>
      <c r="Q319" s="21" t="s">
        <v>474</v>
      </c>
      <c r="R319" s="259" t="s">
        <v>475</v>
      </c>
      <c r="S319" s="37" t="str">
        <f>IF(L319&lt;&gt;"",IF(N319&lt;&gt;"",N319,"")&amp;IF(O319&lt;&gt;""," "&amp;O319,"")&amp;IF(P319&lt;&gt;""," "&amp;P319,"")&amp;IF(Q319&lt;&gt;""," "&amp;Q319,"")&amp;IF(R319&lt;&gt;""," "&amp;R319,""),"")</f>
        <v>Shiploader 3 Shuttle Position Absolute Encoder</v>
      </c>
      <c r="T319" s="21"/>
      <c r="U319" s="21" t="str">
        <f>IFERROR(VLOOKUP(L319, 'IO LIST'!$J$10:$AE$1823,22, FALSE),"")</f>
        <v>SL3-BH-RCP1</v>
      </c>
      <c r="V319" s="21" t="s">
        <v>476</v>
      </c>
      <c r="W319" s="21" t="s">
        <v>71</v>
      </c>
      <c r="X319" s="21" t="s">
        <v>477</v>
      </c>
      <c r="Y319" s="21" t="s">
        <v>478</v>
      </c>
      <c r="Z319" s="21"/>
      <c r="AA319" s="21"/>
      <c r="AB319" s="21"/>
      <c r="AC319" s="21"/>
      <c r="AD319" s="21"/>
      <c r="AE319" s="21"/>
      <c r="AF319" s="28" t="str">
        <f t="shared" ref="AF319:AF327" si="146">IFERROR(IF(U319="FLEX-242-11","7265NBT-043020-242-100 to 180",IF(U319="FLEX-242-01","7265NBT-043020-242-000 to 083","")),"")</f>
        <v/>
      </c>
      <c r="AI319" s="22"/>
      <c r="AJ319" s="20" t="s">
        <v>75</v>
      </c>
      <c r="AK319" s="313" t="s">
        <v>373</v>
      </c>
      <c r="AN319" s="339" t="s">
        <v>383</v>
      </c>
      <c r="AQ319" s="192"/>
    </row>
    <row r="320" spans="1:43" s="20" customFormat="1" ht="15" customHeight="1" x14ac:dyDescent="0.25">
      <c r="A320" s="137">
        <f t="shared" si="138"/>
        <v>311</v>
      </c>
      <c r="B320" s="21" t="s">
        <v>9</v>
      </c>
      <c r="C320" s="15" t="s">
        <v>59</v>
      </c>
      <c r="D320" s="15" t="s">
        <v>463</v>
      </c>
      <c r="E320" s="15"/>
      <c r="F320" s="16"/>
      <c r="G320" s="16"/>
      <c r="H320" s="16"/>
      <c r="I320" s="16"/>
      <c r="J320" s="16" t="s">
        <v>96</v>
      </c>
      <c r="K320" s="16" t="s">
        <v>65</v>
      </c>
      <c r="L320" s="359" t="str">
        <f t="shared" ref="L320:L322" si="147">IF(C320&lt;&gt;"",CONCATENATE(IF(C320&lt;&gt;"",C320,""),IF(D320&lt;&gt;"","-"&amp;D320&amp;E320,""),IF(F320&lt;&gt;"","-"&amp;F320&amp;G320,""),IF(H320&lt;&gt;"","-"&amp;H320&amp;I320,""),IF(J320&lt;&gt;"","-"&amp;J320&amp;K320,"")),"")</f>
        <v>SL3-SH-YA1</v>
      </c>
      <c r="M320" s="21" t="str">
        <f>IFERROR(VLOOKUP(J320,'LOOK-UP TABLES'!$AS:$AT,2,FALSE),"")</f>
        <v>Warning Horn</v>
      </c>
      <c r="N320" s="21" t="s">
        <v>61</v>
      </c>
      <c r="O320" s="21" t="s">
        <v>462</v>
      </c>
      <c r="P320" s="21" t="s">
        <v>88</v>
      </c>
      <c r="Q320" s="21" t="s">
        <v>97</v>
      </c>
      <c r="R320" s="21" t="s">
        <v>98</v>
      </c>
      <c r="S320" s="37" t="str">
        <f>IF(L320&lt;&gt;"",IF(N320&lt;&gt;"",N320,"")&amp;IF(O320&lt;&gt;""," "&amp;O320,"")&amp;IF(P320&lt;&gt;""," "&amp;P320,"")&amp;IF(Q320&lt;&gt;""," "&amp;Q320,"")&amp;IF(R320&lt;&gt;""," "&amp;R320,""),"")</f>
        <v>Shiploader 3 Shuttle Left Side Start Warning Horn</v>
      </c>
      <c r="T320" s="21"/>
      <c r="U320" s="21" t="str">
        <f>IFERROR(VLOOKUP(L320, 'IO LIST'!$J$10:$AE$1823,22, FALSE),"")</f>
        <v>SL3-BH-RCP1</v>
      </c>
      <c r="V320" s="21" t="s">
        <v>99</v>
      </c>
      <c r="W320" s="21" t="s">
        <v>71</v>
      </c>
      <c r="X320" s="193" t="s">
        <v>100</v>
      </c>
      <c r="Y320" s="194" t="s">
        <v>101</v>
      </c>
      <c r="Z320" s="21"/>
      <c r="AA320" s="21"/>
      <c r="AB320" s="21"/>
      <c r="AC320" s="21"/>
      <c r="AD320" s="21"/>
      <c r="AE320" s="21"/>
      <c r="AF320" s="28" t="str">
        <f t="shared" si="146"/>
        <v/>
      </c>
      <c r="AI320" s="22"/>
      <c r="AJ320" s="20" t="s">
        <v>75</v>
      </c>
      <c r="AK320" s="313" t="s">
        <v>373</v>
      </c>
      <c r="AN320" s="338" t="s">
        <v>141</v>
      </c>
      <c r="AQ320" s="192"/>
    </row>
    <row r="321" spans="1:43" s="20" customFormat="1" ht="15" customHeight="1" x14ac:dyDescent="0.25">
      <c r="A321" s="137">
        <f t="shared" si="138"/>
        <v>312</v>
      </c>
      <c r="B321" s="21" t="s">
        <v>9</v>
      </c>
      <c r="C321" s="15" t="s">
        <v>59</v>
      </c>
      <c r="D321" s="15" t="s">
        <v>463</v>
      </c>
      <c r="E321" s="15"/>
      <c r="F321" s="16"/>
      <c r="G321" s="16"/>
      <c r="H321" s="16"/>
      <c r="I321" s="16"/>
      <c r="J321" s="16" t="s">
        <v>103</v>
      </c>
      <c r="K321" s="16" t="s">
        <v>65</v>
      </c>
      <c r="L321" s="359" t="str">
        <f t="shared" si="147"/>
        <v>SL3-SH-YL1</v>
      </c>
      <c r="M321" s="21" t="str">
        <f>IFERROR(VLOOKUP(J321,'LOOK-UP TABLES'!$AS:$AT,2,FALSE),"")</f>
        <v>Warning Light</v>
      </c>
      <c r="N321" s="21" t="s">
        <v>61</v>
      </c>
      <c r="O321" s="21" t="s">
        <v>462</v>
      </c>
      <c r="P321" s="21" t="s">
        <v>479</v>
      </c>
      <c r="Q321" s="21" t="s">
        <v>97</v>
      </c>
      <c r="R321" s="21" t="s">
        <v>104</v>
      </c>
      <c r="S321" s="37" t="str">
        <f>IF(L321&lt;&gt;"",IF(N321&lt;&gt;"",N321,"")&amp;IF(O321&lt;&gt;""," "&amp;O321,"")&amp;IF(P321&lt;&gt;""," "&amp;P321,"")&amp;IF(Q321&lt;&gt;""," "&amp;Q321,"")&amp;IF(R321&lt;&gt;""," "&amp;R321,""),"")</f>
        <v>Shiploader 3 Shuttle Front Left Side Start Warning Light</v>
      </c>
      <c r="T321" s="21"/>
      <c r="U321" s="21" t="str">
        <f>IFERROR(VLOOKUP(L321, 'IO LIST'!$J$10:$AE$1823,22, FALSE),"")</f>
        <v>SL3-BH-RCP1</v>
      </c>
      <c r="V321" s="21" t="s">
        <v>99</v>
      </c>
      <c r="W321" s="21" t="s">
        <v>71</v>
      </c>
      <c r="X321" s="21" t="s">
        <v>100</v>
      </c>
      <c r="Y321" s="27" t="s">
        <v>105</v>
      </c>
      <c r="Z321" s="21"/>
      <c r="AA321" s="21"/>
      <c r="AB321" s="21"/>
      <c r="AC321" s="21"/>
      <c r="AD321" s="21"/>
      <c r="AE321" s="21"/>
      <c r="AF321" s="28" t="str">
        <f t="shared" si="146"/>
        <v/>
      </c>
      <c r="AI321" s="22"/>
      <c r="AJ321" s="20" t="s">
        <v>75</v>
      </c>
      <c r="AK321" s="313" t="s">
        <v>373</v>
      </c>
      <c r="AN321" s="22" t="s">
        <v>106</v>
      </c>
      <c r="AQ321" s="192"/>
    </row>
    <row r="322" spans="1:43" s="20" customFormat="1" ht="15" customHeight="1" x14ac:dyDescent="0.25">
      <c r="A322" s="137">
        <f t="shared" si="138"/>
        <v>313</v>
      </c>
      <c r="B322" s="21" t="s">
        <v>9</v>
      </c>
      <c r="C322" s="15" t="s">
        <v>59</v>
      </c>
      <c r="D322" s="15" t="s">
        <v>463</v>
      </c>
      <c r="E322" s="15"/>
      <c r="F322" s="16"/>
      <c r="G322" s="16"/>
      <c r="H322" s="16"/>
      <c r="I322" s="16"/>
      <c r="J322" s="16" t="s">
        <v>103</v>
      </c>
      <c r="K322" s="16" t="s">
        <v>77</v>
      </c>
      <c r="L322" s="359" t="str">
        <f t="shared" si="147"/>
        <v>SL3-SH-YL2</v>
      </c>
      <c r="M322" s="21" t="str">
        <f>IFERROR(VLOOKUP(J322,'LOOK-UP TABLES'!$AS:$AT,2,FALSE),"")</f>
        <v>Warning Light</v>
      </c>
      <c r="N322" s="21" t="s">
        <v>61</v>
      </c>
      <c r="O322" s="21" t="s">
        <v>462</v>
      </c>
      <c r="P322" s="21" t="s">
        <v>480</v>
      </c>
      <c r="Q322" s="21" t="s">
        <v>97</v>
      </c>
      <c r="R322" s="21" t="s">
        <v>104</v>
      </c>
      <c r="S322" s="37" t="str">
        <f>IF(L322&lt;&gt;"",IF(N322&lt;&gt;"",N322,"")&amp;IF(O322&lt;&gt;""," "&amp;O322,"")&amp;IF(P322&lt;&gt;""," "&amp;P322,"")&amp;IF(Q322&lt;&gt;""," "&amp;Q322,"")&amp;IF(R322&lt;&gt;""," "&amp;R322,""),"")</f>
        <v>Shiploader 3 Shuttle Front Right Side Start Warning Light</v>
      </c>
      <c r="T322" s="21"/>
      <c r="U322" s="21" t="str">
        <f>IFERROR(VLOOKUP(L322, 'IO LIST'!$J$10:$AE$1823,22, FALSE),"")</f>
        <v>SL3-BH-RCP1</v>
      </c>
      <c r="V322" s="21" t="s">
        <v>99</v>
      </c>
      <c r="W322" s="21" t="s">
        <v>71</v>
      </c>
      <c r="X322" s="21" t="s">
        <v>100</v>
      </c>
      <c r="Y322" s="27" t="s">
        <v>105</v>
      </c>
      <c r="Z322" s="21"/>
      <c r="AA322" s="21"/>
      <c r="AB322" s="21"/>
      <c r="AC322" s="21"/>
      <c r="AD322" s="21"/>
      <c r="AE322" s="21"/>
      <c r="AF322" s="28" t="str">
        <f t="shared" si="146"/>
        <v/>
      </c>
      <c r="AI322" s="22"/>
      <c r="AJ322" s="20" t="s">
        <v>75</v>
      </c>
      <c r="AK322" s="313" t="s">
        <v>373</v>
      </c>
      <c r="AN322" s="22" t="s">
        <v>106</v>
      </c>
      <c r="AQ322" s="192"/>
    </row>
    <row r="323" spans="1:43" s="20" customFormat="1" ht="15" customHeight="1" x14ac:dyDescent="0.25">
      <c r="A323" s="137">
        <f t="shared" si="138"/>
        <v>314</v>
      </c>
      <c r="B323" s="21"/>
      <c r="C323" s="15"/>
      <c r="D323" s="15"/>
      <c r="E323" s="15"/>
      <c r="F323" s="16"/>
      <c r="G323" s="16"/>
      <c r="H323" s="16"/>
      <c r="I323" s="16"/>
      <c r="J323" s="16"/>
      <c r="K323" s="16"/>
      <c r="L323" s="21"/>
      <c r="M323" s="21"/>
      <c r="N323" s="21"/>
      <c r="O323" s="21"/>
      <c r="P323" s="21"/>
      <c r="Q323" s="21"/>
      <c r="R323" s="21"/>
      <c r="S323" s="37"/>
      <c r="T323" s="21"/>
      <c r="U323" s="21" t="str">
        <f>IFERROR(VLOOKUP(L323, 'IO LIST'!$J$10:$AE$1823,22, FALSE),"")</f>
        <v/>
      </c>
      <c r="V323" s="21"/>
      <c r="W323" s="21"/>
      <c r="X323" s="21"/>
      <c r="Y323" s="27"/>
      <c r="Z323" s="21"/>
      <c r="AA323" s="21"/>
      <c r="AB323" s="21"/>
      <c r="AC323" s="21"/>
      <c r="AD323" s="21"/>
      <c r="AE323" s="21"/>
      <c r="AF323" s="28" t="str">
        <f t="shared" si="146"/>
        <v/>
      </c>
      <c r="AI323" s="22"/>
      <c r="AQ323" s="192"/>
    </row>
    <row r="324" spans="1:43" s="20" customFormat="1" ht="15" customHeight="1" x14ac:dyDescent="0.25">
      <c r="A324" s="137">
        <f t="shared" si="138"/>
        <v>315</v>
      </c>
      <c r="B324" s="21" t="s">
        <v>16</v>
      </c>
      <c r="C324" s="15" t="s">
        <v>59</v>
      </c>
      <c r="D324" s="15" t="s">
        <v>463</v>
      </c>
      <c r="E324" s="15"/>
      <c r="F324" s="16"/>
      <c r="G324" s="16"/>
      <c r="H324" s="16" t="s">
        <v>173</v>
      </c>
      <c r="I324" s="16" t="s">
        <v>65</v>
      </c>
      <c r="J324" s="16" t="s">
        <v>174</v>
      </c>
      <c r="K324" s="16" t="s">
        <v>65</v>
      </c>
      <c r="L324" s="359" t="str">
        <f t="shared" ref="L324:L327" si="148">IF(C324&lt;&gt;"",CONCATENATE(IF(C324&lt;&gt;"",C324,""),IF(D324&lt;&gt;"","-"&amp;D324&amp;E324,""),IF(F324&lt;&gt;"","-"&amp;F324&amp;G324,""),IF(H324&lt;&gt;"","-"&amp;H324&amp;I324,""),IF(J324&lt;&gt;"","-"&amp;J324&amp;K324,"")),"")</f>
        <v>SL3-SH-M1-HE1</v>
      </c>
      <c r="M324" s="21" t="str">
        <f>IFERROR(VLOOKUP(J324,'LOOK-UP TABLES'!$AS:$AT,2,FALSE),"")</f>
        <v xml:space="preserve">Heater </v>
      </c>
      <c r="N324" s="21" t="s">
        <v>61</v>
      </c>
      <c r="O324" s="21" t="s">
        <v>462</v>
      </c>
      <c r="P324" s="21" t="s">
        <v>175</v>
      </c>
      <c r="Q324" s="21"/>
      <c r="R324" s="21" t="s">
        <v>176</v>
      </c>
      <c r="S324" s="37" t="str">
        <f t="shared" ref="S324:S327" si="149">IF(L324&lt;&gt;"",IF(N324&lt;&gt;"",N324,"")&amp;IF(O324&lt;&gt;""," "&amp;O324,"")&amp;IF(P324&lt;&gt;""," "&amp;P324,"")&amp;IF(Q324&lt;&gt;""," "&amp;Q324,"")&amp;IF(R324&lt;&gt;""," "&amp;R324,""),"")</f>
        <v>Shiploader 3 Shuttle Motor 1 Space Heater</v>
      </c>
      <c r="T324" s="21"/>
      <c r="U324" s="21" t="s">
        <v>373</v>
      </c>
      <c r="V324" s="21" t="s">
        <v>314</v>
      </c>
      <c r="W324" s="21" t="s">
        <v>119</v>
      </c>
      <c r="X324" s="21"/>
      <c r="Y324" s="27"/>
      <c r="Z324" s="21"/>
      <c r="AA324" s="21"/>
      <c r="AB324" s="21"/>
      <c r="AC324" s="21"/>
      <c r="AD324" s="21"/>
      <c r="AE324" s="21"/>
      <c r="AF324" s="28" t="str">
        <f t="shared" si="146"/>
        <v/>
      </c>
      <c r="AI324" s="22"/>
      <c r="AJ324" s="20" t="s">
        <v>75</v>
      </c>
      <c r="AK324" s="314" t="s">
        <v>373</v>
      </c>
      <c r="AP324" s="22" t="s">
        <v>177</v>
      </c>
      <c r="AQ324" s="369" t="s">
        <v>481</v>
      </c>
    </row>
    <row r="325" spans="1:43" s="20" customFormat="1" ht="15" customHeight="1" x14ac:dyDescent="0.25">
      <c r="A325" s="137">
        <f t="shared" si="138"/>
        <v>316</v>
      </c>
      <c r="B325" s="21" t="s">
        <v>16</v>
      </c>
      <c r="C325" s="15" t="s">
        <v>59</v>
      </c>
      <c r="D325" s="15" t="s">
        <v>463</v>
      </c>
      <c r="E325" s="15"/>
      <c r="F325" s="16"/>
      <c r="G325" s="16"/>
      <c r="H325" s="16" t="s">
        <v>173</v>
      </c>
      <c r="I325" s="16" t="s">
        <v>77</v>
      </c>
      <c r="J325" s="16" t="s">
        <v>174</v>
      </c>
      <c r="K325" s="16" t="s">
        <v>65</v>
      </c>
      <c r="L325" s="359" t="str">
        <f t="shared" si="148"/>
        <v>SL3-SH-M2-HE1</v>
      </c>
      <c r="M325" s="21" t="str">
        <f>IFERROR(VLOOKUP(J325,'LOOK-UP TABLES'!$AS:$AT,2,FALSE),"")</f>
        <v xml:space="preserve">Heater </v>
      </c>
      <c r="N325" s="21" t="s">
        <v>61</v>
      </c>
      <c r="O325" s="21" t="s">
        <v>462</v>
      </c>
      <c r="P325" s="21" t="s">
        <v>397</v>
      </c>
      <c r="Q325" s="21"/>
      <c r="R325" s="21" t="s">
        <v>176</v>
      </c>
      <c r="S325" s="37" t="str">
        <f t="shared" si="149"/>
        <v>Shiploader 3 Shuttle Motor 2 Space Heater</v>
      </c>
      <c r="T325" s="21"/>
      <c r="U325" s="21" t="s">
        <v>373</v>
      </c>
      <c r="V325" s="21" t="s">
        <v>314</v>
      </c>
      <c r="W325" s="21" t="s">
        <v>119</v>
      </c>
      <c r="X325" s="21"/>
      <c r="Y325" s="27"/>
      <c r="Z325" s="21"/>
      <c r="AA325" s="21"/>
      <c r="AB325" s="21"/>
      <c r="AC325" s="21"/>
      <c r="AD325" s="21"/>
      <c r="AE325" s="21"/>
      <c r="AF325" s="28" t="str">
        <f t="shared" si="146"/>
        <v/>
      </c>
      <c r="AI325" s="22"/>
      <c r="AJ325" s="20" t="s">
        <v>75</v>
      </c>
      <c r="AK325" s="314" t="s">
        <v>373</v>
      </c>
      <c r="AP325" s="22" t="s">
        <v>177</v>
      </c>
      <c r="AQ325" s="369" t="s">
        <v>481</v>
      </c>
    </row>
    <row r="326" spans="1:43" s="20" customFormat="1" ht="15" customHeight="1" x14ac:dyDescent="0.25">
      <c r="A326" s="137">
        <f t="shared" si="138"/>
        <v>317</v>
      </c>
      <c r="B326" s="21" t="s">
        <v>16</v>
      </c>
      <c r="C326" s="15" t="s">
        <v>59</v>
      </c>
      <c r="D326" s="15" t="s">
        <v>463</v>
      </c>
      <c r="E326" s="15"/>
      <c r="F326" s="16"/>
      <c r="G326" s="16"/>
      <c r="H326" s="16" t="s">
        <v>173</v>
      </c>
      <c r="I326" s="16" t="s">
        <v>83</v>
      </c>
      <c r="J326" s="16" t="s">
        <v>174</v>
      </c>
      <c r="K326" s="16" t="s">
        <v>65</v>
      </c>
      <c r="L326" s="359" t="str">
        <f t="shared" si="148"/>
        <v>SL3-SH-M3-HE1</v>
      </c>
      <c r="M326" s="21" t="str">
        <f>IFERROR(VLOOKUP(J326,'LOOK-UP TABLES'!$AS:$AT,2,FALSE),"")</f>
        <v xml:space="preserve">Heater </v>
      </c>
      <c r="N326" s="21" t="s">
        <v>61</v>
      </c>
      <c r="O326" s="21" t="s">
        <v>462</v>
      </c>
      <c r="P326" s="21" t="s">
        <v>482</v>
      </c>
      <c r="Q326" s="21"/>
      <c r="R326" s="21" t="s">
        <v>176</v>
      </c>
      <c r="S326" s="37" t="str">
        <f t="shared" si="149"/>
        <v>Shiploader 3 Shuttle Motor 3 Space Heater</v>
      </c>
      <c r="T326" s="21"/>
      <c r="U326" s="21" t="s">
        <v>373</v>
      </c>
      <c r="V326" s="21" t="s">
        <v>314</v>
      </c>
      <c r="W326" s="21" t="s">
        <v>119</v>
      </c>
      <c r="X326" s="21"/>
      <c r="Y326" s="27"/>
      <c r="Z326" s="21"/>
      <c r="AA326" s="21"/>
      <c r="AB326" s="21"/>
      <c r="AC326" s="21"/>
      <c r="AD326" s="21"/>
      <c r="AE326" s="21"/>
      <c r="AF326" s="28" t="str">
        <f t="shared" si="146"/>
        <v/>
      </c>
      <c r="AI326" s="22"/>
      <c r="AJ326" s="20" t="s">
        <v>75</v>
      </c>
      <c r="AK326" s="314" t="s">
        <v>373</v>
      </c>
      <c r="AP326" s="22" t="s">
        <v>177</v>
      </c>
      <c r="AQ326" s="369" t="s">
        <v>481</v>
      </c>
    </row>
    <row r="327" spans="1:43" s="20" customFormat="1" ht="15" customHeight="1" x14ac:dyDescent="0.25">
      <c r="A327" s="137">
        <f t="shared" si="138"/>
        <v>318</v>
      </c>
      <c r="B327" s="21" t="s">
        <v>16</v>
      </c>
      <c r="C327" s="15" t="s">
        <v>59</v>
      </c>
      <c r="D327" s="15" t="s">
        <v>463</v>
      </c>
      <c r="E327" s="15"/>
      <c r="F327" s="16"/>
      <c r="G327" s="16"/>
      <c r="H327" s="16" t="s">
        <v>173</v>
      </c>
      <c r="I327" s="16" t="s">
        <v>85</v>
      </c>
      <c r="J327" s="16" t="s">
        <v>174</v>
      </c>
      <c r="K327" s="16" t="s">
        <v>65</v>
      </c>
      <c r="L327" s="359" t="str">
        <f t="shared" si="148"/>
        <v>SL3-SH-M4-HE1</v>
      </c>
      <c r="M327" s="21" t="str">
        <f>IFERROR(VLOOKUP(J327,'LOOK-UP TABLES'!$AS:$AT,2,FALSE),"")</f>
        <v xml:space="preserve">Heater </v>
      </c>
      <c r="N327" s="21" t="s">
        <v>61</v>
      </c>
      <c r="O327" s="21" t="s">
        <v>462</v>
      </c>
      <c r="P327" s="21" t="s">
        <v>483</v>
      </c>
      <c r="Q327" s="21"/>
      <c r="R327" s="21" t="s">
        <v>176</v>
      </c>
      <c r="S327" s="37" t="str">
        <f t="shared" si="149"/>
        <v>Shiploader 3 Shuttle Motor 4 Space Heater</v>
      </c>
      <c r="T327" s="21"/>
      <c r="U327" s="21" t="s">
        <v>373</v>
      </c>
      <c r="V327" s="21" t="s">
        <v>314</v>
      </c>
      <c r="W327" s="21" t="s">
        <v>119</v>
      </c>
      <c r="X327" s="21"/>
      <c r="Y327" s="27"/>
      <c r="Z327" s="21"/>
      <c r="AA327" s="21"/>
      <c r="AB327" s="21"/>
      <c r="AC327" s="21"/>
      <c r="AD327" s="21"/>
      <c r="AE327" s="21"/>
      <c r="AF327" s="28" t="str">
        <f t="shared" si="146"/>
        <v/>
      </c>
      <c r="AI327" s="22"/>
      <c r="AJ327" s="20" t="s">
        <v>75</v>
      </c>
      <c r="AK327" s="314" t="s">
        <v>373</v>
      </c>
      <c r="AP327" s="22" t="s">
        <v>177</v>
      </c>
      <c r="AQ327" s="369" t="s">
        <v>481</v>
      </c>
    </row>
    <row r="328" spans="1:43" s="20" customFormat="1" ht="15" customHeight="1" x14ac:dyDescent="0.25">
      <c r="A328" s="137">
        <f t="shared" si="138"/>
        <v>319</v>
      </c>
      <c r="B328" s="21"/>
      <c r="C328" s="15"/>
      <c r="D328" s="15"/>
      <c r="E328" s="15"/>
      <c r="F328" s="16"/>
      <c r="G328" s="16"/>
      <c r="H328" s="16"/>
      <c r="I328" s="16"/>
      <c r="J328" s="16"/>
      <c r="K328" s="16"/>
      <c r="L328" s="21"/>
      <c r="M328" s="21"/>
      <c r="N328" s="21"/>
      <c r="O328" s="21"/>
      <c r="P328" s="21"/>
      <c r="Q328" s="21"/>
      <c r="R328" s="21"/>
      <c r="S328" s="37"/>
      <c r="T328" s="21"/>
      <c r="U328" s="21" t="str">
        <f>IFERROR(VLOOKUP(L328, 'IO LIST'!$J$10:$AE$1823,22, FALSE),"")</f>
        <v/>
      </c>
      <c r="V328" s="21"/>
      <c r="W328" s="21"/>
      <c r="X328" s="21"/>
      <c r="Y328" s="27"/>
      <c r="Z328" s="21"/>
      <c r="AA328" s="21"/>
      <c r="AB328" s="21"/>
      <c r="AC328" s="21"/>
      <c r="AD328" s="21"/>
      <c r="AE328" s="21"/>
      <c r="AF328" s="28" t="str">
        <f t="shared" ref="AF328:AF332" si="150">IFERROR(IF(U328="FLEX-242-11","7265NBT-043020-242-100 to 180",IF(U328="FLEX-242-01","7265NBT-043020-242-000 to 083","")),"")</f>
        <v/>
      </c>
      <c r="AI328" s="22"/>
      <c r="AQ328" s="192"/>
    </row>
    <row r="329" spans="1:43" s="20" customFormat="1" ht="15" customHeight="1" x14ac:dyDescent="0.25">
      <c r="A329" s="137">
        <f t="shared" si="138"/>
        <v>320</v>
      </c>
      <c r="B329" s="21" t="s">
        <v>16</v>
      </c>
      <c r="C329" s="15" t="s">
        <v>59</v>
      </c>
      <c r="D329" s="15" t="s">
        <v>463</v>
      </c>
      <c r="E329" s="15"/>
      <c r="F329" s="16"/>
      <c r="G329" s="16"/>
      <c r="H329" s="16" t="s">
        <v>173</v>
      </c>
      <c r="I329" s="16" t="s">
        <v>65</v>
      </c>
      <c r="J329" s="16" t="s">
        <v>179</v>
      </c>
      <c r="K329" s="16" t="s">
        <v>65</v>
      </c>
      <c r="L329" s="259" t="str">
        <f t="shared" ref="L329:L332" si="151">IF(C329&lt;&gt;"",CONCATENATE(IF(C329&lt;&gt;"",C329,""),IF(D329&lt;&gt;"","-"&amp;D329&amp;E329,""),IF(F329&lt;&gt;"","-"&amp;F329&amp;G329,""),IF(H329&lt;&gt;"","-"&amp;H329&amp;I329,""),IF(J329&lt;&gt;"","-"&amp;J329&amp;K329,"")),"")</f>
        <v>SL3-SH-M1-TE1</v>
      </c>
      <c r="M329" s="21" t="str">
        <f>IFERROR(VLOOKUP(J329,'LOOK-UP TABLES'!$AS:$AT,2,FALSE),"")</f>
        <v>Temperature Element</v>
      </c>
      <c r="N329" s="21" t="s">
        <v>61</v>
      </c>
      <c r="O329" s="21" t="s">
        <v>462</v>
      </c>
      <c r="P329" s="21" t="s">
        <v>175</v>
      </c>
      <c r="Q329" s="21"/>
      <c r="R329" s="21" t="s">
        <v>484</v>
      </c>
      <c r="S329" s="37" t="str">
        <f t="shared" ref="S329:S332" si="152">IF(L329&lt;&gt;"",IF(N329&lt;&gt;"",N329,"")&amp;IF(O329&lt;&gt;""," "&amp;O329,"")&amp;IF(P329&lt;&gt;""," "&amp;P329,"")&amp;IF(Q329&lt;&gt;""," "&amp;Q329,"")&amp;IF(R329&lt;&gt;""," "&amp;R329,""),"")</f>
        <v>Shiploader 3 Shuttle Motor 1 PTC Thermistor</v>
      </c>
      <c r="T329" s="21"/>
      <c r="U329" s="21" t="str">
        <f>IFERROR(VLOOKUP(L329, 'IO LIST'!$J$10:$AE$1823,22, FALSE),"")</f>
        <v/>
      </c>
      <c r="V329" s="21" t="s">
        <v>314</v>
      </c>
      <c r="W329" s="21" t="s">
        <v>119</v>
      </c>
      <c r="X329" s="21"/>
      <c r="Y329" s="27"/>
      <c r="Z329" s="21"/>
      <c r="AA329" s="21"/>
      <c r="AB329" s="21"/>
      <c r="AC329" s="21"/>
      <c r="AD329" s="21"/>
      <c r="AE329" s="21"/>
      <c r="AF329" s="28" t="str">
        <f t="shared" si="150"/>
        <v/>
      </c>
      <c r="AJ329" s="20" t="s">
        <v>75</v>
      </c>
      <c r="AK329" s="313" t="s">
        <v>373</v>
      </c>
      <c r="AP329" s="20" t="s">
        <v>177</v>
      </c>
      <c r="AQ329" s="192" t="s">
        <v>481</v>
      </c>
    </row>
    <row r="330" spans="1:43" s="20" customFormat="1" ht="15" customHeight="1" x14ac:dyDescent="0.25">
      <c r="A330" s="137">
        <f t="shared" si="138"/>
        <v>321</v>
      </c>
      <c r="B330" s="21" t="s">
        <v>16</v>
      </c>
      <c r="C330" s="15" t="s">
        <v>59</v>
      </c>
      <c r="D330" s="15" t="s">
        <v>463</v>
      </c>
      <c r="E330" s="15"/>
      <c r="F330" s="16"/>
      <c r="G330" s="16"/>
      <c r="H330" s="16" t="s">
        <v>173</v>
      </c>
      <c r="I330" s="16" t="s">
        <v>77</v>
      </c>
      <c r="J330" s="16" t="s">
        <v>179</v>
      </c>
      <c r="K330" s="16" t="s">
        <v>65</v>
      </c>
      <c r="L330" s="259" t="str">
        <f t="shared" si="151"/>
        <v>SL3-SH-M2-TE1</v>
      </c>
      <c r="M330" s="21" t="str">
        <f>IFERROR(VLOOKUP(J330,'LOOK-UP TABLES'!$AS:$AT,2,FALSE),"")</f>
        <v>Temperature Element</v>
      </c>
      <c r="N330" s="21" t="s">
        <v>61</v>
      </c>
      <c r="O330" s="21" t="s">
        <v>462</v>
      </c>
      <c r="P330" s="21" t="s">
        <v>397</v>
      </c>
      <c r="Q330" s="21"/>
      <c r="R330" s="21" t="s">
        <v>484</v>
      </c>
      <c r="S330" s="37" t="str">
        <f t="shared" si="152"/>
        <v>Shiploader 3 Shuttle Motor 2 PTC Thermistor</v>
      </c>
      <c r="T330" s="21"/>
      <c r="U330" s="21" t="str">
        <f>IFERROR(VLOOKUP(L330, 'IO LIST'!$J$10:$AE$1823,22, FALSE),"")</f>
        <v/>
      </c>
      <c r="V330" s="21" t="s">
        <v>314</v>
      </c>
      <c r="W330" s="21" t="s">
        <v>119</v>
      </c>
      <c r="X330" s="21"/>
      <c r="Y330" s="27"/>
      <c r="Z330" s="21"/>
      <c r="AA330" s="21"/>
      <c r="AB330" s="21"/>
      <c r="AC330" s="21"/>
      <c r="AD330" s="21"/>
      <c r="AE330" s="21"/>
      <c r="AF330" s="28" t="str">
        <f t="shared" si="150"/>
        <v/>
      </c>
      <c r="AJ330" s="20" t="s">
        <v>75</v>
      </c>
      <c r="AK330" s="313" t="s">
        <v>373</v>
      </c>
      <c r="AP330" s="20" t="s">
        <v>177</v>
      </c>
      <c r="AQ330" s="192" t="s">
        <v>481</v>
      </c>
    </row>
    <row r="331" spans="1:43" s="20" customFormat="1" ht="15" customHeight="1" x14ac:dyDescent="0.25">
      <c r="A331" s="137">
        <f t="shared" si="138"/>
        <v>322</v>
      </c>
      <c r="B331" s="21" t="s">
        <v>16</v>
      </c>
      <c r="C331" s="15" t="s">
        <v>59</v>
      </c>
      <c r="D331" s="15" t="s">
        <v>463</v>
      </c>
      <c r="E331" s="15"/>
      <c r="F331" s="16"/>
      <c r="G331" s="16"/>
      <c r="H331" s="16" t="s">
        <v>173</v>
      </c>
      <c r="I331" s="16" t="s">
        <v>83</v>
      </c>
      <c r="J331" s="16" t="s">
        <v>179</v>
      </c>
      <c r="K331" s="16" t="s">
        <v>65</v>
      </c>
      <c r="L331" s="259" t="str">
        <f t="shared" si="151"/>
        <v>SL3-SH-M3-TE1</v>
      </c>
      <c r="M331" s="21" t="str">
        <f>IFERROR(VLOOKUP(J331,'LOOK-UP TABLES'!$AS:$AT,2,FALSE),"")</f>
        <v>Temperature Element</v>
      </c>
      <c r="N331" s="21" t="s">
        <v>61</v>
      </c>
      <c r="O331" s="21" t="s">
        <v>462</v>
      </c>
      <c r="P331" s="21" t="s">
        <v>482</v>
      </c>
      <c r="Q331" s="21"/>
      <c r="R331" s="21" t="s">
        <v>484</v>
      </c>
      <c r="S331" s="37" t="str">
        <f t="shared" si="152"/>
        <v>Shiploader 3 Shuttle Motor 3 PTC Thermistor</v>
      </c>
      <c r="T331" s="21"/>
      <c r="U331" s="21" t="str">
        <f>IFERROR(VLOOKUP(L331, 'IO LIST'!$J$10:$AE$1823,22, FALSE),"")</f>
        <v/>
      </c>
      <c r="V331" s="21" t="s">
        <v>314</v>
      </c>
      <c r="W331" s="21" t="s">
        <v>119</v>
      </c>
      <c r="X331" s="21"/>
      <c r="Y331" s="27"/>
      <c r="Z331" s="21"/>
      <c r="AA331" s="21"/>
      <c r="AB331" s="21"/>
      <c r="AC331" s="21"/>
      <c r="AD331" s="21"/>
      <c r="AE331" s="21"/>
      <c r="AF331" s="28" t="str">
        <f t="shared" si="150"/>
        <v/>
      </c>
      <c r="AJ331" s="20" t="s">
        <v>75</v>
      </c>
      <c r="AK331" s="313" t="s">
        <v>373</v>
      </c>
      <c r="AP331" s="20" t="s">
        <v>177</v>
      </c>
      <c r="AQ331" s="192" t="s">
        <v>481</v>
      </c>
    </row>
    <row r="332" spans="1:43" s="20" customFormat="1" ht="15" customHeight="1" x14ac:dyDescent="0.25">
      <c r="A332" s="137">
        <f t="shared" si="138"/>
        <v>323</v>
      </c>
      <c r="B332" s="21" t="s">
        <v>16</v>
      </c>
      <c r="C332" s="15" t="s">
        <v>59</v>
      </c>
      <c r="D332" s="15" t="s">
        <v>463</v>
      </c>
      <c r="E332" s="15"/>
      <c r="F332" s="16"/>
      <c r="G332" s="16"/>
      <c r="H332" s="16" t="s">
        <v>173</v>
      </c>
      <c r="I332" s="16" t="s">
        <v>85</v>
      </c>
      <c r="J332" s="16" t="s">
        <v>179</v>
      </c>
      <c r="K332" s="16" t="s">
        <v>65</v>
      </c>
      <c r="L332" s="259" t="str">
        <f t="shared" si="151"/>
        <v>SL3-SH-M4-TE1</v>
      </c>
      <c r="M332" s="21" t="str">
        <f>IFERROR(VLOOKUP(J332,'LOOK-UP TABLES'!$AS:$AT,2,FALSE),"")</f>
        <v>Temperature Element</v>
      </c>
      <c r="N332" s="21" t="s">
        <v>61</v>
      </c>
      <c r="O332" s="21" t="s">
        <v>462</v>
      </c>
      <c r="P332" s="21" t="s">
        <v>483</v>
      </c>
      <c r="Q332" s="21"/>
      <c r="R332" s="21" t="s">
        <v>484</v>
      </c>
      <c r="S332" s="37" t="str">
        <f t="shared" si="152"/>
        <v>Shiploader 3 Shuttle Motor 4 PTC Thermistor</v>
      </c>
      <c r="T332" s="21"/>
      <c r="U332" s="21" t="str">
        <f>IFERROR(VLOOKUP(L332, 'IO LIST'!$J$10:$AE$1823,22, FALSE),"")</f>
        <v/>
      </c>
      <c r="V332" s="21" t="s">
        <v>314</v>
      </c>
      <c r="W332" s="21" t="s">
        <v>119</v>
      </c>
      <c r="X332" s="21"/>
      <c r="Y332" s="27"/>
      <c r="Z332" s="21"/>
      <c r="AA332" s="21"/>
      <c r="AB332" s="21"/>
      <c r="AC332" s="21"/>
      <c r="AD332" s="21"/>
      <c r="AE332" s="21"/>
      <c r="AF332" s="28" t="str">
        <f t="shared" si="150"/>
        <v/>
      </c>
      <c r="AJ332" s="20" t="s">
        <v>75</v>
      </c>
      <c r="AK332" s="313" t="s">
        <v>373</v>
      </c>
      <c r="AP332" s="20" t="s">
        <v>177</v>
      </c>
      <c r="AQ332" s="192" t="s">
        <v>481</v>
      </c>
    </row>
    <row r="333" spans="1:43" s="20" customFormat="1" ht="15" customHeight="1" x14ac:dyDescent="0.25">
      <c r="A333" s="137">
        <f t="shared" si="138"/>
        <v>324</v>
      </c>
      <c r="B333" s="21"/>
      <c r="C333" s="15"/>
      <c r="D333" s="15"/>
      <c r="E333" s="15"/>
      <c r="F333" s="16"/>
      <c r="G333" s="16"/>
      <c r="H333" s="16"/>
      <c r="I333" s="16"/>
      <c r="J333" s="16"/>
      <c r="K333" s="16"/>
      <c r="L333" s="21"/>
      <c r="M333" s="21"/>
      <c r="N333" s="21"/>
      <c r="O333" s="21"/>
      <c r="P333" s="21"/>
      <c r="Q333" s="21"/>
      <c r="R333" s="21"/>
      <c r="S333" s="37"/>
      <c r="T333" s="21"/>
      <c r="U333" s="21" t="str">
        <f>IFERROR(VLOOKUP(L333, 'IO LIST'!$J$10:$AE$1823,22, FALSE),"")</f>
        <v/>
      </c>
      <c r="V333" s="21"/>
      <c r="W333" s="21"/>
      <c r="X333" s="21"/>
      <c r="Y333" s="27"/>
      <c r="Z333" s="21"/>
      <c r="AA333" s="21"/>
      <c r="AB333" s="21"/>
      <c r="AC333" s="21"/>
      <c r="AD333" s="21"/>
      <c r="AE333" s="21"/>
      <c r="AF333" s="28" t="str">
        <f t="shared" ref="AF333" si="153">IFERROR(IF(U333="FLEX-242-11","7265NBT-043020-242-100 to 180",IF(U333="FLEX-242-01","7265NBT-043020-242-000 to 083","")),"")</f>
        <v/>
      </c>
      <c r="AI333" s="336"/>
      <c r="AQ333" s="192"/>
    </row>
    <row r="334" spans="1:43" s="20" customFormat="1" ht="15" customHeight="1" x14ac:dyDescent="0.25">
      <c r="A334" s="137">
        <f t="shared" si="138"/>
        <v>325</v>
      </c>
      <c r="B334" s="21" t="s">
        <v>9</v>
      </c>
      <c r="C334" s="15" t="s">
        <v>59</v>
      </c>
      <c r="D334" s="15" t="s">
        <v>463</v>
      </c>
      <c r="E334" s="15"/>
      <c r="F334" s="16"/>
      <c r="G334" s="16"/>
      <c r="H334" s="16" t="s">
        <v>192</v>
      </c>
      <c r="I334" s="16" t="s">
        <v>65</v>
      </c>
      <c r="J334" s="16"/>
      <c r="K334" s="16"/>
      <c r="L334" s="359" t="str">
        <f t="shared" ref="L334:L347" si="154">IF(C334&lt;&gt;"",CONCATENATE(IF(C334&lt;&gt;"",C334,""),IF(D334&lt;&gt;"","-"&amp;D334&amp;E334,""),IF(F334&lt;&gt;"","-"&amp;F334&amp;G334,""),IF(H334&lt;&gt;"","-"&amp;H334&amp;I334,""),IF(J334&lt;&gt;"","-"&amp;J334&amp;K334,"")),"")</f>
        <v>SL3-SH-BK1</v>
      </c>
      <c r="M334" s="21" t="str">
        <f>IFERROR(VLOOKUP(J334,'LOOK-UP TABLES'!$AS:$AT,2,FALSE),"")</f>
        <v/>
      </c>
      <c r="N334" s="21" t="s">
        <v>61</v>
      </c>
      <c r="O334" s="21" t="s">
        <v>462</v>
      </c>
      <c r="P334" s="21" t="s">
        <v>485</v>
      </c>
      <c r="Q334" s="21"/>
      <c r="R334" s="21"/>
      <c r="S334" s="37" t="str">
        <f t="shared" ref="S334:S337" si="155">IF(L334&lt;&gt;"",IF(N334&lt;&gt;"",N334,"")&amp;IF(O334&lt;&gt;""," "&amp;O334,"")&amp;IF(P334&lt;&gt;""," "&amp;P334,"")&amp;IF(Q334&lt;&gt;""," "&amp;Q334,"")&amp;IF(R334&lt;&gt;""," "&amp;R334,""),"")</f>
        <v>Shiploader 3 Shuttle Motor 1 Brake</v>
      </c>
      <c r="T334" s="21"/>
      <c r="U334" s="21" t="s">
        <v>373</v>
      </c>
      <c r="V334" s="21" t="s">
        <v>99</v>
      </c>
      <c r="W334" s="21" t="s">
        <v>119</v>
      </c>
      <c r="X334" s="21"/>
      <c r="Y334" s="27"/>
      <c r="Z334" s="21"/>
      <c r="AA334" s="21"/>
      <c r="AB334" s="21"/>
      <c r="AC334" s="21"/>
      <c r="AD334" s="21"/>
      <c r="AE334" s="21"/>
      <c r="AF334" s="28" t="str">
        <f>IFERROR(IF(U334="FLEX-242-11","7265NBT-043020-242-100 to 180",IF(U334="FLEX-242-01","7265NBT-043020-242-000 to 083","")),"")</f>
        <v/>
      </c>
      <c r="AI334" s="22"/>
      <c r="AJ334" s="20" t="s">
        <v>75</v>
      </c>
      <c r="AK334" s="314" t="s">
        <v>373</v>
      </c>
      <c r="AP334" s="22" t="s">
        <v>177</v>
      </c>
      <c r="AQ334" s="369" t="s">
        <v>481</v>
      </c>
    </row>
    <row r="335" spans="1:43" s="20" customFormat="1" ht="15" customHeight="1" x14ac:dyDescent="0.25">
      <c r="A335" s="137">
        <f t="shared" si="138"/>
        <v>326</v>
      </c>
      <c r="B335" s="21" t="s">
        <v>9</v>
      </c>
      <c r="C335" s="15" t="s">
        <v>59</v>
      </c>
      <c r="D335" s="15" t="s">
        <v>463</v>
      </c>
      <c r="E335" s="15"/>
      <c r="F335" s="16"/>
      <c r="G335" s="16"/>
      <c r="H335" s="16" t="s">
        <v>192</v>
      </c>
      <c r="I335" s="16" t="s">
        <v>77</v>
      </c>
      <c r="J335" s="16"/>
      <c r="K335" s="16"/>
      <c r="L335" s="359" t="str">
        <f t="shared" si="154"/>
        <v>SL3-SH-BK2</v>
      </c>
      <c r="M335" s="21" t="str">
        <f>IFERROR(VLOOKUP(J335,'LOOK-UP TABLES'!$AS:$AT,2,FALSE),"")</f>
        <v/>
      </c>
      <c r="N335" s="21" t="s">
        <v>61</v>
      </c>
      <c r="O335" s="21" t="s">
        <v>462</v>
      </c>
      <c r="P335" s="21" t="s">
        <v>419</v>
      </c>
      <c r="Q335" s="21"/>
      <c r="R335" s="21"/>
      <c r="S335" s="37" t="str">
        <f t="shared" si="155"/>
        <v>Shiploader 3 Shuttle Motor 2 Brake</v>
      </c>
      <c r="T335" s="21"/>
      <c r="U335" s="21" t="s">
        <v>373</v>
      </c>
      <c r="V335" s="21" t="s">
        <v>314</v>
      </c>
      <c r="W335" s="21" t="s">
        <v>119</v>
      </c>
      <c r="X335" s="21"/>
      <c r="Y335" s="27"/>
      <c r="Z335" s="21"/>
      <c r="AA335" s="21"/>
      <c r="AB335" s="21"/>
      <c r="AC335" s="21"/>
      <c r="AD335" s="21"/>
      <c r="AE335" s="21"/>
      <c r="AF335" s="28" t="str">
        <f>IFERROR(IF(U335="FLEX-242-11","7265NBT-043020-242-100 to 180",IF(U335="FLEX-242-01","7265NBT-043020-242-000 to 083","")),"")</f>
        <v/>
      </c>
      <c r="AI335" s="22"/>
      <c r="AJ335" s="20" t="s">
        <v>75</v>
      </c>
      <c r="AK335" s="314" t="s">
        <v>373</v>
      </c>
      <c r="AP335" s="22" t="s">
        <v>177</v>
      </c>
      <c r="AQ335" s="369" t="s">
        <v>481</v>
      </c>
    </row>
    <row r="336" spans="1:43" s="20" customFormat="1" ht="15" customHeight="1" x14ac:dyDescent="0.25">
      <c r="A336" s="137">
        <f t="shared" si="138"/>
        <v>327</v>
      </c>
      <c r="B336" s="21" t="s">
        <v>9</v>
      </c>
      <c r="C336" s="15" t="s">
        <v>59</v>
      </c>
      <c r="D336" s="15" t="s">
        <v>463</v>
      </c>
      <c r="E336" s="15"/>
      <c r="F336" s="16"/>
      <c r="G336" s="16"/>
      <c r="H336" s="16" t="s">
        <v>192</v>
      </c>
      <c r="I336" s="16" t="s">
        <v>83</v>
      </c>
      <c r="J336" s="16"/>
      <c r="K336" s="16"/>
      <c r="L336" s="359" t="str">
        <f t="shared" si="154"/>
        <v>SL3-SH-BK3</v>
      </c>
      <c r="M336" s="21" t="str">
        <f>IFERROR(VLOOKUP(J336,'LOOK-UP TABLES'!$AS:$AT,2,FALSE),"")</f>
        <v/>
      </c>
      <c r="N336" s="21" t="s">
        <v>61</v>
      </c>
      <c r="O336" s="21" t="s">
        <v>462</v>
      </c>
      <c r="P336" s="21" t="s">
        <v>486</v>
      </c>
      <c r="Q336" s="21"/>
      <c r="R336" s="21"/>
      <c r="S336" s="37" t="str">
        <f t="shared" si="155"/>
        <v>Shiploader 3 Shuttle Motor 3 Brake</v>
      </c>
      <c r="T336" s="21"/>
      <c r="U336" s="21" t="s">
        <v>373</v>
      </c>
      <c r="V336" s="21" t="s">
        <v>314</v>
      </c>
      <c r="W336" s="21" t="s">
        <v>119</v>
      </c>
      <c r="X336" s="21"/>
      <c r="Y336" s="27"/>
      <c r="Z336" s="21"/>
      <c r="AA336" s="21"/>
      <c r="AB336" s="21"/>
      <c r="AC336" s="21"/>
      <c r="AD336" s="21"/>
      <c r="AE336" s="21"/>
      <c r="AF336" s="28" t="str">
        <f>IFERROR(IF(U336="FLEX-242-11","7265NBT-043020-242-100 to 180",IF(U336="FLEX-242-01","7265NBT-043020-242-000 to 083","")),"")</f>
        <v/>
      </c>
      <c r="AI336" s="22"/>
      <c r="AJ336" s="20" t="s">
        <v>75</v>
      </c>
      <c r="AK336" s="314" t="s">
        <v>373</v>
      </c>
      <c r="AP336" s="22" t="s">
        <v>177</v>
      </c>
      <c r="AQ336" s="369" t="s">
        <v>481</v>
      </c>
    </row>
    <row r="337" spans="1:43" s="20" customFormat="1" ht="15" customHeight="1" x14ac:dyDescent="0.25">
      <c r="A337" s="137">
        <f t="shared" si="138"/>
        <v>328</v>
      </c>
      <c r="B337" s="21" t="s">
        <v>9</v>
      </c>
      <c r="C337" s="15" t="s">
        <v>59</v>
      </c>
      <c r="D337" s="15" t="s">
        <v>463</v>
      </c>
      <c r="E337" s="15"/>
      <c r="F337" s="16"/>
      <c r="G337" s="16"/>
      <c r="H337" s="16" t="s">
        <v>192</v>
      </c>
      <c r="I337" s="16" t="s">
        <v>85</v>
      </c>
      <c r="J337" s="16"/>
      <c r="K337" s="16"/>
      <c r="L337" s="359" t="str">
        <f t="shared" si="154"/>
        <v>SL3-SH-BK4</v>
      </c>
      <c r="M337" s="21" t="str">
        <f>IFERROR(VLOOKUP(J337,'LOOK-UP TABLES'!$AS:$AT,2,FALSE),"")</f>
        <v/>
      </c>
      <c r="N337" s="21" t="s">
        <v>61</v>
      </c>
      <c r="O337" s="21" t="s">
        <v>462</v>
      </c>
      <c r="P337" s="21" t="s">
        <v>487</v>
      </c>
      <c r="Q337" s="21"/>
      <c r="R337" s="21"/>
      <c r="S337" s="37" t="str">
        <f t="shared" si="155"/>
        <v>Shiploader 3 Shuttle Motor 4 Brake</v>
      </c>
      <c r="T337" s="21"/>
      <c r="U337" s="21" t="s">
        <v>373</v>
      </c>
      <c r="V337" s="21" t="s">
        <v>314</v>
      </c>
      <c r="W337" s="21" t="s">
        <v>119</v>
      </c>
      <c r="X337" s="21"/>
      <c r="Y337" s="27"/>
      <c r="Z337" s="21"/>
      <c r="AA337" s="21"/>
      <c r="AB337" s="21"/>
      <c r="AC337" s="21"/>
      <c r="AD337" s="21"/>
      <c r="AE337" s="21"/>
      <c r="AF337" s="28" t="str">
        <f>IFERROR(IF(U337="FLEX-242-11","7265NBT-043020-242-100 to 180",IF(U337="FLEX-242-01","7265NBT-043020-242-000 to 083","")),"")</f>
        <v/>
      </c>
      <c r="AI337" s="22"/>
      <c r="AJ337" s="20" t="s">
        <v>75</v>
      </c>
      <c r="AK337" s="314" t="s">
        <v>373</v>
      </c>
      <c r="AP337" s="22" t="s">
        <v>177</v>
      </c>
      <c r="AQ337" s="369" t="s">
        <v>481</v>
      </c>
    </row>
    <row r="338" spans="1:43" s="20" customFormat="1" ht="15" customHeight="1" x14ac:dyDescent="0.25">
      <c r="A338" s="137">
        <f t="shared" si="138"/>
        <v>329</v>
      </c>
      <c r="B338" s="21"/>
      <c r="C338" s="15"/>
      <c r="D338" s="15"/>
      <c r="E338" s="15"/>
      <c r="F338" s="16"/>
      <c r="G338" s="16"/>
      <c r="H338" s="16"/>
      <c r="I338" s="16"/>
      <c r="J338" s="16"/>
      <c r="K338" s="16"/>
      <c r="L338" s="21"/>
      <c r="M338" s="21"/>
      <c r="N338" s="21"/>
      <c r="O338" s="21"/>
      <c r="P338" s="21"/>
      <c r="Q338" s="21"/>
      <c r="R338" s="21"/>
      <c r="S338" s="37"/>
      <c r="T338" s="21"/>
      <c r="U338" s="21" t="str">
        <f>IFERROR(VLOOKUP(L338, 'IO LIST'!$J$10:$AE$1823,22, FALSE),"")</f>
        <v/>
      </c>
      <c r="V338" s="21"/>
      <c r="W338" s="21"/>
      <c r="X338" s="21"/>
      <c r="Y338" s="27"/>
      <c r="Z338" s="21"/>
      <c r="AA338" s="21"/>
      <c r="AB338" s="21"/>
      <c r="AC338" s="21"/>
      <c r="AD338" s="21"/>
      <c r="AE338" s="21"/>
      <c r="AF338" s="28" t="str">
        <f t="shared" ref="AF338" si="156">IFERROR(IF(U338="FLEX-242-11","7265NBT-043020-242-100 to 180",IF(U338="FLEX-242-01","7265NBT-043020-242-000 to 083","")),"")</f>
        <v/>
      </c>
      <c r="AI338" s="22"/>
      <c r="AQ338" s="192"/>
    </row>
    <row r="339" spans="1:43" s="20" customFormat="1" ht="15" customHeight="1" x14ac:dyDescent="0.25">
      <c r="A339" s="137">
        <f t="shared" si="138"/>
        <v>330</v>
      </c>
      <c r="B339" s="21" t="s">
        <v>16</v>
      </c>
      <c r="C339" s="15" t="s">
        <v>59</v>
      </c>
      <c r="D339" s="15" t="s">
        <v>463</v>
      </c>
      <c r="E339" s="15"/>
      <c r="F339" s="16"/>
      <c r="G339" s="16"/>
      <c r="H339" s="16" t="s">
        <v>192</v>
      </c>
      <c r="I339" s="16" t="s">
        <v>65</v>
      </c>
      <c r="J339" s="16" t="s">
        <v>174</v>
      </c>
      <c r="K339" s="16" t="s">
        <v>65</v>
      </c>
      <c r="L339" s="359" t="str">
        <f t="shared" si="154"/>
        <v>SL3-SH-BK1-HE1</v>
      </c>
      <c r="M339" s="21" t="str">
        <f>IFERROR(VLOOKUP(J339,'LOOK-UP TABLES'!$AS:$AT,2,FALSE),"")</f>
        <v xml:space="preserve">Heater </v>
      </c>
      <c r="N339" s="21" t="s">
        <v>61</v>
      </c>
      <c r="O339" s="21" t="s">
        <v>462</v>
      </c>
      <c r="P339" s="21" t="s">
        <v>485</v>
      </c>
      <c r="Q339" s="21"/>
      <c r="R339" s="21" t="s">
        <v>176</v>
      </c>
      <c r="S339" s="37" t="str">
        <f>IF(L339&lt;&gt;"",IF(N339&lt;&gt;"",N339,"")&amp;IF(O339&lt;&gt;""," "&amp;O339,"")&amp;IF(P339&lt;&gt;""," "&amp;P339,"")&amp;IF(Q339&lt;&gt;""," "&amp;Q339,"")&amp;IF(R339&lt;&gt;""," "&amp;R339,""),"")</f>
        <v>Shiploader 3 Shuttle Motor 1 Brake Space Heater</v>
      </c>
      <c r="T339" s="21"/>
      <c r="U339" s="21" t="s">
        <v>373</v>
      </c>
      <c r="V339" s="21" t="s">
        <v>314</v>
      </c>
      <c r="W339" s="21" t="s">
        <v>119</v>
      </c>
      <c r="X339" s="21"/>
      <c r="Y339" s="27"/>
      <c r="Z339" s="21"/>
      <c r="AA339" s="21"/>
      <c r="AB339" s="21"/>
      <c r="AC339" s="21"/>
      <c r="AD339" s="21"/>
      <c r="AE339" s="21"/>
      <c r="AF339" s="28" t="str">
        <f t="shared" ref="AF339:AF347" si="157">IFERROR(IF(U339="FLEX-242-11","7265NBT-043020-242-100 to 180",IF(U339="FLEX-242-01","7265NBT-043020-242-000 to 083","")),"")</f>
        <v/>
      </c>
      <c r="AI339" s="22"/>
      <c r="AJ339" s="20" t="s">
        <v>75</v>
      </c>
      <c r="AK339" s="314" t="s">
        <v>373</v>
      </c>
      <c r="AP339" s="22" t="s">
        <v>177</v>
      </c>
      <c r="AQ339" s="369" t="s">
        <v>481</v>
      </c>
    </row>
    <row r="340" spans="1:43" s="20" customFormat="1" ht="15" customHeight="1" x14ac:dyDescent="0.25">
      <c r="A340" s="137">
        <f t="shared" si="138"/>
        <v>331</v>
      </c>
      <c r="B340" s="21" t="s">
        <v>16</v>
      </c>
      <c r="C340" s="15" t="s">
        <v>59</v>
      </c>
      <c r="D340" s="15" t="s">
        <v>463</v>
      </c>
      <c r="E340" s="15"/>
      <c r="F340" s="16"/>
      <c r="G340" s="16"/>
      <c r="H340" s="16" t="s">
        <v>192</v>
      </c>
      <c r="I340" s="16" t="s">
        <v>77</v>
      </c>
      <c r="J340" s="16" t="s">
        <v>174</v>
      </c>
      <c r="K340" s="16" t="s">
        <v>65</v>
      </c>
      <c r="L340" s="359" t="str">
        <f t="shared" si="154"/>
        <v>SL3-SH-BK2-HE1</v>
      </c>
      <c r="M340" s="21" t="str">
        <f>IFERROR(VLOOKUP(J340,'LOOK-UP TABLES'!$AS:$AT,2,FALSE),"")</f>
        <v xml:space="preserve">Heater </v>
      </c>
      <c r="N340" s="21" t="s">
        <v>61</v>
      </c>
      <c r="O340" s="21" t="s">
        <v>462</v>
      </c>
      <c r="P340" s="21" t="s">
        <v>419</v>
      </c>
      <c r="Q340" s="21"/>
      <c r="R340" s="21" t="s">
        <v>176</v>
      </c>
      <c r="S340" s="37" t="str">
        <f>IF(L340&lt;&gt;"",IF(N340&lt;&gt;"",N340,"")&amp;IF(O340&lt;&gt;""," "&amp;O340,"")&amp;IF(P340&lt;&gt;""," "&amp;P340,"")&amp;IF(Q340&lt;&gt;""," "&amp;Q340,"")&amp;IF(R340&lt;&gt;""," "&amp;R340,""),"")</f>
        <v>Shiploader 3 Shuttle Motor 2 Brake Space Heater</v>
      </c>
      <c r="T340" s="21"/>
      <c r="U340" s="21" t="s">
        <v>373</v>
      </c>
      <c r="V340" s="21" t="s">
        <v>314</v>
      </c>
      <c r="W340" s="21" t="s">
        <v>119</v>
      </c>
      <c r="X340" s="21"/>
      <c r="Y340" s="27"/>
      <c r="Z340" s="21"/>
      <c r="AA340" s="21"/>
      <c r="AB340" s="21"/>
      <c r="AC340" s="21"/>
      <c r="AD340" s="21"/>
      <c r="AE340" s="21"/>
      <c r="AF340" s="28" t="str">
        <f t="shared" si="157"/>
        <v/>
      </c>
      <c r="AI340" s="22"/>
      <c r="AJ340" s="20" t="s">
        <v>75</v>
      </c>
      <c r="AK340" s="314" t="s">
        <v>373</v>
      </c>
      <c r="AP340" s="22" t="s">
        <v>177</v>
      </c>
      <c r="AQ340" s="369" t="s">
        <v>481</v>
      </c>
    </row>
    <row r="341" spans="1:43" s="20" customFormat="1" ht="15" customHeight="1" x14ac:dyDescent="0.25">
      <c r="A341" s="137">
        <f t="shared" si="138"/>
        <v>332</v>
      </c>
      <c r="B341" s="21" t="s">
        <v>16</v>
      </c>
      <c r="C341" s="15" t="s">
        <v>59</v>
      </c>
      <c r="D341" s="15" t="s">
        <v>463</v>
      </c>
      <c r="E341" s="15"/>
      <c r="F341" s="16"/>
      <c r="G341" s="16"/>
      <c r="H341" s="16" t="s">
        <v>192</v>
      </c>
      <c r="I341" s="16" t="s">
        <v>83</v>
      </c>
      <c r="J341" s="16" t="s">
        <v>174</v>
      </c>
      <c r="K341" s="16" t="s">
        <v>65</v>
      </c>
      <c r="L341" s="359" t="str">
        <f t="shared" si="154"/>
        <v>SL3-SH-BK3-HE1</v>
      </c>
      <c r="M341" s="21" t="str">
        <f>IFERROR(VLOOKUP(J341,'LOOK-UP TABLES'!$AS:$AT,2,FALSE),"")</f>
        <v xml:space="preserve">Heater </v>
      </c>
      <c r="N341" s="21" t="s">
        <v>61</v>
      </c>
      <c r="O341" s="21" t="s">
        <v>462</v>
      </c>
      <c r="P341" s="21" t="s">
        <v>486</v>
      </c>
      <c r="Q341" s="21"/>
      <c r="R341" s="21" t="s">
        <v>176</v>
      </c>
      <c r="S341" s="37" t="str">
        <f>IF(L341&lt;&gt;"",IF(N341&lt;&gt;"",N341,"")&amp;IF(O341&lt;&gt;""," "&amp;O341,"")&amp;IF(P341&lt;&gt;""," "&amp;P341,"")&amp;IF(Q341&lt;&gt;""," "&amp;Q341,"")&amp;IF(R341&lt;&gt;""," "&amp;R341,""),"")</f>
        <v>Shiploader 3 Shuttle Motor 3 Brake Space Heater</v>
      </c>
      <c r="T341" s="21"/>
      <c r="U341" s="21" t="s">
        <v>373</v>
      </c>
      <c r="V341" s="21" t="s">
        <v>314</v>
      </c>
      <c r="W341" s="21" t="s">
        <v>119</v>
      </c>
      <c r="X341" s="21"/>
      <c r="Y341" s="27"/>
      <c r="Z341" s="21"/>
      <c r="AA341" s="21"/>
      <c r="AB341" s="21"/>
      <c r="AC341" s="21"/>
      <c r="AD341" s="21"/>
      <c r="AE341" s="21"/>
      <c r="AF341" s="28" t="str">
        <f t="shared" si="157"/>
        <v/>
      </c>
      <c r="AI341" s="22"/>
      <c r="AJ341" s="20" t="s">
        <v>75</v>
      </c>
      <c r="AK341" s="314" t="s">
        <v>373</v>
      </c>
      <c r="AP341" s="22" t="s">
        <v>177</v>
      </c>
      <c r="AQ341" s="369" t="s">
        <v>481</v>
      </c>
    </row>
    <row r="342" spans="1:43" s="20" customFormat="1" ht="15" customHeight="1" x14ac:dyDescent="0.25">
      <c r="A342" s="137">
        <f t="shared" si="138"/>
        <v>333</v>
      </c>
      <c r="B342" s="21" t="s">
        <v>16</v>
      </c>
      <c r="C342" s="15" t="s">
        <v>59</v>
      </c>
      <c r="D342" s="15" t="s">
        <v>463</v>
      </c>
      <c r="E342" s="15"/>
      <c r="F342" s="16"/>
      <c r="G342" s="16"/>
      <c r="H342" s="16" t="s">
        <v>192</v>
      </c>
      <c r="I342" s="16" t="s">
        <v>85</v>
      </c>
      <c r="J342" s="16" t="s">
        <v>174</v>
      </c>
      <c r="K342" s="16" t="s">
        <v>65</v>
      </c>
      <c r="L342" s="359" t="str">
        <f t="shared" si="154"/>
        <v>SL3-SH-BK4-HE1</v>
      </c>
      <c r="M342" s="21" t="str">
        <f>IFERROR(VLOOKUP(J342,'LOOK-UP TABLES'!$AS:$AT,2,FALSE),"")</f>
        <v xml:space="preserve">Heater </v>
      </c>
      <c r="N342" s="21" t="s">
        <v>61</v>
      </c>
      <c r="O342" s="21" t="s">
        <v>462</v>
      </c>
      <c r="P342" s="21" t="s">
        <v>487</v>
      </c>
      <c r="Q342" s="21"/>
      <c r="R342" s="21" t="s">
        <v>176</v>
      </c>
      <c r="S342" s="37" t="str">
        <f>IF(L342&lt;&gt;"",IF(N342&lt;&gt;"",N342,"")&amp;IF(O342&lt;&gt;""," "&amp;O342,"")&amp;IF(P342&lt;&gt;""," "&amp;P342,"")&amp;IF(Q342&lt;&gt;""," "&amp;Q342,"")&amp;IF(R342&lt;&gt;""," "&amp;R342,""),"")</f>
        <v>Shiploader 3 Shuttle Motor 4 Brake Space Heater</v>
      </c>
      <c r="T342" s="21"/>
      <c r="U342" s="21" t="s">
        <v>373</v>
      </c>
      <c r="V342" s="21" t="s">
        <v>314</v>
      </c>
      <c r="W342" s="21" t="s">
        <v>119</v>
      </c>
      <c r="X342" s="21"/>
      <c r="Y342" s="27"/>
      <c r="Z342" s="21"/>
      <c r="AA342" s="21"/>
      <c r="AB342" s="21"/>
      <c r="AC342" s="21"/>
      <c r="AD342" s="21"/>
      <c r="AE342" s="21"/>
      <c r="AF342" s="28" t="str">
        <f t="shared" si="157"/>
        <v/>
      </c>
      <c r="AI342" s="22"/>
      <c r="AJ342" s="20" t="s">
        <v>75</v>
      </c>
      <c r="AK342" s="314" t="s">
        <v>373</v>
      </c>
      <c r="AP342" s="22" t="s">
        <v>177</v>
      </c>
      <c r="AQ342" s="369" t="s">
        <v>481</v>
      </c>
    </row>
    <row r="343" spans="1:43" s="20" customFormat="1" ht="15" customHeight="1" x14ac:dyDescent="0.25">
      <c r="A343" s="137">
        <f t="shared" si="138"/>
        <v>334</v>
      </c>
      <c r="B343" s="21"/>
      <c r="C343" s="15"/>
      <c r="D343" s="15"/>
      <c r="E343" s="15"/>
      <c r="F343" s="16"/>
      <c r="G343" s="16"/>
      <c r="H343" s="16"/>
      <c r="I343" s="16"/>
      <c r="J343" s="16"/>
      <c r="K343" s="16"/>
      <c r="L343" s="21"/>
      <c r="M343" s="21"/>
      <c r="N343" s="21"/>
      <c r="O343" s="21"/>
      <c r="P343" s="21"/>
      <c r="Q343" s="21"/>
      <c r="R343" s="21"/>
      <c r="S343" s="37"/>
      <c r="T343" s="21"/>
      <c r="U343" s="21" t="str">
        <f>IFERROR(VLOOKUP(L343, 'IO LIST'!$J$10:$AE$1823,22, FALSE),"")</f>
        <v/>
      </c>
      <c r="V343" s="21"/>
      <c r="W343" s="21"/>
      <c r="X343" s="21"/>
      <c r="Y343" s="27"/>
      <c r="Z343" s="21"/>
      <c r="AA343" s="21"/>
      <c r="AB343" s="21"/>
      <c r="AC343" s="21"/>
      <c r="AD343" s="21"/>
      <c r="AE343" s="21"/>
      <c r="AF343" s="28" t="str">
        <f t="shared" si="157"/>
        <v/>
      </c>
      <c r="AI343" s="22"/>
      <c r="AQ343" s="192"/>
    </row>
    <row r="344" spans="1:43" s="20" customFormat="1" ht="15" customHeight="1" x14ac:dyDescent="0.25">
      <c r="A344" s="137">
        <f t="shared" si="138"/>
        <v>335</v>
      </c>
      <c r="B344" s="21" t="s">
        <v>16</v>
      </c>
      <c r="C344" s="15" t="s">
        <v>59</v>
      </c>
      <c r="D344" s="15" t="s">
        <v>463</v>
      </c>
      <c r="E344" s="15"/>
      <c r="F344" s="16"/>
      <c r="G344" s="16"/>
      <c r="H344" s="16" t="s">
        <v>192</v>
      </c>
      <c r="I344" s="16" t="s">
        <v>65</v>
      </c>
      <c r="J344" s="16" t="s">
        <v>153</v>
      </c>
      <c r="K344" s="16" t="s">
        <v>65</v>
      </c>
      <c r="L344" s="359" t="str">
        <f t="shared" si="154"/>
        <v>SL3-SH-BK1-ZPX1</v>
      </c>
      <c r="M344" s="21" t="str">
        <f>IFERROR(VLOOKUP(J344,'LOOK-UP TABLES'!$AS:$AT,2,FALSE),"")</f>
        <v xml:space="preserve">Proximity Switch </v>
      </c>
      <c r="N344" s="21" t="s">
        <v>61</v>
      </c>
      <c r="O344" s="21" t="s">
        <v>462</v>
      </c>
      <c r="P344" s="21" t="s">
        <v>485</v>
      </c>
      <c r="Q344" s="21" t="s">
        <v>194</v>
      </c>
      <c r="R344" s="21" t="s">
        <v>168</v>
      </c>
      <c r="S344" s="37" t="str">
        <f>IF(L344&lt;&gt;"",IF(N344&lt;&gt;"",N344,"")&amp;IF(O344&lt;&gt;""," "&amp;O344,"")&amp;IF(P344&lt;&gt;""," "&amp;P344,"")&amp;IF(Q344&lt;&gt;""," "&amp;Q344,"")&amp;IF(R344&lt;&gt;""," "&amp;R344,""),"")</f>
        <v>Shiploader 3 Shuttle Motor 1 Brake Released Proximity Switch</v>
      </c>
      <c r="T344" s="21"/>
      <c r="U344" s="21" t="str">
        <f>IFERROR(VLOOKUP(L344, 'IO LIST'!$J$10:$AE$1823,22, FALSE),"")</f>
        <v>SL3-BH-RCP1</v>
      </c>
      <c r="V344" s="21" t="s">
        <v>91</v>
      </c>
      <c r="W344" s="21" t="s">
        <v>119</v>
      </c>
      <c r="X344" s="21"/>
      <c r="Y344" s="27"/>
      <c r="Z344" s="21"/>
      <c r="AA344" s="21"/>
      <c r="AB344" s="21"/>
      <c r="AC344" s="21"/>
      <c r="AD344" s="21"/>
      <c r="AE344" s="21"/>
      <c r="AF344" s="28" t="str">
        <f t="shared" si="157"/>
        <v/>
      </c>
      <c r="AI344" s="22"/>
      <c r="AJ344" s="20" t="s">
        <v>75</v>
      </c>
      <c r="AK344" s="314" t="s">
        <v>373</v>
      </c>
      <c r="AP344" s="22" t="s">
        <v>177</v>
      </c>
      <c r="AQ344" s="369" t="s">
        <v>481</v>
      </c>
    </row>
    <row r="345" spans="1:43" s="20" customFormat="1" ht="15" customHeight="1" x14ac:dyDescent="0.25">
      <c r="A345" s="137">
        <f t="shared" si="138"/>
        <v>336</v>
      </c>
      <c r="B345" s="21" t="s">
        <v>16</v>
      </c>
      <c r="C345" s="15" t="s">
        <v>59</v>
      </c>
      <c r="D345" s="15" t="s">
        <v>463</v>
      </c>
      <c r="E345" s="15"/>
      <c r="F345" s="16"/>
      <c r="G345" s="16"/>
      <c r="H345" s="16" t="s">
        <v>192</v>
      </c>
      <c r="I345" s="16" t="s">
        <v>77</v>
      </c>
      <c r="J345" s="16" t="s">
        <v>153</v>
      </c>
      <c r="K345" s="16" t="s">
        <v>65</v>
      </c>
      <c r="L345" s="359" t="str">
        <f t="shared" si="154"/>
        <v>SL3-SH-BK2-ZPX1</v>
      </c>
      <c r="M345" s="21" t="str">
        <f>IFERROR(VLOOKUP(J345,'LOOK-UP TABLES'!$AS:$AT,2,FALSE),"")</f>
        <v xml:space="preserve">Proximity Switch </v>
      </c>
      <c r="N345" s="21" t="s">
        <v>61</v>
      </c>
      <c r="O345" s="21" t="s">
        <v>462</v>
      </c>
      <c r="P345" s="21" t="s">
        <v>419</v>
      </c>
      <c r="Q345" s="21" t="s">
        <v>194</v>
      </c>
      <c r="R345" s="21" t="s">
        <v>168</v>
      </c>
      <c r="S345" s="37" t="str">
        <f>IF(L345&lt;&gt;"",IF(N345&lt;&gt;"",N345,"")&amp;IF(O345&lt;&gt;""," "&amp;O345,"")&amp;IF(P345&lt;&gt;""," "&amp;P345,"")&amp;IF(Q345&lt;&gt;""," "&amp;Q345,"")&amp;IF(R345&lt;&gt;""," "&amp;R345,""),"")</f>
        <v>Shiploader 3 Shuttle Motor 2 Brake Released Proximity Switch</v>
      </c>
      <c r="T345" s="21"/>
      <c r="U345" s="21" t="str">
        <f>IFERROR(VLOOKUP(L345, 'IO LIST'!$J$10:$AE$1823,22, FALSE),"")</f>
        <v>SL3-BH-RCP1</v>
      </c>
      <c r="V345" s="21" t="s">
        <v>91</v>
      </c>
      <c r="W345" s="21" t="s">
        <v>119</v>
      </c>
      <c r="X345" s="21"/>
      <c r="Y345" s="27"/>
      <c r="Z345" s="21"/>
      <c r="AA345" s="21"/>
      <c r="AB345" s="21"/>
      <c r="AC345" s="21"/>
      <c r="AD345" s="21"/>
      <c r="AE345" s="21"/>
      <c r="AF345" s="28" t="str">
        <f t="shared" si="157"/>
        <v/>
      </c>
      <c r="AI345" s="22"/>
      <c r="AJ345" s="20" t="s">
        <v>75</v>
      </c>
      <c r="AK345" s="314" t="s">
        <v>373</v>
      </c>
      <c r="AP345" s="22" t="s">
        <v>177</v>
      </c>
      <c r="AQ345" s="369" t="s">
        <v>481</v>
      </c>
    </row>
    <row r="346" spans="1:43" s="20" customFormat="1" ht="15" customHeight="1" x14ac:dyDescent="0.25">
      <c r="A346" s="137">
        <f t="shared" si="138"/>
        <v>337</v>
      </c>
      <c r="B346" s="21" t="s">
        <v>16</v>
      </c>
      <c r="C346" s="15" t="s">
        <v>59</v>
      </c>
      <c r="D346" s="15" t="s">
        <v>463</v>
      </c>
      <c r="E346" s="15"/>
      <c r="F346" s="16"/>
      <c r="G346" s="16"/>
      <c r="H346" s="16" t="s">
        <v>192</v>
      </c>
      <c r="I346" s="16" t="s">
        <v>83</v>
      </c>
      <c r="J346" s="16" t="s">
        <v>153</v>
      </c>
      <c r="K346" s="16" t="s">
        <v>65</v>
      </c>
      <c r="L346" s="359" t="str">
        <f t="shared" si="154"/>
        <v>SL3-SH-BK3-ZPX1</v>
      </c>
      <c r="M346" s="21" t="str">
        <f>IFERROR(VLOOKUP(J346,'LOOK-UP TABLES'!$AS:$AT,2,FALSE),"")</f>
        <v xml:space="preserve">Proximity Switch </v>
      </c>
      <c r="N346" s="21" t="s">
        <v>61</v>
      </c>
      <c r="O346" s="21" t="s">
        <v>462</v>
      </c>
      <c r="P346" s="21" t="s">
        <v>486</v>
      </c>
      <c r="Q346" s="21" t="s">
        <v>194</v>
      </c>
      <c r="R346" s="21" t="s">
        <v>168</v>
      </c>
      <c r="S346" s="37" t="str">
        <f>IF(L346&lt;&gt;"",IF(N346&lt;&gt;"",N346,"")&amp;IF(O346&lt;&gt;""," "&amp;O346,"")&amp;IF(P346&lt;&gt;""," "&amp;P346,"")&amp;IF(Q346&lt;&gt;""," "&amp;Q346,"")&amp;IF(R346&lt;&gt;""," "&amp;R346,""),"")</f>
        <v>Shiploader 3 Shuttle Motor 3 Brake Released Proximity Switch</v>
      </c>
      <c r="T346" s="21"/>
      <c r="U346" s="21" t="str">
        <f>IFERROR(VLOOKUP(L346, 'IO LIST'!$J$10:$AE$1823,22, FALSE),"")</f>
        <v>SL3-BH-RCP1</v>
      </c>
      <c r="V346" s="21" t="s">
        <v>91</v>
      </c>
      <c r="W346" s="21" t="s">
        <v>119</v>
      </c>
      <c r="X346" s="21"/>
      <c r="Y346" s="27"/>
      <c r="Z346" s="21"/>
      <c r="AA346" s="21"/>
      <c r="AB346" s="21"/>
      <c r="AC346" s="21"/>
      <c r="AD346" s="21"/>
      <c r="AE346" s="21"/>
      <c r="AF346" s="28" t="str">
        <f t="shared" si="157"/>
        <v/>
      </c>
      <c r="AI346" s="22"/>
      <c r="AJ346" s="20" t="s">
        <v>75</v>
      </c>
      <c r="AK346" s="314" t="s">
        <v>373</v>
      </c>
      <c r="AP346" s="22" t="s">
        <v>177</v>
      </c>
      <c r="AQ346" s="369" t="s">
        <v>481</v>
      </c>
    </row>
    <row r="347" spans="1:43" s="20" customFormat="1" ht="15" customHeight="1" x14ac:dyDescent="0.25">
      <c r="A347" s="137">
        <f t="shared" si="138"/>
        <v>338</v>
      </c>
      <c r="B347" s="21" t="s">
        <v>16</v>
      </c>
      <c r="C347" s="15" t="s">
        <v>59</v>
      </c>
      <c r="D347" s="15" t="s">
        <v>463</v>
      </c>
      <c r="E347" s="15"/>
      <c r="F347" s="16"/>
      <c r="G347" s="16"/>
      <c r="H347" s="16" t="s">
        <v>192</v>
      </c>
      <c r="I347" s="16" t="s">
        <v>85</v>
      </c>
      <c r="J347" s="16" t="s">
        <v>153</v>
      </c>
      <c r="K347" s="16" t="s">
        <v>65</v>
      </c>
      <c r="L347" s="359" t="str">
        <f t="shared" si="154"/>
        <v>SL3-SH-BK4-ZPX1</v>
      </c>
      <c r="M347" s="21" t="str">
        <f>IFERROR(VLOOKUP(J347,'LOOK-UP TABLES'!$AS:$AT,2,FALSE),"")</f>
        <v xml:space="preserve">Proximity Switch </v>
      </c>
      <c r="N347" s="21" t="s">
        <v>61</v>
      </c>
      <c r="O347" s="21" t="s">
        <v>462</v>
      </c>
      <c r="P347" s="21" t="s">
        <v>487</v>
      </c>
      <c r="Q347" s="21" t="s">
        <v>194</v>
      </c>
      <c r="R347" s="21" t="s">
        <v>168</v>
      </c>
      <c r="S347" s="37" t="str">
        <f>IF(L347&lt;&gt;"",IF(N347&lt;&gt;"",N347,"")&amp;IF(O347&lt;&gt;""," "&amp;O347,"")&amp;IF(P347&lt;&gt;""," "&amp;P347,"")&amp;IF(Q347&lt;&gt;""," "&amp;Q347,"")&amp;IF(R347&lt;&gt;""," "&amp;R347,""),"")</f>
        <v>Shiploader 3 Shuttle Motor 4 Brake Released Proximity Switch</v>
      </c>
      <c r="T347" s="21"/>
      <c r="U347" s="21" t="str">
        <f>IFERROR(VLOOKUP(L347, 'IO LIST'!$J$10:$AE$1823,22, FALSE),"")</f>
        <v>SL3-BH-RCP1</v>
      </c>
      <c r="V347" s="21" t="s">
        <v>91</v>
      </c>
      <c r="W347" s="21" t="s">
        <v>119</v>
      </c>
      <c r="X347" s="21"/>
      <c r="Y347" s="27"/>
      <c r="Z347" s="21"/>
      <c r="AA347" s="21"/>
      <c r="AB347" s="21"/>
      <c r="AC347" s="21"/>
      <c r="AD347" s="21"/>
      <c r="AE347" s="21"/>
      <c r="AF347" s="28" t="str">
        <f t="shared" si="157"/>
        <v/>
      </c>
      <c r="AI347" s="22"/>
      <c r="AJ347" s="20" t="s">
        <v>75</v>
      </c>
      <c r="AK347" s="314" t="s">
        <v>373</v>
      </c>
      <c r="AP347" s="22" t="s">
        <v>177</v>
      </c>
      <c r="AQ347" s="369" t="s">
        <v>481</v>
      </c>
    </row>
    <row r="348" spans="1:43" s="20" customFormat="1" ht="15" customHeight="1" x14ac:dyDescent="0.25">
      <c r="A348" s="137">
        <f t="shared" si="138"/>
        <v>339</v>
      </c>
      <c r="B348" s="21"/>
      <c r="C348" s="15"/>
      <c r="D348" s="15"/>
      <c r="E348" s="15"/>
      <c r="F348" s="16"/>
      <c r="G348" s="16"/>
      <c r="H348" s="16"/>
      <c r="I348" s="16"/>
      <c r="J348" s="16"/>
      <c r="K348" s="16"/>
      <c r="L348" s="21"/>
      <c r="M348" s="21"/>
      <c r="N348" s="21"/>
      <c r="O348" s="21"/>
      <c r="P348" s="21"/>
      <c r="Q348" s="21"/>
      <c r="R348" s="21"/>
      <c r="S348" s="37"/>
      <c r="T348" s="21"/>
      <c r="U348" s="21" t="str">
        <f>IFERROR(VLOOKUP(L348, 'IO LIST'!$J$10:$AE$1823,22, FALSE),"")</f>
        <v/>
      </c>
      <c r="V348" s="21"/>
      <c r="W348" s="21"/>
      <c r="X348" s="21"/>
      <c r="Y348" s="27"/>
      <c r="Z348" s="21"/>
      <c r="AA348" s="21"/>
      <c r="AB348" s="21"/>
      <c r="AC348" s="21"/>
      <c r="AD348" s="21"/>
      <c r="AE348" s="21"/>
      <c r="AF348" s="28"/>
      <c r="AI348" s="22"/>
      <c r="AQ348" s="192"/>
    </row>
    <row r="349" spans="1:43" s="20" customFormat="1" ht="15" customHeight="1" x14ac:dyDescent="0.25">
      <c r="A349" s="137">
        <f t="shared" si="72"/>
        <v>340</v>
      </c>
      <c r="B349" s="21" t="s">
        <v>16</v>
      </c>
      <c r="C349" s="15" t="s">
        <v>59</v>
      </c>
      <c r="D349" s="15" t="s">
        <v>463</v>
      </c>
      <c r="E349" s="15"/>
      <c r="F349" s="16"/>
      <c r="G349" s="16"/>
      <c r="H349" s="16" t="s">
        <v>211</v>
      </c>
      <c r="I349" s="16" t="s">
        <v>65</v>
      </c>
      <c r="J349" s="16" t="s">
        <v>212</v>
      </c>
      <c r="K349" s="16" t="s">
        <v>65</v>
      </c>
      <c r="L349" s="359" t="str">
        <f t="shared" ref="L349" si="158">IF(C349&lt;&gt;"",CONCATENATE(IF(C349&lt;&gt;"",C349,""),IF(D349&lt;&gt;"","-"&amp;D349&amp;E349,""),IF(F349&lt;&gt;"","-"&amp;F349&amp;G349,""),IF(H349&lt;&gt;"","-"&amp;H349&amp;I349,""),IF(J349&lt;&gt;"","-"&amp;J349&amp;K349,"")),"")</f>
        <v>SL3-SH-LCS1-PL1</v>
      </c>
      <c r="M349" s="21" t="str">
        <f>IFERROR(VLOOKUP(J349,'LOOK-UP TABLES'!$AS:$AT,2,FALSE),"")</f>
        <v xml:space="preserve">Pilot Light </v>
      </c>
      <c r="N349" s="21" t="s">
        <v>61</v>
      </c>
      <c r="O349" s="21" t="s">
        <v>462</v>
      </c>
      <c r="P349" s="21"/>
      <c r="Q349" s="21" t="s">
        <v>213</v>
      </c>
      <c r="R349" s="21" t="s">
        <v>214</v>
      </c>
      <c r="S349" s="37" t="str">
        <f>IF(L349&lt;&gt;"",IF(N349&lt;&gt;"",N349,"")&amp;IF(O349&lt;&gt;""," "&amp;O349,"")&amp;IF(P349&lt;&gt;""," "&amp;P349,"")&amp;IF(Q349&lt;&gt;""," "&amp;Q349,"")&amp;IF(R349&lt;&gt;""," "&amp;R349,""),"")</f>
        <v>Shiploader 3 Shuttle Maintenance Mode Active Pilot Light</v>
      </c>
      <c r="T349" s="21"/>
      <c r="U349" s="21" t="str">
        <f>IFERROR(VLOOKUP(L349, 'IO LIST'!$J$10:$AE$1823,22, FALSE),"")</f>
        <v>SL3-BH-RCP1</v>
      </c>
      <c r="V349" s="21" t="s">
        <v>99</v>
      </c>
      <c r="W349" s="21" t="s">
        <v>71</v>
      </c>
      <c r="X349" s="622" t="s">
        <v>169</v>
      </c>
      <c r="Y349" s="625" t="s">
        <v>2331</v>
      </c>
      <c r="Z349" s="21"/>
      <c r="AA349" s="21"/>
      <c r="AB349" s="21"/>
      <c r="AC349" s="21"/>
      <c r="AD349" s="21"/>
      <c r="AE349" s="21"/>
      <c r="AF349" s="28" t="str">
        <f t="shared" ref="AF349:AF360" si="159">IFERROR(IF(U349="FLEX-242-11","7265NBT-043020-242-100 to 180",IF(U349="FLEX-242-01","7265NBT-043020-242-000 to 083","")),"")</f>
        <v/>
      </c>
      <c r="AI349" s="22"/>
      <c r="AN349" s="22" t="s">
        <v>106</v>
      </c>
      <c r="AQ349" s="192"/>
    </row>
    <row r="350" spans="1:43" s="20" customFormat="1" ht="15" customHeight="1" x14ac:dyDescent="0.25">
      <c r="A350" s="137">
        <f t="shared" si="72"/>
        <v>341</v>
      </c>
      <c r="B350" s="21" t="s">
        <v>16</v>
      </c>
      <c r="C350" s="15" t="s">
        <v>59</v>
      </c>
      <c r="D350" s="15" t="s">
        <v>463</v>
      </c>
      <c r="E350" s="15"/>
      <c r="F350" s="16"/>
      <c r="G350" s="16"/>
      <c r="H350" s="16" t="s">
        <v>211</v>
      </c>
      <c r="I350" s="16" t="s">
        <v>65</v>
      </c>
      <c r="J350" s="16" t="s">
        <v>220</v>
      </c>
      <c r="K350" s="16" t="s">
        <v>65</v>
      </c>
      <c r="L350" s="359" t="str">
        <f t="shared" ref="L350:L352" si="160">IF(C350&lt;&gt;"",CONCATENATE(IF(C350&lt;&gt;"",C350,""),IF(D350&lt;&gt;"","-"&amp;D350&amp;E350,""),IF(F350&lt;&gt;"","-"&amp;F350&amp;G350,""),IF(H350&lt;&gt;"","-"&amp;H350&amp;I350,""),IF(J350&lt;&gt;"","-"&amp;J350&amp;K350,"")),"")</f>
        <v>SL3-SH-LCS1-PB1</v>
      </c>
      <c r="M350" s="21" t="str">
        <f>IFERROR(VLOOKUP(J350,'LOOK-UP TABLES'!$AS:$AT,2,FALSE),"")</f>
        <v xml:space="preserve">Push Button </v>
      </c>
      <c r="N350" s="21" t="s">
        <v>61</v>
      </c>
      <c r="O350" s="21" t="s">
        <v>462</v>
      </c>
      <c r="P350" s="21"/>
      <c r="Q350" s="21" t="s">
        <v>268</v>
      </c>
      <c r="R350" s="21" t="s">
        <v>69</v>
      </c>
      <c r="S350" s="37" t="str">
        <f t="shared" ref="S350:S353" si="161">IF(L350&lt;&gt;"",IF(N350&lt;&gt;"",N350,"")&amp;IF(O350&lt;&gt;""," "&amp;O350,"")&amp;IF(P350&lt;&gt;""," "&amp;P350,"")&amp;IF(Q350&lt;&gt;""," "&amp;Q350,"")&amp;IF(R350&lt;&gt;""," "&amp;R350,""),"")</f>
        <v>Shiploader 3 Shuttle Extend Push Button</v>
      </c>
      <c r="T350" s="21"/>
      <c r="U350" s="21" t="str">
        <f>IFERROR(VLOOKUP(L350, 'IO LIST'!$J$10:$AE$1823,22, FALSE),"")</f>
        <v>SL3-BH-RCP1</v>
      </c>
      <c r="V350" s="21" t="s">
        <v>91</v>
      </c>
      <c r="W350" s="21" t="s">
        <v>71</v>
      </c>
      <c r="X350" s="622" t="s">
        <v>169</v>
      </c>
      <c r="Y350" s="625" t="s">
        <v>2333</v>
      </c>
      <c r="Z350" s="21"/>
      <c r="AA350" s="21"/>
      <c r="AB350" s="21"/>
      <c r="AC350" s="21"/>
      <c r="AD350" s="21"/>
      <c r="AE350" s="21"/>
      <c r="AF350" s="28" t="str">
        <f t="shared" si="159"/>
        <v/>
      </c>
      <c r="AI350" s="22"/>
      <c r="AN350" s="22" t="s">
        <v>152</v>
      </c>
      <c r="AQ350" s="192"/>
    </row>
    <row r="351" spans="1:43" s="20" customFormat="1" ht="15" customHeight="1" x14ac:dyDescent="0.25">
      <c r="A351" s="137">
        <f t="shared" si="72"/>
        <v>342</v>
      </c>
      <c r="B351" s="21" t="s">
        <v>16</v>
      </c>
      <c r="C351" s="15" t="s">
        <v>59</v>
      </c>
      <c r="D351" s="15" t="s">
        <v>463</v>
      </c>
      <c r="E351" s="15"/>
      <c r="F351" s="16"/>
      <c r="G351" s="16"/>
      <c r="H351" s="16" t="s">
        <v>211</v>
      </c>
      <c r="I351" s="16" t="s">
        <v>65</v>
      </c>
      <c r="J351" s="16" t="s">
        <v>220</v>
      </c>
      <c r="K351" s="16" t="s">
        <v>77</v>
      </c>
      <c r="L351" s="359" t="str">
        <f t="shared" si="160"/>
        <v>SL3-SH-LCS1-PB2</v>
      </c>
      <c r="M351" s="21" t="str">
        <f>IFERROR(VLOOKUP(J351,'LOOK-UP TABLES'!$AS:$AT,2,FALSE),"")</f>
        <v xml:space="preserve">Push Button </v>
      </c>
      <c r="N351" s="21" t="s">
        <v>61</v>
      </c>
      <c r="O351" s="21" t="s">
        <v>462</v>
      </c>
      <c r="P351" s="21"/>
      <c r="Q351" s="21" t="s">
        <v>271</v>
      </c>
      <c r="R351" s="21" t="s">
        <v>69</v>
      </c>
      <c r="S351" s="37" t="str">
        <f t="shared" si="161"/>
        <v>Shiploader 3 Shuttle Retract Push Button</v>
      </c>
      <c r="T351" s="21"/>
      <c r="U351" s="21" t="str">
        <f>IFERROR(VLOOKUP(L351, 'IO LIST'!$J$10:$AE$1823,22, FALSE),"")</f>
        <v>SL3-BH-RCP1</v>
      </c>
      <c r="V351" s="21" t="s">
        <v>91</v>
      </c>
      <c r="W351" s="21" t="s">
        <v>71</v>
      </c>
      <c r="X351" s="622" t="s">
        <v>169</v>
      </c>
      <c r="Y351" s="625" t="s">
        <v>2333</v>
      </c>
      <c r="Z351" s="21"/>
      <c r="AA351" s="21"/>
      <c r="AB351" s="21"/>
      <c r="AC351" s="21"/>
      <c r="AD351" s="21"/>
      <c r="AE351" s="21"/>
      <c r="AF351" s="28" t="str">
        <f t="shared" si="159"/>
        <v/>
      </c>
      <c r="AI351" s="22"/>
      <c r="AN351" s="22" t="s">
        <v>152</v>
      </c>
      <c r="AQ351" s="192"/>
    </row>
    <row r="352" spans="1:43" s="20" customFormat="1" ht="15" customHeight="1" x14ac:dyDescent="0.25">
      <c r="A352" s="137">
        <f t="shared" si="72"/>
        <v>343</v>
      </c>
      <c r="B352" s="21" t="s">
        <v>16</v>
      </c>
      <c r="C352" s="15" t="s">
        <v>59</v>
      </c>
      <c r="D352" s="15" t="s">
        <v>463</v>
      </c>
      <c r="E352" s="15"/>
      <c r="F352" s="16"/>
      <c r="G352" s="16"/>
      <c r="H352" s="16" t="s">
        <v>211</v>
      </c>
      <c r="I352" s="16" t="s">
        <v>65</v>
      </c>
      <c r="J352" s="16" t="s">
        <v>220</v>
      </c>
      <c r="K352" s="16" t="s">
        <v>83</v>
      </c>
      <c r="L352" s="359" t="str">
        <f t="shared" si="160"/>
        <v>SL3-SH-LCS1-PB3</v>
      </c>
      <c r="M352" s="21" t="str">
        <f>IFERROR(VLOOKUP(J352,'LOOK-UP TABLES'!$AS:$AT,2,FALSE),"")</f>
        <v xml:space="preserve">Push Button </v>
      </c>
      <c r="N352" s="21" t="s">
        <v>61</v>
      </c>
      <c r="O352" s="21" t="s">
        <v>462</v>
      </c>
      <c r="P352" s="21"/>
      <c r="Q352" s="21" t="s">
        <v>454</v>
      </c>
      <c r="R352" s="21" t="s">
        <v>69</v>
      </c>
      <c r="S352" s="37" t="str">
        <f t="shared" si="161"/>
        <v>Shiploader 3 Shuttle Overtravel Bypass Push Button</v>
      </c>
      <c r="T352" s="21"/>
      <c r="U352" s="21" t="str">
        <f>IFERROR(VLOOKUP(L352, 'IO LIST'!$J$10:$AE$1823,22, FALSE),"")</f>
        <v>SL3-BH-RCP1</v>
      </c>
      <c r="V352" s="21" t="s">
        <v>91</v>
      </c>
      <c r="W352" s="21" t="s">
        <v>71</v>
      </c>
      <c r="X352" s="622" t="s">
        <v>169</v>
      </c>
      <c r="Y352" s="625" t="s">
        <v>2337</v>
      </c>
      <c r="Z352" s="21"/>
      <c r="AA352" s="21"/>
      <c r="AB352" s="21"/>
      <c r="AC352" s="21"/>
      <c r="AD352" s="21"/>
      <c r="AE352" s="21"/>
      <c r="AF352" s="28" t="str">
        <f t="shared" si="159"/>
        <v/>
      </c>
      <c r="AI352" s="22"/>
      <c r="AN352" s="22" t="s">
        <v>152</v>
      </c>
      <c r="AQ352" s="192"/>
    </row>
    <row r="353" spans="1:43" s="20" customFormat="1" ht="15" customHeight="1" x14ac:dyDescent="0.25">
      <c r="A353" s="137">
        <f t="shared" si="72"/>
        <v>344</v>
      </c>
      <c r="B353" s="21" t="s">
        <v>16</v>
      </c>
      <c r="C353" s="15"/>
      <c r="D353" s="15"/>
      <c r="E353" s="15"/>
      <c r="F353" s="16"/>
      <c r="G353" s="16"/>
      <c r="H353" s="16"/>
      <c r="I353" s="16"/>
      <c r="J353" s="16"/>
      <c r="K353" s="16"/>
      <c r="L353" s="238"/>
      <c r="M353" s="21" t="str">
        <f>IFERROR(VLOOKUP(J353,'LOOK-UP TABLES'!$AS:$AT,2,FALSE),"")</f>
        <v/>
      </c>
      <c r="N353" s="21"/>
      <c r="O353" s="21"/>
      <c r="P353" s="21"/>
      <c r="Q353" s="21"/>
      <c r="R353" s="21"/>
      <c r="S353" s="37" t="str">
        <f t="shared" si="161"/>
        <v/>
      </c>
      <c r="T353" s="21"/>
      <c r="U353" s="21" t="str">
        <f>IFERROR(VLOOKUP(L353, 'IO LIST'!$J$10:$AE$1823,22, FALSE),"")</f>
        <v/>
      </c>
      <c r="V353" s="21"/>
      <c r="W353" s="21"/>
      <c r="X353" s="21"/>
      <c r="Y353" s="27"/>
      <c r="Z353" s="21"/>
      <c r="AA353" s="21"/>
      <c r="AB353" s="21"/>
      <c r="AC353" s="21"/>
      <c r="AD353" s="21"/>
      <c r="AE353" s="21"/>
      <c r="AF353" s="28" t="str">
        <f t="shared" si="159"/>
        <v/>
      </c>
      <c r="AI353" s="22"/>
      <c r="AQ353" s="192"/>
    </row>
    <row r="354" spans="1:43" s="20" customFormat="1" ht="15" customHeight="1" x14ac:dyDescent="0.25">
      <c r="A354" s="137">
        <f t="shared" si="72"/>
        <v>345</v>
      </c>
      <c r="B354" s="21" t="s">
        <v>16</v>
      </c>
      <c r="C354" s="15" t="s">
        <v>59</v>
      </c>
      <c r="D354" s="293"/>
      <c r="E354" s="15"/>
      <c r="F354" s="16" t="s">
        <v>305</v>
      </c>
      <c r="G354" s="16" t="s">
        <v>77</v>
      </c>
      <c r="H354" s="16"/>
      <c r="I354" s="16"/>
      <c r="J354" s="424" t="s">
        <v>306</v>
      </c>
      <c r="K354" s="16" t="s">
        <v>65</v>
      </c>
      <c r="L354" s="359" t="str">
        <f t="shared" ref="L354:L365" si="162">IF(C354&lt;&gt;"",CONCATENATE(IF(C354&lt;&gt;"",C354,""),IF(D354&lt;&gt;"","-"&amp;D354&amp;E354,""),IF(F354&lt;&gt;"","-"&amp;F354&amp;G354,""),IF(H354&lt;&gt;"","-"&amp;H354&amp;I354,""),IF(J354&lt;&gt;"","-"&amp;J354&amp;K354,"")),"")</f>
        <v>SL3-LU2-LIT1</v>
      </c>
      <c r="M354" s="21" t="str">
        <f>IFERROR(VLOOKUP(J354,'LOOK-UP TABLES'!$AS:$AT,2,FALSE),"")</f>
        <v xml:space="preserve">Level Transmitter with Local Indicator </v>
      </c>
      <c r="N354" s="21" t="s">
        <v>61</v>
      </c>
      <c r="O354" s="21" t="s">
        <v>488</v>
      </c>
      <c r="P354" s="21"/>
      <c r="Q354" s="21"/>
      <c r="R354" s="291" t="s">
        <v>307</v>
      </c>
      <c r="S354" s="37" t="str">
        <f t="shared" ref="S354:S365" si="163">IF(L354&lt;&gt;"",IF(N354&lt;&gt;"",N354,"")&amp;IF(O354&lt;&gt;""," "&amp;O354,"")&amp;IF(P354&lt;&gt;""," "&amp;P354,"")&amp;IF(Q354&lt;&gt;""," "&amp;Q354,"")&amp;IF(R354&lt;&gt;""," "&amp;R354,""),"")</f>
        <v>Shiploader 3 Shuttle Lube Unit 2 Level Transmitter</v>
      </c>
      <c r="T354" s="21"/>
      <c r="U354" s="21" t="str">
        <f>IFERROR(VLOOKUP(L354, 'IO LIST'!$J$10:$AE$1823,22, FALSE),"")</f>
        <v>SL3-BH-RCP1</v>
      </c>
      <c r="V354" s="21" t="s">
        <v>136</v>
      </c>
      <c r="W354" s="21" t="s">
        <v>119</v>
      </c>
      <c r="X354" s="21"/>
      <c r="Y354" s="27"/>
      <c r="Z354" s="21"/>
      <c r="AA354" s="21"/>
      <c r="AB354" s="21"/>
      <c r="AC354" s="21"/>
      <c r="AD354" s="21"/>
      <c r="AE354" s="21"/>
      <c r="AF354" s="28" t="str">
        <f t="shared" si="159"/>
        <v/>
      </c>
      <c r="AI354" s="22"/>
      <c r="AJ354" s="20" t="s">
        <v>75</v>
      </c>
      <c r="AK354" s="314" t="s">
        <v>373</v>
      </c>
      <c r="AP354" s="20" t="s">
        <v>308</v>
      </c>
      <c r="AQ354" s="192" t="s">
        <v>309</v>
      </c>
    </row>
    <row r="355" spans="1:43" s="20" customFormat="1" ht="15" customHeight="1" x14ac:dyDescent="0.25">
      <c r="A355" s="137">
        <f t="shared" si="72"/>
        <v>346</v>
      </c>
      <c r="B355" s="21" t="s">
        <v>16</v>
      </c>
      <c r="C355" s="15" t="s">
        <v>59</v>
      </c>
      <c r="D355" s="293"/>
      <c r="E355" s="15"/>
      <c r="F355" s="16" t="s">
        <v>305</v>
      </c>
      <c r="G355" s="16" t="s">
        <v>77</v>
      </c>
      <c r="H355" s="16"/>
      <c r="I355" s="16"/>
      <c r="J355" s="16" t="s">
        <v>262</v>
      </c>
      <c r="K355" s="16" t="s">
        <v>65</v>
      </c>
      <c r="L355" s="359" t="str">
        <f t="shared" si="162"/>
        <v>SL3-LU2-SV1</v>
      </c>
      <c r="M355" s="21" t="str">
        <f>IFERROR(VLOOKUP(J355,'LOOK-UP TABLES'!$AS:$AT,2,FALSE),"")</f>
        <v xml:space="preserve">Solenoid Valve, Control Valve </v>
      </c>
      <c r="N355" s="21" t="s">
        <v>61</v>
      </c>
      <c r="O355" s="21" t="s">
        <v>488</v>
      </c>
      <c r="P355" s="21"/>
      <c r="Q355" s="21" t="s">
        <v>310</v>
      </c>
      <c r="R355" s="291" t="s">
        <v>264</v>
      </c>
      <c r="S355" s="37" t="str">
        <f t="shared" si="163"/>
        <v>Shiploader 3 Shuttle Lube Unit 2 Line A Solenoid Valve</v>
      </c>
      <c r="T355" s="21"/>
      <c r="U355" s="21" t="str">
        <f>IFERROR(VLOOKUP(L355, 'IO LIST'!$J$10:$AE$1823,22, FALSE),"")</f>
        <v>SL3-BH-RCP1</v>
      </c>
      <c r="V355" s="21" t="s">
        <v>99</v>
      </c>
      <c r="W355" s="21" t="s">
        <v>119</v>
      </c>
      <c r="X355" s="21"/>
      <c r="Y355" s="27"/>
      <c r="Z355" s="21"/>
      <c r="AA355" s="21"/>
      <c r="AB355" s="21"/>
      <c r="AC355" s="21"/>
      <c r="AD355" s="21"/>
      <c r="AE355" s="21"/>
      <c r="AF355" s="28" t="str">
        <f t="shared" si="159"/>
        <v/>
      </c>
      <c r="AI355" s="22"/>
      <c r="AJ355" s="20" t="s">
        <v>75</v>
      </c>
      <c r="AK355" s="314" t="s">
        <v>373</v>
      </c>
      <c r="AP355" s="20" t="s">
        <v>308</v>
      </c>
      <c r="AQ355" s="192" t="s">
        <v>309</v>
      </c>
    </row>
    <row r="356" spans="1:43" s="20" customFormat="1" ht="15" customHeight="1" x14ac:dyDescent="0.25">
      <c r="A356" s="137">
        <f t="shared" si="72"/>
        <v>347</v>
      </c>
      <c r="B356" s="21" t="s">
        <v>16</v>
      </c>
      <c r="C356" s="15" t="s">
        <v>59</v>
      </c>
      <c r="D356" s="293"/>
      <c r="E356" s="15"/>
      <c r="F356" s="16" t="s">
        <v>305</v>
      </c>
      <c r="G356" s="16" t="s">
        <v>77</v>
      </c>
      <c r="H356" s="16"/>
      <c r="I356" s="16"/>
      <c r="J356" s="16" t="s">
        <v>262</v>
      </c>
      <c r="K356" s="16" t="s">
        <v>77</v>
      </c>
      <c r="L356" s="359" t="str">
        <f t="shared" si="162"/>
        <v>SL3-LU2-SV2</v>
      </c>
      <c r="M356" s="21" t="str">
        <f>IFERROR(VLOOKUP(J356,'LOOK-UP TABLES'!$AS:$AT,2,FALSE),"")</f>
        <v xml:space="preserve">Solenoid Valve, Control Valve </v>
      </c>
      <c r="N356" s="21" t="s">
        <v>61</v>
      </c>
      <c r="O356" s="21" t="s">
        <v>488</v>
      </c>
      <c r="P356" s="21"/>
      <c r="Q356" s="21" t="s">
        <v>311</v>
      </c>
      <c r="R356" s="291" t="s">
        <v>264</v>
      </c>
      <c r="S356" s="37" t="str">
        <f t="shared" si="163"/>
        <v>Shiploader 3 Shuttle Lube Unit 2 Line B Solenoid Valve</v>
      </c>
      <c r="T356" s="21"/>
      <c r="U356" s="21" t="str">
        <f>IFERROR(VLOOKUP(L356, 'IO LIST'!$J$10:$AE$1823,22, FALSE),"")</f>
        <v>SL3-BH-RCP1</v>
      </c>
      <c r="V356" s="21" t="s">
        <v>99</v>
      </c>
      <c r="W356" s="21" t="s">
        <v>119</v>
      </c>
      <c r="X356" s="21"/>
      <c r="Y356" s="27"/>
      <c r="Z356" s="21"/>
      <c r="AA356" s="21"/>
      <c r="AB356" s="21"/>
      <c r="AC356" s="21"/>
      <c r="AD356" s="21"/>
      <c r="AE356" s="21"/>
      <c r="AF356" s="28" t="str">
        <f t="shared" si="159"/>
        <v/>
      </c>
      <c r="AI356" s="22"/>
      <c r="AJ356" s="20" t="s">
        <v>75</v>
      </c>
      <c r="AK356" s="314" t="s">
        <v>373</v>
      </c>
      <c r="AP356" s="20" t="s">
        <v>308</v>
      </c>
      <c r="AQ356" s="192" t="s">
        <v>309</v>
      </c>
    </row>
    <row r="357" spans="1:43" s="20" customFormat="1" ht="15" customHeight="1" x14ac:dyDescent="0.25">
      <c r="A357" s="137">
        <f t="shared" si="72"/>
        <v>348</v>
      </c>
      <c r="B357" s="21" t="s">
        <v>16</v>
      </c>
      <c r="C357" s="15" t="s">
        <v>59</v>
      </c>
      <c r="D357" s="293"/>
      <c r="E357" s="15"/>
      <c r="F357" s="16" t="s">
        <v>305</v>
      </c>
      <c r="G357" s="16" t="s">
        <v>77</v>
      </c>
      <c r="H357" s="16"/>
      <c r="I357" s="16"/>
      <c r="J357" s="16" t="s">
        <v>262</v>
      </c>
      <c r="K357" s="16" t="s">
        <v>83</v>
      </c>
      <c r="L357" s="359" t="str">
        <f t="shared" si="162"/>
        <v>SL3-LU2-SV3</v>
      </c>
      <c r="M357" s="21" t="str">
        <f>IFERROR(VLOOKUP(J357,'LOOK-UP TABLES'!$AS:$AT,2,FALSE),"")</f>
        <v xml:space="preserve">Solenoid Valve, Control Valve </v>
      </c>
      <c r="N357" s="21" t="s">
        <v>61</v>
      </c>
      <c r="O357" s="21" t="s">
        <v>488</v>
      </c>
      <c r="P357" s="21"/>
      <c r="Q357" s="21" t="s">
        <v>312</v>
      </c>
      <c r="R357" s="291" t="s">
        <v>264</v>
      </c>
      <c r="S357" s="37" t="str">
        <f t="shared" si="163"/>
        <v>Shiploader 3 Shuttle Lube Unit 2 Refill Solenoid Valve</v>
      </c>
      <c r="T357" s="21"/>
      <c r="U357" s="21" t="str">
        <f>IFERROR(VLOOKUP(L357, 'IO LIST'!$J$10:$AE$1823,22, FALSE),"")</f>
        <v>SL3-BH-RCP1</v>
      </c>
      <c r="V357" s="21" t="s">
        <v>99</v>
      </c>
      <c r="W357" s="21" t="s">
        <v>119</v>
      </c>
      <c r="X357" s="21"/>
      <c r="Y357" s="27"/>
      <c r="Z357" s="21"/>
      <c r="AA357" s="21"/>
      <c r="AB357" s="21"/>
      <c r="AC357" s="21"/>
      <c r="AD357" s="21"/>
      <c r="AE357" s="21"/>
      <c r="AF357" s="28" t="str">
        <f t="shared" si="159"/>
        <v/>
      </c>
      <c r="AI357" s="22"/>
      <c r="AJ357" s="20" t="s">
        <v>75</v>
      </c>
      <c r="AK357" s="314" t="s">
        <v>373</v>
      </c>
      <c r="AP357" s="20" t="s">
        <v>308</v>
      </c>
      <c r="AQ357" s="192" t="s">
        <v>309</v>
      </c>
    </row>
    <row r="358" spans="1:43" s="20" customFormat="1" ht="15" customHeight="1" x14ac:dyDescent="0.25">
      <c r="A358" s="137">
        <f t="shared" si="72"/>
        <v>349</v>
      </c>
      <c r="B358" s="21" t="s">
        <v>16</v>
      </c>
      <c r="C358" s="15" t="s">
        <v>59</v>
      </c>
      <c r="D358" s="293"/>
      <c r="E358" s="15"/>
      <c r="F358" s="16" t="s">
        <v>305</v>
      </c>
      <c r="G358" s="16" t="s">
        <v>77</v>
      </c>
      <c r="H358" s="16"/>
      <c r="I358" s="16"/>
      <c r="J358" s="16" t="s">
        <v>174</v>
      </c>
      <c r="K358" s="16" t="s">
        <v>65</v>
      </c>
      <c r="L358" s="259" t="str">
        <f>IF(C358&lt;&gt;"",CONCATENATE(IF(C358&lt;&gt;"",C358,""),IF(D358&lt;&gt;"","-"&amp;D358&amp;E358,""),IF(F358&lt;&gt;"","-"&amp;F358&amp;G358,""),IF(H358&lt;&gt;"","-"&amp;H358&amp;I358,""),IF(J358&lt;&gt;"","-"&amp;J358&amp;K358,"")),"")</f>
        <v>SL3-LU2-HE1</v>
      </c>
      <c r="M358" s="21" t="str">
        <f>IFERROR(VLOOKUP(J358,'LOOK-UP TABLES'!$AS:$AT,2,FALSE),"")</f>
        <v xml:space="preserve">Heater </v>
      </c>
      <c r="N358" s="21" t="s">
        <v>61</v>
      </c>
      <c r="O358" s="21" t="s">
        <v>488</v>
      </c>
      <c r="P358" s="21"/>
      <c r="Q358" s="21"/>
      <c r="R358" s="291" t="s">
        <v>176</v>
      </c>
      <c r="S358" s="37" t="str">
        <f>IF(L358&lt;&gt;"",IF(N358&lt;&gt;"",N358,"")&amp;IF(O358&lt;&gt;""," "&amp;O358,"")&amp;IF(P358&lt;&gt;""," "&amp;P358,"")&amp;IF(Q358&lt;&gt;""," "&amp;Q358,"")&amp;IF(R358&lt;&gt;""," "&amp;R358,""),"")</f>
        <v>Shiploader 3 Shuttle Lube Unit 2 Space Heater</v>
      </c>
      <c r="T358" s="21"/>
      <c r="U358" s="21" t="s">
        <v>489</v>
      </c>
      <c r="V358" s="21" t="s">
        <v>314</v>
      </c>
      <c r="W358" s="21" t="s">
        <v>119</v>
      </c>
      <c r="X358" s="21"/>
      <c r="Y358" s="27"/>
      <c r="Z358" s="21"/>
      <c r="AA358" s="21"/>
      <c r="AB358" s="21"/>
      <c r="AC358" s="21"/>
      <c r="AD358" s="21"/>
      <c r="AE358" s="21"/>
      <c r="AF358" s="28" t="str">
        <f t="shared" si="159"/>
        <v/>
      </c>
      <c r="AI358" s="22"/>
      <c r="AJ358" s="20" t="s">
        <v>75</v>
      </c>
      <c r="AK358" s="314" t="s">
        <v>373</v>
      </c>
      <c r="AP358" s="20" t="s">
        <v>308</v>
      </c>
      <c r="AQ358" s="192" t="s">
        <v>309</v>
      </c>
    </row>
    <row r="359" spans="1:43" s="429" customFormat="1" ht="15" customHeight="1" x14ac:dyDescent="0.25">
      <c r="A359" s="426">
        <f t="shared" si="72"/>
        <v>350</v>
      </c>
      <c r="B359" s="291" t="s">
        <v>16</v>
      </c>
      <c r="C359" s="292" t="s">
        <v>59</v>
      </c>
      <c r="D359" s="298"/>
      <c r="E359" s="292"/>
      <c r="F359" s="424" t="s">
        <v>305</v>
      </c>
      <c r="G359" s="424" t="s">
        <v>77</v>
      </c>
      <c r="H359" s="424"/>
      <c r="I359" s="424"/>
      <c r="J359" s="424" t="s">
        <v>255</v>
      </c>
      <c r="K359" s="424" t="s">
        <v>65</v>
      </c>
      <c r="L359" s="468" t="str">
        <f t="shared" si="162"/>
        <v>SL3-LU2-PIT1</v>
      </c>
      <c r="M359" s="291" t="str">
        <f>IFERROR(VLOOKUP(J359,'LOOK-UP TABLES'!$AS:$AT,2,FALSE),"")</f>
        <v xml:space="preserve">Pressure Transmitter with Local Indicator </v>
      </c>
      <c r="N359" s="291" t="s">
        <v>61</v>
      </c>
      <c r="O359" s="291" t="s">
        <v>488</v>
      </c>
      <c r="P359" s="291" t="s">
        <v>490</v>
      </c>
      <c r="Q359" s="291" t="s">
        <v>310</v>
      </c>
      <c r="R359" s="291" t="s">
        <v>316</v>
      </c>
      <c r="S359" s="237" t="str">
        <f t="shared" si="163"/>
        <v>Shiploader 3 Shuttle Lube Unit 2 End of Line @Discharge Pulley Line A Press. Ind. Trans.</v>
      </c>
      <c r="T359" s="291"/>
      <c r="U359" s="291" t="str">
        <f>IFERROR(VLOOKUP(L359, 'IO LIST'!$J$10:$AE$1823,22, FALSE),"")</f>
        <v>SL3-BH-RCP1</v>
      </c>
      <c r="V359" s="291" t="s">
        <v>91</v>
      </c>
      <c r="W359" s="291" t="s">
        <v>119</v>
      </c>
      <c r="X359" s="291"/>
      <c r="Y359" s="427"/>
      <c r="Z359" s="291"/>
      <c r="AA359" s="291"/>
      <c r="AB359" s="291"/>
      <c r="AC359" s="291"/>
      <c r="AD359" s="291"/>
      <c r="AE359" s="291"/>
      <c r="AF359" s="428" t="str">
        <f t="shared" si="159"/>
        <v/>
      </c>
      <c r="AJ359" s="429" t="s">
        <v>75</v>
      </c>
      <c r="AK359" s="435" t="s">
        <v>373</v>
      </c>
      <c r="AP359" s="429" t="s">
        <v>308</v>
      </c>
      <c r="AQ359" s="430" t="s">
        <v>309</v>
      </c>
    </row>
    <row r="360" spans="1:43" s="429" customFormat="1" ht="15" customHeight="1" x14ac:dyDescent="0.25">
      <c r="A360" s="426">
        <f t="shared" si="72"/>
        <v>351</v>
      </c>
      <c r="B360" s="291" t="s">
        <v>16</v>
      </c>
      <c r="C360" s="292" t="s">
        <v>59</v>
      </c>
      <c r="D360" s="298"/>
      <c r="E360" s="292"/>
      <c r="F360" s="424" t="s">
        <v>305</v>
      </c>
      <c r="G360" s="424" t="s">
        <v>77</v>
      </c>
      <c r="H360" s="424"/>
      <c r="I360" s="424"/>
      <c r="J360" s="424" t="s">
        <v>255</v>
      </c>
      <c r="K360" s="424" t="s">
        <v>77</v>
      </c>
      <c r="L360" s="468" t="str">
        <f t="shared" si="162"/>
        <v>SL3-LU2-PIT2</v>
      </c>
      <c r="M360" s="291" t="str">
        <f>IFERROR(VLOOKUP(J360,'LOOK-UP TABLES'!$AS:$AT,2,FALSE),"")</f>
        <v xml:space="preserve">Pressure Transmitter with Local Indicator </v>
      </c>
      <c r="N360" s="291" t="s">
        <v>61</v>
      </c>
      <c r="O360" s="291" t="s">
        <v>488</v>
      </c>
      <c r="P360" s="291" t="s">
        <v>490</v>
      </c>
      <c r="Q360" s="291" t="s">
        <v>311</v>
      </c>
      <c r="R360" s="291" t="s">
        <v>316</v>
      </c>
      <c r="S360" s="237" t="str">
        <f t="shared" si="163"/>
        <v>Shiploader 3 Shuttle Lube Unit 2 End of Line @Discharge Pulley Line B Press. Ind. Trans.</v>
      </c>
      <c r="T360" s="291"/>
      <c r="U360" s="291" t="str">
        <f>IFERROR(VLOOKUP(L360, 'IO LIST'!$J$10:$AE$1823,22, FALSE),"")</f>
        <v>SL3-BH-RCP1</v>
      </c>
      <c r="V360" s="291" t="s">
        <v>91</v>
      </c>
      <c r="W360" s="291" t="s">
        <v>119</v>
      </c>
      <c r="X360" s="291"/>
      <c r="Y360" s="427"/>
      <c r="Z360" s="291"/>
      <c r="AA360" s="291"/>
      <c r="AB360" s="291"/>
      <c r="AC360" s="291"/>
      <c r="AD360" s="291"/>
      <c r="AE360" s="291"/>
      <c r="AF360" s="428" t="str">
        <f t="shared" si="159"/>
        <v/>
      </c>
      <c r="AJ360" s="429" t="s">
        <v>75</v>
      </c>
      <c r="AK360" s="435" t="s">
        <v>373</v>
      </c>
      <c r="AP360" s="429" t="s">
        <v>308</v>
      </c>
      <c r="AQ360" s="430" t="s">
        <v>309</v>
      </c>
    </row>
    <row r="361" spans="1:43" s="429" customFormat="1" ht="15" customHeight="1" x14ac:dyDescent="0.25">
      <c r="A361" s="426">
        <f t="shared" si="72"/>
        <v>352</v>
      </c>
      <c r="B361" s="291" t="s">
        <v>16</v>
      </c>
      <c r="C361" s="292" t="s">
        <v>59</v>
      </c>
      <c r="D361" s="298"/>
      <c r="E361" s="292"/>
      <c r="F361" s="424" t="s">
        <v>305</v>
      </c>
      <c r="G361" s="424" t="s">
        <v>77</v>
      </c>
      <c r="H361" s="424"/>
      <c r="I361" s="424"/>
      <c r="J361" s="424" t="s">
        <v>255</v>
      </c>
      <c r="K361" s="424" t="s">
        <v>83</v>
      </c>
      <c r="L361" s="468" t="str">
        <f t="shared" ref="L361:L362" si="164">IF(C361&lt;&gt;"",CONCATENATE(IF(C361&lt;&gt;"",C361,""),IF(D361&lt;&gt;"","-"&amp;D361&amp;E361,""),IF(F361&lt;&gt;"","-"&amp;F361&amp;G361,""),IF(H361&lt;&gt;"","-"&amp;H361&amp;I361,""),IF(J361&lt;&gt;"","-"&amp;J361&amp;K361,"")),"")</f>
        <v>SL3-LU2-PIT3</v>
      </c>
      <c r="M361" s="291" t="str">
        <f>IFERROR(VLOOKUP(J361,'LOOK-UP TABLES'!$AS:$AT,2,FALSE),"")</f>
        <v xml:space="preserve">Pressure Transmitter with Local Indicator </v>
      </c>
      <c r="N361" s="291" t="s">
        <v>61</v>
      </c>
      <c r="O361" s="291" t="s">
        <v>488</v>
      </c>
      <c r="P361" s="291" t="s">
        <v>491</v>
      </c>
      <c r="Q361" s="291" t="s">
        <v>310</v>
      </c>
      <c r="R361" s="291" t="s">
        <v>316</v>
      </c>
      <c r="S361" s="237" t="str">
        <f t="shared" ref="S361:S362" si="165">IF(L361&lt;&gt;"",IF(N361&lt;&gt;"",N361,"")&amp;IF(O361&lt;&gt;""," "&amp;O361,"")&amp;IF(P361&lt;&gt;""," "&amp;P361,"")&amp;IF(Q361&lt;&gt;""," "&amp;Q361,"")&amp;IF(R361&lt;&gt;""," "&amp;R361,""),"")</f>
        <v>Shiploader 3 Shuttle Lube Unit 2 End of line @Rear Left Shuttle Line A Press. Ind. Trans.</v>
      </c>
      <c r="T361" s="291"/>
      <c r="U361" s="291" t="str">
        <f>IFERROR(VLOOKUP(L361, 'IO LIST'!$J$10:$AE$1823,22, FALSE),"")</f>
        <v>SL3-BH-RCP1</v>
      </c>
      <c r="V361" s="291" t="s">
        <v>91</v>
      </c>
      <c r="W361" s="291" t="s">
        <v>119</v>
      </c>
      <c r="X361" s="291"/>
      <c r="Y361" s="427"/>
      <c r="Z361" s="291"/>
      <c r="AA361" s="291"/>
      <c r="AB361" s="291"/>
      <c r="AC361" s="291"/>
      <c r="AD361" s="291"/>
      <c r="AE361" s="291"/>
      <c r="AF361" s="428" t="str">
        <f t="shared" ref="AF361:AF362" si="166">IFERROR(IF(U361="FLEX-242-11","7265NBT-043020-242-100 to 180",IF(U361="FLEX-242-01","7265NBT-043020-242-000 to 083","")),"")</f>
        <v/>
      </c>
      <c r="AJ361" s="429" t="s">
        <v>75</v>
      </c>
      <c r="AK361" s="435" t="s">
        <v>373</v>
      </c>
      <c r="AP361" s="429" t="s">
        <v>308</v>
      </c>
      <c r="AQ361" s="430" t="s">
        <v>309</v>
      </c>
    </row>
    <row r="362" spans="1:43" s="429" customFormat="1" ht="15" customHeight="1" x14ac:dyDescent="0.25">
      <c r="A362" s="426">
        <f t="shared" si="72"/>
        <v>353</v>
      </c>
      <c r="B362" s="291" t="s">
        <v>16</v>
      </c>
      <c r="C362" s="292" t="s">
        <v>59</v>
      </c>
      <c r="D362" s="298"/>
      <c r="E362" s="292"/>
      <c r="F362" s="424" t="s">
        <v>305</v>
      </c>
      <c r="G362" s="424" t="s">
        <v>77</v>
      </c>
      <c r="H362" s="424"/>
      <c r="I362" s="424"/>
      <c r="J362" s="424" t="s">
        <v>255</v>
      </c>
      <c r="K362" s="424" t="s">
        <v>85</v>
      </c>
      <c r="L362" s="468" t="str">
        <f t="shared" si="164"/>
        <v>SL3-LU2-PIT4</v>
      </c>
      <c r="M362" s="291" t="str">
        <f>IFERROR(VLOOKUP(J362,'LOOK-UP TABLES'!$AS:$AT,2,FALSE),"")</f>
        <v xml:space="preserve">Pressure Transmitter with Local Indicator </v>
      </c>
      <c r="N362" s="291" t="s">
        <v>61</v>
      </c>
      <c r="O362" s="291" t="s">
        <v>488</v>
      </c>
      <c r="P362" s="291" t="s">
        <v>491</v>
      </c>
      <c r="Q362" s="291" t="s">
        <v>311</v>
      </c>
      <c r="R362" s="291" t="s">
        <v>316</v>
      </c>
      <c r="S362" s="237" t="str">
        <f t="shared" si="165"/>
        <v>Shiploader 3 Shuttle Lube Unit 2 End of line @Rear Left Shuttle Line B Press. Ind. Trans.</v>
      </c>
      <c r="T362" s="291"/>
      <c r="U362" s="291" t="str">
        <f>IFERROR(VLOOKUP(L362, 'IO LIST'!$J$10:$AE$1823,22, FALSE),"")</f>
        <v>SL3-BH-RCP1</v>
      </c>
      <c r="V362" s="291" t="s">
        <v>91</v>
      </c>
      <c r="W362" s="291" t="s">
        <v>119</v>
      </c>
      <c r="X362" s="291"/>
      <c r="Y362" s="427"/>
      <c r="Z362" s="291"/>
      <c r="AA362" s="291"/>
      <c r="AB362" s="291"/>
      <c r="AC362" s="291"/>
      <c r="AD362" s="291"/>
      <c r="AE362" s="291"/>
      <c r="AF362" s="428" t="str">
        <f t="shared" si="166"/>
        <v/>
      </c>
      <c r="AJ362" s="429" t="s">
        <v>75</v>
      </c>
      <c r="AK362" s="435" t="s">
        <v>373</v>
      </c>
      <c r="AP362" s="429" t="s">
        <v>308</v>
      </c>
      <c r="AQ362" s="430" t="s">
        <v>309</v>
      </c>
    </row>
    <row r="363" spans="1:43" s="429" customFormat="1" ht="15" customHeight="1" x14ac:dyDescent="0.25">
      <c r="A363" s="426">
        <f t="shared" si="72"/>
        <v>354</v>
      </c>
      <c r="B363" s="291" t="s">
        <v>16</v>
      </c>
      <c r="C363" s="292" t="s">
        <v>59</v>
      </c>
      <c r="D363" s="298"/>
      <c r="E363" s="292"/>
      <c r="F363" s="424" t="s">
        <v>305</v>
      </c>
      <c r="G363" s="424" t="s">
        <v>77</v>
      </c>
      <c r="H363" s="424"/>
      <c r="I363" s="424"/>
      <c r="J363" s="424" t="s">
        <v>255</v>
      </c>
      <c r="K363" s="424" t="s">
        <v>123</v>
      </c>
      <c r="L363" s="468" t="str">
        <f t="shared" ref="L363:L364" si="167">IF(C363&lt;&gt;"",CONCATENATE(IF(C363&lt;&gt;"",C363,""),IF(D363&lt;&gt;"","-"&amp;D363&amp;E363,""),IF(F363&lt;&gt;"","-"&amp;F363&amp;G363,""),IF(H363&lt;&gt;"","-"&amp;H363&amp;I363,""),IF(J363&lt;&gt;"","-"&amp;J363&amp;K363,"")),"")</f>
        <v>SL3-LU2-PIT5</v>
      </c>
      <c r="M363" s="291" t="str">
        <f>IFERROR(VLOOKUP(J363,'LOOK-UP TABLES'!$AS:$AT,2,FALSE),"")</f>
        <v xml:space="preserve">Pressure Transmitter with Local Indicator </v>
      </c>
      <c r="N363" s="291" t="s">
        <v>61</v>
      </c>
      <c r="O363" s="291" t="s">
        <v>488</v>
      </c>
      <c r="P363" s="291" t="s">
        <v>492</v>
      </c>
      <c r="Q363" s="291" t="s">
        <v>310</v>
      </c>
      <c r="R363" s="291" t="s">
        <v>316</v>
      </c>
      <c r="S363" s="237" t="str">
        <f t="shared" ref="S363:S364" si="168">IF(L363&lt;&gt;"",IF(N363&lt;&gt;"",N363,"")&amp;IF(O363&lt;&gt;""," "&amp;O363,"")&amp;IF(P363&lt;&gt;""," "&amp;P363,"")&amp;IF(Q363&lt;&gt;""," "&amp;Q363,"")&amp;IF(R363&lt;&gt;""," "&amp;R363,""),"")</f>
        <v>Shiploader 3 Shuttle Lube Unit 2 End of line @Rear Right Shuttle Line A Press. Ind. Trans.</v>
      </c>
      <c r="T363" s="291"/>
      <c r="U363" s="291" t="str">
        <f>IFERROR(VLOOKUP(L363, 'IO LIST'!$J$10:$AE$1823,22, FALSE),"")</f>
        <v>SL3-BH-RCP1</v>
      </c>
      <c r="V363" s="291" t="s">
        <v>91</v>
      </c>
      <c r="W363" s="291" t="s">
        <v>119</v>
      </c>
      <c r="X363" s="291"/>
      <c r="Y363" s="427"/>
      <c r="Z363" s="291"/>
      <c r="AA363" s="291"/>
      <c r="AB363" s="291"/>
      <c r="AC363" s="291"/>
      <c r="AD363" s="291"/>
      <c r="AE363" s="291"/>
      <c r="AF363" s="428" t="str">
        <f t="shared" ref="AF363:AF364" si="169">IFERROR(IF(U363="FLEX-242-11","7265NBT-043020-242-100 to 180",IF(U363="FLEX-242-01","7265NBT-043020-242-000 to 083","")),"")</f>
        <v/>
      </c>
      <c r="AJ363" s="429" t="s">
        <v>75</v>
      </c>
      <c r="AK363" s="435" t="s">
        <v>373</v>
      </c>
      <c r="AP363" s="429" t="s">
        <v>308</v>
      </c>
      <c r="AQ363" s="430" t="s">
        <v>309</v>
      </c>
    </row>
    <row r="364" spans="1:43" s="429" customFormat="1" ht="15" customHeight="1" x14ac:dyDescent="0.25">
      <c r="A364" s="426">
        <f t="shared" si="72"/>
        <v>355</v>
      </c>
      <c r="B364" s="291" t="s">
        <v>16</v>
      </c>
      <c r="C364" s="292" t="s">
        <v>59</v>
      </c>
      <c r="D364" s="298"/>
      <c r="E364" s="292"/>
      <c r="F364" s="424" t="s">
        <v>305</v>
      </c>
      <c r="G364" s="424" t="s">
        <v>77</v>
      </c>
      <c r="H364" s="424"/>
      <c r="I364" s="424"/>
      <c r="J364" s="424" t="s">
        <v>255</v>
      </c>
      <c r="K364" s="424" t="s">
        <v>125</v>
      </c>
      <c r="L364" s="468" t="str">
        <f t="shared" si="167"/>
        <v>SL3-LU2-PIT6</v>
      </c>
      <c r="M364" s="291" t="str">
        <f>IFERROR(VLOOKUP(J364,'LOOK-UP TABLES'!$AS:$AT,2,FALSE),"")</f>
        <v xml:space="preserve">Pressure Transmitter with Local Indicator </v>
      </c>
      <c r="N364" s="291" t="s">
        <v>61</v>
      </c>
      <c r="O364" s="291" t="s">
        <v>488</v>
      </c>
      <c r="P364" s="291" t="s">
        <v>492</v>
      </c>
      <c r="Q364" s="291" t="s">
        <v>311</v>
      </c>
      <c r="R364" s="291" t="s">
        <v>316</v>
      </c>
      <c r="S364" s="237" t="str">
        <f t="shared" si="168"/>
        <v>Shiploader 3 Shuttle Lube Unit 2 End of line @Rear Right Shuttle Line B Press. Ind. Trans.</v>
      </c>
      <c r="T364" s="291"/>
      <c r="U364" s="291" t="str">
        <f>IFERROR(VLOOKUP(L364, 'IO LIST'!$J$10:$AE$1823,22, FALSE),"")</f>
        <v>SL3-BH-RCP1</v>
      </c>
      <c r="V364" s="291" t="s">
        <v>91</v>
      </c>
      <c r="W364" s="291" t="s">
        <v>119</v>
      </c>
      <c r="X364" s="291"/>
      <c r="Y364" s="427"/>
      <c r="Z364" s="291"/>
      <c r="AA364" s="291"/>
      <c r="AB364" s="291"/>
      <c r="AC364" s="291"/>
      <c r="AD364" s="291"/>
      <c r="AE364" s="291"/>
      <c r="AF364" s="428" t="str">
        <f t="shared" si="169"/>
        <v/>
      </c>
      <c r="AJ364" s="429" t="s">
        <v>75</v>
      </c>
      <c r="AK364" s="435" t="s">
        <v>373</v>
      </c>
      <c r="AP364" s="429" t="s">
        <v>308</v>
      </c>
      <c r="AQ364" s="430" t="s">
        <v>309</v>
      </c>
    </row>
    <row r="365" spans="1:43" s="441" customFormat="1" ht="15" customHeight="1" x14ac:dyDescent="0.25">
      <c r="A365" s="436">
        <f t="shared" si="72"/>
        <v>356</v>
      </c>
      <c r="B365" s="437" t="s">
        <v>16</v>
      </c>
      <c r="C365" s="293" t="s">
        <v>59</v>
      </c>
      <c r="D365" s="293"/>
      <c r="E365" s="293"/>
      <c r="F365" s="334" t="s">
        <v>305</v>
      </c>
      <c r="G365" s="334" t="s">
        <v>77</v>
      </c>
      <c r="H365" s="334"/>
      <c r="I365" s="334"/>
      <c r="J365" s="334" t="s">
        <v>246</v>
      </c>
      <c r="K365" s="334" t="s">
        <v>83</v>
      </c>
      <c r="L365" s="460" t="str">
        <f t="shared" si="162"/>
        <v>SL3-LU2-PSH3</v>
      </c>
      <c r="M365" s="437" t="str">
        <f>IFERROR(VLOOKUP(J365,'LOOK-UP TABLES'!$AS:$AT,2,FALSE),"")</f>
        <v xml:space="preserve">Pressure Switch High Warning </v>
      </c>
      <c r="N365" s="437" t="s">
        <v>61</v>
      </c>
      <c r="O365" s="437" t="s">
        <v>488</v>
      </c>
      <c r="P365" s="437" t="s">
        <v>317</v>
      </c>
      <c r="Q365" s="437"/>
      <c r="R365" s="297" t="s">
        <v>318</v>
      </c>
      <c r="S365" s="438" t="str">
        <f t="shared" si="163"/>
        <v>Shiploader 3 Shuttle Lube Unit 2 End of line Switch 3</v>
      </c>
      <c r="T365" s="437"/>
      <c r="U365" s="437" t="str">
        <f>IFERROR(VLOOKUP(L365, 'IO LIST'!$J$10:$AE$1823,22, FALSE),"")</f>
        <v/>
      </c>
      <c r="V365" s="437" t="s">
        <v>91</v>
      </c>
      <c r="W365" s="437" t="s">
        <v>119</v>
      </c>
      <c r="X365" s="437"/>
      <c r="Y365" s="439"/>
      <c r="Z365" s="437"/>
      <c r="AA365" s="437"/>
      <c r="AB365" s="437"/>
      <c r="AC365" s="437"/>
      <c r="AD365" s="437"/>
      <c r="AE365" s="437"/>
      <c r="AF365" s="440" t="str">
        <f t="shared" ref="AF365:AF372" si="170">IFERROR(IF(U365="FLEX-242-11","7265NBT-043020-242-100 to 180",IF(U365="FLEX-242-01","7265NBT-043020-242-000 to 083","")),"")</f>
        <v/>
      </c>
      <c r="AI365" s="442"/>
      <c r="AJ365" s="441" t="s">
        <v>75</v>
      </c>
      <c r="AK365" s="444" t="s">
        <v>373</v>
      </c>
      <c r="AP365" s="441" t="s">
        <v>308</v>
      </c>
      <c r="AQ365" s="443" t="s">
        <v>309</v>
      </c>
    </row>
    <row r="366" spans="1:43" s="20" customFormat="1" ht="15" customHeight="1" x14ac:dyDescent="0.25">
      <c r="A366" s="137">
        <f t="shared" si="72"/>
        <v>357</v>
      </c>
      <c r="B366" s="21"/>
      <c r="C366" s="15"/>
      <c r="D366" s="15"/>
      <c r="E366" s="15"/>
      <c r="F366" s="16"/>
      <c r="G366" s="16"/>
      <c r="H366" s="16"/>
      <c r="I366" s="16"/>
      <c r="J366" s="16"/>
      <c r="K366" s="16"/>
      <c r="L366" s="238"/>
      <c r="M366" s="21" t="str">
        <f>IFERROR(VLOOKUP(J366,'LOOK-UP TABLES'!$AS:$AT,2,FALSE),"")</f>
        <v/>
      </c>
      <c r="N366" s="21"/>
      <c r="O366" s="21"/>
      <c r="P366" s="21"/>
      <c r="Q366" s="21"/>
      <c r="R366" s="21"/>
      <c r="S366" s="37" t="str">
        <f t="shared" ref="S366" si="171">IF(L366&lt;&gt;"",IF(N366&lt;&gt;"",N366,"")&amp;IF(O366&lt;&gt;""," "&amp;O366,"")&amp;IF(P366&lt;&gt;""," "&amp;P366,"")&amp;IF(Q366&lt;&gt;""," "&amp;Q366,"")&amp;IF(R366&lt;&gt;""," "&amp;R366,""),"")</f>
        <v/>
      </c>
      <c r="T366" s="21"/>
      <c r="U366" s="21" t="str">
        <f>IFERROR(VLOOKUP(L366, 'IO LIST'!$J$10:$AE$1823,22, FALSE),"")</f>
        <v/>
      </c>
      <c r="V366" s="21"/>
      <c r="W366" s="21"/>
      <c r="X366" s="21"/>
      <c r="Y366" s="27"/>
      <c r="Z366" s="21"/>
      <c r="AA366" s="21"/>
      <c r="AB366" s="21"/>
      <c r="AC366" s="21"/>
      <c r="AD366" s="21"/>
      <c r="AE366" s="21"/>
      <c r="AF366" s="28" t="str">
        <f t="shared" si="170"/>
        <v/>
      </c>
      <c r="AI366" s="22"/>
      <c r="AQ366" s="192"/>
    </row>
    <row r="367" spans="1:43" s="20" customFormat="1" ht="15" customHeight="1" x14ac:dyDescent="0.25">
      <c r="A367" s="137">
        <f t="shared" si="72"/>
        <v>358</v>
      </c>
      <c r="B367" s="21" t="s">
        <v>16</v>
      </c>
      <c r="C367" s="15" t="s">
        <v>59</v>
      </c>
      <c r="D367" s="15"/>
      <c r="E367" s="15"/>
      <c r="F367" s="16" t="s">
        <v>305</v>
      </c>
      <c r="G367" s="16" t="s">
        <v>77</v>
      </c>
      <c r="H367" s="16" t="s">
        <v>211</v>
      </c>
      <c r="I367" s="16" t="s">
        <v>65</v>
      </c>
      <c r="J367" s="16" t="s">
        <v>212</v>
      </c>
      <c r="K367" s="16" t="s">
        <v>65</v>
      </c>
      <c r="L367" s="359" t="str">
        <f>IF(C367&lt;&gt;"",CONCATENATE(IF(C367&lt;&gt;"",C367,""),IF(D367&lt;&gt;"","-"&amp;D367&amp;E367,""),IF(F367&lt;&gt;"","-"&amp;F367&amp;G367,""),IF(H367&lt;&gt;"","-"&amp;H367&amp;I367,""),IF(J367&lt;&gt;"","-"&amp;J367&amp;K367,"")),"")</f>
        <v>SL3-LU2-LCS1-PL1</v>
      </c>
      <c r="M367" s="21" t="str">
        <f>IFERROR(VLOOKUP(J367,'LOOK-UP TABLES'!$AS:$AT,2,FALSE),"")</f>
        <v xml:space="preserve">Pilot Light </v>
      </c>
      <c r="N367" s="21" t="s">
        <v>61</v>
      </c>
      <c r="O367" s="21" t="s">
        <v>462</v>
      </c>
      <c r="P367" s="21" t="s">
        <v>493</v>
      </c>
      <c r="Q367" s="21" t="s">
        <v>213</v>
      </c>
      <c r="R367" s="21" t="s">
        <v>214</v>
      </c>
      <c r="S367" s="37" t="str">
        <f t="shared" ref="S367:S377" si="172">IF(L367&lt;&gt;"",IF(N367&lt;&gt;"",N367,"")&amp;IF(O367&lt;&gt;""," "&amp;O367,"")&amp;IF(P367&lt;&gt;""," "&amp;P367,"")&amp;IF(Q367&lt;&gt;""," "&amp;Q367,"")&amp;IF(R367&lt;&gt;""," "&amp;R367,""),"")</f>
        <v>Shiploader 3 Shuttle Lubrication Unit 2 Maintenance Mode Active Pilot Light</v>
      </c>
      <c r="T367" s="21"/>
      <c r="U367" s="21" t="str">
        <f>IFERROR(VLOOKUP(L367, 'IO LIST'!$J$10:$AE$1823,22, FALSE),"")</f>
        <v>SL3-BH-RCP1</v>
      </c>
      <c r="V367" s="21" t="s">
        <v>99</v>
      </c>
      <c r="W367" s="21" t="s">
        <v>71</v>
      </c>
      <c r="X367" s="622" t="s">
        <v>169</v>
      </c>
      <c r="Y367" s="625" t="s">
        <v>2331</v>
      </c>
      <c r="Z367" s="21"/>
      <c r="AA367" s="21"/>
      <c r="AB367" s="21"/>
      <c r="AC367" s="21"/>
      <c r="AD367" s="21"/>
      <c r="AE367" s="21"/>
      <c r="AF367" s="28" t="str">
        <f t="shared" si="170"/>
        <v/>
      </c>
      <c r="AI367" s="22"/>
      <c r="AN367" s="22" t="s">
        <v>106</v>
      </c>
      <c r="AQ367" s="192"/>
    </row>
    <row r="368" spans="1:43" s="20" customFormat="1" ht="15" customHeight="1" x14ac:dyDescent="0.25">
      <c r="A368" s="137">
        <f t="shared" si="72"/>
        <v>359</v>
      </c>
      <c r="B368" s="21" t="s">
        <v>16</v>
      </c>
      <c r="C368" s="15" t="s">
        <v>59</v>
      </c>
      <c r="D368" s="15"/>
      <c r="E368" s="15"/>
      <c r="F368" s="16" t="s">
        <v>305</v>
      </c>
      <c r="G368" s="16" t="s">
        <v>77</v>
      </c>
      <c r="H368" s="16" t="s">
        <v>211</v>
      </c>
      <c r="I368" s="16" t="s">
        <v>65</v>
      </c>
      <c r="J368" s="16" t="s">
        <v>215</v>
      </c>
      <c r="K368" s="16" t="s">
        <v>216</v>
      </c>
      <c r="L368" s="359" t="str">
        <f>IF(C368&lt;&gt;"",CONCATENATE(IF(C368&lt;&gt;"",C368,""),IF(D368&lt;&gt;"","-"&amp;D368&amp;E368,""),IF(F368&lt;&gt;"","-"&amp;F368&amp;G368,""),IF(H368&lt;&gt;"","-"&amp;H368&amp;I368,""),IF(J368&lt;&gt;"","-"&amp;J368&amp;K368,"")),"")</f>
        <v>SL3-LU2-LCS1-PBL1A</v>
      </c>
      <c r="M368" s="21" t="str">
        <f>IFERROR(VLOOKUP(J368,'LOOK-UP TABLES'!$AS:$AT,2,FALSE),"")</f>
        <v>Push Button/Pilot Light</v>
      </c>
      <c r="N368" s="21" t="s">
        <v>61</v>
      </c>
      <c r="O368" s="21" t="s">
        <v>462</v>
      </c>
      <c r="P368" s="21" t="s">
        <v>493</v>
      </c>
      <c r="Q368" s="21" t="s">
        <v>322</v>
      </c>
      <c r="R368" s="21" t="s">
        <v>69</v>
      </c>
      <c r="S368" s="37" t="str">
        <f t="shared" si="172"/>
        <v>Shiploader 3 Shuttle Lubrication Unit 2 Lube Pump Jog Push Button</v>
      </c>
      <c r="T368" s="21"/>
      <c r="U368" s="21" t="str">
        <f>IFERROR(VLOOKUP(L368, 'IO LIST'!$J$10:$AE$1823,22, FALSE),"")</f>
        <v>SL3-BH-RCP1</v>
      </c>
      <c r="V368" s="21" t="s">
        <v>323</v>
      </c>
      <c r="W368" s="21" t="s">
        <v>71</v>
      </c>
      <c r="X368" s="622" t="s">
        <v>169</v>
      </c>
      <c r="Y368" s="625" t="s">
        <v>2332</v>
      </c>
      <c r="Z368" s="21"/>
      <c r="AA368" s="21"/>
      <c r="AB368" s="21"/>
      <c r="AC368" s="21"/>
      <c r="AD368" s="21"/>
      <c r="AE368" s="21"/>
      <c r="AF368" s="28" t="str">
        <f t="shared" si="170"/>
        <v/>
      </c>
      <c r="AI368" s="22"/>
      <c r="AN368" s="22" t="s">
        <v>152</v>
      </c>
      <c r="AQ368" s="192"/>
    </row>
    <row r="369" spans="1:43" s="20" customFormat="1" ht="15" customHeight="1" x14ac:dyDescent="0.25">
      <c r="A369" s="137">
        <f t="shared" si="72"/>
        <v>360</v>
      </c>
      <c r="B369" s="21" t="s">
        <v>16</v>
      </c>
      <c r="C369" s="15" t="s">
        <v>59</v>
      </c>
      <c r="D369" s="15"/>
      <c r="E369" s="15"/>
      <c r="F369" s="16" t="s">
        <v>305</v>
      </c>
      <c r="G369" s="16" t="s">
        <v>77</v>
      </c>
      <c r="H369" s="16" t="s">
        <v>211</v>
      </c>
      <c r="I369" s="16" t="s">
        <v>65</v>
      </c>
      <c r="J369" s="16" t="s">
        <v>215</v>
      </c>
      <c r="K369" s="16" t="s">
        <v>219</v>
      </c>
      <c r="L369" s="359" t="str">
        <f>IF(C369&lt;&gt;"",CONCATENATE(IF(C369&lt;&gt;"",C369,""),IF(D369&lt;&gt;"","-"&amp;D369&amp;E369,""),IF(F369&lt;&gt;"","-"&amp;F369&amp;G369,""),IF(H369&lt;&gt;"","-"&amp;H369&amp;I369,""),IF(J369&lt;&gt;"","-"&amp;J369&amp;K369,"")),"")</f>
        <v>SL3-LU2-LCS1-PBL1B</v>
      </c>
      <c r="M369" s="21" t="str">
        <f>IFERROR(VLOOKUP(J369,'LOOK-UP TABLES'!$AS:$AT,2,FALSE),"")</f>
        <v>Push Button/Pilot Light</v>
      </c>
      <c r="N369" s="21" t="s">
        <v>61</v>
      </c>
      <c r="O369" s="21" t="s">
        <v>462</v>
      </c>
      <c r="P369" s="21" t="s">
        <v>493</v>
      </c>
      <c r="Q369" s="21" t="s">
        <v>322</v>
      </c>
      <c r="R369" s="21" t="s">
        <v>214</v>
      </c>
      <c r="S369" s="37" t="str">
        <f t="shared" ref="S369" si="173">IF(L369&lt;&gt;"",IF(N369&lt;&gt;"",N369,"")&amp;IF(O369&lt;&gt;""," "&amp;O369,"")&amp;IF(P369&lt;&gt;""," "&amp;P369,"")&amp;IF(Q369&lt;&gt;""," "&amp;Q369,"")&amp;IF(R369&lt;&gt;""," "&amp;R369,""),"")</f>
        <v>Shiploader 3 Shuttle Lubrication Unit 2 Lube Pump Jog Pilot Light</v>
      </c>
      <c r="T369" s="21"/>
      <c r="U369" s="21" t="str">
        <f>IFERROR(VLOOKUP(L369, 'IO LIST'!$J$10:$AE$1823,22, FALSE),"")</f>
        <v>SL3-BH-RCP1</v>
      </c>
      <c r="V369" s="21" t="s">
        <v>323</v>
      </c>
      <c r="W369" s="21" t="s">
        <v>71</v>
      </c>
      <c r="X369" s="622" t="s">
        <v>169</v>
      </c>
      <c r="Y369" s="625" t="s">
        <v>2332</v>
      </c>
      <c r="Z369" s="21"/>
      <c r="AA369" s="21"/>
      <c r="AB369" s="21"/>
      <c r="AC369" s="21"/>
      <c r="AD369" s="21"/>
      <c r="AE369" s="21"/>
      <c r="AF369" s="28" t="str">
        <f t="shared" ref="AF369" si="174">IFERROR(IF(U369="FLEX-242-11","7265NBT-043020-242-100 to 180",IF(U369="FLEX-242-01","7265NBT-043020-242-000 to 083","")),"")</f>
        <v/>
      </c>
      <c r="AI369" s="22"/>
      <c r="AN369" s="22" t="s">
        <v>152</v>
      </c>
      <c r="AQ369" s="192"/>
    </row>
    <row r="370" spans="1:43" s="20" customFormat="1" ht="15" customHeight="1" x14ac:dyDescent="0.25">
      <c r="A370" s="137">
        <f t="shared" si="72"/>
        <v>361</v>
      </c>
      <c r="B370" s="21" t="s">
        <v>16</v>
      </c>
      <c r="C370" s="15" t="s">
        <v>59</v>
      </c>
      <c r="D370" s="15"/>
      <c r="E370" s="15"/>
      <c r="F370" s="16" t="s">
        <v>305</v>
      </c>
      <c r="G370" s="16" t="s">
        <v>77</v>
      </c>
      <c r="H370" s="16" t="s">
        <v>211</v>
      </c>
      <c r="I370" s="16" t="s">
        <v>65</v>
      </c>
      <c r="J370" s="16" t="s">
        <v>220</v>
      </c>
      <c r="K370" s="16" t="s">
        <v>65</v>
      </c>
      <c r="L370" s="359" t="str">
        <f>IF(C370&lt;&gt;"",CONCATENATE(IF(C370&lt;&gt;"",C370,""),IF(D370&lt;&gt;"","-"&amp;D370&amp;E370,""),IF(F370&lt;&gt;"","-"&amp;F370&amp;G370,""),IF(H370&lt;&gt;"","-"&amp;H370&amp;I370,""),IF(J370&lt;&gt;"","-"&amp;J370&amp;K370,"")),"")</f>
        <v>SL3-LU2-LCS1-PB1</v>
      </c>
      <c r="M370" s="21" t="str">
        <f>IFERROR(VLOOKUP(J370,'LOOK-UP TABLES'!$AS:$AT,2,FALSE),"")</f>
        <v xml:space="preserve">Push Button </v>
      </c>
      <c r="N370" s="21" t="s">
        <v>61</v>
      </c>
      <c r="O370" s="21" t="s">
        <v>462</v>
      </c>
      <c r="P370" s="21" t="s">
        <v>493</v>
      </c>
      <c r="Q370" s="21" t="s">
        <v>324</v>
      </c>
      <c r="R370" s="21" t="s">
        <v>69</v>
      </c>
      <c r="S370" s="37" t="str">
        <f t="shared" si="172"/>
        <v>Shiploader 3 Shuttle Lubrication Unit 2 Lube Pump Cycle A Push Button</v>
      </c>
      <c r="T370" s="21"/>
      <c r="U370" s="21" t="str">
        <f>IFERROR(VLOOKUP(L370, 'IO LIST'!$J$10:$AE$1823,22, FALSE),"")</f>
        <v>SL3-BH-RCP1</v>
      </c>
      <c r="V370" s="21" t="s">
        <v>91</v>
      </c>
      <c r="W370" s="21" t="s">
        <v>71</v>
      </c>
      <c r="X370" s="622" t="s">
        <v>169</v>
      </c>
      <c r="Y370" s="625" t="s">
        <v>2333</v>
      </c>
      <c r="Z370" s="21"/>
      <c r="AA370" s="21"/>
      <c r="AB370" s="21"/>
      <c r="AC370" s="21"/>
      <c r="AD370" s="21"/>
      <c r="AE370" s="21"/>
      <c r="AF370" s="28" t="str">
        <f t="shared" si="170"/>
        <v/>
      </c>
      <c r="AI370" s="22"/>
      <c r="AN370" s="22" t="s">
        <v>152</v>
      </c>
      <c r="AQ370" s="192"/>
    </row>
    <row r="371" spans="1:43" s="20" customFormat="1" ht="15" customHeight="1" x14ac:dyDescent="0.25">
      <c r="A371" s="137">
        <f t="shared" si="72"/>
        <v>362</v>
      </c>
      <c r="B371" s="21" t="s">
        <v>16</v>
      </c>
      <c r="C371" s="15" t="s">
        <v>59</v>
      </c>
      <c r="D371" s="15"/>
      <c r="E371" s="15"/>
      <c r="F371" s="16" t="s">
        <v>305</v>
      </c>
      <c r="G371" s="16" t="s">
        <v>77</v>
      </c>
      <c r="H371" s="16" t="s">
        <v>211</v>
      </c>
      <c r="I371" s="16" t="s">
        <v>65</v>
      </c>
      <c r="J371" s="16" t="s">
        <v>220</v>
      </c>
      <c r="K371" s="16" t="s">
        <v>77</v>
      </c>
      <c r="L371" s="359" t="str">
        <f>IF(C371&lt;&gt;"",CONCATENATE(IF(C371&lt;&gt;"",C371,""),IF(D371&lt;&gt;"","-"&amp;D371&amp;E371,""),IF(F371&lt;&gt;"","-"&amp;F371&amp;G371,""),IF(H371&lt;&gt;"","-"&amp;H371&amp;I371,""),IF(J371&lt;&gt;"","-"&amp;J371&amp;K371,"")),"")</f>
        <v>SL3-LU2-LCS1-PB2</v>
      </c>
      <c r="M371" s="21" t="str">
        <f>IFERROR(VLOOKUP(J371,'LOOK-UP TABLES'!$AS:$AT,2,FALSE),"")</f>
        <v xml:space="preserve">Push Button </v>
      </c>
      <c r="N371" s="21" t="s">
        <v>61</v>
      </c>
      <c r="O371" s="21" t="s">
        <v>462</v>
      </c>
      <c r="P371" s="21" t="s">
        <v>493</v>
      </c>
      <c r="Q371" s="21" t="s">
        <v>325</v>
      </c>
      <c r="R371" s="21" t="s">
        <v>69</v>
      </c>
      <c r="S371" s="37" t="str">
        <f t="shared" si="172"/>
        <v>Shiploader 3 Shuttle Lubrication Unit 2 Lube Pump Cycle B Push Button</v>
      </c>
      <c r="T371" s="21"/>
      <c r="U371" s="21" t="str">
        <f>IFERROR(VLOOKUP(L371, 'IO LIST'!$J$10:$AE$1823,22, FALSE),"")</f>
        <v>SL3-BH-RCP1</v>
      </c>
      <c r="V371" s="21" t="s">
        <v>91</v>
      </c>
      <c r="W371" s="21" t="s">
        <v>71</v>
      </c>
      <c r="X371" s="622" t="s">
        <v>169</v>
      </c>
      <c r="Y371" s="625" t="s">
        <v>2333</v>
      </c>
      <c r="Z371" s="21"/>
      <c r="AA371" s="21"/>
      <c r="AB371" s="21"/>
      <c r="AC371" s="21"/>
      <c r="AD371" s="21"/>
      <c r="AE371" s="21"/>
      <c r="AF371" s="28" t="str">
        <f t="shared" si="170"/>
        <v/>
      </c>
      <c r="AI371" s="22"/>
      <c r="AN371" s="22" t="s">
        <v>152</v>
      </c>
      <c r="AQ371" s="192"/>
    </row>
    <row r="372" spans="1:43" s="20" customFormat="1" ht="15" customHeight="1" x14ac:dyDescent="0.25">
      <c r="A372" s="137">
        <f t="shared" si="72"/>
        <v>363</v>
      </c>
      <c r="B372" s="21" t="s">
        <v>16</v>
      </c>
      <c r="C372" s="15"/>
      <c r="D372" s="15"/>
      <c r="E372" s="15"/>
      <c r="F372" s="16"/>
      <c r="G372" s="16"/>
      <c r="H372" s="16"/>
      <c r="I372" s="16"/>
      <c r="J372" s="16"/>
      <c r="K372" s="16"/>
      <c r="L372" s="238"/>
      <c r="M372" s="21" t="str">
        <f>IFERROR(VLOOKUP(J372,'LOOK-UP TABLES'!$AS:$AT,2,FALSE),"")</f>
        <v/>
      </c>
      <c r="N372" s="21"/>
      <c r="O372" s="21"/>
      <c r="P372" s="21"/>
      <c r="Q372" s="21"/>
      <c r="R372" s="21"/>
      <c r="S372" s="37" t="str">
        <f t="shared" si="172"/>
        <v/>
      </c>
      <c r="T372" s="21"/>
      <c r="U372" s="21" t="str">
        <f>IFERROR(VLOOKUP(L372, 'IO LIST'!$J$10:$AE$1823,22, FALSE),"")</f>
        <v/>
      </c>
      <c r="V372" s="21"/>
      <c r="W372" s="21"/>
      <c r="X372" s="21"/>
      <c r="Y372" s="27"/>
      <c r="Z372" s="21"/>
      <c r="AA372" s="21"/>
      <c r="AB372" s="21"/>
      <c r="AC372" s="21"/>
      <c r="AD372" s="21"/>
      <c r="AE372" s="21"/>
      <c r="AF372" s="28" t="str">
        <f t="shared" si="170"/>
        <v/>
      </c>
      <c r="AI372" s="22"/>
      <c r="AQ372" s="192"/>
    </row>
    <row r="373" spans="1:43" s="304" customFormat="1" ht="15" customHeight="1" x14ac:dyDescent="0.25">
      <c r="A373" s="296">
        <f t="shared" si="138"/>
        <v>364</v>
      </c>
      <c r="B373" s="297" t="s">
        <v>16</v>
      </c>
      <c r="C373" s="298" t="s">
        <v>59</v>
      </c>
      <c r="D373" s="298" t="s">
        <v>463</v>
      </c>
      <c r="E373" s="298"/>
      <c r="F373" s="299"/>
      <c r="G373" s="299"/>
      <c r="H373" s="299" t="s">
        <v>494</v>
      </c>
      <c r="I373" s="299" t="s">
        <v>65</v>
      </c>
      <c r="J373" s="299" t="s">
        <v>87</v>
      </c>
      <c r="K373" s="299" t="s">
        <v>65</v>
      </c>
      <c r="L373" s="301" t="str">
        <f>IF(C373&lt;&gt;"",CONCATENATE(IF(C373&lt;&gt;"",C373,""),IF(D373&lt;&gt;"","-"&amp;D373&amp;E373,""),IF(F373&lt;&gt;"","-"&amp;F373&amp;G373,""),IF(H373&lt;&gt;"","-"&amp;H373&amp;I373,""),IF(J373&lt;&gt;"","-"&amp;J373&amp;K373,"")),"")</f>
        <v>SL3-SH-RC1-ZLS1</v>
      </c>
      <c r="M373" s="297" t="str">
        <f>IFERROR(VLOOKUP(J373,'LOOK-UP TABLES'!$AS:$AT,2,FALSE),"")</f>
        <v xml:space="preserve">Limit Switch </v>
      </c>
      <c r="N373" s="297" t="s">
        <v>61</v>
      </c>
      <c r="O373" s="297" t="s">
        <v>462</v>
      </c>
      <c r="P373" s="297" t="s">
        <v>495</v>
      </c>
      <c r="Q373" s="297" t="s">
        <v>474</v>
      </c>
      <c r="R373" s="297" t="s">
        <v>225</v>
      </c>
      <c r="S373" s="300" t="str">
        <f t="shared" si="172"/>
        <v>Shiploader 3 Shuttle Rail Clamp 1 Position Limit Switch</v>
      </c>
      <c r="T373" s="297"/>
      <c r="U373" s="297" t="str">
        <f>IFERROR(VLOOKUP(L373, 'IO LIST'!$J$10:$AE$1823,22, FALSE),"")</f>
        <v/>
      </c>
      <c r="V373" s="297" t="s">
        <v>91</v>
      </c>
      <c r="W373" s="297" t="s">
        <v>119</v>
      </c>
      <c r="X373" s="297"/>
      <c r="Y373" s="302"/>
      <c r="Z373" s="297"/>
      <c r="AA373" s="297"/>
      <c r="AB373" s="297"/>
      <c r="AC373" s="297"/>
      <c r="AD373" s="297"/>
      <c r="AE373" s="297"/>
      <c r="AF373" s="303" t="str">
        <f t="shared" ref="AF373:AF399" si="175">IFERROR(IF(U373="FLEX-242-11","7265NBT-043020-242-100 to 180",IF(U373="FLEX-242-01","7265NBT-043020-242-000 to 083","")),"")</f>
        <v/>
      </c>
      <c r="AJ373" s="304" t="s">
        <v>75</v>
      </c>
      <c r="AK373" s="425" t="s">
        <v>373</v>
      </c>
      <c r="AP373" s="304" t="s">
        <v>496</v>
      </c>
      <c r="AQ373" s="367"/>
    </row>
    <row r="374" spans="1:43" s="304" customFormat="1" ht="15" customHeight="1" x14ac:dyDescent="0.25">
      <c r="A374" s="296">
        <f t="shared" si="138"/>
        <v>365</v>
      </c>
      <c r="B374" s="297" t="s">
        <v>16</v>
      </c>
      <c r="C374" s="298" t="s">
        <v>59</v>
      </c>
      <c r="D374" s="298" t="s">
        <v>463</v>
      </c>
      <c r="E374" s="298"/>
      <c r="F374" s="299"/>
      <c r="G374" s="299"/>
      <c r="H374" s="299" t="s">
        <v>494</v>
      </c>
      <c r="I374" s="299" t="s">
        <v>65</v>
      </c>
      <c r="J374" s="299" t="s">
        <v>497</v>
      </c>
      <c r="K374" s="299" t="s">
        <v>65</v>
      </c>
      <c r="L374" s="301" t="str">
        <f>IF(C374&lt;&gt;"",CONCATENATE(IF(C374&lt;&gt;"",C374,""),IF(D374&lt;&gt;"","-"&amp;D374&amp;E374,""),IF(F374&lt;&gt;"","-"&amp;F374&amp;G374,""),IF(H374&lt;&gt;"","-"&amp;H374&amp;I374,""),IF(J374&lt;&gt;"","-"&amp;J374&amp;K374,"")),"")</f>
        <v>SL3-SH-RC1-TSHH1</v>
      </c>
      <c r="M374" s="297" t="str">
        <f>IFERROR(VLOOKUP(J374,'LOOK-UP TABLES'!$AS:$AT,2,FALSE),"")</f>
        <v xml:space="preserve">Temp Switch High Trip </v>
      </c>
      <c r="N374" s="297" t="s">
        <v>61</v>
      </c>
      <c r="O374" s="297" t="s">
        <v>462</v>
      </c>
      <c r="P374" s="297" t="s">
        <v>495</v>
      </c>
      <c r="Q374" s="297" t="s">
        <v>498</v>
      </c>
      <c r="R374" s="297" t="s">
        <v>499</v>
      </c>
      <c r="S374" s="300" t="str">
        <f t="shared" si="172"/>
        <v>Shiploader 3 Shuttle Rail Clamp 1  High Oil Temperature Switch</v>
      </c>
      <c r="T374" s="297"/>
      <c r="U374" s="297" t="str">
        <f>IFERROR(VLOOKUP(L374, 'IO LIST'!$J$10:$AE$1823,22, FALSE),"")</f>
        <v/>
      </c>
      <c r="V374" s="297" t="s">
        <v>91</v>
      </c>
      <c r="W374" s="297" t="s">
        <v>119</v>
      </c>
      <c r="X374" s="297"/>
      <c r="Y374" s="302"/>
      <c r="Z374" s="297"/>
      <c r="AA374" s="297"/>
      <c r="AB374" s="297"/>
      <c r="AC374" s="297"/>
      <c r="AD374" s="297"/>
      <c r="AE374" s="297"/>
      <c r="AF374" s="303" t="str">
        <f t="shared" si="175"/>
        <v/>
      </c>
      <c r="AJ374" s="304" t="s">
        <v>75</v>
      </c>
      <c r="AK374" s="425" t="s">
        <v>373</v>
      </c>
      <c r="AP374" s="304" t="s">
        <v>496</v>
      </c>
      <c r="AQ374" s="367"/>
    </row>
    <row r="375" spans="1:43" s="304" customFormat="1" ht="15" customHeight="1" x14ac:dyDescent="0.25">
      <c r="A375" s="296">
        <f t="shared" si="138"/>
        <v>366</v>
      </c>
      <c r="B375" s="297" t="s">
        <v>16</v>
      </c>
      <c r="C375" s="298" t="s">
        <v>59</v>
      </c>
      <c r="D375" s="298" t="s">
        <v>463</v>
      </c>
      <c r="E375" s="298"/>
      <c r="F375" s="299"/>
      <c r="G375" s="299"/>
      <c r="H375" s="299" t="s">
        <v>494</v>
      </c>
      <c r="I375" s="299" t="s">
        <v>65</v>
      </c>
      <c r="J375" s="299" t="s">
        <v>207</v>
      </c>
      <c r="K375" s="299" t="s">
        <v>65</v>
      </c>
      <c r="L375" s="301" t="str">
        <f>IF(C375&lt;&gt;"",CONCATENATE(IF(C375&lt;&gt;"",C375,""),IF(D375&lt;&gt;"","-"&amp;D375&amp;E375,""),IF(F375&lt;&gt;"","-"&amp;F375&amp;G375,""),IF(H375&lt;&gt;"","-"&amp;H375&amp;I375,""),IF(J375&lt;&gt;"","-"&amp;J375&amp;K375,"")),"")</f>
        <v>SL3-SH-RC1-LSLL1</v>
      </c>
      <c r="M375" s="297" t="str">
        <f>IFERROR(VLOOKUP(J375,'LOOK-UP TABLES'!$AS:$AT,2,FALSE),"")</f>
        <v>Level Switch Low Trip</v>
      </c>
      <c r="N375" s="297" t="s">
        <v>61</v>
      </c>
      <c r="O375" s="297" t="s">
        <v>462</v>
      </c>
      <c r="P375" s="297" t="s">
        <v>495</v>
      </c>
      <c r="Q375" s="297" t="s">
        <v>500</v>
      </c>
      <c r="R375" s="297" t="s">
        <v>156</v>
      </c>
      <c r="S375" s="300" t="str">
        <f t="shared" si="172"/>
        <v>Shiploader 3 Shuttle Rail Clamp 1  Low Oil Level Switch</v>
      </c>
      <c r="T375" s="297"/>
      <c r="U375" s="297" t="str">
        <f>IFERROR(VLOOKUP(L375, 'IO LIST'!$J$10:$AE$1823,22, FALSE),"")</f>
        <v/>
      </c>
      <c r="V375" s="297" t="s">
        <v>91</v>
      </c>
      <c r="W375" s="297" t="s">
        <v>119</v>
      </c>
      <c r="X375" s="297"/>
      <c r="Y375" s="302"/>
      <c r="Z375" s="297"/>
      <c r="AA375" s="297"/>
      <c r="AB375" s="297"/>
      <c r="AC375" s="297"/>
      <c r="AD375" s="297"/>
      <c r="AE375" s="297"/>
      <c r="AF375" s="303" t="str">
        <f t="shared" si="175"/>
        <v/>
      </c>
      <c r="AJ375" s="304" t="s">
        <v>75</v>
      </c>
      <c r="AK375" s="425" t="s">
        <v>373</v>
      </c>
      <c r="AP375" s="304" t="s">
        <v>496</v>
      </c>
      <c r="AQ375" s="367"/>
    </row>
    <row r="376" spans="1:43" s="304" customFormat="1" ht="15" customHeight="1" x14ac:dyDescent="0.25">
      <c r="A376" s="296">
        <f t="shared" si="138"/>
        <v>367</v>
      </c>
      <c r="B376" s="297" t="s">
        <v>16</v>
      </c>
      <c r="C376" s="298" t="s">
        <v>59</v>
      </c>
      <c r="D376" s="298" t="s">
        <v>463</v>
      </c>
      <c r="E376" s="298"/>
      <c r="F376" s="299"/>
      <c r="G376" s="299"/>
      <c r="H376" s="299" t="s">
        <v>494</v>
      </c>
      <c r="I376" s="299" t="s">
        <v>65</v>
      </c>
      <c r="J376" s="299" t="s">
        <v>262</v>
      </c>
      <c r="K376" s="299" t="s">
        <v>65</v>
      </c>
      <c r="L376" s="301" t="str">
        <f>IF(C376&lt;&gt;"",CONCATENATE(IF(C376&lt;&gt;"",C376,""),IF(D376&lt;&gt;"","-"&amp;D376&amp;E376,""),IF(F376&lt;&gt;"","-"&amp;F376&amp;G376,""),IF(H376&lt;&gt;"","-"&amp;H376&amp;I376,""),IF(J376&lt;&gt;"","-"&amp;J376&amp;K376,"")),"")</f>
        <v>SL3-SH-RC1-SV1</v>
      </c>
      <c r="M376" s="297" t="str">
        <f>IFERROR(VLOOKUP(J376,'LOOK-UP TABLES'!$AS:$AT,2,FALSE),"")</f>
        <v xml:space="preserve">Solenoid Valve, Control Valve </v>
      </c>
      <c r="N376" s="297" t="s">
        <v>61</v>
      </c>
      <c r="O376" s="297" t="s">
        <v>462</v>
      </c>
      <c r="P376" s="297" t="s">
        <v>495</v>
      </c>
      <c r="Q376" s="297"/>
      <c r="R376" s="297" t="s">
        <v>264</v>
      </c>
      <c r="S376" s="300" t="str">
        <f t="shared" si="172"/>
        <v>Shiploader 3 Shuttle Rail Clamp 1 Solenoid Valve</v>
      </c>
      <c r="T376" s="297"/>
      <c r="U376" s="297" t="str">
        <f>IFERROR(VLOOKUP(L376, 'IO LIST'!$J$10:$AE$1823,22, FALSE),"")</f>
        <v/>
      </c>
      <c r="V376" s="297" t="s">
        <v>99</v>
      </c>
      <c r="W376" s="297" t="s">
        <v>119</v>
      </c>
      <c r="X376" s="297"/>
      <c r="Y376" s="302"/>
      <c r="Z376" s="297"/>
      <c r="AA376" s="297"/>
      <c r="AB376" s="297"/>
      <c r="AC376" s="297"/>
      <c r="AD376" s="297"/>
      <c r="AE376" s="297"/>
      <c r="AF376" s="303" t="str">
        <f t="shared" si="175"/>
        <v/>
      </c>
      <c r="AJ376" s="304" t="s">
        <v>75</v>
      </c>
      <c r="AK376" s="425" t="s">
        <v>373</v>
      </c>
      <c r="AP376" s="304" t="s">
        <v>496</v>
      </c>
      <c r="AQ376" s="367"/>
    </row>
    <row r="377" spans="1:43" s="304" customFormat="1" ht="15" customHeight="1" x14ac:dyDescent="0.25">
      <c r="A377" s="296">
        <f t="shared" si="138"/>
        <v>368</v>
      </c>
      <c r="B377" s="297" t="s">
        <v>16</v>
      </c>
      <c r="C377" s="298" t="s">
        <v>59</v>
      </c>
      <c r="D377" s="298" t="s">
        <v>463</v>
      </c>
      <c r="E377" s="298"/>
      <c r="F377" s="299"/>
      <c r="G377" s="299"/>
      <c r="H377" s="299" t="s">
        <v>494</v>
      </c>
      <c r="I377" s="299" t="s">
        <v>65</v>
      </c>
      <c r="J377" s="299" t="s">
        <v>174</v>
      </c>
      <c r="K377" s="431" t="s">
        <v>65</v>
      </c>
      <c r="L377" s="459" t="str">
        <f>IF(C377&lt;&gt;"",CONCATENATE(IF(C377&lt;&gt;"",C377,""),IF(D377&lt;&gt;"","-"&amp;D377&amp;E377,""),IF(F377&lt;&gt;"","-"&amp;F377&amp;G377,""),IF(H377&lt;&gt;"","-"&amp;H377&amp;I377,""),IF(J377&lt;&gt;"","-"&amp;J377&amp;K377,"")),"")</f>
        <v>SL3-SH-RC1-HE1</v>
      </c>
      <c r="M377" s="297" t="str">
        <f>IFERROR(VLOOKUP(J377,'LOOK-UP TABLES'!$AS:$AT,2,FALSE),"")</f>
        <v xml:space="preserve">Heater </v>
      </c>
      <c r="N377" s="297" t="s">
        <v>61</v>
      </c>
      <c r="O377" s="297" t="s">
        <v>462</v>
      </c>
      <c r="P377" s="297" t="s">
        <v>495</v>
      </c>
      <c r="Q377" s="432" t="s">
        <v>284</v>
      </c>
      <c r="R377" s="297" t="s">
        <v>285</v>
      </c>
      <c r="S377" s="300" t="str">
        <f t="shared" si="172"/>
        <v>Shiploader 3 Shuttle Rail Clamp 1 Immersion Oil Heater</v>
      </c>
      <c r="T377" s="297"/>
      <c r="U377" s="297" t="str">
        <f>IFERROR(VLOOKUP(L377, 'IO LIST'!$J$10:$AE$1823,22, FALSE),"")</f>
        <v/>
      </c>
      <c r="V377" s="297" t="s">
        <v>99</v>
      </c>
      <c r="W377" s="297" t="s">
        <v>119</v>
      </c>
      <c r="X377" s="297"/>
      <c r="Y377" s="302"/>
      <c r="Z377" s="297"/>
      <c r="AA377" s="297"/>
      <c r="AB377" s="297"/>
      <c r="AC377" s="297"/>
      <c r="AD377" s="297"/>
      <c r="AE377" s="297"/>
      <c r="AF377" s="303" t="str">
        <f t="shared" si="175"/>
        <v/>
      </c>
      <c r="AJ377" s="304" t="s">
        <v>75</v>
      </c>
      <c r="AK377" s="425" t="s">
        <v>373</v>
      </c>
      <c r="AP377" s="304" t="s">
        <v>496</v>
      </c>
      <c r="AQ377" s="367"/>
    </row>
    <row r="378" spans="1:43" s="20" customFormat="1" ht="15" customHeight="1" x14ac:dyDescent="0.25">
      <c r="A378" s="137">
        <f t="shared" si="138"/>
        <v>369</v>
      </c>
      <c r="B378" s="21"/>
      <c r="C378" s="15"/>
      <c r="D378" s="15"/>
      <c r="E378" s="15"/>
      <c r="F378" s="16"/>
      <c r="G378" s="16"/>
      <c r="H378" s="16"/>
      <c r="I378" s="16"/>
      <c r="J378" s="16"/>
      <c r="K378" s="16"/>
      <c r="L378" s="21"/>
      <c r="M378" s="21"/>
      <c r="N378" s="21"/>
      <c r="O378" s="21"/>
      <c r="P378" s="21"/>
      <c r="Q378" s="21"/>
      <c r="R378" s="21"/>
      <c r="S378" s="37"/>
      <c r="T378" s="21"/>
      <c r="U378" s="21" t="str">
        <f>IFERROR(VLOOKUP(L378, 'IO LIST'!$J$10:$AE$1823,22, FALSE),"")</f>
        <v/>
      </c>
      <c r="V378" s="21"/>
      <c r="W378" s="21"/>
      <c r="X378" s="21"/>
      <c r="Y378" s="27"/>
      <c r="Z378" s="21"/>
      <c r="AA378" s="21"/>
      <c r="AB378" s="21"/>
      <c r="AC378" s="21"/>
      <c r="AD378" s="21"/>
      <c r="AE378" s="21"/>
      <c r="AF378" s="28" t="str">
        <f t="shared" si="175"/>
        <v/>
      </c>
      <c r="AI378" s="22"/>
      <c r="AQ378" s="192"/>
    </row>
    <row r="379" spans="1:43" s="304" customFormat="1" ht="15" customHeight="1" x14ac:dyDescent="0.25">
      <c r="A379" s="296">
        <f t="shared" si="138"/>
        <v>370</v>
      </c>
      <c r="B379" s="297" t="s">
        <v>16</v>
      </c>
      <c r="C379" s="298" t="s">
        <v>59</v>
      </c>
      <c r="D379" s="298" t="s">
        <v>463</v>
      </c>
      <c r="E379" s="298"/>
      <c r="F379" s="299"/>
      <c r="G379" s="299"/>
      <c r="H379" s="299" t="s">
        <v>494</v>
      </c>
      <c r="I379" s="299" t="s">
        <v>77</v>
      </c>
      <c r="J379" s="299" t="s">
        <v>87</v>
      </c>
      <c r="K379" s="299" t="s">
        <v>65</v>
      </c>
      <c r="L379" s="301" t="str">
        <f>IF(C379&lt;&gt;"",CONCATENATE(IF(C379&lt;&gt;"",C379,""),IF(D379&lt;&gt;"","-"&amp;D379&amp;E379,""),IF(F379&lt;&gt;"","-"&amp;F379&amp;G379,""),IF(H379&lt;&gt;"","-"&amp;H379&amp;I379,""),IF(J379&lt;&gt;"","-"&amp;J379&amp;K379,"")),"")</f>
        <v>SL3-SH-RC2-ZLS1</v>
      </c>
      <c r="M379" s="297" t="str">
        <f>IFERROR(VLOOKUP(J379,'LOOK-UP TABLES'!$AS:$AT,2,FALSE),"")</f>
        <v xml:space="preserve">Limit Switch </v>
      </c>
      <c r="N379" s="297" t="s">
        <v>61</v>
      </c>
      <c r="O379" s="297" t="s">
        <v>462</v>
      </c>
      <c r="P379" s="297" t="s">
        <v>501</v>
      </c>
      <c r="Q379" s="297" t="s">
        <v>474</v>
      </c>
      <c r="R379" s="297" t="s">
        <v>225</v>
      </c>
      <c r="S379" s="300" t="str">
        <f t="shared" ref="S379" si="176">IF(L379&lt;&gt;"",IF(N379&lt;&gt;"",N379,"")&amp;IF(O379&lt;&gt;""," "&amp;O379,"")&amp;IF(P379&lt;&gt;""," "&amp;P379,"")&amp;IF(Q379&lt;&gt;""," "&amp;Q379,"")&amp;IF(R379&lt;&gt;""," "&amp;R379,""),"")</f>
        <v>Shiploader 3 Shuttle Rail Clamp 2 Position Limit Switch</v>
      </c>
      <c r="T379" s="297"/>
      <c r="U379" s="297" t="str">
        <f>IFERROR(VLOOKUP(L379, 'IO LIST'!$J$10:$AE$1823,22, FALSE),"")</f>
        <v/>
      </c>
      <c r="V379" s="297" t="s">
        <v>91</v>
      </c>
      <c r="W379" s="297" t="s">
        <v>119</v>
      </c>
      <c r="X379" s="297"/>
      <c r="Y379" s="302"/>
      <c r="Z379" s="297"/>
      <c r="AA379" s="297"/>
      <c r="AB379" s="297"/>
      <c r="AC379" s="297"/>
      <c r="AD379" s="297"/>
      <c r="AE379" s="297"/>
      <c r="AF379" s="303" t="str">
        <f t="shared" si="175"/>
        <v/>
      </c>
      <c r="AJ379" s="304" t="s">
        <v>75</v>
      </c>
      <c r="AK379" s="425" t="s">
        <v>373</v>
      </c>
      <c r="AP379" s="304" t="s">
        <v>496</v>
      </c>
      <c r="AQ379" s="367"/>
    </row>
    <row r="380" spans="1:43" s="304" customFormat="1" ht="15" customHeight="1" x14ac:dyDescent="0.25">
      <c r="A380" s="296">
        <f t="shared" si="138"/>
        <v>371</v>
      </c>
      <c r="B380" s="297" t="s">
        <v>16</v>
      </c>
      <c r="C380" s="298" t="s">
        <v>59</v>
      </c>
      <c r="D380" s="298" t="s">
        <v>463</v>
      </c>
      <c r="E380" s="298"/>
      <c r="F380" s="299"/>
      <c r="G380" s="299"/>
      <c r="H380" s="299" t="s">
        <v>494</v>
      </c>
      <c r="I380" s="299" t="s">
        <v>77</v>
      </c>
      <c r="J380" s="299" t="s">
        <v>497</v>
      </c>
      <c r="K380" s="299" t="s">
        <v>65</v>
      </c>
      <c r="L380" s="301" t="str">
        <f>IF(C380&lt;&gt;"",CONCATENATE(IF(C380&lt;&gt;"",C380,""),IF(D380&lt;&gt;"","-"&amp;D380&amp;E380,""),IF(F380&lt;&gt;"","-"&amp;F380&amp;G380,""),IF(H380&lt;&gt;"","-"&amp;H380&amp;I380,""),IF(J380&lt;&gt;"","-"&amp;J380&amp;K380,"")),"")</f>
        <v>SL3-SH-RC2-TSHH1</v>
      </c>
      <c r="M380" s="297" t="str">
        <f>IFERROR(VLOOKUP(J380,'LOOK-UP TABLES'!$AS:$AT,2,FALSE),"")</f>
        <v xml:space="preserve">Temp Switch High Trip </v>
      </c>
      <c r="N380" s="297" t="s">
        <v>61</v>
      </c>
      <c r="O380" s="297" t="s">
        <v>462</v>
      </c>
      <c r="P380" s="297" t="s">
        <v>501</v>
      </c>
      <c r="Q380" s="297" t="s">
        <v>498</v>
      </c>
      <c r="R380" s="297" t="s">
        <v>499</v>
      </c>
      <c r="S380" s="300" t="str">
        <f>IF(L380&lt;&gt;"",IF(N380&lt;&gt;"",N380,"")&amp;IF(O380&lt;&gt;""," "&amp;O380,"")&amp;IF(P380&lt;&gt;""," "&amp;P380,"")&amp;IF(Q380&lt;&gt;""," "&amp;Q380,"")&amp;IF(R380&lt;&gt;""," "&amp;R380,""),"")</f>
        <v>Shiploader 3 Shuttle Rail Clamp 2  High Oil Temperature Switch</v>
      </c>
      <c r="T380" s="297"/>
      <c r="U380" s="297" t="str">
        <f>IFERROR(VLOOKUP(L380, 'IO LIST'!$J$10:$AE$1823,22, FALSE),"")</f>
        <v/>
      </c>
      <c r="V380" s="297" t="s">
        <v>91</v>
      </c>
      <c r="W380" s="297" t="s">
        <v>119</v>
      </c>
      <c r="X380" s="297"/>
      <c r="Y380" s="302"/>
      <c r="Z380" s="297"/>
      <c r="AA380" s="297"/>
      <c r="AB380" s="297"/>
      <c r="AC380" s="297"/>
      <c r="AD380" s="297"/>
      <c r="AE380" s="297"/>
      <c r="AF380" s="303" t="str">
        <f t="shared" si="175"/>
        <v/>
      </c>
      <c r="AJ380" s="304" t="s">
        <v>75</v>
      </c>
      <c r="AK380" s="425" t="s">
        <v>373</v>
      </c>
      <c r="AP380" s="304" t="s">
        <v>496</v>
      </c>
      <c r="AQ380" s="367"/>
    </row>
    <row r="381" spans="1:43" s="304" customFormat="1" ht="15" customHeight="1" x14ac:dyDescent="0.25">
      <c r="A381" s="296">
        <f t="shared" si="138"/>
        <v>372</v>
      </c>
      <c r="B381" s="297" t="s">
        <v>16</v>
      </c>
      <c r="C381" s="298" t="s">
        <v>59</v>
      </c>
      <c r="D381" s="298" t="s">
        <v>463</v>
      </c>
      <c r="E381" s="298"/>
      <c r="F381" s="299"/>
      <c r="G381" s="299"/>
      <c r="H381" s="299" t="s">
        <v>494</v>
      </c>
      <c r="I381" s="299" t="s">
        <v>77</v>
      </c>
      <c r="J381" s="299" t="s">
        <v>207</v>
      </c>
      <c r="K381" s="299" t="s">
        <v>65</v>
      </c>
      <c r="L381" s="301" t="str">
        <f>IF(C381&lt;&gt;"",CONCATENATE(IF(C381&lt;&gt;"",C381,""),IF(D381&lt;&gt;"","-"&amp;D381&amp;E381,""),IF(F381&lt;&gt;"","-"&amp;F381&amp;G381,""),IF(H381&lt;&gt;"","-"&amp;H381&amp;I381,""),IF(J381&lt;&gt;"","-"&amp;J381&amp;K381,"")),"")</f>
        <v>SL3-SH-RC2-LSLL1</v>
      </c>
      <c r="M381" s="297" t="str">
        <f>IFERROR(VLOOKUP(J381,'LOOK-UP TABLES'!$AS:$AT,2,FALSE),"")</f>
        <v>Level Switch Low Trip</v>
      </c>
      <c r="N381" s="297" t="s">
        <v>61</v>
      </c>
      <c r="O381" s="297" t="s">
        <v>462</v>
      </c>
      <c r="P381" s="297" t="s">
        <v>501</v>
      </c>
      <c r="Q381" s="297" t="s">
        <v>500</v>
      </c>
      <c r="R381" s="297" t="s">
        <v>156</v>
      </c>
      <c r="S381" s="300" t="str">
        <f>IF(L381&lt;&gt;"",IF(N381&lt;&gt;"",N381,"")&amp;IF(O381&lt;&gt;""," "&amp;O381,"")&amp;IF(P381&lt;&gt;""," "&amp;P381,"")&amp;IF(Q381&lt;&gt;""," "&amp;Q381,"")&amp;IF(R381&lt;&gt;""," "&amp;R381,""),"")</f>
        <v>Shiploader 3 Shuttle Rail Clamp 2  Low Oil Level Switch</v>
      </c>
      <c r="T381" s="297"/>
      <c r="U381" s="297" t="str">
        <f>IFERROR(VLOOKUP(L381, 'IO LIST'!$J$10:$AE$1823,22, FALSE),"")</f>
        <v/>
      </c>
      <c r="V381" s="297" t="s">
        <v>91</v>
      </c>
      <c r="W381" s="297" t="s">
        <v>119</v>
      </c>
      <c r="X381" s="297"/>
      <c r="Y381" s="302"/>
      <c r="Z381" s="297"/>
      <c r="AA381" s="297"/>
      <c r="AB381" s="297"/>
      <c r="AC381" s="297"/>
      <c r="AD381" s="297"/>
      <c r="AE381" s="297"/>
      <c r="AF381" s="303" t="str">
        <f t="shared" si="175"/>
        <v/>
      </c>
      <c r="AJ381" s="304" t="s">
        <v>75</v>
      </c>
      <c r="AK381" s="425" t="s">
        <v>373</v>
      </c>
      <c r="AP381" s="304" t="s">
        <v>496</v>
      </c>
      <c r="AQ381" s="367"/>
    </row>
    <row r="382" spans="1:43" s="304" customFormat="1" ht="15" customHeight="1" x14ac:dyDescent="0.25">
      <c r="A382" s="296">
        <f t="shared" si="138"/>
        <v>373</v>
      </c>
      <c r="B382" s="297" t="s">
        <v>16</v>
      </c>
      <c r="C382" s="298" t="s">
        <v>59</v>
      </c>
      <c r="D382" s="298" t="s">
        <v>463</v>
      </c>
      <c r="E382" s="298"/>
      <c r="F382" s="299"/>
      <c r="G382" s="299"/>
      <c r="H382" s="299" t="s">
        <v>494</v>
      </c>
      <c r="I382" s="299" t="s">
        <v>77</v>
      </c>
      <c r="J382" s="299" t="s">
        <v>262</v>
      </c>
      <c r="K382" s="299" t="s">
        <v>65</v>
      </c>
      <c r="L382" s="301" t="str">
        <f>IF(C382&lt;&gt;"",CONCATENATE(IF(C382&lt;&gt;"",C382,""),IF(D382&lt;&gt;"","-"&amp;D382&amp;E382,""),IF(F382&lt;&gt;"","-"&amp;F382&amp;G382,""),IF(H382&lt;&gt;"","-"&amp;H382&amp;I382,""),IF(J382&lt;&gt;"","-"&amp;J382&amp;K382,"")),"")</f>
        <v>SL3-SH-RC2-SV1</v>
      </c>
      <c r="M382" s="297" t="str">
        <f>IFERROR(VLOOKUP(J382,'LOOK-UP TABLES'!$AS:$AT,2,FALSE),"")</f>
        <v xml:space="preserve">Solenoid Valve, Control Valve </v>
      </c>
      <c r="N382" s="297" t="s">
        <v>61</v>
      </c>
      <c r="O382" s="297" t="s">
        <v>462</v>
      </c>
      <c r="P382" s="297" t="s">
        <v>501</v>
      </c>
      <c r="Q382" s="297"/>
      <c r="R382" s="297" t="s">
        <v>264</v>
      </c>
      <c r="S382" s="300" t="str">
        <f>IF(L382&lt;&gt;"",IF(N382&lt;&gt;"",N382,"")&amp;IF(O382&lt;&gt;""," "&amp;O382,"")&amp;IF(P382&lt;&gt;""," "&amp;P382,"")&amp;IF(Q382&lt;&gt;""," "&amp;Q382,"")&amp;IF(R382&lt;&gt;""," "&amp;R382,""),"")</f>
        <v>Shiploader 3 Shuttle Rail Clamp 2 Solenoid Valve</v>
      </c>
      <c r="T382" s="297"/>
      <c r="U382" s="297" t="str">
        <f>IFERROR(VLOOKUP(L382, 'IO LIST'!$J$10:$AE$1823,22, FALSE),"")</f>
        <v/>
      </c>
      <c r="V382" s="297" t="s">
        <v>99</v>
      </c>
      <c r="W382" s="297" t="s">
        <v>119</v>
      </c>
      <c r="X382" s="297"/>
      <c r="Y382" s="302"/>
      <c r="Z382" s="297"/>
      <c r="AA382" s="297"/>
      <c r="AB382" s="297"/>
      <c r="AC382" s="297"/>
      <c r="AD382" s="297"/>
      <c r="AE382" s="297"/>
      <c r="AF382" s="303" t="str">
        <f t="shared" si="175"/>
        <v/>
      </c>
      <c r="AJ382" s="304" t="s">
        <v>75</v>
      </c>
      <c r="AK382" s="425" t="s">
        <v>373</v>
      </c>
      <c r="AP382" s="304" t="s">
        <v>496</v>
      </c>
      <c r="AQ382" s="367"/>
    </row>
    <row r="383" spans="1:43" s="304" customFormat="1" ht="15" customHeight="1" x14ac:dyDescent="0.25">
      <c r="A383" s="296">
        <f t="shared" si="138"/>
        <v>374</v>
      </c>
      <c r="B383" s="297" t="s">
        <v>16</v>
      </c>
      <c r="C383" s="298" t="s">
        <v>59</v>
      </c>
      <c r="D383" s="298" t="s">
        <v>463</v>
      </c>
      <c r="E383" s="298"/>
      <c r="F383" s="299"/>
      <c r="G383" s="299"/>
      <c r="H383" s="299" t="s">
        <v>494</v>
      </c>
      <c r="I383" s="299" t="s">
        <v>77</v>
      </c>
      <c r="J383" s="299" t="s">
        <v>174</v>
      </c>
      <c r="K383" s="431" t="s">
        <v>65</v>
      </c>
      <c r="L383" s="459" t="str">
        <f>IF(C383&lt;&gt;"",CONCATENATE(IF(C383&lt;&gt;"",C383,""),IF(D383&lt;&gt;"","-"&amp;D383&amp;E383,""),IF(F383&lt;&gt;"","-"&amp;F383&amp;G383,""),IF(H383&lt;&gt;"","-"&amp;H383&amp;I383,""),IF(J383&lt;&gt;"","-"&amp;J383&amp;K383,"")),"")</f>
        <v>SL3-SH-RC2-HE1</v>
      </c>
      <c r="M383" s="297" t="str">
        <f>IFERROR(VLOOKUP(J383,'LOOK-UP TABLES'!$AS:$AT,2,FALSE),"")</f>
        <v xml:space="preserve">Heater </v>
      </c>
      <c r="N383" s="297" t="s">
        <v>61</v>
      </c>
      <c r="O383" s="297" t="s">
        <v>462</v>
      </c>
      <c r="P383" s="297" t="s">
        <v>501</v>
      </c>
      <c r="Q383" s="432" t="s">
        <v>284</v>
      </c>
      <c r="R383" s="297" t="s">
        <v>285</v>
      </c>
      <c r="S383" s="300" t="str">
        <f>IF(L383&lt;&gt;"",IF(N383&lt;&gt;"",N383,"")&amp;IF(O383&lt;&gt;""," "&amp;O383,"")&amp;IF(P383&lt;&gt;""," "&amp;P383,"")&amp;IF(Q383&lt;&gt;""," "&amp;Q383,"")&amp;IF(R383&lt;&gt;""," "&amp;R383,""),"")</f>
        <v>Shiploader 3 Shuttle Rail Clamp 2 Immersion Oil Heater</v>
      </c>
      <c r="T383" s="297"/>
      <c r="U383" s="297" t="str">
        <f>IFERROR(VLOOKUP(L383, 'IO LIST'!$J$10:$AE$1823,22, FALSE),"")</f>
        <v/>
      </c>
      <c r="V383" s="297" t="s">
        <v>99</v>
      </c>
      <c r="W383" s="297" t="s">
        <v>119</v>
      </c>
      <c r="X383" s="297"/>
      <c r="Y383" s="302"/>
      <c r="Z383" s="297"/>
      <c r="AA383" s="297"/>
      <c r="AB383" s="297"/>
      <c r="AC383" s="297"/>
      <c r="AD383" s="297"/>
      <c r="AE383" s="297"/>
      <c r="AF383" s="303" t="str">
        <f t="shared" si="175"/>
        <v/>
      </c>
      <c r="AJ383" s="304" t="s">
        <v>75</v>
      </c>
      <c r="AK383" s="425" t="s">
        <v>373</v>
      </c>
      <c r="AP383" s="304" t="s">
        <v>496</v>
      </c>
      <c r="AQ383" s="367"/>
    </row>
    <row r="384" spans="1:43" s="20" customFormat="1" ht="15" customHeight="1" x14ac:dyDescent="0.25">
      <c r="A384" s="137">
        <f t="shared" si="138"/>
        <v>375</v>
      </c>
      <c r="B384" s="21"/>
      <c r="C384" s="15"/>
      <c r="D384" s="15"/>
      <c r="E384" s="15"/>
      <c r="F384" s="16"/>
      <c r="G384" s="16"/>
      <c r="H384" s="16"/>
      <c r="I384" s="16"/>
      <c r="J384" s="16"/>
      <c r="K384" s="16"/>
      <c r="L384" s="238"/>
      <c r="M384" s="21" t="str">
        <f>IFERROR(VLOOKUP(J384,'LOOK-UP TABLES'!$AS:$AT,2,FALSE),"")</f>
        <v/>
      </c>
      <c r="N384" s="21"/>
      <c r="O384" s="21"/>
      <c r="P384" s="21"/>
      <c r="Q384" s="21"/>
      <c r="R384" s="21"/>
      <c r="S384" s="37" t="str">
        <f t="shared" ref="S384:S399" si="177">IF(L384&lt;&gt;"",IF(N384&lt;&gt;"",N384,"")&amp;IF(O384&lt;&gt;""," "&amp;O384,"")&amp;IF(P384&lt;&gt;""," "&amp;P384,"")&amp;IF(Q384&lt;&gt;""," "&amp;Q384,"")&amp;IF(R384&lt;&gt;""," "&amp;R384,""),"")</f>
        <v/>
      </c>
      <c r="T384" s="21"/>
      <c r="U384" s="21" t="str">
        <f>IFERROR(VLOOKUP(L384, 'IO LIST'!$J$10:$AE$1823,22, FALSE),"")</f>
        <v/>
      </c>
      <c r="V384" s="21"/>
      <c r="W384" s="21"/>
      <c r="X384" s="21"/>
      <c r="Y384" s="27"/>
      <c r="Z384" s="21"/>
      <c r="AA384" s="21"/>
      <c r="AB384" s="21"/>
      <c r="AC384" s="21"/>
      <c r="AD384" s="21"/>
      <c r="AE384" s="21"/>
      <c r="AF384" s="28" t="str">
        <f t="shared" si="175"/>
        <v/>
      </c>
      <c r="AI384" s="22"/>
      <c r="AQ384" s="192"/>
    </row>
    <row r="385" spans="1:43" s="429" customFormat="1" ht="15" customHeight="1" x14ac:dyDescent="0.25">
      <c r="A385" s="426">
        <f t="shared" si="138"/>
        <v>376</v>
      </c>
      <c r="B385" s="291" t="s">
        <v>9</v>
      </c>
      <c r="C385" s="292" t="s">
        <v>59</v>
      </c>
      <c r="D385" s="292" t="s">
        <v>463</v>
      </c>
      <c r="E385" s="292"/>
      <c r="F385" s="424" t="s">
        <v>494</v>
      </c>
      <c r="G385" s="424" t="s">
        <v>65</v>
      </c>
      <c r="H385" s="424"/>
      <c r="I385" s="424"/>
      <c r="J385" s="424" t="s">
        <v>153</v>
      </c>
      <c r="K385" s="424" t="s">
        <v>65</v>
      </c>
      <c r="L385" s="468" t="str">
        <f t="shared" ref="L385:L388" si="178">IF(C385&lt;&gt;"",CONCATENATE(IF(C385&lt;&gt;"",C385,""),IF(D385&lt;&gt;"","-"&amp;D385&amp;E385,""),IF(F385&lt;&gt;"","-"&amp;F385&amp;G385,""),IF(H385&lt;&gt;"","-"&amp;H385&amp;I385,""),IF(J385&lt;&gt;"","-"&amp;J385&amp;K385,"")),"")</f>
        <v>SL3-SH-RC1-ZPX1</v>
      </c>
      <c r="M385" s="291" t="str">
        <f>IFERROR(VLOOKUP(J385,'LOOK-UP TABLES'!$AS:$AT,2,FALSE),"")</f>
        <v xml:space="preserve">Proximity Switch </v>
      </c>
      <c r="N385" s="291" t="s">
        <v>61</v>
      </c>
      <c r="O385" s="291" t="s">
        <v>462</v>
      </c>
      <c r="P385" s="291" t="s">
        <v>495</v>
      </c>
      <c r="Q385" s="291" t="s">
        <v>502</v>
      </c>
      <c r="R385" s="291" t="s">
        <v>503</v>
      </c>
      <c r="S385" s="237" t="str">
        <f t="shared" si="177"/>
        <v>Shiploader 3 Shuttle Rail Clamp 1 Released Indication Limit Switch 1</v>
      </c>
      <c r="T385" s="291"/>
      <c r="U385" s="291" t="str">
        <f>IFERROR(VLOOKUP(L385, 'IO LIST'!$J$10:$AE$1823,22, FALSE),"")</f>
        <v>SL3-BH-RCP1</v>
      </c>
      <c r="V385" s="291" t="s">
        <v>91</v>
      </c>
      <c r="W385" s="291" t="s">
        <v>119</v>
      </c>
      <c r="X385" s="291"/>
      <c r="Y385" s="427"/>
      <c r="Z385" s="291"/>
      <c r="AA385" s="291"/>
      <c r="AB385" s="291"/>
      <c r="AC385" s="291"/>
      <c r="AD385" s="291"/>
      <c r="AE385" s="291"/>
      <c r="AF385" s="428" t="str">
        <f t="shared" si="175"/>
        <v/>
      </c>
      <c r="AP385" s="429" t="s">
        <v>496</v>
      </c>
      <c r="AQ385" s="430"/>
    </row>
    <row r="386" spans="1:43" s="429" customFormat="1" ht="15" customHeight="1" x14ac:dyDescent="0.25">
      <c r="A386" s="426">
        <f t="shared" si="138"/>
        <v>377</v>
      </c>
      <c r="B386" s="291" t="s">
        <v>9</v>
      </c>
      <c r="C386" s="292" t="s">
        <v>59</v>
      </c>
      <c r="D386" s="292" t="s">
        <v>463</v>
      </c>
      <c r="E386" s="292"/>
      <c r="F386" s="424" t="s">
        <v>494</v>
      </c>
      <c r="G386" s="424" t="s">
        <v>65</v>
      </c>
      <c r="H386" s="424"/>
      <c r="I386" s="424"/>
      <c r="J386" s="424" t="s">
        <v>153</v>
      </c>
      <c r="K386" s="424" t="s">
        <v>77</v>
      </c>
      <c r="L386" s="468" t="str">
        <f t="shared" si="178"/>
        <v>SL3-SH-RC1-ZPX2</v>
      </c>
      <c r="M386" s="291" t="str">
        <f>IFERROR(VLOOKUP(J386,'LOOK-UP TABLES'!$AS:$AT,2,FALSE),"")</f>
        <v xml:space="preserve">Proximity Switch </v>
      </c>
      <c r="N386" s="291" t="s">
        <v>61</v>
      </c>
      <c r="O386" s="291" t="s">
        <v>462</v>
      </c>
      <c r="P386" s="291" t="s">
        <v>495</v>
      </c>
      <c r="Q386" s="291" t="s">
        <v>504</v>
      </c>
      <c r="R386" s="291" t="s">
        <v>505</v>
      </c>
      <c r="S386" s="237" t="str">
        <f t="shared" si="177"/>
        <v>Shiploader 3 Shuttle Rail Clamp 1 On Rail Clamp Indication Limit Switch 2</v>
      </c>
      <c r="T386" s="291"/>
      <c r="U386" s="291" t="str">
        <f>IFERROR(VLOOKUP(L386, 'IO LIST'!$J$10:$AE$1823,22, FALSE),"")</f>
        <v>SL3-BH-RCP1</v>
      </c>
      <c r="V386" s="291" t="s">
        <v>91</v>
      </c>
      <c r="W386" s="291" t="s">
        <v>119</v>
      </c>
      <c r="X386" s="291"/>
      <c r="Y386" s="427"/>
      <c r="Z386" s="291"/>
      <c r="AA386" s="291"/>
      <c r="AB386" s="291"/>
      <c r="AC386" s="291"/>
      <c r="AD386" s="291"/>
      <c r="AE386" s="291"/>
      <c r="AF386" s="428" t="str">
        <f t="shared" si="175"/>
        <v/>
      </c>
      <c r="AP386" s="429" t="s">
        <v>496</v>
      </c>
      <c r="AQ386" s="430"/>
    </row>
    <row r="387" spans="1:43" s="429" customFormat="1" ht="15" customHeight="1" x14ac:dyDescent="0.25">
      <c r="A387" s="426">
        <f t="shared" si="138"/>
        <v>378</v>
      </c>
      <c r="B387" s="291" t="s">
        <v>9</v>
      </c>
      <c r="C387" s="292" t="s">
        <v>59</v>
      </c>
      <c r="D387" s="292" t="s">
        <v>463</v>
      </c>
      <c r="E387" s="292"/>
      <c r="F387" s="424" t="s">
        <v>494</v>
      </c>
      <c r="G387" s="424" t="s">
        <v>65</v>
      </c>
      <c r="H387" s="424"/>
      <c r="I387" s="424"/>
      <c r="J387" s="424" t="s">
        <v>153</v>
      </c>
      <c r="K387" s="424" t="s">
        <v>83</v>
      </c>
      <c r="L387" s="468" t="str">
        <f t="shared" si="178"/>
        <v>SL3-SH-RC1-ZPX3</v>
      </c>
      <c r="M387" s="291" t="str">
        <f>IFERROR(VLOOKUP(J387,'LOOK-UP TABLES'!$AS:$AT,2,FALSE),"")</f>
        <v xml:space="preserve">Proximity Switch </v>
      </c>
      <c r="N387" s="291" t="s">
        <v>61</v>
      </c>
      <c r="O387" s="291" t="s">
        <v>462</v>
      </c>
      <c r="P387" s="291" t="s">
        <v>495</v>
      </c>
      <c r="Q387" s="291" t="s">
        <v>506</v>
      </c>
      <c r="R387" s="291" t="s">
        <v>507</v>
      </c>
      <c r="S387" s="237" t="str">
        <f t="shared" si="177"/>
        <v>Shiploader 3 Shuttle Rail Clamp 1 Out of Adjustment Limit Switch 3</v>
      </c>
      <c r="T387" s="291"/>
      <c r="U387" s="291" t="str">
        <f>IFERROR(VLOOKUP(L387, 'IO LIST'!$J$10:$AE$1823,22, FALSE),"")</f>
        <v>SL3-BH-RCP1</v>
      </c>
      <c r="V387" s="291" t="s">
        <v>91</v>
      </c>
      <c r="W387" s="291" t="s">
        <v>119</v>
      </c>
      <c r="X387" s="291"/>
      <c r="Y387" s="427"/>
      <c r="Z387" s="291"/>
      <c r="AA387" s="291"/>
      <c r="AB387" s="291"/>
      <c r="AC387" s="291"/>
      <c r="AD387" s="291"/>
      <c r="AE387" s="291"/>
      <c r="AF387" s="428" t="str">
        <f t="shared" si="175"/>
        <v/>
      </c>
      <c r="AP387" s="429" t="s">
        <v>496</v>
      </c>
      <c r="AQ387" s="430"/>
    </row>
    <row r="388" spans="1:43" s="429" customFormat="1" ht="15" customHeight="1" x14ac:dyDescent="0.25">
      <c r="A388" s="426">
        <f t="shared" si="138"/>
        <v>379</v>
      </c>
      <c r="B388" s="291" t="s">
        <v>9</v>
      </c>
      <c r="C388" s="292" t="s">
        <v>59</v>
      </c>
      <c r="D388" s="292" t="s">
        <v>463</v>
      </c>
      <c r="E388" s="292"/>
      <c r="F388" s="424" t="s">
        <v>494</v>
      </c>
      <c r="G388" s="424" t="s">
        <v>65</v>
      </c>
      <c r="H388" s="424"/>
      <c r="I388" s="424"/>
      <c r="J388" s="424" t="s">
        <v>192</v>
      </c>
      <c r="K388" s="424" t="s">
        <v>65</v>
      </c>
      <c r="L388" s="468" t="str">
        <f t="shared" si="178"/>
        <v>SL3-SH-RC1-BK1</v>
      </c>
      <c r="M388" s="291" t="str">
        <f>IFERROR(VLOOKUP(J388,'LOOK-UP TABLES'!$AS:$AT,2,FALSE),"")</f>
        <v xml:space="preserve">Brake </v>
      </c>
      <c r="N388" s="291" t="s">
        <v>61</v>
      </c>
      <c r="O388" s="291" t="s">
        <v>462</v>
      </c>
      <c r="P388" s="291" t="s">
        <v>495</v>
      </c>
      <c r="Q388" s="291" t="s">
        <v>508</v>
      </c>
      <c r="R388" s="291"/>
      <c r="S388" s="237" t="str">
        <f t="shared" si="177"/>
        <v>Shiploader 3 Shuttle Rail Clamp 1 Holding Brake</v>
      </c>
      <c r="T388" s="291"/>
      <c r="U388" s="291" t="str">
        <f>IFERROR(VLOOKUP(L388, 'IO LIST'!$J$10:$AE$1823,22, FALSE),"")</f>
        <v>SL3-BH-RCP1</v>
      </c>
      <c r="V388" s="291" t="s">
        <v>99</v>
      </c>
      <c r="W388" s="291" t="s">
        <v>119</v>
      </c>
      <c r="X388" s="291"/>
      <c r="Y388" s="427"/>
      <c r="Z388" s="291"/>
      <c r="AA388" s="291"/>
      <c r="AB388" s="291"/>
      <c r="AC388" s="291"/>
      <c r="AD388" s="291"/>
      <c r="AE388" s="291"/>
      <c r="AF388" s="428" t="str">
        <f t="shared" si="175"/>
        <v/>
      </c>
      <c r="AP388" s="429" t="s">
        <v>496</v>
      </c>
      <c r="AQ388" s="430"/>
    </row>
    <row r="389" spans="1:43" s="20" customFormat="1" ht="15" customHeight="1" x14ac:dyDescent="0.25">
      <c r="A389" s="137">
        <f t="shared" si="138"/>
        <v>380</v>
      </c>
      <c r="B389" s="21"/>
      <c r="C389" s="15"/>
      <c r="D389" s="15"/>
      <c r="E389" s="15"/>
      <c r="F389" s="16"/>
      <c r="G389" s="16"/>
      <c r="H389" s="16"/>
      <c r="I389" s="16"/>
      <c r="J389" s="16"/>
      <c r="K389" s="16"/>
      <c r="L389" s="21"/>
      <c r="M389" s="21"/>
      <c r="N389" s="21"/>
      <c r="O389" s="21"/>
      <c r="P389" s="21"/>
      <c r="Q389" s="21"/>
      <c r="R389" s="21"/>
      <c r="S389" s="37"/>
      <c r="T389" s="21"/>
      <c r="U389" s="21" t="str">
        <f>IFERROR(VLOOKUP(L389, 'IO LIST'!$J$10:$AE$1823,22, FALSE),"")</f>
        <v/>
      </c>
      <c r="V389" s="21"/>
      <c r="W389" s="21"/>
      <c r="X389" s="21"/>
      <c r="Y389" s="27"/>
      <c r="Z389" s="21"/>
      <c r="AA389" s="21"/>
      <c r="AB389" s="21"/>
      <c r="AC389" s="21"/>
      <c r="AD389" s="21"/>
      <c r="AE389" s="21"/>
      <c r="AF389" s="28" t="str">
        <f t="shared" si="175"/>
        <v/>
      </c>
      <c r="AI389" s="22"/>
      <c r="AQ389" s="192"/>
    </row>
    <row r="390" spans="1:43" s="20" customFormat="1" ht="15" customHeight="1" x14ac:dyDescent="0.25">
      <c r="A390" s="137">
        <f t="shared" si="72"/>
        <v>381</v>
      </c>
      <c r="B390" s="21" t="s">
        <v>16</v>
      </c>
      <c r="C390" s="15" t="s">
        <v>59</v>
      </c>
      <c r="D390" s="15" t="s">
        <v>463</v>
      </c>
      <c r="E390" s="15"/>
      <c r="F390" s="16" t="s">
        <v>509</v>
      </c>
      <c r="G390" s="16" t="s">
        <v>65</v>
      </c>
      <c r="H390" s="16" t="s">
        <v>211</v>
      </c>
      <c r="I390" s="16" t="s">
        <v>65</v>
      </c>
      <c r="J390" s="16" t="s">
        <v>212</v>
      </c>
      <c r="K390" s="16" t="s">
        <v>65</v>
      </c>
      <c r="L390" s="359" t="str">
        <f>IF(C390&lt;&gt;"",CONCATENATE(IF(C390&lt;&gt;"",C390,""),IF(D390&lt;&gt;"","-"&amp;D390&amp;E390,""),IF(F390&lt;&gt;"","-"&amp;F390&amp;G390,""),IF(H390&lt;&gt;"","-"&amp;H390&amp;I390,""),IF(J390&lt;&gt;"","-"&amp;J390&amp;K390,"")),"")</f>
        <v>SL3-SH-RC 1-LCS1-PL1</v>
      </c>
      <c r="M390" s="21" t="str">
        <f>IFERROR(VLOOKUP(J390,'LOOK-UP TABLES'!$AS:$AT,2,FALSE),"")</f>
        <v xml:space="preserve">Pilot Light </v>
      </c>
      <c r="N390" s="21" t="s">
        <v>61</v>
      </c>
      <c r="O390" s="21" t="s">
        <v>462</v>
      </c>
      <c r="P390" s="21" t="s">
        <v>495</v>
      </c>
      <c r="Q390" s="21" t="s">
        <v>213</v>
      </c>
      <c r="R390" s="21" t="s">
        <v>214</v>
      </c>
      <c r="S390" s="37" t="str">
        <f>IF(L390&lt;&gt;"",IF(N390&lt;&gt;"",N390,"")&amp;IF(O390&lt;&gt;""," "&amp;O390,"")&amp;IF(P390&lt;&gt;""," "&amp;P390,"")&amp;IF(Q390&lt;&gt;""," "&amp;Q390,"")&amp;IF(R390&lt;&gt;""," "&amp;R390,""),"")</f>
        <v>Shiploader 3 Shuttle Rail Clamp 1 Maintenance Mode Active Pilot Light</v>
      </c>
      <c r="T390" s="21"/>
      <c r="U390" s="21" t="str">
        <f>IFERROR(VLOOKUP(L390, 'IO LIST'!$J$10:$AE$1823,22, FALSE),"")</f>
        <v>SL3-BH-RCP1</v>
      </c>
      <c r="V390" s="21" t="s">
        <v>99</v>
      </c>
      <c r="W390" s="21" t="s">
        <v>71</v>
      </c>
      <c r="X390" s="622" t="s">
        <v>169</v>
      </c>
      <c r="Y390" s="625" t="s">
        <v>2331</v>
      </c>
      <c r="Z390" s="21"/>
      <c r="AA390" s="21"/>
      <c r="AB390" s="21"/>
      <c r="AC390" s="21"/>
      <c r="AD390" s="21"/>
      <c r="AE390" s="21"/>
      <c r="AF390" s="28" t="str">
        <f>IFERROR(IF(U390="FLEX-242-11","7265NBT-043020-242-100 to 180",IF(U390="FLEX-242-01","7265NBT-043020-242-000 to 083","")),"")</f>
        <v/>
      </c>
      <c r="AI390" s="22"/>
      <c r="AN390" s="22" t="s">
        <v>106</v>
      </c>
      <c r="AQ390" s="192"/>
    </row>
    <row r="391" spans="1:43" s="20" customFormat="1" ht="15" customHeight="1" x14ac:dyDescent="0.25">
      <c r="A391" s="137">
        <f t="shared" si="72"/>
        <v>382</v>
      </c>
      <c r="B391" s="21" t="s">
        <v>16</v>
      </c>
      <c r="C391" s="15" t="s">
        <v>59</v>
      </c>
      <c r="D391" s="15" t="s">
        <v>463</v>
      </c>
      <c r="E391" s="15"/>
      <c r="F391" s="16" t="s">
        <v>509</v>
      </c>
      <c r="G391" s="16" t="s">
        <v>65</v>
      </c>
      <c r="H391" s="16" t="s">
        <v>211</v>
      </c>
      <c r="I391" s="16" t="s">
        <v>65</v>
      </c>
      <c r="J391" s="16" t="s">
        <v>215</v>
      </c>
      <c r="K391" s="16" t="s">
        <v>216</v>
      </c>
      <c r="L391" s="468" t="str">
        <f>IF(C391&lt;&gt;"",CONCATENATE(IF(C391&lt;&gt;"",C391,""),IF(D391&lt;&gt;"","-"&amp;D391&amp;E391,""),IF(F391&lt;&gt;"","-"&amp;F391&amp;G391,""),IF(H391&lt;&gt;"","-"&amp;H391&amp;I391,""),IF(J391&lt;&gt;"","-"&amp;J391&amp;K391,"")),"")</f>
        <v>SL3-SH-RC 1-LCS1-PBL1A</v>
      </c>
      <c r="M391" s="291" t="str">
        <f>IFERROR(VLOOKUP(J391,'LOOK-UP TABLES'!$AS:$AT,2,FALSE),"")</f>
        <v>Push Button/Pilot Light</v>
      </c>
      <c r="N391" s="21" t="s">
        <v>61</v>
      </c>
      <c r="O391" s="21" t="s">
        <v>462</v>
      </c>
      <c r="P391" s="21" t="s">
        <v>501</v>
      </c>
      <c r="Q391" s="21" t="s">
        <v>218</v>
      </c>
      <c r="R391" s="291" t="s">
        <v>69</v>
      </c>
      <c r="S391" s="37" t="str">
        <f>IF(L391&lt;&gt;"",IF(N391&lt;&gt;"",N391,"")&amp;IF(O391&lt;&gt;""," "&amp;O391,"")&amp;IF(P391&lt;&gt;""," "&amp;P391,"")&amp;IF(Q391&lt;&gt;""," "&amp;Q391,"")&amp;IF(R391&lt;&gt;""," "&amp;R391,""),"")</f>
        <v>Shiploader 3 Shuttle Rail Clamp 2 Open Push Button</v>
      </c>
      <c r="T391" s="21"/>
      <c r="U391" s="21" t="str">
        <f>IFERROR(VLOOKUP(L391, 'IO LIST'!$J$10:$AE$1823,22, FALSE),"")</f>
        <v>SL3-BH-RCP1</v>
      </c>
      <c r="V391" s="21" t="s">
        <v>91</v>
      </c>
      <c r="W391" s="21" t="s">
        <v>71</v>
      </c>
      <c r="X391" s="622" t="s">
        <v>169</v>
      </c>
      <c r="Y391" s="625" t="s">
        <v>2332</v>
      </c>
      <c r="Z391" s="21"/>
      <c r="AA391" s="21"/>
      <c r="AB391" s="21"/>
      <c r="AC391" s="21"/>
      <c r="AD391" s="21"/>
      <c r="AE391" s="21"/>
      <c r="AF391" s="28" t="str">
        <f>IFERROR(IF(U391="FLEX-242-11","7265NBT-043020-242-100 to 180",IF(U391="FLEX-242-01","7265NBT-043020-242-000 to 083","")),"")</f>
        <v/>
      </c>
      <c r="AI391" s="22"/>
      <c r="AN391" s="22" t="s">
        <v>152</v>
      </c>
      <c r="AQ391" s="192"/>
    </row>
    <row r="392" spans="1:43" s="20" customFormat="1" ht="15" customHeight="1" x14ac:dyDescent="0.25">
      <c r="A392" s="137">
        <f t="shared" si="72"/>
        <v>383</v>
      </c>
      <c r="B392" s="21" t="s">
        <v>16</v>
      </c>
      <c r="C392" s="15" t="s">
        <v>59</v>
      </c>
      <c r="D392" s="15" t="s">
        <v>463</v>
      </c>
      <c r="E392" s="15"/>
      <c r="F392" s="16" t="s">
        <v>509</v>
      </c>
      <c r="G392" s="16" t="s">
        <v>65</v>
      </c>
      <c r="H392" s="16" t="s">
        <v>211</v>
      </c>
      <c r="I392" s="16" t="s">
        <v>65</v>
      </c>
      <c r="J392" s="16" t="s">
        <v>215</v>
      </c>
      <c r="K392" s="16" t="s">
        <v>219</v>
      </c>
      <c r="L392" s="468" t="str">
        <f>IF(C392&lt;&gt;"",CONCATENATE(IF(C392&lt;&gt;"",C392,""),IF(D392&lt;&gt;"","-"&amp;D392&amp;E392,""),IF(F392&lt;&gt;"","-"&amp;F392&amp;G392,""),IF(H392&lt;&gt;"","-"&amp;H392&amp;I392,""),IF(J392&lt;&gt;"","-"&amp;J392&amp;K392,"")),"")</f>
        <v>SL3-SH-RC 1-LCS1-PBL1B</v>
      </c>
      <c r="M392" s="291" t="str">
        <f>IFERROR(VLOOKUP(J392,'LOOK-UP TABLES'!$AS:$AT,2,FALSE),"")</f>
        <v>Push Button/Pilot Light</v>
      </c>
      <c r="N392" s="21" t="s">
        <v>61</v>
      </c>
      <c r="O392" s="21" t="s">
        <v>462</v>
      </c>
      <c r="P392" s="21" t="s">
        <v>501</v>
      </c>
      <c r="Q392" s="21" t="s">
        <v>218</v>
      </c>
      <c r="R392" s="291" t="s">
        <v>214</v>
      </c>
      <c r="S392" s="37" t="str">
        <f>IF(L392&lt;&gt;"",IF(N392&lt;&gt;"",N392,"")&amp;IF(O392&lt;&gt;""," "&amp;O392,"")&amp;IF(P392&lt;&gt;""," "&amp;P392,"")&amp;IF(Q392&lt;&gt;""," "&amp;Q392,"")&amp;IF(R392&lt;&gt;""," "&amp;R392,""),"")</f>
        <v>Shiploader 3 Shuttle Rail Clamp 2 Open Pilot Light</v>
      </c>
      <c r="T392" s="21"/>
      <c r="U392" s="21" t="str">
        <f>IFERROR(VLOOKUP(L392, 'IO LIST'!$J$10:$AE$1823,22, FALSE),"")</f>
        <v>SL3-BH-RCP1</v>
      </c>
      <c r="V392" s="21" t="s">
        <v>91</v>
      </c>
      <c r="W392" s="21" t="s">
        <v>71</v>
      </c>
      <c r="X392" s="622" t="s">
        <v>169</v>
      </c>
      <c r="Y392" s="625" t="s">
        <v>2332</v>
      </c>
      <c r="Z392" s="21"/>
      <c r="AA392" s="21"/>
      <c r="AB392" s="21"/>
      <c r="AC392" s="21"/>
      <c r="AD392" s="21"/>
      <c r="AE392" s="21"/>
      <c r="AF392" s="28" t="str">
        <f>IFERROR(IF(U392="FLEX-242-11","7265NBT-043020-242-100 to 180",IF(U392="FLEX-242-01","7265NBT-043020-242-000 to 083","")),"")</f>
        <v/>
      </c>
      <c r="AI392" s="22"/>
      <c r="AN392" s="22" t="s">
        <v>152</v>
      </c>
      <c r="AQ392" s="192"/>
    </row>
    <row r="393" spans="1:43" s="20" customFormat="1" ht="15" customHeight="1" x14ac:dyDescent="0.25">
      <c r="A393" s="137">
        <f t="shared" si="72"/>
        <v>384</v>
      </c>
      <c r="B393" s="21" t="s">
        <v>16</v>
      </c>
      <c r="C393" s="15" t="s">
        <v>59</v>
      </c>
      <c r="D393" s="15" t="s">
        <v>463</v>
      </c>
      <c r="E393" s="15"/>
      <c r="F393" s="16" t="s">
        <v>509</v>
      </c>
      <c r="G393" s="16" t="s">
        <v>65</v>
      </c>
      <c r="H393" s="16" t="s">
        <v>211</v>
      </c>
      <c r="I393" s="16" t="s">
        <v>65</v>
      </c>
      <c r="J393" s="16" t="s">
        <v>220</v>
      </c>
      <c r="K393" s="16" t="s">
        <v>77</v>
      </c>
      <c r="L393" s="359" t="str">
        <f>IF(C393&lt;&gt;"",CONCATENATE(IF(C393&lt;&gt;"",C393,""),IF(D393&lt;&gt;"","-"&amp;D393&amp;E393,""),IF(F393&lt;&gt;"","-"&amp;F393&amp;G393,""),IF(H393&lt;&gt;"","-"&amp;H393&amp;I393,""),IF(J393&lt;&gt;"","-"&amp;J393&amp;K393,"")),"")</f>
        <v>SL3-SH-RC 1-LCS1-PB2</v>
      </c>
      <c r="M393" s="21" t="str">
        <f>IFERROR(VLOOKUP(J393,'LOOK-UP TABLES'!$AS:$AT,2,FALSE),"")</f>
        <v xml:space="preserve">Push Button </v>
      </c>
      <c r="N393" s="21" t="s">
        <v>61</v>
      </c>
      <c r="O393" s="21" t="s">
        <v>462</v>
      </c>
      <c r="P393" s="21" t="s">
        <v>495</v>
      </c>
      <c r="Q393" s="21" t="s">
        <v>510</v>
      </c>
      <c r="R393" s="21" t="s">
        <v>69</v>
      </c>
      <c r="S393" s="37" t="str">
        <f>IF(L393&lt;&gt;"",IF(N393&lt;&gt;"",N393,"")&amp;IF(O393&lt;&gt;""," "&amp;O393,"")&amp;IF(P393&lt;&gt;""," "&amp;P393,"")&amp;IF(Q393&lt;&gt;""," "&amp;Q393,"")&amp;IF(R393&lt;&gt;""," "&amp;R393,""),"")</f>
        <v>Shiploader 3 Shuttle Rail Clamp 1 Close Push Button</v>
      </c>
      <c r="T393" s="21"/>
      <c r="U393" s="21" t="str">
        <f>IFERROR(VLOOKUP(L393, 'IO LIST'!$J$10:$AE$1823,22, FALSE),"")</f>
        <v>SL3-BH-RCP1</v>
      </c>
      <c r="V393" s="21" t="s">
        <v>91</v>
      </c>
      <c r="W393" s="21" t="s">
        <v>71</v>
      </c>
      <c r="X393" s="622" t="s">
        <v>169</v>
      </c>
      <c r="Y393" s="625" t="s">
        <v>2333</v>
      </c>
      <c r="Z393" s="21"/>
      <c r="AA393" s="21"/>
      <c r="AB393" s="21"/>
      <c r="AC393" s="21"/>
      <c r="AD393" s="21"/>
      <c r="AE393" s="21"/>
      <c r="AF393" s="28" t="str">
        <f>IFERROR(IF(U393="FLEX-242-11","7265NBT-043020-242-100 to 180",IF(U393="FLEX-242-01","7265NBT-043020-242-000 to 083","")),"")</f>
        <v/>
      </c>
      <c r="AI393" s="22"/>
      <c r="AN393" s="22" t="s">
        <v>152</v>
      </c>
      <c r="AQ393" s="192"/>
    </row>
    <row r="394" spans="1:43" s="20" customFormat="1" ht="15" customHeight="1" x14ac:dyDescent="0.25">
      <c r="A394" s="137">
        <f t="shared" si="72"/>
        <v>385</v>
      </c>
      <c r="B394" s="21" t="s">
        <v>16</v>
      </c>
      <c r="C394" s="15"/>
      <c r="D394" s="15"/>
      <c r="E394" s="15"/>
      <c r="F394" s="16"/>
      <c r="G394" s="16"/>
      <c r="H394" s="16"/>
      <c r="I394" s="16"/>
      <c r="J394" s="16"/>
      <c r="K394" s="16"/>
      <c r="L394" s="238"/>
      <c r="M394" s="21" t="str">
        <f>IFERROR(VLOOKUP(J394,'LOOK-UP TABLES'!$AS:$AT,2,FALSE),"")</f>
        <v/>
      </c>
      <c r="N394" s="21"/>
      <c r="O394" s="21"/>
      <c r="P394" s="21"/>
      <c r="Q394" s="21"/>
      <c r="R394" s="21"/>
      <c r="S394" s="37" t="str">
        <f t="shared" ref="S394" si="179">IF(L394&lt;&gt;"",IF(N394&lt;&gt;"",N394,"")&amp;IF(O394&lt;&gt;""," "&amp;O394,"")&amp;IF(P394&lt;&gt;""," "&amp;P394,"")&amp;IF(Q394&lt;&gt;""," "&amp;Q394,"")&amp;IF(R394&lt;&gt;""," "&amp;R394,""),"")</f>
        <v/>
      </c>
      <c r="T394" s="21"/>
      <c r="U394" s="21" t="str">
        <f>IFERROR(VLOOKUP(L394, 'IO LIST'!$J$10:$AE$1823,22, FALSE),"")</f>
        <v/>
      </c>
      <c r="V394" s="21"/>
      <c r="W394" s="21"/>
      <c r="X394" s="21"/>
      <c r="Y394" s="27"/>
      <c r="Z394" s="21"/>
      <c r="AA394" s="21"/>
      <c r="AB394" s="21"/>
      <c r="AC394" s="21"/>
      <c r="AD394" s="21"/>
      <c r="AE394" s="21"/>
      <c r="AF394" s="28" t="str">
        <f>IFERROR(IF(U394="FLEX-242-11","7265NBT-043020-242-100 to 180",IF(U394="FLEX-242-01","7265NBT-043020-242-000 to 083","")),"")</f>
        <v/>
      </c>
      <c r="AI394" s="22"/>
      <c r="AQ394" s="192"/>
    </row>
    <row r="395" spans="1:43" s="429" customFormat="1" ht="15" customHeight="1" x14ac:dyDescent="0.25">
      <c r="A395" s="426">
        <f t="shared" si="138"/>
        <v>386</v>
      </c>
      <c r="B395" s="291" t="s">
        <v>9</v>
      </c>
      <c r="C395" s="292" t="s">
        <v>59</v>
      </c>
      <c r="D395" s="292" t="s">
        <v>463</v>
      </c>
      <c r="E395" s="292"/>
      <c r="F395" s="424" t="s">
        <v>494</v>
      </c>
      <c r="G395" s="424" t="s">
        <v>77</v>
      </c>
      <c r="H395" s="424"/>
      <c r="I395" s="424"/>
      <c r="J395" s="424" t="s">
        <v>153</v>
      </c>
      <c r="K395" s="424" t="s">
        <v>65</v>
      </c>
      <c r="L395" s="468" t="str">
        <f t="shared" ref="L395:L398" si="180">IF(C395&lt;&gt;"",CONCATENATE(IF(C395&lt;&gt;"",C395,""),IF(D395&lt;&gt;"","-"&amp;D395&amp;E395,""),IF(F395&lt;&gt;"","-"&amp;F395&amp;G395,""),IF(H395&lt;&gt;"","-"&amp;H395&amp;I395,""),IF(J395&lt;&gt;"","-"&amp;J395&amp;K395,"")),"")</f>
        <v>SL3-SH-RC2-ZPX1</v>
      </c>
      <c r="M395" s="291" t="str">
        <f>IFERROR(VLOOKUP(J395,'LOOK-UP TABLES'!$AS:$AT,2,FALSE),"")</f>
        <v xml:space="preserve">Proximity Switch </v>
      </c>
      <c r="N395" s="291" t="s">
        <v>61</v>
      </c>
      <c r="O395" s="291" t="s">
        <v>462</v>
      </c>
      <c r="P395" s="291" t="s">
        <v>501</v>
      </c>
      <c r="Q395" s="291" t="s">
        <v>502</v>
      </c>
      <c r="R395" s="291" t="s">
        <v>503</v>
      </c>
      <c r="S395" s="237" t="str">
        <f t="shared" ref="S395:S398" si="181">IF(L395&lt;&gt;"",IF(N395&lt;&gt;"",N395,"")&amp;IF(O395&lt;&gt;""," "&amp;O395,"")&amp;IF(P395&lt;&gt;""," "&amp;P395,"")&amp;IF(Q395&lt;&gt;""," "&amp;Q395,"")&amp;IF(R395&lt;&gt;""," "&amp;R395,""),"")</f>
        <v>Shiploader 3 Shuttle Rail Clamp 2 Released Indication Limit Switch 1</v>
      </c>
      <c r="T395" s="291"/>
      <c r="U395" s="291" t="str">
        <f>IFERROR(VLOOKUP(L395, 'IO LIST'!$J$10:$AE$1823,22, FALSE),"")</f>
        <v>SL3-BH-RCP1</v>
      </c>
      <c r="V395" s="291" t="s">
        <v>91</v>
      </c>
      <c r="W395" s="291" t="s">
        <v>119</v>
      </c>
      <c r="X395" s="291"/>
      <c r="Y395" s="427"/>
      <c r="Z395" s="291"/>
      <c r="AA395" s="291"/>
      <c r="AB395" s="291"/>
      <c r="AC395" s="291"/>
      <c r="AD395" s="291"/>
      <c r="AE395" s="291"/>
      <c r="AF395" s="428" t="str">
        <f t="shared" si="175"/>
        <v/>
      </c>
      <c r="AP395" s="429" t="s">
        <v>496</v>
      </c>
      <c r="AQ395" s="430"/>
    </row>
    <row r="396" spans="1:43" s="429" customFormat="1" ht="15" customHeight="1" x14ac:dyDescent="0.25">
      <c r="A396" s="426">
        <f t="shared" si="138"/>
        <v>387</v>
      </c>
      <c r="B396" s="291" t="s">
        <v>9</v>
      </c>
      <c r="C396" s="292" t="s">
        <v>59</v>
      </c>
      <c r="D396" s="292" t="s">
        <v>463</v>
      </c>
      <c r="E396" s="292"/>
      <c r="F396" s="424" t="s">
        <v>494</v>
      </c>
      <c r="G396" s="424" t="s">
        <v>77</v>
      </c>
      <c r="H396" s="424"/>
      <c r="I396" s="424"/>
      <c r="J396" s="424" t="s">
        <v>153</v>
      </c>
      <c r="K396" s="424" t="s">
        <v>77</v>
      </c>
      <c r="L396" s="468" t="str">
        <f t="shared" si="180"/>
        <v>SL3-SH-RC2-ZPX2</v>
      </c>
      <c r="M396" s="291" t="str">
        <f>IFERROR(VLOOKUP(J396,'LOOK-UP TABLES'!$AS:$AT,2,FALSE),"")</f>
        <v xml:space="preserve">Proximity Switch </v>
      </c>
      <c r="N396" s="291" t="s">
        <v>61</v>
      </c>
      <c r="O396" s="291" t="s">
        <v>462</v>
      </c>
      <c r="P396" s="291" t="s">
        <v>501</v>
      </c>
      <c r="Q396" s="291" t="s">
        <v>504</v>
      </c>
      <c r="R396" s="291" t="s">
        <v>505</v>
      </c>
      <c r="S396" s="237" t="str">
        <f t="shared" si="181"/>
        <v>Shiploader 3 Shuttle Rail Clamp 2 On Rail Clamp Indication Limit Switch 2</v>
      </c>
      <c r="T396" s="291"/>
      <c r="U396" s="291" t="str">
        <f>IFERROR(VLOOKUP(L396, 'IO LIST'!$J$10:$AE$1823,22, FALSE),"")</f>
        <v>SL3-BH-RCP1</v>
      </c>
      <c r="V396" s="291" t="s">
        <v>91</v>
      </c>
      <c r="W396" s="291" t="s">
        <v>119</v>
      </c>
      <c r="X396" s="291"/>
      <c r="Y396" s="427"/>
      <c r="Z396" s="291"/>
      <c r="AA396" s="291"/>
      <c r="AB396" s="291"/>
      <c r="AC396" s="291"/>
      <c r="AD396" s="291"/>
      <c r="AE396" s="291"/>
      <c r="AF396" s="428" t="str">
        <f t="shared" si="175"/>
        <v/>
      </c>
      <c r="AP396" s="429" t="s">
        <v>496</v>
      </c>
      <c r="AQ396" s="430"/>
    </row>
    <row r="397" spans="1:43" s="429" customFormat="1" ht="15" customHeight="1" x14ac:dyDescent="0.25">
      <c r="A397" s="426">
        <f t="shared" si="138"/>
        <v>388</v>
      </c>
      <c r="B397" s="291" t="s">
        <v>9</v>
      </c>
      <c r="C397" s="292" t="s">
        <v>59</v>
      </c>
      <c r="D397" s="292" t="s">
        <v>463</v>
      </c>
      <c r="E397" s="292"/>
      <c r="F397" s="424" t="s">
        <v>494</v>
      </c>
      <c r="G397" s="424" t="s">
        <v>77</v>
      </c>
      <c r="H397" s="424"/>
      <c r="I397" s="424"/>
      <c r="J397" s="424" t="s">
        <v>153</v>
      </c>
      <c r="K397" s="424" t="s">
        <v>83</v>
      </c>
      <c r="L397" s="468" t="str">
        <f t="shared" si="180"/>
        <v>SL3-SH-RC2-ZPX3</v>
      </c>
      <c r="M397" s="291" t="str">
        <f>IFERROR(VLOOKUP(J397,'LOOK-UP TABLES'!$AS:$AT,2,FALSE),"")</f>
        <v xml:space="preserve">Proximity Switch </v>
      </c>
      <c r="N397" s="291" t="s">
        <v>61</v>
      </c>
      <c r="O397" s="291" t="s">
        <v>462</v>
      </c>
      <c r="P397" s="291" t="s">
        <v>501</v>
      </c>
      <c r="Q397" s="291" t="s">
        <v>506</v>
      </c>
      <c r="R397" s="291" t="s">
        <v>507</v>
      </c>
      <c r="S397" s="237" t="str">
        <f t="shared" si="181"/>
        <v>Shiploader 3 Shuttle Rail Clamp 2 Out of Adjustment Limit Switch 3</v>
      </c>
      <c r="T397" s="291"/>
      <c r="U397" s="291" t="str">
        <f>IFERROR(VLOOKUP(L397, 'IO LIST'!$J$10:$AE$1823,22, FALSE),"")</f>
        <v>SL3-BH-RCP1</v>
      </c>
      <c r="V397" s="291" t="s">
        <v>91</v>
      </c>
      <c r="W397" s="291" t="s">
        <v>119</v>
      </c>
      <c r="X397" s="291"/>
      <c r="Y397" s="427"/>
      <c r="Z397" s="291"/>
      <c r="AA397" s="291"/>
      <c r="AB397" s="291"/>
      <c r="AC397" s="291"/>
      <c r="AD397" s="291"/>
      <c r="AE397" s="291"/>
      <c r="AF397" s="428" t="str">
        <f t="shared" si="175"/>
        <v/>
      </c>
      <c r="AP397" s="429" t="s">
        <v>496</v>
      </c>
      <c r="AQ397" s="430"/>
    </row>
    <row r="398" spans="1:43" s="429" customFormat="1" ht="15" customHeight="1" x14ac:dyDescent="0.25">
      <c r="A398" s="426">
        <f t="shared" si="138"/>
        <v>389</v>
      </c>
      <c r="B398" s="291" t="s">
        <v>9</v>
      </c>
      <c r="C398" s="292" t="s">
        <v>59</v>
      </c>
      <c r="D398" s="292" t="s">
        <v>463</v>
      </c>
      <c r="E398" s="292"/>
      <c r="F398" s="424" t="s">
        <v>494</v>
      </c>
      <c r="G398" s="424" t="s">
        <v>77</v>
      </c>
      <c r="H398" s="424"/>
      <c r="I398" s="424"/>
      <c r="J398" s="424" t="s">
        <v>192</v>
      </c>
      <c r="K398" s="424" t="s">
        <v>65</v>
      </c>
      <c r="L398" s="468" t="str">
        <f t="shared" si="180"/>
        <v>SL3-SH-RC2-BK1</v>
      </c>
      <c r="M398" s="291" t="str">
        <f>IFERROR(VLOOKUP(J398,'LOOK-UP TABLES'!$AS:$AT,2,FALSE),"")</f>
        <v xml:space="preserve">Brake </v>
      </c>
      <c r="N398" s="291" t="s">
        <v>61</v>
      </c>
      <c r="O398" s="291" t="s">
        <v>462</v>
      </c>
      <c r="P398" s="291" t="s">
        <v>501</v>
      </c>
      <c r="Q398" s="291" t="s">
        <v>508</v>
      </c>
      <c r="R398" s="291"/>
      <c r="S398" s="237" t="str">
        <f t="shared" si="181"/>
        <v>Shiploader 3 Shuttle Rail Clamp 2 Holding Brake</v>
      </c>
      <c r="T398" s="291"/>
      <c r="U398" s="291" t="str">
        <f>IFERROR(VLOOKUP(L398, 'IO LIST'!$J$10:$AE$1823,22, FALSE),"")</f>
        <v>SL3-BH-RCP1</v>
      </c>
      <c r="V398" s="291" t="s">
        <v>99</v>
      </c>
      <c r="W398" s="291" t="s">
        <v>119</v>
      </c>
      <c r="X398" s="291"/>
      <c r="Y398" s="427"/>
      <c r="Z398" s="291"/>
      <c r="AA398" s="291"/>
      <c r="AB398" s="291"/>
      <c r="AC398" s="291"/>
      <c r="AD398" s="291"/>
      <c r="AE398" s="291"/>
      <c r="AF398" s="428" t="str">
        <f t="shared" si="175"/>
        <v/>
      </c>
      <c r="AP398" s="429" t="s">
        <v>496</v>
      </c>
      <c r="AQ398" s="430"/>
    </row>
    <row r="399" spans="1:43" s="20" customFormat="1" ht="15" customHeight="1" x14ac:dyDescent="0.25">
      <c r="A399" s="137">
        <f t="shared" si="138"/>
        <v>390</v>
      </c>
      <c r="B399" s="21"/>
      <c r="C399" s="15"/>
      <c r="D399" s="15"/>
      <c r="E399" s="15"/>
      <c r="F399" s="16"/>
      <c r="G399" s="16"/>
      <c r="H399" s="16"/>
      <c r="I399" s="16"/>
      <c r="J399" s="16"/>
      <c r="K399" s="16"/>
      <c r="L399" s="238"/>
      <c r="M399" s="21" t="str">
        <f>IFERROR(VLOOKUP(J399,'LOOK-UP TABLES'!$AS:$AT,2,FALSE),"")</f>
        <v/>
      </c>
      <c r="N399" s="21"/>
      <c r="O399" s="21"/>
      <c r="P399" s="21"/>
      <c r="Q399" s="21"/>
      <c r="R399" s="21"/>
      <c r="S399" s="37" t="str">
        <f t="shared" si="177"/>
        <v/>
      </c>
      <c r="T399" s="21"/>
      <c r="U399" s="21" t="str">
        <f>IFERROR(VLOOKUP(L399, 'IO LIST'!$J$10:$AE$1823,22, FALSE),"")</f>
        <v/>
      </c>
      <c r="V399" s="21"/>
      <c r="W399" s="21"/>
      <c r="X399" s="21"/>
      <c r="Y399" s="27"/>
      <c r="Z399" s="21"/>
      <c r="AA399" s="21"/>
      <c r="AB399" s="21"/>
      <c r="AC399" s="21"/>
      <c r="AD399" s="21"/>
      <c r="AE399" s="21"/>
      <c r="AF399" s="28" t="str">
        <f t="shared" si="175"/>
        <v/>
      </c>
      <c r="AI399" s="22"/>
      <c r="AQ399" s="192"/>
    </row>
    <row r="400" spans="1:43" s="20" customFormat="1" ht="15" customHeight="1" x14ac:dyDescent="0.25">
      <c r="A400" s="137">
        <f t="shared" si="72"/>
        <v>391</v>
      </c>
      <c r="B400" s="21" t="s">
        <v>16</v>
      </c>
      <c r="C400" s="15" t="s">
        <v>59</v>
      </c>
      <c r="D400" s="15" t="s">
        <v>463</v>
      </c>
      <c r="E400" s="15"/>
      <c r="F400" s="16" t="s">
        <v>509</v>
      </c>
      <c r="G400" s="16" t="s">
        <v>77</v>
      </c>
      <c r="H400" s="16" t="s">
        <v>211</v>
      </c>
      <c r="I400" s="16" t="s">
        <v>65</v>
      </c>
      <c r="J400" s="16" t="s">
        <v>212</v>
      </c>
      <c r="K400" s="16" t="s">
        <v>65</v>
      </c>
      <c r="L400" s="359" t="str">
        <f>IF(C400&lt;&gt;"",CONCATENATE(IF(C400&lt;&gt;"",C400,""),IF(D400&lt;&gt;"","-"&amp;D400&amp;E400,""),IF(F400&lt;&gt;"","-"&amp;F400&amp;G400,""),IF(H400&lt;&gt;"","-"&amp;H400&amp;I400,""),IF(J400&lt;&gt;"","-"&amp;J400&amp;K400,"")),"")</f>
        <v>SL3-SH-RC 2-LCS1-PL1</v>
      </c>
      <c r="M400" s="21" t="str">
        <f>IFERROR(VLOOKUP(J400,'LOOK-UP TABLES'!$AS:$AT,2,FALSE),"")</f>
        <v xml:space="preserve">Pilot Light </v>
      </c>
      <c r="N400" s="21" t="s">
        <v>61</v>
      </c>
      <c r="O400" s="21" t="s">
        <v>462</v>
      </c>
      <c r="P400" s="21" t="s">
        <v>501</v>
      </c>
      <c r="Q400" s="21" t="s">
        <v>213</v>
      </c>
      <c r="R400" s="21" t="s">
        <v>214</v>
      </c>
      <c r="S400" s="37" t="str">
        <f>IF(L400&lt;&gt;"",IF(N400&lt;&gt;"",N400,"")&amp;IF(O400&lt;&gt;""," "&amp;O400,"")&amp;IF(P400&lt;&gt;""," "&amp;P400,"")&amp;IF(Q400&lt;&gt;""," "&amp;Q400,"")&amp;IF(R400&lt;&gt;""," "&amp;R400,""),"")</f>
        <v>Shiploader 3 Shuttle Rail Clamp 2 Maintenance Mode Active Pilot Light</v>
      </c>
      <c r="T400" s="21"/>
      <c r="U400" s="21" t="str">
        <f>IFERROR(VLOOKUP(L400, 'IO LIST'!$J$10:$AE$1823,22, FALSE),"")</f>
        <v>SL3-BH-RCP1</v>
      </c>
      <c r="V400" s="21" t="s">
        <v>99</v>
      </c>
      <c r="W400" s="21" t="s">
        <v>71</v>
      </c>
      <c r="X400" s="622" t="s">
        <v>169</v>
      </c>
      <c r="Y400" s="625" t="s">
        <v>2331</v>
      </c>
      <c r="Z400" s="21"/>
      <c r="AA400" s="21"/>
      <c r="AB400" s="21"/>
      <c r="AC400" s="21"/>
      <c r="AD400" s="21"/>
      <c r="AE400" s="21"/>
      <c r="AF400" s="28" t="str">
        <f>IFERROR(IF(U400="FLEX-242-11","7265NBT-043020-242-100 to 180",IF(U400="FLEX-242-01","7265NBT-043020-242-000 to 083","")),"")</f>
        <v/>
      </c>
      <c r="AI400" s="22"/>
      <c r="AN400" s="22" t="s">
        <v>106</v>
      </c>
      <c r="AQ400" s="192"/>
    </row>
    <row r="401" spans="1:43" s="20" customFormat="1" ht="15" customHeight="1" x14ac:dyDescent="0.25">
      <c r="A401" s="137">
        <f t="shared" si="72"/>
        <v>392</v>
      </c>
      <c r="B401" s="21" t="s">
        <v>16</v>
      </c>
      <c r="C401" s="15" t="s">
        <v>59</v>
      </c>
      <c r="D401" s="15" t="s">
        <v>463</v>
      </c>
      <c r="E401" s="15"/>
      <c r="F401" s="16" t="s">
        <v>509</v>
      </c>
      <c r="G401" s="16" t="s">
        <v>77</v>
      </c>
      <c r="H401" s="16" t="s">
        <v>211</v>
      </c>
      <c r="I401" s="16" t="s">
        <v>65</v>
      </c>
      <c r="J401" s="16" t="s">
        <v>215</v>
      </c>
      <c r="K401" s="16" t="s">
        <v>216</v>
      </c>
      <c r="L401" s="468" t="str">
        <f>IF(C401&lt;&gt;"",CONCATENATE(IF(C401&lt;&gt;"",C401,""),IF(D401&lt;&gt;"","-"&amp;D401&amp;E401,""),IF(F401&lt;&gt;"","-"&amp;F401&amp;G401,""),IF(H401&lt;&gt;"","-"&amp;H401&amp;I401,""),IF(J401&lt;&gt;"","-"&amp;J401&amp;K401,"")),"")</f>
        <v>SL3-SH-RC 2-LCS1-PBL1A</v>
      </c>
      <c r="M401" s="291" t="str">
        <f>IFERROR(VLOOKUP(J401,'LOOK-UP TABLES'!$AS:$AT,2,FALSE),"")</f>
        <v>Push Button/Pilot Light</v>
      </c>
      <c r="N401" s="21" t="s">
        <v>61</v>
      </c>
      <c r="O401" s="21" t="s">
        <v>462</v>
      </c>
      <c r="P401" s="21" t="s">
        <v>501</v>
      </c>
      <c r="Q401" s="21" t="s">
        <v>218</v>
      </c>
      <c r="R401" s="291" t="s">
        <v>69</v>
      </c>
      <c r="S401" s="37" t="str">
        <f>IF(L401&lt;&gt;"",IF(N401&lt;&gt;"",N401,"")&amp;IF(O401&lt;&gt;""," "&amp;O401,"")&amp;IF(P401&lt;&gt;""," "&amp;P401,"")&amp;IF(Q401&lt;&gt;""," "&amp;Q401,"")&amp;IF(R401&lt;&gt;""," "&amp;R401,""),"")</f>
        <v>Shiploader 3 Shuttle Rail Clamp 2 Open Push Button</v>
      </c>
      <c r="T401" s="21"/>
      <c r="U401" s="21" t="str">
        <f>IFERROR(VLOOKUP(L401, 'IO LIST'!$J$10:$AE$1823,22, FALSE),"")</f>
        <v>SL3-BH-RCP1</v>
      </c>
      <c r="V401" s="21" t="s">
        <v>91</v>
      </c>
      <c r="W401" s="21" t="s">
        <v>71</v>
      </c>
      <c r="X401" s="622" t="s">
        <v>169</v>
      </c>
      <c r="Y401" s="625" t="s">
        <v>2332</v>
      </c>
      <c r="Z401" s="21"/>
      <c r="AA401" s="21"/>
      <c r="AB401" s="21"/>
      <c r="AC401" s="21"/>
      <c r="AD401" s="21"/>
      <c r="AE401" s="21"/>
      <c r="AF401" s="28" t="str">
        <f>IFERROR(IF(U401="FLEX-242-11","7265NBT-043020-242-100 to 180",IF(U401="FLEX-242-01","7265NBT-043020-242-000 to 083","")),"")</f>
        <v/>
      </c>
      <c r="AI401" s="22"/>
      <c r="AN401" s="22" t="s">
        <v>152</v>
      </c>
      <c r="AQ401" s="192"/>
    </row>
    <row r="402" spans="1:43" s="20" customFormat="1" ht="15" customHeight="1" x14ac:dyDescent="0.25">
      <c r="A402" s="137">
        <f t="shared" si="72"/>
        <v>393</v>
      </c>
      <c r="B402" s="21" t="s">
        <v>16</v>
      </c>
      <c r="C402" s="15" t="s">
        <v>59</v>
      </c>
      <c r="D402" s="15" t="s">
        <v>463</v>
      </c>
      <c r="E402" s="15"/>
      <c r="F402" s="16" t="s">
        <v>509</v>
      </c>
      <c r="G402" s="16" t="s">
        <v>77</v>
      </c>
      <c r="H402" s="16" t="s">
        <v>211</v>
      </c>
      <c r="I402" s="16" t="s">
        <v>65</v>
      </c>
      <c r="J402" s="16" t="s">
        <v>215</v>
      </c>
      <c r="K402" s="16" t="s">
        <v>219</v>
      </c>
      <c r="L402" s="468" t="str">
        <f>IF(C402&lt;&gt;"",CONCATENATE(IF(C402&lt;&gt;"",C402,""),IF(D402&lt;&gt;"","-"&amp;D402&amp;E402,""),IF(F402&lt;&gt;"","-"&amp;F402&amp;G402,""),IF(H402&lt;&gt;"","-"&amp;H402&amp;I402,""),IF(J402&lt;&gt;"","-"&amp;J402&amp;K402,"")),"")</f>
        <v>SL3-SH-RC 2-LCS1-PBL1B</v>
      </c>
      <c r="M402" s="291" t="str">
        <f>IFERROR(VLOOKUP(J402,'LOOK-UP TABLES'!$AS:$AT,2,FALSE),"")</f>
        <v>Push Button/Pilot Light</v>
      </c>
      <c r="N402" s="21" t="s">
        <v>61</v>
      </c>
      <c r="O402" s="21" t="s">
        <v>462</v>
      </c>
      <c r="P402" s="21" t="s">
        <v>501</v>
      </c>
      <c r="Q402" s="21" t="s">
        <v>218</v>
      </c>
      <c r="R402" s="291" t="s">
        <v>214</v>
      </c>
      <c r="S402" s="37" t="str">
        <f>IF(L402&lt;&gt;"",IF(N402&lt;&gt;"",N402,"")&amp;IF(O402&lt;&gt;""," "&amp;O402,"")&amp;IF(P402&lt;&gt;""," "&amp;P402,"")&amp;IF(Q402&lt;&gt;""," "&amp;Q402,"")&amp;IF(R402&lt;&gt;""," "&amp;R402,""),"")</f>
        <v>Shiploader 3 Shuttle Rail Clamp 2 Open Pilot Light</v>
      </c>
      <c r="T402" s="21"/>
      <c r="U402" s="21" t="str">
        <f>IFERROR(VLOOKUP(L402, 'IO LIST'!$J$10:$AE$1823,22, FALSE),"")</f>
        <v>SL3-BH-RCP1</v>
      </c>
      <c r="V402" s="21" t="s">
        <v>91</v>
      </c>
      <c r="W402" s="21" t="s">
        <v>71</v>
      </c>
      <c r="X402" s="622" t="s">
        <v>169</v>
      </c>
      <c r="Y402" s="625" t="s">
        <v>2332</v>
      </c>
      <c r="Z402" s="21"/>
      <c r="AA402" s="21"/>
      <c r="AB402" s="21"/>
      <c r="AC402" s="21"/>
      <c r="AD402" s="21"/>
      <c r="AE402" s="21"/>
      <c r="AF402" s="28" t="str">
        <f>IFERROR(IF(U402="FLEX-242-11","7265NBT-043020-242-100 to 180",IF(U402="FLEX-242-01","7265NBT-043020-242-000 to 083","")),"")</f>
        <v/>
      </c>
      <c r="AI402" s="22"/>
      <c r="AN402" s="22" t="s">
        <v>152</v>
      </c>
      <c r="AQ402" s="192"/>
    </row>
    <row r="403" spans="1:43" s="20" customFormat="1" ht="15" customHeight="1" x14ac:dyDescent="0.25">
      <c r="A403" s="137">
        <f t="shared" si="72"/>
        <v>394</v>
      </c>
      <c r="B403" s="21" t="s">
        <v>16</v>
      </c>
      <c r="C403" s="15" t="s">
        <v>59</v>
      </c>
      <c r="D403" s="15" t="s">
        <v>463</v>
      </c>
      <c r="E403" s="15"/>
      <c r="F403" s="16" t="s">
        <v>509</v>
      </c>
      <c r="G403" s="16" t="s">
        <v>77</v>
      </c>
      <c r="H403" s="16" t="s">
        <v>211</v>
      </c>
      <c r="I403" s="16" t="s">
        <v>65</v>
      </c>
      <c r="J403" s="16" t="s">
        <v>220</v>
      </c>
      <c r="K403" s="16" t="s">
        <v>77</v>
      </c>
      <c r="L403" s="359" t="str">
        <f>IF(C403&lt;&gt;"",CONCATENATE(IF(C403&lt;&gt;"",C403,""),IF(D403&lt;&gt;"","-"&amp;D403&amp;E403,""),IF(F403&lt;&gt;"","-"&amp;F403&amp;G403,""),IF(H403&lt;&gt;"","-"&amp;H403&amp;I403,""),IF(J403&lt;&gt;"","-"&amp;J403&amp;K403,"")),"")</f>
        <v>SL3-SH-RC 2-LCS1-PB2</v>
      </c>
      <c r="M403" s="21" t="str">
        <f>IFERROR(VLOOKUP(J403,'LOOK-UP TABLES'!$AS:$AT,2,FALSE),"")</f>
        <v xml:space="preserve">Push Button </v>
      </c>
      <c r="N403" s="21" t="s">
        <v>61</v>
      </c>
      <c r="O403" s="21" t="s">
        <v>462</v>
      </c>
      <c r="P403" s="21" t="s">
        <v>501</v>
      </c>
      <c r="Q403" s="21" t="s">
        <v>510</v>
      </c>
      <c r="R403" s="21" t="s">
        <v>69</v>
      </c>
      <c r="S403" s="37" t="str">
        <f>IF(L403&lt;&gt;"",IF(N403&lt;&gt;"",N403,"")&amp;IF(O403&lt;&gt;""," "&amp;O403,"")&amp;IF(P403&lt;&gt;""," "&amp;P403,"")&amp;IF(Q403&lt;&gt;""," "&amp;Q403,"")&amp;IF(R403&lt;&gt;""," "&amp;R403,""),"")</f>
        <v>Shiploader 3 Shuttle Rail Clamp 2 Close Push Button</v>
      </c>
      <c r="T403" s="21"/>
      <c r="U403" s="21" t="str">
        <f>IFERROR(VLOOKUP(L403, 'IO LIST'!$J$10:$AE$1823,22, FALSE),"")</f>
        <v>SL3-BH-RCP1</v>
      </c>
      <c r="V403" s="21" t="s">
        <v>91</v>
      </c>
      <c r="W403" s="21" t="s">
        <v>71</v>
      </c>
      <c r="X403" s="622" t="s">
        <v>169</v>
      </c>
      <c r="Y403" s="625" t="s">
        <v>2333</v>
      </c>
      <c r="Z403" s="21"/>
      <c r="AA403" s="21"/>
      <c r="AB403" s="21"/>
      <c r="AC403" s="21"/>
      <c r="AD403" s="21"/>
      <c r="AE403" s="21"/>
      <c r="AF403" s="28" t="str">
        <f>IFERROR(IF(U403="FLEX-242-11","7265NBT-043020-242-100 to 180",IF(U403="FLEX-242-01","7265NBT-043020-242-000 to 083","")),"")</f>
        <v/>
      </c>
      <c r="AI403" s="22"/>
      <c r="AN403" s="22" t="s">
        <v>152</v>
      </c>
      <c r="AQ403" s="192"/>
    </row>
    <row r="404" spans="1:43" s="20" customFormat="1" ht="15" customHeight="1" x14ac:dyDescent="0.25">
      <c r="A404" s="137">
        <f t="shared" si="72"/>
        <v>395</v>
      </c>
      <c r="B404" s="21" t="s">
        <v>16</v>
      </c>
      <c r="C404" s="15"/>
      <c r="D404" s="15"/>
      <c r="E404" s="15"/>
      <c r="F404" s="16"/>
      <c r="G404" s="16"/>
      <c r="H404" s="16"/>
      <c r="I404" s="16"/>
      <c r="J404" s="16"/>
      <c r="K404" s="16"/>
      <c r="L404" s="238"/>
      <c r="M404" s="21" t="str">
        <f>IFERROR(VLOOKUP(J404,'LOOK-UP TABLES'!$AS:$AT,2,FALSE),"")</f>
        <v/>
      </c>
      <c r="N404" s="21"/>
      <c r="O404" s="21"/>
      <c r="P404" s="21"/>
      <c r="Q404" s="21"/>
      <c r="R404" s="21"/>
      <c r="S404" s="37" t="str">
        <f t="shared" ref="S404" si="182">IF(L404&lt;&gt;"",IF(N404&lt;&gt;"",N404,"")&amp;IF(O404&lt;&gt;""," "&amp;O404,"")&amp;IF(P404&lt;&gt;""," "&amp;P404,"")&amp;IF(Q404&lt;&gt;""," "&amp;Q404,"")&amp;IF(R404&lt;&gt;""," "&amp;R404,""),"")</f>
        <v/>
      </c>
      <c r="T404" s="21"/>
      <c r="U404" s="21" t="str">
        <f>IFERROR(VLOOKUP(L404, 'IO LIST'!$J$10:$AE$1823,22, FALSE),"")</f>
        <v/>
      </c>
      <c r="V404" s="21"/>
      <c r="W404" s="21"/>
      <c r="X404" s="21"/>
      <c r="Y404" s="27"/>
      <c r="Z404" s="21"/>
      <c r="AA404" s="21"/>
      <c r="AB404" s="21"/>
      <c r="AC404" s="21"/>
      <c r="AD404" s="21"/>
      <c r="AE404" s="21"/>
      <c r="AF404" s="28" t="str">
        <f t="shared" ref="AF404" si="183">IFERROR(IF(U404="FLEX-242-11","7265NBT-043020-242-100 to 180",IF(U404="FLEX-242-01","7265NBT-043020-242-000 to 083","")),"")</f>
        <v/>
      </c>
      <c r="AI404" s="22"/>
      <c r="AQ404" s="192"/>
    </row>
    <row r="405" spans="1:43" s="1" customFormat="1" ht="15" customHeight="1" x14ac:dyDescent="0.25">
      <c r="A405" s="150">
        <f t="shared" si="122"/>
        <v>396</v>
      </c>
      <c r="B405" s="150"/>
      <c r="C405" s="150"/>
      <c r="D405" s="150" t="s">
        <v>511</v>
      </c>
      <c r="E405" s="150"/>
      <c r="F405" s="148"/>
      <c r="G405" s="148"/>
      <c r="H405" s="148"/>
      <c r="I405" s="148"/>
      <c r="J405" s="148"/>
      <c r="K405" s="148"/>
      <c r="L405" s="150"/>
      <c r="M405" s="150"/>
      <c r="N405" s="150" t="s">
        <v>61</v>
      </c>
      <c r="O405" s="150" t="s">
        <v>320</v>
      </c>
      <c r="P405" s="150"/>
      <c r="Q405" s="150"/>
      <c r="R405" s="150"/>
      <c r="S405" s="153"/>
      <c r="T405" s="150"/>
      <c r="U405" s="150" t="str">
        <f>IFERROR(VLOOKUP(L405, 'IO LIST'!$J$10:$AE$1823,22, FALSE),"")</f>
        <v/>
      </c>
      <c r="V405" s="150"/>
      <c r="W405" s="150"/>
      <c r="X405" s="150"/>
      <c r="Y405" s="154"/>
      <c r="Z405" s="150"/>
      <c r="AA405" s="150"/>
      <c r="AB405" s="150"/>
      <c r="AC405" s="150"/>
      <c r="AD405" s="150"/>
      <c r="AE405" s="150" t="s">
        <v>63</v>
      </c>
      <c r="AF405" s="155" t="str">
        <f t="shared" ref="AF405:AF495" si="184">IFERROR(IF(U405="FLEX-242-11","7265NBT-043020-242-100 to 180",IF(U405="FLEX-242-01","7265NBT-043020-242-000 to 083","")),"")</f>
        <v/>
      </c>
      <c r="AH405" s="22"/>
      <c r="AI405" s="22"/>
      <c r="AJ405" s="22"/>
      <c r="AK405" s="22"/>
      <c r="AQ405" s="42"/>
    </row>
    <row r="406" spans="1:43" s="20" customFormat="1" ht="15" customHeight="1" x14ac:dyDescent="0.25">
      <c r="A406" s="137">
        <f t="shared" si="122"/>
        <v>397</v>
      </c>
      <c r="B406" s="21" t="s">
        <v>9</v>
      </c>
      <c r="C406" s="15" t="s">
        <v>59</v>
      </c>
      <c r="D406" s="15" t="s">
        <v>511</v>
      </c>
      <c r="E406" s="15"/>
      <c r="F406" s="16"/>
      <c r="G406" s="16"/>
      <c r="H406" s="16"/>
      <c r="I406" s="16"/>
      <c r="J406" s="16" t="s">
        <v>64</v>
      </c>
      <c r="K406" s="16" t="s">
        <v>65</v>
      </c>
      <c r="L406" s="359" t="str">
        <f>IF(C406&lt;&gt;"",CONCATENATE(IF(C406&lt;&gt;"",C406,""),IF(D406&lt;&gt;"","-"&amp;D406&amp;E406,""),IF(F406&lt;&gt;"","-"&amp;F406&amp;G406,""),IF(H406&lt;&gt;"","-"&amp;H406&amp;I406,""),IF(J406&lt;&gt;"","-"&amp;J406&amp;K406,"")),"")</f>
        <v>SL3-SLW-ES1</v>
      </c>
      <c r="M406" s="21" t="str">
        <f>IFERROR(VLOOKUP(J406,'LOOK-UP TABLES'!$AS:$AT,2,FALSE),"")</f>
        <v xml:space="preserve">E-Stop PB </v>
      </c>
      <c r="N406" s="21" t="s">
        <v>61</v>
      </c>
      <c r="O406" s="21" t="s">
        <v>320</v>
      </c>
      <c r="P406" s="21" t="s">
        <v>512</v>
      </c>
      <c r="Q406" s="21" t="s">
        <v>68</v>
      </c>
      <c r="R406" s="21" t="s">
        <v>328</v>
      </c>
      <c r="S406" s="37" t="str">
        <f t="shared" ref="S406:S469" si="185">IF(L406&lt;&gt;"",IF(N406&lt;&gt;"",N406,"")&amp;IF(O406&lt;&gt;""," "&amp;O406,"")&amp;IF(P406&lt;&gt;""," "&amp;P406,"")&amp;IF(Q406&lt;&gt;""," "&amp;Q406,"")&amp;IF(R406&lt;&gt;""," "&amp;R406,""),"")</f>
        <v>Shiploader 3 Slew Bogies Emergency Stop Push Button 1</v>
      </c>
      <c r="T406" s="21"/>
      <c r="U406" s="21" t="str">
        <f>IFERROR(VLOOKUP(L406, 'IO LIST'!$J$10:$AE$1823,22, FALSE),"")</f>
        <v>SL3-SLW-RCP1</v>
      </c>
      <c r="V406" s="21" t="s">
        <v>70</v>
      </c>
      <c r="W406" s="21" t="s">
        <v>71</v>
      </c>
      <c r="X406" s="27" t="s">
        <v>160</v>
      </c>
      <c r="Y406" s="27" t="s">
        <v>161</v>
      </c>
      <c r="Z406" s="21"/>
      <c r="AA406" s="21"/>
      <c r="AB406" s="21"/>
      <c r="AC406" s="21"/>
      <c r="AD406" s="21"/>
      <c r="AE406" s="21"/>
      <c r="AF406" s="28" t="str">
        <f t="shared" si="184"/>
        <v/>
      </c>
      <c r="AI406" s="22"/>
      <c r="AN406" s="22" t="s">
        <v>152</v>
      </c>
      <c r="AQ406" s="192"/>
    </row>
    <row r="407" spans="1:43" s="20" customFormat="1" ht="15" customHeight="1" x14ac:dyDescent="0.25">
      <c r="A407" s="137">
        <f t="shared" si="122"/>
        <v>398</v>
      </c>
      <c r="B407" s="21" t="s">
        <v>9</v>
      </c>
      <c r="C407" s="15" t="s">
        <v>59</v>
      </c>
      <c r="D407" s="15" t="s">
        <v>511</v>
      </c>
      <c r="E407" s="15"/>
      <c r="F407" s="16"/>
      <c r="G407" s="16"/>
      <c r="H407" s="16"/>
      <c r="I407" s="16"/>
      <c r="J407" s="16" t="s">
        <v>64</v>
      </c>
      <c r="K407" s="16" t="s">
        <v>77</v>
      </c>
      <c r="L407" s="359" t="str">
        <f>IF(C407&lt;&gt;"",CONCATENATE(IF(C407&lt;&gt;"",C407,""),IF(D407&lt;&gt;"","-"&amp;D407&amp;E407,""),IF(F407&lt;&gt;"","-"&amp;F407&amp;G407,""),IF(H407&lt;&gt;"","-"&amp;H407&amp;I407,""),IF(J407&lt;&gt;"","-"&amp;J407&amp;K407,"")),"")</f>
        <v>SL3-SLW-ES2</v>
      </c>
      <c r="M407" s="21" t="str">
        <f>IFERROR(VLOOKUP(J407,'LOOK-UP TABLES'!$AS:$AT,2,FALSE),"")</f>
        <v xml:space="preserve">E-Stop PB </v>
      </c>
      <c r="N407" s="21" t="s">
        <v>61</v>
      </c>
      <c r="O407" s="21" t="s">
        <v>320</v>
      </c>
      <c r="P407" s="21" t="s">
        <v>512</v>
      </c>
      <c r="Q407" s="21" t="s">
        <v>68</v>
      </c>
      <c r="R407" s="21" t="s">
        <v>330</v>
      </c>
      <c r="S407" s="37" t="str">
        <f t="shared" si="185"/>
        <v>Shiploader 3 Slew Bogies Emergency Stop Push Button 2</v>
      </c>
      <c r="T407" s="21"/>
      <c r="U407" s="21" t="str">
        <f>IFERROR(VLOOKUP(L407, 'IO LIST'!$J$10:$AE$1823,22, FALSE),"")</f>
        <v>SL3-SLW-RCP1</v>
      </c>
      <c r="V407" s="21" t="s">
        <v>70</v>
      </c>
      <c r="W407" s="21" t="s">
        <v>71</v>
      </c>
      <c r="X407" s="27" t="s">
        <v>160</v>
      </c>
      <c r="Y407" s="27" t="s">
        <v>161</v>
      </c>
      <c r="Z407" s="21"/>
      <c r="AA407" s="21"/>
      <c r="AB407" s="21"/>
      <c r="AC407" s="21"/>
      <c r="AD407" s="21"/>
      <c r="AE407" s="21"/>
      <c r="AF407" s="28" t="str">
        <f t="shared" si="184"/>
        <v/>
      </c>
      <c r="AI407" s="22"/>
      <c r="AN407" s="22" t="s">
        <v>152</v>
      </c>
      <c r="AQ407" s="192"/>
    </row>
    <row r="408" spans="1:43" s="20" customFormat="1" ht="15" customHeight="1" x14ac:dyDescent="0.25">
      <c r="A408" s="137">
        <f t="shared" si="122"/>
        <v>399</v>
      </c>
      <c r="B408" s="21" t="s">
        <v>9</v>
      </c>
      <c r="C408" s="15" t="s">
        <v>59</v>
      </c>
      <c r="D408" s="15" t="s">
        <v>511</v>
      </c>
      <c r="E408" s="15"/>
      <c r="F408" s="16"/>
      <c r="G408" s="16"/>
      <c r="H408" s="16"/>
      <c r="I408" s="16"/>
      <c r="J408" s="16" t="s">
        <v>64</v>
      </c>
      <c r="K408" s="16" t="s">
        <v>83</v>
      </c>
      <c r="L408" s="359" t="str">
        <f>IF(C408&lt;&gt;"",CONCATENATE(IF(C408&lt;&gt;"",C408,""),IF(D408&lt;&gt;"","-"&amp;D408&amp;E408,""),IF(F408&lt;&gt;"","-"&amp;F408&amp;G408,""),IF(H408&lt;&gt;"","-"&amp;H408&amp;I408,""),IF(J408&lt;&gt;"","-"&amp;J408&amp;K408,"")),"")</f>
        <v>SL3-SLW-ES3</v>
      </c>
      <c r="M408" s="21" t="str">
        <f>IFERROR(VLOOKUP(J408,'LOOK-UP TABLES'!$AS:$AT,2,FALSE),"")</f>
        <v xml:space="preserve">E-Stop PB </v>
      </c>
      <c r="N408" s="21" t="s">
        <v>61</v>
      </c>
      <c r="O408" s="21" t="s">
        <v>320</v>
      </c>
      <c r="P408" s="21" t="s">
        <v>512</v>
      </c>
      <c r="Q408" s="21" t="s">
        <v>68</v>
      </c>
      <c r="R408" s="21" t="s">
        <v>368</v>
      </c>
      <c r="S408" s="37" t="str">
        <f t="shared" si="185"/>
        <v>Shiploader 3 Slew Bogies Emergency Stop Push Button 3</v>
      </c>
      <c r="T408" s="21"/>
      <c r="U408" s="21" t="str">
        <f>IFERROR(VLOOKUP(L408, 'IO LIST'!$J$10:$AE$1823,22, FALSE),"")</f>
        <v>SL3-SLW-RCP1</v>
      </c>
      <c r="V408" s="21" t="s">
        <v>70</v>
      </c>
      <c r="W408" s="21" t="s">
        <v>71</v>
      </c>
      <c r="X408" s="27" t="s">
        <v>160</v>
      </c>
      <c r="Y408" s="27" t="s">
        <v>161</v>
      </c>
      <c r="Z408" s="21"/>
      <c r="AA408" s="21"/>
      <c r="AB408" s="21"/>
      <c r="AC408" s="21"/>
      <c r="AD408" s="21"/>
      <c r="AE408" s="21"/>
      <c r="AF408" s="28" t="str">
        <f t="shared" si="184"/>
        <v/>
      </c>
      <c r="AI408" s="22"/>
      <c r="AN408" s="22" t="s">
        <v>152</v>
      </c>
      <c r="AQ408" s="192"/>
    </row>
    <row r="409" spans="1:43" s="20" customFormat="1" ht="15" customHeight="1" x14ac:dyDescent="0.25">
      <c r="A409" s="137">
        <f t="shared" si="122"/>
        <v>400</v>
      </c>
      <c r="B409" s="21" t="s">
        <v>9</v>
      </c>
      <c r="C409" s="15" t="s">
        <v>59</v>
      </c>
      <c r="D409" s="15" t="s">
        <v>511</v>
      </c>
      <c r="E409" s="15"/>
      <c r="F409" s="16"/>
      <c r="G409" s="16"/>
      <c r="H409" s="16"/>
      <c r="I409" s="16"/>
      <c r="J409" s="16" t="s">
        <v>64</v>
      </c>
      <c r="K409" s="16" t="s">
        <v>85</v>
      </c>
      <c r="L409" s="359" t="str">
        <f>IF(C409&lt;&gt;"",CONCATENATE(IF(C409&lt;&gt;"",C409,""),IF(D409&lt;&gt;"","-"&amp;D409&amp;E409,""),IF(F409&lt;&gt;"","-"&amp;F409&amp;G409,""),IF(H409&lt;&gt;"","-"&amp;H409&amp;I409,""),IF(J409&lt;&gt;"","-"&amp;J409&amp;K409,"")),"")</f>
        <v>SL3-SLW-ES4</v>
      </c>
      <c r="M409" s="21" t="str">
        <f>IFERROR(VLOOKUP(J409,'LOOK-UP TABLES'!$AS:$AT,2,FALSE),"")</f>
        <v xml:space="preserve">E-Stop PB </v>
      </c>
      <c r="N409" s="21" t="s">
        <v>61</v>
      </c>
      <c r="O409" s="21" t="s">
        <v>320</v>
      </c>
      <c r="P409" s="21" t="s">
        <v>512</v>
      </c>
      <c r="Q409" s="21" t="s">
        <v>68</v>
      </c>
      <c r="R409" s="21" t="s">
        <v>464</v>
      </c>
      <c r="S409" s="37" t="str">
        <f t="shared" si="185"/>
        <v>Shiploader 3 Slew Bogies Emergency Stop Push Button 4</v>
      </c>
      <c r="T409" s="21"/>
      <c r="U409" s="21" t="str">
        <f>IFERROR(VLOOKUP(L409, 'IO LIST'!$J$10:$AE$1823,22, FALSE),"")</f>
        <v>SL3-SLW-RCP1</v>
      </c>
      <c r="V409" s="21" t="s">
        <v>70</v>
      </c>
      <c r="W409" s="21" t="s">
        <v>71</v>
      </c>
      <c r="X409" s="27" t="s">
        <v>160</v>
      </c>
      <c r="Y409" s="27" t="s">
        <v>161</v>
      </c>
      <c r="Z409" s="21"/>
      <c r="AA409" s="21"/>
      <c r="AB409" s="21"/>
      <c r="AC409" s="21"/>
      <c r="AD409" s="21"/>
      <c r="AE409" s="21"/>
      <c r="AF409" s="28" t="str">
        <f t="shared" si="184"/>
        <v/>
      </c>
      <c r="AI409" s="22"/>
      <c r="AN409" s="22" t="s">
        <v>152</v>
      </c>
      <c r="AQ409" s="192"/>
    </row>
    <row r="410" spans="1:43" s="20" customFormat="1" ht="15" customHeight="1" x14ac:dyDescent="0.25">
      <c r="A410" s="137">
        <f t="shared" si="122"/>
        <v>401</v>
      </c>
      <c r="B410" s="21"/>
      <c r="C410" s="15"/>
      <c r="D410" s="15"/>
      <c r="E410" s="15"/>
      <c r="F410" s="16"/>
      <c r="G410" s="16"/>
      <c r="H410" s="16"/>
      <c r="I410" s="16"/>
      <c r="J410" s="16"/>
      <c r="K410" s="16"/>
      <c r="L410" s="21"/>
      <c r="M410" s="21"/>
      <c r="N410" s="21"/>
      <c r="O410" s="21"/>
      <c r="P410" s="21"/>
      <c r="Q410" s="21"/>
      <c r="R410" s="21"/>
      <c r="S410" s="37"/>
      <c r="T410" s="21"/>
      <c r="U410" s="21" t="str">
        <f>IFERROR(VLOOKUP(L410, 'IO LIST'!$J$10:$AE$1823,22, FALSE),"")</f>
        <v/>
      </c>
      <c r="V410" s="21"/>
      <c r="W410" s="21"/>
      <c r="X410" s="27"/>
      <c r="Y410" s="27"/>
      <c r="Z410" s="21"/>
      <c r="AA410" s="21"/>
      <c r="AB410" s="21"/>
      <c r="AC410" s="21"/>
      <c r="AD410" s="21"/>
      <c r="AE410" s="21"/>
      <c r="AF410" s="28"/>
      <c r="AI410" s="22"/>
      <c r="AQ410" s="192"/>
    </row>
    <row r="411" spans="1:43" s="20" customFormat="1" ht="15" customHeight="1" x14ac:dyDescent="0.25">
      <c r="A411" s="137">
        <f t="shared" si="122"/>
        <v>402</v>
      </c>
      <c r="B411" s="21" t="s">
        <v>9</v>
      </c>
      <c r="C411" s="15" t="s">
        <v>59</v>
      </c>
      <c r="D411" s="15" t="s">
        <v>511</v>
      </c>
      <c r="E411" s="15"/>
      <c r="F411" s="16"/>
      <c r="G411" s="16"/>
      <c r="H411" s="16"/>
      <c r="I411" s="16"/>
      <c r="J411" s="16" t="s">
        <v>87</v>
      </c>
      <c r="K411" s="16" t="s">
        <v>65</v>
      </c>
      <c r="L411" s="359" t="str">
        <f t="shared" ref="L411:L424" si="186">IF(C411&lt;&gt;"",CONCATENATE(IF(C411&lt;&gt;"",C411,""),IF(D411&lt;&gt;"","-"&amp;D411&amp;E411,""),IF(F411&lt;&gt;"","-"&amp;F411&amp;G411,""),IF(H411&lt;&gt;"","-"&amp;H411&amp;I411,""),IF(J411&lt;&gt;"","-"&amp;J411&amp;K411,"")),"")</f>
        <v>SL3-SLW-ZLS1</v>
      </c>
      <c r="M411" s="21" t="str">
        <f>IFERROR(VLOOKUP(J411,'LOOK-UP TABLES'!$AS:$AT,2,FALSE),"")</f>
        <v xml:space="preserve">Limit Switch </v>
      </c>
      <c r="N411" s="21" t="s">
        <v>61</v>
      </c>
      <c r="O411" s="21" t="s">
        <v>320</v>
      </c>
      <c r="P411" s="21" t="s">
        <v>513</v>
      </c>
      <c r="Q411" s="21" t="s">
        <v>372</v>
      </c>
      <c r="R411" s="21" t="s">
        <v>225</v>
      </c>
      <c r="S411" s="37" t="str">
        <f t="shared" si="185"/>
        <v>Shiploader 3 Slew Left Overtravel Limit Switch</v>
      </c>
      <c r="T411" s="21"/>
      <c r="U411" s="21" t="str">
        <f>IFERROR(VLOOKUP(L411, 'IO LIST'!$J$10:$AE$1823,22, FALSE),"")</f>
        <v>SL3-SLW-RCP1</v>
      </c>
      <c r="V411" s="21" t="s">
        <v>70</v>
      </c>
      <c r="W411" s="21" t="s">
        <v>71</v>
      </c>
      <c r="X411" s="21" t="s">
        <v>146</v>
      </c>
      <c r="Y411" s="358" t="s">
        <v>226</v>
      </c>
      <c r="Z411" s="21"/>
      <c r="AA411" s="21"/>
      <c r="AB411" s="21"/>
      <c r="AC411" s="21"/>
      <c r="AD411" s="21"/>
      <c r="AE411" s="21"/>
      <c r="AF411" s="28" t="str">
        <f t="shared" si="184"/>
        <v/>
      </c>
      <c r="AI411" s="22"/>
      <c r="AN411" s="20" t="s">
        <v>227</v>
      </c>
      <c r="AQ411" s="192"/>
    </row>
    <row r="412" spans="1:43" s="20" customFormat="1" ht="15" customHeight="1" x14ac:dyDescent="0.25">
      <c r="A412" s="137">
        <f t="shared" si="122"/>
        <v>403</v>
      </c>
      <c r="B412" s="21" t="s">
        <v>9</v>
      </c>
      <c r="C412" s="15" t="s">
        <v>59</v>
      </c>
      <c r="D412" s="15" t="s">
        <v>511</v>
      </c>
      <c r="E412" s="15"/>
      <c r="F412" s="16"/>
      <c r="G412" s="16"/>
      <c r="H412" s="16"/>
      <c r="I412" s="16"/>
      <c r="J412" s="16" t="s">
        <v>87</v>
      </c>
      <c r="K412" s="16" t="s">
        <v>77</v>
      </c>
      <c r="L412" s="359" t="str">
        <f t="shared" si="186"/>
        <v>SL3-SLW-ZLS2</v>
      </c>
      <c r="M412" s="21" t="str">
        <f>IFERROR(VLOOKUP(J412,'LOOK-UP TABLES'!$AS:$AT,2,FALSE),"")</f>
        <v xml:space="preserve">Limit Switch </v>
      </c>
      <c r="N412" s="21" t="s">
        <v>61</v>
      </c>
      <c r="O412" s="21" t="s">
        <v>320</v>
      </c>
      <c r="P412" s="21" t="s">
        <v>514</v>
      </c>
      <c r="Q412" s="21" t="s">
        <v>372</v>
      </c>
      <c r="R412" s="21" t="s">
        <v>225</v>
      </c>
      <c r="S412" s="37" t="str">
        <f t="shared" si="185"/>
        <v>Shiploader 3 Slew Right Overtravel Limit Switch</v>
      </c>
      <c r="T412" s="21"/>
      <c r="U412" s="21" t="str">
        <f>IFERROR(VLOOKUP(L412, 'IO LIST'!$J$10:$AE$1823,22, FALSE),"")</f>
        <v>SL3-SLW-RCP1</v>
      </c>
      <c r="V412" s="21" t="s">
        <v>70</v>
      </c>
      <c r="W412" s="21" t="s">
        <v>71</v>
      </c>
      <c r="X412" s="21" t="s">
        <v>146</v>
      </c>
      <c r="Y412" s="358" t="s">
        <v>226</v>
      </c>
      <c r="Z412" s="21"/>
      <c r="AA412" s="21"/>
      <c r="AB412" s="21"/>
      <c r="AC412" s="21"/>
      <c r="AD412" s="21"/>
      <c r="AE412" s="21"/>
      <c r="AF412" s="28" t="str">
        <f t="shared" si="184"/>
        <v/>
      </c>
      <c r="AI412" s="22"/>
      <c r="AN412" s="20" t="s">
        <v>227</v>
      </c>
      <c r="AQ412" s="192"/>
    </row>
    <row r="413" spans="1:43" s="20" customFormat="1" ht="15" customHeight="1" x14ac:dyDescent="0.25">
      <c r="A413" s="137">
        <f t="shared" si="122"/>
        <v>404</v>
      </c>
      <c r="B413" s="21" t="s">
        <v>9</v>
      </c>
      <c r="C413" s="15" t="s">
        <v>59</v>
      </c>
      <c r="D413" s="15" t="s">
        <v>511</v>
      </c>
      <c r="E413" s="15"/>
      <c r="F413" s="16"/>
      <c r="G413" s="16"/>
      <c r="H413" s="16"/>
      <c r="I413" s="16"/>
      <c r="J413" s="16" t="s">
        <v>153</v>
      </c>
      <c r="K413" s="16" t="s">
        <v>65</v>
      </c>
      <c r="L413" s="359" t="str">
        <f t="shared" si="186"/>
        <v>SL3-SLW-ZPX1</v>
      </c>
      <c r="M413" s="21" t="str">
        <f>IFERROR(VLOOKUP(J413,'LOOK-UP TABLES'!$AS:$AT,2,FALSE),"")</f>
        <v xml:space="preserve">Proximity Switch </v>
      </c>
      <c r="N413" s="21" t="s">
        <v>61</v>
      </c>
      <c r="O413" s="21" t="s">
        <v>320</v>
      </c>
      <c r="P413" s="21" t="s">
        <v>513</v>
      </c>
      <c r="Q413" s="21" t="s">
        <v>467</v>
      </c>
      <c r="R413" s="21" t="s">
        <v>168</v>
      </c>
      <c r="S413" s="37" t="str">
        <f t="shared" si="185"/>
        <v>Shiploader 3 Slew Left End of Travel Proximity Switch</v>
      </c>
      <c r="T413" s="21"/>
      <c r="U413" s="21" t="str">
        <f>IFERROR(VLOOKUP(L413, 'IO LIST'!$J$10:$AE$1823,22, FALSE),"")</f>
        <v>SL3-SLW-RCP1</v>
      </c>
      <c r="V413" s="21" t="s">
        <v>91</v>
      </c>
      <c r="W413" s="21" t="s">
        <v>71</v>
      </c>
      <c r="X413" s="21" t="s">
        <v>468</v>
      </c>
      <c r="Y413" s="358" t="s">
        <v>469</v>
      </c>
      <c r="Z413" s="21"/>
      <c r="AA413" s="21"/>
      <c r="AB413" s="21"/>
      <c r="AC413" s="21"/>
      <c r="AD413" s="21"/>
      <c r="AE413" s="21"/>
      <c r="AF413" s="28" t="str">
        <f t="shared" si="184"/>
        <v/>
      </c>
      <c r="AI413" s="22"/>
      <c r="AN413" s="20" t="s">
        <v>377</v>
      </c>
      <c r="AQ413" s="192"/>
    </row>
    <row r="414" spans="1:43" s="20" customFormat="1" ht="15" customHeight="1" x14ac:dyDescent="0.25">
      <c r="A414" s="137">
        <f t="shared" si="122"/>
        <v>405</v>
      </c>
      <c r="B414" s="21" t="s">
        <v>9</v>
      </c>
      <c r="C414" s="15" t="s">
        <v>59</v>
      </c>
      <c r="D414" s="15" t="s">
        <v>511</v>
      </c>
      <c r="E414" s="15"/>
      <c r="F414" s="16"/>
      <c r="G414" s="16"/>
      <c r="H414" s="16"/>
      <c r="I414" s="16"/>
      <c r="J414" s="16" t="s">
        <v>153</v>
      </c>
      <c r="K414" s="16" t="s">
        <v>77</v>
      </c>
      <c r="L414" s="359" t="str">
        <f t="shared" si="186"/>
        <v>SL3-SLW-ZPX2</v>
      </c>
      <c r="M414" s="21" t="str">
        <f>IFERROR(VLOOKUP(J414,'LOOK-UP TABLES'!$AS:$AT,2,FALSE),"")</f>
        <v xml:space="preserve">Proximity Switch </v>
      </c>
      <c r="N414" s="21" t="s">
        <v>61</v>
      </c>
      <c r="O414" s="21" t="s">
        <v>320</v>
      </c>
      <c r="P414" s="21" t="s">
        <v>514</v>
      </c>
      <c r="Q414" s="21" t="s">
        <v>467</v>
      </c>
      <c r="R414" s="21" t="s">
        <v>168</v>
      </c>
      <c r="S414" s="37" t="str">
        <f t="shared" si="185"/>
        <v>Shiploader 3 Slew Right End of Travel Proximity Switch</v>
      </c>
      <c r="T414" s="21"/>
      <c r="U414" s="21" t="str">
        <f>IFERROR(VLOOKUP(L414, 'IO LIST'!$J$10:$AE$1823,22, FALSE),"")</f>
        <v>SL3-SLW-RCP1</v>
      </c>
      <c r="V414" s="21" t="s">
        <v>91</v>
      </c>
      <c r="W414" s="21" t="s">
        <v>71</v>
      </c>
      <c r="X414" s="21" t="s">
        <v>468</v>
      </c>
      <c r="Y414" s="358" t="s">
        <v>469</v>
      </c>
      <c r="Z414" s="21"/>
      <c r="AA414" s="21"/>
      <c r="AB414" s="21"/>
      <c r="AC414" s="21"/>
      <c r="AD414" s="21"/>
      <c r="AE414" s="21"/>
      <c r="AF414" s="28" t="str">
        <f t="shared" si="184"/>
        <v/>
      </c>
      <c r="AI414" s="22"/>
      <c r="AN414" s="20" t="s">
        <v>377</v>
      </c>
      <c r="AQ414" s="192"/>
    </row>
    <row r="415" spans="1:43" s="20" customFormat="1" ht="15" customHeight="1" x14ac:dyDescent="0.25">
      <c r="A415" s="137">
        <f t="shared" si="122"/>
        <v>406</v>
      </c>
      <c r="B415" s="21" t="s">
        <v>16</v>
      </c>
      <c r="C415" s="15" t="s">
        <v>59</v>
      </c>
      <c r="D415" s="15" t="s">
        <v>511</v>
      </c>
      <c r="E415" s="15"/>
      <c r="F415" s="16"/>
      <c r="G415" s="16"/>
      <c r="H415" s="16"/>
      <c r="I415" s="16"/>
      <c r="J415" s="16" t="s">
        <v>153</v>
      </c>
      <c r="K415" s="16" t="s">
        <v>83</v>
      </c>
      <c r="L415" s="359" t="str">
        <f t="shared" si="186"/>
        <v>SL3-SLW-ZPX3</v>
      </c>
      <c r="M415" s="21" t="str">
        <f>IFERROR(VLOOKUP(J415,'LOOK-UP TABLES'!$AS:$AT,2,FALSE),"")</f>
        <v xml:space="preserve">Proximity Switch </v>
      </c>
      <c r="N415" s="21" t="s">
        <v>61</v>
      </c>
      <c r="O415" s="21" t="s">
        <v>320</v>
      </c>
      <c r="P415" s="21" t="s">
        <v>515</v>
      </c>
      <c r="Q415" s="21" t="s">
        <v>516</v>
      </c>
      <c r="R415" s="21" t="s">
        <v>168</v>
      </c>
      <c r="S415" s="37" t="str">
        <f t="shared" ref="S415:S416" si="187">IF(L415&lt;&gt;"",IF(N415&lt;&gt;"",N415,"")&amp;IF(O415&lt;&gt;""," "&amp;O415,"")&amp;IF(P415&lt;&gt;""," "&amp;P415,"")&amp;IF(Q415&lt;&gt;""," "&amp;Q415,"")&amp;IF(R415&lt;&gt;""," "&amp;R415,""),"")</f>
        <v>Shiploader 3 Slew Parking Position Lock Position Proximity Switch</v>
      </c>
      <c r="T415" s="21"/>
      <c r="U415" s="21" t="str">
        <f>IFERROR(VLOOKUP(L415, 'IO LIST'!$J$10:$AE$1823,22, FALSE),"")</f>
        <v>SL3-SLW-RCP1</v>
      </c>
      <c r="V415" s="21" t="s">
        <v>91</v>
      </c>
      <c r="W415" s="21" t="s">
        <v>71</v>
      </c>
      <c r="X415" s="21" t="s">
        <v>169</v>
      </c>
      <c r="Y415" s="358" t="s">
        <v>170</v>
      </c>
      <c r="Z415" s="21"/>
      <c r="AA415" s="21"/>
      <c r="AB415" s="21"/>
      <c r="AC415" s="21"/>
      <c r="AD415" s="21"/>
      <c r="AE415" s="21"/>
      <c r="AF415" s="28" t="str">
        <f t="shared" si="184"/>
        <v/>
      </c>
      <c r="AI415" s="22"/>
      <c r="AN415" s="20" t="s">
        <v>377</v>
      </c>
      <c r="AQ415" s="192"/>
    </row>
    <row r="416" spans="1:43" s="304" customFormat="1" ht="15" customHeight="1" x14ac:dyDescent="0.25">
      <c r="A416" s="296">
        <f t="shared" si="122"/>
        <v>407</v>
      </c>
      <c r="B416" s="297" t="s">
        <v>16</v>
      </c>
      <c r="C416" s="298" t="s">
        <v>59</v>
      </c>
      <c r="D416" s="298" t="s">
        <v>511</v>
      </c>
      <c r="E416" s="298"/>
      <c r="F416" s="299"/>
      <c r="G416" s="299"/>
      <c r="H416" s="299"/>
      <c r="I416" s="299"/>
      <c r="J416" s="299" t="s">
        <v>153</v>
      </c>
      <c r="K416" s="299" t="s">
        <v>85</v>
      </c>
      <c r="L416" s="301" t="str">
        <f t="shared" si="186"/>
        <v>SL3-SLW-ZPX4</v>
      </c>
      <c r="M416" s="297" t="str">
        <f>IFERROR(VLOOKUP(J416,'LOOK-UP TABLES'!$AS:$AT,2,FALSE),"")</f>
        <v xml:space="preserve">Proximity Switch </v>
      </c>
      <c r="N416" s="297" t="s">
        <v>61</v>
      </c>
      <c r="O416" s="297" t="s">
        <v>320</v>
      </c>
      <c r="P416" s="297" t="s">
        <v>515</v>
      </c>
      <c r="Q416" s="297" t="s">
        <v>517</v>
      </c>
      <c r="R416" s="297" t="s">
        <v>168</v>
      </c>
      <c r="S416" s="300" t="str">
        <f t="shared" si="187"/>
        <v>Shiploader 3 Slew Parking Position Operational Position Proximity Switch</v>
      </c>
      <c r="T416" s="297"/>
      <c r="U416" s="297" t="str">
        <f>IFERROR(VLOOKUP(L416, 'IO LIST'!$J$10:$AE$1823,22, FALSE),"")</f>
        <v/>
      </c>
      <c r="V416" s="297" t="s">
        <v>91</v>
      </c>
      <c r="W416" s="297" t="s">
        <v>71</v>
      </c>
      <c r="X416" s="297" t="s">
        <v>169</v>
      </c>
      <c r="Y416" s="433" t="s">
        <v>170</v>
      </c>
      <c r="Z416" s="297"/>
      <c r="AA416" s="297"/>
      <c r="AB416" s="297"/>
      <c r="AC416" s="297"/>
      <c r="AD416" s="297"/>
      <c r="AE416" s="297"/>
      <c r="AF416" s="303" t="str">
        <f t="shared" si="184"/>
        <v/>
      </c>
      <c r="AN416" s="304" t="s">
        <v>377</v>
      </c>
      <c r="AQ416" s="367"/>
    </row>
    <row r="417" spans="1:43" s="429" customFormat="1" ht="15" customHeight="1" x14ac:dyDescent="0.25">
      <c r="A417" s="426">
        <f t="shared" si="122"/>
        <v>408</v>
      </c>
      <c r="B417" s="291" t="s">
        <v>9</v>
      </c>
      <c r="C417" s="292" t="s">
        <v>59</v>
      </c>
      <c r="D417" s="292" t="s">
        <v>511</v>
      </c>
      <c r="E417" s="292"/>
      <c r="F417" s="424"/>
      <c r="G417" s="424"/>
      <c r="H417" s="424"/>
      <c r="I417" s="424"/>
      <c r="J417" s="424" t="s">
        <v>153</v>
      </c>
      <c r="K417" s="424" t="s">
        <v>123</v>
      </c>
      <c r="L417" s="468" t="str">
        <f t="shared" ref="L417:L418" si="188">IF(C417&lt;&gt;"",CONCATENATE(IF(C417&lt;&gt;"",C417,""),IF(D417&lt;&gt;"","-"&amp;D417&amp;E417,""),IF(F417&lt;&gt;"","-"&amp;F417&amp;G417,""),IF(H417&lt;&gt;"","-"&amp;H417&amp;I417,""),IF(J417&lt;&gt;"","-"&amp;J417&amp;K417,"")),"")</f>
        <v>SL3-SLW-ZPX5</v>
      </c>
      <c r="M417" s="291" t="str">
        <f>IFERROR(VLOOKUP(J417,'LOOK-UP TABLES'!$AS:$AT,2,FALSE),"")</f>
        <v xml:space="preserve">Proximity Switch </v>
      </c>
      <c r="N417" s="291" t="s">
        <v>61</v>
      </c>
      <c r="O417" s="291" t="s">
        <v>320</v>
      </c>
      <c r="P417" s="291" t="s">
        <v>470</v>
      </c>
      <c r="Q417" s="291" t="s">
        <v>471</v>
      </c>
      <c r="R417" s="291" t="s">
        <v>168</v>
      </c>
      <c r="S417" s="237" t="str">
        <f t="shared" ref="S417:S418" si="189">IF(L417&lt;&gt;"",IF(N417&lt;&gt;"",N417,"")&amp;IF(O417&lt;&gt;""," "&amp;O417,"")&amp;IF(P417&lt;&gt;""," "&amp;P417,"")&amp;IF(Q417&lt;&gt;""," "&amp;Q417,"")&amp;IF(R417&lt;&gt;""," "&amp;R417,""),"")</f>
        <v>Shiploader 3 Slew Encoder Reference Position Check On Proximity Switch</v>
      </c>
      <c r="T417" s="291"/>
      <c r="U417" s="291" t="str">
        <f>IFERROR(VLOOKUP(L417, 'IO LIST'!$J$10:$AE$1823,22, FALSE),"")</f>
        <v>SL3-SLW-RCP1</v>
      </c>
      <c r="V417" s="291" t="s">
        <v>91</v>
      </c>
      <c r="W417" s="291" t="s">
        <v>71</v>
      </c>
      <c r="X417" s="291" t="s">
        <v>468</v>
      </c>
      <c r="Y417" s="434" t="s">
        <v>469</v>
      </c>
      <c r="Z417" s="291"/>
      <c r="AA417" s="291"/>
      <c r="AB417" s="291"/>
      <c r="AC417" s="291"/>
      <c r="AD417" s="291"/>
      <c r="AE417" s="291"/>
      <c r="AF417" s="428" t="str">
        <f t="shared" ref="AF417:AF418" si="190">IFERROR(IF(U417="FLEX-242-11","7265NBT-043020-242-100 to 180",IF(U417="FLEX-242-01","7265NBT-043020-242-000 to 083","")),"")</f>
        <v/>
      </c>
      <c r="AN417" s="429" t="s">
        <v>377</v>
      </c>
      <c r="AQ417" s="430"/>
    </row>
    <row r="418" spans="1:43" s="429" customFormat="1" ht="15" customHeight="1" x14ac:dyDescent="0.25">
      <c r="A418" s="426">
        <f t="shared" si="122"/>
        <v>409</v>
      </c>
      <c r="B418" s="291" t="s">
        <v>9</v>
      </c>
      <c r="C418" s="292" t="s">
        <v>59</v>
      </c>
      <c r="D418" s="292" t="s">
        <v>511</v>
      </c>
      <c r="E418" s="292"/>
      <c r="F418" s="424"/>
      <c r="G418" s="424"/>
      <c r="H418" s="424"/>
      <c r="I418" s="424"/>
      <c r="J418" s="424" t="s">
        <v>153</v>
      </c>
      <c r="K418" s="424" t="s">
        <v>125</v>
      </c>
      <c r="L418" s="468" t="str">
        <f t="shared" si="188"/>
        <v>SL3-SLW-ZPX6</v>
      </c>
      <c r="M418" s="291" t="str">
        <f>IFERROR(VLOOKUP(J418,'LOOK-UP TABLES'!$AS:$AT,2,FALSE),"")</f>
        <v xml:space="preserve">Proximity Switch </v>
      </c>
      <c r="N418" s="291" t="s">
        <v>61</v>
      </c>
      <c r="O418" s="291" t="s">
        <v>320</v>
      </c>
      <c r="P418" s="291" t="s">
        <v>470</v>
      </c>
      <c r="Q418" s="291" t="s">
        <v>472</v>
      </c>
      <c r="R418" s="291" t="s">
        <v>168</v>
      </c>
      <c r="S418" s="237" t="str">
        <f t="shared" si="189"/>
        <v>Shiploader 3 Slew Encoder Reference At 30% Travel Proximity Switch</v>
      </c>
      <c r="T418" s="291"/>
      <c r="U418" s="291" t="str">
        <f>IFERROR(VLOOKUP(L418, 'IO LIST'!$J$10:$AE$1823,22, FALSE),"")</f>
        <v>SL3-SLW-RCP1</v>
      </c>
      <c r="V418" s="291" t="s">
        <v>91</v>
      </c>
      <c r="W418" s="291" t="s">
        <v>71</v>
      </c>
      <c r="X418" s="291" t="s">
        <v>468</v>
      </c>
      <c r="Y418" s="434" t="s">
        <v>469</v>
      </c>
      <c r="Z418" s="291"/>
      <c r="AA418" s="291"/>
      <c r="AB418" s="291"/>
      <c r="AC418" s="291"/>
      <c r="AD418" s="291"/>
      <c r="AE418" s="291"/>
      <c r="AF418" s="428" t="str">
        <f t="shared" si="190"/>
        <v/>
      </c>
      <c r="AN418" s="429" t="s">
        <v>377</v>
      </c>
      <c r="AQ418" s="430"/>
    </row>
    <row r="419" spans="1:43" s="429" customFormat="1" ht="15" customHeight="1" x14ac:dyDescent="0.25">
      <c r="A419" s="426">
        <f t="shared" si="122"/>
        <v>410</v>
      </c>
      <c r="B419" s="291" t="s">
        <v>9</v>
      </c>
      <c r="C419" s="292" t="s">
        <v>59</v>
      </c>
      <c r="D419" s="292" t="s">
        <v>511</v>
      </c>
      <c r="E419" s="292"/>
      <c r="F419" s="424"/>
      <c r="G419" s="424"/>
      <c r="H419" s="424"/>
      <c r="I419" s="424"/>
      <c r="J419" s="424" t="s">
        <v>153</v>
      </c>
      <c r="K419" s="424" t="s">
        <v>127</v>
      </c>
      <c r="L419" s="468" t="str">
        <f t="shared" ref="L419" si="191">IF(C419&lt;&gt;"",CONCATENATE(IF(C419&lt;&gt;"",C419,""),IF(D419&lt;&gt;"","-"&amp;D419&amp;E419,""),IF(F419&lt;&gt;"","-"&amp;F419&amp;G419,""),IF(H419&lt;&gt;"","-"&amp;H419&amp;I419,""),IF(J419&lt;&gt;"","-"&amp;J419&amp;K419,"")),"")</f>
        <v>SL3-SLW-ZPX7</v>
      </c>
      <c r="M419" s="291" t="str">
        <f>IFERROR(VLOOKUP(J419,'LOOK-UP TABLES'!$AS:$AT,2,FALSE),"")</f>
        <v xml:space="preserve">Proximity Switch </v>
      </c>
      <c r="N419" s="291" t="s">
        <v>61</v>
      </c>
      <c r="O419" s="291" t="s">
        <v>320</v>
      </c>
      <c r="P419" s="291" t="s">
        <v>470</v>
      </c>
      <c r="Q419" s="291" t="s">
        <v>473</v>
      </c>
      <c r="R419" s="291" t="s">
        <v>168</v>
      </c>
      <c r="S419" s="237" t="str">
        <f t="shared" ref="S419" si="192">IF(L419&lt;&gt;"",IF(N419&lt;&gt;"",N419,"")&amp;IF(O419&lt;&gt;""," "&amp;O419,"")&amp;IF(P419&lt;&gt;""," "&amp;P419,"")&amp;IF(Q419&lt;&gt;""," "&amp;Q419,"")&amp;IF(R419&lt;&gt;""," "&amp;R419,""),"")</f>
        <v>Shiploader 3 Slew Encoder Reference At 60% Travel Proximity Switch</v>
      </c>
      <c r="T419" s="291"/>
      <c r="U419" s="291" t="str">
        <f>IFERROR(VLOOKUP(L419, 'IO LIST'!$J$10:$AE$1823,22, FALSE),"")</f>
        <v>SL3-SLW-RCP1</v>
      </c>
      <c r="V419" s="291" t="s">
        <v>91</v>
      </c>
      <c r="W419" s="291" t="s">
        <v>71</v>
      </c>
      <c r="X419" s="291" t="s">
        <v>468</v>
      </c>
      <c r="Y419" s="434" t="s">
        <v>469</v>
      </c>
      <c r="Z419" s="291"/>
      <c r="AA419" s="291"/>
      <c r="AB419" s="291"/>
      <c r="AC419" s="291"/>
      <c r="AD419" s="291"/>
      <c r="AE419" s="291"/>
      <c r="AF419" s="428" t="str">
        <f t="shared" ref="AF419" si="193">IFERROR(IF(U419="FLEX-242-11","7265NBT-043020-242-100 to 180",IF(U419="FLEX-242-01","7265NBT-043020-242-000 to 083","")),"")</f>
        <v/>
      </c>
      <c r="AN419" s="429" t="s">
        <v>377</v>
      </c>
      <c r="AQ419" s="430"/>
    </row>
    <row r="420" spans="1:43" s="20" customFormat="1" ht="15" customHeight="1" x14ac:dyDescent="0.25">
      <c r="A420" s="137">
        <f t="shared" si="122"/>
        <v>411</v>
      </c>
      <c r="B420" s="21" t="s">
        <v>9</v>
      </c>
      <c r="C420" s="15" t="s">
        <v>59</v>
      </c>
      <c r="D420" s="15" t="s">
        <v>511</v>
      </c>
      <c r="E420" s="15"/>
      <c r="F420" s="16"/>
      <c r="G420" s="16"/>
      <c r="H420" s="16"/>
      <c r="I420" s="16"/>
      <c r="J420" s="16" t="s">
        <v>134</v>
      </c>
      <c r="K420" s="16" t="s">
        <v>65</v>
      </c>
      <c r="L420" s="359" t="str">
        <f t="shared" si="186"/>
        <v>SL3-SLW-ZT1</v>
      </c>
      <c r="M420" s="21" t="str">
        <f>IFERROR(VLOOKUP(J420,'LOOK-UP TABLES'!$AS:$AT,2,FALSE),"")</f>
        <v xml:space="preserve">Position Transmitter, Encoder </v>
      </c>
      <c r="N420" s="21" t="s">
        <v>61</v>
      </c>
      <c r="O420" s="21" t="s">
        <v>320</v>
      </c>
      <c r="P420" s="21" t="s">
        <v>474</v>
      </c>
      <c r="Q420" s="21" t="s">
        <v>518</v>
      </c>
      <c r="R420" s="21" t="s">
        <v>519</v>
      </c>
      <c r="S420" s="37" t="str">
        <f t="shared" si="185"/>
        <v>Shiploader 3 Slew Position Absolute Encoder</v>
      </c>
      <c r="T420" s="21"/>
      <c r="U420" s="21" t="str">
        <f>IFERROR(VLOOKUP(L420, 'IO LIST'!$J$10:$AE$1823,22, FALSE),"")</f>
        <v>SL3-SLW-RCP1</v>
      </c>
      <c r="V420" s="21" t="s">
        <v>476</v>
      </c>
      <c r="W420" s="21" t="s">
        <v>71</v>
      </c>
      <c r="X420" s="21" t="s">
        <v>477</v>
      </c>
      <c r="Y420" s="21" t="s">
        <v>478</v>
      </c>
      <c r="Z420" s="21"/>
      <c r="AA420" s="21"/>
      <c r="AB420" s="21"/>
      <c r="AC420" s="21"/>
      <c r="AD420" s="21"/>
      <c r="AE420" s="21"/>
      <c r="AF420" s="28" t="str">
        <f t="shared" si="184"/>
        <v/>
      </c>
      <c r="AI420" s="22"/>
      <c r="AN420" s="339" t="s">
        <v>383</v>
      </c>
      <c r="AQ420" s="192"/>
    </row>
    <row r="421" spans="1:43" s="20" customFormat="1" ht="15" customHeight="1" x14ac:dyDescent="0.25">
      <c r="A421" s="137">
        <f t="shared" si="122"/>
        <v>412</v>
      </c>
      <c r="B421" s="21"/>
      <c r="C421" s="15"/>
      <c r="D421" s="15"/>
      <c r="E421" s="15"/>
      <c r="F421" s="16"/>
      <c r="G421" s="16"/>
      <c r="H421" s="16"/>
      <c r="I421" s="16"/>
      <c r="J421" s="16"/>
      <c r="K421" s="16"/>
      <c r="L421" s="21"/>
      <c r="M421" s="21"/>
      <c r="N421" s="21"/>
      <c r="O421" s="21"/>
      <c r="P421" s="21"/>
      <c r="Q421" s="21"/>
      <c r="R421" s="21"/>
      <c r="S421" s="37"/>
      <c r="T421" s="21"/>
      <c r="U421" s="21" t="str">
        <f>IFERROR(VLOOKUP(L421, 'IO LIST'!$J$10:$AE$1823,22, FALSE),"")</f>
        <v/>
      </c>
      <c r="V421" s="21"/>
      <c r="W421" s="21"/>
      <c r="X421" s="27"/>
      <c r="Y421" s="27"/>
      <c r="Z421" s="21"/>
      <c r="AA421" s="21"/>
      <c r="AB421" s="21"/>
      <c r="AC421" s="21"/>
      <c r="AD421" s="21"/>
      <c r="AE421" s="21"/>
      <c r="AF421" s="28"/>
      <c r="AI421" s="22"/>
      <c r="AQ421" s="192"/>
    </row>
    <row r="422" spans="1:43" s="20" customFormat="1" ht="15" customHeight="1" x14ac:dyDescent="0.25">
      <c r="A422" s="137">
        <f t="shared" si="122"/>
        <v>413</v>
      </c>
      <c r="B422" s="21" t="s">
        <v>9</v>
      </c>
      <c r="C422" s="15" t="s">
        <v>59</v>
      </c>
      <c r="D422" s="15" t="s">
        <v>511</v>
      </c>
      <c r="E422" s="15"/>
      <c r="F422" s="16"/>
      <c r="G422" s="16"/>
      <c r="H422" s="16"/>
      <c r="I422" s="16"/>
      <c r="J422" s="16" t="s">
        <v>96</v>
      </c>
      <c r="K422" s="16" t="s">
        <v>65</v>
      </c>
      <c r="L422" s="359" t="str">
        <f t="shared" si="186"/>
        <v>SL3-SLW-YA1</v>
      </c>
      <c r="M422" s="21" t="str">
        <f>IFERROR(VLOOKUP(J422,'LOOK-UP TABLES'!$AS:$AT,2,FALSE),"")</f>
        <v>Warning Horn</v>
      </c>
      <c r="N422" s="21" t="s">
        <v>61</v>
      </c>
      <c r="O422" s="21" t="s">
        <v>320</v>
      </c>
      <c r="P422" s="21"/>
      <c r="Q422" s="21" t="s">
        <v>520</v>
      </c>
      <c r="R422" s="21" t="s">
        <v>98</v>
      </c>
      <c r="S422" s="37" t="str">
        <f t="shared" si="185"/>
        <v>Shiploader 3 Slew Movement Warning Horn</v>
      </c>
      <c r="T422" s="21"/>
      <c r="U422" s="21" t="str">
        <f>IFERROR(VLOOKUP(L422, 'IO LIST'!$J$10:$AE$1823,22, FALSE),"")</f>
        <v>SL3-SLW-RCP1</v>
      </c>
      <c r="V422" s="21" t="s">
        <v>99</v>
      </c>
      <c r="W422" s="21" t="s">
        <v>71</v>
      </c>
      <c r="X422" s="193" t="s">
        <v>100</v>
      </c>
      <c r="Y422" s="194" t="s">
        <v>101</v>
      </c>
      <c r="Z422" s="21"/>
      <c r="AA422" s="21"/>
      <c r="AB422" s="21"/>
      <c r="AC422" s="21"/>
      <c r="AD422" s="21"/>
      <c r="AE422" s="21"/>
      <c r="AF422" s="28" t="str">
        <f t="shared" si="184"/>
        <v/>
      </c>
      <c r="AI422" s="22"/>
      <c r="AN422" s="338" t="s">
        <v>141</v>
      </c>
      <c r="AQ422" s="192"/>
    </row>
    <row r="423" spans="1:43" s="20" customFormat="1" ht="15" customHeight="1" x14ac:dyDescent="0.25">
      <c r="A423" s="137">
        <f t="shared" si="122"/>
        <v>414</v>
      </c>
      <c r="B423" s="21" t="s">
        <v>16</v>
      </c>
      <c r="C423" s="15" t="s">
        <v>59</v>
      </c>
      <c r="D423" s="15" t="s">
        <v>511</v>
      </c>
      <c r="E423" s="15"/>
      <c r="F423" s="16"/>
      <c r="G423" s="16"/>
      <c r="H423" s="16"/>
      <c r="I423" s="16"/>
      <c r="J423" s="16" t="s">
        <v>103</v>
      </c>
      <c r="K423" s="16" t="s">
        <v>65</v>
      </c>
      <c r="L423" s="359" t="str">
        <f t="shared" si="186"/>
        <v>SL3-SLW-YL1</v>
      </c>
      <c r="M423" s="21" t="str">
        <f>IFERROR(VLOOKUP(J423,'LOOK-UP TABLES'!$AS:$AT,2,FALSE),"")</f>
        <v>Warning Light</v>
      </c>
      <c r="N423" s="21" t="s">
        <v>61</v>
      </c>
      <c r="O423" s="21" t="s">
        <v>320</v>
      </c>
      <c r="P423" s="21" t="s">
        <v>513</v>
      </c>
      <c r="Q423" s="21" t="s">
        <v>521</v>
      </c>
      <c r="R423" s="21" t="s">
        <v>522</v>
      </c>
      <c r="S423" s="37" t="str">
        <f t="shared" si="185"/>
        <v>Shiploader 3 Slew Left Movement Warning Light</v>
      </c>
      <c r="T423" s="21"/>
      <c r="U423" s="21" t="str">
        <f>IFERROR(VLOOKUP(L423, 'IO LIST'!$J$10:$AE$1823,22, FALSE),"")</f>
        <v>SL3-SLW-RCP1</v>
      </c>
      <c r="V423" s="21" t="s">
        <v>99</v>
      </c>
      <c r="W423" s="21" t="s">
        <v>71</v>
      </c>
      <c r="X423" s="21" t="s">
        <v>100</v>
      </c>
      <c r="Y423" s="27" t="s">
        <v>105</v>
      </c>
      <c r="Z423" s="21"/>
      <c r="AA423" s="21"/>
      <c r="AB423" s="21"/>
      <c r="AC423" s="21"/>
      <c r="AD423" s="21"/>
      <c r="AE423" s="21"/>
      <c r="AF423" s="28" t="str">
        <f t="shared" si="184"/>
        <v/>
      </c>
      <c r="AI423" s="22"/>
      <c r="AN423" s="22" t="s">
        <v>106</v>
      </c>
      <c r="AQ423" s="192"/>
    </row>
    <row r="424" spans="1:43" s="20" customFormat="1" ht="15" customHeight="1" x14ac:dyDescent="0.25">
      <c r="A424" s="137">
        <f t="shared" si="122"/>
        <v>415</v>
      </c>
      <c r="B424" s="21" t="s">
        <v>16</v>
      </c>
      <c r="C424" s="15" t="s">
        <v>59</v>
      </c>
      <c r="D424" s="15" t="s">
        <v>511</v>
      </c>
      <c r="E424" s="15"/>
      <c r="F424" s="16"/>
      <c r="G424" s="16"/>
      <c r="H424" s="16"/>
      <c r="I424" s="16"/>
      <c r="J424" s="16" t="s">
        <v>103</v>
      </c>
      <c r="K424" s="16" t="s">
        <v>77</v>
      </c>
      <c r="L424" s="359" t="str">
        <f t="shared" si="186"/>
        <v>SL3-SLW-YL2</v>
      </c>
      <c r="M424" s="21" t="str">
        <f>IFERROR(VLOOKUP(J424,'LOOK-UP TABLES'!$AS:$AT,2,FALSE),"")</f>
        <v>Warning Light</v>
      </c>
      <c r="N424" s="21" t="s">
        <v>61</v>
      </c>
      <c r="O424" s="21" t="s">
        <v>320</v>
      </c>
      <c r="P424" s="21" t="s">
        <v>514</v>
      </c>
      <c r="Q424" s="21" t="s">
        <v>521</v>
      </c>
      <c r="R424" s="21" t="s">
        <v>522</v>
      </c>
      <c r="S424" s="37" t="str">
        <f t="shared" si="185"/>
        <v>Shiploader 3 Slew Right Movement Warning Light</v>
      </c>
      <c r="T424" s="21"/>
      <c r="U424" s="21" t="str">
        <f>IFERROR(VLOOKUP(L424, 'IO LIST'!$J$10:$AE$1823,22, FALSE),"")</f>
        <v>SL3-SLW-RCP1</v>
      </c>
      <c r="V424" s="21" t="s">
        <v>99</v>
      </c>
      <c r="W424" s="21" t="s">
        <v>71</v>
      </c>
      <c r="X424" s="21" t="s">
        <v>100</v>
      </c>
      <c r="Y424" s="27" t="s">
        <v>105</v>
      </c>
      <c r="Z424" s="21"/>
      <c r="AA424" s="21"/>
      <c r="AB424" s="21"/>
      <c r="AC424" s="21"/>
      <c r="AD424" s="21"/>
      <c r="AE424" s="21"/>
      <c r="AF424" s="28" t="str">
        <f t="shared" si="184"/>
        <v/>
      </c>
      <c r="AI424" s="22"/>
      <c r="AN424" s="22" t="s">
        <v>106</v>
      </c>
      <c r="AQ424" s="192"/>
    </row>
    <row r="425" spans="1:43" s="20" customFormat="1" ht="15" customHeight="1" x14ac:dyDescent="0.25">
      <c r="A425" s="137">
        <f t="shared" si="122"/>
        <v>416</v>
      </c>
      <c r="B425" s="21"/>
      <c r="C425" s="15"/>
      <c r="D425" s="15"/>
      <c r="E425" s="15"/>
      <c r="F425" s="16"/>
      <c r="G425" s="16"/>
      <c r="H425" s="16"/>
      <c r="I425" s="16"/>
      <c r="J425" s="16"/>
      <c r="K425" s="16"/>
      <c r="L425" s="21"/>
      <c r="M425" s="21"/>
      <c r="N425" s="21"/>
      <c r="O425" s="21"/>
      <c r="P425" s="21"/>
      <c r="Q425" s="21"/>
      <c r="R425" s="21"/>
      <c r="S425" s="37"/>
      <c r="T425" s="21"/>
      <c r="U425" s="21" t="str">
        <f>IFERROR(VLOOKUP(L425, 'IO LIST'!$J$10:$AE$1823,22, FALSE),"")</f>
        <v/>
      </c>
      <c r="V425" s="21"/>
      <c r="W425" s="21"/>
      <c r="X425" s="21"/>
      <c r="Y425" s="27"/>
      <c r="Z425" s="21"/>
      <c r="AA425" s="21"/>
      <c r="AB425" s="21"/>
      <c r="AC425" s="21"/>
      <c r="AD425" s="21"/>
      <c r="AE425" s="21"/>
      <c r="AF425" s="28" t="str">
        <f t="shared" si="184"/>
        <v/>
      </c>
      <c r="AI425" s="22"/>
      <c r="AQ425" s="192"/>
    </row>
    <row r="426" spans="1:43" s="20" customFormat="1" ht="15" customHeight="1" x14ac:dyDescent="0.25">
      <c r="A426" s="137">
        <f t="shared" si="122"/>
        <v>417</v>
      </c>
      <c r="B426" s="21" t="s">
        <v>16</v>
      </c>
      <c r="C426" s="15" t="s">
        <v>59</v>
      </c>
      <c r="D426" s="15" t="s">
        <v>511</v>
      </c>
      <c r="E426" s="15"/>
      <c r="F426" s="16"/>
      <c r="G426" s="16"/>
      <c r="H426" s="16" t="s">
        <v>173</v>
      </c>
      <c r="I426" s="16" t="s">
        <v>65</v>
      </c>
      <c r="J426" s="16" t="s">
        <v>174</v>
      </c>
      <c r="K426" s="16" t="s">
        <v>65</v>
      </c>
      <c r="L426" s="359" t="str">
        <f t="shared" ref="L426:L433" si="194">IF(C426&lt;&gt;"",CONCATENATE(IF(C426&lt;&gt;"",C426,""),IF(D426&lt;&gt;"","-"&amp;D426&amp;E426,""),IF(F426&lt;&gt;"","-"&amp;F426&amp;G426,""),IF(H426&lt;&gt;"","-"&amp;H426&amp;I426,""),IF(J426&lt;&gt;"","-"&amp;J426&amp;K426,"")),"")</f>
        <v>SL3-SLW-M1-HE1</v>
      </c>
      <c r="M426" s="21" t="str">
        <f>IFERROR(VLOOKUP(J426,'LOOK-UP TABLES'!$AS:$AT,2,FALSE),"")</f>
        <v xml:space="preserve">Heater </v>
      </c>
      <c r="N426" s="21" t="s">
        <v>61</v>
      </c>
      <c r="O426" s="21" t="s">
        <v>320</v>
      </c>
      <c r="P426" s="21" t="s">
        <v>175</v>
      </c>
      <c r="Q426" s="21"/>
      <c r="R426" s="21" t="s">
        <v>176</v>
      </c>
      <c r="S426" s="37" t="str">
        <f t="shared" ref="S426:S433" si="195">IF(L426&lt;&gt;"",IF(N426&lt;&gt;"",N426,"")&amp;IF(O426&lt;&gt;""," "&amp;O426,"")&amp;IF(P426&lt;&gt;""," "&amp;P426,"")&amp;IF(Q426&lt;&gt;""," "&amp;Q426,"")&amp;IF(R426&lt;&gt;""," "&amp;R426,""),"")</f>
        <v>Shiploader 3 Slew Motor 1 Space Heater</v>
      </c>
      <c r="T426" s="21"/>
      <c r="U426" s="21" t="s">
        <v>523</v>
      </c>
      <c r="V426" s="607" t="s">
        <v>99</v>
      </c>
      <c r="W426" s="21" t="s">
        <v>119</v>
      </c>
      <c r="X426" s="21"/>
      <c r="Y426" s="27"/>
      <c r="Z426" s="21"/>
      <c r="AA426" s="21"/>
      <c r="AB426" s="21"/>
      <c r="AC426" s="21"/>
      <c r="AD426" s="21"/>
      <c r="AE426" s="21"/>
      <c r="AF426" s="28" t="str">
        <f t="shared" ref="AF426:AF433" si="196">IFERROR(IF(U426="FLEX-242-11","7265NBT-043020-242-100 to 180",IF(U426="FLEX-242-01","7265NBT-043020-242-000 to 083","")),"")</f>
        <v/>
      </c>
      <c r="AI426" s="22"/>
      <c r="AP426" s="22" t="s">
        <v>177</v>
      </c>
      <c r="AQ426" s="369" t="s">
        <v>524</v>
      </c>
    </row>
    <row r="427" spans="1:43" s="20" customFormat="1" ht="15" customHeight="1" x14ac:dyDescent="0.25">
      <c r="A427" s="137">
        <f t="shared" si="122"/>
        <v>418</v>
      </c>
      <c r="B427" s="21" t="s">
        <v>16</v>
      </c>
      <c r="C427" s="15" t="s">
        <v>59</v>
      </c>
      <c r="D427" s="15" t="s">
        <v>511</v>
      </c>
      <c r="E427" s="15"/>
      <c r="F427" s="16"/>
      <c r="G427" s="16"/>
      <c r="H427" s="16" t="s">
        <v>173</v>
      </c>
      <c r="I427" s="16" t="s">
        <v>77</v>
      </c>
      <c r="J427" s="16" t="s">
        <v>174</v>
      </c>
      <c r="K427" s="16" t="s">
        <v>65</v>
      </c>
      <c r="L427" s="359" t="str">
        <f t="shared" si="194"/>
        <v>SL3-SLW-M2-HE1</v>
      </c>
      <c r="M427" s="21" t="str">
        <f>IFERROR(VLOOKUP(J427,'LOOK-UP TABLES'!$AS:$AT,2,FALSE),"")</f>
        <v xml:space="preserve">Heater </v>
      </c>
      <c r="N427" s="21" t="s">
        <v>61</v>
      </c>
      <c r="O427" s="21" t="s">
        <v>320</v>
      </c>
      <c r="P427" s="21" t="s">
        <v>397</v>
      </c>
      <c r="Q427" s="21"/>
      <c r="R427" s="21" t="s">
        <v>176</v>
      </c>
      <c r="S427" s="37" t="str">
        <f t="shared" si="195"/>
        <v>Shiploader 3 Slew Motor 2 Space Heater</v>
      </c>
      <c r="T427" s="21"/>
      <c r="U427" s="21" t="s">
        <v>523</v>
      </c>
      <c r="V427" s="607"/>
      <c r="W427" s="21" t="s">
        <v>119</v>
      </c>
      <c r="X427" s="21"/>
      <c r="Y427" s="27"/>
      <c r="Z427" s="21"/>
      <c r="AA427" s="21"/>
      <c r="AB427" s="21"/>
      <c r="AC427" s="21"/>
      <c r="AD427" s="21"/>
      <c r="AE427" s="21"/>
      <c r="AF427" s="28" t="str">
        <f t="shared" si="196"/>
        <v/>
      </c>
      <c r="AI427" s="22"/>
      <c r="AP427" s="22" t="s">
        <v>177</v>
      </c>
      <c r="AQ427" s="369" t="s">
        <v>524</v>
      </c>
    </row>
    <row r="428" spans="1:43" s="20" customFormat="1" ht="15" customHeight="1" x14ac:dyDescent="0.25">
      <c r="A428" s="137">
        <f t="shared" si="122"/>
        <v>419</v>
      </c>
      <c r="B428" s="21" t="s">
        <v>16</v>
      </c>
      <c r="C428" s="15" t="s">
        <v>59</v>
      </c>
      <c r="D428" s="15" t="s">
        <v>511</v>
      </c>
      <c r="E428" s="15"/>
      <c r="F428" s="16"/>
      <c r="G428" s="16"/>
      <c r="H428" s="16" t="s">
        <v>173</v>
      </c>
      <c r="I428" s="16" t="s">
        <v>83</v>
      </c>
      <c r="J428" s="16" t="s">
        <v>174</v>
      </c>
      <c r="K428" s="16" t="s">
        <v>65</v>
      </c>
      <c r="L428" s="359" t="str">
        <f t="shared" si="194"/>
        <v>SL3-SLW-M3-HE1</v>
      </c>
      <c r="M428" s="21" t="str">
        <f>IFERROR(VLOOKUP(J428,'LOOK-UP TABLES'!$AS:$AT,2,FALSE),"")</f>
        <v xml:space="preserve">Heater </v>
      </c>
      <c r="N428" s="21" t="s">
        <v>61</v>
      </c>
      <c r="O428" s="21" t="s">
        <v>320</v>
      </c>
      <c r="P428" s="21" t="s">
        <v>482</v>
      </c>
      <c r="Q428" s="21"/>
      <c r="R428" s="21" t="s">
        <v>176</v>
      </c>
      <c r="S428" s="37" t="str">
        <f t="shared" si="195"/>
        <v>Shiploader 3 Slew Motor 3 Space Heater</v>
      </c>
      <c r="T428" s="21"/>
      <c r="U428" s="21" t="s">
        <v>523</v>
      </c>
      <c r="V428" s="607"/>
      <c r="W428" s="21" t="s">
        <v>119</v>
      </c>
      <c r="X428" s="21"/>
      <c r="Y428" s="27"/>
      <c r="Z428" s="21"/>
      <c r="AA428" s="21"/>
      <c r="AB428" s="21"/>
      <c r="AC428" s="21"/>
      <c r="AD428" s="21"/>
      <c r="AE428" s="21"/>
      <c r="AF428" s="28" t="str">
        <f t="shared" si="196"/>
        <v/>
      </c>
      <c r="AI428" s="22"/>
      <c r="AP428" s="22" t="s">
        <v>177</v>
      </c>
      <c r="AQ428" s="369" t="s">
        <v>524</v>
      </c>
    </row>
    <row r="429" spans="1:43" s="20" customFormat="1" ht="15" customHeight="1" x14ac:dyDescent="0.25">
      <c r="A429" s="137">
        <f t="shared" si="122"/>
        <v>420</v>
      </c>
      <c r="B429" s="21" t="s">
        <v>16</v>
      </c>
      <c r="C429" s="15" t="s">
        <v>59</v>
      </c>
      <c r="D429" s="15" t="s">
        <v>511</v>
      </c>
      <c r="E429" s="15"/>
      <c r="F429" s="16"/>
      <c r="G429" s="16"/>
      <c r="H429" s="16" t="s">
        <v>173</v>
      </c>
      <c r="I429" s="16" t="s">
        <v>85</v>
      </c>
      <c r="J429" s="16" t="s">
        <v>174</v>
      </c>
      <c r="K429" s="16" t="s">
        <v>65</v>
      </c>
      <c r="L429" s="359" t="str">
        <f t="shared" si="194"/>
        <v>SL3-SLW-M4-HE1</v>
      </c>
      <c r="M429" s="21" t="str">
        <f>IFERROR(VLOOKUP(J429,'LOOK-UP TABLES'!$AS:$AT,2,FALSE),"")</f>
        <v xml:space="preserve">Heater </v>
      </c>
      <c r="N429" s="21" t="s">
        <v>61</v>
      </c>
      <c r="O429" s="21" t="s">
        <v>320</v>
      </c>
      <c r="P429" s="21" t="s">
        <v>483</v>
      </c>
      <c r="Q429" s="21"/>
      <c r="R429" s="21" t="s">
        <v>176</v>
      </c>
      <c r="S429" s="37" t="str">
        <f t="shared" si="195"/>
        <v>Shiploader 3 Slew Motor 4 Space Heater</v>
      </c>
      <c r="T429" s="21"/>
      <c r="U429" s="21" t="s">
        <v>523</v>
      </c>
      <c r="V429" s="607"/>
      <c r="W429" s="21" t="s">
        <v>119</v>
      </c>
      <c r="X429" s="21"/>
      <c r="Y429" s="27"/>
      <c r="Z429" s="21"/>
      <c r="AA429" s="21"/>
      <c r="AB429" s="21"/>
      <c r="AC429" s="21"/>
      <c r="AD429" s="21"/>
      <c r="AE429" s="21"/>
      <c r="AF429" s="28" t="str">
        <f t="shared" si="196"/>
        <v/>
      </c>
      <c r="AI429" s="22"/>
      <c r="AP429" s="22" t="s">
        <v>177</v>
      </c>
      <c r="AQ429" s="369" t="s">
        <v>524</v>
      </c>
    </row>
    <row r="430" spans="1:43" s="20" customFormat="1" ht="15" customHeight="1" x14ac:dyDescent="0.25">
      <c r="A430" s="137">
        <f t="shared" si="122"/>
        <v>421</v>
      </c>
      <c r="B430" s="21" t="s">
        <v>16</v>
      </c>
      <c r="C430" s="15" t="s">
        <v>59</v>
      </c>
      <c r="D430" s="15" t="s">
        <v>511</v>
      </c>
      <c r="E430" s="15"/>
      <c r="F430" s="16"/>
      <c r="G430" s="16"/>
      <c r="H430" s="16" t="s">
        <v>173</v>
      </c>
      <c r="I430" s="16" t="s">
        <v>123</v>
      </c>
      <c r="J430" s="16" t="s">
        <v>174</v>
      </c>
      <c r="K430" s="16" t="s">
        <v>65</v>
      </c>
      <c r="L430" s="359" t="str">
        <f t="shared" si="194"/>
        <v>SL3-SLW-M5-HE1</v>
      </c>
      <c r="M430" s="21" t="str">
        <f>IFERROR(VLOOKUP(J430,'LOOK-UP TABLES'!$AS:$AT,2,FALSE),"")</f>
        <v xml:space="preserve">Heater </v>
      </c>
      <c r="N430" s="21" t="s">
        <v>61</v>
      </c>
      <c r="O430" s="21" t="s">
        <v>320</v>
      </c>
      <c r="P430" s="21" t="s">
        <v>525</v>
      </c>
      <c r="Q430" s="21"/>
      <c r="R430" s="21" t="s">
        <v>176</v>
      </c>
      <c r="S430" s="37" t="str">
        <f t="shared" si="195"/>
        <v>Shiploader 3 Slew Motor 5 Space Heater</v>
      </c>
      <c r="T430" s="21"/>
      <c r="U430" s="21" t="s">
        <v>523</v>
      </c>
      <c r="V430" s="607"/>
      <c r="W430" s="21" t="s">
        <v>119</v>
      </c>
      <c r="X430" s="21"/>
      <c r="Y430" s="27"/>
      <c r="Z430" s="21"/>
      <c r="AA430" s="21"/>
      <c r="AB430" s="21"/>
      <c r="AC430" s="21"/>
      <c r="AD430" s="21"/>
      <c r="AE430" s="21"/>
      <c r="AF430" s="28" t="str">
        <f t="shared" si="196"/>
        <v/>
      </c>
      <c r="AI430" s="22"/>
      <c r="AP430" s="22" t="s">
        <v>177</v>
      </c>
      <c r="AQ430" s="369" t="s">
        <v>524</v>
      </c>
    </row>
    <row r="431" spans="1:43" s="20" customFormat="1" ht="15" customHeight="1" x14ac:dyDescent="0.25">
      <c r="A431" s="137">
        <f t="shared" si="122"/>
        <v>422</v>
      </c>
      <c r="B431" s="21" t="s">
        <v>16</v>
      </c>
      <c r="C431" s="15" t="s">
        <v>59</v>
      </c>
      <c r="D431" s="15" t="s">
        <v>511</v>
      </c>
      <c r="E431" s="15"/>
      <c r="F431" s="16"/>
      <c r="G431" s="16"/>
      <c r="H431" s="16" t="s">
        <v>173</v>
      </c>
      <c r="I431" s="16" t="s">
        <v>125</v>
      </c>
      <c r="J431" s="16" t="s">
        <v>174</v>
      </c>
      <c r="K431" s="16" t="s">
        <v>65</v>
      </c>
      <c r="L431" s="359" t="str">
        <f t="shared" si="194"/>
        <v>SL3-SLW-M6-HE1</v>
      </c>
      <c r="M431" s="21" t="str">
        <f>IFERROR(VLOOKUP(J431,'LOOK-UP TABLES'!$AS:$AT,2,FALSE),"")</f>
        <v xml:space="preserve">Heater </v>
      </c>
      <c r="N431" s="21" t="s">
        <v>61</v>
      </c>
      <c r="O431" s="21" t="s">
        <v>320</v>
      </c>
      <c r="P431" s="21" t="s">
        <v>526</v>
      </c>
      <c r="Q431" s="21"/>
      <c r="R431" s="21" t="s">
        <v>176</v>
      </c>
      <c r="S431" s="37" t="str">
        <f t="shared" si="195"/>
        <v>Shiploader 3 Slew Motor 6 Space Heater</v>
      </c>
      <c r="T431" s="21"/>
      <c r="U431" s="21" t="s">
        <v>523</v>
      </c>
      <c r="V431" s="607"/>
      <c r="W431" s="21" t="s">
        <v>119</v>
      </c>
      <c r="X431" s="21"/>
      <c r="Y431" s="27"/>
      <c r="Z431" s="21"/>
      <c r="AA431" s="21"/>
      <c r="AB431" s="21"/>
      <c r="AC431" s="21"/>
      <c r="AD431" s="21"/>
      <c r="AE431" s="21"/>
      <c r="AF431" s="28" t="str">
        <f t="shared" si="196"/>
        <v/>
      </c>
      <c r="AI431" s="22"/>
      <c r="AP431" s="22" t="s">
        <v>177</v>
      </c>
      <c r="AQ431" s="369" t="s">
        <v>524</v>
      </c>
    </row>
    <row r="432" spans="1:43" s="20" customFormat="1" ht="15" customHeight="1" x14ac:dyDescent="0.25">
      <c r="A432" s="137">
        <f t="shared" si="122"/>
        <v>423</v>
      </c>
      <c r="B432" s="21" t="s">
        <v>16</v>
      </c>
      <c r="C432" s="15" t="s">
        <v>59</v>
      </c>
      <c r="D432" s="15" t="s">
        <v>511</v>
      </c>
      <c r="E432" s="15"/>
      <c r="F432" s="16"/>
      <c r="G432" s="16"/>
      <c r="H432" s="16" t="s">
        <v>173</v>
      </c>
      <c r="I432" s="16" t="s">
        <v>127</v>
      </c>
      <c r="J432" s="16" t="s">
        <v>174</v>
      </c>
      <c r="K432" s="16" t="s">
        <v>65</v>
      </c>
      <c r="L432" s="359" t="str">
        <f t="shared" si="194"/>
        <v>SL3-SLW-M7-HE1</v>
      </c>
      <c r="M432" s="21" t="str">
        <f>IFERROR(VLOOKUP(J432,'LOOK-UP TABLES'!$AS:$AT,2,FALSE),"")</f>
        <v xml:space="preserve">Heater </v>
      </c>
      <c r="N432" s="21" t="s">
        <v>61</v>
      </c>
      <c r="O432" s="21" t="s">
        <v>320</v>
      </c>
      <c r="P432" s="21" t="s">
        <v>527</v>
      </c>
      <c r="Q432" s="21"/>
      <c r="R432" s="21" t="s">
        <v>176</v>
      </c>
      <c r="S432" s="37" t="str">
        <f t="shared" si="195"/>
        <v>Shiploader 3 Slew Motor 7 Space Heater</v>
      </c>
      <c r="T432" s="21"/>
      <c r="U432" s="21" t="s">
        <v>523</v>
      </c>
      <c r="V432" s="607"/>
      <c r="W432" s="21" t="s">
        <v>119</v>
      </c>
      <c r="X432" s="21"/>
      <c r="Y432" s="27"/>
      <c r="Z432" s="21"/>
      <c r="AA432" s="21"/>
      <c r="AB432" s="21"/>
      <c r="AC432" s="21"/>
      <c r="AD432" s="21"/>
      <c r="AE432" s="21"/>
      <c r="AF432" s="28" t="str">
        <f t="shared" si="196"/>
        <v/>
      </c>
      <c r="AI432" s="22"/>
      <c r="AP432" s="22" t="s">
        <v>177</v>
      </c>
      <c r="AQ432" s="369" t="s">
        <v>524</v>
      </c>
    </row>
    <row r="433" spans="1:43" s="20" customFormat="1" ht="15" customHeight="1" x14ac:dyDescent="0.25">
      <c r="A433" s="137">
        <f t="shared" si="122"/>
        <v>424</v>
      </c>
      <c r="B433" s="21" t="s">
        <v>16</v>
      </c>
      <c r="C433" s="15" t="s">
        <v>59</v>
      </c>
      <c r="D433" s="15" t="s">
        <v>511</v>
      </c>
      <c r="E433" s="15"/>
      <c r="F433" s="16"/>
      <c r="G433" s="16"/>
      <c r="H433" s="16" t="s">
        <v>173</v>
      </c>
      <c r="I433" s="16" t="s">
        <v>190</v>
      </c>
      <c r="J433" s="16" t="s">
        <v>174</v>
      </c>
      <c r="K433" s="16" t="s">
        <v>65</v>
      </c>
      <c r="L433" s="359" t="str">
        <f t="shared" si="194"/>
        <v>SL3-SLW-M8-HE1</v>
      </c>
      <c r="M433" s="21" t="str">
        <f>IFERROR(VLOOKUP(J433,'LOOK-UP TABLES'!$AS:$AT,2,FALSE),"")</f>
        <v xml:space="preserve">Heater </v>
      </c>
      <c r="N433" s="21" t="s">
        <v>61</v>
      </c>
      <c r="O433" s="21" t="s">
        <v>320</v>
      </c>
      <c r="P433" s="21" t="s">
        <v>528</v>
      </c>
      <c r="Q433" s="21"/>
      <c r="R433" s="21" t="s">
        <v>176</v>
      </c>
      <c r="S433" s="37" t="str">
        <f t="shared" si="195"/>
        <v>Shiploader 3 Slew Motor 8 Space Heater</v>
      </c>
      <c r="T433" s="21"/>
      <c r="U433" s="21" t="s">
        <v>523</v>
      </c>
      <c r="V433" s="607"/>
      <c r="W433" s="21" t="s">
        <v>119</v>
      </c>
      <c r="X433" s="21"/>
      <c r="Y433" s="27"/>
      <c r="Z433" s="21"/>
      <c r="AA433" s="21"/>
      <c r="AB433" s="21"/>
      <c r="AC433" s="21"/>
      <c r="AD433" s="21"/>
      <c r="AE433" s="21"/>
      <c r="AF433" s="28" t="str">
        <f t="shared" si="196"/>
        <v/>
      </c>
      <c r="AI433" s="22"/>
      <c r="AP433" s="22" t="s">
        <v>177</v>
      </c>
      <c r="AQ433" s="369" t="s">
        <v>524</v>
      </c>
    </row>
    <row r="434" spans="1:43" s="20" customFormat="1" ht="15" customHeight="1" x14ac:dyDescent="0.25">
      <c r="A434" s="137">
        <f t="shared" si="122"/>
        <v>425</v>
      </c>
      <c r="B434" s="21"/>
      <c r="C434" s="15"/>
      <c r="D434" s="15"/>
      <c r="E434" s="15"/>
      <c r="F434" s="16"/>
      <c r="G434" s="16"/>
      <c r="H434" s="16"/>
      <c r="I434" s="16"/>
      <c r="J434" s="16"/>
      <c r="K434" s="16"/>
      <c r="L434" s="21"/>
      <c r="M434" s="21"/>
      <c r="N434" s="21"/>
      <c r="O434" s="21"/>
      <c r="P434" s="21"/>
      <c r="Q434" s="21"/>
      <c r="R434" s="21"/>
      <c r="S434" s="37"/>
      <c r="T434" s="21"/>
      <c r="U434" s="21" t="str">
        <f>IFERROR(VLOOKUP(L434, 'IO LIST'!$J$10:$AE$1823,22, FALSE),"")</f>
        <v/>
      </c>
      <c r="V434" s="21"/>
      <c r="W434" s="21"/>
      <c r="X434" s="21"/>
      <c r="Y434" s="27"/>
      <c r="Z434" s="21"/>
      <c r="AA434" s="21"/>
      <c r="AB434" s="21"/>
      <c r="AC434" s="21"/>
      <c r="AD434" s="21"/>
      <c r="AE434" s="21"/>
      <c r="AF434" s="28"/>
      <c r="AI434" s="22"/>
      <c r="AQ434" s="192"/>
    </row>
    <row r="435" spans="1:43" s="20" customFormat="1" ht="15" customHeight="1" x14ac:dyDescent="0.25">
      <c r="A435" s="137">
        <f t="shared" si="122"/>
        <v>426</v>
      </c>
      <c r="B435" s="21" t="s">
        <v>16</v>
      </c>
      <c r="C435" s="15" t="s">
        <v>59</v>
      </c>
      <c r="D435" s="15" t="s">
        <v>511</v>
      </c>
      <c r="E435" s="15"/>
      <c r="F435" s="16"/>
      <c r="G435" s="16"/>
      <c r="H435" s="16" t="s">
        <v>173</v>
      </c>
      <c r="I435" s="16" t="s">
        <v>65</v>
      </c>
      <c r="J435" s="16" t="s">
        <v>179</v>
      </c>
      <c r="K435" s="16" t="s">
        <v>65</v>
      </c>
      <c r="L435" s="259" t="str">
        <f t="shared" ref="L435:L442" si="197">IF(C435&lt;&gt;"",CONCATENATE(IF(C435&lt;&gt;"",C435,""),IF(D435&lt;&gt;"","-"&amp;D435&amp;E435,""),IF(F435&lt;&gt;"","-"&amp;F435&amp;G435,""),IF(H435&lt;&gt;"","-"&amp;H435&amp;I435,""),IF(J435&lt;&gt;"","-"&amp;J435&amp;K435,"")),"")</f>
        <v>SL3-SLW-M1-TE1</v>
      </c>
      <c r="M435" s="21" t="str">
        <f>IFERROR(VLOOKUP(J435,'LOOK-UP TABLES'!$AS:$AT,2,FALSE),"")</f>
        <v>Temperature Element</v>
      </c>
      <c r="N435" s="21" t="s">
        <v>61</v>
      </c>
      <c r="O435" s="21" t="s">
        <v>320</v>
      </c>
      <c r="P435" s="21" t="s">
        <v>175</v>
      </c>
      <c r="Q435" s="21"/>
      <c r="R435" s="21" t="s">
        <v>484</v>
      </c>
      <c r="S435" s="37" t="str">
        <f t="shared" ref="S435:S442" si="198">IF(L435&lt;&gt;"",IF(N435&lt;&gt;"",N435,"")&amp;IF(O435&lt;&gt;""," "&amp;O435,"")&amp;IF(P435&lt;&gt;""," "&amp;P435,"")&amp;IF(Q435&lt;&gt;""," "&amp;Q435,"")&amp;IF(R435&lt;&gt;""," "&amp;R435,""),"")</f>
        <v>Shiploader 3 Slew Motor 1 PTC Thermistor</v>
      </c>
      <c r="T435" s="21"/>
      <c r="U435" s="21" t="str">
        <f>IFERROR(VLOOKUP(L435, 'IO LIST'!$J$10:$AE$1823,22, FALSE),"")</f>
        <v/>
      </c>
      <c r="V435" s="21" t="s">
        <v>314</v>
      </c>
      <c r="W435" s="21" t="s">
        <v>119</v>
      </c>
      <c r="X435" s="21"/>
      <c r="Y435" s="27"/>
      <c r="Z435" s="21"/>
      <c r="AA435" s="21"/>
      <c r="AB435" s="21"/>
      <c r="AC435" s="21"/>
      <c r="AD435" s="21"/>
      <c r="AE435" s="21"/>
      <c r="AF435" s="28" t="str">
        <f t="shared" ref="AF435:AF442" si="199">IFERROR(IF(U435="FLEX-242-11","7265NBT-043020-242-100 to 180",IF(U435="FLEX-242-01","7265NBT-043020-242-000 to 083","")),"")</f>
        <v/>
      </c>
      <c r="AP435" s="20" t="s">
        <v>177</v>
      </c>
      <c r="AQ435" s="192" t="s">
        <v>524</v>
      </c>
    </row>
    <row r="436" spans="1:43" s="20" customFormat="1" ht="15" customHeight="1" x14ac:dyDescent="0.25">
      <c r="A436" s="137">
        <f t="shared" si="122"/>
        <v>427</v>
      </c>
      <c r="B436" s="21" t="s">
        <v>16</v>
      </c>
      <c r="C436" s="15" t="s">
        <v>59</v>
      </c>
      <c r="D436" s="15" t="s">
        <v>511</v>
      </c>
      <c r="E436" s="15"/>
      <c r="F436" s="16"/>
      <c r="G436" s="16"/>
      <c r="H436" s="16" t="s">
        <v>173</v>
      </c>
      <c r="I436" s="16" t="s">
        <v>77</v>
      </c>
      <c r="J436" s="16" t="s">
        <v>179</v>
      </c>
      <c r="K436" s="16" t="s">
        <v>65</v>
      </c>
      <c r="L436" s="259" t="str">
        <f t="shared" si="197"/>
        <v>SL3-SLW-M2-TE1</v>
      </c>
      <c r="M436" s="21" t="str">
        <f>IFERROR(VLOOKUP(J436,'LOOK-UP TABLES'!$AS:$AT,2,FALSE),"")</f>
        <v>Temperature Element</v>
      </c>
      <c r="N436" s="21" t="s">
        <v>61</v>
      </c>
      <c r="O436" s="21" t="s">
        <v>320</v>
      </c>
      <c r="P436" s="21" t="s">
        <v>397</v>
      </c>
      <c r="Q436" s="21"/>
      <c r="R436" s="21" t="s">
        <v>484</v>
      </c>
      <c r="S436" s="37" t="str">
        <f t="shared" si="198"/>
        <v>Shiploader 3 Slew Motor 2 PTC Thermistor</v>
      </c>
      <c r="T436" s="21"/>
      <c r="U436" s="21" t="str">
        <f>IFERROR(VLOOKUP(L436, 'IO LIST'!$J$10:$AE$1823,22, FALSE),"")</f>
        <v/>
      </c>
      <c r="V436" s="21" t="s">
        <v>314</v>
      </c>
      <c r="W436" s="21" t="s">
        <v>119</v>
      </c>
      <c r="X436" s="21"/>
      <c r="Y436" s="27"/>
      <c r="Z436" s="21"/>
      <c r="AA436" s="21"/>
      <c r="AB436" s="21"/>
      <c r="AC436" s="21"/>
      <c r="AD436" s="21"/>
      <c r="AE436" s="21"/>
      <c r="AF436" s="28" t="str">
        <f t="shared" si="199"/>
        <v/>
      </c>
      <c r="AP436" s="20" t="s">
        <v>177</v>
      </c>
      <c r="AQ436" s="192" t="s">
        <v>524</v>
      </c>
    </row>
    <row r="437" spans="1:43" s="20" customFormat="1" ht="15" customHeight="1" x14ac:dyDescent="0.25">
      <c r="A437" s="137">
        <f t="shared" si="122"/>
        <v>428</v>
      </c>
      <c r="B437" s="21" t="s">
        <v>16</v>
      </c>
      <c r="C437" s="15" t="s">
        <v>59</v>
      </c>
      <c r="D437" s="15" t="s">
        <v>511</v>
      </c>
      <c r="E437" s="15"/>
      <c r="F437" s="16"/>
      <c r="G437" s="16"/>
      <c r="H437" s="16" t="s">
        <v>173</v>
      </c>
      <c r="I437" s="16" t="s">
        <v>83</v>
      </c>
      <c r="J437" s="16" t="s">
        <v>179</v>
      </c>
      <c r="K437" s="16" t="s">
        <v>65</v>
      </c>
      <c r="L437" s="259" t="str">
        <f t="shared" si="197"/>
        <v>SL3-SLW-M3-TE1</v>
      </c>
      <c r="M437" s="21" t="str">
        <f>IFERROR(VLOOKUP(J437,'LOOK-UP TABLES'!$AS:$AT,2,FALSE),"")</f>
        <v>Temperature Element</v>
      </c>
      <c r="N437" s="21" t="s">
        <v>61</v>
      </c>
      <c r="O437" s="21" t="s">
        <v>320</v>
      </c>
      <c r="P437" s="21" t="s">
        <v>482</v>
      </c>
      <c r="Q437" s="21"/>
      <c r="R437" s="21" t="s">
        <v>484</v>
      </c>
      <c r="S437" s="37" t="str">
        <f t="shared" si="198"/>
        <v>Shiploader 3 Slew Motor 3 PTC Thermistor</v>
      </c>
      <c r="T437" s="21"/>
      <c r="U437" s="21" t="str">
        <f>IFERROR(VLOOKUP(L437, 'IO LIST'!$J$10:$AE$1823,22, FALSE),"")</f>
        <v/>
      </c>
      <c r="V437" s="21" t="s">
        <v>314</v>
      </c>
      <c r="W437" s="21" t="s">
        <v>119</v>
      </c>
      <c r="X437" s="21"/>
      <c r="Y437" s="27"/>
      <c r="Z437" s="21"/>
      <c r="AA437" s="21"/>
      <c r="AB437" s="21"/>
      <c r="AC437" s="21"/>
      <c r="AD437" s="21"/>
      <c r="AE437" s="21"/>
      <c r="AF437" s="28" t="str">
        <f t="shared" si="199"/>
        <v/>
      </c>
      <c r="AP437" s="20" t="s">
        <v>177</v>
      </c>
      <c r="AQ437" s="192" t="s">
        <v>524</v>
      </c>
    </row>
    <row r="438" spans="1:43" s="20" customFormat="1" ht="15" customHeight="1" x14ac:dyDescent="0.25">
      <c r="A438" s="137">
        <f t="shared" si="122"/>
        <v>429</v>
      </c>
      <c r="B438" s="21" t="s">
        <v>16</v>
      </c>
      <c r="C438" s="15" t="s">
        <v>59</v>
      </c>
      <c r="D438" s="15" t="s">
        <v>511</v>
      </c>
      <c r="E438" s="15"/>
      <c r="F438" s="16"/>
      <c r="G438" s="16"/>
      <c r="H438" s="16" t="s">
        <v>173</v>
      </c>
      <c r="I438" s="16" t="s">
        <v>85</v>
      </c>
      <c r="J438" s="16" t="s">
        <v>179</v>
      </c>
      <c r="K438" s="16" t="s">
        <v>65</v>
      </c>
      <c r="L438" s="259" t="str">
        <f t="shared" si="197"/>
        <v>SL3-SLW-M4-TE1</v>
      </c>
      <c r="M438" s="21" t="str">
        <f>IFERROR(VLOOKUP(J438,'LOOK-UP TABLES'!$AS:$AT,2,FALSE),"")</f>
        <v>Temperature Element</v>
      </c>
      <c r="N438" s="21" t="s">
        <v>61</v>
      </c>
      <c r="O438" s="21" t="s">
        <v>320</v>
      </c>
      <c r="P438" s="21" t="s">
        <v>483</v>
      </c>
      <c r="Q438" s="21"/>
      <c r="R438" s="21" t="s">
        <v>484</v>
      </c>
      <c r="S438" s="37" t="str">
        <f t="shared" si="198"/>
        <v>Shiploader 3 Slew Motor 4 PTC Thermistor</v>
      </c>
      <c r="T438" s="21"/>
      <c r="U438" s="21" t="str">
        <f>IFERROR(VLOOKUP(L438, 'IO LIST'!$J$10:$AE$1823,22, FALSE),"")</f>
        <v/>
      </c>
      <c r="V438" s="21" t="s">
        <v>314</v>
      </c>
      <c r="W438" s="21" t="s">
        <v>119</v>
      </c>
      <c r="X438" s="21"/>
      <c r="Y438" s="27"/>
      <c r="Z438" s="21"/>
      <c r="AA438" s="21"/>
      <c r="AB438" s="21"/>
      <c r="AC438" s="21"/>
      <c r="AD438" s="21"/>
      <c r="AE438" s="21"/>
      <c r="AF438" s="28" t="str">
        <f t="shared" si="199"/>
        <v/>
      </c>
      <c r="AP438" s="20" t="s">
        <v>177</v>
      </c>
      <c r="AQ438" s="192" t="s">
        <v>524</v>
      </c>
    </row>
    <row r="439" spans="1:43" s="20" customFormat="1" ht="15" customHeight="1" x14ac:dyDescent="0.25">
      <c r="A439" s="137">
        <f t="shared" si="122"/>
        <v>430</v>
      </c>
      <c r="B439" s="21" t="s">
        <v>16</v>
      </c>
      <c r="C439" s="15" t="s">
        <v>59</v>
      </c>
      <c r="D439" s="15" t="s">
        <v>511</v>
      </c>
      <c r="E439" s="15"/>
      <c r="F439" s="16"/>
      <c r="G439" s="16"/>
      <c r="H439" s="16" t="s">
        <v>173</v>
      </c>
      <c r="I439" s="16" t="s">
        <v>123</v>
      </c>
      <c r="J439" s="16" t="s">
        <v>179</v>
      </c>
      <c r="K439" s="16" t="s">
        <v>65</v>
      </c>
      <c r="L439" s="259" t="str">
        <f t="shared" si="197"/>
        <v>SL3-SLW-M5-TE1</v>
      </c>
      <c r="M439" s="21" t="str">
        <f>IFERROR(VLOOKUP(J439,'LOOK-UP TABLES'!$AS:$AT,2,FALSE),"")</f>
        <v>Temperature Element</v>
      </c>
      <c r="N439" s="21" t="s">
        <v>61</v>
      </c>
      <c r="O439" s="21" t="s">
        <v>320</v>
      </c>
      <c r="P439" s="21" t="s">
        <v>525</v>
      </c>
      <c r="Q439" s="21"/>
      <c r="R439" s="21" t="s">
        <v>484</v>
      </c>
      <c r="S439" s="37" t="str">
        <f t="shared" si="198"/>
        <v>Shiploader 3 Slew Motor 5 PTC Thermistor</v>
      </c>
      <c r="T439" s="21"/>
      <c r="U439" s="21" t="str">
        <f>IFERROR(VLOOKUP(L439, 'IO LIST'!$J$10:$AE$1823,22, FALSE),"")</f>
        <v/>
      </c>
      <c r="V439" s="21" t="s">
        <v>314</v>
      </c>
      <c r="W439" s="21" t="s">
        <v>119</v>
      </c>
      <c r="X439" s="21"/>
      <c r="Y439" s="27"/>
      <c r="Z439" s="21"/>
      <c r="AA439" s="21"/>
      <c r="AB439" s="21"/>
      <c r="AC439" s="21"/>
      <c r="AD439" s="21"/>
      <c r="AE439" s="21"/>
      <c r="AF439" s="28" t="str">
        <f t="shared" si="199"/>
        <v/>
      </c>
      <c r="AP439" s="20" t="s">
        <v>177</v>
      </c>
      <c r="AQ439" s="192" t="s">
        <v>524</v>
      </c>
    </row>
    <row r="440" spans="1:43" s="20" customFormat="1" ht="15" customHeight="1" x14ac:dyDescent="0.25">
      <c r="A440" s="137">
        <f t="shared" si="122"/>
        <v>431</v>
      </c>
      <c r="B440" s="21" t="s">
        <v>16</v>
      </c>
      <c r="C440" s="15" t="s">
        <v>59</v>
      </c>
      <c r="D440" s="15" t="s">
        <v>511</v>
      </c>
      <c r="E440" s="15"/>
      <c r="F440" s="16"/>
      <c r="G440" s="16"/>
      <c r="H440" s="16" t="s">
        <v>173</v>
      </c>
      <c r="I440" s="16" t="s">
        <v>125</v>
      </c>
      <c r="J440" s="16" t="s">
        <v>179</v>
      </c>
      <c r="K440" s="16" t="s">
        <v>65</v>
      </c>
      <c r="L440" s="259" t="str">
        <f t="shared" si="197"/>
        <v>SL3-SLW-M6-TE1</v>
      </c>
      <c r="M440" s="21" t="str">
        <f>IFERROR(VLOOKUP(J440,'LOOK-UP TABLES'!$AS:$AT,2,FALSE),"")</f>
        <v>Temperature Element</v>
      </c>
      <c r="N440" s="21" t="s">
        <v>61</v>
      </c>
      <c r="O440" s="21" t="s">
        <v>320</v>
      </c>
      <c r="P440" s="21" t="s">
        <v>526</v>
      </c>
      <c r="Q440" s="21"/>
      <c r="R440" s="21" t="s">
        <v>484</v>
      </c>
      <c r="S440" s="37" t="str">
        <f t="shared" si="198"/>
        <v>Shiploader 3 Slew Motor 6 PTC Thermistor</v>
      </c>
      <c r="T440" s="21"/>
      <c r="U440" s="21" t="str">
        <f>IFERROR(VLOOKUP(L440, 'IO LIST'!$J$10:$AE$1823,22, FALSE),"")</f>
        <v/>
      </c>
      <c r="V440" s="21" t="s">
        <v>314</v>
      </c>
      <c r="W440" s="21" t="s">
        <v>119</v>
      </c>
      <c r="X440" s="21"/>
      <c r="Y440" s="27"/>
      <c r="Z440" s="21"/>
      <c r="AA440" s="21"/>
      <c r="AB440" s="21"/>
      <c r="AC440" s="21"/>
      <c r="AD440" s="21"/>
      <c r="AE440" s="21"/>
      <c r="AF440" s="28" t="str">
        <f t="shared" si="199"/>
        <v/>
      </c>
      <c r="AP440" s="20" t="s">
        <v>177</v>
      </c>
      <c r="AQ440" s="192" t="s">
        <v>524</v>
      </c>
    </row>
    <row r="441" spans="1:43" s="20" customFormat="1" ht="15" customHeight="1" x14ac:dyDescent="0.25">
      <c r="A441" s="137">
        <f t="shared" si="122"/>
        <v>432</v>
      </c>
      <c r="B441" s="21" t="s">
        <v>16</v>
      </c>
      <c r="C441" s="15" t="s">
        <v>59</v>
      </c>
      <c r="D441" s="15" t="s">
        <v>511</v>
      </c>
      <c r="E441" s="15"/>
      <c r="F441" s="16"/>
      <c r="G441" s="16"/>
      <c r="H441" s="16" t="s">
        <v>173</v>
      </c>
      <c r="I441" s="16" t="s">
        <v>127</v>
      </c>
      <c r="J441" s="16" t="s">
        <v>179</v>
      </c>
      <c r="K441" s="16" t="s">
        <v>65</v>
      </c>
      <c r="L441" s="259" t="str">
        <f t="shared" si="197"/>
        <v>SL3-SLW-M7-TE1</v>
      </c>
      <c r="M441" s="21" t="str">
        <f>IFERROR(VLOOKUP(J441,'LOOK-UP TABLES'!$AS:$AT,2,FALSE),"")</f>
        <v>Temperature Element</v>
      </c>
      <c r="N441" s="21" t="s">
        <v>61</v>
      </c>
      <c r="O441" s="21" t="s">
        <v>320</v>
      </c>
      <c r="P441" s="21" t="s">
        <v>527</v>
      </c>
      <c r="Q441" s="21"/>
      <c r="R441" s="21" t="s">
        <v>484</v>
      </c>
      <c r="S441" s="37" t="str">
        <f t="shared" si="198"/>
        <v>Shiploader 3 Slew Motor 7 PTC Thermistor</v>
      </c>
      <c r="T441" s="21"/>
      <c r="U441" s="21" t="str">
        <f>IFERROR(VLOOKUP(L441, 'IO LIST'!$J$10:$AE$1823,22, FALSE),"")</f>
        <v/>
      </c>
      <c r="V441" s="21" t="s">
        <v>314</v>
      </c>
      <c r="W441" s="21" t="s">
        <v>119</v>
      </c>
      <c r="X441" s="21"/>
      <c r="Y441" s="27"/>
      <c r="Z441" s="21"/>
      <c r="AA441" s="21"/>
      <c r="AB441" s="21"/>
      <c r="AC441" s="21"/>
      <c r="AD441" s="21"/>
      <c r="AE441" s="21"/>
      <c r="AF441" s="28" t="str">
        <f t="shared" si="199"/>
        <v/>
      </c>
      <c r="AP441" s="20" t="s">
        <v>177</v>
      </c>
      <c r="AQ441" s="192" t="s">
        <v>524</v>
      </c>
    </row>
    <row r="442" spans="1:43" s="20" customFormat="1" ht="15" customHeight="1" x14ac:dyDescent="0.25">
      <c r="A442" s="137">
        <f t="shared" si="122"/>
        <v>433</v>
      </c>
      <c r="B442" s="21" t="s">
        <v>16</v>
      </c>
      <c r="C442" s="15" t="s">
        <v>59</v>
      </c>
      <c r="D442" s="15" t="s">
        <v>511</v>
      </c>
      <c r="E442" s="15"/>
      <c r="F442" s="16"/>
      <c r="G442" s="16"/>
      <c r="H442" s="16" t="s">
        <v>173</v>
      </c>
      <c r="I442" s="16" t="s">
        <v>190</v>
      </c>
      <c r="J442" s="16" t="s">
        <v>179</v>
      </c>
      <c r="K442" s="16" t="s">
        <v>65</v>
      </c>
      <c r="L442" s="259" t="str">
        <f t="shared" si="197"/>
        <v>SL3-SLW-M8-TE1</v>
      </c>
      <c r="M442" s="21" t="str">
        <f>IFERROR(VLOOKUP(J442,'LOOK-UP TABLES'!$AS:$AT,2,FALSE),"")</f>
        <v>Temperature Element</v>
      </c>
      <c r="N442" s="21" t="s">
        <v>61</v>
      </c>
      <c r="O442" s="21" t="s">
        <v>320</v>
      </c>
      <c r="P442" s="21" t="s">
        <v>528</v>
      </c>
      <c r="Q442" s="21"/>
      <c r="R442" s="21" t="s">
        <v>484</v>
      </c>
      <c r="S442" s="37" t="str">
        <f t="shared" si="198"/>
        <v>Shiploader 3 Slew Motor 8 PTC Thermistor</v>
      </c>
      <c r="T442" s="21"/>
      <c r="U442" s="21" t="str">
        <f>IFERROR(VLOOKUP(L442, 'IO LIST'!$J$10:$AE$1823,22, FALSE),"")</f>
        <v/>
      </c>
      <c r="V442" s="21" t="s">
        <v>314</v>
      </c>
      <c r="W442" s="21" t="s">
        <v>119</v>
      </c>
      <c r="X442" s="21"/>
      <c r="Y442" s="27"/>
      <c r="Z442" s="21"/>
      <c r="AA442" s="21"/>
      <c r="AB442" s="21"/>
      <c r="AC442" s="21"/>
      <c r="AD442" s="21"/>
      <c r="AE442" s="21"/>
      <c r="AF442" s="28" t="str">
        <f t="shared" si="199"/>
        <v/>
      </c>
      <c r="AP442" s="20" t="s">
        <v>177</v>
      </c>
      <c r="AQ442" s="192" t="s">
        <v>524</v>
      </c>
    </row>
    <row r="443" spans="1:43" s="20" customFormat="1" ht="15" customHeight="1" x14ac:dyDescent="0.25">
      <c r="A443" s="137">
        <f t="shared" si="122"/>
        <v>434</v>
      </c>
      <c r="B443" s="21"/>
      <c r="C443" s="15"/>
      <c r="D443" s="15"/>
      <c r="E443" s="15"/>
      <c r="F443" s="16"/>
      <c r="G443" s="16"/>
      <c r="H443" s="16"/>
      <c r="I443" s="16"/>
      <c r="J443" s="16"/>
      <c r="K443" s="16"/>
      <c r="L443" s="21"/>
      <c r="M443" s="21"/>
      <c r="N443" s="21"/>
      <c r="O443" s="21"/>
      <c r="P443" s="21"/>
      <c r="Q443" s="21"/>
      <c r="R443" s="21"/>
      <c r="S443" s="37"/>
      <c r="T443" s="21"/>
      <c r="U443" s="21" t="str">
        <f>IFERROR(VLOOKUP(L443, 'IO LIST'!$J$10:$AE$1823,22, FALSE),"")</f>
        <v/>
      </c>
      <c r="V443" s="21"/>
      <c r="W443" s="21"/>
      <c r="X443" s="21"/>
      <c r="Y443" s="27"/>
      <c r="Z443" s="21"/>
      <c r="AA443" s="21"/>
      <c r="AB443" s="21"/>
      <c r="AC443" s="21"/>
      <c r="AD443" s="21"/>
      <c r="AE443" s="21"/>
      <c r="AF443" s="28"/>
      <c r="AI443" s="22"/>
      <c r="AQ443" s="192"/>
    </row>
    <row r="444" spans="1:43" s="20" customFormat="1" ht="15" customHeight="1" x14ac:dyDescent="0.25">
      <c r="A444" s="137">
        <f t="shared" si="122"/>
        <v>435</v>
      </c>
      <c r="B444" s="21" t="s">
        <v>9</v>
      </c>
      <c r="C444" s="15" t="s">
        <v>59</v>
      </c>
      <c r="D444" s="15" t="s">
        <v>511</v>
      </c>
      <c r="E444" s="15"/>
      <c r="F444" s="16"/>
      <c r="G444" s="16"/>
      <c r="H444" s="16" t="s">
        <v>192</v>
      </c>
      <c r="I444" s="16" t="s">
        <v>65</v>
      </c>
      <c r="J444" s="16"/>
      <c r="K444" s="16"/>
      <c r="L444" s="359" t="str">
        <f t="shared" ref="L444:L469" si="200">IF(C444&lt;&gt;"",CONCATENATE(IF(C444&lt;&gt;"",C444,""),IF(D444&lt;&gt;"","-"&amp;D444&amp;E444,""),IF(F444&lt;&gt;"","-"&amp;F444&amp;G444,""),IF(H444&lt;&gt;"","-"&amp;H444&amp;I444,""),IF(J444&lt;&gt;"","-"&amp;J444&amp;K444,"")),"")</f>
        <v>SL3-SLW-BK1</v>
      </c>
      <c r="M444" s="21" t="str">
        <f>IFERROR(VLOOKUP(J444,'LOOK-UP TABLES'!$AS:$AT,2,FALSE),"")</f>
        <v/>
      </c>
      <c r="N444" s="21" t="s">
        <v>61</v>
      </c>
      <c r="O444" s="21" t="s">
        <v>320</v>
      </c>
      <c r="P444" s="21" t="s">
        <v>485</v>
      </c>
      <c r="Q444" s="21"/>
      <c r="R444" s="21"/>
      <c r="S444" s="37" t="str">
        <f t="shared" ref="S444:S451" si="201">IF(L444&lt;&gt;"",IF(N444&lt;&gt;"",N444,"")&amp;IF(O444&lt;&gt;""," "&amp;O444,"")&amp;IF(P444&lt;&gt;""," "&amp;P444,"")&amp;IF(Q444&lt;&gt;""," "&amp;Q444,"")&amp;IF(R444&lt;&gt;""," "&amp;R444,""),"")</f>
        <v>Shiploader 3 Slew Motor 1 Brake</v>
      </c>
      <c r="T444" s="21"/>
      <c r="U444" s="21" t="s">
        <v>523</v>
      </c>
      <c r="V444" s="607" t="s">
        <v>99</v>
      </c>
      <c r="W444" s="21" t="s">
        <v>119</v>
      </c>
      <c r="X444" s="21"/>
      <c r="Y444" s="27"/>
      <c r="Z444" s="21"/>
      <c r="AA444" s="21"/>
      <c r="AB444" s="21"/>
      <c r="AC444" s="21"/>
      <c r="AD444" s="21"/>
      <c r="AE444" s="21"/>
      <c r="AF444" s="28" t="str">
        <f t="shared" si="184"/>
        <v/>
      </c>
      <c r="AI444" s="22"/>
      <c r="AP444" s="22" t="s">
        <v>177</v>
      </c>
      <c r="AQ444" s="369" t="s">
        <v>524</v>
      </c>
    </row>
    <row r="445" spans="1:43" s="20" customFormat="1" ht="15" customHeight="1" x14ac:dyDescent="0.25">
      <c r="A445" s="137">
        <f t="shared" si="122"/>
        <v>436</v>
      </c>
      <c r="B445" s="21" t="s">
        <v>9</v>
      </c>
      <c r="C445" s="15" t="s">
        <v>59</v>
      </c>
      <c r="D445" s="15" t="s">
        <v>511</v>
      </c>
      <c r="E445" s="15"/>
      <c r="F445" s="16"/>
      <c r="G445" s="16"/>
      <c r="H445" s="16" t="s">
        <v>192</v>
      </c>
      <c r="I445" s="16" t="s">
        <v>77</v>
      </c>
      <c r="J445" s="16"/>
      <c r="K445" s="16"/>
      <c r="L445" s="359" t="str">
        <f t="shared" si="200"/>
        <v>SL3-SLW-BK2</v>
      </c>
      <c r="M445" s="21" t="str">
        <f>IFERROR(VLOOKUP(J445,'LOOK-UP TABLES'!$AS:$AT,2,FALSE),"")</f>
        <v/>
      </c>
      <c r="N445" s="21" t="s">
        <v>61</v>
      </c>
      <c r="O445" s="21" t="s">
        <v>320</v>
      </c>
      <c r="P445" s="21" t="s">
        <v>419</v>
      </c>
      <c r="Q445" s="21"/>
      <c r="R445" s="21"/>
      <c r="S445" s="37" t="str">
        <f t="shared" si="201"/>
        <v>Shiploader 3 Slew Motor 2 Brake</v>
      </c>
      <c r="T445" s="21"/>
      <c r="U445" s="21" t="s">
        <v>523</v>
      </c>
      <c r="V445" s="607"/>
      <c r="W445" s="21" t="s">
        <v>119</v>
      </c>
      <c r="X445" s="21"/>
      <c r="Y445" s="27"/>
      <c r="Z445" s="21"/>
      <c r="AA445" s="21"/>
      <c r="AB445" s="21"/>
      <c r="AC445" s="21"/>
      <c r="AD445" s="21"/>
      <c r="AE445" s="21"/>
      <c r="AF445" s="28" t="str">
        <f t="shared" si="184"/>
        <v/>
      </c>
      <c r="AI445" s="22"/>
      <c r="AP445" s="22" t="s">
        <v>177</v>
      </c>
      <c r="AQ445" s="369" t="s">
        <v>524</v>
      </c>
    </row>
    <row r="446" spans="1:43" s="20" customFormat="1" ht="15" customHeight="1" x14ac:dyDescent="0.25">
      <c r="A446" s="137">
        <f t="shared" si="122"/>
        <v>437</v>
      </c>
      <c r="B446" s="21" t="s">
        <v>9</v>
      </c>
      <c r="C446" s="15" t="s">
        <v>59</v>
      </c>
      <c r="D446" s="15" t="s">
        <v>511</v>
      </c>
      <c r="E446" s="15"/>
      <c r="F446" s="16"/>
      <c r="G446" s="16"/>
      <c r="H446" s="16" t="s">
        <v>192</v>
      </c>
      <c r="I446" s="16" t="s">
        <v>83</v>
      </c>
      <c r="J446" s="16"/>
      <c r="K446" s="16"/>
      <c r="L446" s="359" t="str">
        <f t="shared" si="200"/>
        <v>SL3-SLW-BK3</v>
      </c>
      <c r="M446" s="21" t="str">
        <f>IFERROR(VLOOKUP(J446,'LOOK-UP TABLES'!$AS:$AT,2,FALSE),"")</f>
        <v/>
      </c>
      <c r="N446" s="21" t="s">
        <v>61</v>
      </c>
      <c r="O446" s="21" t="s">
        <v>320</v>
      </c>
      <c r="P446" s="21" t="s">
        <v>486</v>
      </c>
      <c r="Q446" s="21"/>
      <c r="R446" s="21"/>
      <c r="S446" s="37" t="str">
        <f t="shared" si="201"/>
        <v>Shiploader 3 Slew Motor 3 Brake</v>
      </c>
      <c r="T446" s="21"/>
      <c r="U446" s="21" t="s">
        <v>523</v>
      </c>
      <c r="V446" s="607"/>
      <c r="W446" s="21" t="s">
        <v>119</v>
      </c>
      <c r="X446" s="21"/>
      <c r="Y446" s="27"/>
      <c r="Z446" s="21"/>
      <c r="AA446" s="21"/>
      <c r="AB446" s="21"/>
      <c r="AC446" s="21"/>
      <c r="AD446" s="21"/>
      <c r="AE446" s="21"/>
      <c r="AF446" s="28" t="str">
        <f t="shared" si="184"/>
        <v/>
      </c>
      <c r="AI446" s="22"/>
      <c r="AP446" s="22" t="s">
        <v>177</v>
      </c>
      <c r="AQ446" s="369" t="s">
        <v>524</v>
      </c>
    </row>
    <row r="447" spans="1:43" s="20" customFormat="1" ht="15" customHeight="1" x14ac:dyDescent="0.25">
      <c r="A447" s="137">
        <f t="shared" si="122"/>
        <v>438</v>
      </c>
      <c r="B447" s="21" t="s">
        <v>9</v>
      </c>
      <c r="C447" s="15" t="s">
        <v>59</v>
      </c>
      <c r="D447" s="15" t="s">
        <v>511</v>
      </c>
      <c r="E447" s="15"/>
      <c r="F447" s="16"/>
      <c r="G447" s="16"/>
      <c r="H447" s="16" t="s">
        <v>192</v>
      </c>
      <c r="I447" s="16" t="s">
        <v>85</v>
      </c>
      <c r="J447" s="16"/>
      <c r="K447" s="16"/>
      <c r="L447" s="359" t="str">
        <f t="shared" si="200"/>
        <v>SL3-SLW-BK4</v>
      </c>
      <c r="M447" s="21" t="str">
        <f>IFERROR(VLOOKUP(J447,'LOOK-UP TABLES'!$AS:$AT,2,FALSE),"")</f>
        <v/>
      </c>
      <c r="N447" s="21" t="s">
        <v>61</v>
      </c>
      <c r="O447" s="21" t="s">
        <v>320</v>
      </c>
      <c r="P447" s="21" t="s">
        <v>487</v>
      </c>
      <c r="Q447" s="21"/>
      <c r="R447" s="21"/>
      <c r="S447" s="37" t="str">
        <f t="shared" si="201"/>
        <v>Shiploader 3 Slew Motor 4 Brake</v>
      </c>
      <c r="T447" s="21"/>
      <c r="U447" s="21" t="s">
        <v>523</v>
      </c>
      <c r="V447" s="607"/>
      <c r="W447" s="21" t="s">
        <v>119</v>
      </c>
      <c r="X447" s="21"/>
      <c r="Y447" s="27"/>
      <c r="Z447" s="21"/>
      <c r="AA447" s="21"/>
      <c r="AB447" s="21"/>
      <c r="AC447" s="21"/>
      <c r="AD447" s="21"/>
      <c r="AE447" s="21"/>
      <c r="AF447" s="28" t="str">
        <f t="shared" si="184"/>
        <v/>
      </c>
      <c r="AI447" s="22"/>
      <c r="AP447" s="22" t="s">
        <v>177</v>
      </c>
      <c r="AQ447" s="369" t="s">
        <v>524</v>
      </c>
    </row>
    <row r="448" spans="1:43" s="20" customFormat="1" ht="15" customHeight="1" x14ac:dyDescent="0.25">
      <c r="A448" s="137">
        <f t="shared" si="122"/>
        <v>439</v>
      </c>
      <c r="B448" s="21" t="s">
        <v>9</v>
      </c>
      <c r="C448" s="15" t="s">
        <v>59</v>
      </c>
      <c r="D448" s="15" t="s">
        <v>511</v>
      </c>
      <c r="E448" s="15"/>
      <c r="F448" s="16"/>
      <c r="G448" s="16"/>
      <c r="H448" s="16" t="s">
        <v>192</v>
      </c>
      <c r="I448" s="16" t="s">
        <v>123</v>
      </c>
      <c r="J448" s="16"/>
      <c r="K448" s="16"/>
      <c r="L448" s="359" t="str">
        <f t="shared" si="200"/>
        <v>SL3-SLW-BK5</v>
      </c>
      <c r="M448" s="21" t="str">
        <f>IFERROR(VLOOKUP(J448,'LOOK-UP TABLES'!$AS:$AT,2,FALSE),"")</f>
        <v/>
      </c>
      <c r="N448" s="21" t="s">
        <v>61</v>
      </c>
      <c r="O448" s="21" t="s">
        <v>320</v>
      </c>
      <c r="P448" s="21" t="s">
        <v>529</v>
      </c>
      <c r="Q448" s="21"/>
      <c r="R448" s="21"/>
      <c r="S448" s="37" t="str">
        <f t="shared" si="201"/>
        <v>Shiploader 3 Slew Motor 5 Brake</v>
      </c>
      <c r="T448" s="21"/>
      <c r="U448" s="21" t="s">
        <v>523</v>
      </c>
      <c r="V448" s="607"/>
      <c r="W448" s="21" t="s">
        <v>119</v>
      </c>
      <c r="X448" s="21"/>
      <c r="Y448" s="27"/>
      <c r="Z448" s="21"/>
      <c r="AA448" s="21"/>
      <c r="AB448" s="21"/>
      <c r="AC448" s="21"/>
      <c r="AD448" s="21"/>
      <c r="AE448" s="21"/>
      <c r="AF448" s="28" t="str">
        <f t="shared" si="184"/>
        <v/>
      </c>
      <c r="AI448" s="22"/>
      <c r="AP448" s="22" t="s">
        <v>177</v>
      </c>
      <c r="AQ448" s="369" t="s">
        <v>524</v>
      </c>
    </row>
    <row r="449" spans="1:43" s="20" customFormat="1" ht="15" customHeight="1" x14ac:dyDescent="0.25">
      <c r="A449" s="137">
        <f t="shared" si="122"/>
        <v>440</v>
      </c>
      <c r="B449" s="21" t="s">
        <v>9</v>
      </c>
      <c r="C449" s="15" t="s">
        <v>59</v>
      </c>
      <c r="D449" s="15" t="s">
        <v>511</v>
      </c>
      <c r="E449" s="15"/>
      <c r="F449" s="16"/>
      <c r="G449" s="16"/>
      <c r="H449" s="16" t="s">
        <v>192</v>
      </c>
      <c r="I449" s="16" t="s">
        <v>125</v>
      </c>
      <c r="J449" s="16"/>
      <c r="K449" s="16"/>
      <c r="L449" s="359" t="str">
        <f t="shared" si="200"/>
        <v>SL3-SLW-BK6</v>
      </c>
      <c r="M449" s="21" t="str">
        <f>IFERROR(VLOOKUP(J449,'LOOK-UP TABLES'!$AS:$AT,2,FALSE),"")</f>
        <v/>
      </c>
      <c r="N449" s="21" t="s">
        <v>61</v>
      </c>
      <c r="O449" s="21" t="s">
        <v>320</v>
      </c>
      <c r="P449" s="21" t="s">
        <v>530</v>
      </c>
      <c r="Q449" s="21"/>
      <c r="R449" s="21"/>
      <c r="S449" s="37" t="str">
        <f t="shared" si="201"/>
        <v>Shiploader 3 Slew Motor 6 Brake</v>
      </c>
      <c r="T449" s="21"/>
      <c r="U449" s="21" t="s">
        <v>523</v>
      </c>
      <c r="V449" s="607"/>
      <c r="W449" s="21" t="s">
        <v>119</v>
      </c>
      <c r="X449" s="21"/>
      <c r="Y449" s="27"/>
      <c r="Z449" s="21"/>
      <c r="AA449" s="21"/>
      <c r="AB449" s="21"/>
      <c r="AC449" s="21"/>
      <c r="AD449" s="21"/>
      <c r="AE449" s="21"/>
      <c r="AF449" s="28" t="str">
        <f t="shared" si="184"/>
        <v/>
      </c>
      <c r="AI449" s="22"/>
      <c r="AP449" s="22" t="s">
        <v>177</v>
      </c>
      <c r="AQ449" s="369" t="s">
        <v>524</v>
      </c>
    </row>
    <row r="450" spans="1:43" s="20" customFormat="1" ht="15" customHeight="1" x14ac:dyDescent="0.25">
      <c r="A450" s="137">
        <f t="shared" si="122"/>
        <v>441</v>
      </c>
      <c r="B450" s="21" t="s">
        <v>9</v>
      </c>
      <c r="C450" s="15" t="s">
        <v>59</v>
      </c>
      <c r="D450" s="15" t="s">
        <v>511</v>
      </c>
      <c r="E450" s="15"/>
      <c r="F450" s="16"/>
      <c r="G450" s="16"/>
      <c r="H450" s="16" t="s">
        <v>192</v>
      </c>
      <c r="I450" s="16" t="s">
        <v>127</v>
      </c>
      <c r="J450" s="16"/>
      <c r="K450" s="16"/>
      <c r="L450" s="359" t="str">
        <f t="shared" si="200"/>
        <v>SL3-SLW-BK7</v>
      </c>
      <c r="M450" s="21" t="str">
        <f>IFERROR(VLOOKUP(J450,'LOOK-UP TABLES'!$AS:$AT,2,FALSE),"")</f>
        <v/>
      </c>
      <c r="N450" s="21" t="s">
        <v>61</v>
      </c>
      <c r="O450" s="21" t="s">
        <v>320</v>
      </c>
      <c r="P450" s="21" t="s">
        <v>531</v>
      </c>
      <c r="Q450" s="21"/>
      <c r="R450" s="21"/>
      <c r="S450" s="37" t="str">
        <f t="shared" si="201"/>
        <v>Shiploader 3 Slew Motor 7 Brake</v>
      </c>
      <c r="T450" s="21"/>
      <c r="U450" s="21" t="s">
        <v>523</v>
      </c>
      <c r="V450" s="607"/>
      <c r="W450" s="21" t="s">
        <v>119</v>
      </c>
      <c r="X450" s="21"/>
      <c r="Y450" s="27"/>
      <c r="Z450" s="21"/>
      <c r="AA450" s="21"/>
      <c r="AB450" s="21"/>
      <c r="AC450" s="21"/>
      <c r="AD450" s="21"/>
      <c r="AE450" s="21"/>
      <c r="AF450" s="28" t="str">
        <f t="shared" si="184"/>
        <v/>
      </c>
      <c r="AI450" s="22"/>
      <c r="AP450" s="22" t="s">
        <v>177</v>
      </c>
      <c r="AQ450" s="369" t="s">
        <v>524</v>
      </c>
    </row>
    <row r="451" spans="1:43" s="20" customFormat="1" ht="15" customHeight="1" x14ac:dyDescent="0.25">
      <c r="A451" s="137">
        <f t="shared" si="122"/>
        <v>442</v>
      </c>
      <c r="B451" s="21" t="s">
        <v>9</v>
      </c>
      <c r="C451" s="15" t="s">
        <v>59</v>
      </c>
      <c r="D451" s="15" t="s">
        <v>511</v>
      </c>
      <c r="E451" s="15"/>
      <c r="F451" s="16"/>
      <c r="G451" s="16"/>
      <c r="H451" s="16" t="s">
        <v>192</v>
      </c>
      <c r="I451" s="16" t="s">
        <v>190</v>
      </c>
      <c r="J451" s="16"/>
      <c r="K451" s="16"/>
      <c r="L451" s="359" t="str">
        <f t="shared" si="200"/>
        <v>SL3-SLW-BK8</v>
      </c>
      <c r="M451" s="21" t="str">
        <f>IFERROR(VLOOKUP(J451,'LOOK-UP TABLES'!$AS:$AT,2,FALSE),"")</f>
        <v/>
      </c>
      <c r="N451" s="21" t="s">
        <v>61</v>
      </c>
      <c r="O451" s="21" t="s">
        <v>320</v>
      </c>
      <c r="P451" s="21" t="s">
        <v>532</v>
      </c>
      <c r="Q451" s="21"/>
      <c r="R451" s="21"/>
      <c r="S451" s="37" t="str">
        <f t="shared" si="201"/>
        <v>Shiploader 3 Slew Motor 8 Brake</v>
      </c>
      <c r="T451" s="21"/>
      <c r="U451" s="21" t="s">
        <v>523</v>
      </c>
      <c r="V451" s="607"/>
      <c r="W451" s="21" t="s">
        <v>119</v>
      </c>
      <c r="X451" s="21"/>
      <c r="Y451" s="27"/>
      <c r="Z451" s="21"/>
      <c r="AA451" s="21"/>
      <c r="AB451" s="21"/>
      <c r="AC451" s="21"/>
      <c r="AD451" s="21"/>
      <c r="AE451" s="21"/>
      <c r="AF451" s="28" t="str">
        <f t="shared" si="184"/>
        <v/>
      </c>
      <c r="AI451" s="22"/>
      <c r="AP451" s="22" t="s">
        <v>177</v>
      </c>
      <c r="AQ451" s="369" t="s">
        <v>524</v>
      </c>
    </row>
    <row r="452" spans="1:43" s="20" customFormat="1" ht="15" customHeight="1" x14ac:dyDescent="0.25">
      <c r="A452" s="137">
        <f t="shared" si="122"/>
        <v>443</v>
      </c>
      <c r="B452" s="21"/>
      <c r="C452" s="15"/>
      <c r="D452" s="15"/>
      <c r="E452" s="15"/>
      <c r="F452" s="16"/>
      <c r="G452" s="16"/>
      <c r="H452" s="16"/>
      <c r="I452" s="16"/>
      <c r="J452" s="16"/>
      <c r="K452" s="16"/>
      <c r="L452" s="21"/>
      <c r="M452" s="21"/>
      <c r="N452" s="21"/>
      <c r="O452" s="21"/>
      <c r="P452" s="21"/>
      <c r="Q452" s="21"/>
      <c r="R452" s="21"/>
      <c r="S452" s="37"/>
      <c r="T452" s="21"/>
      <c r="U452" s="21" t="str">
        <f>IFERROR(VLOOKUP(L452, 'IO LIST'!$J$10:$AE$1823,22, FALSE),"")</f>
        <v/>
      </c>
      <c r="V452" s="21"/>
      <c r="W452" s="21"/>
      <c r="X452" s="21"/>
      <c r="Y452" s="27"/>
      <c r="Z452" s="21"/>
      <c r="AA452" s="21"/>
      <c r="AB452" s="21"/>
      <c r="AC452" s="21"/>
      <c r="AD452" s="21"/>
      <c r="AE452" s="21"/>
      <c r="AF452" s="28"/>
      <c r="AI452" s="22"/>
      <c r="AQ452" s="192"/>
    </row>
    <row r="453" spans="1:43" s="20" customFormat="1" ht="15" customHeight="1" x14ac:dyDescent="0.25">
      <c r="A453" s="137">
        <f t="shared" si="122"/>
        <v>444</v>
      </c>
      <c r="B453" s="21" t="s">
        <v>9</v>
      </c>
      <c r="C453" s="15" t="s">
        <v>59</v>
      </c>
      <c r="D453" s="15" t="s">
        <v>511</v>
      </c>
      <c r="E453" s="15"/>
      <c r="F453" s="16"/>
      <c r="G453" s="16"/>
      <c r="H453" s="16" t="s">
        <v>192</v>
      </c>
      <c r="I453" s="16" t="s">
        <v>65</v>
      </c>
      <c r="J453" s="16" t="s">
        <v>174</v>
      </c>
      <c r="K453" s="16" t="s">
        <v>65</v>
      </c>
      <c r="L453" s="359" t="str">
        <f t="shared" si="200"/>
        <v>SL3-SLW-BK1-HE1</v>
      </c>
      <c r="M453" s="21" t="str">
        <f>IFERROR(VLOOKUP(J453,'LOOK-UP TABLES'!$AS:$AT,2,FALSE),"")</f>
        <v xml:space="preserve">Heater </v>
      </c>
      <c r="N453" s="21" t="s">
        <v>61</v>
      </c>
      <c r="O453" s="21" t="s">
        <v>320</v>
      </c>
      <c r="P453" s="21" t="s">
        <v>485</v>
      </c>
      <c r="Q453" s="21"/>
      <c r="R453" s="21" t="s">
        <v>404</v>
      </c>
      <c r="S453" s="37" t="str">
        <f t="shared" si="185"/>
        <v>Shiploader 3 Slew Motor 1 Brake Heater</v>
      </c>
      <c r="T453" s="21"/>
      <c r="U453" s="21" t="s">
        <v>523</v>
      </c>
      <c r="V453" s="607" t="s">
        <v>99</v>
      </c>
      <c r="W453" s="21" t="s">
        <v>119</v>
      </c>
      <c r="X453" s="21"/>
      <c r="Y453" s="27"/>
      <c r="Z453" s="21"/>
      <c r="AA453" s="21"/>
      <c r="AB453" s="21"/>
      <c r="AC453" s="21"/>
      <c r="AD453" s="21"/>
      <c r="AE453" s="21"/>
      <c r="AF453" s="28" t="str">
        <f t="shared" si="184"/>
        <v/>
      </c>
      <c r="AI453" s="22"/>
      <c r="AP453" s="22" t="s">
        <v>177</v>
      </c>
      <c r="AQ453" s="369" t="s">
        <v>524</v>
      </c>
    </row>
    <row r="454" spans="1:43" s="20" customFormat="1" ht="15" customHeight="1" x14ac:dyDescent="0.25">
      <c r="A454" s="137">
        <f t="shared" si="122"/>
        <v>445</v>
      </c>
      <c r="B454" s="21" t="s">
        <v>9</v>
      </c>
      <c r="C454" s="15" t="s">
        <v>59</v>
      </c>
      <c r="D454" s="15" t="s">
        <v>511</v>
      </c>
      <c r="E454" s="15"/>
      <c r="F454" s="16"/>
      <c r="G454" s="16"/>
      <c r="H454" s="16" t="s">
        <v>192</v>
      </c>
      <c r="I454" s="16" t="s">
        <v>77</v>
      </c>
      <c r="J454" s="16" t="s">
        <v>174</v>
      </c>
      <c r="K454" s="16" t="s">
        <v>65</v>
      </c>
      <c r="L454" s="359" t="str">
        <f t="shared" si="200"/>
        <v>SL3-SLW-BK2-HE1</v>
      </c>
      <c r="M454" s="21" t="str">
        <f>IFERROR(VLOOKUP(J454,'LOOK-UP TABLES'!$AS:$AT,2,FALSE),"")</f>
        <v xml:space="preserve">Heater </v>
      </c>
      <c r="N454" s="21" t="s">
        <v>61</v>
      </c>
      <c r="O454" s="21" t="s">
        <v>320</v>
      </c>
      <c r="P454" s="21" t="s">
        <v>419</v>
      </c>
      <c r="Q454" s="21"/>
      <c r="R454" s="21" t="s">
        <v>404</v>
      </c>
      <c r="S454" s="37" t="str">
        <f t="shared" si="185"/>
        <v>Shiploader 3 Slew Motor 2 Brake Heater</v>
      </c>
      <c r="T454" s="21"/>
      <c r="U454" s="21" t="s">
        <v>523</v>
      </c>
      <c r="V454" s="607"/>
      <c r="W454" s="21" t="s">
        <v>119</v>
      </c>
      <c r="X454" s="21"/>
      <c r="Y454" s="27"/>
      <c r="Z454" s="21"/>
      <c r="AA454" s="21"/>
      <c r="AB454" s="21"/>
      <c r="AC454" s="21"/>
      <c r="AD454" s="21"/>
      <c r="AE454" s="21"/>
      <c r="AF454" s="28" t="str">
        <f t="shared" si="184"/>
        <v/>
      </c>
      <c r="AI454" s="22"/>
      <c r="AP454" s="22" t="s">
        <v>177</v>
      </c>
      <c r="AQ454" s="369" t="s">
        <v>524</v>
      </c>
    </row>
    <row r="455" spans="1:43" s="20" customFormat="1" ht="15" customHeight="1" x14ac:dyDescent="0.25">
      <c r="A455" s="137">
        <f t="shared" si="122"/>
        <v>446</v>
      </c>
      <c r="B455" s="21" t="s">
        <v>9</v>
      </c>
      <c r="C455" s="15" t="s">
        <v>59</v>
      </c>
      <c r="D455" s="15" t="s">
        <v>511</v>
      </c>
      <c r="E455" s="15"/>
      <c r="F455" s="16"/>
      <c r="G455" s="16"/>
      <c r="H455" s="16" t="s">
        <v>192</v>
      </c>
      <c r="I455" s="16" t="s">
        <v>83</v>
      </c>
      <c r="J455" s="16" t="s">
        <v>174</v>
      </c>
      <c r="K455" s="16" t="s">
        <v>65</v>
      </c>
      <c r="L455" s="359" t="str">
        <f t="shared" si="200"/>
        <v>SL3-SLW-BK3-HE1</v>
      </c>
      <c r="M455" s="21" t="str">
        <f>IFERROR(VLOOKUP(J455,'LOOK-UP TABLES'!$AS:$AT,2,FALSE),"")</f>
        <v xml:space="preserve">Heater </v>
      </c>
      <c r="N455" s="21" t="s">
        <v>61</v>
      </c>
      <c r="O455" s="21" t="s">
        <v>320</v>
      </c>
      <c r="P455" s="21" t="s">
        <v>486</v>
      </c>
      <c r="Q455" s="21"/>
      <c r="R455" s="21" t="s">
        <v>404</v>
      </c>
      <c r="S455" s="37" t="str">
        <f t="shared" si="185"/>
        <v>Shiploader 3 Slew Motor 3 Brake Heater</v>
      </c>
      <c r="T455" s="21"/>
      <c r="U455" s="21" t="s">
        <v>523</v>
      </c>
      <c r="V455" s="607"/>
      <c r="W455" s="21" t="s">
        <v>119</v>
      </c>
      <c r="X455" s="21"/>
      <c r="Y455" s="27"/>
      <c r="Z455" s="21"/>
      <c r="AA455" s="21"/>
      <c r="AB455" s="21"/>
      <c r="AC455" s="21"/>
      <c r="AD455" s="21"/>
      <c r="AE455" s="21"/>
      <c r="AF455" s="28" t="str">
        <f t="shared" si="184"/>
        <v/>
      </c>
      <c r="AI455" s="22"/>
      <c r="AP455" s="22" t="s">
        <v>177</v>
      </c>
      <c r="AQ455" s="369" t="s">
        <v>524</v>
      </c>
    </row>
    <row r="456" spans="1:43" s="20" customFormat="1" ht="15" customHeight="1" x14ac:dyDescent="0.25">
      <c r="A456" s="137">
        <f t="shared" si="122"/>
        <v>447</v>
      </c>
      <c r="B456" s="21" t="s">
        <v>9</v>
      </c>
      <c r="C456" s="15" t="s">
        <v>59</v>
      </c>
      <c r="D456" s="15" t="s">
        <v>511</v>
      </c>
      <c r="E456" s="15"/>
      <c r="F456" s="16"/>
      <c r="G456" s="16"/>
      <c r="H456" s="16" t="s">
        <v>192</v>
      </c>
      <c r="I456" s="16" t="s">
        <v>85</v>
      </c>
      <c r="J456" s="16" t="s">
        <v>174</v>
      </c>
      <c r="K456" s="16" t="s">
        <v>65</v>
      </c>
      <c r="L456" s="359" t="str">
        <f t="shared" si="200"/>
        <v>SL3-SLW-BK4-HE1</v>
      </c>
      <c r="M456" s="21" t="str">
        <f>IFERROR(VLOOKUP(J456,'LOOK-UP TABLES'!$AS:$AT,2,FALSE),"")</f>
        <v xml:space="preserve">Heater </v>
      </c>
      <c r="N456" s="21" t="s">
        <v>61</v>
      </c>
      <c r="O456" s="21" t="s">
        <v>320</v>
      </c>
      <c r="P456" s="21" t="s">
        <v>487</v>
      </c>
      <c r="Q456" s="21"/>
      <c r="R456" s="21" t="s">
        <v>404</v>
      </c>
      <c r="S456" s="37" t="str">
        <f t="shared" si="185"/>
        <v>Shiploader 3 Slew Motor 4 Brake Heater</v>
      </c>
      <c r="T456" s="21"/>
      <c r="U456" s="21" t="s">
        <v>523</v>
      </c>
      <c r="V456" s="607"/>
      <c r="W456" s="21" t="s">
        <v>119</v>
      </c>
      <c r="X456" s="21"/>
      <c r="Y456" s="27"/>
      <c r="Z456" s="21"/>
      <c r="AA456" s="21"/>
      <c r="AB456" s="21"/>
      <c r="AC456" s="21"/>
      <c r="AD456" s="21"/>
      <c r="AE456" s="21"/>
      <c r="AF456" s="28" t="str">
        <f t="shared" si="184"/>
        <v/>
      </c>
      <c r="AI456" s="22"/>
      <c r="AP456" s="22" t="s">
        <v>177</v>
      </c>
      <c r="AQ456" s="369" t="s">
        <v>524</v>
      </c>
    </row>
    <row r="457" spans="1:43" s="20" customFormat="1" ht="15" customHeight="1" x14ac:dyDescent="0.25">
      <c r="A457" s="137">
        <f t="shared" si="122"/>
        <v>448</v>
      </c>
      <c r="B457" s="21" t="s">
        <v>9</v>
      </c>
      <c r="C457" s="15" t="s">
        <v>59</v>
      </c>
      <c r="D457" s="15" t="s">
        <v>511</v>
      </c>
      <c r="E457" s="15"/>
      <c r="F457" s="16"/>
      <c r="G457" s="16"/>
      <c r="H457" s="16" t="s">
        <v>192</v>
      </c>
      <c r="I457" s="16" t="s">
        <v>123</v>
      </c>
      <c r="J457" s="16" t="s">
        <v>174</v>
      </c>
      <c r="K457" s="16" t="s">
        <v>65</v>
      </c>
      <c r="L457" s="359" t="str">
        <f t="shared" si="200"/>
        <v>SL3-SLW-BK5-HE1</v>
      </c>
      <c r="M457" s="21" t="str">
        <f>IFERROR(VLOOKUP(J457,'LOOK-UP TABLES'!$AS:$AT,2,FALSE),"")</f>
        <v xml:space="preserve">Heater </v>
      </c>
      <c r="N457" s="21" t="s">
        <v>61</v>
      </c>
      <c r="O457" s="21" t="s">
        <v>320</v>
      </c>
      <c r="P457" s="21" t="s">
        <v>529</v>
      </c>
      <c r="Q457" s="21"/>
      <c r="R457" s="21" t="s">
        <v>404</v>
      </c>
      <c r="S457" s="37" t="str">
        <f t="shared" si="185"/>
        <v>Shiploader 3 Slew Motor 5 Brake Heater</v>
      </c>
      <c r="T457" s="21"/>
      <c r="U457" s="21" t="s">
        <v>523</v>
      </c>
      <c r="V457" s="607"/>
      <c r="W457" s="21" t="s">
        <v>119</v>
      </c>
      <c r="X457" s="21"/>
      <c r="Y457" s="27"/>
      <c r="Z457" s="21"/>
      <c r="AA457" s="21"/>
      <c r="AB457" s="21"/>
      <c r="AC457" s="21"/>
      <c r="AD457" s="21"/>
      <c r="AE457" s="21"/>
      <c r="AF457" s="28" t="str">
        <f t="shared" si="184"/>
        <v/>
      </c>
      <c r="AI457" s="22"/>
      <c r="AP457" s="22" t="s">
        <v>177</v>
      </c>
      <c r="AQ457" s="369" t="s">
        <v>524</v>
      </c>
    </row>
    <row r="458" spans="1:43" s="20" customFormat="1" ht="15" customHeight="1" x14ac:dyDescent="0.25">
      <c r="A458" s="137">
        <f t="shared" si="122"/>
        <v>449</v>
      </c>
      <c r="B458" s="21" t="s">
        <v>9</v>
      </c>
      <c r="C458" s="15" t="s">
        <v>59</v>
      </c>
      <c r="D458" s="15" t="s">
        <v>511</v>
      </c>
      <c r="E458" s="15"/>
      <c r="F458" s="16"/>
      <c r="G458" s="16"/>
      <c r="H458" s="16" t="s">
        <v>192</v>
      </c>
      <c r="I458" s="16" t="s">
        <v>125</v>
      </c>
      <c r="J458" s="16" t="s">
        <v>174</v>
      </c>
      <c r="K458" s="16" t="s">
        <v>65</v>
      </c>
      <c r="L458" s="359" t="str">
        <f t="shared" si="200"/>
        <v>SL3-SLW-BK6-HE1</v>
      </c>
      <c r="M458" s="21" t="str">
        <f>IFERROR(VLOOKUP(J458,'LOOK-UP TABLES'!$AS:$AT,2,FALSE),"")</f>
        <v xml:space="preserve">Heater </v>
      </c>
      <c r="N458" s="21" t="s">
        <v>61</v>
      </c>
      <c r="O458" s="21" t="s">
        <v>320</v>
      </c>
      <c r="P458" s="21" t="s">
        <v>530</v>
      </c>
      <c r="Q458" s="21"/>
      <c r="R458" s="21" t="s">
        <v>404</v>
      </c>
      <c r="S458" s="37" t="str">
        <f t="shared" si="185"/>
        <v>Shiploader 3 Slew Motor 6 Brake Heater</v>
      </c>
      <c r="T458" s="21"/>
      <c r="U458" s="21" t="s">
        <v>523</v>
      </c>
      <c r="V458" s="607"/>
      <c r="W458" s="21" t="s">
        <v>119</v>
      </c>
      <c r="X458" s="21"/>
      <c r="Y458" s="27"/>
      <c r="Z458" s="21"/>
      <c r="AA458" s="21"/>
      <c r="AB458" s="21"/>
      <c r="AC458" s="21"/>
      <c r="AD458" s="21"/>
      <c r="AE458" s="21"/>
      <c r="AF458" s="28" t="str">
        <f t="shared" si="184"/>
        <v/>
      </c>
      <c r="AI458" s="22"/>
      <c r="AP458" s="22" t="s">
        <v>177</v>
      </c>
      <c r="AQ458" s="369" t="s">
        <v>524</v>
      </c>
    </row>
    <row r="459" spans="1:43" s="20" customFormat="1" ht="15" customHeight="1" x14ac:dyDescent="0.25">
      <c r="A459" s="137">
        <f t="shared" si="122"/>
        <v>450</v>
      </c>
      <c r="B459" s="21" t="s">
        <v>9</v>
      </c>
      <c r="C459" s="15" t="s">
        <v>59</v>
      </c>
      <c r="D459" s="15" t="s">
        <v>511</v>
      </c>
      <c r="E459" s="15"/>
      <c r="F459" s="16"/>
      <c r="G459" s="16"/>
      <c r="H459" s="16" t="s">
        <v>192</v>
      </c>
      <c r="I459" s="16" t="s">
        <v>127</v>
      </c>
      <c r="J459" s="16" t="s">
        <v>174</v>
      </c>
      <c r="K459" s="16" t="s">
        <v>65</v>
      </c>
      <c r="L459" s="359" t="str">
        <f t="shared" si="200"/>
        <v>SL3-SLW-BK7-HE1</v>
      </c>
      <c r="M459" s="21" t="str">
        <f>IFERROR(VLOOKUP(J459,'LOOK-UP TABLES'!$AS:$AT,2,FALSE),"")</f>
        <v xml:space="preserve">Heater </v>
      </c>
      <c r="N459" s="21" t="s">
        <v>61</v>
      </c>
      <c r="O459" s="21" t="s">
        <v>320</v>
      </c>
      <c r="P459" s="21" t="s">
        <v>531</v>
      </c>
      <c r="Q459" s="21"/>
      <c r="R459" s="21" t="s">
        <v>404</v>
      </c>
      <c r="S459" s="37" t="str">
        <f t="shared" si="185"/>
        <v>Shiploader 3 Slew Motor 7 Brake Heater</v>
      </c>
      <c r="T459" s="21"/>
      <c r="U459" s="21" t="s">
        <v>523</v>
      </c>
      <c r="V459" s="607"/>
      <c r="W459" s="21" t="s">
        <v>119</v>
      </c>
      <c r="X459" s="21"/>
      <c r="Y459" s="27"/>
      <c r="Z459" s="21"/>
      <c r="AA459" s="21"/>
      <c r="AB459" s="21"/>
      <c r="AC459" s="21"/>
      <c r="AD459" s="21"/>
      <c r="AE459" s="21"/>
      <c r="AF459" s="28" t="str">
        <f t="shared" si="184"/>
        <v/>
      </c>
      <c r="AI459" s="22"/>
      <c r="AP459" s="22" t="s">
        <v>177</v>
      </c>
      <c r="AQ459" s="369" t="s">
        <v>524</v>
      </c>
    </row>
    <row r="460" spans="1:43" s="20" customFormat="1" ht="15" customHeight="1" x14ac:dyDescent="0.25">
      <c r="A460" s="137">
        <f t="shared" si="122"/>
        <v>451</v>
      </c>
      <c r="B460" s="21" t="s">
        <v>9</v>
      </c>
      <c r="C460" s="15" t="s">
        <v>59</v>
      </c>
      <c r="D460" s="15" t="s">
        <v>511</v>
      </c>
      <c r="E460" s="15"/>
      <c r="F460" s="16"/>
      <c r="G460" s="16"/>
      <c r="H460" s="16" t="s">
        <v>192</v>
      </c>
      <c r="I460" s="16" t="s">
        <v>190</v>
      </c>
      <c r="J460" s="16" t="s">
        <v>174</v>
      </c>
      <c r="K460" s="16" t="s">
        <v>65</v>
      </c>
      <c r="L460" s="359" t="str">
        <f t="shared" si="200"/>
        <v>SL3-SLW-BK8-HE1</v>
      </c>
      <c r="M460" s="21" t="str">
        <f>IFERROR(VLOOKUP(J460,'LOOK-UP TABLES'!$AS:$AT,2,FALSE),"")</f>
        <v xml:space="preserve">Heater </v>
      </c>
      <c r="N460" s="21" t="s">
        <v>61</v>
      </c>
      <c r="O460" s="21" t="s">
        <v>320</v>
      </c>
      <c r="P460" s="21" t="s">
        <v>532</v>
      </c>
      <c r="Q460" s="21"/>
      <c r="R460" s="21" t="s">
        <v>404</v>
      </c>
      <c r="S460" s="37" t="str">
        <f t="shared" si="185"/>
        <v>Shiploader 3 Slew Motor 8 Brake Heater</v>
      </c>
      <c r="T460" s="21"/>
      <c r="U460" s="21" t="s">
        <v>523</v>
      </c>
      <c r="V460" s="607"/>
      <c r="W460" s="21" t="s">
        <v>119</v>
      </c>
      <c r="X460" s="21"/>
      <c r="Y460" s="27"/>
      <c r="Z460" s="21"/>
      <c r="AA460" s="21"/>
      <c r="AB460" s="21"/>
      <c r="AC460" s="21"/>
      <c r="AD460" s="21"/>
      <c r="AE460" s="21"/>
      <c r="AF460" s="28" t="str">
        <f t="shared" si="184"/>
        <v/>
      </c>
      <c r="AI460" s="22"/>
      <c r="AP460" s="22" t="s">
        <v>177</v>
      </c>
      <c r="AQ460" s="369" t="s">
        <v>524</v>
      </c>
    </row>
    <row r="461" spans="1:43" s="20" customFormat="1" ht="15" customHeight="1" x14ac:dyDescent="0.25">
      <c r="A461" s="137">
        <f t="shared" si="122"/>
        <v>452</v>
      </c>
      <c r="B461" s="21"/>
      <c r="C461" s="15"/>
      <c r="D461" s="15"/>
      <c r="E461" s="15"/>
      <c r="F461" s="16"/>
      <c r="G461" s="16"/>
      <c r="H461" s="16"/>
      <c r="I461" s="16"/>
      <c r="J461" s="16"/>
      <c r="K461" s="16"/>
      <c r="L461" s="21"/>
      <c r="M461" s="21"/>
      <c r="N461" s="21"/>
      <c r="O461" s="21"/>
      <c r="P461" s="21"/>
      <c r="Q461" s="21"/>
      <c r="R461" s="21"/>
      <c r="S461" s="37"/>
      <c r="T461" s="21"/>
      <c r="U461" s="21" t="str">
        <f>IFERROR(VLOOKUP(L461, 'IO LIST'!$J$10:$AE$1823,22, FALSE),"")</f>
        <v/>
      </c>
      <c r="V461" s="21"/>
      <c r="W461" s="21"/>
      <c r="X461" s="21"/>
      <c r="Y461" s="27"/>
      <c r="Z461" s="21"/>
      <c r="AA461" s="21"/>
      <c r="AB461" s="21"/>
      <c r="AC461" s="21"/>
      <c r="AD461" s="21"/>
      <c r="AE461" s="21"/>
      <c r="AF461" s="28"/>
      <c r="AI461" s="22"/>
      <c r="AQ461" s="192"/>
    </row>
    <row r="462" spans="1:43" s="20" customFormat="1" ht="15" customHeight="1" x14ac:dyDescent="0.25">
      <c r="A462" s="137">
        <f t="shared" si="122"/>
        <v>453</v>
      </c>
      <c r="B462" s="21" t="s">
        <v>16</v>
      </c>
      <c r="C462" s="15" t="s">
        <v>59</v>
      </c>
      <c r="D462" s="15" t="s">
        <v>511</v>
      </c>
      <c r="E462" s="15"/>
      <c r="F462" s="16"/>
      <c r="G462" s="16"/>
      <c r="H462" s="16" t="s">
        <v>192</v>
      </c>
      <c r="I462" s="16" t="s">
        <v>65</v>
      </c>
      <c r="J462" s="16" t="s">
        <v>153</v>
      </c>
      <c r="K462" s="16" t="s">
        <v>65</v>
      </c>
      <c r="L462" s="359" t="str">
        <f t="shared" si="200"/>
        <v>SL3-SLW-BK1-ZPX1</v>
      </c>
      <c r="M462" s="21" t="str">
        <f>IFERROR(VLOOKUP(J462,'LOOK-UP TABLES'!$AS:$AT,2,FALSE),"")</f>
        <v xml:space="preserve">Proximity Switch </v>
      </c>
      <c r="N462" s="21" t="s">
        <v>61</v>
      </c>
      <c r="O462" s="21" t="s">
        <v>320</v>
      </c>
      <c r="P462" s="21" t="s">
        <v>485</v>
      </c>
      <c r="Q462" s="21" t="s">
        <v>194</v>
      </c>
      <c r="R462" s="21" t="s">
        <v>168</v>
      </c>
      <c r="S462" s="37" t="str">
        <f t="shared" si="185"/>
        <v>Shiploader 3 Slew Motor 1 Brake Released Proximity Switch</v>
      </c>
      <c r="T462" s="21"/>
      <c r="U462" s="21" t="str">
        <f>IFERROR(VLOOKUP(L462, 'IO LIST'!$J$10:$AE$1823,22, FALSE),"")</f>
        <v>SL3-SLW-RCP1</v>
      </c>
      <c r="V462" s="21" t="s">
        <v>91</v>
      </c>
      <c r="W462" s="21" t="s">
        <v>119</v>
      </c>
      <c r="X462" s="21"/>
      <c r="Y462" s="27"/>
      <c r="Z462" s="21"/>
      <c r="AA462" s="21"/>
      <c r="AB462" s="21"/>
      <c r="AC462" s="21"/>
      <c r="AD462" s="21"/>
      <c r="AE462" s="21"/>
      <c r="AF462" s="28" t="str">
        <f t="shared" si="184"/>
        <v/>
      </c>
      <c r="AI462" s="22"/>
      <c r="AP462" s="22" t="s">
        <v>177</v>
      </c>
      <c r="AQ462" s="369" t="s">
        <v>524</v>
      </c>
    </row>
    <row r="463" spans="1:43" s="20" customFormat="1" ht="15" customHeight="1" x14ac:dyDescent="0.25">
      <c r="A463" s="137">
        <f t="shared" si="122"/>
        <v>454</v>
      </c>
      <c r="B463" s="21" t="s">
        <v>16</v>
      </c>
      <c r="C463" s="15" t="s">
        <v>59</v>
      </c>
      <c r="D463" s="15" t="s">
        <v>511</v>
      </c>
      <c r="E463" s="15"/>
      <c r="F463" s="16"/>
      <c r="G463" s="16"/>
      <c r="H463" s="16" t="s">
        <v>192</v>
      </c>
      <c r="I463" s="16" t="s">
        <v>77</v>
      </c>
      <c r="J463" s="16" t="s">
        <v>153</v>
      </c>
      <c r="K463" s="16" t="s">
        <v>65</v>
      </c>
      <c r="L463" s="359" t="str">
        <f t="shared" si="200"/>
        <v>SL3-SLW-BK2-ZPX1</v>
      </c>
      <c r="M463" s="21" t="str">
        <f>IFERROR(VLOOKUP(J463,'LOOK-UP TABLES'!$AS:$AT,2,FALSE),"")</f>
        <v xml:space="preserve">Proximity Switch </v>
      </c>
      <c r="N463" s="21" t="s">
        <v>61</v>
      </c>
      <c r="O463" s="21" t="s">
        <v>320</v>
      </c>
      <c r="P463" s="21" t="s">
        <v>419</v>
      </c>
      <c r="Q463" s="21" t="s">
        <v>194</v>
      </c>
      <c r="R463" s="21" t="s">
        <v>168</v>
      </c>
      <c r="S463" s="37" t="str">
        <f t="shared" si="185"/>
        <v>Shiploader 3 Slew Motor 2 Brake Released Proximity Switch</v>
      </c>
      <c r="T463" s="21"/>
      <c r="U463" s="21" t="str">
        <f>IFERROR(VLOOKUP(L463, 'IO LIST'!$J$10:$AE$1823,22, FALSE),"")</f>
        <v>SL3-SLW-RCP1</v>
      </c>
      <c r="V463" s="21" t="s">
        <v>91</v>
      </c>
      <c r="W463" s="21" t="s">
        <v>119</v>
      </c>
      <c r="X463" s="21"/>
      <c r="Y463" s="27"/>
      <c r="Z463" s="21"/>
      <c r="AA463" s="21"/>
      <c r="AB463" s="21"/>
      <c r="AC463" s="21"/>
      <c r="AD463" s="21"/>
      <c r="AE463" s="21"/>
      <c r="AF463" s="28" t="str">
        <f t="shared" si="184"/>
        <v/>
      </c>
      <c r="AI463" s="22"/>
      <c r="AP463" s="22" t="s">
        <v>177</v>
      </c>
      <c r="AQ463" s="369" t="s">
        <v>524</v>
      </c>
    </row>
    <row r="464" spans="1:43" s="20" customFormat="1" ht="15" customHeight="1" x14ac:dyDescent="0.25">
      <c r="A464" s="137">
        <f t="shared" si="122"/>
        <v>455</v>
      </c>
      <c r="B464" s="21" t="s">
        <v>16</v>
      </c>
      <c r="C464" s="15" t="s">
        <v>59</v>
      </c>
      <c r="D464" s="15" t="s">
        <v>511</v>
      </c>
      <c r="E464" s="15"/>
      <c r="F464" s="16"/>
      <c r="G464" s="16"/>
      <c r="H464" s="16" t="s">
        <v>192</v>
      </c>
      <c r="I464" s="16" t="s">
        <v>83</v>
      </c>
      <c r="J464" s="16" t="s">
        <v>153</v>
      </c>
      <c r="K464" s="16" t="s">
        <v>65</v>
      </c>
      <c r="L464" s="359" t="str">
        <f t="shared" si="200"/>
        <v>SL3-SLW-BK3-ZPX1</v>
      </c>
      <c r="M464" s="21" t="str">
        <f>IFERROR(VLOOKUP(J464,'LOOK-UP TABLES'!$AS:$AT,2,FALSE),"")</f>
        <v xml:space="preserve">Proximity Switch </v>
      </c>
      <c r="N464" s="21" t="s">
        <v>61</v>
      </c>
      <c r="O464" s="21" t="s">
        <v>320</v>
      </c>
      <c r="P464" s="21" t="s">
        <v>486</v>
      </c>
      <c r="Q464" s="21" t="s">
        <v>194</v>
      </c>
      <c r="R464" s="21" t="s">
        <v>168</v>
      </c>
      <c r="S464" s="37" t="str">
        <f t="shared" si="185"/>
        <v>Shiploader 3 Slew Motor 3 Brake Released Proximity Switch</v>
      </c>
      <c r="T464" s="21"/>
      <c r="U464" s="21" t="str">
        <f>IFERROR(VLOOKUP(L464, 'IO LIST'!$J$10:$AE$1823,22, FALSE),"")</f>
        <v>SL3-SLW-RCP1</v>
      </c>
      <c r="V464" s="21" t="s">
        <v>91</v>
      </c>
      <c r="W464" s="21" t="s">
        <v>119</v>
      </c>
      <c r="X464" s="21"/>
      <c r="Y464" s="27"/>
      <c r="Z464" s="21"/>
      <c r="AA464" s="21"/>
      <c r="AB464" s="21"/>
      <c r="AC464" s="21"/>
      <c r="AD464" s="21"/>
      <c r="AE464" s="21"/>
      <c r="AF464" s="28" t="str">
        <f t="shared" si="184"/>
        <v/>
      </c>
      <c r="AI464" s="22"/>
      <c r="AP464" s="22" t="s">
        <v>177</v>
      </c>
      <c r="AQ464" s="369" t="s">
        <v>524</v>
      </c>
    </row>
    <row r="465" spans="1:43" s="20" customFormat="1" ht="15" customHeight="1" x14ac:dyDescent="0.25">
      <c r="A465" s="137">
        <f t="shared" si="122"/>
        <v>456</v>
      </c>
      <c r="B465" s="21" t="s">
        <v>16</v>
      </c>
      <c r="C465" s="15" t="s">
        <v>59</v>
      </c>
      <c r="D465" s="15" t="s">
        <v>511</v>
      </c>
      <c r="E465" s="15"/>
      <c r="F465" s="16"/>
      <c r="G465" s="16"/>
      <c r="H465" s="16" t="s">
        <v>192</v>
      </c>
      <c r="I465" s="16" t="s">
        <v>85</v>
      </c>
      <c r="J465" s="16" t="s">
        <v>153</v>
      </c>
      <c r="K465" s="16" t="s">
        <v>65</v>
      </c>
      <c r="L465" s="359" t="str">
        <f t="shared" si="200"/>
        <v>SL3-SLW-BK4-ZPX1</v>
      </c>
      <c r="M465" s="21" t="str">
        <f>IFERROR(VLOOKUP(J465,'LOOK-UP TABLES'!$AS:$AT,2,FALSE),"")</f>
        <v xml:space="preserve">Proximity Switch </v>
      </c>
      <c r="N465" s="21" t="s">
        <v>61</v>
      </c>
      <c r="O465" s="21" t="s">
        <v>320</v>
      </c>
      <c r="P465" s="21" t="s">
        <v>487</v>
      </c>
      <c r="Q465" s="21" t="s">
        <v>194</v>
      </c>
      <c r="R465" s="21" t="s">
        <v>168</v>
      </c>
      <c r="S465" s="37" t="str">
        <f t="shared" si="185"/>
        <v>Shiploader 3 Slew Motor 4 Brake Released Proximity Switch</v>
      </c>
      <c r="T465" s="21"/>
      <c r="U465" s="21" t="str">
        <f>IFERROR(VLOOKUP(L465, 'IO LIST'!$J$10:$AE$1823,22, FALSE),"")</f>
        <v>SL3-SLW-RCP1</v>
      </c>
      <c r="V465" s="21" t="s">
        <v>91</v>
      </c>
      <c r="W465" s="21" t="s">
        <v>119</v>
      </c>
      <c r="X465" s="21"/>
      <c r="Y465" s="27"/>
      <c r="Z465" s="21"/>
      <c r="AA465" s="21"/>
      <c r="AB465" s="21"/>
      <c r="AC465" s="21"/>
      <c r="AD465" s="21"/>
      <c r="AE465" s="21"/>
      <c r="AF465" s="28" t="str">
        <f t="shared" si="184"/>
        <v/>
      </c>
      <c r="AI465" s="22"/>
      <c r="AP465" s="22" t="s">
        <v>177</v>
      </c>
      <c r="AQ465" s="369" t="s">
        <v>524</v>
      </c>
    </row>
    <row r="466" spans="1:43" s="20" customFormat="1" ht="15" customHeight="1" x14ac:dyDescent="0.25">
      <c r="A466" s="137">
        <f t="shared" si="122"/>
        <v>457</v>
      </c>
      <c r="B466" s="21" t="s">
        <v>16</v>
      </c>
      <c r="C466" s="15" t="s">
        <v>59</v>
      </c>
      <c r="D466" s="15" t="s">
        <v>511</v>
      </c>
      <c r="E466" s="15"/>
      <c r="F466" s="16"/>
      <c r="G466" s="16"/>
      <c r="H466" s="16" t="s">
        <v>192</v>
      </c>
      <c r="I466" s="16" t="s">
        <v>123</v>
      </c>
      <c r="J466" s="16" t="s">
        <v>153</v>
      </c>
      <c r="K466" s="16" t="s">
        <v>65</v>
      </c>
      <c r="L466" s="359" t="str">
        <f t="shared" si="200"/>
        <v>SL3-SLW-BK5-ZPX1</v>
      </c>
      <c r="M466" s="21" t="str">
        <f>IFERROR(VLOOKUP(J466,'LOOK-UP TABLES'!$AS:$AT,2,FALSE),"")</f>
        <v xml:space="preserve">Proximity Switch </v>
      </c>
      <c r="N466" s="21" t="s">
        <v>61</v>
      </c>
      <c r="O466" s="21" t="s">
        <v>320</v>
      </c>
      <c r="P466" s="21" t="s">
        <v>529</v>
      </c>
      <c r="Q466" s="21" t="s">
        <v>194</v>
      </c>
      <c r="R466" s="21" t="s">
        <v>168</v>
      </c>
      <c r="S466" s="37" t="str">
        <f t="shared" si="185"/>
        <v>Shiploader 3 Slew Motor 5 Brake Released Proximity Switch</v>
      </c>
      <c r="T466" s="21"/>
      <c r="U466" s="21" t="str">
        <f>IFERROR(VLOOKUP(L466, 'IO LIST'!$J$10:$AE$1823,22, FALSE),"")</f>
        <v>SL3-SLW-RCP1</v>
      </c>
      <c r="V466" s="21" t="s">
        <v>91</v>
      </c>
      <c r="W466" s="21" t="s">
        <v>119</v>
      </c>
      <c r="X466" s="21"/>
      <c r="Y466" s="27"/>
      <c r="Z466" s="21"/>
      <c r="AA466" s="21"/>
      <c r="AB466" s="21"/>
      <c r="AC466" s="21"/>
      <c r="AD466" s="21"/>
      <c r="AE466" s="21"/>
      <c r="AF466" s="28" t="str">
        <f t="shared" si="184"/>
        <v/>
      </c>
      <c r="AI466" s="22"/>
      <c r="AP466" s="22" t="s">
        <v>177</v>
      </c>
      <c r="AQ466" s="369" t="s">
        <v>524</v>
      </c>
    </row>
    <row r="467" spans="1:43" s="20" customFormat="1" ht="15" customHeight="1" x14ac:dyDescent="0.25">
      <c r="A467" s="137">
        <f t="shared" si="122"/>
        <v>458</v>
      </c>
      <c r="B467" s="21" t="s">
        <v>16</v>
      </c>
      <c r="C467" s="15" t="s">
        <v>59</v>
      </c>
      <c r="D467" s="15" t="s">
        <v>511</v>
      </c>
      <c r="E467" s="15"/>
      <c r="F467" s="16"/>
      <c r="G467" s="16"/>
      <c r="H467" s="16" t="s">
        <v>192</v>
      </c>
      <c r="I467" s="16" t="s">
        <v>125</v>
      </c>
      <c r="J467" s="16" t="s">
        <v>153</v>
      </c>
      <c r="K467" s="16" t="s">
        <v>65</v>
      </c>
      <c r="L467" s="359" t="str">
        <f t="shared" si="200"/>
        <v>SL3-SLW-BK6-ZPX1</v>
      </c>
      <c r="M467" s="21" t="str">
        <f>IFERROR(VLOOKUP(J467,'LOOK-UP TABLES'!$AS:$AT,2,FALSE),"")</f>
        <v xml:space="preserve">Proximity Switch </v>
      </c>
      <c r="N467" s="21" t="s">
        <v>61</v>
      </c>
      <c r="O467" s="21" t="s">
        <v>320</v>
      </c>
      <c r="P467" s="21" t="s">
        <v>530</v>
      </c>
      <c r="Q467" s="21" t="s">
        <v>194</v>
      </c>
      <c r="R467" s="21" t="s">
        <v>168</v>
      </c>
      <c r="S467" s="37" t="str">
        <f t="shared" si="185"/>
        <v>Shiploader 3 Slew Motor 6 Brake Released Proximity Switch</v>
      </c>
      <c r="T467" s="21"/>
      <c r="U467" s="21" t="str">
        <f>IFERROR(VLOOKUP(L467, 'IO LIST'!$J$10:$AE$1823,22, FALSE),"")</f>
        <v>SL3-SLW-RCP1</v>
      </c>
      <c r="V467" s="21" t="s">
        <v>91</v>
      </c>
      <c r="W467" s="21" t="s">
        <v>119</v>
      </c>
      <c r="X467" s="21"/>
      <c r="Y467" s="27"/>
      <c r="Z467" s="21"/>
      <c r="AA467" s="21"/>
      <c r="AB467" s="21"/>
      <c r="AC467" s="21"/>
      <c r="AD467" s="21"/>
      <c r="AE467" s="21"/>
      <c r="AF467" s="28" t="str">
        <f t="shared" si="184"/>
        <v/>
      </c>
      <c r="AI467" s="22"/>
      <c r="AP467" s="22" t="s">
        <v>177</v>
      </c>
      <c r="AQ467" s="369" t="s">
        <v>524</v>
      </c>
    </row>
    <row r="468" spans="1:43" s="20" customFormat="1" ht="15" customHeight="1" x14ac:dyDescent="0.25">
      <c r="A468" s="137">
        <f t="shared" si="122"/>
        <v>459</v>
      </c>
      <c r="B468" s="21" t="s">
        <v>16</v>
      </c>
      <c r="C468" s="15" t="s">
        <v>59</v>
      </c>
      <c r="D468" s="15" t="s">
        <v>511</v>
      </c>
      <c r="E468" s="15"/>
      <c r="F468" s="16"/>
      <c r="G468" s="16"/>
      <c r="H468" s="16" t="s">
        <v>192</v>
      </c>
      <c r="I468" s="16" t="s">
        <v>127</v>
      </c>
      <c r="J468" s="16" t="s">
        <v>153</v>
      </c>
      <c r="K468" s="16" t="s">
        <v>65</v>
      </c>
      <c r="L468" s="359" t="str">
        <f t="shared" si="200"/>
        <v>SL3-SLW-BK7-ZPX1</v>
      </c>
      <c r="M468" s="21" t="str">
        <f>IFERROR(VLOOKUP(J468,'LOOK-UP TABLES'!$AS:$AT,2,FALSE),"")</f>
        <v xml:space="preserve">Proximity Switch </v>
      </c>
      <c r="N468" s="21" t="s">
        <v>61</v>
      </c>
      <c r="O468" s="21" t="s">
        <v>320</v>
      </c>
      <c r="P468" s="21" t="s">
        <v>531</v>
      </c>
      <c r="Q468" s="21" t="s">
        <v>194</v>
      </c>
      <c r="R468" s="21" t="s">
        <v>168</v>
      </c>
      <c r="S468" s="37" t="str">
        <f t="shared" si="185"/>
        <v>Shiploader 3 Slew Motor 7 Brake Released Proximity Switch</v>
      </c>
      <c r="T468" s="21"/>
      <c r="U468" s="21" t="str">
        <f>IFERROR(VLOOKUP(L468, 'IO LIST'!$J$10:$AE$1823,22, FALSE),"")</f>
        <v>SL3-SLW-RCP1</v>
      </c>
      <c r="V468" s="21" t="s">
        <v>91</v>
      </c>
      <c r="W468" s="21" t="s">
        <v>119</v>
      </c>
      <c r="X468" s="21"/>
      <c r="Y468" s="27"/>
      <c r="Z468" s="21"/>
      <c r="AA468" s="21"/>
      <c r="AB468" s="21"/>
      <c r="AC468" s="21"/>
      <c r="AD468" s="21"/>
      <c r="AE468" s="21"/>
      <c r="AF468" s="28" t="str">
        <f t="shared" si="184"/>
        <v/>
      </c>
      <c r="AI468" s="22"/>
      <c r="AP468" s="22" t="s">
        <v>177</v>
      </c>
      <c r="AQ468" s="369" t="s">
        <v>524</v>
      </c>
    </row>
    <row r="469" spans="1:43" s="20" customFormat="1" ht="15" customHeight="1" x14ac:dyDescent="0.25">
      <c r="A469" s="137">
        <f t="shared" si="122"/>
        <v>460</v>
      </c>
      <c r="B469" s="21" t="s">
        <v>16</v>
      </c>
      <c r="C469" s="15" t="s">
        <v>59</v>
      </c>
      <c r="D469" s="15" t="s">
        <v>511</v>
      </c>
      <c r="E469" s="15"/>
      <c r="F469" s="16"/>
      <c r="G469" s="16"/>
      <c r="H469" s="16" t="s">
        <v>192</v>
      </c>
      <c r="I469" s="16" t="s">
        <v>190</v>
      </c>
      <c r="J469" s="16" t="s">
        <v>153</v>
      </c>
      <c r="K469" s="16" t="s">
        <v>65</v>
      </c>
      <c r="L469" s="359" t="str">
        <f t="shared" si="200"/>
        <v>SL3-SLW-BK8-ZPX1</v>
      </c>
      <c r="M469" s="21" t="str">
        <f>IFERROR(VLOOKUP(J469,'LOOK-UP TABLES'!$AS:$AT,2,FALSE),"")</f>
        <v xml:space="preserve">Proximity Switch </v>
      </c>
      <c r="N469" s="21" t="s">
        <v>61</v>
      </c>
      <c r="O469" s="21" t="s">
        <v>320</v>
      </c>
      <c r="P469" s="21" t="s">
        <v>532</v>
      </c>
      <c r="Q469" s="21" t="s">
        <v>194</v>
      </c>
      <c r="R469" s="21" t="s">
        <v>168</v>
      </c>
      <c r="S469" s="37" t="str">
        <f t="shared" si="185"/>
        <v>Shiploader 3 Slew Motor 8 Brake Released Proximity Switch</v>
      </c>
      <c r="T469" s="21"/>
      <c r="U469" s="21" t="str">
        <f>IFERROR(VLOOKUP(L469, 'IO LIST'!$J$10:$AE$1823,22, FALSE),"")</f>
        <v>SL3-SLW-RCP1</v>
      </c>
      <c r="V469" s="21" t="s">
        <v>91</v>
      </c>
      <c r="W469" s="21" t="s">
        <v>119</v>
      </c>
      <c r="X469" s="21"/>
      <c r="Y469" s="27"/>
      <c r="Z469" s="21"/>
      <c r="AA469" s="21"/>
      <c r="AB469" s="21"/>
      <c r="AC469" s="21"/>
      <c r="AD469" s="21"/>
      <c r="AE469" s="21"/>
      <c r="AF469" s="28" t="str">
        <f t="shared" si="184"/>
        <v/>
      </c>
      <c r="AI469" s="22"/>
      <c r="AP469" s="22" t="s">
        <v>177</v>
      </c>
      <c r="AQ469" s="369" t="s">
        <v>524</v>
      </c>
    </row>
    <row r="470" spans="1:43" s="20" customFormat="1" ht="15" customHeight="1" x14ac:dyDescent="0.25">
      <c r="A470" s="137">
        <f t="shared" si="122"/>
        <v>461</v>
      </c>
      <c r="B470" s="21"/>
      <c r="C470" s="15"/>
      <c r="D470" s="15"/>
      <c r="E470" s="15"/>
      <c r="F470" s="16"/>
      <c r="G470" s="16"/>
      <c r="H470" s="16"/>
      <c r="I470" s="16"/>
      <c r="J470" s="16"/>
      <c r="K470" s="16"/>
      <c r="L470" s="21"/>
      <c r="M470" s="21"/>
      <c r="N470" s="21"/>
      <c r="O470" s="21"/>
      <c r="P470" s="21"/>
      <c r="Q470" s="21"/>
      <c r="R470" s="21"/>
      <c r="S470" s="37"/>
      <c r="T470" s="21"/>
      <c r="U470" s="21" t="str">
        <f>IFERROR(VLOOKUP(L470, 'IO LIST'!$J$10:$AE$1823,22, FALSE),"")</f>
        <v/>
      </c>
      <c r="V470" s="21"/>
      <c r="W470" s="21"/>
      <c r="X470" s="21"/>
      <c r="Y470" s="27"/>
      <c r="Z470" s="21"/>
      <c r="AA470" s="21"/>
      <c r="AB470" s="21"/>
      <c r="AC470" s="21"/>
      <c r="AD470" s="21"/>
      <c r="AE470" s="21"/>
      <c r="AF470" s="28" t="str">
        <f t="shared" si="184"/>
        <v/>
      </c>
      <c r="AI470" s="22"/>
      <c r="AQ470" s="192"/>
    </row>
    <row r="471" spans="1:43" s="20" customFormat="1" ht="15" customHeight="1" x14ac:dyDescent="0.25">
      <c r="A471" s="137">
        <f t="shared" si="72"/>
        <v>462</v>
      </c>
      <c r="B471" s="21" t="s">
        <v>16</v>
      </c>
      <c r="C471" s="15" t="s">
        <v>59</v>
      </c>
      <c r="D471" s="15" t="s">
        <v>511</v>
      </c>
      <c r="E471" s="15"/>
      <c r="F471" s="16"/>
      <c r="G471" s="16"/>
      <c r="H471" s="16" t="s">
        <v>211</v>
      </c>
      <c r="I471" s="16" t="s">
        <v>65</v>
      </c>
      <c r="J471" s="16" t="s">
        <v>212</v>
      </c>
      <c r="K471" s="16" t="s">
        <v>65</v>
      </c>
      <c r="L471" s="359" t="str">
        <f>IF(C471&lt;&gt;"",CONCATENATE(IF(C471&lt;&gt;"",C471,""),IF(D471&lt;&gt;"","-"&amp;D471&amp;E471,""),IF(F471&lt;&gt;"","-"&amp;F471&amp;G471,""),IF(H471&lt;&gt;"","-"&amp;H471&amp;I471,""),IF(J471&lt;&gt;"","-"&amp;J471&amp;K471,"")),"")</f>
        <v>SL3-SLW-LCS1-PL1</v>
      </c>
      <c r="M471" s="21" t="str">
        <f>IFERROR(VLOOKUP(J471,'LOOK-UP TABLES'!$AS:$AT,2,FALSE),"")</f>
        <v xml:space="preserve">Pilot Light </v>
      </c>
      <c r="N471" s="21" t="s">
        <v>61</v>
      </c>
      <c r="O471" s="21" t="s">
        <v>320</v>
      </c>
      <c r="P471" s="21"/>
      <c r="Q471" s="21" t="s">
        <v>213</v>
      </c>
      <c r="R471" s="21" t="s">
        <v>214</v>
      </c>
      <c r="S471" s="37" t="str">
        <f>IF(L471&lt;&gt;"",IF(N471&lt;&gt;"",N471,"")&amp;IF(O471&lt;&gt;""," "&amp;O471,"")&amp;IF(P471&lt;&gt;""," "&amp;P471,"")&amp;IF(Q471&lt;&gt;""," "&amp;Q471,"")&amp;IF(R471&lt;&gt;""," "&amp;R471,""),"")</f>
        <v>Shiploader 3 Slew Maintenance Mode Active Pilot Light</v>
      </c>
      <c r="T471" s="21"/>
      <c r="U471" s="21" t="str">
        <f>IFERROR(VLOOKUP(L471, 'IO LIST'!$J$10:$AE$1823,22, FALSE),"")</f>
        <v>SL3-SLW-RCP1</v>
      </c>
      <c r="V471" s="21" t="s">
        <v>99</v>
      </c>
      <c r="W471" s="21" t="s">
        <v>71</v>
      </c>
      <c r="X471" s="622" t="s">
        <v>169</v>
      </c>
      <c r="Y471" s="625" t="s">
        <v>2331</v>
      </c>
      <c r="Z471" s="21"/>
      <c r="AA471" s="21"/>
      <c r="AB471" s="21"/>
      <c r="AC471" s="21"/>
      <c r="AD471" s="21"/>
      <c r="AE471" s="21"/>
      <c r="AF471" s="28" t="str">
        <f>IFERROR(IF(U471="FLEX-242-11","7265NBT-043020-242-100 to 180",IF(U471="FLEX-242-01","7265NBT-043020-242-000 to 083","")),"")</f>
        <v/>
      </c>
      <c r="AI471" s="22"/>
      <c r="AN471" s="22" t="s">
        <v>106</v>
      </c>
      <c r="AQ471" s="192"/>
    </row>
    <row r="472" spans="1:43" s="20" customFormat="1" ht="15" customHeight="1" x14ac:dyDescent="0.25">
      <c r="A472" s="137">
        <f t="shared" si="72"/>
        <v>463</v>
      </c>
      <c r="B472" s="21" t="s">
        <v>16</v>
      </c>
      <c r="C472" s="15" t="s">
        <v>59</v>
      </c>
      <c r="D472" s="15" t="s">
        <v>511</v>
      </c>
      <c r="E472" s="15"/>
      <c r="F472" s="16"/>
      <c r="G472" s="16"/>
      <c r="H472" s="16" t="s">
        <v>211</v>
      </c>
      <c r="I472" s="16" t="s">
        <v>65</v>
      </c>
      <c r="J472" s="16" t="s">
        <v>220</v>
      </c>
      <c r="K472" s="16" t="s">
        <v>65</v>
      </c>
      <c r="L472" s="359" t="str">
        <f>IF(C472&lt;&gt;"",CONCATENATE(IF(C472&lt;&gt;"",C472,""),IF(D472&lt;&gt;"","-"&amp;D472&amp;E472,""),IF(F472&lt;&gt;"","-"&amp;F472&amp;G472,""),IF(H472&lt;&gt;"","-"&amp;H472&amp;I472,""),IF(J472&lt;&gt;"","-"&amp;J472&amp;K472,"")),"")</f>
        <v>SL3-SLW-LCS1-PB1</v>
      </c>
      <c r="M472" s="21" t="str">
        <f>IFERROR(VLOOKUP(J472,'LOOK-UP TABLES'!$AS:$AT,2,FALSE),"")</f>
        <v xml:space="preserve">Push Button </v>
      </c>
      <c r="N472" s="21" t="s">
        <v>61</v>
      </c>
      <c r="O472" s="21" t="s">
        <v>320</v>
      </c>
      <c r="P472" s="21"/>
      <c r="Q472" s="291" t="s">
        <v>513</v>
      </c>
      <c r="R472" s="21" t="s">
        <v>69</v>
      </c>
      <c r="S472" s="37" t="str">
        <f>IF(L472&lt;&gt;"",IF(N472&lt;&gt;"",N472,"")&amp;IF(O472&lt;&gt;""," "&amp;O472,"")&amp;IF(P472&lt;&gt;""," "&amp;P472,"")&amp;IF(Q472&lt;&gt;""," "&amp;Q472,"")&amp;IF(R472&lt;&gt;""," "&amp;R472,""),"")</f>
        <v>Shiploader 3 Slew Left Push Button</v>
      </c>
      <c r="T472" s="21"/>
      <c r="U472" s="21" t="str">
        <f>IFERROR(VLOOKUP(L472, 'IO LIST'!$J$10:$AE$1823,22, FALSE),"")</f>
        <v>SL3-SLW-RCP1</v>
      </c>
      <c r="V472" s="21" t="s">
        <v>91</v>
      </c>
      <c r="W472" s="21" t="s">
        <v>71</v>
      </c>
      <c r="X472" s="622" t="s">
        <v>169</v>
      </c>
      <c r="Y472" s="625" t="s">
        <v>2333</v>
      </c>
      <c r="Z472" s="21"/>
      <c r="AA472" s="21"/>
      <c r="AB472" s="21"/>
      <c r="AC472" s="21"/>
      <c r="AD472" s="21"/>
      <c r="AE472" s="21"/>
      <c r="AF472" s="28" t="str">
        <f>IFERROR(IF(U472="FLEX-242-11","7265NBT-043020-242-100 to 180",IF(U472="FLEX-242-01","7265NBT-043020-242-000 to 083","")),"")</f>
        <v/>
      </c>
      <c r="AI472" s="22"/>
      <c r="AN472" s="22" t="s">
        <v>152</v>
      </c>
      <c r="AQ472" s="192"/>
    </row>
    <row r="473" spans="1:43" s="20" customFormat="1" ht="15" customHeight="1" x14ac:dyDescent="0.25">
      <c r="A473" s="137">
        <f t="shared" si="72"/>
        <v>464</v>
      </c>
      <c r="B473" s="21" t="s">
        <v>16</v>
      </c>
      <c r="C473" s="15" t="s">
        <v>59</v>
      </c>
      <c r="D473" s="15" t="s">
        <v>511</v>
      </c>
      <c r="E473" s="15"/>
      <c r="F473" s="16"/>
      <c r="G473" s="16"/>
      <c r="H473" s="16" t="s">
        <v>211</v>
      </c>
      <c r="I473" s="16" t="s">
        <v>65</v>
      </c>
      <c r="J473" s="16" t="s">
        <v>220</v>
      </c>
      <c r="K473" s="16" t="s">
        <v>77</v>
      </c>
      <c r="L473" s="359" t="str">
        <f>IF(C473&lt;&gt;"",CONCATENATE(IF(C473&lt;&gt;"",C473,""),IF(D473&lt;&gt;"","-"&amp;D473&amp;E473,""),IF(F473&lt;&gt;"","-"&amp;F473&amp;G473,""),IF(H473&lt;&gt;"","-"&amp;H473&amp;I473,""),IF(J473&lt;&gt;"","-"&amp;J473&amp;K473,"")),"")</f>
        <v>SL3-SLW-LCS1-PB2</v>
      </c>
      <c r="M473" s="21" t="str">
        <f>IFERROR(VLOOKUP(J473,'LOOK-UP TABLES'!$AS:$AT,2,FALSE),"")</f>
        <v xml:space="preserve">Push Button </v>
      </c>
      <c r="N473" s="21" t="s">
        <v>61</v>
      </c>
      <c r="O473" s="21" t="s">
        <v>320</v>
      </c>
      <c r="P473" s="21"/>
      <c r="Q473" s="291" t="s">
        <v>514</v>
      </c>
      <c r="R473" s="21" t="s">
        <v>69</v>
      </c>
      <c r="S473" s="37" t="str">
        <f>IF(L473&lt;&gt;"",IF(N473&lt;&gt;"",N473,"")&amp;IF(O473&lt;&gt;""," "&amp;O473,"")&amp;IF(P473&lt;&gt;""," "&amp;P473,"")&amp;IF(Q473&lt;&gt;""," "&amp;Q473,"")&amp;IF(R473&lt;&gt;""," "&amp;R473,""),"")</f>
        <v>Shiploader 3 Slew Right Push Button</v>
      </c>
      <c r="T473" s="21"/>
      <c r="U473" s="21" t="str">
        <f>IFERROR(VLOOKUP(L473, 'IO LIST'!$J$10:$AE$1823,22, FALSE),"")</f>
        <v>SL3-SLW-RCP1</v>
      </c>
      <c r="V473" s="21" t="s">
        <v>91</v>
      </c>
      <c r="W473" s="21" t="s">
        <v>71</v>
      </c>
      <c r="X473" s="622" t="s">
        <v>169</v>
      </c>
      <c r="Y473" s="625" t="s">
        <v>2333</v>
      </c>
      <c r="Z473" s="21"/>
      <c r="AA473" s="21"/>
      <c r="AB473" s="21"/>
      <c r="AC473" s="21"/>
      <c r="AD473" s="21"/>
      <c r="AE473" s="21"/>
      <c r="AF473" s="28" t="str">
        <f>IFERROR(IF(U473="FLEX-242-11","7265NBT-043020-242-100 to 180",IF(U473="FLEX-242-01","7265NBT-043020-242-000 to 083","")),"")</f>
        <v/>
      </c>
      <c r="AI473" s="22"/>
      <c r="AN473" s="22" t="s">
        <v>152</v>
      </c>
      <c r="AQ473" s="192"/>
    </row>
    <row r="474" spans="1:43" s="20" customFormat="1" ht="15" customHeight="1" x14ac:dyDescent="0.25">
      <c r="A474" s="137">
        <f t="shared" si="72"/>
        <v>465</v>
      </c>
      <c r="B474" s="21" t="s">
        <v>16</v>
      </c>
      <c r="C474" s="15" t="s">
        <v>59</v>
      </c>
      <c r="D474" s="15" t="s">
        <v>511</v>
      </c>
      <c r="E474" s="15"/>
      <c r="F474" s="16"/>
      <c r="G474" s="16"/>
      <c r="H474" s="16" t="s">
        <v>211</v>
      </c>
      <c r="I474" s="16" t="s">
        <v>65</v>
      </c>
      <c r="J474" s="16" t="s">
        <v>220</v>
      </c>
      <c r="K474" s="16" t="s">
        <v>83</v>
      </c>
      <c r="L474" s="359" t="str">
        <f>IF(C474&lt;&gt;"",CONCATENATE(IF(C474&lt;&gt;"",C474,""),IF(D474&lt;&gt;"","-"&amp;D474&amp;E474,""),IF(F474&lt;&gt;"","-"&amp;F474&amp;G474,""),IF(H474&lt;&gt;"","-"&amp;H474&amp;I474,""),IF(J474&lt;&gt;"","-"&amp;J474&amp;K474,"")),"")</f>
        <v>SL3-SLW-LCS1-PB3</v>
      </c>
      <c r="M474" s="21" t="str">
        <f>IFERROR(VLOOKUP(J474,'LOOK-UP TABLES'!$AS:$AT,2,FALSE),"")</f>
        <v xml:space="preserve">Push Button </v>
      </c>
      <c r="N474" s="21" t="s">
        <v>61</v>
      </c>
      <c r="O474" s="21" t="s">
        <v>320</v>
      </c>
      <c r="P474" s="21"/>
      <c r="Q474" s="21" t="s">
        <v>454</v>
      </c>
      <c r="R474" s="21" t="s">
        <v>69</v>
      </c>
      <c r="S474" s="37" t="str">
        <f>IF(L474&lt;&gt;"",IF(N474&lt;&gt;"",N474,"")&amp;IF(O474&lt;&gt;""," "&amp;O474,"")&amp;IF(P474&lt;&gt;""," "&amp;P474,"")&amp;IF(Q474&lt;&gt;""," "&amp;Q474,"")&amp;IF(R474&lt;&gt;""," "&amp;R474,""),"")</f>
        <v>Shiploader 3 Slew Overtravel Bypass Push Button</v>
      </c>
      <c r="T474" s="21"/>
      <c r="U474" s="21" t="str">
        <f>IFERROR(VLOOKUP(L474, 'IO LIST'!$J$10:$AE$1823,22, FALSE),"")</f>
        <v>SL3-SLW-RCP1</v>
      </c>
      <c r="V474" s="21" t="s">
        <v>91</v>
      </c>
      <c r="W474" s="21" t="s">
        <v>71</v>
      </c>
      <c r="X474" s="622" t="s">
        <v>169</v>
      </c>
      <c r="Y474" s="625" t="s">
        <v>2337</v>
      </c>
      <c r="Z474" s="21"/>
      <c r="AA474" s="21"/>
      <c r="AB474" s="21"/>
      <c r="AC474" s="21"/>
      <c r="AD474" s="21"/>
      <c r="AE474" s="21"/>
      <c r="AF474" s="28" t="str">
        <f>IFERROR(IF(U474="FLEX-242-11","7265NBT-043020-242-100 to 180",IF(U474="FLEX-242-01","7265NBT-043020-242-000 to 083","")),"")</f>
        <v/>
      </c>
      <c r="AI474" s="22"/>
      <c r="AN474" s="22" t="s">
        <v>152</v>
      </c>
      <c r="AQ474" s="192"/>
    </row>
    <row r="475" spans="1:43" s="20" customFormat="1" ht="15" customHeight="1" x14ac:dyDescent="0.25">
      <c r="A475" s="137">
        <f t="shared" si="72"/>
        <v>466</v>
      </c>
      <c r="B475" s="21" t="s">
        <v>16</v>
      </c>
      <c r="C475" s="15"/>
      <c r="D475" s="15"/>
      <c r="E475" s="15"/>
      <c r="F475" s="16"/>
      <c r="G475" s="16"/>
      <c r="H475" s="16"/>
      <c r="I475" s="16"/>
      <c r="J475" s="16"/>
      <c r="K475" s="16"/>
      <c r="L475" s="238"/>
      <c r="M475" s="21" t="str">
        <f>IFERROR(VLOOKUP(J475,'LOOK-UP TABLES'!$AS:$AT,2,FALSE),"")</f>
        <v/>
      </c>
      <c r="N475" s="21"/>
      <c r="O475" s="21"/>
      <c r="P475" s="21"/>
      <c r="Q475" s="21"/>
      <c r="R475" s="21"/>
      <c r="S475" s="37" t="str">
        <f t="shared" ref="S475" si="202">IF(L475&lt;&gt;"",IF(N475&lt;&gt;"",N475,"")&amp;IF(O475&lt;&gt;""," "&amp;O475,"")&amp;IF(P475&lt;&gt;""," "&amp;P475,"")&amp;IF(Q475&lt;&gt;""," "&amp;Q475,"")&amp;IF(R475&lt;&gt;""," "&amp;R475,""),"")</f>
        <v/>
      </c>
      <c r="T475" s="21"/>
      <c r="U475" s="21" t="str">
        <f>IFERROR(VLOOKUP(L475, 'IO LIST'!$J$10:$AE$1823,22, FALSE),"")</f>
        <v/>
      </c>
      <c r="V475" s="21"/>
      <c r="W475" s="21"/>
      <c r="X475" s="21"/>
      <c r="Y475" s="27"/>
      <c r="Z475" s="21"/>
      <c r="AA475" s="21"/>
      <c r="AB475" s="21"/>
      <c r="AC475" s="21"/>
      <c r="AD475" s="21"/>
      <c r="AE475" s="21"/>
      <c r="AF475" s="28" t="str">
        <f>IFERROR(IF(U475="FLEX-242-11","7265NBT-043020-242-100 to 180",IF(U475="FLEX-242-01","7265NBT-043020-242-000 to 083","")),"")</f>
        <v/>
      </c>
      <c r="AI475" s="22"/>
      <c r="AQ475" s="192"/>
    </row>
    <row r="476" spans="1:43" s="429" customFormat="1" ht="15" customHeight="1" x14ac:dyDescent="0.25">
      <c r="A476" s="426">
        <f t="shared" si="138"/>
        <v>467</v>
      </c>
      <c r="B476" s="291" t="s">
        <v>9</v>
      </c>
      <c r="C476" s="292" t="s">
        <v>59</v>
      </c>
      <c r="D476" s="292" t="s">
        <v>511</v>
      </c>
      <c r="E476" s="292"/>
      <c r="F476" s="424" t="s">
        <v>494</v>
      </c>
      <c r="G476" s="424" t="s">
        <v>65</v>
      </c>
      <c r="H476" s="424"/>
      <c r="I476" s="424"/>
      <c r="J476" s="424" t="s">
        <v>153</v>
      </c>
      <c r="K476" s="424" t="s">
        <v>65</v>
      </c>
      <c r="L476" s="468" t="str">
        <f t="shared" ref="L476:L482" si="203">IF(C476&lt;&gt;"",CONCATENATE(IF(C476&lt;&gt;"",C476,""),IF(D476&lt;&gt;"","-"&amp;D476&amp;E476,""),IF(F476&lt;&gt;"","-"&amp;F476&amp;G476,""),IF(H476&lt;&gt;"","-"&amp;H476&amp;I476,""),IF(J476&lt;&gt;"","-"&amp;J476&amp;K476,"")),"")</f>
        <v>SL3-SLW-RC1-ZPX1</v>
      </c>
      <c r="M476" s="291" t="str">
        <f>IFERROR(VLOOKUP(J476,'LOOK-UP TABLES'!$AS:$AT,2,FALSE),"")</f>
        <v xml:space="preserve">Proximity Switch </v>
      </c>
      <c r="N476" s="291" t="s">
        <v>61</v>
      </c>
      <c r="O476" s="291" t="s">
        <v>320</v>
      </c>
      <c r="P476" s="291" t="s">
        <v>495</v>
      </c>
      <c r="Q476" s="291" t="s">
        <v>502</v>
      </c>
      <c r="R476" s="291" t="s">
        <v>503</v>
      </c>
      <c r="S476" s="237" t="str">
        <f t="shared" ref="S476:S482" si="204">IF(L476&lt;&gt;"",IF(N476&lt;&gt;"",N476,"")&amp;IF(O476&lt;&gt;""," "&amp;O476,"")&amp;IF(P476&lt;&gt;""," "&amp;P476,"")&amp;IF(Q476&lt;&gt;""," "&amp;Q476,"")&amp;IF(R476&lt;&gt;""," "&amp;R476,""),"")</f>
        <v>Shiploader 3 Slew Rail Clamp 1 Released Indication Limit Switch 1</v>
      </c>
      <c r="T476" s="291"/>
      <c r="U476" s="291" t="str">
        <f>IFERROR(VLOOKUP(L476, 'IO LIST'!$J$10:$AE$1823,22, FALSE),"")</f>
        <v>SL3-SLW-RCP1</v>
      </c>
      <c r="V476" s="291" t="s">
        <v>91</v>
      </c>
      <c r="W476" s="291" t="s">
        <v>119</v>
      </c>
      <c r="X476" s="291"/>
      <c r="Y476" s="427"/>
      <c r="Z476" s="291"/>
      <c r="AA476" s="291"/>
      <c r="AB476" s="291"/>
      <c r="AC476" s="291"/>
      <c r="AD476" s="291"/>
      <c r="AE476" s="291"/>
      <c r="AF476" s="428" t="str">
        <f t="shared" si="184"/>
        <v/>
      </c>
      <c r="AP476" s="429" t="s">
        <v>496</v>
      </c>
      <c r="AQ476" s="430"/>
    </row>
    <row r="477" spans="1:43" s="429" customFormat="1" ht="15" customHeight="1" x14ac:dyDescent="0.25">
      <c r="A477" s="426">
        <f t="shared" si="138"/>
        <v>468</v>
      </c>
      <c r="B477" s="291" t="s">
        <v>9</v>
      </c>
      <c r="C477" s="292" t="s">
        <v>59</v>
      </c>
      <c r="D477" s="292" t="s">
        <v>511</v>
      </c>
      <c r="E477" s="292"/>
      <c r="F477" s="424" t="s">
        <v>494</v>
      </c>
      <c r="G477" s="424" t="s">
        <v>65</v>
      </c>
      <c r="H477" s="424"/>
      <c r="I477" s="424"/>
      <c r="J477" s="424" t="s">
        <v>153</v>
      </c>
      <c r="K477" s="424" t="s">
        <v>77</v>
      </c>
      <c r="L477" s="468" t="str">
        <f t="shared" si="203"/>
        <v>SL3-SLW-RC1-ZPX2</v>
      </c>
      <c r="M477" s="291" t="str">
        <f>IFERROR(VLOOKUP(J477,'LOOK-UP TABLES'!$AS:$AT,2,FALSE),"")</f>
        <v xml:space="preserve">Proximity Switch </v>
      </c>
      <c r="N477" s="291" t="s">
        <v>61</v>
      </c>
      <c r="O477" s="291" t="s">
        <v>320</v>
      </c>
      <c r="P477" s="291" t="s">
        <v>495</v>
      </c>
      <c r="Q477" s="291" t="s">
        <v>504</v>
      </c>
      <c r="R477" s="291" t="s">
        <v>505</v>
      </c>
      <c r="S477" s="237" t="str">
        <f t="shared" si="204"/>
        <v>Shiploader 3 Slew Rail Clamp 1 On Rail Clamp Indication Limit Switch 2</v>
      </c>
      <c r="T477" s="291"/>
      <c r="U477" s="291" t="str">
        <f>IFERROR(VLOOKUP(L477, 'IO LIST'!$J$10:$AE$1823,22, FALSE),"")</f>
        <v>SL3-SLW-RCP1</v>
      </c>
      <c r="V477" s="291" t="s">
        <v>91</v>
      </c>
      <c r="W477" s="291" t="s">
        <v>119</v>
      </c>
      <c r="X477" s="291"/>
      <c r="Y477" s="427"/>
      <c r="Z477" s="291"/>
      <c r="AA477" s="291"/>
      <c r="AB477" s="291"/>
      <c r="AC477" s="291"/>
      <c r="AD477" s="291"/>
      <c r="AE477" s="291"/>
      <c r="AF477" s="428" t="str">
        <f t="shared" ref="AF477" si="205">IFERROR(IF(U477="FLEX-242-11","7265NBT-043020-242-100 to 180",IF(U477="FLEX-242-01","7265NBT-043020-242-000 to 083","")),"")</f>
        <v/>
      </c>
      <c r="AP477" s="429" t="s">
        <v>496</v>
      </c>
      <c r="AQ477" s="430"/>
    </row>
    <row r="478" spans="1:43" s="429" customFormat="1" ht="15" customHeight="1" x14ac:dyDescent="0.25">
      <c r="A478" s="426">
        <f t="shared" si="138"/>
        <v>469</v>
      </c>
      <c r="B478" s="291" t="s">
        <v>9</v>
      </c>
      <c r="C478" s="292" t="s">
        <v>59</v>
      </c>
      <c r="D478" s="292" t="s">
        <v>511</v>
      </c>
      <c r="E478" s="292"/>
      <c r="F478" s="424" t="s">
        <v>494</v>
      </c>
      <c r="G478" s="424" t="s">
        <v>65</v>
      </c>
      <c r="H478" s="424"/>
      <c r="I478" s="424"/>
      <c r="J478" s="424" t="s">
        <v>153</v>
      </c>
      <c r="K478" s="424" t="s">
        <v>83</v>
      </c>
      <c r="L478" s="468" t="str">
        <f t="shared" si="203"/>
        <v>SL3-SLW-RC1-ZPX3</v>
      </c>
      <c r="M478" s="291" t="str">
        <f>IFERROR(VLOOKUP(J478,'LOOK-UP TABLES'!$AS:$AT,2,FALSE),"")</f>
        <v xml:space="preserve">Proximity Switch </v>
      </c>
      <c r="N478" s="291" t="s">
        <v>61</v>
      </c>
      <c r="O478" s="291" t="s">
        <v>320</v>
      </c>
      <c r="P478" s="291" t="s">
        <v>495</v>
      </c>
      <c r="Q478" s="291" t="s">
        <v>506</v>
      </c>
      <c r="R478" s="291" t="s">
        <v>507</v>
      </c>
      <c r="S478" s="237" t="str">
        <f t="shared" si="204"/>
        <v>Shiploader 3 Slew Rail Clamp 1 Out of Adjustment Limit Switch 3</v>
      </c>
      <c r="T478" s="291"/>
      <c r="U478" s="291" t="str">
        <f>IFERROR(VLOOKUP(L478, 'IO LIST'!$J$10:$AE$1823,22, FALSE),"")</f>
        <v>SL3-SLW-RCP1</v>
      </c>
      <c r="V478" s="291" t="s">
        <v>91</v>
      </c>
      <c r="W478" s="291" t="s">
        <v>119</v>
      </c>
      <c r="X478" s="291"/>
      <c r="Y478" s="427"/>
      <c r="Z478" s="291"/>
      <c r="AA478" s="291"/>
      <c r="AB478" s="291"/>
      <c r="AC478" s="291"/>
      <c r="AD478" s="291"/>
      <c r="AE478" s="291"/>
      <c r="AF478" s="428" t="str">
        <f t="shared" ref="AF478" si="206">IFERROR(IF(U478="FLEX-242-11","7265NBT-043020-242-100 to 180",IF(U478="FLEX-242-01","7265NBT-043020-242-000 to 083","")),"")</f>
        <v/>
      </c>
      <c r="AP478" s="429" t="s">
        <v>496</v>
      </c>
      <c r="AQ478" s="430"/>
    </row>
    <row r="479" spans="1:43" s="304" customFormat="1" ht="15" customHeight="1" x14ac:dyDescent="0.25">
      <c r="A479" s="296">
        <f t="shared" si="138"/>
        <v>470</v>
      </c>
      <c r="B479" s="297" t="s">
        <v>16</v>
      </c>
      <c r="C479" s="298" t="s">
        <v>59</v>
      </c>
      <c r="D479" s="298" t="s">
        <v>511</v>
      </c>
      <c r="E479" s="298"/>
      <c r="F479" s="299" t="s">
        <v>494</v>
      </c>
      <c r="G479" s="299" t="s">
        <v>65</v>
      </c>
      <c r="H479" s="299"/>
      <c r="I479" s="299"/>
      <c r="J479" s="299" t="s">
        <v>497</v>
      </c>
      <c r="K479" s="299" t="s">
        <v>65</v>
      </c>
      <c r="L479" s="301" t="str">
        <f t="shared" si="203"/>
        <v>SL3-SLW-RC1-TSHH1</v>
      </c>
      <c r="M479" s="297" t="str">
        <f>IFERROR(VLOOKUP(J479,'LOOK-UP TABLES'!$AS:$AT,2,FALSE),"")</f>
        <v xml:space="preserve">Temp Switch High Trip </v>
      </c>
      <c r="N479" s="297" t="s">
        <v>61</v>
      </c>
      <c r="O479" s="297" t="s">
        <v>320</v>
      </c>
      <c r="P479" s="297" t="s">
        <v>495</v>
      </c>
      <c r="Q479" s="297" t="s">
        <v>498</v>
      </c>
      <c r="R479" s="297" t="s">
        <v>499</v>
      </c>
      <c r="S479" s="300" t="str">
        <f t="shared" si="204"/>
        <v>Shiploader 3 Slew Rail Clamp 1  High Oil Temperature Switch</v>
      </c>
      <c r="T479" s="297"/>
      <c r="U479" s="297" t="str">
        <f>IFERROR(VLOOKUP(L479, 'IO LIST'!$J$10:$AE$1823,22, FALSE),"")</f>
        <v/>
      </c>
      <c r="V479" s="297" t="s">
        <v>91</v>
      </c>
      <c r="W479" s="297" t="s">
        <v>119</v>
      </c>
      <c r="X479" s="297"/>
      <c r="Y479" s="302"/>
      <c r="Z479" s="297"/>
      <c r="AA479" s="297"/>
      <c r="AB479" s="297"/>
      <c r="AC479" s="297"/>
      <c r="AD479" s="297"/>
      <c r="AE479" s="297"/>
      <c r="AF479" s="303" t="str">
        <f t="shared" si="184"/>
        <v/>
      </c>
      <c r="AP479" s="304" t="s">
        <v>496</v>
      </c>
      <c r="AQ479" s="367"/>
    </row>
    <row r="480" spans="1:43" s="304" customFormat="1" ht="15" customHeight="1" x14ac:dyDescent="0.25">
      <c r="A480" s="296">
        <f t="shared" si="138"/>
        <v>471</v>
      </c>
      <c r="B480" s="297" t="s">
        <v>16</v>
      </c>
      <c r="C480" s="298" t="s">
        <v>59</v>
      </c>
      <c r="D480" s="298" t="s">
        <v>511</v>
      </c>
      <c r="E480" s="298"/>
      <c r="F480" s="299" t="s">
        <v>494</v>
      </c>
      <c r="G480" s="299" t="s">
        <v>65</v>
      </c>
      <c r="H480" s="299"/>
      <c r="I480" s="299"/>
      <c r="J480" s="299" t="s">
        <v>207</v>
      </c>
      <c r="K480" s="299" t="s">
        <v>65</v>
      </c>
      <c r="L480" s="301" t="str">
        <f t="shared" si="203"/>
        <v>SL3-SLW-RC1-LSLL1</v>
      </c>
      <c r="M480" s="297" t="str">
        <f>IFERROR(VLOOKUP(J480,'LOOK-UP TABLES'!$AS:$AT,2,FALSE),"")</f>
        <v>Level Switch Low Trip</v>
      </c>
      <c r="N480" s="297" t="s">
        <v>61</v>
      </c>
      <c r="O480" s="297" t="s">
        <v>320</v>
      </c>
      <c r="P480" s="297" t="s">
        <v>495</v>
      </c>
      <c r="Q480" s="297" t="s">
        <v>500</v>
      </c>
      <c r="R480" s="297" t="s">
        <v>156</v>
      </c>
      <c r="S480" s="300" t="str">
        <f t="shared" si="204"/>
        <v>Shiploader 3 Slew Rail Clamp 1  Low Oil Level Switch</v>
      </c>
      <c r="T480" s="297"/>
      <c r="U480" s="297" t="str">
        <f>IFERROR(VLOOKUP(L480, 'IO LIST'!$J$10:$AE$1823,22, FALSE),"")</f>
        <v/>
      </c>
      <c r="V480" s="297" t="s">
        <v>91</v>
      </c>
      <c r="W480" s="297" t="s">
        <v>119</v>
      </c>
      <c r="X480" s="297"/>
      <c r="Y480" s="302"/>
      <c r="Z480" s="297"/>
      <c r="AA480" s="297"/>
      <c r="AB480" s="297"/>
      <c r="AC480" s="297"/>
      <c r="AD480" s="297"/>
      <c r="AE480" s="297"/>
      <c r="AF480" s="303" t="str">
        <f t="shared" si="184"/>
        <v/>
      </c>
      <c r="AP480" s="304" t="s">
        <v>496</v>
      </c>
      <c r="AQ480" s="367"/>
    </row>
    <row r="481" spans="1:43" s="429" customFormat="1" ht="15" customHeight="1" x14ac:dyDescent="0.25">
      <c r="A481" s="426">
        <f t="shared" si="138"/>
        <v>472</v>
      </c>
      <c r="B481" s="291" t="s">
        <v>9</v>
      </c>
      <c r="C481" s="292" t="s">
        <v>59</v>
      </c>
      <c r="D481" s="292" t="s">
        <v>511</v>
      </c>
      <c r="E481" s="292"/>
      <c r="F481" s="424" t="s">
        <v>494</v>
      </c>
      <c r="G481" s="424" t="s">
        <v>65</v>
      </c>
      <c r="H481" s="424"/>
      <c r="I481" s="424"/>
      <c r="J481" s="424" t="s">
        <v>192</v>
      </c>
      <c r="K481" s="424" t="s">
        <v>65</v>
      </c>
      <c r="L481" s="468" t="str">
        <f t="shared" si="203"/>
        <v>SL3-SLW-RC1-BK1</v>
      </c>
      <c r="M481" s="291" t="str">
        <f>IFERROR(VLOOKUP(J481,'LOOK-UP TABLES'!$AS:$AT,2,FALSE),"")</f>
        <v xml:space="preserve">Brake </v>
      </c>
      <c r="N481" s="291" t="s">
        <v>61</v>
      </c>
      <c r="O481" s="291" t="s">
        <v>320</v>
      </c>
      <c r="P481" s="291" t="s">
        <v>495</v>
      </c>
      <c r="Q481" s="291" t="s">
        <v>508</v>
      </c>
      <c r="R481" s="291"/>
      <c r="S481" s="237" t="str">
        <f t="shared" si="204"/>
        <v>Shiploader 3 Slew Rail Clamp 1 Holding Brake</v>
      </c>
      <c r="T481" s="291"/>
      <c r="U481" s="291" t="str">
        <f>IFERROR(VLOOKUP(L481, 'IO LIST'!$J$10:$AE$1823,22, FALSE),"")</f>
        <v>SL3-SLW-RCP1</v>
      </c>
      <c r="V481" s="291" t="s">
        <v>99</v>
      </c>
      <c r="W481" s="291" t="s">
        <v>119</v>
      </c>
      <c r="X481" s="291"/>
      <c r="Y481" s="427"/>
      <c r="Z481" s="291"/>
      <c r="AA481" s="291"/>
      <c r="AB481" s="291"/>
      <c r="AC481" s="291"/>
      <c r="AD481" s="291"/>
      <c r="AE481" s="291"/>
      <c r="AF481" s="428" t="str">
        <f t="shared" si="184"/>
        <v/>
      </c>
      <c r="AP481" s="429" t="s">
        <v>496</v>
      </c>
      <c r="AQ481" s="430"/>
    </row>
    <row r="482" spans="1:43" s="304" customFormat="1" ht="15" customHeight="1" x14ac:dyDescent="0.25">
      <c r="A482" s="296">
        <f t="shared" si="138"/>
        <v>473</v>
      </c>
      <c r="B482" s="297" t="s">
        <v>16</v>
      </c>
      <c r="C482" s="298" t="s">
        <v>59</v>
      </c>
      <c r="D482" s="298" t="s">
        <v>511</v>
      </c>
      <c r="E482" s="298"/>
      <c r="F482" s="299" t="s">
        <v>494</v>
      </c>
      <c r="G482" s="299" t="s">
        <v>65</v>
      </c>
      <c r="H482" s="299"/>
      <c r="I482" s="299"/>
      <c r="J482" s="299" t="s">
        <v>174</v>
      </c>
      <c r="K482" s="431" t="s">
        <v>65</v>
      </c>
      <c r="L482" s="459" t="str">
        <f t="shared" si="203"/>
        <v>SL3-SLW-RC1-HE1</v>
      </c>
      <c r="M482" s="297" t="str">
        <f>IFERROR(VLOOKUP(J482,'LOOK-UP TABLES'!$AS:$AT,2,FALSE),"")</f>
        <v xml:space="preserve">Heater </v>
      </c>
      <c r="N482" s="297" t="s">
        <v>61</v>
      </c>
      <c r="O482" s="297" t="s">
        <v>320</v>
      </c>
      <c r="P482" s="297" t="s">
        <v>495</v>
      </c>
      <c r="Q482" s="432" t="s">
        <v>284</v>
      </c>
      <c r="R482" s="297" t="s">
        <v>285</v>
      </c>
      <c r="S482" s="300" t="str">
        <f t="shared" si="204"/>
        <v>Shiploader 3 Slew Rail Clamp 1 Immersion Oil Heater</v>
      </c>
      <c r="T482" s="297"/>
      <c r="U482" s="297" t="str">
        <f>IFERROR(VLOOKUP(L482, 'IO LIST'!$J$10:$AE$1823,22, FALSE),"")</f>
        <v/>
      </c>
      <c r="V482" s="297" t="s">
        <v>99</v>
      </c>
      <c r="W482" s="297" t="s">
        <v>119</v>
      </c>
      <c r="X482" s="297"/>
      <c r="Y482" s="302"/>
      <c r="Z482" s="297"/>
      <c r="AA482" s="297"/>
      <c r="AB482" s="297"/>
      <c r="AC482" s="297"/>
      <c r="AD482" s="297"/>
      <c r="AE482" s="297"/>
      <c r="AF482" s="303" t="str">
        <f t="shared" ref="AF482" si="207">IFERROR(IF(U482="FLEX-242-11","7265NBT-043020-242-100 to 180",IF(U482="FLEX-242-01","7265NBT-043020-242-000 to 083","")),"")</f>
        <v/>
      </c>
      <c r="AP482" s="304" t="s">
        <v>496</v>
      </c>
      <c r="AQ482" s="367"/>
    </row>
    <row r="483" spans="1:43" s="20" customFormat="1" ht="15" customHeight="1" x14ac:dyDescent="0.25">
      <c r="A483" s="137">
        <f t="shared" si="138"/>
        <v>474</v>
      </c>
      <c r="B483" s="21"/>
      <c r="C483" s="15"/>
      <c r="D483" s="15"/>
      <c r="E483" s="15"/>
      <c r="F483" s="16"/>
      <c r="G483" s="16"/>
      <c r="H483" s="16"/>
      <c r="I483" s="16"/>
      <c r="J483" s="16"/>
      <c r="K483" s="16"/>
      <c r="L483" s="21"/>
      <c r="M483" s="21"/>
      <c r="N483" s="21"/>
      <c r="O483" s="21"/>
      <c r="P483" s="21"/>
      <c r="Q483" s="21"/>
      <c r="R483" s="21"/>
      <c r="S483" s="37"/>
      <c r="T483" s="21"/>
      <c r="U483" s="21" t="str">
        <f>IFERROR(VLOOKUP(L483, 'IO LIST'!$J$10:$AE$1823,22, FALSE),"")</f>
        <v/>
      </c>
      <c r="V483" s="21"/>
      <c r="W483" s="21"/>
      <c r="X483" s="21"/>
      <c r="Y483" s="27"/>
      <c r="Z483" s="21"/>
      <c r="AA483" s="21"/>
      <c r="AB483" s="21"/>
      <c r="AC483" s="21"/>
      <c r="AD483" s="21"/>
      <c r="AE483" s="21"/>
      <c r="AF483" s="28" t="str">
        <f t="shared" si="184"/>
        <v/>
      </c>
      <c r="AI483" s="22"/>
      <c r="AQ483" s="192"/>
    </row>
    <row r="484" spans="1:43" s="20" customFormat="1" ht="15" customHeight="1" x14ac:dyDescent="0.25">
      <c r="A484" s="137">
        <f t="shared" si="72"/>
        <v>475</v>
      </c>
      <c r="B484" s="21" t="s">
        <v>16</v>
      </c>
      <c r="C484" s="15" t="s">
        <v>59</v>
      </c>
      <c r="D484" s="15" t="s">
        <v>511</v>
      </c>
      <c r="E484" s="15"/>
      <c r="F484" s="16" t="s">
        <v>494</v>
      </c>
      <c r="G484" s="16" t="s">
        <v>65</v>
      </c>
      <c r="H484" s="16" t="s">
        <v>211</v>
      </c>
      <c r="I484" s="16" t="s">
        <v>65</v>
      </c>
      <c r="J484" s="16" t="s">
        <v>212</v>
      </c>
      <c r="K484" s="16" t="s">
        <v>65</v>
      </c>
      <c r="L484" s="359" t="str">
        <f>IF(C484&lt;&gt;"",CONCATENATE(IF(C484&lt;&gt;"",C484,""),IF(D484&lt;&gt;"","-"&amp;D484&amp;E484,""),IF(F484&lt;&gt;"","-"&amp;F484&amp;G484,""),IF(H484&lt;&gt;"","-"&amp;H484&amp;I484,""),IF(J484&lt;&gt;"","-"&amp;J484&amp;K484,"")),"")</f>
        <v>SL3-SLW-RC1-LCS1-PL1</v>
      </c>
      <c r="M484" s="21" t="str">
        <f>IFERROR(VLOOKUP(J484,'LOOK-UP TABLES'!$AS:$AT,2,FALSE),"")</f>
        <v xml:space="preserve">Pilot Light </v>
      </c>
      <c r="N484" s="21" t="s">
        <v>61</v>
      </c>
      <c r="O484" s="21" t="s">
        <v>320</v>
      </c>
      <c r="P484" s="21" t="s">
        <v>495</v>
      </c>
      <c r="Q484" s="21" t="s">
        <v>213</v>
      </c>
      <c r="R484" s="21" t="s">
        <v>214</v>
      </c>
      <c r="S484" s="37" t="str">
        <f>IF(L484&lt;&gt;"",IF(N484&lt;&gt;"",N484,"")&amp;IF(O484&lt;&gt;""," "&amp;O484,"")&amp;IF(P484&lt;&gt;""," "&amp;P484,"")&amp;IF(Q484&lt;&gt;""," "&amp;Q484,"")&amp;IF(R484&lt;&gt;""," "&amp;R484,""),"")</f>
        <v>Shiploader 3 Slew Rail Clamp 1 Maintenance Mode Active Pilot Light</v>
      </c>
      <c r="T484" s="21"/>
      <c r="U484" s="21" t="str">
        <f>IFERROR(VLOOKUP(L484, 'IO LIST'!$J$10:$AE$1823,22, FALSE),"")</f>
        <v>SL3-SLW-RCP1</v>
      </c>
      <c r="V484" s="21" t="s">
        <v>99</v>
      </c>
      <c r="W484" s="21" t="s">
        <v>71</v>
      </c>
      <c r="X484" s="622" t="s">
        <v>169</v>
      </c>
      <c r="Y484" s="625" t="s">
        <v>2331</v>
      </c>
      <c r="Z484" s="21"/>
      <c r="AA484" s="21"/>
      <c r="AB484" s="21"/>
      <c r="AC484" s="21"/>
      <c r="AD484" s="21"/>
      <c r="AE484" s="21"/>
      <c r="AF484" s="28" t="str">
        <f>IFERROR(IF(U484="FLEX-242-11","7265NBT-043020-242-100 to 180",IF(U484="FLEX-242-01","7265NBT-043020-242-000 to 083","")),"")</f>
        <v/>
      </c>
      <c r="AI484" s="22"/>
      <c r="AN484" s="22" t="s">
        <v>106</v>
      </c>
      <c r="AQ484" s="192"/>
    </row>
    <row r="485" spans="1:43" s="20" customFormat="1" ht="15" customHeight="1" x14ac:dyDescent="0.25">
      <c r="A485" s="137">
        <f t="shared" si="72"/>
        <v>476</v>
      </c>
      <c r="B485" s="21" t="s">
        <v>16</v>
      </c>
      <c r="C485" s="15" t="s">
        <v>59</v>
      </c>
      <c r="D485" s="15" t="s">
        <v>511</v>
      </c>
      <c r="E485" s="15"/>
      <c r="F485" s="16" t="s">
        <v>494</v>
      </c>
      <c r="G485" s="16" t="s">
        <v>65</v>
      </c>
      <c r="H485" s="16" t="s">
        <v>211</v>
      </c>
      <c r="I485" s="16" t="s">
        <v>65</v>
      </c>
      <c r="J485" s="16" t="s">
        <v>215</v>
      </c>
      <c r="K485" s="16" t="s">
        <v>216</v>
      </c>
      <c r="L485" s="468" t="str">
        <f>IF(C485&lt;&gt;"",CONCATENATE(IF(C485&lt;&gt;"",C485,""),IF(D485&lt;&gt;"","-"&amp;D485&amp;E485,""),IF(F485&lt;&gt;"","-"&amp;F485&amp;G485,""),IF(H485&lt;&gt;"","-"&amp;H485&amp;I485,""),IF(J485&lt;&gt;"","-"&amp;J485&amp;K485,"")),"")</f>
        <v>SL3-SLW-RC1-LCS1-PBL1A</v>
      </c>
      <c r="M485" s="291" t="str">
        <f>IFERROR(VLOOKUP(J485,'LOOK-UP TABLES'!$AS:$AT,2,FALSE),"")</f>
        <v>Push Button/Pilot Light</v>
      </c>
      <c r="N485" s="21" t="s">
        <v>61</v>
      </c>
      <c r="O485" s="21" t="s">
        <v>320</v>
      </c>
      <c r="P485" s="21" t="s">
        <v>495</v>
      </c>
      <c r="Q485" s="21" t="s">
        <v>218</v>
      </c>
      <c r="R485" s="291" t="s">
        <v>69</v>
      </c>
      <c r="S485" s="37" t="str">
        <f>IF(L485&lt;&gt;"",IF(N485&lt;&gt;"",N485,"")&amp;IF(O485&lt;&gt;""," "&amp;O485,"")&amp;IF(P485&lt;&gt;""," "&amp;P485,"")&amp;IF(Q485&lt;&gt;""," "&amp;Q485,"")&amp;IF(R485&lt;&gt;""," "&amp;R485,""),"")</f>
        <v>Shiploader 3 Slew Rail Clamp 1 Open Push Button</v>
      </c>
      <c r="T485" s="21"/>
      <c r="U485" s="21" t="str">
        <f>IFERROR(VLOOKUP(L485, 'IO LIST'!$J$10:$AE$1823,22, FALSE),"")</f>
        <v>SL3-SLW-RCP1</v>
      </c>
      <c r="V485" s="21" t="s">
        <v>91</v>
      </c>
      <c r="W485" s="21" t="s">
        <v>71</v>
      </c>
      <c r="X485" s="622" t="s">
        <v>169</v>
      </c>
      <c r="Y485" s="625" t="s">
        <v>2332</v>
      </c>
      <c r="Z485" s="21"/>
      <c r="AA485" s="21"/>
      <c r="AB485" s="21"/>
      <c r="AC485" s="21"/>
      <c r="AD485" s="21"/>
      <c r="AE485" s="21"/>
      <c r="AF485" s="28" t="str">
        <f>IFERROR(IF(U485="FLEX-242-11","7265NBT-043020-242-100 to 180",IF(U485="FLEX-242-01","7265NBT-043020-242-000 to 083","")),"")</f>
        <v/>
      </c>
      <c r="AI485" s="22"/>
      <c r="AN485" s="22" t="s">
        <v>152</v>
      </c>
      <c r="AQ485" s="192"/>
    </row>
    <row r="486" spans="1:43" s="20" customFormat="1" ht="15" customHeight="1" x14ac:dyDescent="0.25">
      <c r="A486" s="137">
        <f t="shared" si="72"/>
        <v>477</v>
      </c>
      <c r="B486" s="21" t="s">
        <v>16</v>
      </c>
      <c r="C486" s="15" t="s">
        <v>59</v>
      </c>
      <c r="D486" s="15" t="s">
        <v>511</v>
      </c>
      <c r="E486" s="15"/>
      <c r="F486" s="16" t="s">
        <v>494</v>
      </c>
      <c r="G486" s="16" t="s">
        <v>65</v>
      </c>
      <c r="H486" s="16" t="s">
        <v>211</v>
      </c>
      <c r="I486" s="16" t="s">
        <v>65</v>
      </c>
      <c r="J486" s="16" t="s">
        <v>215</v>
      </c>
      <c r="K486" s="16" t="s">
        <v>219</v>
      </c>
      <c r="L486" s="468" t="str">
        <f>IF(C486&lt;&gt;"",CONCATENATE(IF(C486&lt;&gt;"",C486,""),IF(D486&lt;&gt;"","-"&amp;D486&amp;E486,""),IF(F486&lt;&gt;"","-"&amp;F486&amp;G486,""),IF(H486&lt;&gt;"","-"&amp;H486&amp;I486,""),IF(J486&lt;&gt;"","-"&amp;J486&amp;K486,"")),"")</f>
        <v>SL3-SLW-RC1-LCS1-PBL1B</v>
      </c>
      <c r="M486" s="291" t="str">
        <f>IFERROR(VLOOKUP(J486,'LOOK-UP TABLES'!$AS:$AT,2,FALSE),"")</f>
        <v>Push Button/Pilot Light</v>
      </c>
      <c r="N486" s="21" t="s">
        <v>61</v>
      </c>
      <c r="O486" s="21" t="s">
        <v>320</v>
      </c>
      <c r="P486" s="21" t="s">
        <v>495</v>
      </c>
      <c r="Q486" s="21" t="s">
        <v>218</v>
      </c>
      <c r="R486" s="291" t="s">
        <v>214</v>
      </c>
      <c r="S486" s="37" t="str">
        <f>IF(L486&lt;&gt;"",IF(N486&lt;&gt;"",N486,"")&amp;IF(O486&lt;&gt;""," "&amp;O486,"")&amp;IF(P486&lt;&gt;""," "&amp;P486,"")&amp;IF(Q486&lt;&gt;""," "&amp;Q486,"")&amp;IF(R486&lt;&gt;""," "&amp;R486,""),"")</f>
        <v>Shiploader 3 Slew Rail Clamp 1 Open Pilot Light</v>
      </c>
      <c r="T486" s="21"/>
      <c r="U486" s="21" t="str">
        <f>IFERROR(VLOOKUP(L486, 'IO LIST'!$J$10:$AE$1823,22, FALSE),"")</f>
        <v>SL3-SLW-RCP1</v>
      </c>
      <c r="V486" s="21" t="s">
        <v>91</v>
      </c>
      <c r="W486" s="21" t="s">
        <v>71</v>
      </c>
      <c r="X486" s="622" t="s">
        <v>169</v>
      </c>
      <c r="Y486" s="625" t="s">
        <v>2332</v>
      </c>
      <c r="Z486" s="21"/>
      <c r="AA486" s="21"/>
      <c r="AB486" s="21"/>
      <c r="AC486" s="21"/>
      <c r="AD486" s="21"/>
      <c r="AE486" s="21"/>
      <c r="AF486" s="28" t="str">
        <f>IFERROR(IF(U486="FLEX-242-11","7265NBT-043020-242-100 to 180",IF(U486="FLEX-242-01","7265NBT-043020-242-000 to 083","")),"")</f>
        <v/>
      </c>
      <c r="AI486" s="22"/>
      <c r="AN486" s="22" t="s">
        <v>152</v>
      </c>
      <c r="AQ486" s="192"/>
    </row>
    <row r="487" spans="1:43" s="20" customFormat="1" ht="15" customHeight="1" x14ac:dyDescent="0.25">
      <c r="A487" s="137">
        <f t="shared" si="72"/>
        <v>478</v>
      </c>
      <c r="B487" s="21" t="s">
        <v>16</v>
      </c>
      <c r="C487" s="15" t="s">
        <v>59</v>
      </c>
      <c r="D487" s="15" t="s">
        <v>511</v>
      </c>
      <c r="E487" s="15"/>
      <c r="F487" s="16" t="s">
        <v>494</v>
      </c>
      <c r="G487" s="16" t="s">
        <v>65</v>
      </c>
      <c r="H487" s="16" t="s">
        <v>211</v>
      </c>
      <c r="I487" s="16" t="s">
        <v>65</v>
      </c>
      <c r="J487" s="16" t="s">
        <v>220</v>
      </c>
      <c r="K487" s="16" t="s">
        <v>77</v>
      </c>
      <c r="L487" s="359" t="str">
        <f>IF(C487&lt;&gt;"",CONCATENATE(IF(C487&lt;&gt;"",C487,""),IF(D487&lt;&gt;"","-"&amp;D487&amp;E487,""),IF(F487&lt;&gt;"","-"&amp;F487&amp;G487,""),IF(H487&lt;&gt;"","-"&amp;H487&amp;I487,""),IF(J487&lt;&gt;"","-"&amp;J487&amp;K487,"")),"")</f>
        <v>SL3-SLW-RC1-LCS1-PB2</v>
      </c>
      <c r="M487" s="21" t="str">
        <f>IFERROR(VLOOKUP(J487,'LOOK-UP TABLES'!$AS:$AT,2,FALSE),"")</f>
        <v xml:space="preserve">Push Button </v>
      </c>
      <c r="N487" s="21" t="s">
        <v>61</v>
      </c>
      <c r="O487" s="21" t="s">
        <v>320</v>
      </c>
      <c r="P487" s="21" t="s">
        <v>495</v>
      </c>
      <c r="Q487" s="21" t="s">
        <v>510</v>
      </c>
      <c r="R487" s="21" t="s">
        <v>69</v>
      </c>
      <c r="S487" s="37" t="str">
        <f>IF(L487&lt;&gt;"",IF(N487&lt;&gt;"",N487,"")&amp;IF(O487&lt;&gt;""," "&amp;O487,"")&amp;IF(P487&lt;&gt;""," "&amp;P487,"")&amp;IF(Q487&lt;&gt;""," "&amp;Q487,"")&amp;IF(R487&lt;&gt;""," "&amp;R487,""),"")</f>
        <v>Shiploader 3 Slew Rail Clamp 1 Close Push Button</v>
      </c>
      <c r="T487" s="21"/>
      <c r="U487" s="21" t="str">
        <f>IFERROR(VLOOKUP(L487, 'IO LIST'!$J$10:$AE$1823,22, FALSE),"")</f>
        <v>SL3-SLW-RCP1</v>
      </c>
      <c r="V487" s="21" t="s">
        <v>91</v>
      </c>
      <c r="W487" s="21" t="s">
        <v>71</v>
      </c>
      <c r="X487" s="622" t="s">
        <v>169</v>
      </c>
      <c r="Y487" s="625" t="s">
        <v>2333</v>
      </c>
      <c r="Z487" s="21"/>
      <c r="AA487" s="21"/>
      <c r="AB487" s="21"/>
      <c r="AC487" s="21"/>
      <c r="AD487" s="21"/>
      <c r="AE487" s="21"/>
      <c r="AF487" s="28" t="str">
        <f>IFERROR(IF(U487="FLEX-242-11","7265NBT-043020-242-100 to 180",IF(U487="FLEX-242-01","7265NBT-043020-242-000 to 083","")),"")</f>
        <v/>
      </c>
      <c r="AI487" s="22"/>
      <c r="AN487" s="22" t="s">
        <v>152</v>
      </c>
      <c r="AQ487" s="192"/>
    </row>
    <row r="488" spans="1:43" s="20" customFormat="1" ht="15" customHeight="1" x14ac:dyDescent="0.25">
      <c r="A488" s="137">
        <f t="shared" si="72"/>
        <v>479</v>
      </c>
      <c r="B488" s="21" t="s">
        <v>16</v>
      </c>
      <c r="C488" s="15"/>
      <c r="D488" s="15"/>
      <c r="E488" s="15"/>
      <c r="F488" s="16"/>
      <c r="G488" s="16"/>
      <c r="H488" s="16"/>
      <c r="I488" s="16"/>
      <c r="J488" s="16"/>
      <c r="K488" s="16"/>
      <c r="L488" s="238"/>
      <c r="M488" s="21" t="str">
        <f>IFERROR(VLOOKUP(J488,'LOOK-UP TABLES'!$AS:$AT,2,FALSE),"")</f>
        <v/>
      </c>
      <c r="N488" s="21"/>
      <c r="O488" s="21"/>
      <c r="P488" s="21"/>
      <c r="Q488" s="21"/>
      <c r="R488" s="21"/>
      <c r="S488" s="37" t="str">
        <f>IF(L488&lt;&gt;"",IF(N488&lt;&gt;"",N488,"")&amp;IF(O488&lt;&gt;""," "&amp;O488,"")&amp;IF(P488&lt;&gt;""," "&amp;P488,"")&amp;IF(Q488&lt;&gt;""," "&amp;Q488,"")&amp;IF(R488&lt;&gt;""," "&amp;R488,""),"")</f>
        <v/>
      </c>
      <c r="T488" s="21"/>
      <c r="U488" s="21" t="str">
        <f>IFERROR(VLOOKUP(L488, 'IO LIST'!$J$10:$AE$1823,22, FALSE),"")</f>
        <v/>
      </c>
      <c r="V488" s="21"/>
      <c r="W488" s="21"/>
      <c r="X488" s="21"/>
      <c r="Y488" s="27"/>
      <c r="Z488" s="21"/>
      <c r="AA488" s="21"/>
      <c r="AB488" s="21"/>
      <c r="AC488" s="21"/>
      <c r="AD488" s="21"/>
      <c r="AE488" s="21"/>
      <c r="AF488" s="28" t="str">
        <f>IFERROR(IF(U488="FLEX-242-11","7265NBT-043020-242-100 to 180",IF(U488="FLEX-242-01","7265NBT-043020-242-000 to 083","")),"")</f>
        <v/>
      </c>
      <c r="AI488" s="22"/>
      <c r="AQ488" s="192"/>
    </row>
    <row r="489" spans="1:43" s="429" customFormat="1" ht="15" customHeight="1" x14ac:dyDescent="0.25">
      <c r="A489" s="426">
        <f t="shared" si="138"/>
        <v>480</v>
      </c>
      <c r="B489" s="291" t="s">
        <v>9</v>
      </c>
      <c r="C489" s="292" t="s">
        <v>59</v>
      </c>
      <c r="D489" s="292" t="s">
        <v>511</v>
      </c>
      <c r="E489" s="292"/>
      <c r="F489" s="424" t="s">
        <v>494</v>
      </c>
      <c r="G489" s="424" t="s">
        <v>77</v>
      </c>
      <c r="H489" s="424"/>
      <c r="I489" s="424"/>
      <c r="J489" s="424" t="s">
        <v>153</v>
      </c>
      <c r="K489" s="424" t="s">
        <v>65</v>
      </c>
      <c r="L489" s="468" t="str">
        <f t="shared" ref="L489:L495" si="208">IF(C489&lt;&gt;"",CONCATENATE(IF(C489&lt;&gt;"",C489,""),IF(D489&lt;&gt;"","-"&amp;D489&amp;E489,""),IF(F489&lt;&gt;"","-"&amp;F489&amp;G489,""),IF(H489&lt;&gt;"","-"&amp;H489&amp;I489,""),IF(J489&lt;&gt;"","-"&amp;J489&amp;K489,"")),"")</f>
        <v>SL3-SLW-RC2-ZPX1</v>
      </c>
      <c r="M489" s="291" t="str">
        <f>IFERROR(VLOOKUP(J489,'LOOK-UP TABLES'!$AS:$AT,2,FALSE),"")</f>
        <v xml:space="preserve">Proximity Switch </v>
      </c>
      <c r="N489" s="291" t="s">
        <v>61</v>
      </c>
      <c r="O489" s="291" t="s">
        <v>320</v>
      </c>
      <c r="P489" s="291" t="s">
        <v>501</v>
      </c>
      <c r="Q489" s="291" t="s">
        <v>502</v>
      </c>
      <c r="R489" s="291" t="s">
        <v>503</v>
      </c>
      <c r="S489" s="237" t="str">
        <f t="shared" ref="S489:S495" si="209">IF(L489&lt;&gt;"",IF(N489&lt;&gt;"",N489,"")&amp;IF(O489&lt;&gt;""," "&amp;O489,"")&amp;IF(P489&lt;&gt;""," "&amp;P489,"")&amp;IF(Q489&lt;&gt;""," "&amp;Q489,"")&amp;IF(R489&lt;&gt;""," "&amp;R489,""),"")</f>
        <v>Shiploader 3 Slew Rail Clamp 2 Released Indication Limit Switch 1</v>
      </c>
      <c r="T489" s="291"/>
      <c r="U489" s="291" t="str">
        <f>IFERROR(VLOOKUP(L489, 'IO LIST'!$J$10:$AE$1823,22, FALSE),"")</f>
        <v>SL3-SLW-RCP1</v>
      </c>
      <c r="V489" s="291" t="s">
        <v>91</v>
      </c>
      <c r="W489" s="291" t="s">
        <v>119</v>
      </c>
      <c r="X489" s="291"/>
      <c r="Y489" s="427"/>
      <c r="Z489" s="291"/>
      <c r="AA489" s="291"/>
      <c r="AB489" s="291"/>
      <c r="AC489" s="291"/>
      <c r="AD489" s="291"/>
      <c r="AE489" s="291"/>
      <c r="AF489" s="428" t="str">
        <f t="shared" si="184"/>
        <v/>
      </c>
      <c r="AP489" s="429" t="s">
        <v>496</v>
      </c>
      <c r="AQ489" s="430"/>
    </row>
    <row r="490" spans="1:43" s="429" customFormat="1" ht="15" customHeight="1" x14ac:dyDescent="0.25">
      <c r="A490" s="426">
        <f t="shared" si="138"/>
        <v>481</v>
      </c>
      <c r="B490" s="291" t="s">
        <v>9</v>
      </c>
      <c r="C490" s="292" t="s">
        <v>59</v>
      </c>
      <c r="D490" s="292" t="s">
        <v>511</v>
      </c>
      <c r="E490" s="292"/>
      <c r="F490" s="424" t="s">
        <v>494</v>
      </c>
      <c r="G490" s="424" t="s">
        <v>77</v>
      </c>
      <c r="H490" s="424"/>
      <c r="I490" s="424"/>
      <c r="J490" s="424" t="s">
        <v>153</v>
      </c>
      <c r="K490" s="424" t="s">
        <v>77</v>
      </c>
      <c r="L490" s="468" t="str">
        <f t="shared" si="208"/>
        <v>SL3-SLW-RC2-ZPX2</v>
      </c>
      <c r="M490" s="291" t="str">
        <f>IFERROR(VLOOKUP(J490,'LOOK-UP TABLES'!$AS:$AT,2,FALSE),"")</f>
        <v xml:space="preserve">Proximity Switch </v>
      </c>
      <c r="N490" s="291" t="s">
        <v>61</v>
      </c>
      <c r="O490" s="291" t="s">
        <v>320</v>
      </c>
      <c r="P490" s="291" t="s">
        <v>501</v>
      </c>
      <c r="Q490" s="291" t="s">
        <v>504</v>
      </c>
      <c r="R490" s="291" t="s">
        <v>505</v>
      </c>
      <c r="S490" s="237" t="str">
        <f t="shared" si="209"/>
        <v>Shiploader 3 Slew Rail Clamp 2 On Rail Clamp Indication Limit Switch 2</v>
      </c>
      <c r="T490" s="291"/>
      <c r="U490" s="291" t="str">
        <f>IFERROR(VLOOKUP(L490, 'IO LIST'!$J$10:$AE$1823,22, FALSE),"")</f>
        <v>SL3-SLW-RCP1</v>
      </c>
      <c r="V490" s="291" t="s">
        <v>91</v>
      </c>
      <c r="W490" s="291" t="s">
        <v>119</v>
      </c>
      <c r="X490" s="291"/>
      <c r="Y490" s="427"/>
      <c r="Z490" s="291"/>
      <c r="AA490" s="291"/>
      <c r="AB490" s="291"/>
      <c r="AC490" s="291"/>
      <c r="AD490" s="291"/>
      <c r="AE490" s="291"/>
      <c r="AF490" s="428" t="str">
        <f t="shared" si="184"/>
        <v/>
      </c>
      <c r="AP490" s="429" t="s">
        <v>496</v>
      </c>
      <c r="AQ490" s="430"/>
    </row>
    <row r="491" spans="1:43" s="429" customFormat="1" ht="15" customHeight="1" x14ac:dyDescent="0.25">
      <c r="A491" s="426">
        <f t="shared" si="138"/>
        <v>482</v>
      </c>
      <c r="B491" s="291" t="s">
        <v>9</v>
      </c>
      <c r="C491" s="292" t="s">
        <v>59</v>
      </c>
      <c r="D491" s="292" t="s">
        <v>511</v>
      </c>
      <c r="E491" s="292"/>
      <c r="F491" s="424" t="s">
        <v>494</v>
      </c>
      <c r="G491" s="424" t="s">
        <v>77</v>
      </c>
      <c r="H491" s="424"/>
      <c r="I491" s="424"/>
      <c r="J491" s="424" t="s">
        <v>153</v>
      </c>
      <c r="K491" s="424" t="s">
        <v>83</v>
      </c>
      <c r="L491" s="468" t="str">
        <f t="shared" si="208"/>
        <v>SL3-SLW-RC2-ZPX3</v>
      </c>
      <c r="M491" s="291" t="str">
        <f>IFERROR(VLOOKUP(J491,'LOOK-UP TABLES'!$AS:$AT,2,FALSE),"")</f>
        <v xml:space="preserve">Proximity Switch </v>
      </c>
      <c r="N491" s="291" t="s">
        <v>61</v>
      </c>
      <c r="O491" s="291" t="s">
        <v>320</v>
      </c>
      <c r="P491" s="291" t="s">
        <v>501</v>
      </c>
      <c r="Q491" s="291" t="s">
        <v>506</v>
      </c>
      <c r="R491" s="291" t="s">
        <v>507</v>
      </c>
      <c r="S491" s="237" t="str">
        <f t="shared" si="209"/>
        <v>Shiploader 3 Slew Rail Clamp 2 Out of Adjustment Limit Switch 3</v>
      </c>
      <c r="T491" s="291"/>
      <c r="U491" s="291" t="str">
        <f>IFERROR(VLOOKUP(L491, 'IO LIST'!$J$10:$AE$1823,22, FALSE),"")</f>
        <v>SL3-SLW-RCP1</v>
      </c>
      <c r="V491" s="291" t="s">
        <v>91</v>
      </c>
      <c r="W491" s="291" t="s">
        <v>119</v>
      </c>
      <c r="X491" s="291"/>
      <c r="Y491" s="427"/>
      <c r="Z491" s="291"/>
      <c r="AA491" s="291"/>
      <c r="AB491" s="291"/>
      <c r="AC491" s="291"/>
      <c r="AD491" s="291"/>
      <c r="AE491" s="291"/>
      <c r="AF491" s="428" t="str">
        <f t="shared" ref="AF491" si="210">IFERROR(IF(U491="FLEX-242-11","7265NBT-043020-242-100 to 180",IF(U491="FLEX-242-01","7265NBT-043020-242-000 to 083","")),"")</f>
        <v/>
      </c>
      <c r="AP491" s="429" t="s">
        <v>496</v>
      </c>
      <c r="AQ491" s="430"/>
    </row>
    <row r="492" spans="1:43" s="304" customFormat="1" ht="15" customHeight="1" x14ac:dyDescent="0.25">
      <c r="A492" s="296">
        <f t="shared" si="138"/>
        <v>483</v>
      </c>
      <c r="B492" s="297" t="s">
        <v>16</v>
      </c>
      <c r="C492" s="298" t="s">
        <v>59</v>
      </c>
      <c r="D492" s="298" t="s">
        <v>511</v>
      </c>
      <c r="E492" s="298"/>
      <c r="F492" s="299" t="s">
        <v>494</v>
      </c>
      <c r="G492" s="299" t="s">
        <v>77</v>
      </c>
      <c r="H492" s="299"/>
      <c r="I492" s="299"/>
      <c r="J492" s="299" t="s">
        <v>497</v>
      </c>
      <c r="K492" s="299" t="s">
        <v>65</v>
      </c>
      <c r="L492" s="301" t="str">
        <f t="shared" si="208"/>
        <v>SL3-SLW-RC2-TSHH1</v>
      </c>
      <c r="M492" s="297" t="str">
        <f>IFERROR(VLOOKUP(J492,'LOOK-UP TABLES'!$AS:$AT,2,FALSE),"")</f>
        <v xml:space="preserve">Temp Switch High Trip </v>
      </c>
      <c r="N492" s="297" t="s">
        <v>61</v>
      </c>
      <c r="O492" s="297" t="s">
        <v>320</v>
      </c>
      <c r="P492" s="297" t="s">
        <v>501</v>
      </c>
      <c r="Q492" s="297" t="s">
        <v>498</v>
      </c>
      <c r="R492" s="297" t="s">
        <v>499</v>
      </c>
      <c r="S492" s="300" t="str">
        <f t="shared" si="209"/>
        <v>Shiploader 3 Slew Rail Clamp 2  High Oil Temperature Switch</v>
      </c>
      <c r="T492" s="297"/>
      <c r="U492" s="297" t="str">
        <f>IFERROR(VLOOKUP(L492, 'IO LIST'!$J$10:$AE$1823,22, FALSE),"")</f>
        <v/>
      </c>
      <c r="V492" s="297" t="s">
        <v>91</v>
      </c>
      <c r="W492" s="297" t="s">
        <v>119</v>
      </c>
      <c r="X492" s="297"/>
      <c r="Y492" s="302"/>
      <c r="Z492" s="297"/>
      <c r="AA492" s="297"/>
      <c r="AB492" s="297"/>
      <c r="AC492" s="297"/>
      <c r="AD492" s="297"/>
      <c r="AE492" s="297"/>
      <c r="AF492" s="303" t="str">
        <f t="shared" si="184"/>
        <v/>
      </c>
      <c r="AP492" s="304" t="s">
        <v>496</v>
      </c>
      <c r="AQ492" s="367"/>
    </row>
    <row r="493" spans="1:43" s="304" customFormat="1" ht="15" customHeight="1" x14ac:dyDescent="0.25">
      <c r="A493" s="296">
        <f t="shared" si="138"/>
        <v>484</v>
      </c>
      <c r="B493" s="297" t="s">
        <v>16</v>
      </c>
      <c r="C493" s="298" t="s">
        <v>59</v>
      </c>
      <c r="D493" s="298" t="s">
        <v>511</v>
      </c>
      <c r="E493" s="298"/>
      <c r="F493" s="299" t="s">
        <v>494</v>
      </c>
      <c r="G493" s="299" t="s">
        <v>77</v>
      </c>
      <c r="H493" s="299"/>
      <c r="I493" s="299"/>
      <c r="J493" s="299" t="s">
        <v>207</v>
      </c>
      <c r="K493" s="299" t="s">
        <v>65</v>
      </c>
      <c r="L493" s="301" t="str">
        <f t="shared" si="208"/>
        <v>SL3-SLW-RC2-LSLL1</v>
      </c>
      <c r="M493" s="297" t="str">
        <f>IFERROR(VLOOKUP(J493,'LOOK-UP TABLES'!$AS:$AT,2,FALSE),"")</f>
        <v>Level Switch Low Trip</v>
      </c>
      <c r="N493" s="297" t="s">
        <v>61</v>
      </c>
      <c r="O493" s="297" t="s">
        <v>320</v>
      </c>
      <c r="P493" s="297" t="s">
        <v>501</v>
      </c>
      <c r="Q493" s="297" t="s">
        <v>500</v>
      </c>
      <c r="R493" s="297" t="s">
        <v>156</v>
      </c>
      <c r="S493" s="300" t="str">
        <f t="shared" si="209"/>
        <v>Shiploader 3 Slew Rail Clamp 2  Low Oil Level Switch</v>
      </c>
      <c r="T493" s="297"/>
      <c r="U493" s="297" t="str">
        <f>IFERROR(VLOOKUP(L493, 'IO LIST'!$J$10:$AE$1823,22, FALSE),"")</f>
        <v/>
      </c>
      <c r="V493" s="297" t="s">
        <v>91</v>
      </c>
      <c r="W493" s="297" t="s">
        <v>119</v>
      </c>
      <c r="X493" s="297"/>
      <c r="Y493" s="302"/>
      <c r="Z493" s="297"/>
      <c r="AA493" s="297"/>
      <c r="AB493" s="297"/>
      <c r="AC493" s="297"/>
      <c r="AD493" s="297"/>
      <c r="AE493" s="297"/>
      <c r="AF493" s="303" t="str">
        <f t="shared" si="184"/>
        <v/>
      </c>
      <c r="AP493" s="304" t="s">
        <v>496</v>
      </c>
      <c r="AQ493" s="367"/>
    </row>
    <row r="494" spans="1:43" s="429" customFormat="1" ht="15" customHeight="1" x14ac:dyDescent="0.25">
      <c r="A494" s="426">
        <f t="shared" si="138"/>
        <v>485</v>
      </c>
      <c r="B494" s="291" t="s">
        <v>9</v>
      </c>
      <c r="C494" s="292" t="s">
        <v>59</v>
      </c>
      <c r="D494" s="292" t="s">
        <v>511</v>
      </c>
      <c r="E494" s="292"/>
      <c r="F494" s="424" t="s">
        <v>494</v>
      </c>
      <c r="G494" s="424" t="s">
        <v>77</v>
      </c>
      <c r="H494" s="424"/>
      <c r="I494" s="424"/>
      <c r="J494" s="424" t="s">
        <v>192</v>
      </c>
      <c r="K494" s="424" t="s">
        <v>65</v>
      </c>
      <c r="L494" s="468" t="str">
        <f t="shared" si="208"/>
        <v>SL3-SLW-RC2-BK1</v>
      </c>
      <c r="M494" s="291" t="str">
        <f>IFERROR(VLOOKUP(J494,'LOOK-UP TABLES'!$AS:$AT,2,FALSE),"")</f>
        <v xml:space="preserve">Brake </v>
      </c>
      <c r="N494" s="291" t="s">
        <v>61</v>
      </c>
      <c r="O494" s="291" t="s">
        <v>320</v>
      </c>
      <c r="P494" s="291" t="s">
        <v>501</v>
      </c>
      <c r="Q494" s="291" t="s">
        <v>508</v>
      </c>
      <c r="R494" s="291"/>
      <c r="S494" s="237" t="str">
        <f t="shared" si="209"/>
        <v>Shiploader 3 Slew Rail Clamp 2 Holding Brake</v>
      </c>
      <c r="T494" s="291"/>
      <c r="U494" s="291" t="str">
        <f>IFERROR(VLOOKUP(L494, 'IO LIST'!$J$10:$AE$1823,22, FALSE),"")</f>
        <v>SL3-SLW-RCP1</v>
      </c>
      <c r="V494" s="291" t="s">
        <v>99</v>
      </c>
      <c r="W494" s="291" t="s">
        <v>119</v>
      </c>
      <c r="X494" s="291"/>
      <c r="Y494" s="427"/>
      <c r="Z494" s="291"/>
      <c r="AA494" s="291"/>
      <c r="AB494" s="291"/>
      <c r="AC494" s="291"/>
      <c r="AD494" s="291"/>
      <c r="AE494" s="291"/>
      <c r="AF494" s="428" t="str">
        <f t="shared" si="184"/>
        <v/>
      </c>
      <c r="AP494" s="429" t="s">
        <v>496</v>
      </c>
      <c r="AQ494" s="430"/>
    </row>
    <row r="495" spans="1:43" s="304" customFormat="1" ht="15" customHeight="1" x14ac:dyDescent="0.25">
      <c r="A495" s="296">
        <f t="shared" si="138"/>
        <v>486</v>
      </c>
      <c r="B495" s="297" t="s">
        <v>16</v>
      </c>
      <c r="C495" s="298" t="s">
        <v>59</v>
      </c>
      <c r="D495" s="298" t="s">
        <v>511</v>
      </c>
      <c r="E495" s="298"/>
      <c r="F495" s="299" t="s">
        <v>494</v>
      </c>
      <c r="G495" s="299" t="s">
        <v>77</v>
      </c>
      <c r="H495" s="299"/>
      <c r="I495" s="299"/>
      <c r="J495" s="299" t="s">
        <v>174</v>
      </c>
      <c r="K495" s="431" t="s">
        <v>65</v>
      </c>
      <c r="L495" s="459" t="str">
        <f t="shared" si="208"/>
        <v>SL3-SLW-RC2-HE1</v>
      </c>
      <c r="M495" s="297" t="str">
        <f>IFERROR(VLOOKUP(J495,'LOOK-UP TABLES'!$AS:$AT,2,FALSE),"")</f>
        <v xml:space="preserve">Heater </v>
      </c>
      <c r="N495" s="297" t="s">
        <v>61</v>
      </c>
      <c r="O495" s="297" t="s">
        <v>320</v>
      </c>
      <c r="P495" s="297" t="s">
        <v>501</v>
      </c>
      <c r="Q495" s="432" t="s">
        <v>284</v>
      </c>
      <c r="R495" s="297" t="s">
        <v>285</v>
      </c>
      <c r="S495" s="300" t="str">
        <f t="shared" si="209"/>
        <v>Shiploader 3 Slew Rail Clamp 2 Immersion Oil Heater</v>
      </c>
      <c r="T495" s="297"/>
      <c r="U495" s="297" t="str">
        <f>IFERROR(VLOOKUP(L495, 'IO LIST'!$J$10:$AE$1823,22, FALSE),"")</f>
        <v/>
      </c>
      <c r="V495" s="297" t="s">
        <v>99</v>
      </c>
      <c r="W495" s="297" t="s">
        <v>119</v>
      </c>
      <c r="X495" s="297"/>
      <c r="Y495" s="302"/>
      <c r="Z495" s="297"/>
      <c r="AA495" s="297"/>
      <c r="AB495" s="297"/>
      <c r="AC495" s="297"/>
      <c r="AD495" s="297"/>
      <c r="AE495" s="297"/>
      <c r="AF495" s="303" t="str">
        <f t="shared" si="184"/>
        <v/>
      </c>
      <c r="AP495" s="304" t="s">
        <v>496</v>
      </c>
      <c r="AQ495" s="367"/>
    </row>
    <row r="496" spans="1:43" s="20" customFormat="1" ht="15" customHeight="1" x14ac:dyDescent="0.25">
      <c r="A496" s="137">
        <f t="shared" si="138"/>
        <v>487</v>
      </c>
      <c r="B496" s="21"/>
      <c r="C496" s="15"/>
      <c r="D496" s="15"/>
      <c r="E496" s="15"/>
      <c r="F496" s="16"/>
      <c r="G496" s="16"/>
      <c r="H496" s="16"/>
      <c r="I496" s="16"/>
      <c r="J496" s="16"/>
      <c r="K496" s="16"/>
      <c r="L496" s="21"/>
      <c r="M496" s="21"/>
      <c r="N496" s="21"/>
      <c r="O496" s="21"/>
      <c r="P496" s="21"/>
      <c r="Q496" s="21"/>
      <c r="R496" s="21"/>
      <c r="S496" s="37"/>
      <c r="T496" s="21"/>
      <c r="U496" s="21" t="str">
        <f>IFERROR(VLOOKUP(L496, 'IO LIST'!$J$10:$AE$1823,22, FALSE),"")</f>
        <v/>
      </c>
      <c r="V496" s="21"/>
      <c r="W496" s="21"/>
      <c r="X496" s="21"/>
      <c r="Y496" s="27"/>
      <c r="Z496" s="21"/>
      <c r="AA496" s="21"/>
      <c r="AB496" s="21"/>
      <c r="AC496" s="21"/>
      <c r="AD496" s="21"/>
      <c r="AE496" s="21"/>
      <c r="AF496" s="28" t="str">
        <f t="shared" ref="AF496" si="211">IFERROR(IF(U496="FLEX-242-11","7265NBT-043020-242-100 to 180",IF(U496="FLEX-242-01","7265NBT-043020-242-000 to 083","")),"")</f>
        <v/>
      </c>
      <c r="AI496" s="22"/>
      <c r="AQ496" s="192"/>
    </row>
    <row r="497" spans="1:43" s="20" customFormat="1" ht="15" customHeight="1" x14ac:dyDescent="0.25">
      <c r="A497" s="137">
        <f t="shared" si="72"/>
        <v>488</v>
      </c>
      <c r="B497" s="21" t="s">
        <v>16</v>
      </c>
      <c r="C497" s="15" t="s">
        <v>59</v>
      </c>
      <c r="D497" s="15" t="s">
        <v>511</v>
      </c>
      <c r="E497" s="15"/>
      <c r="F497" s="16" t="s">
        <v>494</v>
      </c>
      <c r="G497" s="16" t="s">
        <v>77</v>
      </c>
      <c r="H497" s="16" t="s">
        <v>211</v>
      </c>
      <c r="I497" s="16" t="s">
        <v>65</v>
      </c>
      <c r="J497" s="16" t="s">
        <v>212</v>
      </c>
      <c r="K497" s="16" t="s">
        <v>65</v>
      </c>
      <c r="L497" s="359" t="str">
        <f>IF(C497&lt;&gt;"",CONCATENATE(IF(C497&lt;&gt;"",C497,""),IF(D497&lt;&gt;"","-"&amp;D497&amp;E497,""),IF(F497&lt;&gt;"","-"&amp;F497&amp;G497,""),IF(H497&lt;&gt;"","-"&amp;H497&amp;I497,""),IF(J497&lt;&gt;"","-"&amp;J497&amp;K497,"")),"")</f>
        <v>SL3-SLW-RC2-LCS1-PL1</v>
      </c>
      <c r="M497" s="21" t="str">
        <f>IFERROR(VLOOKUP(J497,'LOOK-UP TABLES'!$AS:$AT,2,FALSE),"")</f>
        <v xml:space="preserve">Pilot Light </v>
      </c>
      <c r="N497" s="21" t="s">
        <v>61</v>
      </c>
      <c r="O497" s="21" t="s">
        <v>320</v>
      </c>
      <c r="P497" s="21" t="s">
        <v>501</v>
      </c>
      <c r="Q497" s="21" t="s">
        <v>213</v>
      </c>
      <c r="R497" s="21" t="s">
        <v>214</v>
      </c>
      <c r="S497" s="37" t="str">
        <f>IF(L497&lt;&gt;"",IF(N497&lt;&gt;"",N497,"")&amp;IF(O497&lt;&gt;""," "&amp;O497,"")&amp;IF(P497&lt;&gt;""," "&amp;P497,"")&amp;IF(Q497&lt;&gt;""," "&amp;Q497,"")&amp;IF(R497&lt;&gt;""," "&amp;R497,""),"")</f>
        <v>Shiploader 3 Slew Rail Clamp 2 Maintenance Mode Active Pilot Light</v>
      </c>
      <c r="T497" s="21"/>
      <c r="U497" s="21" t="str">
        <f>IFERROR(VLOOKUP(L497, 'IO LIST'!$J$10:$AE$1823,22, FALSE),"")</f>
        <v>SL3-SLW-RCP1</v>
      </c>
      <c r="V497" s="21" t="s">
        <v>99</v>
      </c>
      <c r="W497" s="21" t="s">
        <v>71</v>
      </c>
      <c r="X497" s="622" t="s">
        <v>169</v>
      </c>
      <c r="Y497" s="625" t="s">
        <v>2331</v>
      </c>
      <c r="Z497" s="21"/>
      <c r="AA497" s="21"/>
      <c r="AB497" s="21"/>
      <c r="AC497" s="21"/>
      <c r="AD497" s="21"/>
      <c r="AE497" s="21"/>
      <c r="AF497" s="28" t="str">
        <f t="shared" ref="AF497:AF504" si="212">IFERROR(IF(U497="FLEX-242-11","7265NBT-043020-242-100 to 180",IF(U497="FLEX-242-01","7265NBT-043020-242-000 to 083","")),"")</f>
        <v/>
      </c>
      <c r="AI497" s="22"/>
      <c r="AN497" s="22" t="s">
        <v>106</v>
      </c>
      <c r="AQ497" s="192"/>
    </row>
    <row r="498" spans="1:43" s="20" customFormat="1" ht="15" customHeight="1" x14ac:dyDescent="0.25">
      <c r="A498" s="137">
        <f t="shared" si="72"/>
        <v>489</v>
      </c>
      <c r="B498" s="21" t="s">
        <v>16</v>
      </c>
      <c r="C498" s="15" t="s">
        <v>59</v>
      </c>
      <c r="D498" s="15" t="s">
        <v>511</v>
      </c>
      <c r="E498" s="15"/>
      <c r="F498" s="16" t="s">
        <v>494</v>
      </c>
      <c r="G498" s="16" t="s">
        <v>77</v>
      </c>
      <c r="H498" s="16" t="s">
        <v>211</v>
      </c>
      <c r="I498" s="16" t="s">
        <v>65</v>
      </c>
      <c r="J498" s="16" t="s">
        <v>215</v>
      </c>
      <c r="K498" s="16" t="s">
        <v>216</v>
      </c>
      <c r="L498" s="468" t="str">
        <f>IF(C498&lt;&gt;"",CONCATENATE(IF(C498&lt;&gt;"",C498,""),IF(D498&lt;&gt;"","-"&amp;D498&amp;E498,""),IF(F498&lt;&gt;"","-"&amp;F498&amp;G498,""),IF(H498&lt;&gt;"","-"&amp;H498&amp;I498,""),IF(J498&lt;&gt;"","-"&amp;J498&amp;K498,"")),"")</f>
        <v>SL3-SLW-RC2-LCS1-PBL1A</v>
      </c>
      <c r="M498" s="291" t="str">
        <f>IFERROR(VLOOKUP(J498,'LOOK-UP TABLES'!$AS:$AT,2,FALSE),"")</f>
        <v>Push Button/Pilot Light</v>
      </c>
      <c r="N498" s="21" t="s">
        <v>61</v>
      </c>
      <c r="O498" s="21" t="s">
        <v>320</v>
      </c>
      <c r="P498" s="21" t="s">
        <v>501</v>
      </c>
      <c r="Q498" s="21" t="s">
        <v>218</v>
      </c>
      <c r="R498" s="291" t="s">
        <v>69</v>
      </c>
      <c r="S498" s="37" t="str">
        <f>IF(L498&lt;&gt;"",IF(N498&lt;&gt;"",N498,"")&amp;IF(O498&lt;&gt;""," "&amp;O498,"")&amp;IF(P498&lt;&gt;""," "&amp;P498,"")&amp;IF(Q498&lt;&gt;""," "&amp;Q498,"")&amp;IF(R498&lt;&gt;""," "&amp;R498,""),"")</f>
        <v>Shiploader 3 Slew Rail Clamp 2 Open Push Button</v>
      </c>
      <c r="T498" s="21"/>
      <c r="U498" s="21" t="str">
        <f>IFERROR(VLOOKUP(L498, 'IO LIST'!$J$10:$AE$1823,22, FALSE),"")</f>
        <v>SL3-SLW-RCP1</v>
      </c>
      <c r="V498" s="21" t="s">
        <v>91</v>
      </c>
      <c r="W498" s="21" t="s">
        <v>71</v>
      </c>
      <c r="X498" s="622" t="s">
        <v>169</v>
      </c>
      <c r="Y498" s="625" t="s">
        <v>2332</v>
      </c>
      <c r="Z498" s="21"/>
      <c r="AA498" s="21"/>
      <c r="AB498" s="21"/>
      <c r="AC498" s="21"/>
      <c r="AD498" s="21"/>
      <c r="AE498" s="21"/>
      <c r="AF498" s="28" t="str">
        <f t="shared" si="212"/>
        <v/>
      </c>
      <c r="AI498" s="22"/>
      <c r="AN498" s="22" t="s">
        <v>152</v>
      </c>
      <c r="AQ498" s="192"/>
    </row>
    <row r="499" spans="1:43" s="20" customFormat="1" ht="15" customHeight="1" x14ac:dyDescent="0.25">
      <c r="A499" s="137">
        <f t="shared" si="72"/>
        <v>490</v>
      </c>
      <c r="B499" s="21" t="s">
        <v>16</v>
      </c>
      <c r="C499" s="15" t="s">
        <v>59</v>
      </c>
      <c r="D499" s="15" t="s">
        <v>511</v>
      </c>
      <c r="E499" s="15"/>
      <c r="F499" s="16" t="s">
        <v>494</v>
      </c>
      <c r="G499" s="16" t="s">
        <v>77</v>
      </c>
      <c r="H499" s="16" t="s">
        <v>211</v>
      </c>
      <c r="I499" s="16" t="s">
        <v>65</v>
      </c>
      <c r="J499" s="16" t="s">
        <v>215</v>
      </c>
      <c r="K499" s="16" t="s">
        <v>219</v>
      </c>
      <c r="L499" s="468" t="str">
        <f>IF(C499&lt;&gt;"",CONCATENATE(IF(C499&lt;&gt;"",C499,""),IF(D499&lt;&gt;"","-"&amp;D499&amp;E499,""),IF(F499&lt;&gt;"","-"&amp;F499&amp;G499,""),IF(H499&lt;&gt;"","-"&amp;H499&amp;I499,""),IF(J499&lt;&gt;"","-"&amp;J499&amp;K499,"")),"")</f>
        <v>SL3-SLW-RC2-LCS1-PBL1B</v>
      </c>
      <c r="M499" s="291" t="str">
        <f>IFERROR(VLOOKUP(J499,'LOOK-UP TABLES'!$AS:$AT,2,FALSE),"")</f>
        <v>Push Button/Pilot Light</v>
      </c>
      <c r="N499" s="21" t="s">
        <v>61</v>
      </c>
      <c r="O499" s="21" t="s">
        <v>320</v>
      </c>
      <c r="P499" s="21" t="s">
        <v>501</v>
      </c>
      <c r="Q499" s="21" t="s">
        <v>218</v>
      </c>
      <c r="R499" s="291" t="s">
        <v>214</v>
      </c>
      <c r="S499" s="37" t="str">
        <f>IF(L499&lt;&gt;"",IF(N499&lt;&gt;"",N499,"")&amp;IF(O499&lt;&gt;""," "&amp;O499,"")&amp;IF(P499&lt;&gt;""," "&amp;P499,"")&amp;IF(Q499&lt;&gt;""," "&amp;Q499,"")&amp;IF(R499&lt;&gt;""," "&amp;R499,""),"")</f>
        <v>Shiploader 3 Slew Rail Clamp 2 Open Pilot Light</v>
      </c>
      <c r="T499" s="21"/>
      <c r="U499" s="21" t="str">
        <f>IFERROR(VLOOKUP(L499, 'IO LIST'!$J$10:$AE$1823,22, FALSE),"")</f>
        <v>SL3-SLW-RCP1</v>
      </c>
      <c r="V499" s="21" t="s">
        <v>91</v>
      </c>
      <c r="W499" s="21" t="s">
        <v>71</v>
      </c>
      <c r="X499" s="622" t="s">
        <v>169</v>
      </c>
      <c r="Y499" s="625" t="s">
        <v>2332</v>
      </c>
      <c r="Z499" s="21"/>
      <c r="AA499" s="21"/>
      <c r="AB499" s="21"/>
      <c r="AC499" s="21"/>
      <c r="AD499" s="21"/>
      <c r="AE499" s="21"/>
      <c r="AF499" s="28" t="str">
        <f t="shared" si="212"/>
        <v/>
      </c>
      <c r="AI499" s="22"/>
      <c r="AN499" s="22" t="s">
        <v>152</v>
      </c>
      <c r="AQ499" s="192"/>
    </row>
    <row r="500" spans="1:43" s="20" customFormat="1" ht="15" customHeight="1" x14ac:dyDescent="0.25">
      <c r="A500" s="137">
        <f t="shared" si="72"/>
        <v>491</v>
      </c>
      <c r="B500" s="21" t="s">
        <v>16</v>
      </c>
      <c r="C500" s="15" t="s">
        <v>59</v>
      </c>
      <c r="D500" s="15" t="s">
        <v>511</v>
      </c>
      <c r="E500" s="15"/>
      <c r="F500" s="16" t="s">
        <v>494</v>
      </c>
      <c r="G500" s="16" t="s">
        <v>77</v>
      </c>
      <c r="H500" s="16" t="s">
        <v>211</v>
      </c>
      <c r="I500" s="16" t="s">
        <v>65</v>
      </c>
      <c r="J500" s="16" t="s">
        <v>220</v>
      </c>
      <c r="K500" s="16" t="s">
        <v>77</v>
      </c>
      <c r="L500" s="359" t="str">
        <f>IF(C500&lt;&gt;"",CONCATENATE(IF(C500&lt;&gt;"",C500,""),IF(D500&lt;&gt;"","-"&amp;D500&amp;E500,""),IF(F500&lt;&gt;"","-"&amp;F500&amp;G500,""),IF(H500&lt;&gt;"","-"&amp;H500&amp;I500,""),IF(J500&lt;&gt;"","-"&amp;J500&amp;K500,"")),"")</f>
        <v>SL3-SLW-RC2-LCS1-PB2</v>
      </c>
      <c r="M500" s="21" t="str">
        <f>IFERROR(VLOOKUP(J500,'LOOK-UP TABLES'!$AS:$AT,2,FALSE),"")</f>
        <v xml:space="preserve">Push Button </v>
      </c>
      <c r="N500" s="21" t="s">
        <v>61</v>
      </c>
      <c r="O500" s="21" t="s">
        <v>320</v>
      </c>
      <c r="P500" s="21" t="s">
        <v>501</v>
      </c>
      <c r="Q500" s="21" t="s">
        <v>510</v>
      </c>
      <c r="R500" s="21" t="s">
        <v>69</v>
      </c>
      <c r="S500" s="37" t="str">
        <f>IF(L500&lt;&gt;"",IF(N500&lt;&gt;"",N500,"")&amp;IF(O500&lt;&gt;""," "&amp;O500,"")&amp;IF(P500&lt;&gt;""," "&amp;P500,"")&amp;IF(Q500&lt;&gt;""," "&amp;Q500,"")&amp;IF(R500&lt;&gt;""," "&amp;R500,""),"")</f>
        <v>Shiploader 3 Slew Rail Clamp 2 Close Push Button</v>
      </c>
      <c r="T500" s="21"/>
      <c r="U500" s="21" t="str">
        <f>IFERROR(VLOOKUP(L500, 'IO LIST'!$J$10:$AE$1823,22, FALSE),"")</f>
        <v>SL3-SLW-RCP1</v>
      </c>
      <c r="V500" s="21" t="s">
        <v>91</v>
      </c>
      <c r="W500" s="21" t="s">
        <v>71</v>
      </c>
      <c r="X500" s="622" t="s">
        <v>169</v>
      </c>
      <c r="Y500" s="625" t="s">
        <v>2333</v>
      </c>
      <c r="Z500" s="21"/>
      <c r="AA500" s="21"/>
      <c r="AB500" s="21"/>
      <c r="AC500" s="21"/>
      <c r="AD500" s="21"/>
      <c r="AE500" s="21"/>
      <c r="AF500" s="28" t="str">
        <f t="shared" si="212"/>
        <v/>
      </c>
      <c r="AI500" s="22"/>
      <c r="AN500" s="22" t="s">
        <v>152</v>
      </c>
      <c r="AQ500" s="192"/>
    </row>
    <row r="501" spans="1:43" s="20" customFormat="1" ht="15" customHeight="1" x14ac:dyDescent="0.25">
      <c r="A501" s="137">
        <f t="shared" si="72"/>
        <v>492</v>
      </c>
      <c r="B501" s="21" t="s">
        <v>16</v>
      </c>
      <c r="C501" s="15"/>
      <c r="D501" s="15"/>
      <c r="E501" s="15"/>
      <c r="F501" s="16"/>
      <c r="G501" s="16"/>
      <c r="H501" s="16"/>
      <c r="I501" s="16"/>
      <c r="J501" s="16"/>
      <c r="K501" s="16"/>
      <c r="L501" s="238"/>
      <c r="M501" s="21" t="str">
        <f>IFERROR(VLOOKUP(J501,'LOOK-UP TABLES'!$AS:$AT,2,FALSE),"")</f>
        <v/>
      </c>
      <c r="N501" s="21"/>
      <c r="O501" s="21"/>
      <c r="P501" s="21"/>
      <c r="Q501" s="21"/>
      <c r="R501" s="21"/>
      <c r="S501" s="37" t="str">
        <f t="shared" ref="S501" si="213">IF(L501&lt;&gt;"",IF(N501&lt;&gt;"",N501,"")&amp;IF(O501&lt;&gt;""," "&amp;O501,"")&amp;IF(P501&lt;&gt;""," "&amp;P501,"")&amp;IF(Q501&lt;&gt;""," "&amp;Q501,"")&amp;IF(R501&lt;&gt;""," "&amp;R501,""),"")</f>
        <v/>
      </c>
      <c r="T501" s="21"/>
      <c r="U501" s="21" t="str">
        <f>IFERROR(VLOOKUP(L501, 'IO LIST'!$J$10:$AE$1823,22, FALSE),"")</f>
        <v/>
      </c>
      <c r="V501" s="21"/>
      <c r="W501" s="21"/>
      <c r="X501" s="21"/>
      <c r="Y501" s="27"/>
      <c r="Z501" s="21"/>
      <c r="AA501" s="21"/>
      <c r="AB501" s="21"/>
      <c r="AC501" s="21"/>
      <c r="AD501" s="21"/>
      <c r="AE501" s="21"/>
      <c r="AF501" s="28" t="str">
        <f t="shared" si="212"/>
        <v/>
      </c>
      <c r="AI501" s="22"/>
      <c r="AQ501" s="192"/>
    </row>
    <row r="502" spans="1:43" s="20" customFormat="1" ht="15" customHeight="1" x14ac:dyDescent="0.25">
      <c r="A502" s="137">
        <f t="shared" si="138"/>
        <v>493</v>
      </c>
      <c r="B502" s="21" t="s">
        <v>16</v>
      </c>
      <c r="C502" s="15" t="s">
        <v>59</v>
      </c>
      <c r="D502" s="15" t="s">
        <v>511</v>
      </c>
      <c r="E502" s="15"/>
      <c r="F502" s="16"/>
      <c r="G502" s="16"/>
      <c r="H502" s="16"/>
      <c r="I502" s="16"/>
      <c r="J502" s="16" t="s">
        <v>148</v>
      </c>
      <c r="K502" s="16" t="s">
        <v>65</v>
      </c>
      <c r="L502" s="359" t="str">
        <f>IF(C502&lt;&gt;"",CONCATENATE(IF(C502&lt;&gt;"",C502,""),IF(D502&lt;&gt;"","-"&amp;D502&amp;E502,""),IF(F502&lt;&gt;"","-"&amp;F502&amp;G502,""),IF(H502&lt;&gt;"","-"&amp;H502&amp;I502,""),IF(J502&lt;&gt;"","-"&amp;J502&amp;K502,"")),"")</f>
        <v>SL3-SLW-IPC1</v>
      </c>
      <c r="M502" s="21" t="str">
        <f>IFERROR(VLOOKUP(J502,'LOOK-UP TABLES'!$AS:$AT,2,FALSE),"")</f>
        <v>IP Camera</v>
      </c>
      <c r="N502" s="21" t="s">
        <v>61</v>
      </c>
      <c r="O502" s="21" t="s">
        <v>320</v>
      </c>
      <c r="P502" s="21" t="s">
        <v>533</v>
      </c>
      <c r="Q502" s="21"/>
      <c r="R502" s="21" t="s">
        <v>150</v>
      </c>
      <c r="S502" s="37" t="str">
        <f>IF(L502&lt;&gt;"",IF(N502&lt;&gt;"",N502,"")&amp;IF(O502&lt;&gt;""," "&amp;O502,"")&amp;IF(P502&lt;&gt;""," "&amp;P502,"")&amp;IF(Q502&lt;&gt;""," "&amp;Q502,"")&amp;IF(R502&lt;&gt;""," "&amp;R502,""),"")</f>
        <v>Shiploader 3 Slew Left Bogies View IP Camera</v>
      </c>
      <c r="T502" s="21"/>
      <c r="U502" s="21" t="str">
        <f>IFERROR(VLOOKUP(L502, 'IO LIST'!$J$10:$AE$1823,22, FALSE),"")</f>
        <v>SL3-SLW-RCP1</v>
      </c>
      <c r="V502" s="21" t="s">
        <v>91</v>
      </c>
      <c r="W502" s="21" t="s">
        <v>71</v>
      </c>
      <c r="X502" s="623" t="s">
        <v>2166</v>
      </c>
      <c r="Y502" s="624" t="s">
        <v>2328</v>
      </c>
      <c r="Z502" s="21"/>
      <c r="AA502" s="21"/>
      <c r="AB502" s="21"/>
      <c r="AC502" s="21"/>
      <c r="AD502" s="21"/>
      <c r="AE502" s="21"/>
      <c r="AF502" s="28" t="str">
        <f t="shared" si="212"/>
        <v/>
      </c>
      <c r="AI502" s="22"/>
      <c r="AQ502" s="192"/>
    </row>
    <row r="503" spans="1:43" s="20" customFormat="1" ht="15" customHeight="1" x14ac:dyDescent="0.25">
      <c r="A503" s="137">
        <f t="shared" si="72"/>
        <v>494</v>
      </c>
      <c r="B503" s="21" t="s">
        <v>16</v>
      </c>
      <c r="C503" s="15" t="s">
        <v>59</v>
      </c>
      <c r="D503" s="15" t="s">
        <v>511</v>
      </c>
      <c r="E503" s="15"/>
      <c r="F503" s="16"/>
      <c r="G503" s="16"/>
      <c r="H503" s="16"/>
      <c r="I503" s="16"/>
      <c r="J503" s="16" t="s">
        <v>148</v>
      </c>
      <c r="K503" s="16" t="s">
        <v>77</v>
      </c>
      <c r="L503" s="359" t="str">
        <f>IF(C503&lt;&gt;"",CONCATENATE(IF(C503&lt;&gt;"",C503,""),IF(D503&lt;&gt;"","-"&amp;D503&amp;E503,""),IF(F503&lt;&gt;"","-"&amp;F503&amp;G503,""),IF(H503&lt;&gt;"","-"&amp;H503&amp;I503,""),IF(J503&lt;&gt;"","-"&amp;J503&amp;K503,"")),"")</f>
        <v>SL3-SLW-IPC2</v>
      </c>
      <c r="M503" s="21" t="str">
        <f>IFERROR(VLOOKUP(J503,'LOOK-UP TABLES'!$AS:$AT,2,FALSE),"")</f>
        <v>IP Camera</v>
      </c>
      <c r="N503" s="21" t="s">
        <v>61</v>
      </c>
      <c r="O503" s="21" t="s">
        <v>320</v>
      </c>
      <c r="P503" s="21" t="s">
        <v>534</v>
      </c>
      <c r="Q503" s="21"/>
      <c r="R503" s="21" t="s">
        <v>150</v>
      </c>
      <c r="S503" s="37" t="str">
        <f>IF(L503&lt;&gt;"",IF(N503&lt;&gt;"",N503,"")&amp;IF(O503&lt;&gt;""," "&amp;O503,"")&amp;IF(P503&lt;&gt;""," "&amp;P503,"")&amp;IF(Q503&lt;&gt;""," "&amp;Q503,"")&amp;IF(R503&lt;&gt;""," "&amp;R503,""),"")</f>
        <v>Shiploader 3 Slew Right Bogies View IP Camera</v>
      </c>
      <c r="T503" s="21"/>
      <c r="U503" s="21" t="str">
        <f>IFERROR(VLOOKUP(L503, 'IO LIST'!$J$10:$AE$1823,22, FALSE),"")</f>
        <v>SL3-SLW-RCP1</v>
      </c>
      <c r="V503" s="21" t="s">
        <v>91</v>
      </c>
      <c r="W503" s="21" t="s">
        <v>71</v>
      </c>
      <c r="X503" s="623" t="s">
        <v>2166</v>
      </c>
      <c r="Y503" s="624" t="s">
        <v>2328</v>
      </c>
      <c r="Z503" s="21"/>
      <c r="AA503" s="21"/>
      <c r="AB503" s="21"/>
      <c r="AC503" s="21"/>
      <c r="AD503" s="21"/>
      <c r="AE503" s="21"/>
      <c r="AF503" s="28" t="str">
        <f t="shared" si="212"/>
        <v/>
      </c>
      <c r="AI503" s="22"/>
      <c r="AN503" s="22" t="s">
        <v>152</v>
      </c>
      <c r="AQ503" s="192"/>
    </row>
    <row r="504" spans="1:43" s="20" customFormat="1" ht="15" customHeight="1" x14ac:dyDescent="0.25">
      <c r="A504" s="137">
        <f t="shared" si="72"/>
        <v>495</v>
      </c>
      <c r="B504" s="21" t="s">
        <v>16</v>
      </c>
      <c r="C504" s="15"/>
      <c r="D504" s="15"/>
      <c r="E504" s="15"/>
      <c r="F504" s="16"/>
      <c r="G504" s="16"/>
      <c r="H504" s="16"/>
      <c r="I504" s="16"/>
      <c r="J504" s="16"/>
      <c r="K504" s="16"/>
      <c r="L504" s="238"/>
      <c r="M504" s="21" t="str">
        <f>IFERROR(VLOOKUP(J504,'LOOK-UP TABLES'!$AS:$AT,2,FALSE),"")</f>
        <v/>
      </c>
      <c r="N504" s="21"/>
      <c r="O504" s="21"/>
      <c r="P504" s="21"/>
      <c r="Q504" s="21"/>
      <c r="R504" s="21"/>
      <c r="S504" s="37" t="str">
        <f t="shared" ref="S504" si="214">IF(L504&lt;&gt;"",IF(N504&lt;&gt;"",N504,"")&amp;IF(O504&lt;&gt;""," "&amp;O504,"")&amp;IF(P504&lt;&gt;""," "&amp;P504,"")&amp;IF(Q504&lt;&gt;""," "&amp;Q504,"")&amp;IF(R504&lt;&gt;""," "&amp;R504,""),"")</f>
        <v/>
      </c>
      <c r="T504" s="21"/>
      <c r="U504" s="21" t="str">
        <f>IFERROR(VLOOKUP(L504, 'IO LIST'!$J$10:$AE$1823,22, FALSE),"")</f>
        <v/>
      </c>
      <c r="V504" s="21"/>
      <c r="W504" s="21"/>
      <c r="X504" s="21"/>
      <c r="Y504" s="27"/>
      <c r="Z504" s="21"/>
      <c r="AA504" s="21"/>
      <c r="AB504" s="21"/>
      <c r="AC504" s="21"/>
      <c r="AD504" s="21"/>
      <c r="AE504" s="21"/>
      <c r="AF504" s="28" t="str">
        <f t="shared" si="212"/>
        <v/>
      </c>
      <c r="AI504" s="22"/>
      <c r="AQ504" s="192"/>
    </row>
    <row r="505" spans="1:43" s="1" customFormat="1" ht="15" customHeight="1" x14ac:dyDescent="0.25">
      <c r="A505" s="150">
        <f t="shared" si="138"/>
        <v>496</v>
      </c>
      <c r="B505" s="150"/>
      <c r="C505" s="150"/>
      <c r="D505" s="150"/>
      <c r="E505" s="150"/>
      <c r="F505" s="148"/>
      <c r="G505" s="148"/>
      <c r="H505" s="148"/>
      <c r="I505" s="148"/>
      <c r="J505" s="148"/>
      <c r="K505" s="148"/>
      <c r="L505" s="150"/>
      <c r="M505" s="150"/>
      <c r="N505" s="150"/>
      <c r="O505" s="150" t="s">
        <v>535</v>
      </c>
      <c r="P505" s="150"/>
      <c r="Q505" s="150"/>
      <c r="R505" s="150"/>
      <c r="S505" s="153"/>
      <c r="T505" s="150"/>
      <c r="U505" s="150" t="str">
        <f>IFERROR(VLOOKUP(L505, 'IO LIST'!$J$10:$AE$1823,22, FALSE),"")</f>
        <v/>
      </c>
      <c r="V505" s="150"/>
      <c r="W505" s="150"/>
      <c r="X505" s="150"/>
      <c r="Y505" s="154"/>
      <c r="Z505" s="150"/>
      <c r="AA505" s="150"/>
      <c r="AB505" s="150"/>
      <c r="AC505" s="150"/>
      <c r="AD505" s="150"/>
      <c r="AE505" s="150" t="s">
        <v>63</v>
      </c>
      <c r="AF505" s="155" t="str">
        <f t="shared" ref="AF505:AF582" si="215">IFERROR(IF(U505="FLEX-242-11","7265NBT-043020-242-100 to 180",IF(U505="FLEX-242-01","7265NBT-043020-242-000 to 083","")),"")</f>
        <v/>
      </c>
      <c r="AH505" s="22"/>
      <c r="AI505" s="22"/>
      <c r="AJ505" s="22"/>
      <c r="AK505" s="22"/>
      <c r="AQ505" s="42"/>
    </row>
    <row r="506" spans="1:43" s="304" customFormat="1" ht="15" customHeight="1" x14ac:dyDescent="0.25">
      <c r="A506" s="296">
        <f t="shared" si="81"/>
        <v>497</v>
      </c>
      <c r="B506" s="297" t="s">
        <v>237</v>
      </c>
      <c r="C506" s="298" t="s">
        <v>59</v>
      </c>
      <c r="D506" s="298" t="s">
        <v>536</v>
      </c>
      <c r="E506" s="298">
        <v>1</v>
      </c>
      <c r="F506" s="299"/>
      <c r="G506" s="299"/>
      <c r="H506" s="299"/>
      <c r="I506" s="299"/>
      <c r="J506" s="299" t="s">
        <v>134</v>
      </c>
      <c r="K506" s="299">
        <v>3</v>
      </c>
      <c r="L506" s="301" t="str">
        <f>IF(C506&lt;&gt;"",CONCATENATE(IF(C506&lt;&gt;"",C506,""),IF(D506&lt;&gt;"","-"&amp;D506&amp;E506,""),IF(F506&lt;&gt;"","-"&amp;F506&amp;G506,""),IF(H506&lt;&gt;"","-"&amp;H506&amp;I506,""),IF(J506&lt;&gt;"","-"&amp;J506&amp;K506,"")),"")</f>
        <v>SL3-SP1-ZT3</v>
      </c>
      <c r="M506" s="297" t="str">
        <f>IFERROR(VLOOKUP(J506,'LOOK-UP TABLES'!$AS:$AT,2,FALSE),"")</f>
        <v xml:space="preserve">Position Transmitter, Encoder </v>
      </c>
      <c r="N506" s="297" t="s">
        <v>61</v>
      </c>
      <c r="O506" s="297" t="s">
        <v>535</v>
      </c>
      <c r="P506" s="300" t="s">
        <v>537</v>
      </c>
      <c r="Q506" s="297"/>
      <c r="R506" s="297" t="s">
        <v>475</v>
      </c>
      <c r="S506" s="300" t="str">
        <f>IF(L506&lt;&gt;"",IF(N506&lt;&gt;"",N506,"")&amp;IF(O506&lt;&gt;""," "&amp;O506,"")&amp;IF(P506&lt;&gt;""," "&amp;P506,"")&amp;IF(Q506&lt;&gt;""," "&amp;Q506,"")&amp;IF(R506&lt;&gt;""," "&amp;R506,""),"")</f>
        <v>Shiploader 3 Coal Spout Telescoping Absolute Encoder</v>
      </c>
      <c r="T506" s="297"/>
      <c r="U506" s="21" t="str">
        <f>IFERROR(VLOOKUP(L506, 'IO LIST'!$J$10:$AE$1823,22, FALSE),"")</f>
        <v/>
      </c>
      <c r="V506" s="301" t="s">
        <v>476</v>
      </c>
      <c r="W506" s="297" t="s">
        <v>119</v>
      </c>
      <c r="X506" s="297"/>
      <c r="Y506" s="302"/>
      <c r="Z506" s="297"/>
      <c r="AA506" s="297"/>
      <c r="AB506" s="297"/>
      <c r="AC506" s="297"/>
      <c r="AD506" s="297"/>
      <c r="AE506" s="297"/>
      <c r="AF506" s="303" t="str">
        <f>IFERROR(IF(U506="FLEX-242-11","7265NBT-043020-242-100 to 180",IF(U506="FLEX-242-01","7265NBT-043020-242-000 to 083","")),"")</f>
        <v/>
      </c>
      <c r="AJ506" s="304" t="s">
        <v>75</v>
      </c>
      <c r="AK506" s="304" t="s">
        <v>76</v>
      </c>
      <c r="AQ506" s="367"/>
    </row>
    <row r="507" spans="1:43" s="304" customFormat="1" ht="15" customHeight="1" x14ac:dyDescent="0.25">
      <c r="A507" s="296">
        <f t="shared" si="81"/>
        <v>498</v>
      </c>
      <c r="B507" s="297" t="s">
        <v>237</v>
      </c>
      <c r="C507" s="298" t="s">
        <v>59</v>
      </c>
      <c r="D507" s="298" t="s">
        <v>536</v>
      </c>
      <c r="E507" s="298">
        <v>1</v>
      </c>
      <c r="F507" s="299"/>
      <c r="G507" s="299"/>
      <c r="H507" s="299"/>
      <c r="I507" s="299"/>
      <c r="J507" s="299" t="s">
        <v>134</v>
      </c>
      <c r="K507" s="299">
        <v>4</v>
      </c>
      <c r="L507" s="301" t="str">
        <f>IF(C507&lt;&gt;"",CONCATENATE(IF(C507&lt;&gt;"",C507,""),IF(D507&lt;&gt;"","-"&amp;D507&amp;E507,""),IF(F507&lt;&gt;"","-"&amp;F507&amp;G507,""),IF(H507&lt;&gt;"","-"&amp;H507&amp;I507,""),IF(J507&lt;&gt;"","-"&amp;J507&amp;K507,"")),"")</f>
        <v>SL3-SP1-ZT4</v>
      </c>
      <c r="M507" s="297" t="str">
        <f>IFERROR(VLOOKUP(J507,'LOOK-UP TABLES'!$AS:$AT,2,FALSE),"")</f>
        <v xml:space="preserve">Position Transmitter, Encoder </v>
      </c>
      <c r="N507" s="297" t="s">
        <v>61</v>
      </c>
      <c r="O507" s="297" t="s">
        <v>535</v>
      </c>
      <c r="P507" s="300" t="s">
        <v>537</v>
      </c>
      <c r="Q507" s="297"/>
      <c r="R507" s="297" t="s">
        <v>538</v>
      </c>
      <c r="S507" s="300" t="str">
        <f>IF(L507&lt;&gt;"",IF(N507&lt;&gt;"",N507,"")&amp;IF(O507&lt;&gt;""," "&amp;O507,"")&amp;IF(P507&lt;&gt;""," "&amp;P507,"")&amp;IF(Q507&lt;&gt;""," "&amp;Q507,"")&amp;IF(R507&lt;&gt;""," "&amp;R507,""),"")</f>
        <v>Shiploader 3 Coal Spout Telescoping Incremental Encoder</v>
      </c>
      <c r="T507" s="297"/>
      <c r="U507" s="21" t="str">
        <f>IFERROR(VLOOKUP(L507, 'IO LIST'!$J$10:$AE$1823,22, FALSE),"")</f>
        <v/>
      </c>
      <c r="V507" s="301" t="s">
        <v>395</v>
      </c>
      <c r="W507" s="297" t="s">
        <v>119</v>
      </c>
      <c r="X507" s="297"/>
      <c r="Y507" s="302"/>
      <c r="Z507" s="297"/>
      <c r="AA507" s="297"/>
      <c r="AB507" s="297"/>
      <c r="AC507" s="297"/>
      <c r="AD507" s="297"/>
      <c r="AE507" s="297"/>
      <c r="AF507" s="303" t="str">
        <f>IFERROR(IF(U507="FLEX-242-11","7265NBT-043020-242-100 to 180",IF(U507="FLEX-242-01","7265NBT-043020-242-000 to 083","")),"")</f>
        <v/>
      </c>
      <c r="AJ507" s="304" t="s">
        <v>75</v>
      </c>
      <c r="AK507" s="304" t="s">
        <v>76</v>
      </c>
      <c r="AQ507" s="367"/>
    </row>
    <row r="508" spans="1:43" s="304" customFormat="1" ht="15" customHeight="1" x14ac:dyDescent="0.25">
      <c r="A508" s="296">
        <f t="shared" si="81"/>
        <v>499</v>
      </c>
      <c r="B508" s="297" t="s">
        <v>237</v>
      </c>
      <c r="C508" s="298" t="s">
        <v>59</v>
      </c>
      <c r="D508" s="298" t="s">
        <v>536</v>
      </c>
      <c r="E508" s="298">
        <v>1</v>
      </c>
      <c r="F508" s="299"/>
      <c r="G508" s="299"/>
      <c r="H508" s="299"/>
      <c r="I508" s="299"/>
      <c r="J508" s="299" t="s">
        <v>443</v>
      </c>
      <c r="K508" s="299">
        <v>1</v>
      </c>
      <c r="L508" s="301" t="str">
        <f>IF(C508&lt;&gt;"",CONCATENATE(IF(C508&lt;&gt;"",C508,""),IF(D508&lt;&gt;"","-"&amp;D508&amp;E508,""),IF(F508&lt;&gt;"","-"&amp;F508&amp;G508,""),IF(H508&lt;&gt;"","-"&amp;H508&amp;I508,""),IF(J508&lt;&gt;"","-"&amp;J508&amp;K508,"")),"")</f>
        <v>SL3-SP1-WT1</v>
      </c>
      <c r="M508" s="297" t="str">
        <f>IFERROR(VLOOKUP(J508,'LOOK-UP TABLES'!$AS:$AT,2,FALSE),"")</f>
        <v>Weight Transmitter</v>
      </c>
      <c r="N508" s="297" t="s">
        <v>61</v>
      </c>
      <c r="O508" s="297" t="s">
        <v>535</v>
      </c>
      <c r="P508" s="300" t="s">
        <v>539</v>
      </c>
      <c r="Q508" s="297"/>
      <c r="R508" s="297" t="s">
        <v>540</v>
      </c>
      <c r="S508" s="300" t="str">
        <f>IF(L508&lt;&gt;"",IF(N508&lt;&gt;"",N508,"")&amp;IF(O508&lt;&gt;""," "&amp;O508,"")&amp;IF(P508&lt;&gt;""," "&amp;P508,"")&amp;IF(Q508&lt;&gt;""," "&amp;Q508,"")&amp;IF(R508&lt;&gt;""," "&amp;R508,""),"")</f>
        <v>Shiploader 3 Coal Spout Telescoping Cable 1 Load Pin</v>
      </c>
      <c r="T508" s="297"/>
      <c r="U508" s="297" t="str">
        <f>IFERROR(VLOOKUP(L508, 'IO LIST'!$J$10:$AE$1823,22, FALSE),"")</f>
        <v/>
      </c>
      <c r="V508" s="297" t="s">
        <v>136</v>
      </c>
      <c r="W508" s="297" t="s">
        <v>119</v>
      </c>
      <c r="X508" s="297"/>
      <c r="Y508" s="302"/>
      <c r="Z508" s="297"/>
      <c r="AA508" s="297"/>
      <c r="AB508" s="297"/>
      <c r="AC508" s="297"/>
      <c r="AD508" s="297"/>
      <c r="AE508" s="297"/>
      <c r="AF508" s="303" t="str">
        <f>IFERROR(IF(U508="FLEX-242-11","7265NBT-043020-242-100 to 180",IF(U508="FLEX-242-01","7265NBT-043020-242-000 to 083","")),"")</f>
        <v/>
      </c>
      <c r="AJ508" s="304" t="s">
        <v>75</v>
      </c>
      <c r="AK508" s="362" t="s">
        <v>76</v>
      </c>
      <c r="AQ508" s="367"/>
    </row>
    <row r="509" spans="1:43" s="304" customFormat="1" ht="15" customHeight="1" x14ac:dyDescent="0.25">
      <c r="A509" s="296">
        <f t="shared" si="81"/>
        <v>500</v>
      </c>
      <c r="B509" s="297" t="s">
        <v>237</v>
      </c>
      <c r="C509" s="298" t="s">
        <v>59</v>
      </c>
      <c r="D509" s="298" t="s">
        <v>536</v>
      </c>
      <c r="E509" s="298">
        <v>1</v>
      </c>
      <c r="F509" s="299"/>
      <c r="G509" s="299"/>
      <c r="H509" s="299"/>
      <c r="I509" s="299"/>
      <c r="J509" s="299" t="s">
        <v>443</v>
      </c>
      <c r="K509" s="299">
        <v>2</v>
      </c>
      <c r="L509" s="301" t="str">
        <f>IF(C509&lt;&gt;"",CONCATENATE(IF(C509&lt;&gt;"",C509,""),IF(D509&lt;&gt;"","-"&amp;D509&amp;E509,""),IF(F509&lt;&gt;"","-"&amp;F509&amp;G509,""),IF(H509&lt;&gt;"","-"&amp;H509&amp;I509,""),IF(J509&lt;&gt;"","-"&amp;J509&amp;K509,"")),"")</f>
        <v>SL3-SP1-WT2</v>
      </c>
      <c r="M509" s="297" t="str">
        <f>IFERROR(VLOOKUP(J509,'LOOK-UP TABLES'!$AS:$AT,2,FALSE),"")</f>
        <v>Weight Transmitter</v>
      </c>
      <c r="N509" s="297" t="s">
        <v>61</v>
      </c>
      <c r="O509" s="297" t="s">
        <v>535</v>
      </c>
      <c r="P509" s="300" t="s">
        <v>541</v>
      </c>
      <c r="Q509" s="297"/>
      <c r="R509" s="297" t="s">
        <v>540</v>
      </c>
      <c r="S509" s="300" t="str">
        <f>IF(L509&lt;&gt;"",IF(N509&lt;&gt;"",N509,"")&amp;IF(O509&lt;&gt;""," "&amp;O509,"")&amp;IF(P509&lt;&gt;""," "&amp;P509,"")&amp;IF(Q509&lt;&gt;""," "&amp;Q509,"")&amp;IF(R509&lt;&gt;""," "&amp;R509,""),"")</f>
        <v>Shiploader 3 Coal Spout Telescoping Cable 2 Load Pin</v>
      </c>
      <c r="T509" s="297"/>
      <c r="U509" s="297" t="str">
        <f>IFERROR(VLOOKUP(L509, 'IO LIST'!$J$10:$AE$1823,22, FALSE),"")</f>
        <v/>
      </c>
      <c r="V509" s="297" t="s">
        <v>136</v>
      </c>
      <c r="W509" s="297" t="s">
        <v>119</v>
      </c>
      <c r="X509" s="297"/>
      <c r="Y509" s="302"/>
      <c r="Z509" s="297"/>
      <c r="AA509" s="297"/>
      <c r="AB509" s="297"/>
      <c r="AC509" s="297"/>
      <c r="AD509" s="297"/>
      <c r="AE509" s="297"/>
      <c r="AF509" s="303" t="str">
        <f>IFERROR(IF(U509="FLEX-242-11","7265NBT-043020-242-100 to 180",IF(U509="FLEX-242-01","7265NBT-043020-242-000 to 083","")),"")</f>
        <v/>
      </c>
      <c r="AJ509" s="304" t="s">
        <v>75</v>
      </c>
      <c r="AK509" s="362" t="s">
        <v>76</v>
      </c>
      <c r="AQ509" s="367"/>
    </row>
    <row r="510" spans="1:43" s="20" customFormat="1" ht="15" customHeight="1" x14ac:dyDescent="0.25">
      <c r="A510" s="137">
        <f t="shared" si="81"/>
        <v>501</v>
      </c>
      <c r="B510" s="21"/>
      <c r="C510" s="15"/>
      <c r="D510" s="15"/>
      <c r="E510" s="15"/>
      <c r="F510" s="16"/>
      <c r="G510" s="16"/>
      <c r="H510" s="16"/>
      <c r="I510" s="16"/>
      <c r="J510" s="16"/>
      <c r="K510" s="16"/>
      <c r="L510" s="21"/>
      <c r="M510" s="21"/>
      <c r="N510" s="21"/>
      <c r="O510" s="21"/>
      <c r="P510" s="37"/>
      <c r="Q510" s="21"/>
      <c r="R510" s="21"/>
      <c r="S510" s="37"/>
      <c r="T510" s="21"/>
      <c r="U510" s="21" t="str">
        <f>IFERROR(VLOOKUP(L510, 'IO LIST'!$J$10:$AE$1823,22, FALSE),"")</f>
        <v/>
      </c>
      <c r="V510" s="21"/>
      <c r="W510" s="21"/>
      <c r="X510" s="21"/>
      <c r="Y510" s="27"/>
      <c r="Z510" s="21"/>
      <c r="AA510" s="21"/>
      <c r="AB510" s="21"/>
      <c r="AC510" s="21"/>
      <c r="AD510" s="21"/>
      <c r="AE510" s="21"/>
      <c r="AF510" s="28"/>
      <c r="AI510" s="22"/>
      <c r="AQ510" s="192"/>
    </row>
    <row r="511" spans="1:43" s="304" customFormat="1" ht="15" customHeight="1" x14ac:dyDescent="0.25">
      <c r="A511" s="296">
        <f t="shared" si="81"/>
        <v>502</v>
      </c>
      <c r="B511" s="297" t="s">
        <v>13</v>
      </c>
      <c r="C511" s="298" t="s">
        <v>59</v>
      </c>
      <c r="D511" s="298" t="s">
        <v>536</v>
      </c>
      <c r="E511" s="298">
        <v>1</v>
      </c>
      <c r="F511" s="299"/>
      <c r="G511" s="299"/>
      <c r="H511" s="299"/>
      <c r="I511" s="299"/>
      <c r="J511" s="299" t="s">
        <v>153</v>
      </c>
      <c r="K511" s="299" t="s">
        <v>65</v>
      </c>
      <c r="L511" s="301"/>
      <c r="M511" s="297" t="str">
        <f>IFERROR(VLOOKUP(J511,'LOOK-UP TABLES'!$AS:$AT,2,FALSE),"")</f>
        <v xml:space="preserve">Proximity Switch </v>
      </c>
      <c r="N511" s="297" t="s">
        <v>61</v>
      </c>
      <c r="O511" s="297" t="s">
        <v>542</v>
      </c>
      <c r="P511" s="300" t="s">
        <v>543</v>
      </c>
      <c r="Q511" s="297"/>
      <c r="R511" s="297" t="s">
        <v>168</v>
      </c>
      <c r="S511" s="300" t="str">
        <f>IF(L511&lt;&gt;"",IF(N511&lt;&gt;"",N511,"")&amp;IF(O511&lt;&gt;""," "&amp;O511,"")&amp;IF(P511&lt;&gt;""," "&amp;P511,"")&amp;IF(Q511&lt;&gt;""," "&amp;Q511,"")&amp;IF(R511&lt;&gt;""," "&amp;R511,""),"")</f>
        <v/>
      </c>
      <c r="T511" s="297"/>
      <c r="U511" s="297" t="str">
        <f>IFERROR(VLOOKUP(L511, 'IO LIST'!$J$10:$AE$1823,22, FALSE),"")</f>
        <v/>
      </c>
      <c r="V511" s="297" t="s">
        <v>91</v>
      </c>
      <c r="W511" s="297" t="s">
        <v>119</v>
      </c>
      <c r="X511" s="297"/>
      <c r="Y511" s="302"/>
      <c r="Z511" s="297"/>
      <c r="AA511" s="297"/>
      <c r="AB511" s="297"/>
      <c r="AC511" s="297"/>
      <c r="AD511" s="297"/>
      <c r="AE511" s="297"/>
      <c r="AF511" s="303" t="str">
        <f>IFERROR(IF(U511="FLEX-242-11","7265NBT-043020-242-100 to 180",IF(U511="FLEX-242-01","7265NBT-043020-242-000 to 083","")),"")</f>
        <v/>
      </c>
      <c r="AJ511" s="363"/>
      <c r="AQ511" s="367"/>
    </row>
    <row r="512" spans="1:43" s="304" customFormat="1" ht="15" customHeight="1" x14ac:dyDescent="0.25">
      <c r="A512" s="296">
        <f t="shared" si="81"/>
        <v>503</v>
      </c>
      <c r="B512" s="297" t="s">
        <v>13</v>
      </c>
      <c r="C512" s="298" t="s">
        <v>59</v>
      </c>
      <c r="D512" s="298" t="s">
        <v>536</v>
      </c>
      <c r="E512" s="298">
        <v>1</v>
      </c>
      <c r="F512" s="299"/>
      <c r="G512" s="299"/>
      <c r="H512" s="299"/>
      <c r="I512" s="299"/>
      <c r="J512" s="299" t="s">
        <v>153</v>
      </c>
      <c r="K512" s="299" t="s">
        <v>77</v>
      </c>
      <c r="L512" s="301"/>
      <c r="M512" s="297" t="str">
        <f>IFERROR(VLOOKUP(J512,'LOOK-UP TABLES'!$AS:$AT,2,FALSE),"")</f>
        <v xml:space="preserve">Proximity Switch </v>
      </c>
      <c r="N512" s="297" t="s">
        <v>61</v>
      </c>
      <c r="O512" s="297" t="s">
        <v>542</v>
      </c>
      <c r="P512" s="300" t="s">
        <v>544</v>
      </c>
      <c r="Q512" s="297"/>
      <c r="R512" s="297" t="s">
        <v>168</v>
      </c>
      <c r="S512" s="300" t="str">
        <f>IF(L512&lt;&gt;"",IF(N512&lt;&gt;"",N512,"")&amp;IF(O512&lt;&gt;""," "&amp;O512,"")&amp;IF(P512&lt;&gt;""," "&amp;P512,"")&amp;IF(Q512&lt;&gt;""," "&amp;Q512,"")&amp;IF(R512&lt;&gt;""," "&amp;R512,""),"")</f>
        <v/>
      </c>
      <c r="T512" s="297"/>
      <c r="U512" s="297" t="str">
        <f>IFERROR(VLOOKUP(L512, 'IO LIST'!$J$10:$AE$1823,22, FALSE),"")</f>
        <v/>
      </c>
      <c r="V512" s="297" t="s">
        <v>91</v>
      </c>
      <c r="W512" s="297" t="s">
        <v>119</v>
      </c>
      <c r="X512" s="297"/>
      <c r="Y512" s="302"/>
      <c r="Z512" s="297"/>
      <c r="AA512" s="297"/>
      <c r="AB512" s="297"/>
      <c r="AC512" s="297"/>
      <c r="AD512" s="297"/>
      <c r="AE512" s="297"/>
      <c r="AF512" s="303" t="str">
        <f>IFERROR(IF(U512="FLEX-242-11","7265NBT-043020-242-100 to 180",IF(U512="FLEX-242-01","7265NBT-043020-242-000 to 083","")),"")</f>
        <v/>
      </c>
      <c r="AJ512" s="363"/>
      <c r="AQ512" s="367"/>
    </row>
    <row r="513" spans="1:43" s="304" customFormat="1" ht="15" customHeight="1" x14ac:dyDescent="0.25">
      <c r="A513" s="296">
        <f t="shared" si="81"/>
        <v>504</v>
      </c>
      <c r="B513" s="297" t="s">
        <v>13</v>
      </c>
      <c r="C513" s="298" t="s">
        <v>59</v>
      </c>
      <c r="D513" s="298" t="s">
        <v>536</v>
      </c>
      <c r="E513" s="298">
        <v>1</v>
      </c>
      <c r="F513" s="299"/>
      <c r="G513" s="299"/>
      <c r="H513" s="299"/>
      <c r="I513" s="299"/>
      <c r="J513" s="299" t="s">
        <v>153</v>
      </c>
      <c r="K513" s="299">
        <v>3</v>
      </c>
      <c r="L513" s="301"/>
      <c r="M513" s="297" t="str">
        <f>IFERROR(VLOOKUP(J513,'LOOK-UP TABLES'!$AS:$AT,2,FALSE),"")</f>
        <v xml:space="preserve">Proximity Switch </v>
      </c>
      <c r="N513" s="297" t="s">
        <v>61</v>
      </c>
      <c r="O513" s="297" t="s">
        <v>542</v>
      </c>
      <c r="P513" s="300" t="s">
        <v>543</v>
      </c>
      <c r="Q513" s="297"/>
      <c r="R513" s="297" t="s">
        <v>168</v>
      </c>
      <c r="S513" s="300" t="str">
        <f t="shared" ref="S513:S516" si="216">IF(L513&lt;&gt;"",IF(N513&lt;&gt;"",N513,"")&amp;IF(O513&lt;&gt;""," "&amp;O513,"")&amp;IF(P513&lt;&gt;""," "&amp;P513,"")&amp;IF(Q513&lt;&gt;""," "&amp;Q513,"")&amp;IF(R513&lt;&gt;""," "&amp;R513,""),"")</f>
        <v/>
      </c>
      <c r="T513" s="297"/>
      <c r="U513" s="297" t="str">
        <f>IFERROR(VLOOKUP(L513, 'IO LIST'!$J$10:$AE$1823,22, FALSE),"")</f>
        <v/>
      </c>
      <c r="V513" s="297" t="s">
        <v>91</v>
      </c>
      <c r="W513" s="297" t="s">
        <v>119</v>
      </c>
      <c r="X513" s="297"/>
      <c r="Y513" s="302"/>
      <c r="Z513" s="297"/>
      <c r="AA513" s="297"/>
      <c r="AB513" s="297"/>
      <c r="AC513" s="297"/>
      <c r="AD513" s="297"/>
      <c r="AE513" s="297"/>
      <c r="AF513" s="303" t="str">
        <f t="shared" ref="AF513:AF516" si="217">IFERROR(IF(U513="FLEX-242-11","7265NBT-043020-242-100 to 180",IF(U513="FLEX-242-01","7265NBT-043020-242-000 to 083","")),"")</f>
        <v/>
      </c>
      <c r="AJ513" s="304" t="s">
        <v>75</v>
      </c>
      <c r="AK513" s="362" t="s">
        <v>76</v>
      </c>
      <c r="AQ513" s="367"/>
    </row>
    <row r="514" spans="1:43" s="304" customFormat="1" ht="15" customHeight="1" x14ac:dyDescent="0.25">
      <c r="A514" s="296">
        <f t="shared" si="81"/>
        <v>505</v>
      </c>
      <c r="B514" s="297" t="s">
        <v>13</v>
      </c>
      <c r="C514" s="298" t="s">
        <v>59</v>
      </c>
      <c r="D514" s="298" t="s">
        <v>536</v>
      </c>
      <c r="E514" s="298">
        <v>1</v>
      </c>
      <c r="F514" s="299"/>
      <c r="G514" s="299"/>
      <c r="H514" s="299"/>
      <c r="I514" s="299"/>
      <c r="J514" s="299" t="s">
        <v>153</v>
      </c>
      <c r="K514" s="299">
        <v>4</v>
      </c>
      <c r="L514" s="301" t="str">
        <f t="shared" ref="L514:L518" si="218">IF(C514&lt;&gt;"",CONCATENATE(IF(C514&lt;&gt;"",C514,""),IF(D514&lt;&gt;"","-"&amp;D514&amp;E514,""),IF(F514&lt;&gt;"","-"&amp;F514&amp;G514,""),IF(H514&lt;&gt;"","-"&amp;H514&amp;I514,""),IF(J514&lt;&gt;"","-"&amp;J514&amp;K514,"")),"")</f>
        <v>SL3-SP1-ZPX4</v>
      </c>
      <c r="M514" s="297" t="str">
        <f>IFERROR(VLOOKUP(J514,'LOOK-UP TABLES'!$AS:$AT,2,FALSE),"")</f>
        <v xml:space="preserve">Proximity Switch </v>
      </c>
      <c r="N514" s="297" t="s">
        <v>61</v>
      </c>
      <c r="O514" s="297" t="s">
        <v>542</v>
      </c>
      <c r="P514" s="300" t="s">
        <v>544</v>
      </c>
      <c r="Q514" s="297"/>
      <c r="R514" s="297" t="s">
        <v>168</v>
      </c>
      <c r="S514" s="300" t="str">
        <f t="shared" si="216"/>
        <v>Shiploader 3 Coal/Potash Spout Lock Pin Unlocked Proximity Switch</v>
      </c>
      <c r="T514" s="297"/>
      <c r="U514" s="297" t="str">
        <f>IFERROR(VLOOKUP(L514, 'IO LIST'!$J$10:$AE$1823,22, FALSE),"")</f>
        <v/>
      </c>
      <c r="V514" s="297" t="s">
        <v>91</v>
      </c>
      <c r="W514" s="297" t="s">
        <v>119</v>
      </c>
      <c r="X514" s="297"/>
      <c r="Y514" s="302"/>
      <c r="Z514" s="297"/>
      <c r="AA514" s="297"/>
      <c r="AB514" s="297"/>
      <c r="AC514" s="297"/>
      <c r="AD514" s="297"/>
      <c r="AE514" s="297"/>
      <c r="AF514" s="303" t="str">
        <f t="shared" si="217"/>
        <v/>
      </c>
      <c r="AJ514" s="304" t="s">
        <v>75</v>
      </c>
      <c r="AK514" s="362" t="s">
        <v>76</v>
      </c>
      <c r="AQ514" s="367"/>
    </row>
    <row r="515" spans="1:43" s="304" customFormat="1" ht="15" customHeight="1" x14ac:dyDescent="0.25">
      <c r="A515" s="296">
        <f t="shared" si="81"/>
        <v>506</v>
      </c>
      <c r="B515" s="297" t="s">
        <v>13</v>
      </c>
      <c r="C515" s="298" t="s">
        <v>59</v>
      </c>
      <c r="D515" s="298" t="s">
        <v>536</v>
      </c>
      <c r="E515" s="298">
        <v>1</v>
      </c>
      <c r="F515" s="299"/>
      <c r="G515" s="299"/>
      <c r="H515" s="299"/>
      <c r="I515" s="299"/>
      <c r="J515" s="299" t="s">
        <v>153</v>
      </c>
      <c r="K515" s="299" t="s">
        <v>123</v>
      </c>
      <c r="L515" s="301" t="str">
        <f t="shared" si="218"/>
        <v>SL3-SP1-ZPX5</v>
      </c>
      <c r="M515" s="297" t="str">
        <f>IFERROR(VLOOKUP(J515,'LOOK-UP TABLES'!$AS:$AT,2,FALSE),"")</f>
        <v xml:space="preserve">Proximity Switch </v>
      </c>
      <c r="N515" s="297" t="s">
        <v>61</v>
      </c>
      <c r="O515" s="297" t="s">
        <v>542</v>
      </c>
      <c r="P515" s="300" t="s">
        <v>543</v>
      </c>
      <c r="Q515" s="297"/>
      <c r="R515" s="297" t="s">
        <v>168</v>
      </c>
      <c r="S515" s="300" t="str">
        <f t="shared" si="216"/>
        <v>Shiploader 3 Coal/Potash Spout Lock Pin Locked Proximity Switch</v>
      </c>
      <c r="T515" s="297"/>
      <c r="U515" s="297" t="str">
        <f>IFERROR(VLOOKUP(L515, 'IO LIST'!$J$10:$AE$1823,22, FALSE),"")</f>
        <v/>
      </c>
      <c r="V515" s="297" t="s">
        <v>91</v>
      </c>
      <c r="W515" s="297" t="s">
        <v>119</v>
      </c>
      <c r="X515" s="297"/>
      <c r="Y515" s="302"/>
      <c r="Z515" s="297"/>
      <c r="AA515" s="297"/>
      <c r="AB515" s="297"/>
      <c r="AC515" s="297"/>
      <c r="AD515" s="297"/>
      <c r="AE515" s="297"/>
      <c r="AF515" s="303" t="str">
        <f t="shared" si="217"/>
        <v/>
      </c>
      <c r="AJ515" s="363"/>
      <c r="AQ515" s="367"/>
    </row>
    <row r="516" spans="1:43" s="304" customFormat="1" ht="15" customHeight="1" x14ac:dyDescent="0.25">
      <c r="A516" s="296">
        <f t="shared" si="81"/>
        <v>507</v>
      </c>
      <c r="B516" s="297" t="s">
        <v>13</v>
      </c>
      <c r="C516" s="298" t="s">
        <v>59</v>
      </c>
      <c r="D516" s="298" t="s">
        <v>536</v>
      </c>
      <c r="E516" s="298">
        <v>1</v>
      </c>
      <c r="F516" s="299"/>
      <c r="G516" s="299"/>
      <c r="H516" s="299"/>
      <c r="I516" s="299"/>
      <c r="J516" s="299" t="s">
        <v>153</v>
      </c>
      <c r="K516" s="299" t="s">
        <v>125</v>
      </c>
      <c r="L516" s="301" t="str">
        <f t="shared" si="218"/>
        <v>SL3-SP1-ZPX6</v>
      </c>
      <c r="M516" s="297" t="str">
        <f>IFERROR(VLOOKUP(J516,'LOOK-UP TABLES'!$AS:$AT,2,FALSE),"")</f>
        <v xml:space="preserve">Proximity Switch </v>
      </c>
      <c r="N516" s="297" t="s">
        <v>61</v>
      </c>
      <c r="O516" s="297" t="s">
        <v>542</v>
      </c>
      <c r="P516" s="300" t="s">
        <v>544</v>
      </c>
      <c r="Q516" s="297"/>
      <c r="R516" s="297" t="s">
        <v>168</v>
      </c>
      <c r="S516" s="300" t="str">
        <f t="shared" si="216"/>
        <v>Shiploader 3 Coal/Potash Spout Lock Pin Unlocked Proximity Switch</v>
      </c>
      <c r="T516" s="297"/>
      <c r="U516" s="297" t="str">
        <f>IFERROR(VLOOKUP(L516, 'IO LIST'!$J$10:$AE$1823,22, FALSE),"")</f>
        <v/>
      </c>
      <c r="V516" s="297" t="s">
        <v>91</v>
      </c>
      <c r="W516" s="297" t="s">
        <v>119</v>
      </c>
      <c r="X516" s="297"/>
      <c r="Y516" s="302"/>
      <c r="Z516" s="297"/>
      <c r="AA516" s="297"/>
      <c r="AB516" s="297"/>
      <c r="AC516" s="297"/>
      <c r="AD516" s="297"/>
      <c r="AE516" s="297"/>
      <c r="AF516" s="303" t="str">
        <f t="shared" si="217"/>
        <v/>
      </c>
      <c r="AJ516" s="363"/>
      <c r="AQ516" s="367"/>
    </row>
    <row r="517" spans="1:43" s="304" customFormat="1" ht="15" customHeight="1" x14ac:dyDescent="0.25">
      <c r="A517" s="296">
        <f t="shared" si="81"/>
        <v>508</v>
      </c>
      <c r="B517" s="297" t="s">
        <v>13</v>
      </c>
      <c r="C517" s="298" t="s">
        <v>59</v>
      </c>
      <c r="D517" s="298" t="s">
        <v>536</v>
      </c>
      <c r="E517" s="298">
        <v>1</v>
      </c>
      <c r="F517" s="299"/>
      <c r="G517" s="299"/>
      <c r="H517" s="299"/>
      <c r="I517" s="299"/>
      <c r="J517" s="299" t="s">
        <v>153</v>
      </c>
      <c r="K517" s="299" t="s">
        <v>127</v>
      </c>
      <c r="L517" s="301" t="str">
        <f t="shared" si="218"/>
        <v>SL3-SP1-ZPX7</v>
      </c>
      <c r="M517" s="297" t="str">
        <f>IFERROR(VLOOKUP(J517,'LOOK-UP TABLES'!$AS:$AT,2,FALSE),"")</f>
        <v xml:space="preserve">Proximity Switch </v>
      </c>
      <c r="N517" s="297" t="s">
        <v>61</v>
      </c>
      <c r="O517" s="297" t="s">
        <v>542</v>
      </c>
      <c r="P517" s="300" t="s">
        <v>543</v>
      </c>
      <c r="Q517" s="297"/>
      <c r="R517" s="297" t="s">
        <v>168</v>
      </c>
      <c r="S517" s="300" t="str">
        <f t="shared" ref="S517:S518" si="219">IF(L517&lt;&gt;"",IF(N517&lt;&gt;"",N517,"")&amp;IF(O517&lt;&gt;""," "&amp;O517,"")&amp;IF(P517&lt;&gt;""," "&amp;P517,"")&amp;IF(Q517&lt;&gt;""," "&amp;Q517,"")&amp;IF(R517&lt;&gt;""," "&amp;R517,""),"")</f>
        <v>Shiploader 3 Coal/Potash Spout Lock Pin Locked Proximity Switch</v>
      </c>
      <c r="T517" s="297"/>
      <c r="U517" s="297" t="str">
        <f>IFERROR(VLOOKUP(L517, 'IO LIST'!$J$10:$AE$1823,22, FALSE),"")</f>
        <v/>
      </c>
      <c r="V517" s="297" t="s">
        <v>91</v>
      </c>
      <c r="W517" s="297" t="s">
        <v>119</v>
      </c>
      <c r="X517" s="297"/>
      <c r="Y517" s="302"/>
      <c r="Z517" s="297"/>
      <c r="AA517" s="297"/>
      <c r="AB517" s="297"/>
      <c r="AC517" s="297"/>
      <c r="AD517" s="297"/>
      <c r="AE517" s="297"/>
      <c r="AF517" s="303" t="str">
        <f t="shared" ref="AF517:AF518" si="220">IFERROR(IF(U517="FLEX-242-11","7265NBT-043020-242-100 to 180",IF(U517="FLEX-242-01","7265NBT-043020-242-000 to 083","")),"")</f>
        <v/>
      </c>
      <c r="AJ517" s="363"/>
      <c r="AQ517" s="367"/>
    </row>
    <row r="518" spans="1:43" s="304" customFormat="1" ht="15" customHeight="1" x14ac:dyDescent="0.25">
      <c r="A518" s="296">
        <f t="shared" si="81"/>
        <v>509</v>
      </c>
      <c r="B518" s="297" t="s">
        <v>13</v>
      </c>
      <c r="C518" s="298" t="s">
        <v>59</v>
      </c>
      <c r="D518" s="298" t="s">
        <v>536</v>
      </c>
      <c r="E518" s="298">
        <v>1</v>
      </c>
      <c r="F518" s="299"/>
      <c r="G518" s="299"/>
      <c r="H518" s="299"/>
      <c r="I518" s="299"/>
      <c r="J518" s="299" t="s">
        <v>153</v>
      </c>
      <c r="K518" s="299" t="s">
        <v>190</v>
      </c>
      <c r="L518" s="301" t="str">
        <f t="shared" si="218"/>
        <v>SL3-SP1-ZPX8</v>
      </c>
      <c r="M518" s="297" t="str">
        <f>IFERROR(VLOOKUP(J518,'LOOK-UP TABLES'!$AS:$AT,2,FALSE),"")</f>
        <v xml:space="preserve">Proximity Switch </v>
      </c>
      <c r="N518" s="297" t="s">
        <v>61</v>
      </c>
      <c r="O518" s="297" t="s">
        <v>542</v>
      </c>
      <c r="P518" s="300" t="s">
        <v>544</v>
      </c>
      <c r="Q518" s="297"/>
      <c r="R518" s="297" t="s">
        <v>168</v>
      </c>
      <c r="S518" s="300" t="str">
        <f t="shared" si="219"/>
        <v>Shiploader 3 Coal/Potash Spout Lock Pin Unlocked Proximity Switch</v>
      </c>
      <c r="T518" s="297"/>
      <c r="U518" s="297" t="str">
        <f>IFERROR(VLOOKUP(L518, 'IO LIST'!$J$10:$AE$1823,22, FALSE),"")</f>
        <v/>
      </c>
      <c r="V518" s="297" t="s">
        <v>91</v>
      </c>
      <c r="W518" s="297" t="s">
        <v>119</v>
      </c>
      <c r="X518" s="297"/>
      <c r="Y518" s="302"/>
      <c r="Z518" s="297"/>
      <c r="AA518" s="297"/>
      <c r="AB518" s="297"/>
      <c r="AC518" s="297"/>
      <c r="AD518" s="297"/>
      <c r="AE518" s="297"/>
      <c r="AF518" s="303" t="str">
        <f t="shared" si="220"/>
        <v/>
      </c>
      <c r="AJ518" s="363"/>
      <c r="AQ518" s="367"/>
    </row>
    <row r="519" spans="1:43" s="304" customFormat="1" ht="15" customHeight="1" x14ac:dyDescent="0.25">
      <c r="A519" s="296">
        <f t="shared" si="81"/>
        <v>510</v>
      </c>
      <c r="B519" s="297" t="s">
        <v>237</v>
      </c>
      <c r="C519" s="298" t="s">
        <v>59</v>
      </c>
      <c r="D519" s="298" t="s">
        <v>536</v>
      </c>
      <c r="E519" s="298">
        <v>1</v>
      </c>
      <c r="F519" s="299" t="s">
        <v>222</v>
      </c>
      <c r="G519" s="299" t="s">
        <v>65</v>
      </c>
      <c r="H519" s="360"/>
      <c r="I519" s="299"/>
      <c r="J519" s="299" t="s">
        <v>545</v>
      </c>
      <c r="K519" s="299">
        <v>1</v>
      </c>
      <c r="L519" s="301" t="str">
        <f t="shared" ref="L519:L529" si="221">IF(C519&lt;&gt;"",CONCATENATE(IF(C519&lt;&gt;"",C519,""),IF(D519&lt;&gt;"","-"&amp;D519&amp;E519,""),IF(F519&lt;&gt;"","-"&amp;F519&amp;G519,""),IF(H519&lt;&gt;"","-"&amp;H519&amp;I519,""),IF(J519&lt;&gt;"","-"&amp;J519&amp;K519,"")),"")</f>
        <v>SL3-SP1-HPU1-TSH1</v>
      </c>
      <c r="M519" s="297" t="str">
        <f>IFERROR(VLOOKUP(J519,'LOOK-UP TABLES'!$AS:$AT,2,FALSE),"")</f>
        <v xml:space="preserve">Temp Switch High Warning (Temp SW, Thermoswitch, Klixon) </v>
      </c>
      <c r="N519" s="297" t="s">
        <v>61</v>
      </c>
      <c r="O519" s="297" t="s">
        <v>535</v>
      </c>
      <c r="P519" s="453" t="s">
        <v>546</v>
      </c>
      <c r="Q519" s="453" t="s">
        <v>547</v>
      </c>
      <c r="R519" s="297"/>
      <c r="S519" s="300" t="str">
        <f t="shared" ref="S519:S529" si="222">IF(L519&lt;&gt;"",IF(N519&lt;&gt;"",N519,"")&amp;IF(O519&lt;&gt;""," "&amp;O519,"")&amp;IF(P519&lt;&gt;""," "&amp;P519,"")&amp;IF(Q519&lt;&gt;""," "&amp;Q519,"")&amp;IF(R519&lt;&gt;""," "&amp;R519,""),"")</f>
        <v>Shiploader 3 Coal Spout HPU1 Oil Temp. Switch</v>
      </c>
      <c r="T519" s="297"/>
      <c r="U519" s="297" t="str">
        <f>IFERROR(VLOOKUP(L519, 'IO LIST'!$J$10:$AE$1823,22, FALSE),"")</f>
        <v/>
      </c>
      <c r="V519" s="297" t="s">
        <v>91</v>
      </c>
      <c r="W519" s="297" t="s">
        <v>119</v>
      </c>
      <c r="X519" s="297"/>
      <c r="Y519" s="302"/>
      <c r="Z519" s="297"/>
      <c r="AA519" s="297"/>
      <c r="AB519" s="297"/>
      <c r="AC519" s="297"/>
      <c r="AD519" s="297"/>
      <c r="AE519" s="297"/>
      <c r="AF519" s="303" t="str">
        <f t="shared" ref="AF519:AF529" si="223">IFERROR(IF(U519="FLEX-242-11","7265NBT-043020-242-100 to 180",IF(U519="FLEX-242-01","7265NBT-043020-242-000 to 083","")),"")</f>
        <v/>
      </c>
      <c r="AJ519" s="304" t="s">
        <v>75</v>
      </c>
      <c r="AK519" s="362" t="s">
        <v>76</v>
      </c>
      <c r="AQ519" s="367"/>
    </row>
    <row r="520" spans="1:43" s="304" customFormat="1" ht="15" customHeight="1" x14ac:dyDescent="0.25">
      <c r="A520" s="296">
        <f t="shared" si="81"/>
        <v>511</v>
      </c>
      <c r="B520" s="297" t="s">
        <v>9</v>
      </c>
      <c r="C520" s="298" t="s">
        <v>59</v>
      </c>
      <c r="D520" s="298" t="s">
        <v>536</v>
      </c>
      <c r="E520" s="298">
        <v>1</v>
      </c>
      <c r="F520" s="299" t="s">
        <v>222</v>
      </c>
      <c r="G520" s="299" t="s">
        <v>65</v>
      </c>
      <c r="H520" s="360"/>
      <c r="I520" s="299"/>
      <c r="J520" s="299" t="s">
        <v>87</v>
      </c>
      <c r="K520" s="299">
        <v>1</v>
      </c>
      <c r="L520" s="301" t="str">
        <f t="shared" si="221"/>
        <v>SL3-SP1-HPU1-ZLS1</v>
      </c>
      <c r="M520" s="297" t="str">
        <f>IFERROR(VLOOKUP(J520,'LOOK-UP TABLES'!$AS:$AT,2,FALSE),"")</f>
        <v xml:space="preserve">Limit Switch </v>
      </c>
      <c r="N520" s="297" t="s">
        <v>61</v>
      </c>
      <c r="O520" s="297" t="s">
        <v>535</v>
      </c>
      <c r="P520" s="453" t="s">
        <v>546</v>
      </c>
      <c r="Q520" s="453" t="s">
        <v>548</v>
      </c>
      <c r="R520" s="297" t="s">
        <v>225</v>
      </c>
      <c r="S520" s="300" t="str">
        <f t="shared" si="222"/>
        <v>Shiploader 3 Coal Spout HPU1 Suction Valve  Limit Switch</v>
      </c>
      <c r="T520" s="297"/>
      <c r="U520" s="297" t="str">
        <f>IFERROR(VLOOKUP(L520, 'IO LIST'!$J$10:$AE$1823,22, FALSE),"")</f>
        <v/>
      </c>
      <c r="V520" s="297" t="s">
        <v>91</v>
      </c>
      <c r="W520" s="297" t="s">
        <v>119</v>
      </c>
      <c r="X520" s="297"/>
      <c r="Y520" s="302"/>
      <c r="Z520" s="297"/>
      <c r="AA520" s="297"/>
      <c r="AB520" s="297"/>
      <c r="AC520" s="297"/>
      <c r="AD520" s="297"/>
      <c r="AE520" s="297"/>
      <c r="AF520" s="303" t="str">
        <f t="shared" si="223"/>
        <v/>
      </c>
      <c r="AJ520" s="304" t="s">
        <v>75</v>
      </c>
      <c r="AK520" s="362" t="s">
        <v>76</v>
      </c>
      <c r="AP520" s="304" t="s">
        <v>232</v>
      </c>
      <c r="AQ520" s="367" t="s">
        <v>233</v>
      </c>
    </row>
    <row r="521" spans="1:43" s="304" customFormat="1" ht="15" customHeight="1" x14ac:dyDescent="0.25">
      <c r="A521" s="296">
        <f t="shared" si="81"/>
        <v>512</v>
      </c>
      <c r="B521" s="297" t="s">
        <v>9</v>
      </c>
      <c r="C521" s="298" t="s">
        <v>59</v>
      </c>
      <c r="D521" s="298" t="s">
        <v>536</v>
      </c>
      <c r="E521" s="298">
        <v>1</v>
      </c>
      <c r="F521" s="299" t="s">
        <v>222</v>
      </c>
      <c r="G521" s="299" t="s">
        <v>65</v>
      </c>
      <c r="H521" s="360"/>
      <c r="I521" s="299"/>
      <c r="J521" s="299" t="s">
        <v>549</v>
      </c>
      <c r="K521" s="299">
        <v>1</v>
      </c>
      <c r="L521" s="301" t="str">
        <f t="shared" si="221"/>
        <v>SL3-SP1-HPU1-FS1</v>
      </c>
      <c r="M521" s="297" t="str">
        <f>IFERROR(VLOOKUP(J521,'LOOK-UP TABLES'!$AS:$AT,2,FALSE),"")</f>
        <v>Filter Blocked Switch</v>
      </c>
      <c r="N521" s="297" t="s">
        <v>61</v>
      </c>
      <c r="O521" s="297" t="s">
        <v>535</v>
      </c>
      <c r="P521" s="453" t="s">
        <v>546</v>
      </c>
      <c r="Q521" s="453" t="s">
        <v>550</v>
      </c>
      <c r="R521" s="297" t="s">
        <v>90</v>
      </c>
      <c r="S521" s="300" t="str">
        <f t="shared" si="222"/>
        <v>Shiploader 3 Coal Spout HPU1 Return Filter Blocked Switch</v>
      </c>
      <c r="T521" s="297"/>
      <c r="U521" s="297" t="str">
        <f>IFERROR(VLOOKUP(L521, 'IO LIST'!$J$10:$AE$1823,22, FALSE),"")</f>
        <v/>
      </c>
      <c r="V521" s="297" t="s">
        <v>91</v>
      </c>
      <c r="W521" s="297" t="s">
        <v>119</v>
      </c>
      <c r="X521" s="297"/>
      <c r="Y521" s="302"/>
      <c r="Z521" s="297"/>
      <c r="AA521" s="297"/>
      <c r="AB521" s="297"/>
      <c r="AC521" s="297"/>
      <c r="AD521" s="297"/>
      <c r="AE521" s="297"/>
      <c r="AF521" s="303" t="str">
        <f t="shared" si="223"/>
        <v/>
      </c>
      <c r="AJ521" s="304" t="s">
        <v>75</v>
      </c>
      <c r="AK521" s="362" t="s">
        <v>76</v>
      </c>
      <c r="AP521" s="304" t="s">
        <v>232</v>
      </c>
      <c r="AQ521" s="367" t="s">
        <v>233</v>
      </c>
    </row>
    <row r="522" spans="1:43" s="304" customFormat="1" ht="15" customHeight="1" x14ac:dyDescent="0.25">
      <c r="A522" s="296">
        <f t="shared" si="81"/>
        <v>513</v>
      </c>
      <c r="B522" s="297" t="s">
        <v>9</v>
      </c>
      <c r="C522" s="298" t="s">
        <v>59</v>
      </c>
      <c r="D522" s="298" t="s">
        <v>536</v>
      </c>
      <c r="E522" s="298">
        <v>1</v>
      </c>
      <c r="F522" s="299" t="s">
        <v>222</v>
      </c>
      <c r="G522" s="299" t="s">
        <v>65</v>
      </c>
      <c r="H522" s="360"/>
      <c r="I522" s="299"/>
      <c r="J522" s="299" t="s">
        <v>142</v>
      </c>
      <c r="K522" s="299">
        <v>2</v>
      </c>
      <c r="L522" s="301" t="str">
        <f t="shared" si="221"/>
        <v>SL3-SP1-HPU1-LSHH2</v>
      </c>
      <c r="M522" s="297" t="str">
        <f>IFERROR(VLOOKUP(J522,'LOOK-UP TABLES'!$AS:$AT,2,FALSE),"")</f>
        <v>Level Switch High Trip</v>
      </c>
      <c r="N522" s="297" t="s">
        <v>61</v>
      </c>
      <c r="O522" s="297" t="s">
        <v>535</v>
      </c>
      <c r="P522" s="453" t="s">
        <v>546</v>
      </c>
      <c r="Q522" s="453" t="s">
        <v>551</v>
      </c>
      <c r="R522" s="297" t="s">
        <v>90</v>
      </c>
      <c r="S522" s="300" t="str">
        <f t="shared" si="222"/>
        <v>Shiploader 3 Coal Spout HPU1 Oil Pan Level Switch</v>
      </c>
      <c r="T522" s="297"/>
      <c r="U522" s="297" t="str">
        <f>IFERROR(VLOOKUP(L522, 'IO LIST'!$J$10:$AE$1823,22, FALSE),"")</f>
        <v/>
      </c>
      <c r="V522" s="297" t="s">
        <v>91</v>
      </c>
      <c r="W522" s="297" t="s">
        <v>119</v>
      </c>
      <c r="X522" s="297"/>
      <c r="Y522" s="302"/>
      <c r="Z522" s="297"/>
      <c r="AA522" s="297"/>
      <c r="AB522" s="297"/>
      <c r="AC522" s="297"/>
      <c r="AD522" s="297"/>
      <c r="AE522" s="297"/>
      <c r="AF522" s="303" t="str">
        <f t="shared" si="223"/>
        <v/>
      </c>
      <c r="AJ522" s="304" t="s">
        <v>75</v>
      </c>
      <c r="AK522" s="362" t="s">
        <v>76</v>
      </c>
      <c r="AP522" s="304" t="s">
        <v>232</v>
      </c>
      <c r="AQ522" s="367" t="s">
        <v>233</v>
      </c>
    </row>
    <row r="523" spans="1:43" s="304" customFormat="1" ht="15" customHeight="1" x14ac:dyDescent="0.25">
      <c r="A523" s="296">
        <f t="shared" si="81"/>
        <v>514</v>
      </c>
      <c r="B523" s="297" t="s">
        <v>237</v>
      </c>
      <c r="C523" s="298" t="s">
        <v>59</v>
      </c>
      <c r="D523" s="298" t="s">
        <v>536</v>
      </c>
      <c r="E523" s="298">
        <v>1</v>
      </c>
      <c r="F523" s="299" t="s">
        <v>222</v>
      </c>
      <c r="G523" s="299" t="s">
        <v>65</v>
      </c>
      <c r="H523" s="360"/>
      <c r="I523" s="361"/>
      <c r="J523" s="360" t="s">
        <v>262</v>
      </c>
      <c r="K523" s="361" t="s">
        <v>216</v>
      </c>
      <c r="L523" s="301" t="str">
        <f t="shared" si="221"/>
        <v>SL3-SP1-HPU1-SV1A</v>
      </c>
      <c r="M523" s="297" t="str">
        <f>IFERROR(VLOOKUP(J523,'LOOK-UP TABLES'!$AS:$AT,2,FALSE),"")</f>
        <v xml:space="preserve">Solenoid Valve, Control Valve </v>
      </c>
      <c r="N523" s="297" t="s">
        <v>61</v>
      </c>
      <c r="O523" s="297" t="s">
        <v>535</v>
      </c>
      <c r="P523" s="453" t="s">
        <v>552</v>
      </c>
      <c r="Q523" s="297"/>
      <c r="R523" s="297" t="s">
        <v>264</v>
      </c>
      <c r="S523" s="300" t="str">
        <f t="shared" si="222"/>
        <v>Shiploader 3 Coal Spout Tilt Forward Solenoid Valve</v>
      </c>
      <c r="T523" s="297"/>
      <c r="U523" s="297" t="str">
        <f>IFERROR(VLOOKUP(L523, 'IO LIST'!$J$10:$AE$1823,22, FALSE),"")</f>
        <v/>
      </c>
      <c r="V523" s="297" t="s">
        <v>99</v>
      </c>
      <c r="W523" s="297" t="s">
        <v>119</v>
      </c>
      <c r="X523" s="297"/>
      <c r="Y523" s="302"/>
      <c r="Z523" s="297"/>
      <c r="AA523" s="297"/>
      <c r="AB523" s="297"/>
      <c r="AC523" s="297"/>
      <c r="AD523" s="297"/>
      <c r="AE523" s="297"/>
      <c r="AF523" s="303" t="str">
        <f t="shared" si="223"/>
        <v/>
      </c>
      <c r="AJ523" s="304" t="s">
        <v>75</v>
      </c>
      <c r="AK523" s="362" t="s">
        <v>76</v>
      </c>
      <c r="AQ523" s="367"/>
    </row>
    <row r="524" spans="1:43" s="304" customFormat="1" ht="15" customHeight="1" x14ac:dyDescent="0.25">
      <c r="A524" s="296">
        <f t="shared" si="81"/>
        <v>515</v>
      </c>
      <c r="B524" s="297" t="s">
        <v>237</v>
      </c>
      <c r="C524" s="298" t="s">
        <v>59</v>
      </c>
      <c r="D524" s="298" t="s">
        <v>536</v>
      </c>
      <c r="E524" s="298">
        <v>1</v>
      </c>
      <c r="F524" s="299" t="s">
        <v>222</v>
      </c>
      <c r="G524" s="299" t="s">
        <v>65</v>
      </c>
      <c r="H524" s="360"/>
      <c r="I524" s="361"/>
      <c r="J524" s="360" t="s">
        <v>262</v>
      </c>
      <c r="K524" s="361" t="s">
        <v>266</v>
      </c>
      <c r="L524" s="301" t="str">
        <f t="shared" si="221"/>
        <v>SL3-SP1-HPU1-SV2A</v>
      </c>
      <c r="M524" s="297" t="str">
        <f>IFERROR(VLOOKUP(J524,'LOOK-UP TABLES'!$AS:$AT,2,FALSE),"")</f>
        <v xml:space="preserve">Solenoid Valve, Control Valve </v>
      </c>
      <c r="N524" s="297" t="s">
        <v>61</v>
      </c>
      <c r="O524" s="297" t="s">
        <v>535</v>
      </c>
      <c r="P524" s="453"/>
      <c r="Q524" s="297"/>
      <c r="R524" s="297" t="s">
        <v>264</v>
      </c>
      <c r="S524" s="300" t="str">
        <f t="shared" si="222"/>
        <v>Shiploader 3 Coal Spout Solenoid Valve</v>
      </c>
      <c r="T524" s="297"/>
      <c r="U524" s="297" t="str">
        <f>IFERROR(VLOOKUP(L524, 'IO LIST'!$J$10:$AE$1823,22, FALSE),"")</f>
        <v/>
      </c>
      <c r="V524" s="297" t="s">
        <v>99</v>
      </c>
      <c r="W524" s="297" t="s">
        <v>119</v>
      </c>
      <c r="X524" s="297"/>
      <c r="Y524" s="302"/>
      <c r="Z524" s="297"/>
      <c r="AA524" s="297"/>
      <c r="AB524" s="297"/>
      <c r="AC524" s="297"/>
      <c r="AD524" s="297"/>
      <c r="AE524" s="297"/>
      <c r="AF524" s="303" t="str">
        <f t="shared" si="223"/>
        <v/>
      </c>
      <c r="AJ524" s="304" t="s">
        <v>75</v>
      </c>
      <c r="AK524" s="362" t="s">
        <v>76</v>
      </c>
      <c r="AQ524" s="367"/>
    </row>
    <row r="525" spans="1:43" s="304" customFormat="1" ht="15" customHeight="1" x14ac:dyDescent="0.25">
      <c r="A525" s="296">
        <f t="shared" si="81"/>
        <v>516</v>
      </c>
      <c r="B525" s="297" t="s">
        <v>237</v>
      </c>
      <c r="C525" s="298" t="s">
        <v>59</v>
      </c>
      <c r="D525" s="298" t="s">
        <v>536</v>
      </c>
      <c r="E525" s="298">
        <v>1</v>
      </c>
      <c r="F525" s="299" t="s">
        <v>222</v>
      </c>
      <c r="G525" s="299" t="s">
        <v>65</v>
      </c>
      <c r="H525" s="360"/>
      <c r="I525" s="361"/>
      <c r="J525" s="360" t="s">
        <v>262</v>
      </c>
      <c r="K525" s="361" t="s">
        <v>270</v>
      </c>
      <c r="L525" s="301" t="str">
        <f t="shared" si="221"/>
        <v>SL3-SP1-HPU1-SV2B</v>
      </c>
      <c r="M525" s="297" t="str">
        <f>IFERROR(VLOOKUP(J525,'LOOK-UP TABLES'!$AS:$AT,2,FALSE),"")</f>
        <v xml:space="preserve">Solenoid Valve, Control Valve </v>
      </c>
      <c r="N525" s="297" t="s">
        <v>61</v>
      </c>
      <c r="O525" s="297" t="s">
        <v>535</v>
      </c>
      <c r="P525" s="453"/>
      <c r="Q525" s="297"/>
      <c r="R525" s="297" t="s">
        <v>264</v>
      </c>
      <c r="S525" s="300" t="str">
        <f t="shared" si="222"/>
        <v>Shiploader 3 Coal Spout Solenoid Valve</v>
      </c>
      <c r="T525" s="297"/>
      <c r="U525" s="297" t="str">
        <f>IFERROR(VLOOKUP(L525, 'IO LIST'!$J$10:$AE$1823,22, FALSE),"")</f>
        <v/>
      </c>
      <c r="V525" s="297" t="s">
        <v>99</v>
      </c>
      <c r="W525" s="297" t="s">
        <v>119</v>
      </c>
      <c r="X525" s="297"/>
      <c r="Y525" s="302"/>
      <c r="Z525" s="297"/>
      <c r="AA525" s="297"/>
      <c r="AB525" s="297"/>
      <c r="AC525" s="297"/>
      <c r="AD525" s="297"/>
      <c r="AE525" s="297"/>
      <c r="AF525" s="303" t="str">
        <f t="shared" si="223"/>
        <v/>
      </c>
      <c r="AJ525" s="304" t="s">
        <v>75</v>
      </c>
      <c r="AK525" s="362" t="s">
        <v>76</v>
      </c>
      <c r="AQ525" s="367"/>
    </row>
    <row r="526" spans="1:43" s="304" customFormat="1" ht="15" customHeight="1" x14ac:dyDescent="0.25">
      <c r="A526" s="296">
        <f t="shared" si="81"/>
        <v>517</v>
      </c>
      <c r="B526" s="297" t="s">
        <v>237</v>
      </c>
      <c r="C526" s="298" t="s">
        <v>59</v>
      </c>
      <c r="D526" s="298" t="s">
        <v>536</v>
      </c>
      <c r="E526" s="298">
        <v>1</v>
      </c>
      <c r="F526" s="299" t="s">
        <v>222</v>
      </c>
      <c r="G526" s="299" t="s">
        <v>65</v>
      </c>
      <c r="H526" s="360"/>
      <c r="I526" s="361"/>
      <c r="J526" s="360" t="s">
        <v>262</v>
      </c>
      <c r="K526" s="361" t="s">
        <v>278</v>
      </c>
      <c r="L526" s="301" t="str">
        <f t="shared" si="221"/>
        <v>SL3-SP1-HPU1-SV4A</v>
      </c>
      <c r="M526" s="297" t="str">
        <f>IFERROR(VLOOKUP(J526,'LOOK-UP TABLES'!$AS:$AT,2,FALSE),"")</f>
        <v xml:space="preserve">Solenoid Valve, Control Valve </v>
      </c>
      <c r="N526" s="297" t="s">
        <v>61</v>
      </c>
      <c r="O526" s="297" t="s">
        <v>535</v>
      </c>
      <c r="P526" s="453"/>
      <c r="Q526" s="297"/>
      <c r="R526" s="297" t="s">
        <v>264</v>
      </c>
      <c r="S526" s="300" t="str">
        <f t="shared" si="222"/>
        <v>Shiploader 3 Coal Spout Solenoid Valve</v>
      </c>
      <c r="T526" s="297"/>
      <c r="U526" s="297" t="str">
        <f>IFERROR(VLOOKUP(L526, 'IO LIST'!$J$10:$AE$1823,22, FALSE),"")</f>
        <v/>
      </c>
      <c r="V526" s="297" t="s">
        <v>99</v>
      </c>
      <c r="W526" s="297" t="s">
        <v>119</v>
      </c>
      <c r="X526" s="297"/>
      <c r="Y526" s="302"/>
      <c r="Z526" s="297"/>
      <c r="AA526" s="297"/>
      <c r="AB526" s="297"/>
      <c r="AC526" s="297"/>
      <c r="AD526" s="297"/>
      <c r="AE526" s="297"/>
      <c r="AF526" s="303" t="str">
        <f t="shared" si="223"/>
        <v/>
      </c>
      <c r="AJ526" s="304" t="s">
        <v>75</v>
      </c>
      <c r="AK526" s="362" t="s">
        <v>76</v>
      </c>
      <c r="AQ526" s="367"/>
    </row>
    <row r="527" spans="1:43" s="304" customFormat="1" ht="15" customHeight="1" x14ac:dyDescent="0.25">
      <c r="A527" s="296">
        <f t="shared" si="81"/>
        <v>518</v>
      </c>
      <c r="B527" s="297" t="s">
        <v>237</v>
      </c>
      <c r="C527" s="298" t="s">
        <v>59</v>
      </c>
      <c r="D527" s="298" t="s">
        <v>536</v>
      </c>
      <c r="E527" s="298">
        <v>1</v>
      </c>
      <c r="F527" s="299" t="s">
        <v>222</v>
      </c>
      <c r="G527" s="299" t="s">
        <v>65</v>
      </c>
      <c r="H527" s="360"/>
      <c r="I527" s="361"/>
      <c r="J527" s="360" t="s">
        <v>262</v>
      </c>
      <c r="K527" s="361" t="s">
        <v>281</v>
      </c>
      <c r="L527" s="301" t="str">
        <f t="shared" si="221"/>
        <v>SL3-SP1-HPU1-SV4B</v>
      </c>
      <c r="M527" s="297" t="str">
        <f>IFERROR(VLOOKUP(J527,'LOOK-UP TABLES'!$AS:$AT,2,FALSE),"")</f>
        <v xml:space="preserve">Solenoid Valve, Control Valve </v>
      </c>
      <c r="N527" s="297" t="s">
        <v>61</v>
      </c>
      <c r="O527" s="297" t="s">
        <v>535</v>
      </c>
      <c r="P527" s="453"/>
      <c r="Q527" s="297"/>
      <c r="R527" s="297" t="s">
        <v>264</v>
      </c>
      <c r="S527" s="300" t="str">
        <f t="shared" si="222"/>
        <v>Shiploader 3 Coal Spout Solenoid Valve</v>
      </c>
      <c r="T527" s="297"/>
      <c r="U527" s="297" t="str">
        <f>IFERROR(VLOOKUP(L527, 'IO LIST'!$J$10:$AE$1823,22, FALSE),"")</f>
        <v/>
      </c>
      <c r="V527" s="297" t="s">
        <v>99</v>
      </c>
      <c r="W527" s="297" t="s">
        <v>119</v>
      </c>
      <c r="X527" s="297"/>
      <c r="Y527" s="302"/>
      <c r="Z527" s="297"/>
      <c r="AA527" s="297"/>
      <c r="AB527" s="297"/>
      <c r="AC527" s="297"/>
      <c r="AD527" s="297"/>
      <c r="AE527" s="297"/>
      <c r="AF527" s="303" t="str">
        <f t="shared" si="223"/>
        <v/>
      </c>
      <c r="AJ527" s="304" t="s">
        <v>75</v>
      </c>
      <c r="AK527" s="362" t="s">
        <v>76</v>
      </c>
      <c r="AQ527" s="367"/>
    </row>
    <row r="528" spans="1:43" s="304" customFormat="1" ht="15" customHeight="1" x14ac:dyDescent="0.25">
      <c r="A528" s="296">
        <f t="shared" si="81"/>
        <v>519</v>
      </c>
      <c r="B528" s="297" t="s">
        <v>237</v>
      </c>
      <c r="C528" s="298" t="s">
        <v>59</v>
      </c>
      <c r="D528" s="298" t="s">
        <v>536</v>
      </c>
      <c r="E528" s="298">
        <v>1</v>
      </c>
      <c r="F528" s="299" t="s">
        <v>222</v>
      </c>
      <c r="G528" s="299" t="s">
        <v>65</v>
      </c>
      <c r="H528" s="360" t="s">
        <v>262</v>
      </c>
      <c r="I528" s="361">
        <v>7</v>
      </c>
      <c r="J528" s="360" t="s">
        <v>262</v>
      </c>
      <c r="K528" s="361">
        <v>7</v>
      </c>
      <c r="L528" s="301" t="str">
        <f t="shared" si="221"/>
        <v>SL3-SP1-HPU1-SV7-SV7</v>
      </c>
      <c r="M528" s="297" t="str">
        <f>IFERROR(VLOOKUP(J528,'LOOK-UP TABLES'!$AS:$AT,2,FALSE),"")</f>
        <v xml:space="preserve">Solenoid Valve, Control Valve </v>
      </c>
      <c r="N528" s="297" t="s">
        <v>61</v>
      </c>
      <c r="O528" s="297" t="s">
        <v>535</v>
      </c>
      <c r="P528" s="453" t="s">
        <v>553</v>
      </c>
      <c r="Q528" s="297" t="s">
        <v>554</v>
      </c>
      <c r="R528" s="297" t="s">
        <v>555</v>
      </c>
      <c r="S528" s="300" t="str">
        <f t="shared" si="222"/>
        <v>Shiploader 3 Coal Spout HPU 1 Isolation Valve</v>
      </c>
      <c r="T528" s="297"/>
      <c r="U528" s="297" t="str">
        <f>IFERROR(VLOOKUP(L528, 'IO LIST'!$J$10:$AE$1823,22, FALSE),"")</f>
        <v/>
      </c>
      <c r="V528" s="297" t="s">
        <v>99</v>
      </c>
      <c r="W528" s="297" t="s">
        <v>119</v>
      </c>
      <c r="X528" s="297"/>
      <c r="Y528" s="302"/>
      <c r="Z528" s="297"/>
      <c r="AA528" s="297"/>
      <c r="AB528" s="297"/>
      <c r="AC528" s="297"/>
      <c r="AD528" s="297"/>
      <c r="AE528" s="297"/>
      <c r="AF528" s="303" t="str">
        <f t="shared" si="223"/>
        <v/>
      </c>
      <c r="AJ528" s="304" t="s">
        <v>75</v>
      </c>
      <c r="AK528" s="362" t="s">
        <v>76</v>
      </c>
      <c r="AP528" s="304" t="s">
        <v>232</v>
      </c>
      <c r="AQ528" s="367" t="s">
        <v>233</v>
      </c>
    </row>
    <row r="529" spans="1:43" s="304" customFormat="1" ht="15" customHeight="1" x14ac:dyDescent="0.25">
      <c r="A529" s="296">
        <f t="shared" si="81"/>
        <v>520</v>
      </c>
      <c r="B529" s="297" t="s">
        <v>237</v>
      </c>
      <c r="C529" s="298" t="s">
        <v>59</v>
      </c>
      <c r="D529" s="298" t="s">
        <v>536</v>
      </c>
      <c r="E529" s="298">
        <v>1</v>
      </c>
      <c r="F529" s="299" t="s">
        <v>222</v>
      </c>
      <c r="G529" s="299" t="s">
        <v>65</v>
      </c>
      <c r="H529" s="360" t="s">
        <v>556</v>
      </c>
      <c r="I529" s="299"/>
      <c r="J529" s="299" t="s">
        <v>556</v>
      </c>
      <c r="K529" s="299" t="s">
        <v>85</v>
      </c>
      <c r="L529" s="301" t="str">
        <f t="shared" si="221"/>
        <v>SL3-SP1-HPU1-PV-PV4</v>
      </c>
      <c r="M529" s="297" t="str">
        <f>IFERROR(VLOOKUP(J529,'LOOK-UP TABLES'!$AS:$AT,2,FALSE),"")</f>
        <v xml:space="preserve">Proportional Valve, Analog Controlled Valve </v>
      </c>
      <c r="N529" s="297" t="s">
        <v>61</v>
      </c>
      <c r="O529" s="297" t="s">
        <v>535</v>
      </c>
      <c r="P529" s="297" t="s">
        <v>557</v>
      </c>
      <c r="Q529" s="297" t="s">
        <v>513</v>
      </c>
      <c r="R529" s="297" t="s">
        <v>558</v>
      </c>
      <c r="S529" s="300" t="str">
        <f t="shared" si="222"/>
        <v>Shiploader 3 Coal Spout Lifting Arm Left Proportional Valve</v>
      </c>
      <c r="T529" s="297"/>
      <c r="U529" s="297" t="str">
        <f>IFERROR(VLOOKUP(L529, 'IO LIST'!$J$10:$AE$1823,22, FALSE),"")</f>
        <v/>
      </c>
      <c r="V529" s="297"/>
      <c r="W529" s="297"/>
      <c r="X529" s="297"/>
      <c r="Y529" s="302"/>
      <c r="Z529" s="297"/>
      <c r="AA529" s="297"/>
      <c r="AB529" s="297"/>
      <c r="AC529" s="297"/>
      <c r="AD529" s="297"/>
      <c r="AE529" s="297"/>
      <c r="AF529" s="303" t="str">
        <f t="shared" si="223"/>
        <v/>
      </c>
      <c r="AQ529" s="367" t="s">
        <v>233</v>
      </c>
    </row>
    <row r="530" spans="1:43" s="20" customFormat="1" ht="15" customHeight="1" x14ac:dyDescent="0.25">
      <c r="A530" s="137">
        <f t="shared" si="81"/>
        <v>521</v>
      </c>
      <c r="B530" s="21"/>
      <c r="C530" s="15"/>
      <c r="D530" s="15"/>
      <c r="E530" s="15"/>
      <c r="F530" s="16"/>
      <c r="G530" s="16"/>
      <c r="H530" s="16"/>
      <c r="I530" s="16"/>
      <c r="J530" s="16"/>
      <c r="K530" s="16"/>
      <c r="L530" s="21"/>
      <c r="M530" s="21"/>
      <c r="N530" s="21"/>
      <c r="O530" s="21"/>
      <c r="P530" s="37"/>
      <c r="Q530" s="21"/>
      <c r="R530" s="21"/>
      <c r="S530" s="37"/>
      <c r="T530" s="21"/>
      <c r="U530" s="21" t="str">
        <f>IFERROR(VLOOKUP(L530, 'IO LIST'!$J$10:$AE$1823,22, FALSE),"")</f>
        <v/>
      </c>
      <c r="V530" s="21"/>
      <c r="W530" s="21"/>
      <c r="X530" s="21"/>
      <c r="Y530" s="27"/>
      <c r="Z530" s="21"/>
      <c r="AA530" s="21"/>
      <c r="AB530" s="21"/>
      <c r="AC530" s="21"/>
      <c r="AD530" s="21"/>
      <c r="AE530" s="21"/>
      <c r="AF530" s="28" t="str">
        <f>IFERROR(IF(U530="FLEX-242-11","7265NBT-043020-242-100 to 180",IF(U530="FLEX-242-01","7265NBT-043020-242-000 to 083","")),"")</f>
        <v/>
      </c>
      <c r="AI530" s="22"/>
      <c r="AQ530" s="192"/>
    </row>
    <row r="531" spans="1:43" s="20" customFormat="1" ht="15" customHeight="1" x14ac:dyDescent="0.25">
      <c r="A531" s="137">
        <f t="shared" si="81"/>
        <v>522</v>
      </c>
      <c r="B531" s="21" t="s">
        <v>9</v>
      </c>
      <c r="C531" s="15" t="s">
        <v>59</v>
      </c>
      <c r="D531" s="15" t="s">
        <v>536</v>
      </c>
      <c r="E531" s="15">
        <v>1</v>
      </c>
      <c r="F531" s="16"/>
      <c r="G531" s="16"/>
      <c r="H531" s="16"/>
      <c r="I531" s="16"/>
      <c r="J531" s="16" t="s">
        <v>134</v>
      </c>
      <c r="K531" s="16" t="s">
        <v>216</v>
      </c>
      <c r="L531" s="359" t="str">
        <f t="shared" ref="L531:L533" si="224">IF(C531&lt;&gt;"",CONCATENATE(IF(C531&lt;&gt;"",C531,""),IF(D531&lt;&gt;"","-"&amp;D531&amp;E531,""),IF(F531&lt;&gt;"","-"&amp;F531&amp;G531,""),IF(H531&lt;&gt;"","-"&amp;H531&amp;I531,""),IF(J531&lt;&gt;"","-"&amp;J531&amp;K531,"")),"")</f>
        <v>SL3-SP1-ZT1A</v>
      </c>
      <c r="M531" s="21" t="s">
        <v>135</v>
      </c>
      <c r="N531" s="21" t="s">
        <v>61</v>
      </c>
      <c r="O531" s="291" t="s">
        <v>535</v>
      </c>
      <c r="P531" s="291" t="s">
        <v>559</v>
      </c>
      <c r="Q531" s="291" t="s">
        <v>560</v>
      </c>
      <c r="R531" s="291" t="s">
        <v>135</v>
      </c>
      <c r="S531" s="37" t="str">
        <f t="shared" ref="S531:S609" si="225">IF(L531&lt;&gt;"",IF(N531&lt;&gt;"",N531,"")&amp;IF(O531&lt;&gt;""," "&amp;O531,"")&amp;IF(P531&lt;&gt;""," "&amp;P531,"")&amp;IF(Q531&lt;&gt;""," "&amp;Q531,"")&amp;IF(R531&lt;&gt;""," "&amp;R531,""),"")</f>
        <v>Shiploader 3 Coal Spout Dual-Axis X-Axis Inclinometer</v>
      </c>
      <c r="T531" s="21"/>
      <c r="U531" s="21" t="str">
        <f>IFERROR(VLOOKUP(L531, 'IO LIST'!$J$10:$AE$1823,22, FALSE),"")</f>
        <v>SL3-SP1-RCP1</v>
      </c>
      <c r="V531" s="21" t="s">
        <v>136</v>
      </c>
      <c r="W531" s="21" t="s">
        <v>71</v>
      </c>
      <c r="X531" s="21" t="s">
        <v>137</v>
      </c>
      <c r="Y531" s="27" t="s">
        <v>561</v>
      </c>
      <c r="Z531" s="21"/>
      <c r="AA531" s="21"/>
      <c r="AB531" s="21"/>
      <c r="AC531" s="21"/>
      <c r="AD531" s="21"/>
      <c r="AE531" s="21"/>
      <c r="AF531" s="28" t="str">
        <f t="shared" si="215"/>
        <v/>
      </c>
      <c r="AI531" s="22"/>
      <c r="AJ531" s="20" t="s">
        <v>75</v>
      </c>
      <c r="AK531" s="290" t="s">
        <v>76</v>
      </c>
      <c r="AQ531" s="192"/>
    </row>
    <row r="532" spans="1:43" s="20" customFormat="1" ht="15" customHeight="1" x14ac:dyDescent="0.25">
      <c r="A532" s="137">
        <f t="shared" si="81"/>
        <v>523</v>
      </c>
      <c r="B532" s="21" t="s">
        <v>9</v>
      </c>
      <c r="C532" s="15" t="s">
        <v>59</v>
      </c>
      <c r="D532" s="15" t="s">
        <v>536</v>
      </c>
      <c r="E532" s="15">
        <v>1</v>
      </c>
      <c r="F532" s="16"/>
      <c r="G532" s="16"/>
      <c r="H532" s="16"/>
      <c r="I532" s="16"/>
      <c r="J532" s="16" t="s">
        <v>134</v>
      </c>
      <c r="K532" s="16" t="s">
        <v>219</v>
      </c>
      <c r="L532" s="359" t="str">
        <f t="shared" ref="L532" si="226">IF(C532&lt;&gt;"",CONCATENATE(IF(C532&lt;&gt;"",C532,""),IF(D532&lt;&gt;"","-"&amp;D532&amp;E532,""),IF(F532&lt;&gt;"","-"&amp;F532&amp;G532,""),IF(H532&lt;&gt;"","-"&amp;H532&amp;I532,""),IF(J532&lt;&gt;"","-"&amp;J532&amp;K532,"")),"")</f>
        <v>SL3-SP1-ZT1B</v>
      </c>
      <c r="M532" s="21" t="s">
        <v>135</v>
      </c>
      <c r="N532" s="21" t="s">
        <v>61</v>
      </c>
      <c r="O532" s="291" t="s">
        <v>535</v>
      </c>
      <c r="P532" s="291" t="s">
        <v>559</v>
      </c>
      <c r="Q532" s="291" t="s">
        <v>562</v>
      </c>
      <c r="R532" s="291" t="s">
        <v>135</v>
      </c>
      <c r="S532" s="37" t="str">
        <f t="shared" ref="S532" si="227">IF(L532&lt;&gt;"",IF(N532&lt;&gt;"",N532,"")&amp;IF(O532&lt;&gt;""," "&amp;O532,"")&amp;IF(P532&lt;&gt;""," "&amp;P532,"")&amp;IF(Q532&lt;&gt;""," "&amp;Q532,"")&amp;IF(R532&lt;&gt;""," "&amp;R532,""),"")</f>
        <v>Shiploader 3 Coal Spout Dual-Axis Y-Axis Inclinometer</v>
      </c>
      <c r="T532" s="21"/>
      <c r="U532" s="21" t="str">
        <f>IFERROR(VLOOKUP(L532, 'IO LIST'!$J$10:$AE$1823,22, FALSE),"")</f>
        <v>SL3-SP1-RCP1</v>
      </c>
      <c r="V532" s="21" t="s">
        <v>136</v>
      </c>
      <c r="W532" s="21" t="s">
        <v>71</v>
      </c>
      <c r="X532" s="21" t="s">
        <v>137</v>
      </c>
      <c r="Y532" s="27" t="s">
        <v>561</v>
      </c>
      <c r="Z532" s="21"/>
      <c r="AA532" s="21"/>
      <c r="AB532" s="21"/>
      <c r="AC532" s="21"/>
      <c r="AD532" s="21"/>
      <c r="AE532" s="21"/>
      <c r="AF532" s="28" t="str">
        <f t="shared" ref="AF532" si="228">IFERROR(IF(U532="FLEX-242-11","7265NBT-043020-242-100 to 180",IF(U532="FLEX-242-01","7265NBT-043020-242-000 to 083","")),"")</f>
        <v/>
      </c>
      <c r="AI532" s="22"/>
      <c r="AJ532" s="20" t="s">
        <v>75</v>
      </c>
      <c r="AK532" s="290" t="s">
        <v>76</v>
      </c>
      <c r="AQ532" s="192"/>
    </row>
    <row r="533" spans="1:43" s="20" customFormat="1" ht="15" customHeight="1" x14ac:dyDescent="0.25">
      <c r="A533" s="137">
        <f t="shared" si="81"/>
        <v>524</v>
      </c>
      <c r="B533" s="21" t="s">
        <v>9</v>
      </c>
      <c r="C533" s="15" t="s">
        <v>59</v>
      </c>
      <c r="D533" s="15" t="s">
        <v>536</v>
      </c>
      <c r="E533" s="15">
        <v>1</v>
      </c>
      <c r="F533" s="16"/>
      <c r="G533" s="16"/>
      <c r="H533" s="16"/>
      <c r="I533" s="16"/>
      <c r="J533" s="16" t="s">
        <v>134</v>
      </c>
      <c r="K533" s="16">
        <v>2</v>
      </c>
      <c r="L533" s="359" t="str">
        <f t="shared" si="224"/>
        <v>SL3-SP1-ZT2</v>
      </c>
      <c r="M533" s="21" t="str">
        <f>IFERROR(VLOOKUP(J533,'LOOK-UP TABLES'!$AS:$AT,2,FALSE),"")</f>
        <v xml:space="preserve">Position Transmitter, Encoder </v>
      </c>
      <c r="N533" s="21" t="s">
        <v>61</v>
      </c>
      <c r="O533" s="21" t="s">
        <v>535</v>
      </c>
      <c r="P533" s="21" t="s">
        <v>320</v>
      </c>
      <c r="Q533" s="21"/>
      <c r="R533" s="21" t="s">
        <v>475</v>
      </c>
      <c r="S533" s="37" t="str">
        <f t="shared" si="225"/>
        <v>Shiploader 3 Coal Spout Slew Absolute Encoder</v>
      </c>
      <c r="T533" s="21"/>
      <c r="U533" s="21" t="str">
        <f>IFERROR(VLOOKUP(L533, 'IO LIST'!$J$10:$AE$1823,22, FALSE),"")</f>
        <v>SL3-SP1-RCP1</v>
      </c>
      <c r="V533" s="21" t="s">
        <v>476</v>
      </c>
      <c r="W533" s="291" t="s">
        <v>71</v>
      </c>
      <c r="X533" s="291" t="s">
        <v>477</v>
      </c>
      <c r="Y533" s="291" t="s">
        <v>478</v>
      </c>
      <c r="Z533" s="21"/>
      <c r="AA533" s="21"/>
      <c r="AB533" s="21"/>
      <c r="AC533" s="21"/>
      <c r="AD533" s="21"/>
      <c r="AE533" s="21"/>
      <c r="AF533" s="28" t="str">
        <f t="shared" si="215"/>
        <v/>
      </c>
      <c r="AI533" s="22"/>
      <c r="AJ533" s="20" t="s">
        <v>75</v>
      </c>
      <c r="AK533" s="290" t="s">
        <v>76</v>
      </c>
      <c r="AQ533" s="192"/>
    </row>
    <row r="534" spans="1:43" s="429" customFormat="1" ht="15" customHeight="1" x14ac:dyDescent="0.25">
      <c r="A534" s="426">
        <f t="shared" si="81"/>
        <v>525</v>
      </c>
      <c r="B534" s="291" t="s">
        <v>9</v>
      </c>
      <c r="C534" s="292" t="s">
        <v>59</v>
      </c>
      <c r="D534" s="292" t="s">
        <v>536</v>
      </c>
      <c r="E534" s="292">
        <v>1</v>
      </c>
      <c r="F534" s="424"/>
      <c r="G534" s="424"/>
      <c r="H534" s="424"/>
      <c r="I534" s="424"/>
      <c r="J534" s="424" t="s">
        <v>153</v>
      </c>
      <c r="K534" s="424">
        <v>1</v>
      </c>
      <c r="L534" s="468" t="str">
        <f t="shared" ref="L534:L535" si="229">IF(C534&lt;&gt;"",CONCATENATE(IF(C534&lt;&gt;"",C534,""),IF(D534&lt;&gt;"","-"&amp;D534&amp;E534,""),IF(F534&lt;&gt;"","-"&amp;F534&amp;G534,""),IF(H534&lt;&gt;"","-"&amp;H534&amp;I534,""),IF(J534&lt;&gt;"","-"&amp;J534&amp;K534,"")),"")</f>
        <v>SL3-SP1-ZPX1</v>
      </c>
      <c r="M534" s="291" t="str">
        <f>IFERROR(VLOOKUP(J534,'LOOK-UP TABLES'!$AS:$AT,2,FALSE),"")</f>
        <v xml:space="preserve">Proximity Switch </v>
      </c>
      <c r="N534" s="291" t="s">
        <v>61</v>
      </c>
      <c r="O534" s="291" t="s">
        <v>535</v>
      </c>
      <c r="P534" s="291" t="s">
        <v>320</v>
      </c>
      <c r="Q534" s="291" t="s">
        <v>563</v>
      </c>
      <c r="R534" s="291" t="s">
        <v>168</v>
      </c>
      <c r="S534" s="237" t="str">
        <f t="shared" ref="S534:S535" si="230">IF(L534&lt;&gt;"",IF(N534&lt;&gt;"",N534,"")&amp;IF(O534&lt;&gt;""," "&amp;O534,"")&amp;IF(P534&lt;&gt;""," "&amp;P534,"")&amp;IF(Q534&lt;&gt;""," "&amp;Q534,"")&amp;IF(R534&lt;&gt;""," "&amp;R534,""),"")</f>
        <v>Shiploader 3 Coal Spout Slew Encoder Calibration Proximity Switch</v>
      </c>
      <c r="T534" s="291"/>
      <c r="U534" s="291" t="str">
        <f>IFERROR(VLOOKUP(L534, 'IO LIST'!$J$10:$AE$1823,22, FALSE),"")</f>
        <v>SL3-SP1-RCP1</v>
      </c>
      <c r="V534" s="291" t="s">
        <v>91</v>
      </c>
      <c r="W534" s="291" t="s">
        <v>71</v>
      </c>
      <c r="X534" s="21" t="s">
        <v>169</v>
      </c>
      <c r="Y534" s="358" t="s">
        <v>170</v>
      </c>
      <c r="Z534" s="291"/>
      <c r="AA534" s="291"/>
      <c r="AB534" s="291"/>
      <c r="AC534" s="291"/>
      <c r="AD534" s="291"/>
      <c r="AE534" s="291"/>
      <c r="AF534" s="428" t="str">
        <f t="shared" ref="AF534:AF535" si="231">IFERROR(IF(U534="FLEX-242-11","7265NBT-043020-242-100 to 180",IF(U534="FLEX-242-01","7265NBT-043020-242-000 to 083","")),"")</f>
        <v/>
      </c>
      <c r="AJ534" s="429" t="s">
        <v>75</v>
      </c>
      <c r="AK534" s="455" t="s">
        <v>76</v>
      </c>
      <c r="AQ534" s="430"/>
    </row>
    <row r="535" spans="1:43" s="429" customFormat="1" ht="15" customHeight="1" x14ac:dyDescent="0.25">
      <c r="A535" s="426">
        <f t="shared" si="81"/>
        <v>526</v>
      </c>
      <c r="B535" s="291" t="s">
        <v>9</v>
      </c>
      <c r="C535" s="292" t="s">
        <v>59</v>
      </c>
      <c r="D535" s="292" t="s">
        <v>536</v>
      </c>
      <c r="E535" s="292">
        <v>1</v>
      </c>
      <c r="F535" s="424"/>
      <c r="G535" s="424"/>
      <c r="H535" s="424"/>
      <c r="I535" s="424"/>
      <c r="J535" s="424" t="s">
        <v>153</v>
      </c>
      <c r="K535" s="424">
        <v>2</v>
      </c>
      <c r="L535" s="468" t="str">
        <f t="shared" si="229"/>
        <v>SL3-SP1-ZPX2</v>
      </c>
      <c r="M535" s="291" t="str">
        <f>IFERROR(VLOOKUP(J535,'LOOK-UP TABLES'!$AS:$AT,2,FALSE),"")</f>
        <v xml:space="preserve">Proximity Switch </v>
      </c>
      <c r="N535" s="291" t="s">
        <v>61</v>
      </c>
      <c r="O535" s="291" t="s">
        <v>535</v>
      </c>
      <c r="P535" s="291" t="s">
        <v>320</v>
      </c>
      <c r="Q535" s="291" t="s">
        <v>564</v>
      </c>
      <c r="R535" s="291" t="s">
        <v>168</v>
      </c>
      <c r="S535" s="237" t="str">
        <f t="shared" si="230"/>
        <v>Shiploader 3 Coal Spout Slew CW Limit Proximity Switch</v>
      </c>
      <c r="T535" s="291"/>
      <c r="U535" s="291" t="str">
        <f>IFERROR(VLOOKUP(L535, 'IO LIST'!$J$10:$AE$1823,22, FALSE),"")</f>
        <v>SL3-SP1-RCP1</v>
      </c>
      <c r="V535" s="291" t="s">
        <v>91</v>
      </c>
      <c r="W535" s="291" t="s">
        <v>71</v>
      </c>
      <c r="X535" s="21" t="s">
        <v>169</v>
      </c>
      <c r="Y535" s="358" t="s">
        <v>170</v>
      </c>
      <c r="Z535" s="291"/>
      <c r="AA535" s="291"/>
      <c r="AB535" s="291"/>
      <c r="AC535" s="291"/>
      <c r="AD535" s="291"/>
      <c r="AE535" s="291"/>
      <c r="AF535" s="428" t="str">
        <f t="shared" si="231"/>
        <v/>
      </c>
      <c r="AJ535" s="429" t="s">
        <v>75</v>
      </c>
      <c r="AK535" s="455" t="s">
        <v>76</v>
      </c>
      <c r="AQ535" s="430"/>
    </row>
    <row r="536" spans="1:43" s="429" customFormat="1" ht="15" customHeight="1" x14ac:dyDescent="0.25">
      <c r="A536" s="426">
        <f t="shared" si="81"/>
        <v>527</v>
      </c>
      <c r="B536" s="291" t="s">
        <v>9</v>
      </c>
      <c r="C536" s="292" t="s">
        <v>59</v>
      </c>
      <c r="D536" s="292" t="s">
        <v>536</v>
      </c>
      <c r="E536" s="292">
        <v>1</v>
      </c>
      <c r="F536" s="424"/>
      <c r="G536" s="424"/>
      <c r="H536" s="424"/>
      <c r="I536" s="424"/>
      <c r="J536" s="424" t="s">
        <v>153</v>
      </c>
      <c r="K536" s="424" t="s">
        <v>83</v>
      </c>
      <c r="L536" s="468" t="str">
        <f t="shared" ref="L536:L538" si="232">IF(C536&lt;&gt;"",CONCATENATE(IF(C536&lt;&gt;"",C536,""),IF(D536&lt;&gt;"","-"&amp;D536&amp;E536,""),IF(F536&lt;&gt;"","-"&amp;F536&amp;G536,""),IF(H536&lt;&gt;"","-"&amp;H536&amp;I536,""),IF(J536&lt;&gt;"","-"&amp;J536&amp;K536,"")),"")</f>
        <v>SL3-SP1-ZPX3</v>
      </c>
      <c r="M536" s="291" t="str">
        <f>IFERROR(VLOOKUP(J536,'LOOK-UP TABLES'!$AS:$AT,2,FALSE),"")</f>
        <v xml:space="preserve">Proximity Switch </v>
      </c>
      <c r="N536" s="291" t="s">
        <v>61</v>
      </c>
      <c r="O536" s="291" t="s">
        <v>535</v>
      </c>
      <c r="P536" s="291" t="s">
        <v>320</v>
      </c>
      <c r="Q536" s="291" t="s">
        <v>565</v>
      </c>
      <c r="R536" s="291" t="s">
        <v>168</v>
      </c>
      <c r="S536" s="237" t="str">
        <f t="shared" ref="S536:S538" si="233">IF(L536&lt;&gt;"",IF(N536&lt;&gt;"",N536,"")&amp;IF(O536&lt;&gt;""," "&amp;O536,"")&amp;IF(P536&lt;&gt;""," "&amp;P536,"")&amp;IF(Q536&lt;&gt;""," "&amp;Q536,"")&amp;IF(R536&lt;&gt;""," "&amp;R536,""),"")</f>
        <v>Shiploader 3 Coal Spout Slew CCW Limit Proximity Switch</v>
      </c>
      <c r="T536" s="291"/>
      <c r="U536" s="291" t="str">
        <f>IFERROR(VLOOKUP(L536, 'IO LIST'!$J$10:$AE$1823,22, FALSE),"")</f>
        <v>SL3-SP1-RCP1</v>
      </c>
      <c r="V536" s="291" t="s">
        <v>91</v>
      </c>
      <c r="W536" s="291" t="s">
        <v>71</v>
      </c>
      <c r="X536" s="21" t="s">
        <v>169</v>
      </c>
      <c r="Y536" s="358" t="s">
        <v>170</v>
      </c>
      <c r="Z536" s="291"/>
      <c r="AA536" s="291"/>
      <c r="AB536" s="291"/>
      <c r="AC536" s="291"/>
      <c r="AD536" s="291"/>
      <c r="AE536" s="291"/>
      <c r="AF536" s="428" t="str">
        <f t="shared" ref="AF536:AF538" si="234">IFERROR(IF(U536="FLEX-242-11","7265NBT-043020-242-100 to 180",IF(U536="FLEX-242-01","7265NBT-043020-242-000 to 083","")),"")</f>
        <v/>
      </c>
      <c r="AJ536" s="429" t="s">
        <v>75</v>
      </c>
      <c r="AK536" s="455" t="s">
        <v>76</v>
      </c>
      <c r="AQ536" s="430"/>
    </row>
    <row r="537" spans="1:43" s="429" customFormat="1" ht="15" customHeight="1" x14ac:dyDescent="0.25">
      <c r="A537" s="426">
        <f t="shared" si="81"/>
        <v>528</v>
      </c>
      <c r="B537" s="291" t="s">
        <v>9</v>
      </c>
      <c r="C537" s="292" t="s">
        <v>59</v>
      </c>
      <c r="D537" s="292" t="s">
        <v>536</v>
      </c>
      <c r="E537" s="292">
        <v>1</v>
      </c>
      <c r="F537" s="424"/>
      <c r="G537" s="424"/>
      <c r="H537" s="424" t="s">
        <v>173</v>
      </c>
      <c r="I537" s="424" t="s">
        <v>65</v>
      </c>
      <c r="J537" s="424" t="s">
        <v>174</v>
      </c>
      <c r="K537" s="424">
        <v>1</v>
      </c>
      <c r="L537" s="468" t="str">
        <f t="shared" si="232"/>
        <v>SL3-SP1-M1-HE1</v>
      </c>
      <c r="M537" s="291" t="str">
        <f>IFERROR(VLOOKUP(J537,'LOOK-UP TABLES'!$AS:$AT,2,FALSE),"")</f>
        <v xml:space="preserve">Heater </v>
      </c>
      <c r="N537" s="291" t="s">
        <v>61</v>
      </c>
      <c r="O537" s="291" t="s">
        <v>535</v>
      </c>
      <c r="P537" s="291" t="s">
        <v>320</v>
      </c>
      <c r="Q537" s="291" t="s">
        <v>566</v>
      </c>
      <c r="R537" s="291" t="s">
        <v>176</v>
      </c>
      <c r="S537" s="237" t="str">
        <f t="shared" si="233"/>
        <v>Shiploader 3 Coal Spout Slew Motor Space Heater</v>
      </c>
      <c r="T537" s="291"/>
      <c r="U537" s="291" t="str">
        <f>IFERROR(VLOOKUP(L537, 'IO LIST'!$J$10:$AE$1823,22, FALSE),"")</f>
        <v/>
      </c>
      <c r="V537" s="291" t="s">
        <v>99</v>
      </c>
      <c r="W537" s="291" t="s">
        <v>119</v>
      </c>
      <c r="X537" s="291"/>
      <c r="Y537" s="427"/>
      <c r="Z537" s="291"/>
      <c r="AA537" s="291"/>
      <c r="AB537" s="291"/>
      <c r="AC537" s="291"/>
      <c r="AD537" s="291"/>
      <c r="AE537" s="291"/>
      <c r="AF537" s="428" t="str">
        <f t="shared" si="234"/>
        <v/>
      </c>
      <c r="AJ537" s="429" t="s">
        <v>75</v>
      </c>
      <c r="AK537" s="455" t="s">
        <v>76</v>
      </c>
      <c r="AQ537" s="430"/>
    </row>
    <row r="538" spans="1:43" s="304" customFormat="1" ht="15" customHeight="1" x14ac:dyDescent="0.25">
      <c r="A538" s="296">
        <f t="shared" si="81"/>
        <v>529</v>
      </c>
      <c r="B538" s="297" t="s">
        <v>9</v>
      </c>
      <c r="C538" s="298" t="s">
        <v>59</v>
      </c>
      <c r="D538" s="298" t="s">
        <v>536</v>
      </c>
      <c r="E538" s="298">
        <v>1</v>
      </c>
      <c r="F538" s="299"/>
      <c r="G538" s="299"/>
      <c r="H538" s="299" t="s">
        <v>173</v>
      </c>
      <c r="I538" s="299" t="s">
        <v>77</v>
      </c>
      <c r="J538" s="299" t="s">
        <v>174</v>
      </c>
      <c r="K538" s="299" t="s">
        <v>65</v>
      </c>
      <c r="L538" s="446" t="str">
        <f t="shared" si="232"/>
        <v>SL3-SP1-M2-HE1</v>
      </c>
      <c r="M538" s="297" t="str">
        <f>IFERROR(VLOOKUP(J538,'LOOK-UP TABLES'!$AS:$AT,2,FALSE),"")</f>
        <v xml:space="preserve">Heater </v>
      </c>
      <c r="N538" s="297" t="s">
        <v>61</v>
      </c>
      <c r="O538" s="297" t="s">
        <v>535</v>
      </c>
      <c r="P538" s="297" t="s">
        <v>567</v>
      </c>
      <c r="Q538" s="297" t="s">
        <v>566</v>
      </c>
      <c r="R538" s="297" t="s">
        <v>176</v>
      </c>
      <c r="S538" s="300" t="str">
        <f t="shared" si="233"/>
        <v>Shiploader 3 Coal Spout Spoon Motor Space Heater</v>
      </c>
      <c r="T538" s="297"/>
      <c r="U538" s="297" t="str">
        <f>IFERROR(VLOOKUP(L538, 'IO LIST'!$J$10:$AE$1823,22, FALSE),"")</f>
        <v/>
      </c>
      <c r="V538" s="297" t="s">
        <v>99</v>
      </c>
      <c r="W538" s="297" t="s">
        <v>119</v>
      </c>
      <c r="X538" s="297"/>
      <c r="Y538" s="592"/>
      <c r="Z538" s="297"/>
      <c r="AA538" s="297"/>
      <c r="AB538" s="297"/>
      <c r="AC538" s="297"/>
      <c r="AD538" s="297"/>
      <c r="AE538" s="297"/>
      <c r="AF538" s="303" t="str">
        <f t="shared" si="234"/>
        <v/>
      </c>
      <c r="AJ538" s="304" t="s">
        <v>75</v>
      </c>
      <c r="AK538" s="362" t="s">
        <v>76</v>
      </c>
      <c r="AQ538" s="367"/>
    </row>
    <row r="539" spans="1:43" s="429" customFormat="1" ht="15" customHeight="1" x14ac:dyDescent="0.25">
      <c r="A539" s="426">
        <f t="shared" si="81"/>
        <v>530</v>
      </c>
      <c r="B539" s="291" t="s">
        <v>9</v>
      </c>
      <c r="C539" s="292" t="s">
        <v>59</v>
      </c>
      <c r="D539" s="292" t="s">
        <v>536</v>
      </c>
      <c r="E539" s="292">
        <v>1</v>
      </c>
      <c r="F539" s="424"/>
      <c r="G539" s="424"/>
      <c r="H539" s="424"/>
      <c r="I539" s="424"/>
      <c r="J539" s="424" t="s">
        <v>87</v>
      </c>
      <c r="K539" s="424" t="s">
        <v>65</v>
      </c>
      <c r="L539" s="291" t="str">
        <f t="shared" ref="L539" si="235">IF(C539&lt;&gt;"",CONCATENATE(IF(C539&lt;&gt;"",C539,""),IF(D539&lt;&gt;"","-"&amp;D539&amp;E539,""),IF(F539&lt;&gt;"","-"&amp;F539&amp;G539,""),IF(H539&lt;&gt;"","-"&amp;H539&amp;I539,""),IF(J539&lt;&gt;"","-"&amp;J539&amp;K539,"")),"")</f>
        <v>SL3-SP1-ZLS1</v>
      </c>
      <c r="M539" s="291" t="str">
        <f>IFERROR(VLOOKUP(J539,'LOOK-UP TABLES'!$AS:$AT,2,FALSE),"")</f>
        <v xml:space="preserve">Limit Switch </v>
      </c>
      <c r="N539" s="291" t="s">
        <v>61</v>
      </c>
      <c r="O539" s="291" t="s">
        <v>535</v>
      </c>
      <c r="P539" s="291" t="s">
        <v>567</v>
      </c>
      <c r="Q539" s="291" t="s">
        <v>568</v>
      </c>
      <c r="R539" s="291" t="s">
        <v>225</v>
      </c>
      <c r="S539" s="237" t="str">
        <f t="shared" ref="S539" si="236">IF(L539&lt;&gt;"",IF(N539&lt;&gt;"",N539,"")&amp;IF(O539&lt;&gt;""," "&amp;O539,"")&amp;IF(P539&lt;&gt;""," "&amp;P539,"")&amp;IF(Q539&lt;&gt;""," "&amp;Q539,"")&amp;IF(R539&lt;&gt;""," "&amp;R539,""),"")</f>
        <v>Shiploader 3 Coal Spout Spoon Motor Extend Limit Switch</v>
      </c>
      <c r="T539" s="291"/>
      <c r="U539" s="291" t="str">
        <f>IFERROR(VLOOKUP(L539, 'IO LIST'!$J$10:$AE$1823,22, FALSE),"")</f>
        <v/>
      </c>
      <c r="V539" s="291" t="s">
        <v>99</v>
      </c>
      <c r="W539" s="291" t="s">
        <v>119</v>
      </c>
      <c r="X539" s="291"/>
      <c r="Y539" s="457"/>
      <c r="Z539" s="291"/>
      <c r="AA539" s="291"/>
      <c r="AB539" s="291"/>
      <c r="AC539" s="291"/>
      <c r="AD539" s="291"/>
      <c r="AE539" s="291"/>
      <c r="AF539" s="428" t="str">
        <f t="shared" ref="AF539" si="237">IFERROR(IF(U539="FLEX-242-11","7265NBT-043020-242-100 to 180",IF(U539="FLEX-242-01","7265NBT-043020-242-000 to 083","")),"")</f>
        <v/>
      </c>
      <c r="AJ539" s="429" t="s">
        <v>75</v>
      </c>
      <c r="AK539" s="455" t="s">
        <v>76</v>
      </c>
      <c r="AQ539" s="430"/>
    </row>
    <row r="540" spans="1:43" s="429" customFormat="1" ht="15" customHeight="1" x14ac:dyDescent="0.25">
      <c r="A540" s="426">
        <f t="shared" si="81"/>
        <v>531</v>
      </c>
      <c r="B540" s="291" t="s">
        <v>9</v>
      </c>
      <c r="C540" s="292" t="s">
        <v>59</v>
      </c>
      <c r="D540" s="292" t="s">
        <v>536</v>
      </c>
      <c r="E540" s="292">
        <v>1</v>
      </c>
      <c r="F540" s="424"/>
      <c r="G540" s="424"/>
      <c r="H540" s="424"/>
      <c r="I540" s="424"/>
      <c r="J540" s="424" t="s">
        <v>87</v>
      </c>
      <c r="K540" s="424" t="s">
        <v>77</v>
      </c>
      <c r="L540" s="291" t="str">
        <f t="shared" ref="L540" si="238">IF(C540&lt;&gt;"",CONCATENATE(IF(C540&lt;&gt;"",C540,""),IF(D540&lt;&gt;"","-"&amp;D540&amp;E540,""),IF(F540&lt;&gt;"","-"&amp;F540&amp;G540,""),IF(H540&lt;&gt;"","-"&amp;H540&amp;I540,""),IF(J540&lt;&gt;"","-"&amp;J540&amp;K540,"")),"")</f>
        <v>SL3-SP1-ZLS2</v>
      </c>
      <c r="M540" s="291" t="str">
        <f>IFERROR(VLOOKUP(J540,'LOOK-UP TABLES'!$AS:$AT,2,FALSE),"")</f>
        <v xml:space="preserve">Limit Switch </v>
      </c>
      <c r="N540" s="291" t="s">
        <v>61</v>
      </c>
      <c r="O540" s="291" t="s">
        <v>535</v>
      </c>
      <c r="P540" s="291" t="s">
        <v>567</v>
      </c>
      <c r="Q540" s="291" t="s">
        <v>569</v>
      </c>
      <c r="R540" s="291" t="s">
        <v>225</v>
      </c>
      <c r="S540" s="237" t="str">
        <f t="shared" ref="S540" si="239">IF(L540&lt;&gt;"",IF(N540&lt;&gt;"",N540,"")&amp;IF(O540&lt;&gt;""," "&amp;O540,"")&amp;IF(P540&lt;&gt;""," "&amp;P540,"")&amp;IF(Q540&lt;&gt;""," "&amp;Q540,"")&amp;IF(R540&lt;&gt;""," "&amp;R540,""),"")</f>
        <v>Shiploader 3 Coal Spout Spoon Motor Retract Limit Switch</v>
      </c>
      <c r="T540" s="291"/>
      <c r="U540" s="291" t="str">
        <f>IFERROR(VLOOKUP(L540, 'IO LIST'!$J$10:$AE$1823,22, FALSE),"")</f>
        <v/>
      </c>
      <c r="V540" s="291" t="s">
        <v>99</v>
      </c>
      <c r="W540" s="291" t="s">
        <v>119</v>
      </c>
      <c r="X540" s="291"/>
      <c r="Y540" s="457"/>
      <c r="Z540" s="291"/>
      <c r="AA540" s="291"/>
      <c r="AB540" s="291"/>
      <c r="AC540" s="291"/>
      <c r="AD540" s="291"/>
      <c r="AE540" s="291"/>
      <c r="AF540" s="428" t="str">
        <f t="shared" ref="AF540" si="240">IFERROR(IF(U540="FLEX-242-11","7265NBT-043020-242-100 to 180",IF(U540="FLEX-242-01","7265NBT-043020-242-000 to 083","")),"")</f>
        <v/>
      </c>
      <c r="AJ540" s="429" t="s">
        <v>75</v>
      </c>
      <c r="AK540" s="455" t="s">
        <v>76</v>
      </c>
      <c r="AQ540" s="430"/>
    </row>
    <row r="541" spans="1:43" s="20" customFormat="1" ht="15" customHeight="1" x14ac:dyDescent="0.25">
      <c r="A541" s="137">
        <f>ROW()-9</f>
        <v>532</v>
      </c>
      <c r="B541" s="21"/>
      <c r="C541" s="15"/>
      <c r="D541" s="15"/>
      <c r="E541" s="15"/>
      <c r="F541" s="16"/>
      <c r="G541" s="16"/>
      <c r="H541" s="16"/>
      <c r="I541" s="16"/>
      <c r="J541" s="16"/>
      <c r="K541" s="16"/>
      <c r="L541" s="21"/>
      <c r="M541" s="21"/>
      <c r="N541" s="21"/>
      <c r="O541" s="21"/>
      <c r="P541" s="37"/>
      <c r="Q541" s="21"/>
      <c r="R541" s="21"/>
      <c r="S541" s="37"/>
      <c r="T541" s="21"/>
      <c r="U541" s="21" t="str">
        <f>IFERROR(VLOOKUP(L541, 'IO LIST'!$J$10:$AE$1823,22, FALSE),"")</f>
        <v/>
      </c>
      <c r="V541" s="21"/>
      <c r="W541" s="21"/>
      <c r="X541" s="21"/>
      <c r="Y541" s="27"/>
      <c r="Z541" s="21"/>
      <c r="AA541" s="21"/>
      <c r="AB541" s="21"/>
      <c r="AC541" s="21"/>
      <c r="AD541" s="21"/>
      <c r="AE541" s="21"/>
      <c r="AF541" s="28" t="str">
        <f t="shared" ref="AF541:AF548" si="241">IFERROR(IF(U541="FLEX-242-11","7265NBT-043020-242-100 to 180",IF(U541="FLEX-242-01","7265NBT-043020-242-000 to 083","")),"")</f>
        <v/>
      </c>
      <c r="AI541" s="336"/>
      <c r="AQ541" s="192"/>
    </row>
    <row r="542" spans="1:43" s="429" customFormat="1" ht="15" customHeight="1" x14ac:dyDescent="0.25">
      <c r="A542" s="426">
        <f t="shared" si="0"/>
        <v>533</v>
      </c>
      <c r="B542" s="291" t="s">
        <v>16</v>
      </c>
      <c r="C542" s="292" t="s">
        <v>59</v>
      </c>
      <c r="D542" s="292" t="s">
        <v>536</v>
      </c>
      <c r="E542" s="292"/>
      <c r="F542" s="424"/>
      <c r="G542" s="424"/>
      <c r="H542" s="424"/>
      <c r="I542" s="424"/>
      <c r="J542" s="424" t="s">
        <v>148</v>
      </c>
      <c r="K542" s="424" t="s">
        <v>65</v>
      </c>
      <c r="L542" s="468" t="str">
        <f>IF(C542&lt;&gt;"",CONCATENATE(IF(C542&lt;&gt;"",C542,""),IF(D542&lt;&gt;"","-"&amp;D542&amp;E542,""),IF(F542&lt;&gt;"","-"&amp;F542&amp;G542,""),IF(H542&lt;&gt;"","-"&amp;H542&amp;I542,""),IF(J542&lt;&gt;"","-"&amp;J542&amp;K542,"")),"")</f>
        <v>SL3-SP-IPC1</v>
      </c>
      <c r="M542" s="291" t="str">
        <f>IFERROR(VLOOKUP(J542,'LOOK-UP TABLES'!$AS:$AT,2,FALSE),"")</f>
        <v>IP Camera</v>
      </c>
      <c r="N542" s="291" t="s">
        <v>61</v>
      </c>
      <c r="O542" s="291" t="s">
        <v>458</v>
      </c>
      <c r="P542" s="291" t="s">
        <v>149</v>
      </c>
      <c r="Q542" s="291"/>
      <c r="R542" s="291" t="s">
        <v>150</v>
      </c>
      <c r="S542" s="237" t="str">
        <f>IF(L542&lt;&gt;"",IF(N542&lt;&gt;"",N542,"")&amp;IF(O542&lt;&gt;""," "&amp;O542,"")&amp;IF(P542&lt;&gt;""," "&amp;P542,"")&amp;IF(Q542&lt;&gt;""," "&amp;Q542,"")&amp;IF(R542&lt;&gt;""," "&amp;R542,""),"")</f>
        <v>Shiploader 3 Spout Left Side View IP Camera</v>
      </c>
      <c r="T542" s="291"/>
      <c r="U542" s="291" t="str">
        <f>IFERROR(VLOOKUP(L542, 'IO LIST'!$J$10:$AE$1823,22, FALSE),"")</f>
        <v>SL3-BC-RCP1</v>
      </c>
      <c r="V542" s="291" t="s">
        <v>91</v>
      </c>
      <c r="W542" s="291" t="s">
        <v>71</v>
      </c>
      <c r="X542" s="623" t="s">
        <v>2166</v>
      </c>
      <c r="Y542" s="624" t="s">
        <v>2328</v>
      </c>
      <c r="Z542" s="291"/>
      <c r="AA542" s="291"/>
      <c r="AB542" s="291"/>
      <c r="AC542" s="291"/>
      <c r="AD542" s="291"/>
      <c r="AE542" s="291"/>
      <c r="AF542" s="428" t="str">
        <f t="shared" si="241"/>
        <v/>
      </c>
      <c r="AQ542" s="430"/>
    </row>
    <row r="543" spans="1:43" s="429" customFormat="1" ht="15" customHeight="1" x14ac:dyDescent="0.25">
      <c r="A543" s="426">
        <f t="shared" si="0"/>
        <v>534</v>
      </c>
      <c r="B543" s="291" t="s">
        <v>16</v>
      </c>
      <c r="C543" s="292" t="s">
        <v>59</v>
      </c>
      <c r="D543" s="292" t="s">
        <v>536</v>
      </c>
      <c r="E543" s="292"/>
      <c r="F543" s="424"/>
      <c r="G543" s="424"/>
      <c r="H543" s="424"/>
      <c r="I543" s="424"/>
      <c r="J543" s="424" t="s">
        <v>148</v>
      </c>
      <c r="K543" s="424" t="s">
        <v>77</v>
      </c>
      <c r="L543" s="468" t="str">
        <f>IF(C543&lt;&gt;"",CONCATENATE(IF(C543&lt;&gt;"",C543,""),IF(D543&lt;&gt;"","-"&amp;D543&amp;E543,""),IF(F543&lt;&gt;"","-"&amp;F543&amp;G543,""),IF(H543&lt;&gt;"","-"&amp;H543&amp;I543,""),IF(J543&lt;&gt;"","-"&amp;J543&amp;K543,"")),"")</f>
        <v>SL3-SP-IPC2</v>
      </c>
      <c r="M543" s="291" t="str">
        <f>IFERROR(VLOOKUP(J543,'LOOK-UP TABLES'!$AS:$AT,2,FALSE),"")</f>
        <v>IP Camera</v>
      </c>
      <c r="N543" s="291" t="s">
        <v>61</v>
      </c>
      <c r="O543" s="291" t="s">
        <v>458</v>
      </c>
      <c r="P543" s="291" t="s">
        <v>151</v>
      </c>
      <c r="Q543" s="291"/>
      <c r="R543" s="291" t="s">
        <v>150</v>
      </c>
      <c r="S543" s="237" t="str">
        <f>IF(L543&lt;&gt;"",IF(N543&lt;&gt;"",N543,"")&amp;IF(O543&lt;&gt;""," "&amp;O543,"")&amp;IF(P543&lt;&gt;""," "&amp;P543,"")&amp;IF(Q543&lt;&gt;""," "&amp;Q543,"")&amp;IF(R543&lt;&gt;""," "&amp;R543,""),"")</f>
        <v>Shiploader 3 Spout Right Side View IP Camera</v>
      </c>
      <c r="T543" s="291"/>
      <c r="U543" s="291" t="str">
        <f>IFERROR(VLOOKUP(L543, 'IO LIST'!$J$10:$AE$1823,22, FALSE),"")</f>
        <v>SL3-BC-RCP1</v>
      </c>
      <c r="V543" s="291" t="s">
        <v>91</v>
      </c>
      <c r="W543" s="291" t="s">
        <v>71</v>
      </c>
      <c r="X543" s="623" t="s">
        <v>2166</v>
      </c>
      <c r="Y543" s="624" t="s">
        <v>2328</v>
      </c>
      <c r="Z543" s="291"/>
      <c r="AA543" s="291"/>
      <c r="AB543" s="291"/>
      <c r="AC543" s="291"/>
      <c r="AD543" s="291"/>
      <c r="AE543" s="291"/>
      <c r="AF543" s="428" t="str">
        <f t="shared" si="241"/>
        <v/>
      </c>
      <c r="AN543" s="429" t="s">
        <v>152</v>
      </c>
      <c r="AQ543" s="430"/>
    </row>
    <row r="544" spans="1:43" s="20" customFormat="1" ht="15" customHeight="1" x14ac:dyDescent="0.25">
      <c r="A544" s="137">
        <f>ROW()-9</f>
        <v>535</v>
      </c>
      <c r="B544" s="21"/>
      <c r="C544" s="15"/>
      <c r="D544" s="15"/>
      <c r="E544" s="15"/>
      <c r="F544" s="16"/>
      <c r="G544" s="16"/>
      <c r="H544" s="16"/>
      <c r="I544" s="16"/>
      <c r="J544" s="16"/>
      <c r="K544" s="16"/>
      <c r="L544" s="21"/>
      <c r="M544" s="21"/>
      <c r="N544" s="21"/>
      <c r="O544" s="21"/>
      <c r="P544" s="37"/>
      <c r="Q544" s="21"/>
      <c r="R544" s="21"/>
      <c r="S544" s="37"/>
      <c r="T544" s="21"/>
      <c r="U544" s="21" t="str">
        <f>IFERROR(VLOOKUP(L544, 'IO LIST'!$J$10:$AE$1823,22, FALSE),"")</f>
        <v/>
      </c>
      <c r="V544" s="21"/>
      <c r="W544" s="21"/>
      <c r="X544" s="21"/>
      <c r="Y544" s="27"/>
      <c r="Z544" s="21"/>
      <c r="AA544" s="21"/>
      <c r="AB544" s="21"/>
      <c r="AC544" s="21"/>
      <c r="AD544" s="21"/>
      <c r="AE544" s="21"/>
      <c r="AF544" s="28" t="str">
        <f t="shared" si="241"/>
        <v/>
      </c>
      <c r="AI544" s="336"/>
      <c r="AQ544" s="192"/>
    </row>
    <row r="545" spans="1:45" s="429" customFormat="1" ht="15" customHeight="1" x14ac:dyDescent="0.25">
      <c r="A545" s="426">
        <f t="shared" si="0"/>
        <v>536</v>
      </c>
      <c r="B545" s="291" t="s">
        <v>16</v>
      </c>
      <c r="C545" s="292" t="s">
        <v>59</v>
      </c>
      <c r="D545" s="292" t="s">
        <v>536</v>
      </c>
      <c r="E545" s="292"/>
      <c r="F545" s="424"/>
      <c r="G545" s="424"/>
      <c r="H545" s="424" t="s">
        <v>211</v>
      </c>
      <c r="I545" s="424" t="s">
        <v>65</v>
      </c>
      <c r="J545" s="424" t="s">
        <v>215</v>
      </c>
      <c r="K545" s="424" t="s">
        <v>216</v>
      </c>
      <c r="L545" s="468" t="str">
        <f t="shared" ref="L545:L546" si="242">IF(C545&lt;&gt;"",CONCATENATE(IF(C545&lt;&gt;"",C545,""),IF(D545&lt;&gt;"","-"&amp;D545&amp;E545,""),IF(F545&lt;&gt;"","-"&amp;F545&amp;G545,""),IF(H545&lt;&gt;"","-"&amp;H545&amp;I545,""),IF(J545&lt;&gt;"","-"&amp;J545&amp;K545,"")),"")</f>
        <v>SL3-SP-LCS1-PBL1A</v>
      </c>
      <c r="M545" s="291" t="str">
        <f>IFERROR(VLOOKUP(J545,'LOOK-UP TABLES'!$AS:$AT,2,FALSE),"")</f>
        <v>Push Button/Pilot Light</v>
      </c>
      <c r="N545" s="291" t="s">
        <v>61</v>
      </c>
      <c r="O545" s="291" t="s">
        <v>570</v>
      </c>
      <c r="P545" s="291"/>
      <c r="Q545" s="291" t="s">
        <v>292</v>
      </c>
      <c r="R545" s="291" t="s">
        <v>69</v>
      </c>
      <c r="S545" s="237" t="str">
        <f>IF(L545&lt;&gt;"",IF(N545&lt;&gt;"",N545,"")&amp;IF(O545&lt;&gt;""," "&amp;O545,"")&amp;IF(P545&lt;&gt;""," "&amp;P545,"")&amp;IF(Q545&lt;&gt;""," "&amp;Q545,"")&amp;IF(R545&lt;&gt;""," "&amp;R545,""),"")</f>
        <v>Shiploader 3 Spout LCS Start HPU Motor Push Button</v>
      </c>
      <c r="T545" s="291"/>
      <c r="U545" s="291" t="str">
        <f>IFERROR(VLOOKUP(L545, 'IO LIST'!$J$10:$AE$1823,22, FALSE),"")</f>
        <v>SL3-BC-RCP1</v>
      </c>
      <c r="V545" s="291" t="s">
        <v>91</v>
      </c>
      <c r="W545" s="291" t="s">
        <v>71</v>
      </c>
      <c r="X545" s="622" t="s">
        <v>169</v>
      </c>
      <c r="Y545" s="625" t="s">
        <v>2334</v>
      </c>
      <c r="Z545" s="291"/>
      <c r="AA545" s="291"/>
      <c r="AB545" s="291"/>
      <c r="AC545" s="291"/>
      <c r="AD545" s="291"/>
      <c r="AE545" s="291"/>
      <c r="AF545" s="428" t="str">
        <f t="shared" si="241"/>
        <v/>
      </c>
      <c r="AN545" s="429" t="s">
        <v>152</v>
      </c>
      <c r="AQ545" s="430"/>
    </row>
    <row r="546" spans="1:45" s="429" customFormat="1" ht="15" customHeight="1" x14ac:dyDescent="0.25">
      <c r="A546" s="426">
        <f t="shared" ref="A546:A568" si="243">ROW()-9</f>
        <v>537</v>
      </c>
      <c r="B546" s="291" t="s">
        <v>16</v>
      </c>
      <c r="C546" s="292" t="s">
        <v>59</v>
      </c>
      <c r="D546" s="292" t="s">
        <v>536</v>
      </c>
      <c r="E546" s="292"/>
      <c r="F546" s="424"/>
      <c r="G546" s="424"/>
      <c r="H546" s="424" t="s">
        <v>211</v>
      </c>
      <c r="I546" s="424" t="s">
        <v>65</v>
      </c>
      <c r="J546" s="424" t="s">
        <v>215</v>
      </c>
      <c r="K546" s="424" t="s">
        <v>219</v>
      </c>
      <c r="L546" s="468" t="str">
        <f t="shared" si="242"/>
        <v>SL3-SP-LCS1-PBL1B</v>
      </c>
      <c r="M546" s="291" t="str">
        <f>IFERROR(VLOOKUP(J546,'LOOK-UP TABLES'!$AS:$AT,2,FALSE),"")</f>
        <v>Push Button/Pilot Light</v>
      </c>
      <c r="N546" s="291" t="s">
        <v>61</v>
      </c>
      <c r="O546" s="291" t="s">
        <v>570</v>
      </c>
      <c r="P546" s="291"/>
      <c r="Q546" s="291" t="s">
        <v>292</v>
      </c>
      <c r="R546" s="291" t="s">
        <v>214</v>
      </c>
      <c r="S546" s="237" t="str">
        <f>IF(L546&lt;&gt;"",IF(N546&lt;&gt;"",N546,"")&amp;IF(O546&lt;&gt;""," "&amp;O546,"")&amp;IF(P546&lt;&gt;""," "&amp;P546,"")&amp;IF(Q546&lt;&gt;""," "&amp;Q546,"")&amp;IF(R546&lt;&gt;""," "&amp;R546,""),"")</f>
        <v>Shiploader 3 Spout LCS Start HPU Motor Pilot Light</v>
      </c>
      <c r="T546" s="291"/>
      <c r="U546" s="291" t="str">
        <f>IFERROR(VLOOKUP(L546, 'IO LIST'!$J$10:$AE$1823,22, FALSE),"")</f>
        <v>SL3-BC-RCP1</v>
      </c>
      <c r="V546" s="291" t="s">
        <v>91</v>
      </c>
      <c r="W546" s="291" t="s">
        <v>71</v>
      </c>
      <c r="X546" s="622" t="s">
        <v>169</v>
      </c>
      <c r="Y546" s="625" t="s">
        <v>2334</v>
      </c>
      <c r="Z546" s="291"/>
      <c r="AA546" s="291"/>
      <c r="AB546" s="291"/>
      <c r="AC546" s="291"/>
      <c r="AD546" s="291"/>
      <c r="AE546" s="291"/>
      <c r="AF546" s="428" t="str">
        <f t="shared" si="241"/>
        <v/>
      </c>
      <c r="AN546" s="429" t="s">
        <v>152</v>
      </c>
      <c r="AQ546" s="430"/>
    </row>
    <row r="547" spans="1:45" s="429" customFormat="1" ht="15" customHeight="1" x14ac:dyDescent="0.25">
      <c r="A547" s="426">
        <f t="shared" si="243"/>
        <v>538</v>
      </c>
      <c r="B547" s="291" t="s">
        <v>16</v>
      </c>
      <c r="C547" s="292" t="s">
        <v>59</v>
      </c>
      <c r="D547" s="292" t="s">
        <v>536</v>
      </c>
      <c r="E547" s="292"/>
      <c r="F547" s="424"/>
      <c r="G547" s="424"/>
      <c r="H547" s="424" t="s">
        <v>211</v>
      </c>
      <c r="I547" s="424" t="s">
        <v>65</v>
      </c>
      <c r="J547" s="424" t="s">
        <v>220</v>
      </c>
      <c r="K547" s="424" t="s">
        <v>65</v>
      </c>
      <c r="L547" s="468" t="str">
        <f>IF(C547&lt;&gt;"",CONCATENATE(IF(C547&lt;&gt;"",C547,""),IF(D547&lt;&gt;"","-"&amp;D547&amp;E547,""),IF(F547&lt;&gt;"","-"&amp;F547&amp;G547,""),IF(H547&lt;&gt;"","-"&amp;H547&amp;I547,""),IF(J547&lt;&gt;"","-"&amp;J547&amp;K547,"")),"")</f>
        <v>SL3-SP-LCS1-PB1</v>
      </c>
      <c r="M547" s="291" t="str">
        <f>IFERROR(VLOOKUP(J547,'LOOK-UP TABLES'!$AS:$AT,2,FALSE),"")</f>
        <v xml:space="preserve">Push Button </v>
      </c>
      <c r="N547" s="291" t="s">
        <v>61</v>
      </c>
      <c r="O547" s="291" t="s">
        <v>570</v>
      </c>
      <c r="P547" s="291" t="s">
        <v>571</v>
      </c>
      <c r="Q547" s="291" t="s">
        <v>572</v>
      </c>
      <c r="R547" s="291" t="s">
        <v>69</v>
      </c>
      <c r="S547" s="237" t="str">
        <f>IF(L547&lt;&gt;"",IF(N547&lt;&gt;"",N547,"")&amp;IF(O547&lt;&gt;""," "&amp;O547,"")&amp;IF(P547&lt;&gt;""," "&amp;P547,"")&amp;IF(Q547&lt;&gt;""," "&amp;Q547,"")&amp;IF(R547&lt;&gt;""," "&amp;R547,""),"")</f>
        <v>Shiploader 3 Spout LCS Clamp Cylinders Clamp Push Button</v>
      </c>
      <c r="T547" s="291"/>
      <c r="U547" s="291" t="str">
        <f>IFERROR(VLOOKUP(L547, 'IO LIST'!$J$10:$AE$1823,22, FALSE),"")</f>
        <v>SL3-BC-RCP1</v>
      </c>
      <c r="V547" s="291" t="s">
        <v>91</v>
      </c>
      <c r="W547" s="291" t="s">
        <v>71</v>
      </c>
      <c r="X547" s="622" t="s">
        <v>169</v>
      </c>
      <c r="Y547" s="625" t="s">
        <v>2333</v>
      </c>
      <c r="Z547" s="291"/>
      <c r="AA547" s="291"/>
      <c r="AB547" s="291"/>
      <c r="AC547" s="291"/>
      <c r="AD547" s="291"/>
      <c r="AE547" s="291"/>
      <c r="AF547" s="428" t="str">
        <f t="shared" si="241"/>
        <v/>
      </c>
      <c r="AJ547" s="447" t="s">
        <v>235</v>
      </c>
      <c r="AN547" s="429" t="s">
        <v>152</v>
      </c>
      <c r="AQ547" s="430"/>
    </row>
    <row r="548" spans="1:45" s="429" customFormat="1" ht="15" customHeight="1" x14ac:dyDescent="0.25">
      <c r="A548" s="426">
        <f t="shared" si="243"/>
        <v>539</v>
      </c>
      <c r="B548" s="291" t="s">
        <v>16</v>
      </c>
      <c r="C548" s="292" t="s">
        <v>59</v>
      </c>
      <c r="D548" s="292" t="s">
        <v>536</v>
      </c>
      <c r="E548" s="292"/>
      <c r="F548" s="424"/>
      <c r="G548" s="424"/>
      <c r="H548" s="424" t="s">
        <v>211</v>
      </c>
      <c r="I548" s="424" t="s">
        <v>65</v>
      </c>
      <c r="J548" s="424" t="s">
        <v>220</v>
      </c>
      <c r="K548" s="424" t="s">
        <v>77</v>
      </c>
      <c r="L548" s="468" t="str">
        <f>IF(C548&lt;&gt;"",CONCATENATE(IF(C548&lt;&gt;"",C548,""),IF(D548&lt;&gt;"","-"&amp;D548&amp;E548,""),IF(F548&lt;&gt;"","-"&amp;F548&amp;G548,""),IF(H548&lt;&gt;"","-"&amp;H548&amp;I548,""),IF(J548&lt;&gt;"","-"&amp;J548&amp;K548,"")),"")</f>
        <v>SL3-SP-LCS1-PB2</v>
      </c>
      <c r="M548" s="291" t="str">
        <f>IFERROR(VLOOKUP(J548,'LOOK-UP TABLES'!$AS:$AT,2,FALSE),"")</f>
        <v xml:space="preserve">Push Button </v>
      </c>
      <c r="N548" s="291" t="s">
        <v>61</v>
      </c>
      <c r="O548" s="291" t="s">
        <v>570</v>
      </c>
      <c r="P548" s="291" t="s">
        <v>571</v>
      </c>
      <c r="Q548" s="291" t="s">
        <v>573</v>
      </c>
      <c r="R548" s="291" t="s">
        <v>69</v>
      </c>
      <c r="S548" s="237" t="str">
        <f>IF(L548&lt;&gt;"",IF(N548&lt;&gt;"",N548,"")&amp;IF(O548&lt;&gt;""," "&amp;O548,"")&amp;IF(P548&lt;&gt;""," "&amp;P548,"")&amp;IF(Q548&lt;&gt;""," "&amp;Q548,"")&amp;IF(R548&lt;&gt;""," "&amp;R548,""),"")</f>
        <v>Shiploader 3 Spout LCS Clamp Cylinders Release Push Button</v>
      </c>
      <c r="T548" s="291"/>
      <c r="U548" s="291" t="str">
        <f>IFERROR(VLOOKUP(L548, 'IO LIST'!$J$10:$AE$1823,22, FALSE),"")</f>
        <v>SL3-BC-RCP1</v>
      </c>
      <c r="V548" s="291" t="s">
        <v>91</v>
      </c>
      <c r="W548" s="291" t="s">
        <v>71</v>
      </c>
      <c r="X548" s="622" t="s">
        <v>169</v>
      </c>
      <c r="Y548" s="625" t="s">
        <v>2333</v>
      </c>
      <c r="Z548" s="291"/>
      <c r="AA548" s="291"/>
      <c r="AB548" s="291"/>
      <c r="AC548" s="291"/>
      <c r="AD548" s="291"/>
      <c r="AE548" s="291"/>
      <c r="AF548" s="428" t="str">
        <f t="shared" si="241"/>
        <v/>
      </c>
      <c r="AJ548" s="447" t="s">
        <v>235</v>
      </c>
      <c r="AN548" s="429" t="s">
        <v>152</v>
      </c>
      <c r="AQ548" s="430"/>
    </row>
    <row r="549" spans="1:45" s="429" customFormat="1" ht="15" customHeight="1" x14ac:dyDescent="0.25">
      <c r="A549" s="426">
        <f t="shared" si="243"/>
        <v>540</v>
      </c>
      <c r="B549" s="291" t="s">
        <v>16</v>
      </c>
      <c r="C549" s="292" t="s">
        <v>59</v>
      </c>
      <c r="D549" s="292" t="s">
        <v>536</v>
      </c>
      <c r="E549" s="292"/>
      <c r="F549" s="424"/>
      <c r="G549" s="424"/>
      <c r="H549" s="424" t="s">
        <v>211</v>
      </c>
      <c r="I549" s="424" t="s">
        <v>65</v>
      </c>
      <c r="J549" s="424" t="s">
        <v>220</v>
      </c>
      <c r="K549" s="424" t="s">
        <v>83</v>
      </c>
      <c r="L549" s="468" t="str">
        <f t="shared" ref="L549:L550" si="244">IF(C549&lt;&gt;"",CONCATENATE(IF(C549&lt;&gt;"",C549,""),IF(D549&lt;&gt;"","-"&amp;D549&amp;E549,""),IF(F549&lt;&gt;"","-"&amp;F549&amp;G549,""),IF(H549&lt;&gt;"","-"&amp;H549&amp;I549,""),IF(J549&lt;&gt;"","-"&amp;J549&amp;K549,"")),"")</f>
        <v>SL3-SP-LCS1-PB3</v>
      </c>
      <c r="M549" s="291" t="str">
        <f>IFERROR(VLOOKUP(J549,'LOOK-UP TABLES'!$AS:$AT,2,FALSE),"")</f>
        <v xml:space="preserve">Push Button </v>
      </c>
      <c r="N549" s="291" t="s">
        <v>61</v>
      </c>
      <c r="O549" s="291" t="s">
        <v>570</v>
      </c>
      <c r="P549" s="291" t="s">
        <v>535</v>
      </c>
      <c r="Q549" s="291" t="s">
        <v>574</v>
      </c>
      <c r="R549" s="291" t="s">
        <v>69</v>
      </c>
      <c r="S549" s="237" t="str">
        <f t="shared" ref="S549:S567" si="245">IF(L549&lt;&gt;"",IF(N549&lt;&gt;"",N549,"")&amp;IF(O549&lt;&gt;""," "&amp;O549,"")&amp;IF(P549&lt;&gt;""," "&amp;P549,"")&amp;IF(Q549&lt;&gt;""," "&amp;Q549,"")&amp;IF(R549&lt;&gt;""," "&amp;R549,""),"")</f>
        <v>Shiploader 3 Spout LCS Coal Spout Safety Cylinders Left Push Button</v>
      </c>
      <c r="T549" s="291"/>
      <c r="U549" s="291" t="str">
        <f>IFERROR(VLOOKUP(L549, 'IO LIST'!$J$10:$AE$1823,22, FALSE),"")</f>
        <v>SL3-BC-RCP1</v>
      </c>
      <c r="V549" s="291" t="s">
        <v>91</v>
      </c>
      <c r="W549" s="291" t="s">
        <v>71</v>
      </c>
      <c r="X549" s="622" t="s">
        <v>169</v>
      </c>
      <c r="Y549" s="625" t="s">
        <v>2333</v>
      </c>
      <c r="Z549" s="291"/>
      <c r="AA549" s="291"/>
      <c r="AB549" s="291"/>
      <c r="AC549" s="291"/>
      <c r="AD549" s="291"/>
      <c r="AE549" s="291"/>
      <c r="AF549" s="428" t="str">
        <f t="shared" ref="AF549:AF550" si="246">IFERROR(IF(U549="FLEX-242-11","7265NBT-043020-242-100 to 180",IF(U549="FLEX-242-01","7265NBT-043020-242-000 to 083","")),"")</f>
        <v/>
      </c>
      <c r="AJ549" s="447" t="s">
        <v>235</v>
      </c>
      <c r="AN549" s="429" t="s">
        <v>152</v>
      </c>
      <c r="AQ549" s="430"/>
      <c r="AS549" s="451"/>
    </row>
    <row r="550" spans="1:45" s="429" customFormat="1" ht="15" customHeight="1" x14ac:dyDescent="0.25">
      <c r="A550" s="426">
        <f t="shared" si="243"/>
        <v>541</v>
      </c>
      <c r="B550" s="291" t="s">
        <v>16</v>
      </c>
      <c r="C550" s="292" t="s">
        <v>59</v>
      </c>
      <c r="D550" s="292" t="s">
        <v>536</v>
      </c>
      <c r="E550" s="292"/>
      <c r="F550" s="424"/>
      <c r="G550" s="424"/>
      <c r="H550" s="424" t="s">
        <v>211</v>
      </c>
      <c r="I550" s="424" t="s">
        <v>65</v>
      </c>
      <c r="J550" s="424" t="s">
        <v>220</v>
      </c>
      <c r="K550" s="424" t="s">
        <v>85</v>
      </c>
      <c r="L550" s="468" t="str">
        <f t="shared" si="244"/>
        <v>SL3-SP-LCS1-PB4</v>
      </c>
      <c r="M550" s="291" t="str">
        <f>IFERROR(VLOOKUP(J550,'LOOK-UP TABLES'!$AS:$AT,2,FALSE),"")</f>
        <v xml:space="preserve">Push Button </v>
      </c>
      <c r="N550" s="291" t="s">
        <v>61</v>
      </c>
      <c r="O550" s="291" t="s">
        <v>570</v>
      </c>
      <c r="P550" s="291" t="s">
        <v>535</v>
      </c>
      <c r="Q550" s="291" t="s">
        <v>575</v>
      </c>
      <c r="R550" s="291" t="s">
        <v>69</v>
      </c>
      <c r="S550" s="237" t="str">
        <f t="shared" si="245"/>
        <v>Shiploader 3 Spout LCS Coal Spout Safety Cylinders Right Push Button</v>
      </c>
      <c r="T550" s="291"/>
      <c r="U550" s="291" t="str">
        <f>IFERROR(VLOOKUP(L550, 'IO LIST'!$J$10:$AE$1823,22, FALSE),"")</f>
        <v>SL3-BC-RCP1</v>
      </c>
      <c r="V550" s="291" t="s">
        <v>91</v>
      </c>
      <c r="W550" s="291" t="s">
        <v>71</v>
      </c>
      <c r="X550" s="622" t="s">
        <v>169</v>
      </c>
      <c r="Y550" s="625" t="s">
        <v>2333</v>
      </c>
      <c r="Z550" s="291"/>
      <c r="AA550" s="291"/>
      <c r="AB550" s="291"/>
      <c r="AC550" s="291"/>
      <c r="AD550" s="291"/>
      <c r="AE550" s="291"/>
      <c r="AF550" s="428" t="str">
        <f t="shared" si="246"/>
        <v/>
      </c>
      <c r="AJ550" s="447" t="s">
        <v>235</v>
      </c>
      <c r="AN550" s="429" t="s">
        <v>152</v>
      </c>
      <c r="AQ550" s="430"/>
    </row>
    <row r="551" spans="1:45" s="429" customFormat="1" ht="15" customHeight="1" x14ac:dyDescent="0.25">
      <c r="A551" s="426">
        <f t="shared" si="243"/>
        <v>542</v>
      </c>
      <c r="B551" s="291" t="s">
        <v>16</v>
      </c>
      <c r="C551" s="292" t="s">
        <v>59</v>
      </c>
      <c r="D551" s="292" t="s">
        <v>536</v>
      </c>
      <c r="E551" s="292"/>
      <c r="F551" s="424"/>
      <c r="G551" s="424"/>
      <c r="H551" s="424" t="s">
        <v>211</v>
      </c>
      <c r="I551" s="424" t="s">
        <v>65</v>
      </c>
      <c r="J551" s="424" t="s">
        <v>220</v>
      </c>
      <c r="K551" s="424" t="s">
        <v>123</v>
      </c>
      <c r="L551" s="468" t="str">
        <f>IF(C551&lt;&gt;"",CONCATENATE(IF(C551&lt;&gt;"",C551,""),IF(D551&lt;&gt;"","-"&amp;D551&amp;E551,""),IF(F551&lt;&gt;"","-"&amp;F551&amp;G551,""),IF(H551&lt;&gt;"","-"&amp;H551&amp;I551,""),IF(J551&lt;&gt;"","-"&amp;J551&amp;K551,"")),"")</f>
        <v>SL3-SP-LCS1-PB5</v>
      </c>
      <c r="M551" s="291" t="str">
        <f>IFERROR(VLOOKUP(J551,'LOOK-UP TABLES'!$AS:$AT,2,FALSE),"")</f>
        <v xml:space="preserve">Push Button </v>
      </c>
      <c r="N551" s="291" t="s">
        <v>61</v>
      </c>
      <c r="O551" s="291" t="s">
        <v>570</v>
      </c>
      <c r="P551" s="291" t="s">
        <v>535</v>
      </c>
      <c r="Q551" s="291" t="s">
        <v>576</v>
      </c>
      <c r="R551" s="291" t="s">
        <v>69</v>
      </c>
      <c r="S551" s="237" t="str">
        <f t="shared" si="245"/>
        <v>Shiploader 3 Spout LCS Coal Spout Leveling Cylinder Extend Push Button</v>
      </c>
      <c r="T551" s="291"/>
      <c r="U551" s="291" t="str">
        <f>IFERROR(VLOOKUP(L551, 'IO LIST'!$J$10:$AE$1823,22, FALSE),"")</f>
        <v>SL3-BC-RCP1</v>
      </c>
      <c r="V551" s="291" t="s">
        <v>91</v>
      </c>
      <c r="W551" s="291" t="s">
        <v>71</v>
      </c>
      <c r="X551" s="622" t="s">
        <v>169</v>
      </c>
      <c r="Y551" s="625" t="s">
        <v>2333</v>
      </c>
      <c r="Z551" s="291"/>
      <c r="AA551" s="291"/>
      <c r="AB551" s="291"/>
      <c r="AC551" s="291"/>
      <c r="AD551" s="291"/>
      <c r="AE551" s="291"/>
      <c r="AF551" s="428" t="str">
        <f>IFERROR(IF(U551="FLEX-242-11","7265NBT-043020-242-100 to 180",IF(U551="FLEX-242-01","7265NBT-043020-242-000 to 083","")),"")</f>
        <v/>
      </c>
      <c r="AJ551" s="447" t="s">
        <v>235</v>
      </c>
      <c r="AN551" s="429" t="s">
        <v>152</v>
      </c>
      <c r="AQ551" s="430"/>
      <c r="AS551" s="451"/>
    </row>
    <row r="552" spans="1:45" s="429" customFormat="1" ht="15" customHeight="1" x14ac:dyDescent="0.25">
      <c r="A552" s="426">
        <f t="shared" si="243"/>
        <v>543</v>
      </c>
      <c r="B552" s="291" t="s">
        <v>16</v>
      </c>
      <c r="C552" s="292" t="s">
        <v>59</v>
      </c>
      <c r="D552" s="292" t="s">
        <v>536</v>
      </c>
      <c r="E552" s="292"/>
      <c r="F552" s="424"/>
      <c r="G552" s="424"/>
      <c r="H552" s="424" t="s">
        <v>211</v>
      </c>
      <c r="I552" s="424" t="s">
        <v>65</v>
      </c>
      <c r="J552" s="424" t="s">
        <v>220</v>
      </c>
      <c r="K552" s="424" t="s">
        <v>125</v>
      </c>
      <c r="L552" s="468" t="str">
        <f>IF(C552&lt;&gt;"",CONCATENATE(IF(C552&lt;&gt;"",C552,""),IF(D552&lt;&gt;"","-"&amp;D552&amp;E552,""),IF(F552&lt;&gt;"","-"&amp;F552&amp;G552,""),IF(H552&lt;&gt;"","-"&amp;H552&amp;I552,""),IF(J552&lt;&gt;"","-"&amp;J552&amp;K552,"")),"")</f>
        <v>SL3-SP-LCS1-PB6</v>
      </c>
      <c r="M552" s="291" t="str">
        <f>IFERROR(VLOOKUP(J552,'LOOK-UP TABLES'!$AS:$AT,2,FALSE),"")</f>
        <v xml:space="preserve">Push Button </v>
      </c>
      <c r="N552" s="291" t="s">
        <v>61</v>
      </c>
      <c r="O552" s="291" t="s">
        <v>570</v>
      </c>
      <c r="P552" s="291" t="s">
        <v>535</v>
      </c>
      <c r="Q552" s="291" t="s">
        <v>577</v>
      </c>
      <c r="R552" s="291" t="s">
        <v>69</v>
      </c>
      <c r="S552" s="237" t="str">
        <f t="shared" si="245"/>
        <v>Shiploader 3 Spout LCS Coal Spout Leveling Cylinder Retract Push Button</v>
      </c>
      <c r="T552" s="291"/>
      <c r="U552" s="291" t="str">
        <f>IFERROR(VLOOKUP(L552, 'IO LIST'!$J$10:$AE$1823,22, FALSE),"")</f>
        <v>SL3-BC-RCP1</v>
      </c>
      <c r="V552" s="291" t="s">
        <v>91</v>
      </c>
      <c r="W552" s="291" t="s">
        <v>71</v>
      </c>
      <c r="X552" s="622" t="s">
        <v>169</v>
      </c>
      <c r="Y552" s="625" t="s">
        <v>2333</v>
      </c>
      <c r="Z552" s="291"/>
      <c r="AA552" s="291"/>
      <c r="AB552" s="291"/>
      <c r="AC552" s="291"/>
      <c r="AD552" s="291"/>
      <c r="AE552" s="291"/>
      <c r="AF552" s="428" t="str">
        <f>IFERROR(IF(U552="FLEX-242-11","7265NBT-043020-242-100 to 180",IF(U552="FLEX-242-01","7265NBT-043020-242-000 to 083","")),"")</f>
        <v/>
      </c>
      <c r="AJ552" s="447" t="s">
        <v>235</v>
      </c>
      <c r="AN552" s="429" t="s">
        <v>152</v>
      </c>
      <c r="AQ552" s="430"/>
    </row>
    <row r="553" spans="1:45" s="429" customFormat="1" ht="15" customHeight="1" x14ac:dyDescent="0.25">
      <c r="A553" s="426">
        <f t="shared" si="243"/>
        <v>544</v>
      </c>
      <c r="B553" s="291" t="s">
        <v>16</v>
      </c>
      <c r="C553" s="292" t="s">
        <v>59</v>
      </c>
      <c r="D553" s="292" t="s">
        <v>536</v>
      </c>
      <c r="E553" s="292"/>
      <c r="F553" s="424"/>
      <c r="G553" s="424"/>
      <c r="H553" s="424" t="s">
        <v>211</v>
      </c>
      <c r="I553" s="424" t="s">
        <v>65</v>
      </c>
      <c r="J553" s="424" t="s">
        <v>220</v>
      </c>
      <c r="K553" s="424" t="s">
        <v>127</v>
      </c>
      <c r="L553" s="468" t="str">
        <f>IF(C553&lt;&gt;"",CONCATENATE(IF(C553&lt;&gt;"",C553,""),IF(D553&lt;&gt;"","-"&amp;D553&amp;E553,""),IF(F553&lt;&gt;"","-"&amp;F553&amp;G553,""),IF(H553&lt;&gt;"","-"&amp;H553&amp;I553,""),IF(J553&lt;&gt;"","-"&amp;J553&amp;K553,"")),"")</f>
        <v>SL3-SP-LCS1-PB7</v>
      </c>
      <c r="M553" s="291" t="str">
        <f>IFERROR(VLOOKUP(J553,'LOOK-UP TABLES'!$AS:$AT,2,FALSE),"")</f>
        <v xml:space="preserve">Push Button </v>
      </c>
      <c r="N553" s="291" t="s">
        <v>61</v>
      </c>
      <c r="O553" s="291" t="s">
        <v>570</v>
      </c>
      <c r="P553" s="291" t="s">
        <v>535</v>
      </c>
      <c r="Q553" s="291" t="s">
        <v>578</v>
      </c>
      <c r="R553" s="291" t="s">
        <v>69</v>
      </c>
      <c r="S553" s="237" t="str">
        <f t="shared" si="245"/>
        <v>Shiploader 3 Spout LCS Coal Spout Slew CCW Push Button</v>
      </c>
      <c r="T553" s="291"/>
      <c r="U553" s="291" t="str">
        <f>IFERROR(VLOOKUP(L553, 'IO LIST'!$J$10:$AE$1823,22, FALSE),"")</f>
        <v>SL3-BC-RCP1</v>
      </c>
      <c r="V553" s="291" t="s">
        <v>91</v>
      </c>
      <c r="W553" s="291" t="s">
        <v>71</v>
      </c>
      <c r="X553" s="622" t="s">
        <v>169</v>
      </c>
      <c r="Y553" s="625" t="s">
        <v>2333</v>
      </c>
      <c r="Z553" s="291"/>
      <c r="AA553" s="291"/>
      <c r="AB553" s="291"/>
      <c r="AC553" s="291"/>
      <c r="AD553" s="291"/>
      <c r="AE553" s="291"/>
      <c r="AF553" s="428" t="str">
        <f>IFERROR(IF(U553="FLEX-242-11","7265NBT-043020-242-100 to 180",IF(U553="FLEX-242-01","7265NBT-043020-242-000 to 083","")),"")</f>
        <v/>
      </c>
      <c r="AJ553" s="447" t="s">
        <v>235</v>
      </c>
      <c r="AN553" s="429" t="s">
        <v>152</v>
      </c>
      <c r="AQ553" s="430"/>
    </row>
    <row r="554" spans="1:45" s="429" customFormat="1" ht="15" customHeight="1" x14ac:dyDescent="0.25">
      <c r="A554" s="426">
        <f t="shared" si="243"/>
        <v>545</v>
      </c>
      <c r="B554" s="291" t="s">
        <v>16</v>
      </c>
      <c r="C554" s="292" t="s">
        <v>59</v>
      </c>
      <c r="D554" s="292" t="s">
        <v>536</v>
      </c>
      <c r="E554" s="292"/>
      <c r="F554" s="424"/>
      <c r="G554" s="424"/>
      <c r="H554" s="424" t="s">
        <v>211</v>
      </c>
      <c r="I554" s="424" t="s">
        <v>65</v>
      </c>
      <c r="J554" s="424" t="s">
        <v>220</v>
      </c>
      <c r="K554" s="424" t="s">
        <v>190</v>
      </c>
      <c r="L554" s="468" t="str">
        <f>IF(C554&lt;&gt;"",CONCATENATE(IF(C554&lt;&gt;"",C554,""),IF(D554&lt;&gt;"","-"&amp;D554&amp;E554,""),IF(F554&lt;&gt;"","-"&amp;F554&amp;G554,""),IF(H554&lt;&gt;"","-"&amp;H554&amp;I554,""),IF(J554&lt;&gt;"","-"&amp;J554&amp;K554,"")),"")</f>
        <v>SL3-SP-LCS1-PB8</v>
      </c>
      <c r="M554" s="291" t="str">
        <f>IFERROR(VLOOKUP(J554,'LOOK-UP TABLES'!$AS:$AT,2,FALSE),"")</f>
        <v xml:space="preserve">Push Button </v>
      </c>
      <c r="N554" s="291" t="s">
        <v>61</v>
      </c>
      <c r="O554" s="291" t="s">
        <v>570</v>
      </c>
      <c r="P554" s="291" t="s">
        <v>535</v>
      </c>
      <c r="Q554" s="291" t="s">
        <v>579</v>
      </c>
      <c r="R554" s="291" t="s">
        <v>69</v>
      </c>
      <c r="S554" s="237" t="str">
        <f t="shared" si="245"/>
        <v>Shiploader 3 Spout LCS Coal Spout Slew CW Push Button</v>
      </c>
      <c r="T554" s="291"/>
      <c r="U554" s="291" t="str">
        <f>IFERROR(VLOOKUP(L554, 'IO LIST'!$J$10:$AE$1823,22, FALSE),"")</f>
        <v>SL3-BC-RCP1</v>
      </c>
      <c r="V554" s="291" t="s">
        <v>91</v>
      </c>
      <c r="W554" s="291" t="s">
        <v>71</v>
      </c>
      <c r="X554" s="622" t="s">
        <v>169</v>
      </c>
      <c r="Y554" s="625" t="s">
        <v>2333</v>
      </c>
      <c r="Z554" s="291"/>
      <c r="AA554" s="291"/>
      <c r="AB554" s="291"/>
      <c r="AC554" s="291"/>
      <c r="AD554" s="291"/>
      <c r="AE554" s="291"/>
      <c r="AF554" s="428" t="str">
        <f>IFERROR(IF(U554="FLEX-242-11","7265NBT-043020-242-100 to 180",IF(U554="FLEX-242-01","7265NBT-043020-242-000 to 083","")),"")</f>
        <v/>
      </c>
      <c r="AJ554" s="447" t="s">
        <v>235</v>
      </c>
      <c r="AN554" s="429" t="s">
        <v>152</v>
      </c>
      <c r="AQ554" s="430"/>
    </row>
    <row r="555" spans="1:45" s="429" customFormat="1" ht="15" customHeight="1" x14ac:dyDescent="0.25">
      <c r="A555" s="426">
        <f t="shared" si="243"/>
        <v>546</v>
      </c>
      <c r="B555" s="291" t="s">
        <v>16</v>
      </c>
      <c r="C555" s="292" t="s">
        <v>59</v>
      </c>
      <c r="D555" s="292" t="s">
        <v>536</v>
      </c>
      <c r="E555" s="292"/>
      <c r="F555" s="424"/>
      <c r="G555" s="424"/>
      <c r="H555" s="424" t="s">
        <v>211</v>
      </c>
      <c r="I555" s="424" t="s">
        <v>65</v>
      </c>
      <c r="J555" s="424" t="s">
        <v>220</v>
      </c>
      <c r="K555" s="424" t="s">
        <v>580</v>
      </c>
      <c r="L555" s="468" t="str">
        <f>IF(C555&lt;&gt;"",CONCATENATE(IF(C555&lt;&gt;"",C555,""),IF(D555&lt;&gt;"","-"&amp;D555&amp;E555,""),IF(F555&lt;&gt;"","-"&amp;F555&amp;G555,""),IF(H555&lt;&gt;"","-"&amp;H555&amp;I555,""),IF(J555&lt;&gt;"","-"&amp;J555&amp;K555,"")),"")</f>
        <v>SL3-SP-LCS1-PB9</v>
      </c>
      <c r="M555" s="291" t="str">
        <f>IFERROR(VLOOKUP(J555,'LOOK-UP TABLES'!$AS:$AT,2,FALSE),"")</f>
        <v xml:space="preserve">Push Button </v>
      </c>
      <c r="N555" s="291" t="s">
        <v>61</v>
      </c>
      <c r="O555" s="291" t="s">
        <v>570</v>
      </c>
      <c r="P555" s="291" t="s">
        <v>535</v>
      </c>
      <c r="Q555" s="291" t="s">
        <v>581</v>
      </c>
      <c r="R555" s="291" t="s">
        <v>69</v>
      </c>
      <c r="S555" s="237" t="str">
        <f>IF(L555&lt;&gt;"",IF(N555&lt;&gt;"",N555,"")&amp;IF(O555&lt;&gt;""," "&amp;O555,"")&amp;IF(P555&lt;&gt;""," "&amp;P555,"")&amp;IF(Q555&lt;&gt;""," "&amp;Q555,"")&amp;IF(R555&lt;&gt;""," "&amp;R555,""),"")</f>
        <v>Shiploader 3 Spout LCS Coal Spout Slew Overtravel Bypass Push Button</v>
      </c>
      <c r="T555" s="291"/>
      <c r="U555" s="291" t="str">
        <f>IFERROR(VLOOKUP(L555, 'IO LIST'!$J$10:$AE$1823,22, FALSE),"")</f>
        <v>SL3-BC-RCP1</v>
      </c>
      <c r="V555" s="291" t="s">
        <v>91</v>
      </c>
      <c r="W555" s="291" t="s">
        <v>71</v>
      </c>
      <c r="X555" s="622" t="s">
        <v>169</v>
      </c>
      <c r="Y555" s="625" t="s">
        <v>2337</v>
      </c>
      <c r="Z555" s="291"/>
      <c r="AA555" s="291"/>
      <c r="AB555" s="291"/>
      <c r="AC555" s="291"/>
      <c r="AD555" s="291"/>
      <c r="AE555" s="291"/>
      <c r="AF555" s="428" t="str">
        <f>IFERROR(IF(U555="FLEX-242-11","7265NBT-043020-242-100 to 180",IF(U555="FLEX-242-01","7265NBT-043020-242-000 to 083","")),"")</f>
        <v/>
      </c>
      <c r="AJ555" s="447" t="s">
        <v>235</v>
      </c>
      <c r="AN555" s="429" t="s">
        <v>152</v>
      </c>
      <c r="AQ555" s="430"/>
    </row>
    <row r="556" spans="1:45" s="429" customFormat="1" ht="15" customHeight="1" x14ac:dyDescent="0.25">
      <c r="A556" s="426">
        <f t="shared" si="243"/>
        <v>547</v>
      </c>
      <c r="B556" s="291" t="s">
        <v>16</v>
      </c>
      <c r="C556" s="292" t="s">
        <v>59</v>
      </c>
      <c r="D556" s="292" t="s">
        <v>536</v>
      </c>
      <c r="E556" s="292"/>
      <c r="F556" s="424"/>
      <c r="G556" s="424"/>
      <c r="H556" s="424" t="s">
        <v>211</v>
      </c>
      <c r="I556" s="424" t="s">
        <v>65</v>
      </c>
      <c r="J556" s="424" t="s">
        <v>220</v>
      </c>
      <c r="K556" s="424" t="s">
        <v>582</v>
      </c>
      <c r="L556" s="468" t="str">
        <f t="shared" ref="L556:L557" si="247">IF(C556&lt;&gt;"",CONCATENATE(IF(C556&lt;&gt;"",C556,""),IF(D556&lt;&gt;"","-"&amp;D556&amp;E556,""),IF(F556&lt;&gt;"","-"&amp;F556&amp;G556,""),IF(H556&lt;&gt;"","-"&amp;H556&amp;I556,""),IF(J556&lt;&gt;"","-"&amp;J556&amp;K556,"")),"")</f>
        <v>SL3-SP-LCS1-PB10</v>
      </c>
      <c r="M556" s="291" t="str">
        <f>IFERROR(VLOOKUP(J556,'LOOK-UP TABLES'!$AS:$AT,2,FALSE),"")</f>
        <v xml:space="preserve">Push Button </v>
      </c>
      <c r="N556" s="291" t="s">
        <v>61</v>
      </c>
      <c r="O556" s="291" t="s">
        <v>570</v>
      </c>
      <c r="P556" s="291" t="s">
        <v>535</v>
      </c>
      <c r="Q556" s="291" t="s">
        <v>583</v>
      </c>
      <c r="R556" s="291" t="s">
        <v>69</v>
      </c>
      <c r="S556" s="237" t="str">
        <f t="shared" ref="S556:S561" si="248">IF(L556&lt;&gt;"",IF(N556&lt;&gt;"",N556,"")&amp;IF(O556&lt;&gt;""," "&amp;O556,"")&amp;IF(P556&lt;&gt;""," "&amp;P556,"")&amp;IF(Q556&lt;&gt;""," "&amp;Q556,"")&amp;IF(R556&lt;&gt;""," "&amp;R556,""),"")</f>
        <v>Shiploader 3 Spout LCS Coal Spout Spoon Extend Push Button</v>
      </c>
      <c r="T556" s="291"/>
      <c r="U556" s="291" t="str">
        <f>IFERROR(VLOOKUP(L556, 'IO LIST'!$J$10:$AE$1823,22, FALSE),"")</f>
        <v>SL3-BC-RCP1</v>
      </c>
      <c r="V556" s="291" t="s">
        <v>91</v>
      </c>
      <c r="W556" s="291" t="s">
        <v>71</v>
      </c>
      <c r="X556" s="622" t="s">
        <v>169</v>
      </c>
      <c r="Y556" s="625" t="s">
        <v>2333</v>
      </c>
      <c r="Z556" s="291"/>
      <c r="AA556" s="291"/>
      <c r="AB556" s="291"/>
      <c r="AC556" s="291"/>
      <c r="AD556" s="291"/>
      <c r="AE556" s="291"/>
      <c r="AF556" s="428" t="str">
        <f t="shared" ref="AF556:AF557" si="249">IFERROR(IF(U556="FLEX-242-11","7265NBT-043020-242-100 to 180",IF(U556="FLEX-242-01","7265NBT-043020-242-000 to 083","")),"")</f>
        <v/>
      </c>
      <c r="AJ556" s="447" t="s">
        <v>235</v>
      </c>
      <c r="AN556" s="429" t="s">
        <v>152</v>
      </c>
      <c r="AQ556" s="430"/>
      <c r="AS556" s="451"/>
    </row>
    <row r="557" spans="1:45" s="429" customFormat="1" ht="15" customHeight="1" x14ac:dyDescent="0.25">
      <c r="A557" s="426">
        <f t="shared" si="243"/>
        <v>548</v>
      </c>
      <c r="B557" s="291" t="s">
        <v>16</v>
      </c>
      <c r="C557" s="292" t="s">
        <v>59</v>
      </c>
      <c r="D557" s="292" t="s">
        <v>536</v>
      </c>
      <c r="E557" s="292"/>
      <c r="F557" s="424"/>
      <c r="G557" s="424"/>
      <c r="H557" s="424" t="s">
        <v>211</v>
      </c>
      <c r="I557" s="424" t="s">
        <v>65</v>
      </c>
      <c r="J557" s="424" t="s">
        <v>220</v>
      </c>
      <c r="K557" s="424" t="s">
        <v>392</v>
      </c>
      <c r="L557" s="468" t="str">
        <f t="shared" si="247"/>
        <v>SL3-SP-LCS1-PB11</v>
      </c>
      <c r="M557" s="291" t="str">
        <f>IFERROR(VLOOKUP(J557,'LOOK-UP TABLES'!$AS:$AT,2,FALSE),"")</f>
        <v xml:space="preserve">Push Button </v>
      </c>
      <c r="N557" s="291" t="s">
        <v>61</v>
      </c>
      <c r="O557" s="291" t="s">
        <v>570</v>
      </c>
      <c r="P557" s="291" t="s">
        <v>535</v>
      </c>
      <c r="Q557" s="291" t="s">
        <v>584</v>
      </c>
      <c r="R557" s="291" t="s">
        <v>69</v>
      </c>
      <c r="S557" s="237" t="str">
        <f t="shared" si="248"/>
        <v>Shiploader 3 Spout LCS Coal Spout Spoon Retract Push Button</v>
      </c>
      <c r="T557" s="291"/>
      <c r="U557" s="291" t="str">
        <f>IFERROR(VLOOKUP(L557, 'IO LIST'!$J$10:$AE$1823,22, FALSE),"")</f>
        <v>SL3-BC-RCP1</v>
      </c>
      <c r="V557" s="291" t="s">
        <v>91</v>
      </c>
      <c r="W557" s="291" t="s">
        <v>71</v>
      </c>
      <c r="X557" s="622" t="s">
        <v>169</v>
      </c>
      <c r="Y557" s="625" t="s">
        <v>2333</v>
      </c>
      <c r="Z557" s="291"/>
      <c r="AA557" s="291"/>
      <c r="AB557" s="291"/>
      <c r="AC557" s="291"/>
      <c r="AD557" s="291"/>
      <c r="AE557" s="291"/>
      <c r="AF557" s="428" t="str">
        <f t="shared" si="249"/>
        <v/>
      </c>
      <c r="AJ557" s="447" t="s">
        <v>235</v>
      </c>
      <c r="AN557" s="429" t="s">
        <v>152</v>
      </c>
      <c r="AQ557" s="430"/>
    </row>
    <row r="558" spans="1:45" s="429" customFormat="1" ht="15" customHeight="1" x14ac:dyDescent="0.25">
      <c r="A558" s="426">
        <f t="shared" si="243"/>
        <v>549</v>
      </c>
      <c r="B558" s="291" t="s">
        <v>16</v>
      </c>
      <c r="C558" s="292" t="s">
        <v>59</v>
      </c>
      <c r="D558" s="292" t="s">
        <v>536</v>
      </c>
      <c r="E558" s="292"/>
      <c r="F558" s="424"/>
      <c r="G558" s="424"/>
      <c r="H558" s="424" t="s">
        <v>211</v>
      </c>
      <c r="I558" s="424" t="s">
        <v>65</v>
      </c>
      <c r="J558" s="424" t="s">
        <v>220</v>
      </c>
      <c r="K558" s="424" t="s">
        <v>396</v>
      </c>
      <c r="L558" s="468" t="str">
        <f t="shared" ref="L558:L563" si="250">IF(C558&lt;&gt;"",CONCATENATE(IF(C558&lt;&gt;"",C558,""),IF(D558&lt;&gt;"","-"&amp;D558&amp;E558,""),IF(F558&lt;&gt;"","-"&amp;F558&amp;G558,""),IF(H558&lt;&gt;"","-"&amp;H558&amp;I558,""),IF(J558&lt;&gt;"","-"&amp;J558&amp;K558,"")),"")</f>
        <v>SL3-SP-LCS1-PB12</v>
      </c>
      <c r="M558" s="291" t="str">
        <f>IFERROR(VLOOKUP(J558,'LOOK-UP TABLES'!$AS:$AT,2,FALSE),"")</f>
        <v xml:space="preserve">Push Button </v>
      </c>
      <c r="N558" s="291" t="s">
        <v>61</v>
      </c>
      <c r="O558" s="291" t="s">
        <v>570</v>
      </c>
      <c r="P558" s="291" t="s">
        <v>535</v>
      </c>
      <c r="Q558" s="291" t="s">
        <v>585</v>
      </c>
      <c r="R558" s="291" t="s">
        <v>69</v>
      </c>
      <c r="S558" s="237" t="str">
        <f t="shared" si="248"/>
        <v>Shiploader 3 Spout LCS Coal Spout Spoon Overtravel Bypass Push Button</v>
      </c>
      <c r="T558" s="291"/>
      <c r="U558" s="291" t="str">
        <f>IFERROR(VLOOKUP(L558, 'IO LIST'!$J$10:$AE$1823,22, FALSE),"")</f>
        <v>SL3-BC-RCP1</v>
      </c>
      <c r="V558" s="291" t="s">
        <v>91</v>
      </c>
      <c r="W558" s="291" t="s">
        <v>71</v>
      </c>
      <c r="X558" s="622" t="s">
        <v>169</v>
      </c>
      <c r="Y558" s="625" t="s">
        <v>2337</v>
      </c>
      <c r="Z558" s="291"/>
      <c r="AA558" s="291"/>
      <c r="AB558" s="291"/>
      <c r="AC558" s="291"/>
      <c r="AD558" s="291"/>
      <c r="AE558" s="291"/>
      <c r="AF558" s="428" t="str">
        <f t="shared" ref="AF558:AF563" si="251">IFERROR(IF(U558="FLEX-242-11","7265NBT-043020-242-100 to 180",IF(U558="FLEX-242-01","7265NBT-043020-242-000 to 083","")),"")</f>
        <v/>
      </c>
      <c r="AJ558" s="447" t="s">
        <v>235</v>
      </c>
      <c r="AN558" s="429" t="s">
        <v>152</v>
      </c>
      <c r="AQ558" s="430"/>
      <c r="AS558" s="451"/>
    </row>
    <row r="559" spans="1:45" s="429" customFormat="1" ht="15" customHeight="1" x14ac:dyDescent="0.25">
      <c r="A559" s="426">
        <f t="shared" si="243"/>
        <v>550</v>
      </c>
      <c r="B559" s="291" t="s">
        <v>16</v>
      </c>
      <c r="C559" s="292" t="s">
        <v>59</v>
      </c>
      <c r="D559" s="292" t="s">
        <v>536</v>
      </c>
      <c r="E559" s="292"/>
      <c r="F559" s="424"/>
      <c r="G559" s="424"/>
      <c r="H559" s="424" t="s">
        <v>211</v>
      </c>
      <c r="I559" s="424" t="s">
        <v>65</v>
      </c>
      <c r="J559" s="424" t="s">
        <v>220</v>
      </c>
      <c r="K559" s="424" t="s">
        <v>586</v>
      </c>
      <c r="L559" s="468" t="str">
        <f t="shared" si="250"/>
        <v>SL3-SP-LCS1-PB13</v>
      </c>
      <c r="M559" s="291" t="str">
        <f>IFERROR(VLOOKUP(J559,'LOOK-UP TABLES'!$AS:$AT,2,FALSE),"")</f>
        <v xml:space="preserve">Push Button </v>
      </c>
      <c r="N559" s="291" t="s">
        <v>61</v>
      </c>
      <c r="O559" s="291" t="s">
        <v>570</v>
      </c>
      <c r="P559" s="291" t="s">
        <v>587</v>
      </c>
      <c r="Q559" s="291" t="s">
        <v>588</v>
      </c>
      <c r="R559" s="291" t="s">
        <v>69</v>
      </c>
      <c r="S559" s="237" t="str">
        <f t="shared" si="248"/>
        <v>Shiploader 3 Spout LCS Potash Spout Hoist Raise Push Button</v>
      </c>
      <c r="T559" s="291"/>
      <c r="U559" s="291" t="str">
        <f>IFERROR(VLOOKUP(L559, 'IO LIST'!$J$10:$AE$1823,22, FALSE),"")</f>
        <v>SL3-BC-RCP1</v>
      </c>
      <c r="V559" s="291" t="s">
        <v>91</v>
      </c>
      <c r="W559" s="291" t="s">
        <v>71</v>
      </c>
      <c r="X559" s="622" t="s">
        <v>169</v>
      </c>
      <c r="Y559" s="625" t="s">
        <v>2333</v>
      </c>
      <c r="Z559" s="291"/>
      <c r="AA559" s="291"/>
      <c r="AB559" s="291"/>
      <c r="AC559" s="291"/>
      <c r="AD559" s="291"/>
      <c r="AE559" s="291"/>
      <c r="AF559" s="428" t="str">
        <f t="shared" si="251"/>
        <v/>
      </c>
      <c r="AJ559" s="447" t="s">
        <v>235</v>
      </c>
      <c r="AN559" s="429" t="s">
        <v>152</v>
      </c>
      <c r="AQ559" s="430"/>
    </row>
    <row r="560" spans="1:45" s="429" customFormat="1" ht="15" customHeight="1" x14ac:dyDescent="0.25">
      <c r="A560" s="426">
        <f t="shared" si="243"/>
        <v>551</v>
      </c>
      <c r="B560" s="291" t="s">
        <v>16</v>
      </c>
      <c r="C560" s="292" t="s">
        <v>59</v>
      </c>
      <c r="D560" s="292" t="s">
        <v>536</v>
      </c>
      <c r="E560" s="292"/>
      <c r="F560" s="424"/>
      <c r="G560" s="424"/>
      <c r="H560" s="424" t="s">
        <v>211</v>
      </c>
      <c r="I560" s="424" t="s">
        <v>65</v>
      </c>
      <c r="J560" s="424" t="s">
        <v>220</v>
      </c>
      <c r="K560" s="424" t="s">
        <v>589</v>
      </c>
      <c r="L560" s="468" t="str">
        <f t="shared" si="250"/>
        <v>SL3-SP-LCS1-PB14</v>
      </c>
      <c r="M560" s="291" t="str">
        <f>IFERROR(VLOOKUP(J560,'LOOK-UP TABLES'!$AS:$AT,2,FALSE),"")</f>
        <v xml:space="preserve">Push Button </v>
      </c>
      <c r="N560" s="291" t="s">
        <v>61</v>
      </c>
      <c r="O560" s="291" t="s">
        <v>570</v>
      </c>
      <c r="P560" s="291" t="s">
        <v>587</v>
      </c>
      <c r="Q560" s="291" t="s">
        <v>590</v>
      </c>
      <c r="R560" s="291" t="s">
        <v>69</v>
      </c>
      <c r="S560" s="237" t="str">
        <f t="shared" si="248"/>
        <v>Shiploader 3 Spout LCS Potash Spout Hoist Lower Push Button</v>
      </c>
      <c r="T560" s="291"/>
      <c r="U560" s="291" t="str">
        <f>IFERROR(VLOOKUP(L560, 'IO LIST'!$J$10:$AE$1823,22, FALSE),"")</f>
        <v>SL3-BC-RCP1</v>
      </c>
      <c r="V560" s="291" t="s">
        <v>91</v>
      </c>
      <c r="W560" s="291" t="s">
        <v>71</v>
      </c>
      <c r="X560" s="622" t="s">
        <v>169</v>
      </c>
      <c r="Y560" s="625" t="s">
        <v>2333</v>
      </c>
      <c r="Z560" s="291"/>
      <c r="AA560" s="291"/>
      <c r="AB560" s="291"/>
      <c r="AC560" s="291"/>
      <c r="AD560" s="291"/>
      <c r="AE560" s="291"/>
      <c r="AF560" s="428" t="str">
        <f t="shared" si="251"/>
        <v/>
      </c>
      <c r="AJ560" s="447" t="s">
        <v>235</v>
      </c>
      <c r="AN560" s="429" t="s">
        <v>152</v>
      </c>
      <c r="AQ560" s="430"/>
    </row>
    <row r="561" spans="1:45" s="429" customFormat="1" ht="15" customHeight="1" x14ac:dyDescent="0.25">
      <c r="A561" s="426">
        <f t="shared" si="243"/>
        <v>552</v>
      </c>
      <c r="B561" s="291" t="s">
        <v>16</v>
      </c>
      <c r="C561" s="292" t="s">
        <v>59</v>
      </c>
      <c r="D561" s="292" t="s">
        <v>536</v>
      </c>
      <c r="E561" s="292"/>
      <c r="F561" s="424"/>
      <c r="G561" s="424"/>
      <c r="H561" s="424" t="s">
        <v>211</v>
      </c>
      <c r="I561" s="424" t="s">
        <v>65</v>
      </c>
      <c r="J561" s="424" t="s">
        <v>220</v>
      </c>
      <c r="K561" s="424" t="s">
        <v>591</v>
      </c>
      <c r="L561" s="468" t="str">
        <f t="shared" si="250"/>
        <v>SL3-SP-LCS1-PB15</v>
      </c>
      <c r="M561" s="291" t="str">
        <f>IFERROR(VLOOKUP(J561,'LOOK-UP TABLES'!$AS:$AT,2,FALSE),"")</f>
        <v xml:space="preserve">Push Button </v>
      </c>
      <c r="N561" s="291" t="s">
        <v>61</v>
      </c>
      <c r="O561" s="291" t="s">
        <v>570</v>
      </c>
      <c r="P561" s="291" t="s">
        <v>587</v>
      </c>
      <c r="Q561" s="291" t="s">
        <v>592</v>
      </c>
      <c r="R561" s="291" t="s">
        <v>69</v>
      </c>
      <c r="S561" s="237" t="str">
        <f t="shared" si="248"/>
        <v>Shiploader 3 Spout LCS Potash Spout Hoist Overtravel Bypass Push Button</v>
      </c>
      <c r="T561" s="291"/>
      <c r="U561" s="291" t="str">
        <f>IFERROR(VLOOKUP(L561, 'IO LIST'!$J$10:$AE$1823,22, FALSE),"")</f>
        <v>SL3-BC-RCP1</v>
      </c>
      <c r="V561" s="291" t="s">
        <v>91</v>
      </c>
      <c r="W561" s="291" t="s">
        <v>71</v>
      </c>
      <c r="X561" s="622" t="s">
        <v>169</v>
      </c>
      <c r="Y561" s="625" t="s">
        <v>2337</v>
      </c>
      <c r="Z561" s="291"/>
      <c r="AA561" s="291"/>
      <c r="AB561" s="291"/>
      <c r="AC561" s="291"/>
      <c r="AD561" s="291"/>
      <c r="AE561" s="291"/>
      <c r="AF561" s="428" t="str">
        <f t="shared" si="251"/>
        <v/>
      </c>
      <c r="AJ561" s="447" t="s">
        <v>235</v>
      </c>
      <c r="AN561" s="429" t="s">
        <v>152</v>
      </c>
      <c r="AQ561" s="430"/>
    </row>
    <row r="562" spans="1:45" s="429" customFormat="1" ht="15" customHeight="1" x14ac:dyDescent="0.25">
      <c r="A562" s="426">
        <f t="shared" si="243"/>
        <v>553</v>
      </c>
      <c r="B562" s="291" t="s">
        <v>16</v>
      </c>
      <c r="C562" s="292" t="s">
        <v>59</v>
      </c>
      <c r="D562" s="292" t="s">
        <v>536</v>
      </c>
      <c r="E562" s="292"/>
      <c r="F562" s="424"/>
      <c r="G562" s="424"/>
      <c r="H562" s="424" t="s">
        <v>211</v>
      </c>
      <c r="I562" s="424" t="s">
        <v>65</v>
      </c>
      <c r="J562" s="424" t="s">
        <v>220</v>
      </c>
      <c r="K562" s="424" t="s">
        <v>593</v>
      </c>
      <c r="L562" s="468" t="str">
        <f t="shared" si="250"/>
        <v>SL3-SP-LCS1-PB16</v>
      </c>
      <c r="M562" s="291" t="str">
        <f>IFERROR(VLOOKUP(J562,'LOOK-UP TABLES'!$AS:$AT,2,FALSE),"")</f>
        <v xml:space="preserve">Push Button </v>
      </c>
      <c r="N562" s="291" t="s">
        <v>61</v>
      </c>
      <c r="O562" s="291" t="s">
        <v>570</v>
      </c>
      <c r="P562" s="291"/>
      <c r="Q562" s="291" t="s">
        <v>293</v>
      </c>
      <c r="R562" s="291" t="s">
        <v>69</v>
      </c>
      <c r="S562" s="237" t="str">
        <f>IF(L562&lt;&gt;"",IF(N562&lt;&gt;"",N562,"")&amp;IF(O562&lt;&gt;""," "&amp;O562,"")&amp;IF(P562&lt;&gt;""," "&amp;P562,"")&amp;IF(Q562&lt;&gt;""," "&amp;Q562,"")&amp;IF(R562&lt;&gt;""," "&amp;R562,""),"")</f>
        <v>Shiploader 3 Spout LCS Stop HPU Motor Push Button</v>
      </c>
      <c r="T562" s="291"/>
      <c r="U562" s="291" t="str">
        <f>IFERROR(VLOOKUP(L562, 'IO LIST'!$J$10:$AE$1823,22, FALSE),"")</f>
        <v>SL3-BC-RCP1</v>
      </c>
      <c r="V562" s="291" t="s">
        <v>91</v>
      </c>
      <c r="W562" s="291" t="s">
        <v>71</v>
      </c>
      <c r="X562" s="622" t="s">
        <v>169</v>
      </c>
      <c r="Y562" s="625" t="s">
        <v>2335</v>
      </c>
      <c r="Z562" s="291"/>
      <c r="AA562" s="291"/>
      <c r="AB562" s="291"/>
      <c r="AC562" s="291"/>
      <c r="AD562" s="291"/>
      <c r="AE562" s="291"/>
      <c r="AF562" s="428" t="str">
        <f t="shared" si="251"/>
        <v/>
      </c>
      <c r="AJ562" s="447" t="s">
        <v>235</v>
      </c>
      <c r="AN562" s="429" t="s">
        <v>152</v>
      </c>
      <c r="AQ562" s="430"/>
    </row>
    <row r="563" spans="1:45" s="429" customFormat="1" ht="15" customHeight="1" x14ac:dyDescent="0.25">
      <c r="A563" s="426">
        <f t="shared" si="72"/>
        <v>554</v>
      </c>
      <c r="B563" s="291" t="s">
        <v>16</v>
      </c>
      <c r="C563" s="292" t="s">
        <v>59</v>
      </c>
      <c r="D563" s="292" t="s">
        <v>536</v>
      </c>
      <c r="E563" s="292"/>
      <c r="F563" s="424"/>
      <c r="G563" s="424"/>
      <c r="H563" s="424" t="s">
        <v>211</v>
      </c>
      <c r="I563" s="424" t="s">
        <v>65</v>
      </c>
      <c r="J563" s="424" t="s">
        <v>448</v>
      </c>
      <c r="K563" s="424" t="s">
        <v>216</v>
      </c>
      <c r="L563" s="468" t="str">
        <f t="shared" si="250"/>
        <v>SL3-SP-LCS1-SEL1A</v>
      </c>
      <c r="M563" s="291" t="str">
        <f>IFERROR(VLOOKUP(J563,'LOOK-UP TABLES'!$AS:$AT,2,FALSE),"")</f>
        <v xml:space="preserve">Selector Switch </v>
      </c>
      <c r="N563" s="291" t="s">
        <v>61</v>
      </c>
      <c r="O563" s="291" t="s">
        <v>570</v>
      </c>
      <c r="P563" s="291" t="s">
        <v>594</v>
      </c>
      <c r="Q563" s="291" t="s">
        <v>268</v>
      </c>
      <c r="R563" s="291" t="s">
        <v>451</v>
      </c>
      <c r="S563" s="237" t="str">
        <f>IF(L563&lt;&gt;"",IF(N563&lt;&gt;"",N563,"")&amp;IF(O563&lt;&gt;""," "&amp;O563,"")&amp;IF(P563&lt;&gt;""," "&amp;P563,"")&amp;IF(Q563&lt;&gt;""," "&amp;Q563,"")&amp;IF(R563&lt;&gt;""," "&amp;R563,""),"")</f>
        <v>Shiploader 3 Spout LCS Lift Arm Left Cylinder Extend Selector Switch</v>
      </c>
      <c r="T563" s="291"/>
      <c r="U563" s="291" t="str">
        <f>IFERROR(VLOOKUP(L563, 'IO LIST'!$J$10:$AE$1823,22, FALSE),"")</f>
        <v>SL3-BC-RCP1</v>
      </c>
      <c r="V563" s="291" t="s">
        <v>91</v>
      </c>
      <c r="W563" s="291" t="s">
        <v>71</v>
      </c>
      <c r="X563" s="622" t="s">
        <v>169</v>
      </c>
      <c r="Y563" s="625" t="s">
        <v>2338</v>
      </c>
      <c r="Z563" s="291"/>
      <c r="AA563" s="291"/>
      <c r="AB563" s="291"/>
      <c r="AC563" s="291"/>
      <c r="AD563" s="291"/>
      <c r="AE563" s="291"/>
      <c r="AF563" s="428" t="str">
        <f t="shared" si="251"/>
        <v/>
      </c>
      <c r="AN563" s="429" t="s">
        <v>152</v>
      </c>
      <c r="AQ563" s="430"/>
    </row>
    <row r="564" spans="1:45" s="429" customFormat="1" ht="15" customHeight="1" x14ac:dyDescent="0.25">
      <c r="A564" s="426">
        <f t="shared" si="72"/>
        <v>555</v>
      </c>
      <c r="B564" s="291" t="s">
        <v>16</v>
      </c>
      <c r="C564" s="292" t="s">
        <v>59</v>
      </c>
      <c r="D564" s="292" t="s">
        <v>536</v>
      </c>
      <c r="E564" s="292"/>
      <c r="F564" s="424"/>
      <c r="G564" s="424"/>
      <c r="H564" s="424" t="s">
        <v>211</v>
      </c>
      <c r="I564" s="424" t="s">
        <v>65</v>
      </c>
      <c r="J564" s="424" t="s">
        <v>448</v>
      </c>
      <c r="K564" s="424" t="s">
        <v>219</v>
      </c>
      <c r="L564" s="468" t="str">
        <f t="shared" ref="L564" si="252">IF(C564&lt;&gt;"",CONCATENATE(IF(C564&lt;&gt;"",C564,""),IF(D564&lt;&gt;"","-"&amp;D564&amp;E564,""),IF(F564&lt;&gt;"","-"&amp;F564&amp;G564,""),IF(H564&lt;&gt;"","-"&amp;H564&amp;I564,""),IF(J564&lt;&gt;"","-"&amp;J564&amp;K564,"")),"")</f>
        <v>SL3-SP-LCS1-SEL1B</v>
      </c>
      <c r="M564" s="291" t="str">
        <f>IFERROR(VLOOKUP(J564,'LOOK-UP TABLES'!$AS:$AT,2,FALSE),"")</f>
        <v xml:space="preserve">Selector Switch </v>
      </c>
      <c r="N564" s="291" t="s">
        <v>61</v>
      </c>
      <c r="O564" s="291" t="s">
        <v>570</v>
      </c>
      <c r="P564" s="291" t="s">
        <v>594</v>
      </c>
      <c r="Q564" s="291" t="s">
        <v>271</v>
      </c>
      <c r="R564" s="291" t="s">
        <v>451</v>
      </c>
      <c r="S564" s="237" t="str">
        <f t="shared" ref="S564" si="253">IF(L564&lt;&gt;"",IF(N564&lt;&gt;"",N564,"")&amp;IF(O564&lt;&gt;""," "&amp;O564,"")&amp;IF(P564&lt;&gt;""," "&amp;P564,"")&amp;IF(Q564&lt;&gt;""," "&amp;Q564,"")&amp;IF(R564&lt;&gt;""," "&amp;R564,""),"")</f>
        <v>Shiploader 3 Spout LCS Lift Arm Left Cylinder Retract Selector Switch</v>
      </c>
      <c r="T564" s="291"/>
      <c r="U564" s="291" t="str">
        <f>IFERROR(VLOOKUP(L564, 'IO LIST'!$J$10:$AE$1823,22, FALSE),"")</f>
        <v>SL3-BC-RCP1</v>
      </c>
      <c r="V564" s="291" t="s">
        <v>91</v>
      </c>
      <c r="W564" s="291" t="s">
        <v>71</v>
      </c>
      <c r="X564" s="622" t="s">
        <v>169</v>
      </c>
      <c r="Y564" s="625" t="s">
        <v>2338</v>
      </c>
      <c r="Z564" s="291"/>
      <c r="AA564" s="291"/>
      <c r="AB564" s="291"/>
      <c r="AC564" s="291"/>
      <c r="AD564" s="291"/>
      <c r="AE564" s="291"/>
      <c r="AF564" s="428" t="str">
        <f t="shared" ref="AF564" si="254">IFERROR(IF(U564="FLEX-242-11","7265NBT-043020-242-100 to 180",IF(U564="FLEX-242-01","7265NBT-043020-242-000 to 083","")),"")</f>
        <v/>
      </c>
      <c r="AN564" s="429" t="s">
        <v>152</v>
      </c>
      <c r="AQ564" s="430"/>
    </row>
    <row r="565" spans="1:45" s="429" customFormat="1" ht="15" customHeight="1" x14ac:dyDescent="0.25">
      <c r="A565" s="426">
        <f t="shared" si="72"/>
        <v>556</v>
      </c>
      <c r="B565" s="291" t="s">
        <v>16</v>
      </c>
      <c r="C565" s="292" t="s">
        <v>59</v>
      </c>
      <c r="D565" s="292" t="s">
        <v>536</v>
      </c>
      <c r="E565" s="292"/>
      <c r="F565" s="424"/>
      <c r="G565" s="424"/>
      <c r="H565" s="424" t="s">
        <v>211</v>
      </c>
      <c r="I565" s="424" t="s">
        <v>65</v>
      </c>
      <c r="J565" s="424" t="s">
        <v>448</v>
      </c>
      <c r="K565" s="424" t="s">
        <v>266</v>
      </c>
      <c r="L565" s="468" t="str">
        <f>IF(C565&lt;&gt;"",CONCATENATE(IF(C565&lt;&gt;"",C565,""),IF(D565&lt;&gt;"","-"&amp;D565&amp;E565,""),IF(F565&lt;&gt;"","-"&amp;F565&amp;G565,""),IF(H565&lt;&gt;"","-"&amp;H565&amp;I565,""),IF(J565&lt;&gt;"","-"&amp;J565&amp;K565,"")),"")</f>
        <v>SL3-SP-LCS1-SEL2A</v>
      </c>
      <c r="M565" s="291" t="str">
        <f>IFERROR(VLOOKUP(J565,'LOOK-UP TABLES'!$AS:$AT,2,FALSE),"")</f>
        <v xml:space="preserve">Selector Switch </v>
      </c>
      <c r="N565" s="291" t="s">
        <v>61</v>
      </c>
      <c r="O565" s="291" t="s">
        <v>570</v>
      </c>
      <c r="P565" s="291" t="s">
        <v>595</v>
      </c>
      <c r="Q565" s="291" t="s">
        <v>268</v>
      </c>
      <c r="R565" s="291" t="s">
        <v>451</v>
      </c>
      <c r="S565" s="237" t="str">
        <f>IF(L565&lt;&gt;"",IF(N565&lt;&gt;"",N565,"")&amp;IF(O565&lt;&gt;""," "&amp;O565,"")&amp;IF(P565&lt;&gt;""," "&amp;P565,"")&amp;IF(Q565&lt;&gt;""," "&amp;Q565,"")&amp;IF(R565&lt;&gt;""," "&amp;R565,""),"")</f>
        <v>Shiploader 3 Spout LCS Lift Arm Right Cylinder Extend Selector Switch</v>
      </c>
      <c r="T565" s="291"/>
      <c r="U565" s="291" t="str">
        <f>IFERROR(VLOOKUP(L565, 'IO LIST'!$J$10:$AE$1823,22, FALSE),"")</f>
        <v>SL3-BC-RCP1</v>
      </c>
      <c r="V565" s="291" t="s">
        <v>91</v>
      </c>
      <c r="W565" s="291" t="s">
        <v>71</v>
      </c>
      <c r="X565" s="622" t="s">
        <v>169</v>
      </c>
      <c r="Y565" s="625" t="s">
        <v>2338</v>
      </c>
      <c r="Z565" s="291"/>
      <c r="AA565" s="291"/>
      <c r="AB565" s="291"/>
      <c r="AC565" s="291"/>
      <c r="AD565" s="291"/>
      <c r="AE565" s="291"/>
      <c r="AF565" s="428" t="str">
        <f>IFERROR(IF(U565="FLEX-242-11","7265NBT-043020-242-100 to 180",IF(U565="FLEX-242-01","7265NBT-043020-242-000 to 083","")),"")</f>
        <v/>
      </c>
      <c r="AN565" s="429" t="s">
        <v>152</v>
      </c>
      <c r="AQ565" s="430"/>
    </row>
    <row r="566" spans="1:45" s="429" customFormat="1" ht="15" customHeight="1" x14ac:dyDescent="0.25">
      <c r="A566" s="426">
        <f t="shared" si="72"/>
        <v>557</v>
      </c>
      <c r="B566" s="291" t="s">
        <v>16</v>
      </c>
      <c r="C566" s="292" t="s">
        <v>59</v>
      </c>
      <c r="D566" s="292" t="s">
        <v>536</v>
      </c>
      <c r="E566" s="292"/>
      <c r="F566" s="424"/>
      <c r="G566" s="424"/>
      <c r="H566" s="424" t="s">
        <v>211</v>
      </c>
      <c r="I566" s="424" t="s">
        <v>65</v>
      </c>
      <c r="J566" s="424" t="s">
        <v>448</v>
      </c>
      <c r="K566" s="424" t="s">
        <v>270</v>
      </c>
      <c r="L566" s="468" t="str">
        <f t="shared" ref="L566" si="255">IF(C566&lt;&gt;"",CONCATENATE(IF(C566&lt;&gt;"",C566,""),IF(D566&lt;&gt;"","-"&amp;D566&amp;E566,""),IF(F566&lt;&gt;"","-"&amp;F566&amp;G566,""),IF(H566&lt;&gt;"","-"&amp;H566&amp;I566,""),IF(J566&lt;&gt;"","-"&amp;J566&amp;K566,"")),"")</f>
        <v>SL3-SP-LCS1-SEL2B</v>
      </c>
      <c r="M566" s="291" t="str">
        <f>IFERROR(VLOOKUP(J566,'LOOK-UP TABLES'!$AS:$AT,2,FALSE),"")</f>
        <v xml:space="preserve">Selector Switch </v>
      </c>
      <c r="N566" s="291" t="s">
        <v>61</v>
      </c>
      <c r="O566" s="291" t="s">
        <v>570</v>
      </c>
      <c r="P566" s="291" t="s">
        <v>595</v>
      </c>
      <c r="Q566" s="291" t="s">
        <v>271</v>
      </c>
      <c r="R566" s="291" t="s">
        <v>451</v>
      </c>
      <c r="S566" s="237" t="str">
        <f t="shared" ref="S566" si="256">IF(L566&lt;&gt;"",IF(N566&lt;&gt;"",N566,"")&amp;IF(O566&lt;&gt;""," "&amp;O566,"")&amp;IF(P566&lt;&gt;""," "&amp;P566,"")&amp;IF(Q566&lt;&gt;""," "&amp;Q566,"")&amp;IF(R566&lt;&gt;""," "&amp;R566,""),"")</f>
        <v>Shiploader 3 Spout LCS Lift Arm Right Cylinder Retract Selector Switch</v>
      </c>
      <c r="T566" s="291"/>
      <c r="U566" s="291" t="str">
        <f>IFERROR(VLOOKUP(L566, 'IO LIST'!$J$10:$AE$1823,22, FALSE),"")</f>
        <v>SL3-BC-RCP1</v>
      </c>
      <c r="V566" s="291" t="s">
        <v>91</v>
      </c>
      <c r="W566" s="291" t="s">
        <v>71</v>
      </c>
      <c r="X566" s="622" t="s">
        <v>169</v>
      </c>
      <c r="Y566" s="625" t="s">
        <v>2338</v>
      </c>
      <c r="Z566" s="291"/>
      <c r="AA566" s="291"/>
      <c r="AB566" s="291"/>
      <c r="AC566" s="291"/>
      <c r="AD566" s="291"/>
      <c r="AE566" s="291"/>
      <c r="AF566" s="428" t="str">
        <f t="shared" ref="AF566" si="257">IFERROR(IF(U566="FLEX-242-11","7265NBT-043020-242-100 to 180",IF(U566="FLEX-242-01","7265NBT-043020-242-000 to 083","")),"")</f>
        <v/>
      </c>
      <c r="AN566" s="429" t="s">
        <v>152</v>
      </c>
      <c r="AQ566" s="430"/>
    </row>
    <row r="567" spans="1:45" s="429" customFormat="1" ht="15" customHeight="1" x14ac:dyDescent="0.25">
      <c r="A567" s="426">
        <f t="shared" si="243"/>
        <v>558</v>
      </c>
      <c r="B567" s="291" t="s">
        <v>16</v>
      </c>
      <c r="C567" s="292" t="s">
        <v>59</v>
      </c>
      <c r="D567" s="292" t="s">
        <v>536</v>
      </c>
      <c r="E567" s="292"/>
      <c r="F567" s="424"/>
      <c r="G567" s="424"/>
      <c r="H567" s="424" t="s">
        <v>211</v>
      </c>
      <c r="I567" s="424" t="s">
        <v>65</v>
      </c>
      <c r="J567" s="424" t="s">
        <v>212</v>
      </c>
      <c r="K567" s="424" t="s">
        <v>65</v>
      </c>
      <c r="L567" s="523" t="str">
        <f>IF(C567&lt;&gt;"",CONCATENATE(IF(C567&lt;&gt;"",C567,""),IF(D567&lt;&gt;"","-"&amp;D567&amp;E567,""),IF(F567&lt;&gt;"","-"&amp;F567&amp;G567,""),IF(H567&lt;&gt;"","-"&amp;H567&amp;I567,""),IF(J567&lt;&gt;"","-"&amp;J567&amp;K567,"")),"")</f>
        <v>SL3-SP-LCS1-PL1</v>
      </c>
      <c r="M567" s="291" t="str">
        <f>IFERROR(VLOOKUP(J567,'LOOK-UP TABLES'!$AS:$AT,2,FALSE),"")</f>
        <v xml:space="preserve">Pilot Light </v>
      </c>
      <c r="N567" s="291" t="s">
        <v>61</v>
      </c>
      <c r="O567" s="291" t="s">
        <v>570</v>
      </c>
      <c r="P567" s="291" t="s">
        <v>211</v>
      </c>
      <c r="Q567" s="291" t="s">
        <v>300</v>
      </c>
      <c r="R567" s="291" t="s">
        <v>214</v>
      </c>
      <c r="S567" s="237" t="str">
        <f t="shared" si="245"/>
        <v>Shiploader 3 Spout LCS LCS Maintenance Mode Pilot Light</v>
      </c>
      <c r="T567" s="291"/>
      <c r="U567" s="291" t="str">
        <f>IFERROR(VLOOKUP(L567, 'IO LIST'!$J$10:$AE$1823,22, FALSE),"")</f>
        <v>SL3-BC-RCP1</v>
      </c>
      <c r="V567" s="291" t="s">
        <v>99</v>
      </c>
      <c r="W567" s="291" t="s">
        <v>71</v>
      </c>
      <c r="X567" s="622" t="s">
        <v>169</v>
      </c>
      <c r="Y567" s="625" t="s">
        <v>2331</v>
      </c>
      <c r="Z567" s="291"/>
      <c r="AA567" s="291"/>
      <c r="AB567" s="291"/>
      <c r="AC567" s="291"/>
      <c r="AD567" s="291"/>
      <c r="AE567" s="291"/>
      <c r="AF567" s="428" t="str">
        <f>IFERROR(IF(U567="FLEX-242-11","7265NBT-043020-242-100 to 180",IF(U567="FLEX-242-01","7265NBT-043020-242-000 to 083","")),"")</f>
        <v/>
      </c>
      <c r="AG567" s="596">
        <v>45468</v>
      </c>
      <c r="AH567" s="429" t="s">
        <v>301</v>
      </c>
      <c r="AJ567" s="447" t="s">
        <v>235</v>
      </c>
      <c r="AN567" s="429" t="s">
        <v>106</v>
      </c>
      <c r="AQ567" s="430"/>
    </row>
    <row r="568" spans="1:45" s="20" customFormat="1" ht="15" customHeight="1" x14ac:dyDescent="0.25">
      <c r="A568" s="137">
        <f t="shared" si="243"/>
        <v>559</v>
      </c>
      <c r="B568" s="21"/>
      <c r="C568" s="15"/>
      <c r="D568" s="15"/>
      <c r="E568" s="15"/>
      <c r="F568" s="16"/>
      <c r="G568" s="16"/>
      <c r="H568" s="16"/>
      <c r="I568" s="16"/>
      <c r="J568" s="16"/>
      <c r="K568" s="16"/>
      <c r="L568" s="238"/>
      <c r="M568" s="21" t="str">
        <f>IFERROR(VLOOKUP(J568,'LOOK-UP TABLES'!$AS:$AT,2,FALSE),"")</f>
        <v/>
      </c>
      <c r="N568" s="21"/>
      <c r="O568" s="21"/>
      <c r="P568" s="21"/>
      <c r="Q568" s="21"/>
      <c r="R568" s="21"/>
      <c r="S568" s="37"/>
      <c r="T568" s="21"/>
      <c r="U568" s="21" t="str">
        <f>IFERROR(VLOOKUP(L568, 'IO LIST'!$J$10:$AE$1823,22, FALSE),"")</f>
        <v/>
      </c>
      <c r="V568" s="21"/>
      <c r="W568" s="21"/>
      <c r="X568" s="21"/>
      <c r="Y568" s="27"/>
      <c r="Z568" s="21"/>
      <c r="AA568" s="21"/>
      <c r="AB568" s="21"/>
      <c r="AC568" s="21"/>
      <c r="AD568" s="21"/>
      <c r="AE568" s="21"/>
      <c r="AF568" s="28"/>
      <c r="AI568" s="22"/>
      <c r="AQ568" s="192"/>
    </row>
    <row r="569" spans="1:45" s="1" customFormat="1" ht="15" customHeight="1" x14ac:dyDescent="0.25">
      <c r="A569" s="150">
        <f t="shared" si="81"/>
        <v>560</v>
      </c>
      <c r="B569" s="150"/>
      <c r="C569" s="150"/>
      <c r="D569" s="150"/>
      <c r="E569" s="150"/>
      <c r="F569" s="148"/>
      <c r="G569" s="148"/>
      <c r="H569" s="148"/>
      <c r="I569" s="148"/>
      <c r="J569" s="148"/>
      <c r="K569" s="148"/>
      <c r="L569" s="150"/>
      <c r="M569" s="150"/>
      <c r="N569" s="150"/>
      <c r="O569" s="150" t="s">
        <v>535</v>
      </c>
      <c r="P569" s="150" t="s">
        <v>546</v>
      </c>
      <c r="Q569" s="150" t="s">
        <v>596</v>
      </c>
      <c r="R569" s="150"/>
      <c r="S569" s="153"/>
      <c r="T569" s="150"/>
      <c r="U569" s="150" t="str">
        <f>IFERROR(VLOOKUP(L569, 'IO LIST'!$J$10:$AE$1823,22, FALSE),"")</f>
        <v/>
      </c>
      <c r="V569" s="150"/>
      <c r="W569" s="150"/>
      <c r="X569" s="150"/>
      <c r="Y569" s="154"/>
      <c r="Z569" s="150"/>
      <c r="AA569" s="150"/>
      <c r="AB569" s="150"/>
      <c r="AC569" s="150"/>
      <c r="AD569" s="150"/>
      <c r="AE569" s="150" t="s">
        <v>63</v>
      </c>
      <c r="AF569" s="155" t="str">
        <f t="shared" ref="AF569" si="258">IFERROR(IF(U569="FLEX-242-11","7265NBT-043020-242-100 to 180",IF(U569="FLEX-242-01","7265NBT-043020-242-000 to 083","")),"")</f>
        <v/>
      </c>
      <c r="AH569" s="22"/>
      <c r="AI569" s="22"/>
      <c r="AJ569" s="22"/>
      <c r="AK569" s="22"/>
      <c r="AQ569" s="42"/>
    </row>
    <row r="570" spans="1:45" s="20" customFormat="1" ht="15" customHeight="1" x14ac:dyDescent="0.25">
      <c r="A570" s="137">
        <f t="shared" si="81"/>
        <v>561</v>
      </c>
      <c r="B570" s="21" t="s">
        <v>9</v>
      </c>
      <c r="C570" s="15" t="s">
        <v>59</v>
      </c>
      <c r="D570" s="15" t="s">
        <v>536</v>
      </c>
      <c r="E570" s="15">
        <v>1</v>
      </c>
      <c r="F570" s="16" t="s">
        <v>222</v>
      </c>
      <c r="G570" s="16" t="s">
        <v>65</v>
      </c>
      <c r="H570" s="244"/>
      <c r="I570" s="16"/>
      <c r="J570" s="16" t="s">
        <v>205</v>
      </c>
      <c r="K570" s="16">
        <v>1</v>
      </c>
      <c r="L570" s="359" t="str">
        <f t="shared" ref="L570:L573" si="259">IF(C570&lt;&gt;"",CONCATENATE(IF(C570&lt;&gt;"",C570,""),IF(D570&lt;&gt;"","-"&amp;D570&amp;E570,""),IF(F570&lt;&gt;"","-"&amp;F570&amp;G570,""),IF(H570&lt;&gt;"","-"&amp;H570&amp;I570,""),IF(J570&lt;&gt;"","-"&amp;J570&amp;K570,"")),"")</f>
        <v>SL3-SP1-HPU1-LSL1</v>
      </c>
      <c r="M570" s="21" t="str">
        <f>IFERROR(VLOOKUP(J570,'LOOK-UP TABLES'!$AS:$AT,2,FALSE),"")</f>
        <v>Level Switch Low Warning</v>
      </c>
      <c r="N570" s="21" t="s">
        <v>61</v>
      </c>
      <c r="O570" s="21" t="s">
        <v>535</v>
      </c>
      <c r="P570" s="452" t="s">
        <v>546</v>
      </c>
      <c r="Q570" s="449" t="s">
        <v>238</v>
      </c>
      <c r="R570" s="291" t="s">
        <v>156</v>
      </c>
      <c r="S570" s="37" t="str">
        <f t="shared" si="225"/>
        <v>Shiploader 3 Coal Spout HPU1 Low Oil Warning Level Switch</v>
      </c>
      <c r="T570" s="21"/>
      <c r="U570" s="21" t="str">
        <f>IFERROR(VLOOKUP(L570, 'IO LIST'!$J$10:$AE$1823,22, FALSE),"")</f>
        <v>SL3-BH-RCP1</v>
      </c>
      <c r="V570" s="21" t="s">
        <v>91</v>
      </c>
      <c r="W570" s="21" t="s">
        <v>119</v>
      </c>
      <c r="X570" s="21"/>
      <c r="Y570" s="27"/>
      <c r="Z570" s="21"/>
      <c r="AA570" s="21"/>
      <c r="AB570" s="21"/>
      <c r="AC570" s="21"/>
      <c r="AD570" s="21"/>
      <c r="AE570" s="21"/>
      <c r="AF570" s="28" t="str">
        <f t="shared" si="215"/>
        <v/>
      </c>
      <c r="AI570" s="22"/>
      <c r="AJ570" s="20" t="s">
        <v>75</v>
      </c>
      <c r="AK570" s="290" t="s">
        <v>76</v>
      </c>
      <c r="AP570" s="20" t="s">
        <v>232</v>
      </c>
      <c r="AQ570" s="192" t="s">
        <v>233</v>
      </c>
    </row>
    <row r="571" spans="1:45" s="20" customFormat="1" ht="15" customHeight="1" x14ac:dyDescent="0.25">
      <c r="A571" s="137">
        <f t="shared" si="81"/>
        <v>562</v>
      </c>
      <c r="B571" s="21" t="s">
        <v>237</v>
      </c>
      <c r="C571" s="15" t="s">
        <v>59</v>
      </c>
      <c r="D571" s="15" t="s">
        <v>536</v>
      </c>
      <c r="E571" s="15">
        <v>1</v>
      </c>
      <c r="F571" s="16" t="s">
        <v>222</v>
      </c>
      <c r="G571" s="16" t="s">
        <v>65</v>
      </c>
      <c r="H571" s="244"/>
      <c r="I571" s="16"/>
      <c r="J571" s="16" t="s">
        <v>207</v>
      </c>
      <c r="K571" s="16" t="s">
        <v>65</v>
      </c>
      <c r="L571" s="359" t="str">
        <f t="shared" si="259"/>
        <v>SL3-SP1-HPU1-LSLL1</v>
      </c>
      <c r="M571" s="21" t="str">
        <f>IFERROR(VLOOKUP(J571,'LOOK-UP TABLES'!$AS:$AT,2,FALSE),"")</f>
        <v>Level Switch Low Trip</v>
      </c>
      <c r="N571" s="21" t="s">
        <v>61</v>
      </c>
      <c r="O571" s="21" t="s">
        <v>535</v>
      </c>
      <c r="P571" s="452" t="s">
        <v>546</v>
      </c>
      <c r="Q571" s="449" t="s">
        <v>240</v>
      </c>
      <c r="R571" s="291" t="s">
        <v>156</v>
      </c>
      <c r="S571" s="37" t="str">
        <f t="shared" si="225"/>
        <v>Shiploader 3 Coal Spout HPU1 Low Low Oil Shutdown Level Switch</v>
      </c>
      <c r="T571" s="21"/>
      <c r="U571" s="21" t="str">
        <f>IFERROR(VLOOKUP(L571, 'IO LIST'!$J$10:$AE$1823,22, FALSE),"")</f>
        <v>SL3-BH-RCP1</v>
      </c>
      <c r="V571" s="21" t="s">
        <v>91</v>
      </c>
      <c r="W571" s="21" t="s">
        <v>119</v>
      </c>
      <c r="X571" s="21"/>
      <c r="Y571" s="27"/>
      <c r="Z571" s="21"/>
      <c r="AA571" s="21"/>
      <c r="AB571" s="21"/>
      <c r="AC571" s="21"/>
      <c r="AD571" s="21"/>
      <c r="AE571" s="21"/>
      <c r="AF571" s="28"/>
      <c r="AK571" s="338"/>
      <c r="AQ571" s="192" t="s">
        <v>233</v>
      </c>
    </row>
    <row r="572" spans="1:45" s="20" customFormat="1" ht="15" customHeight="1" x14ac:dyDescent="0.25">
      <c r="A572" s="137">
        <f t="shared" si="81"/>
        <v>563</v>
      </c>
      <c r="B572" s="21" t="s">
        <v>9</v>
      </c>
      <c r="C572" s="15" t="s">
        <v>59</v>
      </c>
      <c r="D572" s="15" t="s">
        <v>536</v>
      </c>
      <c r="E572" s="15">
        <v>1</v>
      </c>
      <c r="F572" s="16" t="s">
        <v>222</v>
      </c>
      <c r="G572" s="16" t="s">
        <v>65</v>
      </c>
      <c r="H572" s="244"/>
      <c r="I572" s="16"/>
      <c r="J572" s="16" t="s">
        <v>242</v>
      </c>
      <c r="K572" s="16">
        <v>1</v>
      </c>
      <c r="L572" s="359" t="str">
        <f t="shared" si="259"/>
        <v>SL3-SP1-HPU1-LT1</v>
      </c>
      <c r="M572" s="21" t="str">
        <f>IFERROR(VLOOKUP(J572,'LOOK-UP TABLES'!$AS:$AT,2,FALSE),"")</f>
        <v xml:space="preserve">Level Transmitter (Ultrasonic that give 4-20mA output) </v>
      </c>
      <c r="N572" s="21" t="s">
        <v>61</v>
      </c>
      <c r="O572" s="21" t="s">
        <v>535</v>
      </c>
      <c r="P572" s="452" t="s">
        <v>546</v>
      </c>
      <c r="Q572" s="449" t="s">
        <v>243</v>
      </c>
      <c r="R572" s="291" t="s">
        <v>244</v>
      </c>
      <c r="S572" s="37" t="str">
        <f>IF(L572&lt;&gt;"",IF(N572&lt;&gt;"",N572,"")&amp;IF(O572&lt;&gt;""," "&amp;O572,"")&amp;IF(P572&lt;&gt;""," "&amp;P572,"")&amp;IF(Q572&lt;&gt;""," "&amp;Q572,"")&amp;IF(R572&lt;&gt;""," "&amp;R572,""),"")</f>
        <v>Shiploader 3 Coal Spout HPU1 Oil Level Transmitter</v>
      </c>
      <c r="T572" s="21"/>
      <c r="U572" s="21" t="str">
        <f>IFERROR(VLOOKUP(L572, 'IO LIST'!$J$10:$AE$1823,22, FALSE),"")</f>
        <v>SL3-BH-RCP1</v>
      </c>
      <c r="V572" s="21" t="s">
        <v>136</v>
      </c>
      <c r="W572" s="21" t="s">
        <v>119</v>
      </c>
      <c r="X572" s="21"/>
      <c r="Y572" s="27"/>
      <c r="Z572" s="21"/>
      <c r="AA572" s="21"/>
      <c r="AB572" s="21"/>
      <c r="AC572" s="21"/>
      <c r="AD572" s="21"/>
      <c r="AE572" s="21"/>
      <c r="AF572" s="28" t="str">
        <f>IFERROR(IF(U572="FLEX-242-11","7265NBT-043020-242-100 to 180",IF(U572="FLEX-242-01","7265NBT-043020-242-000 to 083","")),"")</f>
        <v/>
      </c>
      <c r="AI572" s="22"/>
      <c r="AJ572" s="20" t="s">
        <v>75</v>
      </c>
      <c r="AK572" s="290" t="s">
        <v>76</v>
      </c>
      <c r="AP572" s="20" t="s">
        <v>232</v>
      </c>
      <c r="AQ572" s="192" t="s">
        <v>233</v>
      </c>
    </row>
    <row r="573" spans="1:45" s="20" customFormat="1" ht="15" customHeight="1" x14ac:dyDescent="0.25">
      <c r="A573" s="137">
        <f t="shared" si="81"/>
        <v>564</v>
      </c>
      <c r="B573" s="21" t="s">
        <v>9</v>
      </c>
      <c r="C573" s="15" t="s">
        <v>59</v>
      </c>
      <c r="D573" s="15" t="s">
        <v>536</v>
      </c>
      <c r="E573" s="15">
        <v>1</v>
      </c>
      <c r="F573" s="16" t="s">
        <v>222</v>
      </c>
      <c r="G573" s="16" t="s">
        <v>65</v>
      </c>
      <c r="H573" s="244"/>
      <c r="I573" s="16"/>
      <c r="J573" s="16" t="s">
        <v>196</v>
      </c>
      <c r="K573" s="16">
        <v>1</v>
      </c>
      <c r="L573" s="359" t="str">
        <f t="shared" si="259"/>
        <v>SL3-SP1-HPU1-TT1</v>
      </c>
      <c r="M573" s="21" t="str">
        <f>IFERROR(VLOOKUP(J573,'LOOK-UP TABLES'!$AS:$AT,2,FALSE),"")</f>
        <v>Temperature Transmitter</v>
      </c>
      <c r="N573" s="21" t="s">
        <v>61</v>
      </c>
      <c r="O573" s="21" t="s">
        <v>535</v>
      </c>
      <c r="P573" s="452" t="s">
        <v>546</v>
      </c>
      <c r="Q573" s="449" t="s">
        <v>245</v>
      </c>
      <c r="R573" s="291" t="s">
        <v>244</v>
      </c>
      <c r="S573" s="37" t="str">
        <f>IF(L573&lt;&gt;"",IF(N573&lt;&gt;"",N573,"")&amp;IF(O573&lt;&gt;""," "&amp;O573,"")&amp;IF(P573&lt;&gt;""," "&amp;P573,"")&amp;IF(Q573&lt;&gt;""," "&amp;Q573,"")&amp;IF(R573&lt;&gt;""," "&amp;R573,""),"")</f>
        <v>Shiploader 3 Coal Spout HPU1 Oil Temperature Transmitter</v>
      </c>
      <c r="T573" s="21"/>
      <c r="U573" s="21" t="str">
        <f>IFERROR(VLOOKUP(L573, 'IO LIST'!$J$10:$AE$1823,22, FALSE),"")</f>
        <v>SL3-BH-RCP1</v>
      </c>
      <c r="V573" s="21" t="s">
        <v>136</v>
      </c>
      <c r="W573" s="21" t="s">
        <v>119</v>
      </c>
      <c r="X573" s="21"/>
      <c r="Y573" s="27"/>
      <c r="Z573" s="21"/>
      <c r="AA573" s="21"/>
      <c r="AB573" s="21"/>
      <c r="AC573" s="21"/>
      <c r="AD573" s="21"/>
      <c r="AE573" s="21"/>
      <c r="AF573" s="28" t="str">
        <f>IFERROR(IF(U573="FLEX-242-11","7265NBT-043020-242-100 to 180",IF(U573="FLEX-242-01","7265NBT-043020-242-000 to 083","")),"")</f>
        <v/>
      </c>
      <c r="AI573" s="22"/>
      <c r="AJ573" s="20" t="s">
        <v>75</v>
      </c>
      <c r="AK573" s="290" t="s">
        <v>76</v>
      </c>
      <c r="AP573" s="20" t="s">
        <v>232</v>
      </c>
      <c r="AQ573" s="192" t="s">
        <v>233</v>
      </c>
    </row>
    <row r="574" spans="1:45" s="20" customFormat="1" ht="15" customHeight="1" x14ac:dyDescent="0.25">
      <c r="A574" s="137">
        <f t="shared" si="81"/>
        <v>565</v>
      </c>
      <c r="B574" s="21" t="s">
        <v>237</v>
      </c>
      <c r="C574" s="15" t="s">
        <v>59</v>
      </c>
      <c r="D574" s="15" t="s">
        <v>536</v>
      </c>
      <c r="E574" s="15">
        <v>1</v>
      </c>
      <c r="F574" s="16" t="s">
        <v>222</v>
      </c>
      <c r="G574" s="16" t="s">
        <v>65</v>
      </c>
      <c r="H574" s="16"/>
      <c r="I574" s="16"/>
      <c r="J574" s="16" t="s">
        <v>246</v>
      </c>
      <c r="K574" s="240" t="s">
        <v>65</v>
      </c>
      <c r="L574" s="514" t="str">
        <f t="shared" ref="L574:L575" si="260">IF(C574&lt;&gt;"",CONCATENATE(IF(C574&lt;&gt;"",C574,""),IF(D574&lt;&gt;"","-"&amp;D574&amp;E574,""),IF(F574&lt;&gt;"","-"&amp;F574&amp;G574,""),IF(H574&lt;&gt;"","-"&amp;H574&amp;I574,""),IF(J574&lt;&gt;"","-"&amp;J574&amp;K574,"")),"")</f>
        <v>SL3-SP1-HPU1-PSH1</v>
      </c>
      <c r="M574" s="21" t="str">
        <f>IFERROR(VLOOKUP(J574,'LOOK-UP TABLES'!$AS:$AT,2,FALSE),"")</f>
        <v xml:space="preserve">Pressure Switch High Warning </v>
      </c>
      <c r="N574" s="21" t="s">
        <v>61</v>
      </c>
      <c r="O574" s="21" t="s">
        <v>535</v>
      </c>
      <c r="P574" s="452" t="s">
        <v>546</v>
      </c>
      <c r="Q574" s="238" t="s">
        <v>247</v>
      </c>
      <c r="R574" s="21" t="s">
        <v>90</v>
      </c>
      <c r="S574" s="37" t="str">
        <f t="shared" ref="S574:S575" si="261">IF(L574&lt;&gt;"",IF(N574&lt;&gt;"",N574,"")&amp;IF(O574&lt;&gt;""," "&amp;O574,"")&amp;IF(P574&lt;&gt;""," "&amp;P574,"")&amp;IF(Q574&lt;&gt;""," "&amp;Q574,"")&amp;IF(R574&lt;&gt;""," "&amp;R574,""),"")</f>
        <v>Shiploader 3 Coal Spout HPU1 Pressure Filter Plugged Switch</v>
      </c>
      <c r="T574" s="21"/>
      <c r="U574" s="21" t="str">
        <f>IFERROR(VLOOKUP(L574, 'IO LIST'!$J$10:$AE$1823,22, FALSE),"")</f>
        <v>SL3-BH-RCP1</v>
      </c>
      <c r="V574" s="21" t="s">
        <v>91</v>
      </c>
      <c r="W574" s="21" t="s">
        <v>119</v>
      </c>
      <c r="X574" s="21"/>
      <c r="Y574" s="27"/>
      <c r="Z574" s="21"/>
      <c r="AA574" s="21"/>
      <c r="AB574" s="21"/>
      <c r="AC574" s="21"/>
      <c r="AD574" s="21"/>
      <c r="AE574" s="21"/>
      <c r="AF574" s="28"/>
      <c r="AI574" s="22"/>
      <c r="AK574" s="316"/>
      <c r="AQ574" s="192" t="s">
        <v>233</v>
      </c>
      <c r="AS574" s="20" t="s">
        <v>248</v>
      </c>
    </row>
    <row r="575" spans="1:45" s="20" customFormat="1" ht="15" customHeight="1" x14ac:dyDescent="0.25">
      <c r="A575" s="137">
        <f t="shared" si="81"/>
        <v>566</v>
      </c>
      <c r="B575" s="21" t="s">
        <v>237</v>
      </c>
      <c r="C575" s="15" t="s">
        <v>59</v>
      </c>
      <c r="D575" s="15" t="s">
        <v>536</v>
      </c>
      <c r="E575" s="15">
        <v>1</v>
      </c>
      <c r="F575" s="16" t="s">
        <v>222</v>
      </c>
      <c r="G575" s="16" t="s">
        <v>65</v>
      </c>
      <c r="H575" s="16"/>
      <c r="I575" s="16"/>
      <c r="J575" s="16" t="s">
        <v>246</v>
      </c>
      <c r="K575" s="240" t="s">
        <v>77</v>
      </c>
      <c r="L575" s="514" t="str">
        <f t="shared" si="260"/>
        <v>SL3-SP1-HPU1-PSH2</v>
      </c>
      <c r="M575" s="21" t="str">
        <f>IFERROR(VLOOKUP(J575,'LOOK-UP TABLES'!$AS:$AT,2,FALSE),"")</f>
        <v xml:space="preserve">Pressure Switch High Warning </v>
      </c>
      <c r="N575" s="21" t="s">
        <v>61</v>
      </c>
      <c r="O575" s="21" t="s">
        <v>535</v>
      </c>
      <c r="P575" s="452" t="s">
        <v>546</v>
      </c>
      <c r="Q575" s="238" t="s">
        <v>249</v>
      </c>
      <c r="R575" s="21" t="s">
        <v>90</v>
      </c>
      <c r="S575" s="37" t="str">
        <f t="shared" si="261"/>
        <v>Shiploader 3 Coal Spout HPU1 Return Filter Plugged Switch</v>
      </c>
      <c r="T575" s="21"/>
      <c r="U575" s="21" t="str">
        <f>IFERROR(VLOOKUP(L575, 'IO LIST'!$J$10:$AE$1823,22, FALSE),"")</f>
        <v>SL3-BH-RCP1</v>
      </c>
      <c r="V575" s="21" t="s">
        <v>91</v>
      </c>
      <c r="W575" s="21" t="s">
        <v>119</v>
      </c>
      <c r="X575" s="21"/>
      <c r="Y575" s="27"/>
      <c r="Z575" s="21"/>
      <c r="AA575" s="21"/>
      <c r="AB575" s="21"/>
      <c r="AC575" s="21"/>
      <c r="AD575" s="21"/>
      <c r="AE575" s="21"/>
      <c r="AF575" s="28"/>
      <c r="AI575" s="22"/>
      <c r="AK575" s="316"/>
      <c r="AQ575" s="192" t="s">
        <v>233</v>
      </c>
      <c r="AS575" s="20" t="s">
        <v>250</v>
      </c>
    </row>
    <row r="576" spans="1:45" s="20" customFormat="1" ht="15" customHeight="1" x14ac:dyDescent="0.25">
      <c r="A576" s="137">
        <f t="shared" si="81"/>
        <v>567</v>
      </c>
      <c r="B576" s="21" t="s">
        <v>237</v>
      </c>
      <c r="C576" s="15" t="s">
        <v>59</v>
      </c>
      <c r="D576" s="15" t="s">
        <v>536</v>
      </c>
      <c r="E576" s="15">
        <v>1</v>
      </c>
      <c r="F576" s="16" t="s">
        <v>222</v>
      </c>
      <c r="G576" s="16" t="s">
        <v>65</v>
      </c>
      <c r="H576" s="16"/>
      <c r="I576" s="16"/>
      <c r="J576" s="16" t="s">
        <v>251</v>
      </c>
      <c r="K576" s="240" t="s">
        <v>65</v>
      </c>
      <c r="L576" s="514" t="str">
        <f>IF(C576&lt;&gt;"",CONCATENATE(IF(C576&lt;&gt;"",C576,""),IF(D576&lt;&gt;"","-"&amp;D576&amp;E576,""),IF(F576&lt;&gt;"","-"&amp;F576&amp;G576,""),IF(H576&lt;&gt;"","-"&amp;H576&amp;I576,""),IF(J576&lt;&gt;"","-"&amp;J576&amp;K576,"")),"")</f>
        <v>SL3-SP1-HPU1-S1</v>
      </c>
      <c r="M576" s="21" t="s">
        <v>252</v>
      </c>
      <c r="N576" s="21" t="s">
        <v>61</v>
      </c>
      <c r="O576" s="21" t="s">
        <v>535</v>
      </c>
      <c r="P576" s="452" t="s">
        <v>546</v>
      </c>
      <c r="Q576" s="238" t="s">
        <v>253</v>
      </c>
      <c r="R576" s="21" t="s">
        <v>90</v>
      </c>
      <c r="S576" s="37" t="str">
        <f>IF(L576&lt;&gt;"",IF(N576&lt;&gt;"",N576,"")&amp;IF(O576&lt;&gt;""," "&amp;O576,"")&amp;IF(P576&lt;&gt;""," "&amp;P576,"")&amp;IF(Q576&lt;&gt;""," "&amp;Q576,"")&amp;IF(R576&lt;&gt;""," "&amp;R576,""),"")</f>
        <v>Shiploader 3 Coal Spout HPU1 Suction Valve Open  Switch</v>
      </c>
      <c r="T576" s="21"/>
      <c r="U576" s="21" t="str">
        <f>IFERROR(VLOOKUP(L576, 'IO LIST'!$J$10:$AE$1823,22, FALSE),"")</f>
        <v>SL3-BH-RCP1</v>
      </c>
      <c r="V576" s="21" t="s">
        <v>91</v>
      </c>
      <c r="W576" s="21" t="s">
        <v>119</v>
      </c>
      <c r="X576" s="21"/>
      <c r="Y576" s="27"/>
      <c r="Z576" s="21"/>
      <c r="AA576" s="21"/>
      <c r="AB576" s="21"/>
      <c r="AC576" s="21"/>
      <c r="AD576" s="21"/>
      <c r="AE576" s="21"/>
      <c r="AF576" s="28"/>
      <c r="AI576" s="22"/>
      <c r="AK576" s="316"/>
      <c r="AQ576" s="192" t="s">
        <v>233</v>
      </c>
      <c r="AS576" s="20" t="s">
        <v>254</v>
      </c>
    </row>
    <row r="577" spans="1:45" s="20" customFormat="1" ht="15" customHeight="1" x14ac:dyDescent="0.25">
      <c r="A577" s="137">
        <f t="shared" si="81"/>
        <v>568</v>
      </c>
      <c r="B577" s="21" t="s">
        <v>237</v>
      </c>
      <c r="C577" s="15" t="s">
        <v>59</v>
      </c>
      <c r="D577" s="15" t="s">
        <v>536</v>
      </c>
      <c r="E577" s="15">
        <v>1</v>
      </c>
      <c r="F577" s="16" t="s">
        <v>222</v>
      </c>
      <c r="G577" s="16" t="s">
        <v>65</v>
      </c>
      <c r="H577" s="16"/>
      <c r="I577" s="16"/>
      <c r="J577" s="16" t="s">
        <v>258</v>
      </c>
      <c r="K577" s="240" t="s">
        <v>65</v>
      </c>
      <c r="L577" s="514" t="str">
        <f t="shared" ref="L577" si="262">IF(C577&lt;&gt;"",CONCATENATE(IF(C577&lt;&gt;"",C577,""),IF(D577&lt;&gt;"","-"&amp;D577&amp;E577,""),IF(F577&lt;&gt;"","-"&amp;F577&amp;G577,""),IF(H577&lt;&gt;"","-"&amp;H577&amp;I577,""),IF(J577&lt;&gt;"","-"&amp;J577&amp;K577,"")),"")</f>
        <v>SL3-SP1-HPU1-OS1</v>
      </c>
      <c r="M577" s="21" t="s">
        <v>259</v>
      </c>
      <c r="N577" s="21" t="s">
        <v>61</v>
      </c>
      <c r="O577" s="21" t="s">
        <v>535</v>
      </c>
      <c r="P577" s="452" t="s">
        <v>546</v>
      </c>
      <c r="Q577" s="238" t="s">
        <v>260</v>
      </c>
      <c r="R577" s="21" t="s">
        <v>90</v>
      </c>
      <c r="S577" s="37" t="str">
        <f t="shared" ref="S577" si="263">IF(L577&lt;&gt;"",IF(N577&lt;&gt;"",N577,"")&amp;IF(O577&lt;&gt;""," "&amp;O577,"")&amp;IF(P577&lt;&gt;""," "&amp;P577,"")&amp;IF(Q577&lt;&gt;""," "&amp;Q577,"")&amp;IF(R577&lt;&gt;""," "&amp;R577,""),"")</f>
        <v>Shiploader 3 Coal Spout HPU1 Oil in Tray Switch</v>
      </c>
      <c r="T577" s="21"/>
      <c r="U577" s="21" t="str">
        <f>IFERROR(VLOOKUP(L577, 'IO LIST'!$J$10:$AE$1823,22, FALSE),"")</f>
        <v>SL3-BH-RCP1</v>
      </c>
      <c r="V577" s="21" t="s">
        <v>91</v>
      </c>
      <c r="W577" s="21" t="s">
        <v>119</v>
      </c>
      <c r="X577" s="21"/>
      <c r="Y577" s="27"/>
      <c r="Z577" s="21"/>
      <c r="AA577" s="21"/>
      <c r="AB577" s="21"/>
      <c r="AC577" s="21"/>
      <c r="AD577" s="21"/>
      <c r="AE577" s="21"/>
      <c r="AF577" s="28"/>
      <c r="AI577" s="22"/>
      <c r="AK577" s="316"/>
      <c r="AQ577" s="192" t="s">
        <v>233</v>
      </c>
      <c r="AS577" s="20" t="s">
        <v>261</v>
      </c>
    </row>
    <row r="578" spans="1:45" s="429" customFormat="1" ht="15" customHeight="1" x14ac:dyDescent="0.25">
      <c r="A578" s="426">
        <f t="shared" si="81"/>
        <v>569</v>
      </c>
      <c r="B578" s="291" t="s">
        <v>237</v>
      </c>
      <c r="C578" s="292" t="s">
        <v>59</v>
      </c>
      <c r="D578" s="292" t="s">
        <v>536</v>
      </c>
      <c r="E578" s="292">
        <v>1</v>
      </c>
      <c r="F578" s="424" t="s">
        <v>222</v>
      </c>
      <c r="G578" s="424" t="s">
        <v>65</v>
      </c>
      <c r="H578" s="424"/>
      <c r="I578" s="424"/>
      <c r="J578" s="424" t="s">
        <v>262</v>
      </c>
      <c r="K578" s="448" t="s">
        <v>219</v>
      </c>
      <c r="L578" s="523" t="str">
        <f t="shared" ref="L578" si="264">IF(C578&lt;&gt;"",CONCATENATE(IF(C578&lt;&gt;"",C578,""),IF(D578&lt;&gt;"","-"&amp;D578&amp;E578,""),IF(F578&lt;&gt;"","-"&amp;F578&amp;G578,""),IF(H578&lt;&gt;"","-"&amp;H578&amp;I578,""),IF(J578&lt;&gt;"","-"&amp;J578&amp;K578,"")),"")</f>
        <v>SL3-SP1-HPU1-SV1B</v>
      </c>
      <c r="M578" s="291" t="str">
        <f>IFERROR(VLOOKUP(J578,'LOOK-UP TABLES'!$AS:$AT,2,FALSE),"")</f>
        <v xml:space="preserve">Solenoid Valve, Control Valve </v>
      </c>
      <c r="N578" s="291" t="s">
        <v>61</v>
      </c>
      <c r="O578" s="291" t="s">
        <v>535</v>
      </c>
      <c r="P578" s="454" t="s">
        <v>546</v>
      </c>
      <c r="Q578" s="291" t="s">
        <v>263</v>
      </c>
      <c r="R578" s="291" t="s">
        <v>264</v>
      </c>
      <c r="S578" s="237" t="str">
        <f t="shared" ref="S578" si="265">IF(L578&lt;&gt;"",IF(N578&lt;&gt;"",N578,"")&amp;IF(O578&lt;&gt;""," "&amp;O578,"")&amp;IF(P578&lt;&gt;""," "&amp;P578,"")&amp;IF(Q578&lt;&gt;""," "&amp;Q578,"")&amp;IF(R578&lt;&gt;""," "&amp;R578,""),"")</f>
        <v>Shiploader 3 Coal Spout HPU1 Unloader Solenoid Valve</v>
      </c>
      <c r="T578" s="291"/>
      <c r="U578" s="21" t="str">
        <f>IFERROR(VLOOKUP(L578, 'IO LIST'!$J$10:$AE$1823,22, FALSE),"")</f>
        <v>SL3-BH-RCP1</v>
      </c>
      <c r="V578" s="21" t="s">
        <v>99</v>
      </c>
      <c r="W578" s="21" t="s">
        <v>119</v>
      </c>
      <c r="X578" s="291"/>
      <c r="Y578" s="427"/>
      <c r="Z578" s="291"/>
      <c r="AA578" s="291"/>
      <c r="AB578" s="291"/>
      <c r="AC578" s="291"/>
      <c r="AD578" s="291"/>
      <c r="AE578" s="291"/>
      <c r="AF578" s="428"/>
      <c r="AK578" s="445"/>
      <c r="AQ578" s="430" t="s">
        <v>233</v>
      </c>
      <c r="AS578" s="429" t="s">
        <v>261</v>
      </c>
    </row>
    <row r="579" spans="1:45" s="20" customFormat="1" ht="15" customHeight="1" x14ac:dyDescent="0.25">
      <c r="A579" s="137">
        <f t="shared" si="81"/>
        <v>570</v>
      </c>
      <c r="B579" s="21" t="s">
        <v>237</v>
      </c>
      <c r="C579" s="15" t="s">
        <v>59</v>
      </c>
      <c r="D579" s="15" t="s">
        <v>536</v>
      </c>
      <c r="E579" s="15">
        <v>1</v>
      </c>
      <c r="F579" s="16" t="s">
        <v>222</v>
      </c>
      <c r="G579" s="16" t="s">
        <v>65</v>
      </c>
      <c r="H579" s="244"/>
      <c r="I579" s="16"/>
      <c r="J579" s="16" t="s">
        <v>556</v>
      </c>
      <c r="K579" s="16" t="s">
        <v>266</v>
      </c>
      <c r="L579" s="359" t="str">
        <f t="shared" ref="L579" si="266">IF(C579&lt;&gt;"",CONCATENATE(IF(C579&lt;&gt;"",C579,""),IF(D579&lt;&gt;"","-"&amp;D579&amp;E579,""),IF(F579&lt;&gt;"","-"&amp;F579&amp;G579,""),IF(H579&lt;&gt;"","-"&amp;H579&amp;I579,""),IF(J579&lt;&gt;"","-"&amp;J579&amp;K579,"")),"")</f>
        <v>SL3-SP1-HPU1-PV2A</v>
      </c>
      <c r="M579" s="21" t="str">
        <f>IFERROR(VLOOKUP(J579,'LOOK-UP TABLES'!$AS:$AT,2,FALSE),"")</f>
        <v xml:space="preserve">Proportional Valve, Analog Controlled Valve </v>
      </c>
      <c r="N579" s="21" t="s">
        <v>61</v>
      </c>
      <c r="O579" s="21" t="s">
        <v>535</v>
      </c>
      <c r="P579" s="291" t="s">
        <v>594</v>
      </c>
      <c r="Q579" s="291" t="s">
        <v>268</v>
      </c>
      <c r="R579" s="21" t="s">
        <v>558</v>
      </c>
      <c r="S579" s="37" t="str">
        <f t="shared" ref="S579" si="267">IF(L579&lt;&gt;"",IF(N579&lt;&gt;"",N579,"")&amp;IF(O579&lt;&gt;""," "&amp;O579,"")&amp;IF(P579&lt;&gt;""," "&amp;P579,"")&amp;IF(Q579&lt;&gt;""," "&amp;Q579,"")&amp;IF(R579&lt;&gt;""," "&amp;R579,""),"")</f>
        <v>Shiploader 3 Coal Spout Lift Arm Left Cylinder Extend Proportional Valve</v>
      </c>
      <c r="T579" s="21"/>
      <c r="U579" s="21" t="s">
        <v>373</v>
      </c>
      <c r="V579" s="607" t="s">
        <v>597</v>
      </c>
      <c r="W579" s="21" t="s">
        <v>119</v>
      </c>
      <c r="X579" s="21"/>
      <c r="Y579" s="27"/>
      <c r="Z579" s="21"/>
      <c r="AA579" s="21"/>
      <c r="AB579" s="21"/>
      <c r="AC579" s="21"/>
      <c r="AD579" s="21"/>
      <c r="AE579" s="21"/>
      <c r="AF579" s="28" t="str">
        <f t="shared" si="215"/>
        <v/>
      </c>
      <c r="AI579" s="22"/>
      <c r="AQ579" s="192" t="s">
        <v>233</v>
      </c>
    </row>
    <row r="580" spans="1:45" s="20" customFormat="1" ht="15" customHeight="1" x14ac:dyDescent="0.25">
      <c r="A580" s="137">
        <f t="shared" si="81"/>
        <v>571</v>
      </c>
      <c r="B580" s="21" t="s">
        <v>237</v>
      </c>
      <c r="C580" s="15" t="s">
        <v>59</v>
      </c>
      <c r="D580" s="15" t="s">
        <v>536</v>
      </c>
      <c r="E580" s="15">
        <v>1</v>
      </c>
      <c r="F580" s="16" t="s">
        <v>222</v>
      </c>
      <c r="G580" s="16" t="s">
        <v>65</v>
      </c>
      <c r="H580" s="244"/>
      <c r="I580" s="16"/>
      <c r="J580" s="16" t="s">
        <v>556</v>
      </c>
      <c r="K580" s="16" t="s">
        <v>270</v>
      </c>
      <c r="L580" s="359" t="str">
        <f>IF(C580&lt;&gt;"",CONCATENATE(IF(C580&lt;&gt;"",C580,""),IF(D580&lt;&gt;"","-"&amp;D580&amp;E580,""),IF(F580&lt;&gt;"","-"&amp;F580&amp;G580,""),IF(H580&lt;&gt;"","-"&amp;H580&amp;I580,""),IF(J580&lt;&gt;"","-"&amp;J580&amp;K580,"")),"")</f>
        <v>SL3-SP1-HPU1-PV2B</v>
      </c>
      <c r="M580" s="21" t="str">
        <f>IFERROR(VLOOKUP(J580,'LOOK-UP TABLES'!$AS:$AT,2,FALSE),"")</f>
        <v xml:space="preserve">Proportional Valve, Analog Controlled Valve </v>
      </c>
      <c r="N580" s="21" t="s">
        <v>61</v>
      </c>
      <c r="O580" s="21" t="s">
        <v>535</v>
      </c>
      <c r="P580" s="291" t="s">
        <v>594</v>
      </c>
      <c r="Q580" s="291" t="s">
        <v>271</v>
      </c>
      <c r="R580" s="21" t="s">
        <v>558</v>
      </c>
      <c r="S580" s="37" t="str">
        <f>IF(L580&lt;&gt;"",IF(N580&lt;&gt;"",N580,"")&amp;IF(O580&lt;&gt;""," "&amp;O580,"")&amp;IF(P580&lt;&gt;""," "&amp;P580,"")&amp;IF(Q580&lt;&gt;""," "&amp;Q580,"")&amp;IF(R580&lt;&gt;""," "&amp;R580,""),"")</f>
        <v>Shiploader 3 Coal Spout Lift Arm Left Cylinder Retract Proportional Valve</v>
      </c>
      <c r="T580" s="21"/>
      <c r="U580" s="21" t="s">
        <v>373</v>
      </c>
      <c r="V580" s="609"/>
      <c r="W580" s="21" t="s">
        <v>119</v>
      </c>
      <c r="X580" s="21"/>
      <c r="Y580" s="27"/>
      <c r="Z580" s="21"/>
      <c r="AA580" s="21"/>
      <c r="AB580" s="21"/>
      <c r="AC580" s="21"/>
      <c r="AD580" s="21"/>
      <c r="AE580" s="21"/>
      <c r="AF580" s="28" t="str">
        <f>IFERROR(IF(U580="FLEX-242-11","7265NBT-043020-242-100 to 180",IF(U580="FLEX-242-01","7265NBT-043020-242-000 to 083","")),"")</f>
        <v/>
      </c>
      <c r="AI580" s="22"/>
      <c r="AQ580" s="192" t="s">
        <v>233</v>
      </c>
    </row>
    <row r="581" spans="1:45" s="20" customFormat="1" ht="15" customHeight="1" x14ac:dyDescent="0.25">
      <c r="A581" s="137">
        <f t="shared" si="81"/>
        <v>572</v>
      </c>
      <c r="B581" s="21" t="s">
        <v>237</v>
      </c>
      <c r="C581" s="15" t="s">
        <v>59</v>
      </c>
      <c r="D581" s="15" t="s">
        <v>536</v>
      </c>
      <c r="E581" s="15">
        <v>1</v>
      </c>
      <c r="F581" s="16" t="s">
        <v>222</v>
      </c>
      <c r="G581" s="16" t="s">
        <v>65</v>
      </c>
      <c r="H581" s="244"/>
      <c r="I581" s="245"/>
      <c r="J581" s="244" t="s">
        <v>262</v>
      </c>
      <c r="K581" s="245" t="s">
        <v>273</v>
      </c>
      <c r="L581" s="359" t="str">
        <f t="shared" ref="L581:L608" si="268">IF(C581&lt;&gt;"",CONCATENATE(IF(C581&lt;&gt;"",C581,""),IF(D581&lt;&gt;"","-"&amp;D581&amp;E581,""),IF(F581&lt;&gt;"","-"&amp;F581&amp;G581,""),IF(H581&lt;&gt;"","-"&amp;H581&amp;I581,""),IF(J581&lt;&gt;"","-"&amp;J581&amp;K581,"")),"")</f>
        <v>SL3-SP1-HPU1-SV3A</v>
      </c>
      <c r="M581" s="21" t="str">
        <f>IFERROR(VLOOKUP(J581,'LOOK-UP TABLES'!$AS:$AT,2,FALSE),"")</f>
        <v xml:space="preserve">Solenoid Valve, Control Valve </v>
      </c>
      <c r="N581" s="21" t="s">
        <v>61</v>
      </c>
      <c r="O581" s="21" t="s">
        <v>535</v>
      </c>
      <c r="P581" s="454" t="s">
        <v>571</v>
      </c>
      <c r="Q581" s="291" t="s">
        <v>572</v>
      </c>
      <c r="R581" s="21" t="s">
        <v>264</v>
      </c>
      <c r="S581" s="37" t="str">
        <f t="shared" si="225"/>
        <v>Shiploader 3 Coal Spout Clamp Cylinders Clamp Solenoid Valve</v>
      </c>
      <c r="T581" s="21"/>
      <c r="U581" s="21" t="str">
        <f>IFERROR(VLOOKUP(L581, 'IO LIST'!$J$10:$AE$1823,22, FALSE),"")</f>
        <v>SL3-BH-RCP1</v>
      </c>
      <c r="V581" s="21" t="s">
        <v>99</v>
      </c>
      <c r="W581" s="21" t="s">
        <v>119</v>
      </c>
      <c r="X581" s="21"/>
      <c r="Y581" s="27"/>
      <c r="Z581" s="21"/>
      <c r="AA581" s="21"/>
      <c r="AB581" s="21"/>
      <c r="AC581" s="21"/>
      <c r="AD581" s="21"/>
      <c r="AE581" s="21"/>
      <c r="AF581" s="28" t="str">
        <f t="shared" si="215"/>
        <v/>
      </c>
      <c r="AI581" s="22"/>
      <c r="AJ581" s="20" t="s">
        <v>75</v>
      </c>
      <c r="AK581" s="290" t="s">
        <v>76</v>
      </c>
      <c r="AP581" s="20" t="s">
        <v>232</v>
      </c>
      <c r="AQ581" s="192" t="s">
        <v>233</v>
      </c>
    </row>
    <row r="582" spans="1:45" s="20" customFormat="1" ht="15" customHeight="1" x14ac:dyDescent="0.25">
      <c r="A582" s="137">
        <f t="shared" si="81"/>
        <v>573</v>
      </c>
      <c r="B582" s="21" t="s">
        <v>237</v>
      </c>
      <c r="C582" s="15" t="s">
        <v>59</v>
      </c>
      <c r="D582" s="15" t="s">
        <v>536</v>
      </c>
      <c r="E582" s="15">
        <v>1</v>
      </c>
      <c r="F582" s="16" t="s">
        <v>222</v>
      </c>
      <c r="G582" s="16" t="s">
        <v>65</v>
      </c>
      <c r="H582" s="244"/>
      <c r="I582" s="245"/>
      <c r="J582" s="244" t="s">
        <v>262</v>
      </c>
      <c r="K582" s="245" t="s">
        <v>276</v>
      </c>
      <c r="L582" s="359" t="str">
        <f t="shared" si="268"/>
        <v>SL3-SP1-HPU1-SV3B</v>
      </c>
      <c r="M582" s="21" t="str">
        <f>IFERROR(VLOOKUP(J582,'LOOK-UP TABLES'!$AS:$AT,2,FALSE),"")</f>
        <v xml:space="preserve">Solenoid Valve, Control Valve </v>
      </c>
      <c r="N582" s="21" t="s">
        <v>61</v>
      </c>
      <c r="O582" s="21" t="s">
        <v>535</v>
      </c>
      <c r="P582" s="454" t="s">
        <v>571</v>
      </c>
      <c r="Q582" s="291" t="s">
        <v>573</v>
      </c>
      <c r="R582" s="21" t="s">
        <v>264</v>
      </c>
      <c r="S582" s="37" t="str">
        <f t="shared" si="225"/>
        <v>Shiploader 3 Coal Spout Clamp Cylinders Release Solenoid Valve</v>
      </c>
      <c r="T582" s="21"/>
      <c r="U582" s="21" t="str">
        <f>IFERROR(VLOOKUP(L582, 'IO LIST'!$J$10:$AE$1823,22, FALSE),"")</f>
        <v>SL3-BH-RCP1</v>
      </c>
      <c r="V582" s="21" t="s">
        <v>99</v>
      </c>
      <c r="W582" s="21" t="s">
        <v>119</v>
      </c>
      <c r="X582" s="21"/>
      <c r="Y582" s="27"/>
      <c r="Z582" s="21"/>
      <c r="AA582" s="21"/>
      <c r="AB582" s="21"/>
      <c r="AC582" s="21"/>
      <c r="AD582" s="21"/>
      <c r="AE582" s="21"/>
      <c r="AF582" s="28" t="str">
        <f t="shared" si="215"/>
        <v/>
      </c>
      <c r="AI582" s="22"/>
      <c r="AJ582" s="20" t="s">
        <v>75</v>
      </c>
      <c r="AK582" s="290" t="s">
        <v>76</v>
      </c>
      <c r="AP582" s="20" t="s">
        <v>232</v>
      </c>
      <c r="AQ582" s="192" t="s">
        <v>233</v>
      </c>
    </row>
    <row r="583" spans="1:45" s="20" customFormat="1" ht="15" customHeight="1" x14ac:dyDescent="0.25">
      <c r="A583" s="137">
        <f t="shared" si="81"/>
        <v>574</v>
      </c>
      <c r="B583" s="21" t="s">
        <v>237</v>
      </c>
      <c r="C583" s="15" t="s">
        <v>59</v>
      </c>
      <c r="D583" s="15" t="s">
        <v>536</v>
      </c>
      <c r="E583" s="15">
        <v>1</v>
      </c>
      <c r="F583" s="16" t="s">
        <v>222</v>
      </c>
      <c r="G583" s="16" t="s">
        <v>65</v>
      </c>
      <c r="H583" s="244"/>
      <c r="I583" s="16"/>
      <c r="J583" s="16" t="s">
        <v>556</v>
      </c>
      <c r="K583" s="16" t="s">
        <v>278</v>
      </c>
      <c r="L583" s="359" t="str">
        <f t="shared" si="268"/>
        <v>SL3-SP1-HPU1-PV4A</v>
      </c>
      <c r="M583" s="21" t="str">
        <f>IFERROR(VLOOKUP(J583,'LOOK-UP TABLES'!$AS:$AT,2,FALSE),"")</f>
        <v xml:space="preserve">Proportional Valve, Analog Controlled Valve </v>
      </c>
      <c r="N583" s="21" t="s">
        <v>61</v>
      </c>
      <c r="O583" s="21" t="s">
        <v>535</v>
      </c>
      <c r="P583" s="291" t="s">
        <v>595</v>
      </c>
      <c r="Q583" s="291" t="s">
        <v>268</v>
      </c>
      <c r="R583" s="21" t="s">
        <v>558</v>
      </c>
      <c r="S583" s="37" t="str">
        <f t="shared" si="225"/>
        <v>Shiploader 3 Coal Spout Lift Arm Right Cylinder Extend Proportional Valve</v>
      </c>
      <c r="T583" s="21"/>
      <c r="U583" s="21" t="s">
        <v>373</v>
      </c>
      <c r="V583" s="607" t="s">
        <v>597</v>
      </c>
      <c r="W583" s="21" t="s">
        <v>119</v>
      </c>
      <c r="X583" s="21"/>
      <c r="Y583" s="27"/>
      <c r="Z583" s="21"/>
      <c r="AA583" s="21"/>
      <c r="AB583" s="21"/>
      <c r="AC583" s="21"/>
      <c r="AD583" s="21"/>
      <c r="AE583" s="21"/>
      <c r="AF583" s="28" t="str">
        <f t="shared" ref="AF583" si="269">IFERROR(IF(U583="FLEX-242-11","7265NBT-043020-242-100 to 180",IF(U583="FLEX-242-01","7265NBT-043020-242-000 to 083","")),"")</f>
        <v/>
      </c>
      <c r="AI583" s="22"/>
      <c r="AQ583" s="192" t="s">
        <v>233</v>
      </c>
    </row>
    <row r="584" spans="1:45" s="20" customFormat="1" ht="15" customHeight="1" x14ac:dyDescent="0.25">
      <c r="A584" s="137">
        <f t="shared" si="81"/>
        <v>575</v>
      </c>
      <c r="B584" s="21" t="s">
        <v>237</v>
      </c>
      <c r="C584" s="15" t="s">
        <v>59</v>
      </c>
      <c r="D584" s="15" t="s">
        <v>536</v>
      </c>
      <c r="E584" s="15">
        <v>1</v>
      </c>
      <c r="F584" s="16" t="s">
        <v>222</v>
      </c>
      <c r="G584" s="16" t="s">
        <v>65</v>
      </c>
      <c r="H584" s="244"/>
      <c r="I584" s="16"/>
      <c r="J584" s="16" t="s">
        <v>556</v>
      </c>
      <c r="K584" s="16" t="s">
        <v>281</v>
      </c>
      <c r="L584" s="359" t="str">
        <f>IF(C584&lt;&gt;"",CONCATENATE(IF(C584&lt;&gt;"",C584,""),IF(D584&lt;&gt;"","-"&amp;D584&amp;E584,""),IF(F584&lt;&gt;"","-"&amp;F584&amp;G584,""),IF(H584&lt;&gt;"","-"&amp;H584&amp;I584,""),IF(J584&lt;&gt;"","-"&amp;J584&amp;K584,"")),"")</f>
        <v>SL3-SP1-HPU1-PV4B</v>
      </c>
      <c r="M584" s="21" t="str">
        <f>IFERROR(VLOOKUP(J584,'LOOK-UP TABLES'!$AS:$AT,2,FALSE),"")</f>
        <v xml:space="preserve">Proportional Valve, Analog Controlled Valve </v>
      </c>
      <c r="N584" s="21" t="s">
        <v>61</v>
      </c>
      <c r="O584" s="21" t="s">
        <v>535</v>
      </c>
      <c r="P584" s="291" t="s">
        <v>595</v>
      </c>
      <c r="Q584" s="291" t="s">
        <v>271</v>
      </c>
      <c r="R584" s="21" t="s">
        <v>558</v>
      </c>
      <c r="S584" s="37" t="str">
        <f>IF(L584&lt;&gt;"",IF(N584&lt;&gt;"",N584,"")&amp;IF(O584&lt;&gt;""," "&amp;O584,"")&amp;IF(P584&lt;&gt;""," "&amp;P584,"")&amp;IF(Q584&lt;&gt;""," "&amp;Q584,"")&amp;IF(R584&lt;&gt;""," "&amp;R584,""),"")</f>
        <v>Shiploader 3 Coal Spout Lift Arm Right Cylinder Retract Proportional Valve</v>
      </c>
      <c r="T584" s="21"/>
      <c r="U584" s="21" t="s">
        <v>373</v>
      </c>
      <c r="V584" s="609"/>
      <c r="W584" s="21" t="s">
        <v>119</v>
      </c>
      <c r="X584" s="21"/>
      <c r="Y584" s="27"/>
      <c r="Z584" s="21"/>
      <c r="AA584" s="21"/>
      <c r="AB584" s="21"/>
      <c r="AC584" s="21"/>
      <c r="AD584" s="21"/>
      <c r="AE584" s="21"/>
      <c r="AF584" s="28" t="str">
        <f>IFERROR(IF(U584="FLEX-242-11","7265NBT-043020-242-100 to 180",IF(U584="FLEX-242-01","7265NBT-043020-242-000 to 083","")),"")</f>
        <v/>
      </c>
      <c r="AI584" s="22"/>
      <c r="AQ584" s="192" t="s">
        <v>233</v>
      </c>
    </row>
    <row r="585" spans="1:45" s="20" customFormat="1" ht="15" customHeight="1" x14ac:dyDescent="0.25">
      <c r="A585" s="137">
        <f t="shared" si="81"/>
        <v>576</v>
      </c>
      <c r="B585" s="21" t="s">
        <v>237</v>
      </c>
      <c r="C585" s="15" t="s">
        <v>59</v>
      </c>
      <c r="D585" s="15" t="s">
        <v>536</v>
      </c>
      <c r="E585" s="15">
        <v>1</v>
      </c>
      <c r="F585" s="16" t="s">
        <v>222</v>
      </c>
      <c r="G585" s="16" t="s">
        <v>65</v>
      </c>
      <c r="H585" s="244"/>
      <c r="I585" s="245"/>
      <c r="J585" s="16" t="s">
        <v>174</v>
      </c>
      <c r="K585" s="16">
        <v>1</v>
      </c>
      <c r="L585" s="359" t="str">
        <f>IF(C585&lt;&gt;"",CONCATENATE(IF(C585&lt;&gt;"",C585,""),IF(D585&lt;&gt;"","-"&amp;D585&amp;E585,""),IF(F585&lt;&gt;"","-"&amp;F585&amp;G585,""),IF(H585&lt;&gt;"","-"&amp;H585&amp;I585,""),IF(J585&lt;&gt;"","-"&amp;J585&amp;K585,"")),"")</f>
        <v>SL3-SP1-HPU1-HE1</v>
      </c>
      <c r="M585" s="21" t="str">
        <f>IFERROR(VLOOKUP(J585,'LOOK-UP TABLES'!$AS:$AT,2,FALSE),"")</f>
        <v xml:space="preserve">Heater </v>
      </c>
      <c r="N585" s="21" t="s">
        <v>61</v>
      </c>
      <c r="O585" s="21" t="s">
        <v>535</v>
      </c>
      <c r="P585" s="452" t="s">
        <v>553</v>
      </c>
      <c r="Q585" s="21"/>
      <c r="R585" s="21" t="s">
        <v>404</v>
      </c>
      <c r="S585" s="37" t="str">
        <f>IF(L585&lt;&gt;"",IF(N585&lt;&gt;"",N585,"")&amp;IF(O585&lt;&gt;""," "&amp;O585,"")&amp;IF(P585&lt;&gt;""," "&amp;P585,"")&amp;IF(Q585&lt;&gt;""," "&amp;Q585,"")&amp;IF(R585&lt;&gt;""," "&amp;R585,""),"")</f>
        <v>Shiploader 3 Coal Spout HPU 1 Heater</v>
      </c>
      <c r="T585" s="21"/>
      <c r="U585" s="21" t="str">
        <f>IFERROR(VLOOKUP(L585, 'IO LIST'!$J$10:$AE$1823,22, FALSE),"")</f>
        <v>SL3-BH-RCP1</v>
      </c>
      <c r="V585" s="21" t="s">
        <v>99</v>
      </c>
      <c r="W585" s="21" t="s">
        <v>119</v>
      </c>
      <c r="X585" s="21"/>
      <c r="Y585" s="27"/>
      <c r="Z585" s="21"/>
      <c r="AA585" s="21"/>
      <c r="AB585" s="21"/>
      <c r="AC585" s="21"/>
      <c r="AD585" s="21"/>
      <c r="AE585" s="21"/>
      <c r="AF585" s="28" t="str">
        <f>IFERROR(IF(U585="FLEX-242-11","7265NBT-043020-242-100 to 180",IF(U585="FLEX-242-01","7265NBT-043020-242-000 to 083","")),"")</f>
        <v/>
      </c>
      <c r="AI585" s="22"/>
      <c r="AJ585" s="20" t="s">
        <v>75</v>
      </c>
      <c r="AK585" s="290" t="s">
        <v>76</v>
      </c>
      <c r="AP585" s="20" t="s">
        <v>232</v>
      </c>
      <c r="AQ585" s="192" t="s">
        <v>233</v>
      </c>
    </row>
    <row r="586" spans="1:45" s="20" customFormat="1" ht="15" customHeight="1" x14ac:dyDescent="0.25">
      <c r="A586" s="137">
        <f t="shared" si="81"/>
        <v>577</v>
      </c>
      <c r="B586" s="21"/>
      <c r="C586" s="15"/>
      <c r="D586" s="15"/>
      <c r="E586" s="15"/>
      <c r="F586" s="16"/>
      <c r="G586" s="16"/>
      <c r="H586" s="16"/>
      <c r="I586" s="16"/>
      <c r="J586" s="16"/>
      <c r="K586" s="16"/>
      <c r="L586" s="238"/>
      <c r="M586" s="21" t="str">
        <f>IFERROR(VLOOKUP(J586,'LOOK-UP TABLES'!$AS:$AT,2,FALSE),"")</f>
        <v/>
      </c>
      <c r="N586" s="21"/>
      <c r="O586" s="21"/>
      <c r="P586" s="21"/>
      <c r="Q586" s="21"/>
      <c r="R586" s="21"/>
      <c r="S586" s="37" t="str">
        <f t="shared" ref="S586" si="270">IF(L586&lt;&gt;"",IF(N586&lt;&gt;"",N586,"")&amp;IF(O586&lt;&gt;""," "&amp;O586,"")&amp;IF(P586&lt;&gt;""," "&amp;P586,"")&amp;IF(Q586&lt;&gt;""," "&amp;Q586,"")&amp;IF(R586&lt;&gt;""," "&amp;R586,""),"")</f>
        <v/>
      </c>
      <c r="T586" s="21"/>
      <c r="U586" s="21" t="str">
        <f>IFERROR(VLOOKUP(L586, 'IO LIST'!$J$10:$AE$1823,22, FALSE),"")</f>
        <v/>
      </c>
      <c r="V586" s="21"/>
      <c r="W586" s="21"/>
      <c r="X586" s="21"/>
      <c r="Y586" s="27"/>
      <c r="Z586" s="21"/>
      <c r="AA586" s="21"/>
      <c r="AB586" s="21"/>
      <c r="AC586" s="21"/>
      <c r="AD586" s="21"/>
      <c r="AE586" s="21"/>
      <c r="AF586" s="28" t="str">
        <f t="shared" ref="AF586" si="271">IFERROR(IF(U586="FLEX-242-11","7265NBT-043020-242-100 to 180",IF(U586="FLEX-242-01","7265NBT-043020-242-000 to 083","")),"")</f>
        <v/>
      </c>
      <c r="AI586" s="22"/>
      <c r="AQ586" s="192"/>
    </row>
    <row r="587" spans="1:45" s="1" customFormat="1" ht="15" customHeight="1" x14ac:dyDescent="0.25">
      <c r="A587" s="150">
        <f t="shared" si="81"/>
        <v>578</v>
      </c>
      <c r="B587" s="150"/>
      <c r="C587" s="150"/>
      <c r="D587" s="150"/>
      <c r="E587" s="150"/>
      <c r="F587" s="148"/>
      <c r="G587" s="148"/>
      <c r="H587" s="148"/>
      <c r="I587" s="148"/>
      <c r="J587" s="148"/>
      <c r="K587" s="148"/>
      <c r="L587" s="150"/>
      <c r="M587" s="150"/>
      <c r="N587" s="150"/>
      <c r="O587" s="150" t="s">
        <v>535</v>
      </c>
      <c r="P587" s="150" t="s">
        <v>598</v>
      </c>
      <c r="Q587" s="150" t="s">
        <v>599</v>
      </c>
      <c r="R587" s="150"/>
      <c r="S587" s="153"/>
      <c r="T587" s="150"/>
      <c r="U587" s="150" t="str">
        <f>IFERROR(VLOOKUP(L587, 'IO LIST'!$J$10:$AE$1823,22, FALSE),"")</f>
        <v/>
      </c>
      <c r="V587" s="150"/>
      <c r="W587" s="150"/>
      <c r="X587" s="150"/>
      <c r="Y587" s="154"/>
      <c r="Z587" s="150"/>
      <c r="AA587" s="150"/>
      <c r="AB587" s="150"/>
      <c r="AC587" s="150"/>
      <c r="AD587" s="150"/>
      <c r="AE587" s="150" t="s">
        <v>63</v>
      </c>
      <c r="AF587" s="155" t="str">
        <f t="shared" ref="AF587" si="272">IFERROR(IF(U587="FLEX-242-11","7265NBT-043020-242-100 to 180",IF(U587="FLEX-242-01","7265NBT-043020-242-000 to 083","")),"")</f>
        <v/>
      </c>
      <c r="AH587" s="22"/>
      <c r="AI587" s="22"/>
      <c r="AJ587" s="22"/>
      <c r="AK587" s="22"/>
      <c r="AQ587" s="42"/>
    </row>
    <row r="588" spans="1:45" s="429" customFormat="1" ht="15" customHeight="1" x14ac:dyDescent="0.25">
      <c r="A588" s="426">
        <f t="shared" si="81"/>
        <v>579</v>
      </c>
      <c r="B588" s="291" t="s">
        <v>237</v>
      </c>
      <c r="C588" s="292" t="s">
        <v>59</v>
      </c>
      <c r="D588" s="292" t="s">
        <v>536</v>
      </c>
      <c r="E588" s="292">
        <v>1</v>
      </c>
      <c r="F588" s="424" t="s">
        <v>222</v>
      </c>
      <c r="G588" s="424" t="s">
        <v>65</v>
      </c>
      <c r="H588" s="424"/>
      <c r="I588" s="424"/>
      <c r="J588" s="424" t="s">
        <v>255</v>
      </c>
      <c r="K588" s="424" t="s">
        <v>65</v>
      </c>
      <c r="L588" s="468" t="str">
        <f t="shared" si="268"/>
        <v>SL3-SP1-HPU1-PIT1</v>
      </c>
      <c r="M588" s="291" t="str">
        <f>IFERROR(VLOOKUP(J588,'LOOK-UP TABLES'!$AS:$AT,2,FALSE),"")</f>
        <v xml:space="preserve">Pressure Transmitter with Local Indicator </v>
      </c>
      <c r="N588" s="291" t="s">
        <v>61</v>
      </c>
      <c r="O588" s="291" t="s">
        <v>535</v>
      </c>
      <c r="P588" s="291" t="s">
        <v>600</v>
      </c>
      <c r="Q588" s="291" t="s">
        <v>415</v>
      </c>
      <c r="R588" s="291" t="s">
        <v>231</v>
      </c>
      <c r="S588" s="237" t="str">
        <f t="shared" si="225"/>
        <v>Shiploader 3 Coal Spout Chute Pressure Oil Pressure Transmitter</v>
      </c>
      <c r="T588" s="291"/>
      <c r="U588" s="21" t="str">
        <f>IFERROR(VLOOKUP(L588, 'IO LIST'!$J$10:$AE$1823,22, FALSE),"")</f>
        <v>SL3-SP1-RCP1</v>
      </c>
      <c r="V588" s="21" t="s">
        <v>118</v>
      </c>
      <c r="W588" s="21" t="s">
        <v>119</v>
      </c>
      <c r="X588" s="291"/>
      <c r="Y588" s="427"/>
      <c r="Z588" s="291"/>
      <c r="AA588" s="291"/>
      <c r="AB588" s="291"/>
      <c r="AC588" s="291"/>
      <c r="AD588" s="291"/>
      <c r="AE588" s="291"/>
      <c r="AF588" s="428" t="str">
        <f t="shared" ref="AF588" si="273">IFERROR(IF(U588="FLEX-242-11","7265NBT-043020-242-100 to 180",IF(U588="FLEX-242-01","7265NBT-043020-242-000 to 083","")),"")</f>
        <v/>
      </c>
      <c r="AQ588" s="430" t="s">
        <v>233</v>
      </c>
    </row>
    <row r="589" spans="1:45" s="20" customFormat="1" ht="15" customHeight="1" x14ac:dyDescent="0.25">
      <c r="A589" s="137">
        <f t="shared" si="81"/>
        <v>580</v>
      </c>
      <c r="B589" s="21" t="s">
        <v>237</v>
      </c>
      <c r="C589" s="15" t="s">
        <v>59</v>
      </c>
      <c r="D589" s="15" t="s">
        <v>536</v>
      </c>
      <c r="E589" s="15">
        <v>1</v>
      </c>
      <c r="F589" s="16" t="s">
        <v>222</v>
      </c>
      <c r="G589" s="16" t="s">
        <v>65</v>
      </c>
      <c r="H589" s="16"/>
      <c r="I589" s="16"/>
      <c r="J589" s="16" t="s">
        <v>262</v>
      </c>
      <c r="K589" s="16" t="s">
        <v>342</v>
      </c>
      <c r="L589" s="359" t="str">
        <f t="shared" si="268"/>
        <v>SL3-SP1-HPU1-SV5A</v>
      </c>
      <c r="M589" s="21" t="str">
        <f>IFERROR(VLOOKUP(J589,'LOOK-UP TABLES'!$AS:$AT,2,FALSE),"")</f>
        <v xml:space="preserve">Solenoid Valve, Control Valve </v>
      </c>
      <c r="N589" s="21" t="s">
        <v>61</v>
      </c>
      <c r="O589" s="21" t="s">
        <v>535</v>
      </c>
      <c r="P589" s="291" t="s">
        <v>601</v>
      </c>
      <c r="Q589" s="21"/>
      <c r="R589" s="21" t="s">
        <v>264</v>
      </c>
      <c r="S589" s="37" t="str">
        <f t="shared" si="225"/>
        <v>Shiploader 3 Coal Spout Left Safety Cylinder Solenoid Valve</v>
      </c>
      <c r="T589" s="21"/>
      <c r="U589" s="21" t="str">
        <f>IFERROR(VLOOKUP(L589, 'IO LIST'!$J$10:$AE$1823,22, FALSE),"")</f>
        <v>SL3-SP1-RCP1</v>
      </c>
      <c r="V589" s="21" t="s">
        <v>99</v>
      </c>
      <c r="W589" s="21" t="s">
        <v>119</v>
      </c>
      <c r="X589" s="21"/>
      <c r="Y589" s="27"/>
      <c r="Z589" s="21"/>
      <c r="AA589" s="21"/>
      <c r="AB589" s="21"/>
      <c r="AC589" s="21"/>
      <c r="AD589" s="21"/>
      <c r="AE589" s="21"/>
      <c r="AF589" s="28"/>
      <c r="AI589" s="22"/>
      <c r="AQ589" s="192" t="s">
        <v>233</v>
      </c>
    </row>
    <row r="590" spans="1:45" s="20" customFormat="1" ht="15" customHeight="1" x14ac:dyDescent="0.25">
      <c r="A590" s="137">
        <f t="shared" si="81"/>
        <v>581</v>
      </c>
      <c r="B590" s="21" t="s">
        <v>237</v>
      </c>
      <c r="C590" s="15" t="s">
        <v>59</v>
      </c>
      <c r="D590" s="15" t="s">
        <v>536</v>
      </c>
      <c r="E590" s="15">
        <v>1</v>
      </c>
      <c r="F590" s="16" t="s">
        <v>222</v>
      </c>
      <c r="G590" s="16" t="s">
        <v>65</v>
      </c>
      <c r="H590" s="16"/>
      <c r="I590" s="16"/>
      <c r="J590" s="16" t="s">
        <v>262</v>
      </c>
      <c r="K590" s="16" t="s">
        <v>344</v>
      </c>
      <c r="L590" s="359" t="str">
        <f t="shared" si="268"/>
        <v>SL3-SP1-HPU1-SV5B</v>
      </c>
      <c r="M590" s="21" t="str">
        <f>IFERROR(VLOOKUP(J590,'LOOK-UP TABLES'!$AS:$AT,2,FALSE),"")</f>
        <v xml:space="preserve">Solenoid Valve, Control Valve </v>
      </c>
      <c r="N590" s="21" t="s">
        <v>61</v>
      </c>
      <c r="O590" s="21" t="s">
        <v>535</v>
      </c>
      <c r="P590" s="454" t="s">
        <v>602</v>
      </c>
      <c r="Q590" s="21"/>
      <c r="R590" s="21" t="s">
        <v>264</v>
      </c>
      <c r="S590" s="37" t="str">
        <f t="shared" si="225"/>
        <v>Shiploader 3 Coal Spout Right Safety Cylinder Solenoid Valve</v>
      </c>
      <c r="T590" s="21"/>
      <c r="U590" s="21" t="str">
        <f>IFERROR(VLOOKUP(L590, 'IO LIST'!$J$10:$AE$1823,22, FALSE),"")</f>
        <v>SL3-SP1-RCP1</v>
      </c>
      <c r="V590" s="21" t="s">
        <v>99</v>
      </c>
      <c r="W590" s="21" t="s">
        <v>119</v>
      </c>
      <c r="X590" s="21"/>
      <c r="Y590" s="27"/>
      <c r="Z590" s="21"/>
      <c r="AA590" s="21"/>
      <c r="AB590" s="21"/>
      <c r="AC590" s="21"/>
      <c r="AD590" s="21"/>
      <c r="AE590" s="21"/>
      <c r="AF590" s="28"/>
      <c r="AI590" s="22"/>
      <c r="AQ590" s="192" t="s">
        <v>233</v>
      </c>
    </row>
    <row r="591" spans="1:45" s="20" customFormat="1" ht="15" customHeight="1" x14ac:dyDescent="0.25">
      <c r="A591" s="137">
        <f t="shared" si="81"/>
        <v>582</v>
      </c>
      <c r="B591" s="21" t="s">
        <v>237</v>
      </c>
      <c r="C591" s="15" t="s">
        <v>59</v>
      </c>
      <c r="D591" s="15" t="s">
        <v>536</v>
      </c>
      <c r="E591" s="15">
        <v>1</v>
      </c>
      <c r="F591" s="16" t="s">
        <v>222</v>
      </c>
      <c r="G591" s="16" t="s">
        <v>65</v>
      </c>
      <c r="H591" s="16"/>
      <c r="I591" s="16"/>
      <c r="J591" s="16" t="s">
        <v>262</v>
      </c>
      <c r="K591" s="16" t="s">
        <v>603</v>
      </c>
      <c r="L591" s="359" t="str">
        <f t="shared" si="268"/>
        <v>SL3-SP1-HPU1-SV6A</v>
      </c>
      <c r="M591" s="21" t="str">
        <f>IFERROR(VLOOKUP(J591,'LOOK-UP TABLES'!$AS:$AT,2,FALSE),"")</f>
        <v xml:space="preserve">Solenoid Valve, Control Valve </v>
      </c>
      <c r="N591" s="21" t="s">
        <v>61</v>
      </c>
      <c r="O591" s="21" t="s">
        <v>535</v>
      </c>
      <c r="P591" s="454" t="s">
        <v>604</v>
      </c>
      <c r="Q591" s="291" t="s">
        <v>268</v>
      </c>
      <c r="R591" s="21" t="s">
        <v>264</v>
      </c>
      <c r="S591" s="37" t="str">
        <f t="shared" si="225"/>
        <v>Shiploader 3 Coal Spout Leveling Cylinder Extend Solenoid Valve</v>
      </c>
      <c r="T591" s="21"/>
      <c r="U591" s="21" t="str">
        <f>IFERROR(VLOOKUP(L591, 'IO LIST'!$J$10:$AE$1823,22, FALSE),"")</f>
        <v>SL3-SP1-RCP1</v>
      </c>
      <c r="V591" s="21" t="s">
        <v>99</v>
      </c>
      <c r="W591" s="21" t="s">
        <v>119</v>
      </c>
      <c r="X591" s="21"/>
      <c r="Y591" s="27"/>
      <c r="Z591" s="21"/>
      <c r="AA591" s="21"/>
      <c r="AB591" s="21"/>
      <c r="AC591" s="21"/>
      <c r="AD591" s="21"/>
      <c r="AE591" s="21"/>
      <c r="AF591" s="28"/>
      <c r="AI591" s="22"/>
      <c r="AQ591" s="192" t="s">
        <v>233</v>
      </c>
    </row>
    <row r="592" spans="1:45" s="20" customFormat="1" ht="15" customHeight="1" x14ac:dyDescent="0.25">
      <c r="A592" s="137">
        <f t="shared" si="81"/>
        <v>583</v>
      </c>
      <c r="B592" s="21" t="s">
        <v>237</v>
      </c>
      <c r="C592" s="15" t="s">
        <v>59</v>
      </c>
      <c r="D592" s="15" t="s">
        <v>536</v>
      </c>
      <c r="E592" s="15">
        <v>1</v>
      </c>
      <c r="F592" s="16" t="s">
        <v>222</v>
      </c>
      <c r="G592" s="16" t="s">
        <v>65</v>
      </c>
      <c r="H592" s="16"/>
      <c r="I592" s="16"/>
      <c r="J592" s="16" t="s">
        <v>262</v>
      </c>
      <c r="K592" s="16" t="s">
        <v>605</v>
      </c>
      <c r="L592" s="359" t="str">
        <f t="shared" si="268"/>
        <v>SL3-SP1-HPU1-SV6B</v>
      </c>
      <c r="M592" s="21" t="str">
        <f>IFERROR(VLOOKUP(J592,'LOOK-UP TABLES'!$AS:$AT,2,FALSE),"")</f>
        <v xml:space="preserve">Solenoid Valve, Control Valve </v>
      </c>
      <c r="N592" s="21" t="s">
        <v>61</v>
      </c>
      <c r="O592" s="21" t="s">
        <v>535</v>
      </c>
      <c r="P592" s="291" t="s">
        <v>604</v>
      </c>
      <c r="Q592" s="291" t="s">
        <v>271</v>
      </c>
      <c r="R592" s="21" t="s">
        <v>264</v>
      </c>
      <c r="S592" s="37" t="str">
        <f t="shared" si="225"/>
        <v>Shiploader 3 Coal Spout Leveling Cylinder Retract Solenoid Valve</v>
      </c>
      <c r="T592" s="21"/>
      <c r="U592" s="21" t="str">
        <f>IFERROR(VLOOKUP(L592, 'IO LIST'!$J$10:$AE$1823,22, FALSE),"")</f>
        <v>SL3-SP1-RCP1</v>
      </c>
      <c r="V592" s="21" t="s">
        <v>99</v>
      </c>
      <c r="W592" s="21" t="s">
        <v>119</v>
      </c>
      <c r="X592" s="21"/>
      <c r="Y592" s="27"/>
      <c r="Z592" s="21"/>
      <c r="AA592" s="21"/>
      <c r="AB592" s="21"/>
      <c r="AC592" s="21"/>
      <c r="AD592" s="21"/>
      <c r="AE592" s="21"/>
      <c r="AF592" s="28"/>
      <c r="AI592" s="22"/>
      <c r="AQ592" s="192" t="s">
        <v>233</v>
      </c>
    </row>
    <row r="593" spans="1:43" s="20" customFormat="1" ht="15" customHeight="1" x14ac:dyDescent="0.25">
      <c r="A593" s="137">
        <f t="shared" si="81"/>
        <v>584</v>
      </c>
      <c r="B593" s="21"/>
      <c r="C593" s="15"/>
      <c r="D593" s="15"/>
      <c r="E593" s="15"/>
      <c r="F593" s="16"/>
      <c r="G593" s="16"/>
      <c r="H593" s="16"/>
      <c r="I593" s="16"/>
      <c r="J593" s="16"/>
      <c r="K593" s="16"/>
      <c r="L593" s="238"/>
      <c r="M593" s="21" t="str">
        <f>IFERROR(VLOOKUP(J593,'LOOK-UP TABLES'!$AS:$AT,2,FALSE),"")</f>
        <v/>
      </c>
      <c r="N593" s="21"/>
      <c r="O593" s="21"/>
      <c r="P593" s="21"/>
      <c r="Q593" s="21"/>
      <c r="R593" s="21"/>
      <c r="S593" s="37" t="str">
        <f t="shared" si="225"/>
        <v/>
      </c>
      <c r="T593" s="21"/>
      <c r="U593" s="21" t="str">
        <f>IFERROR(VLOOKUP(L593, 'IO LIST'!$J$10:$AE$1823,22, FALSE),"")</f>
        <v/>
      </c>
      <c r="V593" s="21"/>
      <c r="W593" s="21"/>
      <c r="X593" s="21"/>
      <c r="Y593" s="27"/>
      <c r="Z593" s="21"/>
      <c r="AA593" s="21"/>
      <c r="AB593" s="21"/>
      <c r="AC593" s="21"/>
      <c r="AD593" s="21"/>
      <c r="AE593" s="21"/>
      <c r="AF593" s="28" t="str">
        <f t="shared" ref="AF593:AF595" si="274">IFERROR(IF(U593="FLEX-242-11","7265NBT-043020-242-100 to 180",IF(U593="FLEX-242-01","7265NBT-043020-242-000 to 083","")),"")</f>
        <v/>
      </c>
      <c r="AI593" s="22"/>
      <c r="AQ593" s="192"/>
    </row>
    <row r="594" spans="1:43" s="1" customFormat="1" ht="15" customHeight="1" x14ac:dyDescent="0.25">
      <c r="A594" s="150">
        <f t="shared" si="81"/>
        <v>585</v>
      </c>
      <c r="B594" s="150"/>
      <c r="C594" s="150"/>
      <c r="D594" s="150"/>
      <c r="E594" s="150"/>
      <c r="F594" s="148"/>
      <c r="G594" s="148"/>
      <c r="H594" s="148"/>
      <c r="I594" s="148"/>
      <c r="J594" s="148"/>
      <c r="K594" s="148"/>
      <c r="L594" s="150"/>
      <c r="M594" s="150"/>
      <c r="N594" s="150"/>
      <c r="O594" s="150" t="s">
        <v>535</v>
      </c>
      <c r="P594" s="150" t="s">
        <v>606</v>
      </c>
      <c r="Q594" s="150" t="s">
        <v>599</v>
      </c>
      <c r="R594" s="150"/>
      <c r="S594" s="153"/>
      <c r="T594" s="150"/>
      <c r="U594" s="150" t="str">
        <f>IFERROR(VLOOKUP(L594, 'IO LIST'!$J$10:$AE$1823,22, FALSE),"")</f>
        <v/>
      </c>
      <c r="V594" s="150"/>
      <c r="W594" s="150"/>
      <c r="X594" s="150"/>
      <c r="Y594" s="154"/>
      <c r="Z594" s="150"/>
      <c r="AA594" s="150"/>
      <c r="AB594" s="150"/>
      <c r="AC594" s="150"/>
      <c r="AD594" s="150"/>
      <c r="AE594" s="150" t="s">
        <v>63</v>
      </c>
      <c r="AF594" s="155" t="str">
        <f t="shared" si="274"/>
        <v/>
      </c>
      <c r="AH594" s="22"/>
      <c r="AI594" s="22"/>
      <c r="AJ594" s="22"/>
      <c r="AK594" s="22"/>
      <c r="AQ594" s="42"/>
    </row>
    <row r="595" spans="1:43" s="20" customFormat="1" ht="15" customHeight="1" x14ac:dyDescent="0.25">
      <c r="A595" s="137">
        <f t="shared" si="81"/>
        <v>586</v>
      </c>
      <c r="B595" s="21" t="s">
        <v>237</v>
      </c>
      <c r="C595" s="15" t="s">
        <v>59</v>
      </c>
      <c r="D595" s="15" t="s">
        <v>536</v>
      </c>
      <c r="E595" s="15">
        <v>1</v>
      </c>
      <c r="F595" s="16" t="s">
        <v>222</v>
      </c>
      <c r="G595" s="16" t="s">
        <v>65</v>
      </c>
      <c r="H595" s="16"/>
      <c r="I595" s="16"/>
      <c r="J595" s="16" t="s">
        <v>229</v>
      </c>
      <c r="K595" s="16" t="s">
        <v>77</v>
      </c>
      <c r="L595" s="359" t="str">
        <f t="shared" ref="L595:L601" si="275">IF(C595&lt;&gt;"",CONCATENATE(IF(C595&lt;&gt;"",C595,""),IF(D595&lt;&gt;"","-"&amp;D595&amp;E595,""),IF(F595&lt;&gt;"","-"&amp;F595&amp;G595,""),IF(H595&lt;&gt;"","-"&amp;H595&amp;I595,""),IF(J595&lt;&gt;"","-"&amp;J595&amp;K595,"")),"")</f>
        <v>SL3-SP1-HPU1-PT2</v>
      </c>
      <c r="M595" s="21" t="str">
        <f>IFERROR(VLOOKUP(J595,'LOOK-UP TABLES'!$AS:$AT,2,FALSE),"")</f>
        <v>Pressure Transmitter</v>
      </c>
      <c r="N595" s="21" t="s">
        <v>61</v>
      </c>
      <c r="O595" s="21" t="s">
        <v>535</v>
      </c>
      <c r="P595" s="21" t="s">
        <v>604</v>
      </c>
      <c r="Q595" s="21" t="s">
        <v>607</v>
      </c>
      <c r="R595" s="291" t="s">
        <v>231</v>
      </c>
      <c r="S595" s="37" t="str">
        <f t="shared" ref="S595:S601" si="276">IF(L595&lt;&gt;"",IF(N595&lt;&gt;"",N595,"")&amp;IF(O595&lt;&gt;""," "&amp;O595,"")&amp;IF(P595&lt;&gt;""," "&amp;P595,"")&amp;IF(Q595&lt;&gt;""," "&amp;Q595,"")&amp;IF(R595&lt;&gt;""," "&amp;R595,""),"")</f>
        <v>Shiploader 3 Coal Spout Leveling Cylinder Blind End Pressure Transmitter</v>
      </c>
      <c r="T595" s="21"/>
      <c r="U595" s="21" t="str">
        <f>IFERROR(VLOOKUP(L595, 'IO LIST'!$J$10:$AE$1823,22, FALSE),"")</f>
        <v>SL3-SP1-RCP1</v>
      </c>
      <c r="V595" s="21" t="s">
        <v>118</v>
      </c>
      <c r="W595" s="21" t="s">
        <v>119</v>
      </c>
      <c r="X595" s="21"/>
      <c r="Y595" s="27"/>
      <c r="Z595" s="21"/>
      <c r="AA595" s="21"/>
      <c r="AB595" s="21"/>
      <c r="AC595" s="21"/>
      <c r="AD595" s="21"/>
      <c r="AE595" s="21"/>
      <c r="AF595" s="28" t="str">
        <f t="shared" si="274"/>
        <v/>
      </c>
      <c r="AI595" s="22"/>
      <c r="AQ595" s="192" t="s">
        <v>233</v>
      </c>
    </row>
    <row r="596" spans="1:43" s="20" customFormat="1" ht="15" customHeight="1" x14ac:dyDescent="0.25">
      <c r="A596" s="137">
        <f t="shared" si="81"/>
        <v>587</v>
      </c>
      <c r="B596" s="21" t="s">
        <v>237</v>
      </c>
      <c r="C596" s="15" t="s">
        <v>59</v>
      </c>
      <c r="D596" s="15" t="s">
        <v>536</v>
      </c>
      <c r="E596" s="15">
        <v>1</v>
      </c>
      <c r="F596" s="16" t="s">
        <v>222</v>
      </c>
      <c r="G596" s="16" t="s">
        <v>65</v>
      </c>
      <c r="H596" s="16"/>
      <c r="I596" s="16"/>
      <c r="J596" s="16" t="s">
        <v>229</v>
      </c>
      <c r="K596" s="16" t="s">
        <v>83</v>
      </c>
      <c r="L596" s="359" t="str">
        <f t="shared" si="275"/>
        <v>SL3-SP1-HPU1-PT3</v>
      </c>
      <c r="M596" s="21" t="str">
        <f>IFERROR(VLOOKUP(J596,'LOOK-UP TABLES'!$AS:$AT,2,FALSE),"")</f>
        <v>Pressure Transmitter</v>
      </c>
      <c r="N596" s="21" t="s">
        <v>61</v>
      </c>
      <c r="O596" s="21" t="s">
        <v>535</v>
      </c>
      <c r="P596" s="21" t="s">
        <v>604</v>
      </c>
      <c r="Q596" s="21" t="s">
        <v>608</v>
      </c>
      <c r="R596" s="291" t="s">
        <v>231</v>
      </c>
      <c r="S596" s="37" t="str">
        <f t="shared" si="276"/>
        <v>Shiploader 3 Coal Spout Leveling Cylinder Rod End Pressure Transmitter</v>
      </c>
      <c r="T596" s="21"/>
      <c r="U596" s="21" t="str">
        <f>IFERROR(VLOOKUP(L596, 'IO LIST'!$J$10:$AE$1823,22, FALSE),"")</f>
        <v>SL3-SP1-RCP1</v>
      </c>
      <c r="V596" s="21" t="s">
        <v>118</v>
      </c>
      <c r="W596" s="21" t="s">
        <v>119</v>
      </c>
      <c r="X596" s="21"/>
      <c r="Y596" s="27"/>
      <c r="Z596" s="21"/>
      <c r="AA596" s="21"/>
      <c r="AB596" s="21"/>
      <c r="AC596" s="21"/>
      <c r="AD596" s="21"/>
      <c r="AE596" s="21"/>
      <c r="AF596" s="28"/>
      <c r="AI596" s="22"/>
      <c r="AQ596" s="192" t="s">
        <v>233</v>
      </c>
    </row>
    <row r="597" spans="1:43" s="20" customFormat="1" ht="15" customHeight="1" x14ac:dyDescent="0.25">
      <c r="A597" s="137">
        <f t="shared" si="81"/>
        <v>588</v>
      </c>
      <c r="B597" s="21" t="s">
        <v>237</v>
      </c>
      <c r="C597" s="15" t="s">
        <v>59</v>
      </c>
      <c r="D597" s="15" t="s">
        <v>536</v>
      </c>
      <c r="E597" s="15">
        <v>1</v>
      </c>
      <c r="F597" s="16" t="s">
        <v>222</v>
      </c>
      <c r="G597" s="16" t="s">
        <v>65</v>
      </c>
      <c r="H597" s="16"/>
      <c r="I597" s="16"/>
      <c r="J597" s="16" t="s">
        <v>229</v>
      </c>
      <c r="K597" s="16" t="s">
        <v>85</v>
      </c>
      <c r="L597" s="359" t="str">
        <f t="shared" si="275"/>
        <v>SL3-SP1-HPU1-PT4</v>
      </c>
      <c r="M597" s="21" t="str">
        <f>IFERROR(VLOOKUP(J597,'LOOK-UP TABLES'!$AS:$AT,2,FALSE),"")</f>
        <v>Pressure Transmitter</v>
      </c>
      <c r="N597" s="21" t="s">
        <v>61</v>
      </c>
      <c r="O597" s="21" t="s">
        <v>535</v>
      </c>
      <c r="P597" s="454" t="s">
        <v>601</v>
      </c>
      <c r="Q597" s="21"/>
      <c r="R597" s="291" t="s">
        <v>231</v>
      </c>
      <c r="S597" s="37" t="str">
        <f t="shared" si="276"/>
        <v>Shiploader 3 Coal Spout Left Safety Cylinder Pressure Transmitter</v>
      </c>
      <c r="T597" s="21"/>
      <c r="U597" s="21" t="str">
        <f>IFERROR(VLOOKUP(L597, 'IO LIST'!$J$10:$AE$1823,22, FALSE),"")</f>
        <v>SL3-SP1-RCP1</v>
      </c>
      <c r="V597" s="21" t="s">
        <v>118</v>
      </c>
      <c r="W597" s="21" t="s">
        <v>119</v>
      </c>
      <c r="X597" s="21"/>
      <c r="Y597" s="27"/>
      <c r="Z597" s="21"/>
      <c r="AA597" s="21"/>
      <c r="AB597" s="21"/>
      <c r="AC597" s="21"/>
      <c r="AD597" s="21"/>
      <c r="AE597" s="21"/>
      <c r="AF597" s="28"/>
      <c r="AI597" s="22"/>
      <c r="AQ597" s="192" t="s">
        <v>233</v>
      </c>
    </row>
    <row r="598" spans="1:43" s="20" customFormat="1" ht="15" customHeight="1" x14ac:dyDescent="0.25">
      <c r="A598" s="137">
        <f t="shared" si="81"/>
        <v>589</v>
      </c>
      <c r="B598" s="21" t="s">
        <v>237</v>
      </c>
      <c r="C598" s="15" t="s">
        <v>59</v>
      </c>
      <c r="D598" s="15" t="s">
        <v>536</v>
      </c>
      <c r="E598" s="15">
        <v>1</v>
      </c>
      <c r="F598" s="16" t="s">
        <v>222</v>
      </c>
      <c r="G598" s="16" t="s">
        <v>65</v>
      </c>
      <c r="H598" s="16"/>
      <c r="I598" s="16"/>
      <c r="J598" s="16" t="s">
        <v>229</v>
      </c>
      <c r="K598" s="16" t="s">
        <v>123</v>
      </c>
      <c r="L598" s="359" t="str">
        <f t="shared" si="275"/>
        <v>SL3-SP1-HPU1-PT5</v>
      </c>
      <c r="M598" s="21" t="str">
        <f>IFERROR(VLOOKUP(J598,'LOOK-UP TABLES'!$AS:$AT,2,FALSE),"")</f>
        <v>Pressure Transmitter</v>
      </c>
      <c r="N598" s="21" t="s">
        <v>61</v>
      </c>
      <c r="O598" s="21" t="s">
        <v>535</v>
      </c>
      <c r="P598" s="454" t="s">
        <v>602</v>
      </c>
      <c r="Q598" s="21"/>
      <c r="R598" s="291" t="s">
        <v>231</v>
      </c>
      <c r="S598" s="37" t="str">
        <f t="shared" si="276"/>
        <v>Shiploader 3 Coal Spout Right Safety Cylinder Pressure Transmitter</v>
      </c>
      <c r="T598" s="21"/>
      <c r="U598" s="21" t="str">
        <f>IFERROR(VLOOKUP(L598, 'IO LIST'!$J$10:$AE$1823,22, FALSE),"")</f>
        <v>SL3-SP1-RCP1</v>
      </c>
      <c r="V598" s="21" t="s">
        <v>118</v>
      </c>
      <c r="W598" s="21" t="s">
        <v>119</v>
      </c>
      <c r="X598" s="21"/>
      <c r="Y598" s="27"/>
      <c r="Z598" s="21"/>
      <c r="AA598" s="21"/>
      <c r="AB598" s="21"/>
      <c r="AC598" s="21"/>
      <c r="AD598" s="21"/>
      <c r="AE598" s="21"/>
      <c r="AF598" s="28"/>
      <c r="AI598" s="22"/>
      <c r="AQ598" s="192" t="s">
        <v>233</v>
      </c>
    </row>
    <row r="599" spans="1:43" s="20" customFormat="1" ht="15" customHeight="1" x14ac:dyDescent="0.25">
      <c r="A599" s="137">
        <f t="shared" si="81"/>
        <v>590</v>
      </c>
      <c r="B599" s="21"/>
      <c r="C599" s="15"/>
      <c r="D599" s="15"/>
      <c r="E599" s="15"/>
      <c r="F599" s="16"/>
      <c r="G599" s="16"/>
      <c r="H599" s="16"/>
      <c r="I599" s="16"/>
      <c r="J599" s="16"/>
      <c r="K599" s="16"/>
      <c r="L599" s="238"/>
      <c r="M599" s="21" t="str">
        <f>IFERROR(VLOOKUP(J599,'LOOK-UP TABLES'!$AS:$AT,2,FALSE),"")</f>
        <v/>
      </c>
      <c r="N599" s="21"/>
      <c r="O599" s="21"/>
      <c r="P599" s="21"/>
      <c r="Q599" s="21"/>
      <c r="R599" s="21"/>
      <c r="S599" s="37" t="str">
        <f t="shared" si="276"/>
        <v/>
      </c>
      <c r="T599" s="21"/>
      <c r="U599" s="21" t="str">
        <f>IFERROR(VLOOKUP(L599, 'IO LIST'!$J$10:$AE$1823,22, FALSE),"")</f>
        <v/>
      </c>
      <c r="V599" s="21"/>
      <c r="W599" s="21"/>
      <c r="X599" s="21"/>
      <c r="Y599" s="27"/>
      <c r="Z599" s="21"/>
      <c r="AA599" s="21"/>
      <c r="AB599" s="21"/>
      <c r="AC599" s="21"/>
      <c r="AD599" s="21"/>
      <c r="AE599" s="21"/>
      <c r="AF599" s="28" t="str">
        <f t="shared" ref="AF599" si="277">IFERROR(IF(U599="FLEX-242-11","7265NBT-043020-242-100 to 180",IF(U599="FLEX-242-01","7265NBT-043020-242-000 to 083","")),"")</f>
        <v/>
      </c>
      <c r="AI599" s="22"/>
      <c r="AQ599" s="192"/>
    </row>
    <row r="600" spans="1:43" s="1" customFormat="1" ht="15" customHeight="1" x14ac:dyDescent="0.25">
      <c r="A600" s="150">
        <f t="shared" si="81"/>
        <v>591</v>
      </c>
      <c r="B600" s="150"/>
      <c r="C600" s="150"/>
      <c r="D600" s="150"/>
      <c r="E600" s="150"/>
      <c r="F600" s="148"/>
      <c r="G600" s="148"/>
      <c r="H600" s="148"/>
      <c r="I600" s="148"/>
      <c r="J600" s="148"/>
      <c r="K600" s="148"/>
      <c r="L600" s="150"/>
      <c r="M600" s="150"/>
      <c r="N600" s="150"/>
      <c r="O600" s="150" t="s">
        <v>535</v>
      </c>
      <c r="P600" s="150" t="s">
        <v>606</v>
      </c>
      <c r="Q600" s="150" t="s">
        <v>609</v>
      </c>
      <c r="R600" s="150"/>
      <c r="S600" s="153"/>
      <c r="T600" s="150"/>
      <c r="U600" s="150" t="str">
        <f>IFERROR(VLOOKUP(L600, 'IO LIST'!$J$10:$AE$1823,22, FALSE),"")</f>
        <v/>
      </c>
      <c r="V600" s="150"/>
      <c r="W600" s="150"/>
      <c r="X600" s="150"/>
      <c r="Y600" s="154"/>
      <c r="Z600" s="150"/>
      <c r="AA600" s="150"/>
      <c r="AB600" s="150"/>
      <c r="AC600" s="150"/>
      <c r="AD600" s="150"/>
      <c r="AE600" s="150" t="s">
        <v>63</v>
      </c>
      <c r="AF600" s="155" t="str">
        <f t="shared" ref="AF600" si="278">IFERROR(IF(U600="FLEX-242-11","7265NBT-043020-242-100 to 180",IF(U600="FLEX-242-01","7265NBT-043020-242-000 to 083","")),"")</f>
        <v/>
      </c>
      <c r="AH600" s="22"/>
      <c r="AI600" s="22"/>
      <c r="AJ600" s="22"/>
      <c r="AK600" s="22"/>
      <c r="AQ600" s="42"/>
    </row>
    <row r="601" spans="1:43" s="20" customFormat="1" ht="15" customHeight="1" x14ac:dyDescent="0.25">
      <c r="A601" s="137">
        <f t="shared" si="81"/>
        <v>592</v>
      </c>
      <c r="B601" s="21" t="s">
        <v>237</v>
      </c>
      <c r="C601" s="15" t="s">
        <v>59</v>
      </c>
      <c r="D601" s="15" t="s">
        <v>536</v>
      </c>
      <c r="E601" s="15">
        <v>1</v>
      </c>
      <c r="F601" s="16" t="s">
        <v>222</v>
      </c>
      <c r="G601" s="16" t="s">
        <v>65</v>
      </c>
      <c r="H601" s="16"/>
      <c r="I601" s="16"/>
      <c r="J601" s="16" t="s">
        <v>229</v>
      </c>
      <c r="K601" s="16" t="s">
        <v>125</v>
      </c>
      <c r="L601" s="359" t="str">
        <f t="shared" si="275"/>
        <v>SL3-SP1-HPU1-PT6</v>
      </c>
      <c r="M601" s="21" t="str">
        <f>IFERROR(VLOOKUP(J601,'LOOK-UP TABLES'!$AS:$AT,2,FALSE),"")</f>
        <v>Pressure Transmitter</v>
      </c>
      <c r="N601" s="21" t="s">
        <v>61</v>
      </c>
      <c r="O601" s="21" t="s">
        <v>535</v>
      </c>
      <c r="P601" s="291" t="s">
        <v>610</v>
      </c>
      <c r="Q601" s="21" t="s">
        <v>608</v>
      </c>
      <c r="R601" s="291" t="s">
        <v>231</v>
      </c>
      <c r="S601" s="37" t="str">
        <f t="shared" si="276"/>
        <v>Shiploader 3 Coal Spout Left Lift ArmCylinder Rod End Pressure Transmitter</v>
      </c>
      <c r="T601" s="21"/>
      <c r="U601" s="21" t="str">
        <f>IFERROR(VLOOKUP(L601, 'IO LIST'!$J$10:$AE$1823,22, FALSE),"")</f>
        <v>SL3-BC-RCP1</v>
      </c>
      <c r="V601" s="21" t="s">
        <v>118</v>
      </c>
      <c r="W601" s="21" t="s">
        <v>119</v>
      </c>
      <c r="X601" s="21"/>
      <c r="Y601" s="27"/>
      <c r="Z601" s="21"/>
      <c r="AA601" s="21"/>
      <c r="AB601" s="21"/>
      <c r="AC601" s="21"/>
      <c r="AD601" s="21"/>
      <c r="AE601" s="21"/>
      <c r="AF601" s="28"/>
      <c r="AI601" s="22"/>
      <c r="AQ601" s="192" t="s">
        <v>233</v>
      </c>
    </row>
    <row r="602" spans="1:43" s="20" customFormat="1" ht="15" customHeight="1" x14ac:dyDescent="0.25">
      <c r="A602" s="137">
        <f t="shared" si="81"/>
        <v>593</v>
      </c>
      <c r="B602" s="21" t="s">
        <v>237</v>
      </c>
      <c r="C602" s="15" t="s">
        <v>59</v>
      </c>
      <c r="D602" s="15" t="s">
        <v>536</v>
      </c>
      <c r="E602" s="15">
        <v>1</v>
      </c>
      <c r="F602" s="16" t="s">
        <v>222</v>
      </c>
      <c r="G602" s="16" t="s">
        <v>65</v>
      </c>
      <c r="H602" s="16"/>
      <c r="I602" s="16"/>
      <c r="J602" s="16" t="s">
        <v>229</v>
      </c>
      <c r="K602" s="16" t="s">
        <v>127</v>
      </c>
      <c r="L602" s="359" t="str">
        <f t="shared" si="268"/>
        <v>SL3-SP1-HPU1-PT7</v>
      </c>
      <c r="M602" s="21" t="str">
        <f>IFERROR(VLOOKUP(J602,'LOOK-UP TABLES'!$AS:$AT,2,FALSE),"")</f>
        <v>Pressure Transmitter</v>
      </c>
      <c r="N602" s="21" t="s">
        <v>61</v>
      </c>
      <c r="O602" s="21" t="s">
        <v>535</v>
      </c>
      <c r="P602" s="291" t="s">
        <v>610</v>
      </c>
      <c r="Q602" s="21" t="s">
        <v>607</v>
      </c>
      <c r="R602" s="291" t="s">
        <v>231</v>
      </c>
      <c r="S602" s="37" t="str">
        <f t="shared" si="225"/>
        <v>Shiploader 3 Coal Spout Left Lift ArmCylinder Blind End Pressure Transmitter</v>
      </c>
      <c r="T602" s="21"/>
      <c r="U602" s="21" t="str">
        <f>IFERROR(VLOOKUP(L602, 'IO LIST'!$J$10:$AE$1823,22, FALSE),"")</f>
        <v>SL3-BC-RCP1</v>
      </c>
      <c r="V602" s="21" t="s">
        <v>118</v>
      </c>
      <c r="W602" s="21" t="s">
        <v>119</v>
      </c>
      <c r="X602" s="21"/>
      <c r="Y602" s="27"/>
      <c r="Z602" s="21"/>
      <c r="AA602" s="21"/>
      <c r="AB602" s="21"/>
      <c r="AC602" s="21"/>
      <c r="AD602" s="21"/>
      <c r="AE602" s="21"/>
      <c r="AF602" s="28"/>
      <c r="AI602" s="22"/>
      <c r="AQ602" s="192" t="s">
        <v>233</v>
      </c>
    </row>
    <row r="603" spans="1:43" s="20" customFormat="1" ht="15" customHeight="1" x14ac:dyDescent="0.25">
      <c r="A603" s="137">
        <f t="shared" si="81"/>
        <v>594</v>
      </c>
      <c r="B603" s="21" t="s">
        <v>237</v>
      </c>
      <c r="C603" s="15" t="s">
        <v>59</v>
      </c>
      <c r="D603" s="15" t="s">
        <v>536</v>
      </c>
      <c r="E603" s="15">
        <v>1</v>
      </c>
      <c r="F603" s="16" t="s">
        <v>222</v>
      </c>
      <c r="G603" s="16" t="s">
        <v>65</v>
      </c>
      <c r="H603" s="16"/>
      <c r="I603" s="16"/>
      <c r="J603" s="16" t="s">
        <v>229</v>
      </c>
      <c r="K603" s="16" t="s">
        <v>190</v>
      </c>
      <c r="L603" s="359" t="str">
        <f t="shared" si="268"/>
        <v>SL3-SP1-HPU1-PT8</v>
      </c>
      <c r="M603" s="21" t="str">
        <f>IFERROR(VLOOKUP(J603,'LOOK-UP TABLES'!$AS:$AT,2,FALSE),"")</f>
        <v>Pressure Transmitter</v>
      </c>
      <c r="N603" s="21" t="s">
        <v>61</v>
      </c>
      <c r="O603" s="21" t="s">
        <v>535</v>
      </c>
      <c r="P603" s="291" t="s">
        <v>611</v>
      </c>
      <c r="Q603" s="21" t="s">
        <v>608</v>
      </c>
      <c r="R603" s="291" t="s">
        <v>231</v>
      </c>
      <c r="S603" s="37" t="str">
        <f t="shared" si="225"/>
        <v>Shiploader 3 Coal Spout Right Lift Arm Cylinder Rod End Pressure Transmitter</v>
      </c>
      <c r="T603" s="21"/>
      <c r="U603" s="21" t="str">
        <f>IFERROR(VLOOKUP(L603, 'IO LIST'!$J$10:$AE$1823,22, FALSE),"")</f>
        <v>SL3-BC-RCP1</v>
      </c>
      <c r="V603" s="21" t="s">
        <v>118</v>
      </c>
      <c r="W603" s="21" t="s">
        <v>119</v>
      </c>
      <c r="X603" s="21"/>
      <c r="Y603" s="27"/>
      <c r="Z603" s="21"/>
      <c r="AA603" s="21"/>
      <c r="AB603" s="21"/>
      <c r="AC603" s="21"/>
      <c r="AD603" s="21"/>
      <c r="AE603" s="21"/>
      <c r="AF603" s="28"/>
      <c r="AI603" s="22"/>
      <c r="AQ603" s="192" t="s">
        <v>233</v>
      </c>
    </row>
    <row r="604" spans="1:43" s="20" customFormat="1" ht="15" customHeight="1" x14ac:dyDescent="0.25">
      <c r="A604" s="137">
        <f t="shared" si="81"/>
        <v>595</v>
      </c>
      <c r="B604" s="21" t="s">
        <v>237</v>
      </c>
      <c r="C604" s="15" t="s">
        <v>59</v>
      </c>
      <c r="D604" s="15" t="s">
        <v>536</v>
      </c>
      <c r="E604" s="15">
        <v>1</v>
      </c>
      <c r="F604" s="16" t="s">
        <v>222</v>
      </c>
      <c r="G604" s="16" t="s">
        <v>65</v>
      </c>
      <c r="H604" s="16"/>
      <c r="I604" s="16"/>
      <c r="J604" s="16" t="s">
        <v>229</v>
      </c>
      <c r="K604" s="16" t="s">
        <v>580</v>
      </c>
      <c r="L604" s="359" t="str">
        <f t="shared" ref="L604" si="279">IF(C604&lt;&gt;"",CONCATENATE(IF(C604&lt;&gt;"",C604,""),IF(D604&lt;&gt;"","-"&amp;D604&amp;E604,""),IF(F604&lt;&gt;"","-"&amp;F604&amp;G604,""),IF(H604&lt;&gt;"","-"&amp;H604&amp;I604,""),IF(J604&lt;&gt;"","-"&amp;J604&amp;K604,"")),"")</f>
        <v>SL3-SP1-HPU1-PT9</v>
      </c>
      <c r="M604" s="21" t="str">
        <f>IFERROR(VLOOKUP(J604,'LOOK-UP TABLES'!$AS:$AT,2,FALSE),"")</f>
        <v>Pressure Transmitter</v>
      </c>
      <c r="N604" s="21" t="s">
        <v>61</v>
      </c>
      <c r="O604" s="21" t="s">
        <v>535</v>
      </c>
      <c r="P604" s="291" t="s">
        <v>611</v>
      </c>
      <c r="Q604" s="21" t="s">
        <v>607</v>
      </c>
      <c r="R604" s="291" t="s">
        <v>231</v>
      </c>
      <c r="S604" s="37" t="str">
        <f t="shared" si="225"/>
        <v>Shiploader 3 Coal Spout Right Lift Arm Cylinder Blind End Pressure Transmitter</v>
      </c>
      <c r="T604" s="21"/>
      <c r="U604" s="21" t="str">
        <f>IFERROR(VLOOKUP(L604, 'IO LIST'!$J$10:$AE$1823,22, FALSE),"")</f>
        <v>SL3-BC-RCP1</v>
      </c>
      <c r="V604" s="21" t="s">
        <v>118</v>
      </c>
      <c r="W604" s="21" t="s">
        <v>119</v>
      </c>
      <c r="X604" s="21"/>
      <c r="Y604" s="27"/>
      <c r="Z604" s="21"/>
      <c r="AA604" s="21"/>
      <c r="AB604" s="21"/>
      <c r="AC604" s="21"/>
      <c r="AD604" s="21"/>
      <c r="AE604" s="21"/>
      <c r="AF604" s="28"/>
      <c r="AI604" s="22"/>
      <c r="AQ604" s="192" t="s">
        <v>233</v>
      </c>
    </row>
    <row r="605" spans="1:43" s="20" customFormat="1" ht="15" customHeight="1" x14ac:dyDescent="0.25">
      <c r="A605" s="137">
        <f t="shared" si="81"/>
        <v>596</v>
      </c>
      <c r="B605" s="21" t="s">
        <v>237</v>
      </c>
      <c r="C605" s="15" t="s">
        <v>59</v>
      </c>
      <c r="D605" s="15" t="s">
        <v>536</v>
      </c>
      <c r="E605" s="15">
        <v>1</v>
      </c>
      <c r="F605" s="16" t="s">
        <v>222</v>
      </c>
      <c r="G605" s="16" t="s">
        <v>65</v>
      </c>
      <c r="H605" s="16"/>
      <c r="I605" s="16"/>
      <c r="J605" s="16" t="s">
        <v>134</v>
      </c>
      <c r="K605" s="16" t="s">
        <v>65</v>
      </c>
      <c r="L605" s="359" t="str">
        <f t="shared" si="268"/>
        <v>SL3-SP1-HPU1-ZT1</v>
      </c>
      <c r="M605" s="21" t="str">
        <f>IFERROR(VLOOKUP(J605,'LOOK-UP TABLES'!$AS:$AT,2,FALSE),"")</f>
        <v xml:space="preserve">Position Transmitter, Encoder </v>
      </c>
      <c r="N605" s="21" t="s">
        <v>61</v>
      </c>
      <c r="O605" s="21" t="s">
        <v>535</v>
      </c>
      <c r="P605" s="291" t="s">
        <v>610</v>
      </c>
      <c r="Q605" s="21"/>
      <c r="R605" s="291" t="s">
        <v>289</v>
      </c>
      <c r="S605" s="37" t="str">
        <f t="shared" si="225"/>
        <v>Shiploader 3 Coal Spout Left Lift ArmCylinder Temposonic</v>
      </c>
      <c r="T605" s="21"/>
      <c r="U605" s="21" t="str">
        <f>IFERROR(VLOOKUP(L605, 'IO LIST'!$J$10:$AE$1823,22, FALSE),"")</f>
        <v>SL3-BC-RCP1</v>
      </c>
      <c r="V605" s="21" t="s">
        <v>118</v>
      </c>
      <c r="W605" s="21" t="s">
        <v>119</v>
      </c>
      <c r="X605" s="21"/>
      <c r="Y605" s="27"/>
      <c r="Z605" s="21"/>
      <c r="AA605" s="21"/>
      <c r="AB605" s="21"/>
      <c r="AC605" s="21"/>
      <c r="AD605" s="21"/>
      <c r="AE605" s="21"/>
      <c r="AF605" s="28"/>
      <c r="AI605" s="22"/>
      <c r="AQ605" s="192" t="s">
        <v>233</v>
      </c>
    </row>
    <row r="606" spans="1:43" s="20" customFormat="1" ht="15" customHeight="1" x14ac:dyDescent="0.25">
      <c r="A606" s="137">
        <f t="shared" si="81"/>
        <v>597</v>
      </c>
      <c r="B606" s="21" t="s">
        <v>237</v>
      </c>
      <c r="C606" s="15" t="s">
        <v>59</v>
      </c>
      <c r="D606" s="15" t="s">
        <v>536</v>
      </c>
      <c r="E606" s="15">
        <v>1</v>
      </c>
      <c r="F606" s="16" t="s">
        <v>222</v>
      </c>
      <c r="G606" s="16" t="s">
        <v>65</v>
      </c>
      <c r="H606" s="16"/>
      <c r="I606" s="16"/>
      <c r="J606" s="16" t="s">
        <v>134</v>
      </c>
      <c r="K606" s="16" t="s">
        <v>77</v>
      </c>
      <c r="L606" s="359" t="str">
        <f t="shared" si="268"/>
        <v>SL3-SP1-HPU1-ZT2</v>
      </c>
      <c r="M606" s="21" t="str">
        <f>IFERROR(VLOOKUP(J606,'LOOK-UP TABLES'!$AS:$AT,2,FALSE),"")</f>
        <v xml:space="preserve">Position Transmitter, Encoder </v>
      </c>
      <c r="N606" s="21" t="s">
        <v>61</v>
      </c>
      <c r="O606" s="21" t="s">
        <v>535</v>
      </c>
      <c r="P606" s="291" t="s">
        <v>611</v>
      </c>
      <c r="Q606" s="21"/>
      <c r="R606" s="291" t="s">
        <v>289</v>
      </c>
      <c r="S606" s="37" t="str">
        <f t="shared" si="225"/>
        <v>Shiploader 3 Coal Spout Right Lift Arm Cylinder Temposonic</v>
      </c>
      <c r="T606" s="21"/>
      <c r="U606" s="21" t="str">
        <f>IFERROR(VLOOKUP(L606, 'IO LIST'!$J$10:$AE$1823,22, FALSE),"")</f>
        <v>SL3-BC-RCP1</v>
      </c>
      <c r="V606" s="21" t="s">
        <v>118</v>
      </c>
      <c r="W606" s="21" t="s">
        <v>119</v>
      </c>
      <c r="X606" s="21"/>
      <c r="Y606" s="27"/>
      <c r="Z606" s="21"/>
      <c r="AA606" s="21"/>
      <c r="AB606" s="21"/>
      <c r="AC606" s="21"/>
      <c r="AD606" s="21"/>
      <c r="AE606" s="21"/>
      <c r="AF606" s="28"/>
      <c r="AI606" s="22"/>
      <c r="AQ606" s="192" t="s">
        <v>233</v>
      </c>
    </row>
    <row r="607" spans="1:43" s="20" customFormat="1" ht="15" customHeight="1" x14ac:dyDescent="0.25">
      <c r="A607" s="137">
        <f t="shared" si="81"/>
        <v>598</v>
      </c>
      <c r="B607" s="21" t="s">
        <v>237</v>
      </c>
      <c r="C607" s="15" t="s">
        <v>59</v>
      </c>
      <c r="D607" s="15" t="s">
        <v>536</v>
      </c>
      <c r="E607" s="15">
        <v>1</v>
      </c>
      <c r="F607" s="16" t="s">
        <v>222</v>
      </c>
      <c r="G607" s="16" t="s">
        <v>65</v>
      </c>
      <c r="H607" s="16"/>
      <c r="I607" s="16"/>
      <c r="J607" s="16" t="s">
        <v>134</v>
      </c>
      <c r="K607" s="16" t="s">
        <v>83</v>
      </c>
      <c r="L607" s="359" t="str">
        <f t="shared" si="268"/>
        <v>SL3-SP1-HPU1-ZT3</v>
      </c>
      <c r="M607" s="21" t="str">
        <f>IFERROR(VLOOKUP(J607,'LOOK-UP TABLES'!$AS:$AT,2,FALSE),"")</f>
        <v xml:space="preserve">Position Transmitter, Encoder </v>
      </c>
      <c r="N607" s="21" t="s">
        <v>61</v>
      </c>
      <c r="O607" s="21" t="s">
        <v>535</v>
      </c>
      <c r="P607" s="291" t="s">
        <v>612</v>
      </c>
      <c r="Q607" s="21"/>
      <c r="R607" s="291" t="s">
        <v>289</v>
      </c>
      <c r="S607" s="37" t="str">
        <f t="shared" si="225"/>
        <v>Shiploader 3 Coal Spout Left Clamp Cylinder Temposonic</v>
      </c>
      <c r="T607" s="21"/>
      <c r="U607" s="21" t="str">
        <f>IFERROR(VLOOKUP(L607, 'IO LIST'!$J$10:$AE$1823,22, FALSE),"")</f>
        <v>SL3-BC-RCP1</v>
      </c>
      <c r="V607" s="21" t="s">
        <v>118</v>
      </c>
      <c r="W607" s="21" t="s">
        <v>119</v>
      </c>
      <c r="X607" s="21"/>
      <c r="Y607" s="27"/>
      <c r="Z607" s="21"/>
      <c r="AA607" s="21"/>
      <c r="AB607" s="21"/>
      <c r="AC607" s="21"/>
      <c r="AD607" s="21"/>
      <c r="AE607" s="21"/>
      <c r="AF607" s="28"/>
      <c r="AI607" s="22"/>
      <c r="AQ607" s="192" t="s">
        <v>233</v>
      </c>
    </row>
    <row r="608" spans="1:43" s="20" customFormat="1" ht="15" customHeight="1" x14ac:dyDescent="0.25">
      <c r="A608" s="137">
        <f t="shared" si="81"/>
        <v>599</v>
      </c>
      <c r="B608" s="21" t="s">
        <v>237</v>
      </c>
      <c r="C608" s="15" t="s">
        <v>59</v>
      </c>
      <c r="D608" s="15" t="s">
        <v>536</v>
      </c>
      <c r="E608" s="15">
        <v>1</v>
      </c>
      <c r="F608" s="16" t="s">
        <v>222</v>
      </c>
      <c r="G608" s="16" t="s">
        <v>65</v>
      </c>
      <c r="H608" s="16"/>
      <c r="I608" s="16"/>
      <c r="J608" s="16" t="s">
        <v>134</v>
      </c>
      <c r="K608" s="16" t="s">
        <v>85</v>
      </c>
      <c r="L608" s="359" t="str">
        <f t="shared" si="268"/>
        <v>SL3-SP1-HPU1-ZT4</v>
      </c>
      <c r="M608" s="21" t="str">
        <f>IFERROR(VLOOKUP(J608,'LOOK-UP TABLES'!$AS:$AT,2,FALSE),"")</f>
        <v xml:space="preserve">Position Transmitter, Encoder </v>
      </c>
      <c r="N608" s="21" t="s">
        <v>61</v>
      </c>
      <c r="O608" s="21" t="s">
        <v>535</v>
      </c>
      <c r="P608" s="291" t="s">
        <v>611</v>
      </c>
      <c r="Q608" s="21"/>
      <c r="R608" s="291" t="s">
        <v>289</v>
      </c>
      <c r="S608" s="37" t="str">
        <f t="shared" si="225"/>
        <v>Shiploader 3 Coal Spout Right Lift Arm Cylinder Temposonic</v>
      </c>
      <c r="T608" s="21"/>
      <c r="U608" s="21" t="str">
        <f>IFERROR(VLOOKUP(L608, 'IO LIST'!$J$10:$AE$1823,22, FALSE),"")</f>
        <v>SL3-BC-RCP1</v>
      </c>
      <c r="V608" s="21" t="s">
        <v>118</v>
      </c>
      <c r="W608" s="21" t="s">
        <v>119</v>
      </c>
      <c r="X608" s="21"/>
      <c r="Y608" s="27"/>
      <c r="Z608" s="21"/>
      <c r="AA608" s="21"/>
      <c r="AB608" s="21"/>
      <c r="AC608" s="21"/>
      <c r="AD608" s="21"/>
      <c r="AE608" s="21"/>
      <c r="AF608" s="28"/>
      <c r="AI608" s="22"/>
      <c r="AQ608" s="192" t="s">
        <v>233</v>
      </c>
    </row>
    <row r="609" spans="1:43" s="20" customFormat="1" ht="15" customHeight="1" x14ac:dyDescent="0.25">
      <c r="A609" s="137">
        <f t="shared" si="81"/>
        <v>600</v>
      </c>
      <c r="B609" s="21" t="s">
        <v>237</v>
      </c>
      <c r="C609" s="15" t="s">
        <v>59</v>
      </c>
      <c r="D609" s="15" t="s">
        <v>536</v>
      </c>
      <c r="E609" s="15">
        <v>1</v>
      </c>
      <c r="F609" s="16"/>
      <c r="G609" s="16"/>
      <c r="H609" s="16"/>
      <c r="I609" s="16"/>
      <c r="J609" s="16"/>
      <c r="K609" s="16"/>
      <c r="L609" s="238"/>
      <c r="M609" s="21" t="str">
        <f>IFERROR(VLOOKUP(J609,'LOOK-UP TABLES'!$AS:$AT,2,FALSE),"")</f>
        <v/>
      </c>
      <c r="N609" s="21"/>
      <c r="O609" s="21"/>
      <c r="P609" s="21"/>
      <c r="Q609" s="21"/>
      <c r="R609" s="21"/>
      <c r="S609" s="37" t="str">
        <f t="shared" si="225"/>
        <v/>
      </c>
      <c r="T609" s="21"/>
      <c r="U609" s="21" t="str">
        <f>IFERROR(VLOOKUP(L609, 'IO LIST'!$J$10:$AE$1823,22, FALSE),"")</f>
        <v/>
      </c>
      <c r="V609" s="21"/>
      <c r="W609" s="21"/>
      <c r="X609" s="21"/>
      <c r="Y609" s="27"/>
      <c r="Z609" s="21"/>
      <c r="AA609" s="21"/>
      <c r="AB609" s="21"/>
      <c r="AC609" s="21"/>
      <c r="AD609" s="21"/>
      <c r="AE609" s="21"/>
      <c r="AF609" s="28" t="str">
        <f>IFERROR(IF(U609="FLEX-242-11","7265NBT-043020-242-100 to 180",IF(U609="FLEX-242-01","7265NBT-043020-242-000 to 083","")),"")</f>
        <v/>
      </c>
      <c r="AI609" s="22"/>
      <c r="AQ609" s="192" t="s">
        <v>233</v>
      </c>
    </row>
    <row r="610" spans="1:43" s="1" customFormat="1" ht="15" customHeight="1" x14ac:dyDescent="0.25">
      <c r="A610" s="150">
        <f t="shared" si="81"/>
        <v>601</v>
      </c>
      <c r="B610" s="150"/>
      <c r="C610" s="150"/>
      <c r="D610" s="150"/>
      <c r="E610" s="150"/>
      <c r="F610" s="148"/>
      <c r="G610" s="148"/>
      <c r="H610" s="148"/>
      <c r="I610" s="148"/>
      <c r="J610" s="148"/>
      <c r="K610" s="148"/>
      <c r="L610" s="150"/>
      <c r="M610" s="150"/>
      <c r="N610" s="150"/>
      <c r="O610" s="150" t="s">
        <v>587</v>
      </c>
      <c r="P610" s="150"/>
      <c r="Q610" s="150"/>
      <c r="R610" s="150"/>
      <c r="S610" s="153"/>
      <c r="T610" s="150"/>
      <c r="U610" s="150" t="str">
        <f>IFERROR(VLOOKUP(L610, 'IO LIST'!$J$10:$AE$1823,22, FALSE),"")</f>
        <v/>
      </c>
      <c r="V610" s="150"/>
      <c r="W610" s="150"/>
      <c r="X610" s="150"/>
      <c r="Y610" s="154"/>
      <c r="Z610" s="150"/>
      <c r="AA610" s="150"/>
      <c r="AB610" s="150"/>
      <c r="AC610" s="150"/>
      <c r="AD610" s="150"/>
      <c r="AE610" s="150" t="s">
        <v>63</v>
      </c>
      <c r="AF610" s="155" t="str">
        <f t="shared" ref="AF610:AF611" si="280">IFERROR(IF(U610="FLEX-242-11","7265NBT-043020-242-100 to 180",IF(U610="FLEX-242-01","7265NBT-043020-242-000 to 083","")),"")</f>
        <v/>
      </c>
      <c r="AH610" s="22"/>
      <c r="AI610" s="22"/>
      <c r="AJ610" s="22"/>
      <c r="AK610" s="22"/>
      <c r="AQ610" s="42"/>
    </row>
    <row r="611" spans="1:43" s="20" customFormat="1" ht="15" customHeight="1" x14ac:dyDescent="0.25">
      <c r="A611" s="137">
        <f t="shared" si="81"/>
        <v>602</v>
      </c>
      <c r="B611" s="21" t="s">
        <v>162</v>
      </c>
      <c r="C611" s="15" t="s">
        <v>59</v>
      </c>
      <c r="D611" s="15" t="s">
        <v>536</v>
      </c>
      <c r="E611" s="15">
        <v>2</v>
      </c>
      <c r="F611" s="16"/>
      <c r="G611" s="16"/>
      <c r="H611" s="16" t="s">
        <v>173</v>
      </c>
      <c r="I611" s="16" t="s">
        <v>65</v>
      </c>
      <c r="J611" s="16" t="s">
        <v>174</v>
      </c>
      <c r="K611" s="16" t="s">
        <v>65</v>
      </c>
      <c r="L611" s="359" t="str">
        <f t="shared" ref="L611" si="281">IF(C611&lt;&gt;"",CONCATENATE(IF(C611&lt;&gt;"",C611,""),IF(D611&lt;&gt;"","-"&amp;D611&amp;E611,""),IF(F611&lt;&gt;"","-"&amp;F611&amp;G611,""),IF(H611&lt;&gt;"","-"&amp;H611&amp;I611,""),IF(J611&lt;&gt;"","-"&amp;J611&amp;K611,"")),"")</f>
        <v>SL3-SP2-M1-HE1</v>
      </c>
      <c r="M611" s="21" t="str">
        <f>IFERROR(VLOOKUP(J611,'LOOK-UP TABLES'!$AS:$AT,2,FALSE),"")</f>
        <v xml:space="preserve">Heater </v>
      </c>
      <c r="N611" s="21" t="s">
        <v>61</v>
      </c>
      <c r="O611" s="21" t="s">
        <v>587</v>
      </c>
      <c r="P611" s="291" t="s">
        <v>613</v>
      </c>
      <c r="Q611" s="21"/>
      <c r="R611" s="21" t="s">
        <v>176</v>
      </c>
      <c r="S611" s="37" t="str">
        <f t="shared" ref="S611" si="282">IF(L611&lt;&gt;"",IF(N611&lt;&gt;"",N611,"")&amp;IF(O611&lt;&gt;""," "&amp;O611,"")&amp;IF(P611&lt;&gt;""," "&amp;P611,"")&amp;IF(Q611&lt;&gt;""," "&amp;Q611,"")&amp;IF(R611&lt;&gt;""," "&amp;R611,""),"")</f>
        <v>Shiploader 3 Potash Spout Hoist Motor 1 Space Heater</v>
      </c>
      <c r="T611" s="21"/>
      <c r="U611" s="21" t="str">
        <f>IFERROR(VLOOKUP(L611, 'IO LIST'!$J$10:$AE$1823,22, FALSE),"")</f>
        <v>SL3-SP2-RCP1</v>
      </c>
      <c r="V611" s="21" t="s">
        <v>314</v>
      </c>
      <c r="W611" s="21" t="s">
        <v>119</v>
      </c>
      <c r="X611" s="21"/>
      <c r="Y611" s="27"/>
      <c r="Z611" s="21"/>
      <c r="AA611" s="21"/>
      <c r="AB611" s="21"/>
      <c r="AC611" s="21"/>
      <c r="AD611" s="21"/>
      <c r="AE611" s="21"/>
      <c r="AF611" s="28" t="str">
        <f t="shared" si="280"/>
        <v/>
      </c>
      <c r="AJ611" s="20" t="s">
        <v>75</v>
      </c>
      <c r="AK611" s="313" t="s">
        <v>373</v>
      </c>
      <c r="AQ611" s="192"/>
    </row>
    <row r="612" spans="1:43" s="20" customFormat="1" ht="15" customHeight="1" x14ac:dyDescent="0.25">
      <c r="A612" s="137">
        <f t="shared" si="81"/>
        <v>603</v>
      </c>
      <c r="B612" s="21" t="s">
        <v>162</v>
      </c>
      <c r="C612" s="15" t="s">
        <v>59</v>
      </c>
      <c r="D612" s="15" t="s">
        <v>536</v>
      </c>
      <c r="E612" s="15">
        <v>2</v>
      </c>
      <c r="F612" s="16"/>
      <c r="G612" s="16"/>
      <c r="H612" s="16" t="s">
        <v>173</v>
      </c>
      <c r="I612" s="16" t="s">
        <v>65</v>
      </c>
      <c r="J612" s="16" t="s">
        <v>179</v>
      </c>
      <c r="K612" s="16" t="s">
        <v>65</v>
      </c>
      <c r="L612" s="259" t="str">
        <f t="shared" ref="L612" si="283">IF(C612&lt;&gt;"",CONCATENATE(IF(C612&lt;&gt;"",C612,""),IF(D612&lt;&gt;"","-"&amp;D612&amp;E612,""),IF(F612&lt;&gt;"","-"&amp;F612&amp;G612,""),IF(H612&lt;&gt;"","-"&amp;H612&amp;I612,""),IF(J612&lt;&gt;"","-"&amp;J612&amp;K612,"")),"")</f>
        <v>SL3-SP2-M1-TE1</v>
      </c>
      <c r="M612" s="21" t="str">
        <f>IFERROR(VLOOKUP(J612,'LOOK-UP TABLES'!$AS:$AT,2,FALSE),"")</f>
        <v>Temperature Element</v>
      </c>
      <c r="N612" s="21" t="s">
        <v>61</v>
      </c>
      <c r="O612" s="21" t="s">
        <v>587</v>
      </c>
      <c r="P612" s="291" t="s">
        <v>613</v>
      </c>
      <c r="Q612" s="21"/>
      <c r="R612" s="21" t="s">
        <v>484</v>
      </c>
      <c r="S612" s="37" t="str">
        <f t="shared" ref="S612" si="284">IF(L612&lt;&gt;"",IF(N612&lt;&gt;"",N612,"")&amp;IF(O612&lt;&gt;""," "&amp;O612,"")&amp;IF(P612&lt;&gt;""," "&amp;P612,"")&amp;IF(Q612&lt;&gt;""," "&amp;Q612,"")&amp;IF(R612&lt;&gt;""," "&amp;R612,""),"")</f>
        <v>Shiploader 3 Potash Spout Hoist Motor 1 PTC Thermistor</v>
      </c>
      <c r="T612" s="21"/>
      <c r="U612" s="21" t="str">
        <f>IFERROR(VLOOKUP(L612, 'IO LIST'!$J$10:$AE$1823,22, FALSE),"")</f>
        <v/>
      </c>
      <c r="V612" s="21" t="s">
        <v>314</v>
      </c>
      <c r="W612" s="21" t="s">
        <v>119</v>
      </c>
      <c r="X612" s="21"/>
      <c r="Y612" s="27"/>
      <c r="Z612" s="21"/>
      <c r="AA612" s="21"/>
      <c r="AB612" s="21"/>
      <c r="AC612" s="21"/>
      <c r="AD612" s="21"/>
      <c r="AE612" s="21"/>
      <c r="AF612" s="28" t="str">
        <f t="shared" ref="AF612" si="285">IFERROR(IF(U612="FLEX-242-11","7265NBT-043020-242-100 to 180",IF(U612="FLEX-242-01","7265NBT-043020-242-000 to 083","")),"")</f>
        <v/>
      </c>
      <c r="AJ612" s="20" t="s">
        <v>75</v>
      </c>
      <c r="AK612" s="313" t="s">
        <v>373</v>
      </c>
      <c r="AQ612" s="192"/>
    </row>
    <row r="613" spans="1:43" s="429" customFormat="1" ht="15" customHeight="1" x14ac:dyDescent="0.25">
      <c r="A613" s="426">
        <f t="shared" si="81"/>
        <v>604</v>
      </c>
      <c r="B613" s="291" t="s">
        <v>162</v>
      </c>
      <c r="C613" s="292" t="s">
        <v>59</v>
      </c>
      <c r="D613" s="292" t="s">
        <v>536</v>
      </c>
      <c r="E613" s="292">
        <v>2</v>
      </c>
      <c r="F613" s="424"/>
      <c r="G613" s="424"/>
      <c r="H613" s="424" t="s">
        <v>192</v>
      </c>
      <c r="I613" s="424" t="s">
        <v>65</v>
      </c>
      <c r="J613" s="424"/>
      <c r="K613" s="424" t="s">
        <v>65</v>
      </c>
      <c r="L613" s="468" t="str">
        <f t="shared" ref="L613:L614" si="286">IF(C613&lt;&gt;"",CONCATENATE(IF(C613&lt;&gt;"",C613,""),IF(D613&lt;&gt;"","-"&amp;D613&amp;E613,""),IF(F613&lt;&gt;"","-"&amp;F613&amp;G613,""),IF(H613&lt;&gt;"","-"&amp;H613&amp;I613,""),IF(J613&lt;&gt;"","-"&amp;J613&amp;K613,"")),"")</f>
        <v>SL3-SP2-BK1</v>
      </c>
      <c r="M613" s="21" t="str">
        <f>IFERROR(VLOOKUP(J613,'LOOK-UP TABLES'!$AS:$AT,2,FALSE),"")</f>
        <v/>
      </c>
      <c r="N613" s="291" t="s">
        <v>61</v>
      </c>
      <c r="O613" s="291" t="s">
        <v>587</v>
      </c>
      <c r="P613" s="291" t="s">
        <v>613</v>
      </c>
      <c r="Q613" s="291" t="s">
        <v>614</v>
      </c>
      <c r="R613" s="291"/>
      <c r="S613" s="237" t="str">
        <f t="shared" ref="S613" si="287">IF(L613&lt;&gt;"",IF(N613&lt;&gt;"",N613,"")&amp;IF(O613&lt;&gt;""," "&amp;O613,"")&amp;IF(P613&lt;&gt;""," "&amp;P613,"")&amp;IF(Q613&lt;&gt;""," "&amp;Q613,"")&amp;IF(R613&lt;&gt;""," "&amp;R613,""),"")</f>
        <v>Shiploader 3 Potash Spout Hoist Motor 1 Brake</v>
      </c>
      <c r="T613" s="291"/>
      <c r="U613" s="291" t="str">
        <f>IFERROR(VLOOKUP(L613, 'IO LIST'!$J$10:$AE$1823,22, FALSE),"")</f>
        <v>SL3-SP2-RCP1</v>
      </c>
      <c r="V613" s="291" t="s">
        <v>314</v>
      </c>
      <c r="W613" s="291" t="s">
        <v>119</v>
      </c>
      <c r="X613" s="291"/>
      <c r="Y613" s="427"/>
      <c r="Z613" s="291"/>
      <c r="AA613" s="291"/>
      <c r="AB613" s="291"/>
      <c r="AC613" s="291"/>
      <c r="AD613" s="291"/>
      <c r="AE613" s="291"/>
      <c r="AF613" s="428" t="str">
        <f t="shared" ref="AF613" si="288">IFERROR(IF(U613="FLEX-242-11","7265NBT-043020-242-100 to 180",IF(U613="FLEX-242-01","7265NBT-043020-242-000 to 083","")),"")</f>
        <v/>
      </c>
      <c r="AJ613" s="429" t="s">
        <v>75</v>
      </c>
      <c r="AK613" s="435" t="s">
        <v>373</v>
      </c>
      <c r="AQ613" s="430"/>
    </row>
    <row r="614" spans="1:43" s="429" customFormat="1" ht="15" customHeight="1" x14ac:dyDescent="0.25">
      <c r="A614" s="426">
        <f t="shared" si="81"/>
        <v>605</v>
      </c>
      <c r="B614" s="291" t="s">
        <v>162</v>
      </c>
      <c r="C614" s="292" t="s">
        <v>59</v>
      </c>
      <c r="D614" s="292" t="s">
        <v>536</v>
      </c>
      <c r="E614" s="292">
        <v>2</v>
      </c>
      <c r="F614" s="424"/>
      <c r="G614" s="424"/>
      <c r="H614" s="424" t="s">
        <v>192</v>
      </c>
      <c r="I614" s="424" t="s">
        <v>65</v>
      </c>
      <c r="J614" s="424" t="s">
        <v>153</v>
      </c>
      <c r="K614" s="424" t="s">
        <v>65</v>
      </c>
      <c r="L614" s="468" t="str">
        <f t="shared" si="286"/>
        <v>SL3-SP2-BK1-ZPX1</v>
      </c>
      <c r="M614" s="291" t="str">
        <f>IFERROR(VLOOKUP(J614,'LOOK-UP TABLES'!$AS:$AT,2,FALSE),"")</f>
        <v xml:space="preserve">Proximity Switch </v>
      </c>
      <c r="N614" s="291" t="s">
        <v>61</v>
      </c>
      <c r="O614" s="291" t="s">
        <v>587</v>
      </c>
      <c r="P614" s="291" t="s">
        <v>613</v>
      </c>
      <c r="Q614" s="291" t="s">
        <v>615</v>
      </c>
      <c r="R614" s="291" t="s">
        <v>168</v>
      </c>
      <c r="S614" s="237" t="str">
        <f t="shared" ref="S614" si="289">IF(L614&lt;&gt;"",IF(N614&lt;&gt;"",N614,"")&amp;IF(O614&lt;&gt;""," "&amp;O614,"")&amp;IF(P614&lt;&gt;""," "&amp;P614,"")&amp;IF(Q614&lt;&gt;""," "&amp;Q614,"")&amp;IF(R614&lt;&gt;""," "&amp;R614,""),"")</f>
        <v>Shiploader 3 Potash Spout Hoist Motor 1 Brake Released Proximity Switch</v>
      </c>
      <c r="T614" s="291"/>
      <c r="U614" s="291" t="str">
        <f>IFERROR(VLOOKUP(L614, 'IO LIST'!$J$10:$AE$1823,22, FALSE),"")</f>
        <v>SL3-SP2-RCP1</v>
      </c>
      <c r="V614" s="291" t="s">
        <v>314</v>
      </c>
      <c r="W614" s="291" t="s">
        <v>119</v>
      </c>
      <c r="X614" s="291"/>
      <c r="Y614" s="427"/>
      <c r="Z614" s="291"/>
      <c r="AA614" s="291"/>
      <c r="AB614" s="291"/>
      <c r="AC614" s="291"/>
      <c r="AD614" s="291"/>
      <c r="AE614" s="291"/>
      <c r="AF614" s="428" t="str">
        <f t="shared" ref="AF614:AF615" si="290">IFERROR(IF(U614="FLEX-242-11","7265NBT-043020-242-100 to 180",IF(U614="FLEX-242-01","7265NBT-043020-242-000 to 083","")),"")</f>
        <v/>
      </c>
      <c r="AJ614" s="429" t="s">
        <v>75</v>
      </c>
      <c r="AK614" s="435" t="s">
        <v>373</v>
      </c>
      <c r="AQ614" s="430"/>
    </row>
    <row r="615" spans="1:43" s="20" customFormat="1" ht="15" customHeight="1" x14ac:dyDescent="0.25">
      <c r="A615" s="137">
        <f t="shared" si="81"/>
        <v>606</v>
      </c>
      <c r="B615" s="21"/>
      <c r="C615" s="15"/>
      <c r="D615" s="15"/>
      <c r="E615" s="15"/>
      <c r="F615" s="16"/>
      <c r="G615" s="16"/>
      <c r="H615" s="16"/>
      <c r="I615" s="16"/>
      <c r="J615" s="16"/>
      <c r="K615" s="16"/>
      <c r="L615" s="238"/>
      <c r="M615" s="21" t="str">
        <f>IFERROR(VLOOKUP(J615,'LOOK-UP TABLES'!$AS:$AT,2,FALSE),"")</f>
        <v/>
      </c>
      <c r="N615" s="21"/>
      <c r="O615" s="21"/>
      <c r="P615" s="21"/>
      <c r="Q615" s="21"/>
      <c r="R615" s="21"/>
      <c r="S615" s="37"/>
      <c r="T615" s="21"/>
      <c r="U615" s="21" t="str">
        <f>IFERROR(VLOOKUP(L615, 'IO LIST'!$J$10:$AE$1823,22, FALSE),"")</f>
        <v/>
      </c>
      <c r="V615" s="21"/>
      <c r="W615" s="21"/>
      <c r="X615" s="21"/>
      <c r="Y615" s="27"/>
      <c r="Z615" s="21"/>
      <c r="AA615" s="21"/>
      <c r="AB615" s="21"/>
      <c r="AC615" s="21"/>
      <c r="AD615" s="21"/>
      <c r="AE615" s="21"/>
      <c r="AF615" s="28" t="str">
        <f t="shared" si="290"/>
        <v/>
      </c>
      <c r="AI615" s="22"/>
      <c r="AQ615" s="192"/>
    </row>
    <row r="616" spans="1:43" s="429" customFormat="1" ht="15" customHeight="1" x14ac:dyDescent="0.25">
      <c r="A616" s="426">
        <f t="shared" si="81"/>
        <v>607</v>
      </c>
      <c r="B616" s="291" t="s">
        <v>9</v>
      </c>
      <c r="C616" s="292" t="s">
        <v>59</v>
      </c>
      <c r="D616" s="292" t="s">
        <v>536</v>
      </c>
      <c r="E616" s="292">
        <v>2</v>
      </c>
      <c r="F616" s="424"/>
      <c r="G616" s="424"/>
      <c r="H616" s="424"/>
      <c r="I616" s="424"/>
      <c r="J616" s="424" t="s">
        <v>87</v>
      </c>
      <c r="K616" s="424" t="s">
        <v>65</v>
      </c>
      <c r="L616" s="468" t="str">
        <f>IF(C616&lt;&gt;"",CONCATENATE(IF(C616&lt;&gt;"",C616,""),IF(D616&lt;&gt;"","-"&amp;D616&amp;E616,""),IF(F616&lt;&gt;"","-"&amp;F616&amp;G616,""),IF(H616&lt;&gt;"","-"&amp;H616&amp;I616,""),IF(J616&lt;&gt;"","-"&amp;J616&amp;K616,"")),"")</f>
        <v>SL3-SP2-ZLS1</v>
      </c>
      <c r="M616" s="291" t="str">
        <f>IFERROR(VLOOKUP(J616,'LOOK-UP TABLES'!$AS:$AT,2,FALSE),"")</f>
        <v xml:space="preserve">Limit Switch </v>
      </c>
      <c r="N616" s="291" t="s">
        <v>61</v>
      </c>
      <c r="O616" s="291" t="s">
        <v>587</v>
      </c>
      <c r="P616" s="291" t="s">
        <v>616</v>
      </c>
      <c r="Q616" s="291" t="s">
        <v>617</v>
      </c>
      <c r="R616" s="291" t="s">
        <v>503</v>
      </c>
      <c r="S616" s="237" t="str">
        <f t="shared" ref="S616" si="291">IF(L616&lt;&gt;"",IF(N616&lt;&gt;"",N616,"")&amp;IF(O616&lt;&gt;""," "&amp;O616,"")&amp;IF(P616&lt;&gt;""," "&amp;P616,"")&amp;IF(Q616&lt;&gt;""," "&amp;Q616,"")&amp;IF(R616&lt;&gt;""," "&amp;R616,""),"")</f>
        <v>Shiploader 3 Potash Spout Carrier Material Detection Limit Switch 1</v>
      </c>
      <c r="T616" s="291"/>
      <c r="U616" s="291" t="s">
        <v>618</v>
      </c>
      <c r="V616" s="450" t="s">
        <v>91</v>
      </c>
      <c r="W616" s="291" t="s">
        <v>119</v>
      </c>
      <c r="X616" s="291"/>
      <c r="Y616" s="427"/>
      <c r="Z616" s="291"/>
      <c r="AA616" s="291"/>
      <c r="AB616" s="291"/>
      <c r="AC616" s="291"/>
      <c r="AD616" s="291"/>
      <c r="AE616" s="291"/>
      <c r="AF616" s="428" t="str">
        <f>IFERROR(IF(U616="FLEX-242-11","7265NBT-043020-242-100 to 180",IF(U616="FLEX-242-01","7265NBT-043020-242-000 to 083","")),"")</f>
        <v/>
      </c>
      <c r="AJ616" s="429" t="s">
        <v>75</v>
      </c>
      <c r="AK616" s="429" t="s">
        <v>76</v>
      </c>
      <c r="AQ616" s="430"/>
    </row>
    <row r="617" spans="1:43" s="429" customFormat="1" ht="15" customHeight="1" x14ac:dyDescent="0.25">
      <c r="A617" s="426">
        <f t="shared" si="81"/>
        <v>608</v>
      </c>
      <c r="B617" s="291" t="s">
        <v>9</v>
      </c>
      <c r="C617" s="292" t="s">
        <v>59</v>
      </c>
      <c r="D617" s="292" t="s">
        <v>536</v>
      </c>
      <c r="E617" s="292">
        <v>2</v>
      </c>
      <c r="F617" s="424"/>
      <c r="G617" s="424"/>
      <c r="H617" s="424"/>
      <c r="I617" s="424"/>
      <c r="J617" s="424" t="s">
        <v>87</v>
      </c>
      <c r="K617" s="424" t="s">
        <v>77</v>
      </c>
      <c r="L617" s="468" t="str">
        <f>IF(C617&lt;&gt;"",CONCATENATE(IF(C617&lt;&gt;"",C617,""),IF(D617&lt;&gt;"","-"&amp;D617&amp;E617,""),IF(F617&lt;&gt;"","-"&amp;F617&amp;G617,""),IF(H617&lt;&gt;"","-"&amp;H617&amp;I617,""),IF(J617&lt;&gt;"","-"&amp;J617&amp;K617,"")),"")</f>
        <v>SL3-SP2-ZLS2</v>
      </c>
      <c r="M617" s="291" t="str">
        <f>IFERROR(VLOOKUP(J617,'LOOK-UP TABLES'!$AS:$AT,2,FALSE),"")</f>
        <v xml:space="preserve">Limit Switch </v>
      </c>
      <c r="N617" s="291" t="s">
        <v>61</v>
      </c>
      <c r="O617" s="291" t="s">
        <v>587</v>
      </c>
      <c r="P617" s="291" t="s">
        <v>616</v>
      </c>
      <c r="Q617" s="291" t="s">
        <v>617</v>
      </c>
      <c r="R617" s="291" t="s">
        <v>505</v>
      </c>
      <c r="S617" s="237" t="str">
        <f>IF(L617&lt;&gt;"",IF(N617&lt;&gt;"",N617,"")&amp;IF(O617&lt;&gt;""," "&amp;O617,"")&amp;IF(P617&lt;&gt;""," "&amp;P617,"")&amp;IF(Q617&lt;&gt;""," "&amp;Q617,"")&amp;IF(R617&lt;&gt;""," "&amp;R617,""),"")</f>
        <v>Shiploader 3 Potash Spout Carrier Material Detection Limit Switch 2</v>
      </c>
      <c r="T617" s="291"/>
      <c r="U617" s="291" t="s">
        <v>618</v>
      </c>
      <c r="V617" s="450" t="s">
        <v>91</v>
      </c>
      <c r="W617" s="291" t="s">
        <v>119</v>
      </c>
      <c r="X617" s="291"/>
      <c r="Y617" s="427"/>
      <c r="Z617" s="291"/>
      <c r="AA617" s="291"/>
      <c r="AB617" s="291"/>
      <c r="AC617" s="291"/>
      <c r="AD617" s="291"/>
      <c r="AE617" s="291"/>
      <c r="AF617" s="428" t="str">
        <f>IFERROR(IF(U617="FLEX-242-11","7265NBT-043020-242-100 to 180",IF(U617="FLEX-242-01","7265NBT-043020-242-000 to 083","")),"")</f>
        <v/>
      </c>
      <c r="AJ617" s="429" t="s">
        <v>75</v>
      </c>
      <c r="AK617" s="429" t="s">
        <v>76</v>
      </c>
      <c r="AQ617" s="430"/>
    </row>
    <row r="618" spans="1:43" s="429" customFormat="1" ht="15" customHeight="1" x14ac:dyDescent="0.25">
      <c r="A618" s="426">
        <f t="shared" si="81"/>
        <v>609</v>
      </c>
      <c r="B618" s="291" t="s">
        <v>9</v>
      </c>
      <c r="C618" s="292" t="s">
        <v>59</v>
      </c>
      <c r="D618" s="292" t="s">
        <v>536</v>
      </c>
      <c r="E618" s="292">
        <v>2</v>
      </c>
      <c r="F618" s="424"/>
      <c r="G618" s="424"/>
      <c r="H618" s="424"/>
      <c r="I618" s="424"/>
      <c r="J618" s="424" t="s">
        <v>87</v>
      </c>
      <c r="K618" s="424" t="s">
        <v>83</v>
      </c>
      <c r="L618" s="468" t="str">
        <f>IF(C618&lt;&gt;"",CONCATENATE(IF(C618&lt;&gt;"",C618,""),IF(D618&lt;&gt;"","-"&amp;D618&amp;E618,""),IF(F618&lt;&gt;"","-"&amp;F618&amp;G618,""),IF(H618&lt;&gt;"","-"&amp;H618&amp;I618,""),IF(J618&lt;&gt;"","-"&amp;J618&amp;K618,"")),"")</f>
        <v>SL3-SP2-ZLS3</v>
      </c>
      <c r="M618" s="291" t="str">
        <f>IFERROR(VLOOKUP(J618,'LOOK-UP TABLES'!$AS:$AT,2,FALSE),"")</f>
        <v xml:space="preserve">Limit Switch </v>
      </c>
      <c r="N618" s="291" t="s">
        <v>61</v>
      </c>
      <c r="O618" s="291" t="s">
        <v>587</v>
      </c>
      <c r="P618" s="291" t="s">
        <v>143</v>
      </c>
      <c r="Q618" s="291" t="s">
        <v>617</v>
      </c>
      <c r="R618" s="291" t="s">
        <v>225</v>
      </c>
      <c r="S618" s="237" t="str">
        <f>IF(L618&lt;&gt;"",IF(N618&lt;&gt;"",N618,"")&amp;IF(O618&lt;&gt;""," "&amp;O618,"")&amp;IF(P618&lt;&gt;""," "&amp;P618,"")&amp;IF(Q618&lt;&gt;""," "&amp;Q618,"")&amp;IF(R618&lt;&gt;""," "&amp;R618,""),"")</f>
        <v>Shiploader 3 Potash Spout Head Chute Material Detection Limit Switch</v>
      </c>
      <c r="T618" s="291"/>
      <c r="U618" s="291" t="str">
        <f>IFERROR(VLOOKUP(L618, 'IO LIST'!$J$10:$AE$1823,22, FALSE),"")</f>
        <v>SL3-SP2-RCP1</v>
      </c>
      <c r="V618" s="450" t="s">
        <v>91</v>
      </c>
      <c r="W618" s="291" t="s">
        <v>119</v>
      </c>
      <c r="X618" s="291"/>
      <c r="Y618" s="427"/>
      <c r="Z618" s="291"/>
      <c r="AA618" s="291"/>
      <c r="AB618" s="291"/>
      <c r="AC618" s="291"/>
      <c r="AD618" s="291"/>
      <c r="AE618" s="291"/>
      <c r="AF618" s="428" t="str">
        <f>IFERROR(IF(U618="FLEX-242-11","7265NBT-043020-242-100 to 180",IF(U618="FLEX-242-01","7265NBT-043020-242-000 to 083","")),"")</f>
        <v/>
      </c>
      <c r="AJ618" s="429" t="s">
        <v>75</v>
      </c>
      <c r="AK618" s="429" t="s">
        <v>76</v>
      </c>
      <c r="AQ618" s="430"/>
    </row>
    <row r="619" spans="1:43" s="20" customFormat="1" ht="15" customHeight="1" x14ac:dyDescent="0.25">
      <c r="A619" s="137">
        <f t="shared" si="81"/>
        <v>610</v>
      </c>
      <c r="B619" s="21" t="s">
        <v>162</v>
      </c>
      <c r="C619" s="15" t="s">
        <v>59</v>
      </c>
      <c r="D619" s="15" t="s">
        <v>536</v>
      </c>
      <c r="E619" s="15">
        <v>2</v>
      </c>
      <c r="F619" s="16"/>
      <c r="G619" s="16"/>
      <c r="H619" s="16"/>
      <c r="I619" s="16"/>
      <c r="J619" s="16" t="s">
        <v>87</v>
      </c>
      <c r="K619" s="16" t="s">
        <v>85</v>
      </c>
      <c r="L619" s="359" t="str">
        <f t="shared" ref="L619:L622" si="292">IF(C619&lt;&gt;"",CONCATENATE(IF(C619&lt;&gt;"",C619,""),IF(D619&lt;&gt;"","-"&amp;D619&amp;E619,""),IF(F619&lt;&gt;"","-"&amp;F619&amp;G619,""),IF(H619&lt;&gt;"","-"&amp;H619&amp;I619,""),IF(J619&lt;&gt;"","-"&amp;J619&amp;K619,"")),"")</f>
        <v>SL3-SP2-ZLS4</v>
      </c>
      <c r="M619" s="21" t="str">
        <f>IFERROR(VLOOKUP(J619,'LOOK-UP TABLES'!$AS:$AT,2,FALSE),"")</f>
        <v xml:space="preserve">Limit Switch </v>
      </c>
      <c r="N619" s="21" t="s">
        <v>61</v>
      </c>
      <c r="O619" s="21" t="s">
        <v>587</v>
      </c>
      <c r="P619" s="291" t="s">
        <v>619</v>
      </c>
      <c r="Q619" s="21" t="s">
        <v>620</v>
      </c>
      <c r="R619" s="291" t="s">
        <v>621</v>
      </c>
      <c r="S619" s="37" t="str">
        <f t="shared" ref="S619:S622" si="293">IF(L619&lt;&gt;"",IF(N619&lt;&gt;"",N619,"")&amp;IF(O619&lt;&gt;""," "&amp;O619,"")&amp;IF(P619&lt;&gt;""," "&amp;P619,"")&amp;IF(Q619&lt;&gt;""," "&amp;Q619,"")&amp;IF(R619&lt;&gt;""," "&amp;R619,""),"")</f>
        <v>Shiploader 3 Potash Spout Chute Fully Retracted Cam Switch (Winch High)</v>
      </c>
      <c r="T619" s="21"/>
      <c r="U619" s="21" t="str">
        <f>IFERROR(VLOOKUP(L619, 'IO LIST'!$J$10:$AE$1823,22, FALSE),"")</f>
        <v>SL3-SP2-RCP1</v>
      </c>
      <c r="V619" s="450" t="s">
        <v>91</v>
      </c>
      <c r="W619" s="291" t="s">
        <v>119</v>
      </c>
      <c r="X619" s="21"/>
      <c r="Y619" s="27"/>
      <c r="Z619" s="21"/>
      <c r="AA619" s="21"/>
      <c r="AB619" s="21"/>
      <c r="AC619" s="21"/>
      <c r="AD619" s="21"/>
      <c r="AE619" s="21"/>
      <c r="AF619" s="28" t="str">
        <f t="shared" ref="AF619:AF622" si="294">IFERROR(IF(U619="FLEX-242-11","7265NBT-043020-242-100 to 180",IF(U619="FLEX-242-01","7265NBT-043020-242-000 to 083","")),"")</f>
        <v/>
      </c>
      <c r="AQ619" s="192"/>
    </row>
    <row r="620" spans="1:43" s="20" customFormat="1" ht="15" customHeight="1" x14ac:dyDescent="0.25">
      <c r="A620" s="137">
        <f t="shared" si="81"/>
        <v>611</v>
      </c>
      <c r="B620" s="21" t="s">
        <v>162</v>
      </c>
      <c r="C620" s="15" t="s">
        <v>59</v>
      </c>
      <c r="D620" s="15" t="s">
        <v>536</v>
      </c>
      <c r="E620" s="15">
        <v>2</v>
      </c>
      <c r="F620" s="16"/>
      <c r="G620" s="16"/>
      <c r="H620" s="16"/>
      <c r="I620" s="16"/>
      <c r="J620" s="16" t="s">
        <v>87</v>
      </c>
      <c r="K620" s="16" t="s">
        <v>123</v>
      </c>
      <c r="L620" s="359" t="str">
        <f t="shared" si="292"/>
        <v>SL3-SP2-ZLS5</v>
      </c>
      <c r="M620" s="21" t="str">
        <f>IFERROR(VLOOKUP(J620,'LOOK-UP TABLES'!$AS:$AT,2,FALSE),"")</f>
        <v xml:space="preserve">Limit Switch </v>
      </c>
      <c r="N620" s="21" t="s">
        <v>61</v>
      </c>
      <c r="O620" s="21" t="s">
        <v>587</v>
      </c>
      <c r="P620" s="291" t="s">
        <v>619</v>
      </c>
      <c r="Q620" s="21" t="s">
        <v>622</v>
      </c>
      <c r="R620" s="291" t="s">
        <v>623</v>
      </c>
      <c r="S620" s="37" t="str">
        <f t="shared" ref="S620" si="295">IF(L620&lt;&gt;"",IF(N620&lt;&gt;"",N620,"")&amp;IF(O620&lt;&gt;""," "&amp;O620,"")&amp;IF(P620&lt;&gt;""," "&amp;P620,"")&amp;IF(Q620&lt;&gt;""," "&amp;Q620,"")&amp;IF(R620&lt;&gt;""," "&amp;R620,""),"")</f>
        <v>Shiploader 3 Potash Spout Chute Fully Extended Cam Switch (Winch Low)</v>
      </c>
      <c r="T620" s="21"/>
      <c r="U620" s="21" t="str">
        <f>IFERROR(VLOOKUP(L620, 'IO LIST'!$J$10:$AE$1823,22, FALSE),"")</f>
        <v>SL3-SP2-RCP1</v>
      </c>
      <c r="V620" s="450" t="s">
        <v>91</v>
      </c>
      <c r="W620" s="291" t="s">
        <v>119</v>
      </c>
      <c r="X620" s="21"/>
      <c r="Y620" s="27"/>
      <c r="Z620" s="21"/>
      <c r="AA620" s="21"/>
      <c r="AB620" s="21"/>
      <c r="AC620" s="21"/>
      <c r="AD620" s="21"/>
      <c r="AE620" s="21"/>
      <c r="AF620" s="28" t="str">
        <f t="shared" ref="AF620" si="296">IFERROR(IF(U620="FLEX-242-11","7265NBT-043020-242-100 to 180",IF(U620="FLEX-242-01","7265NBT-043020-242-000 to 083","")),"")</f>
        <v/>
      </c>
      <c r="AI620" s="22"/>
      <c r="AQ620" s="192"/>
    </row>
    <row r="621" spans="1:43" s="20" customFormat="1" ht="15" customHeight="1" x14ac:dyDescent="0.25">
      <c r="A621" s="137">
        <f t="shared" si="81"/>
        <v>612</v>
      </c>
      <c r="B621" s="21" t="s">
        <v>162</v>
      </c>
      <c r="C621" s="15" t="s">
        <v>59</v>
      </c>
      <c r="D621" s="15" t="s">
        <v>536</v>
      </c>
      <c r="E621" s="15">
        <v>2</v>
      </c>
      <c r="F621" s="16"/>
      <c r="G621" s="16"/>
      <c r="H621" s="16"/>
      <c r="I621" s="16"/>
      <c r="J621" s="16" t="s">
        <v>87</v>
      </c>
      <c r="K621" s="16" t="s">
        <v>125</v>
      </c>
      <c r="L621" s="359" t="str">
        <f t="shared" si="292"/>
        <v>SL3-SP2-ZLS6</v>
      </c>
      <c r="M621" s="21" t="str">
        <f>IFERROR(VLOOKUP(J621,'LOOK-UP TABLES'!$AS:$AT,2,FALSE),"")</f>
        <v xml:space="preserve">Limit Switch </v>
      </c>
      <c r="N621" s="21" t="s">
        <v>61</v>
      </c>
      <c r="O621" s="21" t="s">
        <v>587</v>
      </c>
      <c r="P621" s="291" t="s">
        <v>624</v>
      </c>
      <c r="Q621" s="21" t="s">
        <v>625</v>
      </c>
      <c r="R621" s="291" t="s">
        <v>626</v>
      </c>
      <c r="S621" s="37" t="str">
        <f t="shared" ref="S621" si="297">IF(L621&lt;&gt;"",IF(N621&lt;&gt;"",N621,"")&amp;IF(O621&lt;&gt;""," "&amp;O621,"")&amp;IF(P621&lt;&gt;""," "&amp;P621,"")&amp;IF(Q621&lt;&gt;""," "&amp;Q621,"")&amp;IF(R621&lt;&gt;""," "&amp;R621,""),"")</f>
        <v>Shiploader 3 Potash Spout Winch Ultimate High Lever Position Switch</v>
      </c>
      <c r="T621" s="21"/>
      <c r="U621" s="21" t="str">
        <f>IFERROR(VLOOKUP(L621, 'IO LIST'!$J$10:$AE$1823,22, FALSE),"")</f>
        <v>SL3-SP2-RCP1</v>
      </c>
      <c r="V621" s="450" t="s">
        <v>91</v>
      </c>
      <c r="W621" s="291" t="s">
        <v>119</v>
      </c>
      <c r="X621" s="21"/>
      <c r="Y621" s="27"/>
      <c r="Z621" s="21"/>
      <c r="AA621" s="21"/>
      <c r="AB621" s="21"/>
      <c r="AC621" s="21"/>
      <c r="AD621" s="21"/>
      <c r="AE621" s="21"/>
      <c r="AF621" s="28" t="str">
        <f t="shared" ref="AF621" si="298">IFERROR(IF(U621="FLEX-242-11","7265NBT-043020-242-100 to 180",IF(U621="FLEX-242-01","7265NBT-043020-242-000 to 083","")),"")</f>
        <v/>
      </c>
      <c r="AI621" s="22"/>
      <c r="AQ621" s="192"/>
    </row>
    <row r="622" spans="1:43" s="20" customFormat="1" ht="15" customHeight="1" x14ac:dyDescent="0.25">
      <c r="A622" s="137">
        <f t="shared" si="81"/>
        <v>613</v>
      </c>
      <c r="B622" s="21" t="s">
        <v>162</v>
      </c>
      <c r="C622" s="15" t="s">
        <v>59</v>
      </c>
      <c r="D622" s="15" t="s">
        <v>536</v>
      </c>
      <c r="E622" s="15">
        <v>2</v>
      </c>
      <c r="F622" s="16"/>
      <c r="G622" s="16"/>
      <c r="H622" s="16"/>
      <c r="I622" s="16"/>
      <c r="J622" s="16" t="s">
        <v>87</v>
      </c>
      <c r="K622" s="16" t="s">
        <v>127</v>
      </c>
      <c r="L622" s="359" t="str">
        <f t="shared" si="292"/>
        <v>SL3-SP2-ZLS7</v>
      </c>
      <c r="M622" s="21" t="str">
        <f>IFERROR(VLOOKUP(J622,'LOOK-UP TABLES'!$AS:$AT,2,FALSE),"")</f>
        <v xml:space="preserve">Limit Switch </v>
      </c>
      <c r="N622" s="21" t="s">
        <v>61</v>
      </c>
      <c r="O622" s="21" t="s">
        <v>587</v>
      </c>
      <c r="P622" s="21" t="s">
        <v>627</v>
      </c>
      <c r="Q622" s="21"/>
      <c r="R622" s="21" t="s">
        <v>225</v>
      </c>
      <c r="S622" s="37" t="str">
        <f t="shared" si="293"/>
        <v>Shiploader 3 Potash Spout Slack Rope Limit Switch</v>
      </c>
      <c r="T622" s="21"/>
      <c r="U622" s="21" t="str">
        <f>IFERROR(VLOOKUP(L622, 'IO LIST'!$J$10:$AE$1823,22, FALSE),"")</f>
        <v>SL3-SP2-RCP1</v>
      </c>
      <c r="V622" s="450" t="s">
        <v>91</v>
      </c>
      <c r="W622" s="291" t="s">
        <v>119</v>
      </c>
      <c r="X622" s="21"/>
      <c r="Y622" s="27"/>
      <c r="Z622" s="21"/>
      <c r="AA622" s="21"/>
      <c r="AB622" s="21"/>
      <c r="AC622" s="21"/>
      <c r="AD622" s="21"/>
      <c r="AE622" s="21"/>
      <c r="AF622" s="28" t="str">
        <f t="shared" si="294"/>
        <v/>
      </c>
      <c r="AI622" s="22"/>
      <c r="AQ622" s="192"/>
    </row>
    <row r="623" spans="1:43" s="20" customFormat="1" ht="15" customHeight="1" x14ac:dyDescent="0.25">
      <c r="A623" s="137">
        <f t="shared" si="81"/>
        <v>614</v>
      </c>
      <c r="B623" s="21" t="s">
        <v>162</v>
      </c>
      <c r="C623" s="15" t="s">
        <v>59</v>
      </c>
      <c r="D623" s="15" t="s">
        <v>536</v>
      </c>
      <c r="E623" s="15">
        <v>2</v>
      </c>
      <c r="F623" s="16"/>
      <c r="G623" s="16"/>
      <c r="H623" s="16"/>
      <c r="I623" s="16"/>
      <c r="J623" s="16" t="s">
        <v>87</v>
      </c>
      <c r="K623" s="16" t="s">
        <v>190</v>
      </c>
      <c r="L623" s="359" t="str">
        <f t="shared" ref="L623:L624" si="299">IF(C623&lt;&gt;"",CONCATENATE(IF(C623&lt;&gt;"",C623,""),IF(D623&lt;&gt;"","-"&amp;D623&amp;E623,""),IF(F623&lt;&gt;"","-"&amp;F623&amp;G623,""),IF(H623&lt;&gt;"","-"&amp;H623&amp;I623,""),IF(J623&lt;&gt;"","-"&amp;J623&amp;K623,"")),"")</f>
        <v>SL3-SP2-ZLS8</v>
      </c>
      <c r="M623" s="21" t="str">
        <f>IFERROR(VLOOKUP(J623,'LOOK-UP TABLES'!$AS:$AT,2,FALSE),"")</f>
        <v xml:space="preserve">Limit Switch </v>
      </c>
      <c r="N623" s="21" t="s">
        <v>61</v>
      </c>
      <c r="O623" s="21" t="s">
        <v>587</v>
      </c>
      <c r="P623" s="291" t="s">
        <v>616</v>
      </c>
      <c r="Q623" s="21" t="s">
        <v>628</v>
      </c>
      <c r="R623" s="291" t="s">
        <v>145</v>
      </c>
      <c r="S623" s="37" t="str">
        <f>IF(L623&lt;&gt;"",IF(N623&lt;&gt;"",N623,"")&amp;IF(O623&lt;&gt;""," "&amp;O623,"")&amp;IF(P623&lt;&gt;""," "&amp;P623,"")&amp;IF(Q623&lt;&gt;""," "&amp;Q623,"")&amp;IF(R623&lt;&gt;""," "&amp;R623,""),"")</f>
        <v>Shiploader 3 Potash Spout Carrier Collision Detection Tilt Switch</v>
      </c>
      <c r="T623" s="21"/>
      <c r="U623" s="21" t="s">
        <v>618</v>
      </c>
      <c r="V623" s="450" t="s">
        <v>91</v>
      </c>
      <c r="W623" s="291" t="s">
        <v>119</v>
      </c>
      <c r="X623" s="21"/>
      <c r="Y623" s="27"/>
      <c r="Z623" s="21"/>
      <c r="AA623" s="21"/>
      <c r="AB623" s="21"/>
      <c r="AC623" s="21"/>
      <c r="AD623" s="21"/>
      <c r="AE623" s="21"/>
      <c r="AF623" s="28" t="str">
        <f t="shared" ref="AF623:AF624" si="300">IFERROR(IF(U623="FLEX-242-11","7265NBT-043020-242-100 to 180",IF(U623="FLEX-242-01","7265NBT-043020-242-000 to 083","")),"")</f>
        <v/>
      </c>
      <c r="AI623" s="22"/>
      <c r="AQ623" s="192"/>
    </row>
    <row r="624" spans="1:43" s="20" customFormat="1" ht="15" customHeight="1" x14ac:dyDescent="0.25">
      <c r="A624" s="137">
        <f t="shared" si="81"/>
        <v>615</v>
      </c>
      <c r="B624" s="21" t="s">
        <v>162</v>
      </c>
      <c r="C624" s="15" t="s">
        <v>59</v>
      </c>
      <c r="D624" s="15" t="s">
        <v>536</v>
      </c>
      <c r="E624" s="15">
        <v>2</v>
      </c>
      <c r="F624" s="16"/>
      <c r="G624" s="16"/>
      <c r="H624" s="16"/>
      <c r="I624" s="16"/>
      <c r="J624" s="16" t="s">
        <v>87</v>
      </c>
      <c r="K624" s="16" t="s">
        <v>580</v>
      </c>
      <c r="L624" s="359" t="str">
        <f t="shared" si="299"/>
        <v>SL3-SP2-ZLS9</v>
      </c>
      <c r="M624" s="21" t="str">
        <f>IFERROR(VLOOKUP(J624,'LOOK-UP TABLES'!$AS:$AT,2,FALSE),"")</f>
        <v xml:space="preserve">Limit Switch </v>
      </c>
      <c r="N624" s="21" t="s">
        <v>61</v>
      </c>
      <c r="O624" s="21" t="s">
        <v>587</v>
      </c>
      <c r="P624" s="291" t="s">
        <v>616</v>
      </c>
      <c r="Q624" s="21" t="s">
        <v>628</v>
      </c>
      <c r="R624" s="291" t="s">
        <v>145</v>
      </c>
      <c r="S624" s="37" t="str">
        <f>IF(L624&lt;&gt;"",IF(N624&lt;&gt;"",N624,"")&amp;IF(O624&lt;&gt;""," "&amp;O624,"")&amp;IF(P624&lt;&gt;""," "&amp;P624,"")&amp;IF(Q624&lt;&gt;""," "&amp;Q624,"")&amp;IF(R624&lt;&gt;""," "&amp;R624,""),"")</f>
        <v>Shiploader 3 Potash Spout Carrier Collision Detection Tilt Switch</v>
      </c>
      <c r="T624" s="21"/>
      <c r="U624" s="21" t="s">
        <v>618</v>
      </c>
      <c r="V624" s="450" t="s">
        <v>91</v>
      </c>
      <c r="W624" s="291" t="s">
        <v>119</v>
      </c>
      <c r="X624" s="21"/>
      <c r="Y624" s="27"/>
      <c r="Z624" s="21"/>
      <c r="AA624" s="21"/>
      <c r="AB624" s="21"/>
      <c r="AC624" s="21"/>
      <c r="AD624" s="21"/>
      <c r="AE624" s="21"/>
      <c r="AF624" s="28" t="str">
        <f t="shared" si="300"/>
        <v/>
      </c>
      <c r="AI624" s="22"/>
      <c r="AQ624" s="192"/>
    </row>
    <row r="625" spans="1:43" s="20" customFormat="1" ht="15" customHeight="1" x14ac:dyDescent="0.25">
      <c r="A625" s="137">
        <f t="shared" si="81"/>
        <v>616</v>
      </c>
      <c r="B625" s="21"/>
      <c r="C625" s="15"/>
      <c r="D625" s="15"/>
      <c r="E625" s="15"/>
      <c r="F625" s="16"/>
      <c r="G625" s="16"/>
      <c r="H625" s="16"/>
      <c r="I625" s="16"/>
      <c r="J625" s="16"/>
      <c r="K625" s="16"/>
      <c r="L625" s="238"/>
      <c r="M625" s="21" t="str">
        <f>IFERROR(VLOOKUP(J625,'LOOK-UP TABLES'!$AS:$AT,2,FALSE),"")</f>
        <v/>
      </c>
      <c r="N625" s="21"/>
      <c r="O625" s="21"/>
      <c r="P625" s="21"/>
      <c r="Q625" s="21"/>
      <c r="R625" s="21"/>
      <c r="S625" s="37"/>
      <c r="T625" s="21"/>
      <c r="U625" s="21" t="str">
        <f>IFERROR(VLOOKUP(L625, 'IO LIST'!$J$10:$AE$1823,22, FALSE),"")</f>
        <v/>
      </c>
      <c r="V625" s="21"/>
      <c r="W625" s="21"/>
      <c r="X625" s="21"/>
      <c r="Y625" s="27"/>
      <c r="Z625" s="21"/>
      <c r="AA625" s="21"/>
      <c r="AB625" s="21"/>
      <c r="AC625" s="21"/>
      <c r="AD625" s="21"/>
      <c r="AE625" s="21"/>
      <c r="AF625" s="28" t="str">
        <f t="shared" ref="AF625" si="301">IFERROR(IF(U625="FLEX-242-11","7265NBT-043020-242-100 to 180",IF(U625="FLEX-242-01","7265NBT-043020-242-000 to 083","")),"")</f>
        <v/>
      </c>
      <c r="AI625" s="22"/>
      <c r="AQ625" s="192"/>
    </row>
    <row r="626" spans="1:43" s="20" customFormat="1" ht="15" customHeight="1" x14ac:dyDescent="0.25">
      <c r="A626" s="137">
        <f t="shared" si="81"/>
        <v>617</v>
      </c>
      <c r="B626" s="21" t="s">
        <v>9</v>
      </c>
      <c r="C626" s="15" t="s">
        <v>59</v>
      </c>
      <c r="D626" s="15" t="s">
        <v>536</v>
      </c>
      <c r="E626" s="15">
        <v>2</v>
      </c>
      <c r="F626" s="16"/>
      <c r="G626" s="16"/>
      <c r="H626" s="16"/>
      <c r="I626" s="16"/>
      <c r="J626" s="16" t="s">
        <v>629</v>
      </c>
      <c r="K626" s="16">
        <v>1</v>
      </c>
      <c r="L626" s="359" t="str">
        <f t="shared" ref="L626:L627" si="302">IF(C626&lt;&gt;"",CONCATENATE(IF(C626&lt;&gt;"",C626,""),IF(D626&lt;&gt;"","-"&amp;D626&amp;E626,""),IF(F626&lt;&gt;"","-"&amp;F626&amp;G626,""),IF(H626&lt;&gt;"","-"&amp;H626&amp;I626,""),IF(J626&lt;&gt;"","-"&amp;J626&amp;K626,"")),"")</f>
        <v>SL3-SP2-WE1</v>
      </c>
      <c r="M626" s="21" t="str">
        <f>IFERROR(VLOOKUP(J626,'LOOK-UP TABLES'!$AS:$AT,2,FALSE),"")</f>
        <v xml:space="preserve">Weight Element (Load Cell, Strain Gauge, Toque Sensor) </v>
      </c>
      <c r="N626" s="21" t="s">
        <v>61</v>
      </c>
      <c r="O626" s="21" t="s">
        <v>587</v>
      </c>
      <c r="P626" s="291" t="s">
        <v>630</v>
      </c>
      <c r="Q626" s="21"/>
      <c r="R626" s="291" t="s">
        <v>631</v>
      </c>
      <c r="S626" s="237" t="str">
        <f>IF(L626&lt;&gt;"",IF(N626&lt;&gt;"",N626,"")&amp;IF(O626&lt;&gt;""," "&amp;O626,"")&amp;IF(P626&lt;&gt;""," "&amp;P626,"")&amp;IF(Q626&lt;&gt;""," "&amp;Q626,"")&amp;IF(R626&lt;&gt;""," "&amp;R626,""),"")</f>
        <v>Shiploader 3 Potash Spout Cascade Cones Strop 1 Strain Gauge</v>
      </c>
      <c r="T626" s="21"/>
      <c r="U626" s="21" t="s">
        <v>618</v>
      </c>
      <c r="V626" s="607" t="s">
        <v>632</v>
      </c>
      <c r="W626" s="21" t="s">
        <v>119</v>
      </c>
      <c r="X626" s="21"/>
      <c r="Y626" s="27"/>
      <c r="Z626" s="21"/>
      <c r="AA626" s="21"/>
      <c r="AB626" s="21"/>
      <c r="AC626" s="21"/>
      <c r="AD626" s="21"/>
      <c r="AE626" s="21"/>
      <c r="AF626" s="28" t="str">
        <f>IFERROR(IF(U626="FLEX-242-11","7265NBT-043020-242-100 to 180",IF(U626="FLEX-242-01","7265NBT-043020-242-000 to 083","")),"")</f>
        <v/>
      </c>
      <c r="AI626" s="22"/>
      <c r="AJ626" s="20" t="s">
        <v>75</v>
      </c>
      <c r="AK626" s="290" t="s">
        <v>76</v>
      </c>
      <c r="AQ626" s="192"/>
    </row>
    <row r="627" spans="1:43" s="20" customFormat="1" ht="15" customHeight="1" x14ac:dyDescent="0.25">
      <c r="A627" s="137">
        <f t="shared" si="81"/>
        <v>618</v>
      </c>
      <c r="B627" s="21" t="s">
        <v>9</v>
      </c>
      <c r="C627" s="15" t="s">
        <v>59</v>
      </c>
      <c r="D627" s="15" t="s">
        <v>536</v>
      </c>
      <c r="E627" s="15">
        <v>2</v>
      </c>
      <c r="F627" s="16"/>
      <c r="G627" s="16"/>
      <c r="H627" s="16"/>
      <c r="I627" s="16"/>
      <c r="J627" s="16" t="s">
        <v>629</v>
      </c>
      <c r="K627" s="16">
        <v>2</v>
      </c>
      <c r="L627" s="359" t="str">
        <f t="shared" si="302"/>
        <v>SL3-SP2-WE2</v>
      </c>
      <c r="M627" s="21" t="str">
        <f>IFERROR(VLOOKUP(J627,'LOOK-UP TABLES'!$AS:$AT,2,FALSE),"")</f>
        <v xml:space="preserve">Weight Element (Load Cell, Strain Gauge, Toque Sensor) </v>
      </c>
      <c r="N627" s="21" t="s">
        <v>61</v>
      </c>
      <c r="O627" s="21" t="s">
        <v>587</v>
      </c>
      <c r="P627" s="291" t="s">
        <v>633</v>
      </c>
      <c r="Q627" s="21"/>
      <c r="R627" s="291" t="s">
        <v>631</v>
      </c>
      <c r="S627" s="237" t="str">
        <f>IF(L627&lt;&gt;"",IF(N627&lt;&gt;"",N627,"")&amp;IF(O627&lt;&gt;""," "&amp;O627,"")&amp;IF(P627&lt;&gt;""," "&amp;P627,"")&amp;IF(Q627&lt;&gt;""," "&amp;Q627,"")&amp;IF(R627&lt;&gt;""," "&amp;R627,""),"")</f>
        <v>Shiploader 3 Potash Spout Cascade Cones Strop 2 Strain Gauge</v>
      </c>
      <c r="T627" s="21"/>
      <c r="U627" s="21" t="s">
        <v>618</v>
      </c>
      <c r="V627" s="608"/>
      <c r="W627" s="21" t="s">
        <v>119</v>
      </c>
      <c r="X627" s="21"/>
      <c r="Y627" s="27"/>
      <c r="Z627" s="21"/>
      <c r="AA627" s="21"/>
      <c r="AB627" s="21"/>
      <c r="AC627" s="21"/>
      <c r="AD627" s="21"/>
      <c r="AE627" s="21"/>
      <c r="AF627" s="28" t="str">
        <f>IFERROR(IF(U627="FLEX-242-11","7265NBT-043020-242-100 to 180",IF(U627="FLEX-242-01","7265NBT-043020-242-000 to 083","")),"")</f>
        <v/>
      </c>
      <c r="AI627" s="22"/>
      <c r="AJ627" s="20" t="s">
        <v>75</v>
      </c>
      <c r="AK627" s="290" t="s">
        <v>76</v>
      </c>
      <c r="AQ627" s="192"/>
    </row>
    <row r="628" spans="1:43" s="20" customFormat="1" ht="15" customHeight="1" x14ac:dyDescent="0.25">
      <c r="A628" s="137">
        <f t="shared" si="81"/>
        <v>619</v>
      </c>
      <c r="B628" s="21" t="s">
        <v>9</v>
      </c>
      <c r="C628" s="15" t="s">
        <v>59</v>
      </c>
      <c r="D628" s="15" t="s">
        <v>536</v>
      </c>
      <c r="E628" s="15">
        <v>2</v>
      </c>
      <c r="F628" s="16"/>
      <c r="G628" s="16"/>
      <c r="H628" s="16"/>
      <c r="I628" s="16"/>
      <c r="J628" s="16" t="s">
        <v>629</v>
      </c>
      <c r="K628" s="16" t="s">
        <v>83</v>
      </c>
      <c r="L628" s="359" t="str">
        <f t="shared" ref="L628" si="303">IF(C628&lt;&gt;"",CONCATENATE(IF(C628&lt;&gt;"",C628,""),IF(D628&lt;&gt;"","-"&amp;D628&amp;E628,""),IF(F628&lt;&gt;"","-"&amp;F628&amp;G628,""),IF(H628&lt;&gt;"","-"&amp;H628&amp;I628,""),IF(J628&lt;&gt;"","-"&amp;J628&amp;K628,"")),"")</f>
        <v>SL3-SP2-WE3</v>
      </c>
      <c r="M628" s="21" t="str">
        <f>IFERROR(VLOOKUP(J628,'LOOK-UP TABLES'!$AS:$AT,2,FALSE),"")</f>
        <v xml:space="preserve">Weight Element (Load Cell, Strain Gauge, Toque Sensor) </v>
      </c>
      <c r="N628" s="21" t="s">
        <v>61</v>
      </c>
      <c r="O628" s="21" t="s">
        <v>587</v>
      </c>
      <c r="P628" s="291" t="s">
        <v>634</v>
      </c>
      <c r="Q628" s="21"/>
      <c r="R628" s="291" t="s">
        <v>631</v>
      </c>
      <c r="S628" s="237" t="str">
        <f t="shared" ref="S628:S629" si="304">IF(L628&lt;&gt;"",IF(N628&lt;&gt;"",N628,"")&amp;IF(O628&lt;&gt;""," "&amp;O628,"")&amp;IF(P628&lt;&gt;""," "&amp;P628,"")&amp;IF(Q628&lt;&gt;""," "&amp;Q628,"")&amp;IF(R628&lt;&gt;""," "&amp;R628,""),"")</f>
        <v>Shiploader 3 Potash Spout Cascade Cones Strop 3 Strain Gauge</v>
      </c>
      <c r="T628" s="21"/>
      <c r="U628" s="21" t="s">
        <v>618</v>
      </c>
      <c r="V628" s="609"/>
      <c r="W628" s="21" t="s">
        <v>119</v>
      </c>
      <c r="X628" s="21"/>
      <c r="Y628" s="27"/>
      <c r="Z628" s="21"/>
      <c r="AA628" s="21"/>
      <c r="AB628" s="21"/>
      <c r="AC628" s="21"/>
      <c r="AD628" s="21"/>
      <c r="AE628" s="21"/>
      <c r="AF628" s="28" t="str">
        <f t="shared" ref="AF628:AF629" si="305">IFERROR(IF(U628="FLEX-242-11","7265NBT-043020-242-100 to 180",IF(U628="FLEX-242-01","7265NBT-043020-242-000 to 083","")),"")</f>
        <v/>
      </c>
      <c r="AI628" s="22"/>
      <c r="AJ628" s="20" t="s">
        <v>75</v>
      </c>
      <c r="AK628" s="290" t="s">
        <v>76</v>
      </c>
      <c r="AQ628" s="192"/>
    </row>
    <row r="629" spans="1:43" s="20" customFormat="1" ht="15" customHeight="1" x14ac:dyDescent="0.25">
      <c r="A629" s="137">
        <f t="shared" si="81"/>
        <v>620</v>
      </c>
      <c r="B629" s="21"/>
      <c r="C629" s="15"/>
      <c r="D629" s="15"/>
      <c r="E629" s="15"/>
      <c r="F629" s="16"/>
      <c r="G629" s="16"/>
      <c r="H629" s="16"/>
      <c r="I629" s="16"/>
      <c r="J629" s="16"/>
      <c r="K629" s="16"/>
      <c r="L629" s="238"/>
      <c r="M629" s="21" t="str">
        <f>IFERROR(VLOOKUP(J629,'LOOK-UP TABLES'!$AS:$AT,2,FALSE),"")</f>
        <v/>
      </c>
      <c r="N629" s="21"/>
      <c r="O629" s="21"/>
      <c r="P629" s="21"/>
      <c r="Q629" s="21"/>
      <c r="R629" s="21"/>
      <c r="S629" s="37" t="str">
        <f t="shared" si="304"/>
        <v/>
      </c>
      <c r="T629" s="21"/>
      <c r="U629" s="21" t="str">
        <f>IFERROR(VLOOKUP(L629, 'IO LIST'!$J$10:$AE$1823,22, FALSE),"")</f>
        <v/>
      </c>
      <c r="V629" s="21"/>
      <c r="W629" s="21"/>
      <c r="X629" s="21"/>
      <c r="Y629" s="27"/>
      <c r="Z629" s="21"/>
      <c r="AA629" s="21"/>
      <c r="AB629" s="21"/>
      <c r="AC629" s="21"/>
      <c r="AD629" s="21"/>
      <c r="AE629" s="21"/>
      <c r="AF629" s="28" t="str">
        <f t="shared" si="305"/>
        <v/>
      </c>
      <c r="AI629" s="22"/>
      <c r="AQ629" s="192"/>
    </row>
    <row r="630" spans="1:43" s="1" customFormat="1" ht="15" customHeight="1" x14ac:dyDescent="0.25">
      <c r="A630" s="150">
        <f t="shared" si="72"/>
        <v>621</v>
      </c>
      <c r="B630" s="150"/>
      <c r="C630" s="150"/>
      <c r="D630" s="150"/>
      <c r="E630" s="150"/>
      <c r="F630" s="148"/>
      <c r="G630" s="148"/>
      <c r="H630" s="148"/>
      <c r="I630" s="148"/>
      <c r="J630" s="148"/>
      <c r="K630" s="148"/>
      <c r="L630" s="150"/>
      <c r="M630" s="150" t="str">
        <f>IFERROR(VLOOKUP(J630,'LOOK-UP TABLES'!$AS:$AT,2,FALSE),"")</f>
        <v/>
      </c>
      <c r="N630" s="150"/>
      <c r="O630" s="150" t="s">
        <v>635</v>
      </c>
      <c r="P630" s="150"/>
      <c r="Q630" s="150"/>
      <c r="R630" s="150"/>
      <c r="S630" s="153" t="str">
        <f>IF(L630&lt;&gt;"",IF(N630&lt;&gt;"",N630,"")&amp;IF(O630&lt;&gt;""," "&amp;O630,"")&amp;IF(P630&lt;&gt;""," "&amp;P630,"")&amp;IF(Q630&lt;&gt;""," "&amp;Q630,"")&amp;IF(R630&lt;&gt;""," "&amp;R630,""),"")</f>
        <v/>
      </c>
      <c r="T630" s="150"/>
      <c r="U630" s="150" t="str">
        <f>IFERROR(VLOOKUP(L630, 'IO LIST'!$J$10:$AE$1823,22, FALSE),"")</f>
        <v/>
      </c>
      <c r="V630" s="150"/>
      <c r="W630" s="150"/>
      <c r="X630" s="150"/>
      <c r="Y630" s="154"/>
      <c r="Z630" s="150"/>
      <c r="AA630" s="150"/>
      <c r="AB630" s="150"/>
      <c r="AC630" s="150"/>
      <c r="AD630" s="150"/>
      <c r="AE630" s="150"/>
      <c r="AF630" s="155" t="str">
        <f t="shared" ref="AF630:AF634" si="306">IFERROR(IF(U630="FLEX-242-11","7265NBT-043020-242-100 to 180",IF(U630="FLEX-242-01","7265NBT-043020-242-000 to 083","")),"")</f>
        <v/>
      </c>
      <c r="AH630" s="22"/>
      <c r="AI630" s="22"/>
      <c r="AJ630" s="22"/>
      <c r="AK630" s="22"/>
      <c r="AQ630" s="42"/>
    </row>
    <row r="631" spans="1:43" s="304" customFormat="1" ht="15" customHeight="1" x14ac:dyDescent="0.25">
      <c r="A631" s="296">
        <f t="shared" si="72"/>
        <v>622</v>
      </c>
      <c r="B631" s="297" t="s">
        <v>13</v>
      </c>
      <c r="C631" s="298" t="s">
        <v>59</v>
      </c>
      <c r="D631" s="298" t="s">
        <v>16</v>
      </c>
      <c r="E631" s="298"/>
      <c r="F631" s="299"/>
      <c r="G631" s="299"/>
      <c r="H631" s="299"/>
      <c r="I631" s="299"/>
      <c r="J631" s="299" t="s">
        <v>87</v>
      </c>
      <c r="K631" s="299" t="s">
        <v>65</v>
      </c>
      <c r="L631" s="301" t="str">
        <f t="shared" ref="L631:L633" si="307">IF(C631&lt;&gt;"",CONCATENATE(IF(C631&lt;&gt;"",C631,""),IF(D631&lt;&gt;"","-"&amp;D631&amp;E631,""),IF(F631&lt;&gt;"","-"&amp;F631&amp;G631,""),IF(H631&lt;&gt;"","-"&amp;H631&amp;I631,""),IF(J631&lt;&gt;"","-"&amp;J631&amp;K631,"")),"")</f>
        <v>SL3-C-ZLS1</v>
      </c>
      <c r="M631" s="297" t="str">
        <f>IFERROR(VLOOKUP(J631,'LOOK-UP TABLES'!$AS:$AT,2,FALSE),"")</f>
        <v xml:space="preserve">Limit Switch </v>
      </c>
      <c r="N631" s="297" t="s">
        <v>61</v>
      </c>
      <c r="O631" s="297" t="s">
        <v>635</v>
      </c>
      <c r="P631" s="297" t="s">
        <v>636</v>
      </c>
      <c r="Q631" s="297" t="s">
        <v>218</v>
      </c>
      <c r="R631" s="297" t="s">
        <v>225</v>
      </c>
      <c r="S631" s="300" t="str">
        <f>IF(L631&lt;&gt;"",IF(N631&lt;&gt;"",N631,"")&amp;IF(O631&lt;&gt;""," "&amp;O631,"")&amp;IF(P631&lt;&gt;""," "&amp;P631,"")&amp;IF(Q631&lt;&gt;""," "&amp;Q631,"")&amp;IF(R631&lt;&gt;""," "&amp;R631,""),"")</f>
        <v>Shiploader 3 Dedusting Unit Valve Position Open Limit Switch</v>
      </c>
      <c r="T631" s="297"/>
      <c r="U631" s="297" t="str">
        <f>IFERROR(VLOOKUP(L631, 'IO LIST'!$J$10:$AE$1823,22, FALSE),"")</f>
        <v/>
      </c>
      <c r="V631" s="297" t="s">
        <v>91</v>
      </c>
      <c r="W631" s="297" t="s">
        <v>119</v>
      </c>
      <c r="X631" s="297"/>
      <c r="Y631" s="302"/>
      <c r="Z631" s="297"/>
      <c r="AA631" s="297"/>
      <c r="AB631" s="297"/>
      <c r="AC631" s="297"/>
      <c r="AD631" s="297"/>
      <c r="AE631" s="297"/>
      <c r="AF631" s="303" t="str">
        <f t="shared" si="306"/>
        <v/>
      </c>
      <c r="AQ631" s="367"/>
    </row>
    <row r="632" spans="1:43" s="304" customFormat="1" ht="15" customHeight="1" x14ac:dyDescent="0.25">
      <c r="A632" s="296">
        <f t="shared" si="72"/>
        <v>623</v>
      </c>
      <c r="B632" s="297" t="s">
        <v>13</v>
      </c>
      <c r="C632" s="298" t="s">
        <v>59</v>
      </c>
      <c r="D632" s="298" t="s">
        <v>16</v>
      </c>
      <c r="E632" s="298"/>
      <c r="F632" s="299"/>
      <c r="G632" s="299"/>
      <c r="H632" s="299"/>
      <c r="I632" s="299"/>
      <c r="J632" s="299" t="s">
        <v>87</v>
      </c>
      <c r="K632" s="299" t="s">
        <v>77</v>
      </c>
      <c r="L632" s="301" t="str">
        <f t="shared" si="307"/>
        <v>SL3-C-ZLS2</v>
      </c>
      <c r="M632" s="297" t="str">
        <f>IFERROR(VLOOKUP(J632,'LOOK-UP TABLES'!$AS:$AT,2,FALSE),"")</f>
        <v xml:space="preserve">Limit Switch </v>
      </c>
      <c r="N632" s="297" t="s">
        <v>61</v>
      </c>
      <c r="O632" s="297" t="s">
        <v>635</v>
      </c>
      <c r="P632" s="297" t="s">
        <v>636</v>
      </c>
      <c r="Q632" s="297" t="s">
        <v>510</v>
      </c>
      <c r="R632" s="297" t="s">
        <v>225</v>
      </c>
      <c r="S632" s="300" t="str">
        <f>IF(L632&lt;&gt;"",IF(N632&lt;&gt;"",N632,"")&amp;IF(O632&lt;&gt;""," "&amp;O632,"")&amp;IF(P632&lt;&gt;""," "&amp;P632,"")&amp;IF(Q632&lt;&gt;""," "&amp;Q632,"")&amp;IF(R632&lt;&gt;""," "&amp;R632,""),"")</f>
        <v>Shiploader 3 Dedusting Unit Valve Position Close Limit Switch</v>
      </c>
      <c r="T632" s="297"/>
      <c r="U632" s="297" t="str">
        <f>IFERROR(VLOOKUP(L632, 'IO LIST'!$J$10:$AE$1823,22, FALSE),"")</f>
        <v/>
      </c>
      <c r="V632" s="297" t="s">
        <v>91</v>
      </c>
      <c r="W632" s="297" t="s">
        <v>119</v>
      </c>
      <c r="X632" s="297"/>
      <c r="Y632" s="302"/>
      <c r="Z632" s="297"/>
      <c r="AA632" s="297"/>
      <c r="AB632" s="297"/>
      <c r="AC632" s="297"/>
      <c r="AD632" s="297"/>
      <c r="AE632" s="297"/>
      <c r="AF632" s="303" t="str">
        <f t="shared" si="306"/>
        <v/>
      </c>
      <c r="AQ632" s="367"/>
    </row>
    <row r="633" spans="1:43" s="304" customFormat="1" ht="15" customHeight="1" x14ac:dyDescent="0.25">
      <c r="A633" s="296">
        <f t="shared" si="72"/>
        <v>624</v>
      </c>
      <c r="B633" s="297" t="s">
        <v>13</v>
      </c>
      <c r="C633" s="298" t="s">
        <v>59</v>
      </c>
      <c r="D633" s="298" t="s">
        <v>16</v>
      </c>
      <c r="E633" s="298"/>
      <c r="F633" s="299"/>
      <c r="G633" s="299"/>
      <c r="H633" s="299"/>
      <c r="I633" s="299"/>
      <c r="J633" s="299" t="s">
        <v>229</v>
      </c>
      <c r="K633" s="299" t="s">
        <v>65</v>
      </c>
      <c r="L633" s="301" t="str">
        <f t="shared" si="307"/>
        <v>SL3-C-PT1</v>
      </c>
      <c r="M633" s="297" t="str">
        <f>IFERROR(VLOOKUP(J633,'LOOK-UP TABLES'!$AS:$AT,2,FALSE),"")</f>
        <v>Pressure Transmitter</v>
      </c>
      <c r="N633" s="297" t="s">
        <v>61</v>
      </c>
      <c r="O633" s="297" t="s">
        <v>635</v>
      </c>
      <c r="P633" s="297" t="s">
        <v>637</v>
      </c>
      <c r="Q633" s="297" t="s">
        <v>638</v>
      </c>
      <c r="R633" s="297" t="s">
        <v>244</v>
      </c>
      <c r="S633" s="300" t="str">
        <f>IF(L633&lt;&gt;"",IF(N633&lt;&gt;"",N633,"")&amp;IF(O633&lt;&gt;""," "&amp;O633,"")&amp;IF(P633&lt;&gt;""," "&amp;P633,"")&amp;IF(Q633&lt;&gt;""," "&amp;Q633,"")&amp;IF(R633&lt;&gt;""," "&amp;R633,""),"")</f>
        <v>Shiploader 3 Dedusting Unit Air Pressure Transmitter</v>
      </c>
      <c r="T633" s="297"/>
      <c r="U633" s="297" t="str">
        <f>IFERROR(VLOOKUP(L633, 'IO LIST'!$J$10:$AE$1823,22, FALSE),"")</f>
        <v/>
      </c>
      <c r="V633" s="297" t="s">
        <v>136</v>
      </c>
      <c r="W633" s="297" t="s">
        <v>119</v>
      </c>
      <c r="X633" s="297"/>
      <c r="Y633" s="302"/>
      <c r="Z633" s="297"/>
      <c r="AA633" s="297"/>
      <c r="AB633" s="297"/>
      <c r="AC633" s="297"/>
      <c r="AD633" s="297"/>
      <c r="AE633" s="297"/>
      <c r="AF633" s="303" t="str">
        <f t="shared" si="306"/>
        <v/>
      </c>
      <c r="AQ633" s="367"/>
    </row>
    <row r="634" spans="1:43" s="20" customFormat="1" ht="15" customHeight="1" x14ac:dyDescent="0.25">
      <c r="A634" s="137">
        <f t="shared" si="72"/>
        <v>625</v>
      </c>
      <c r="B634" s="21" t="s">
        <v>13</v>
      </c>
      <c r="C634" s="15"/>
      <c r="D634" s="15"/>
      <c r="E634" s="15"/>
      <c r="F634" s="16"/>
      <c r="G634" s="16"/>
      <c r="H634" s="16"/>
      <c r="I634" s="16"/>
      <c r="J634" s="16"/>
      <c r="K634" s="16"/>
      <c r="L634" s="238"/>
      <c r="M634" s="21" t="str">
        <f>IFERROR(VLOOKUP(J634,'LOOK-UP TABLES'!$AS:$AT,2,FALSE),"")</f>
        <v/>
      </c>
      <c r="N634" s="21"/>
      <c r="O634" s="21"/>
      <c r="P634" s="21"/>
      <c r="Q634" s="21"/>
      <c r="R634" s="21"/>
      <c r="S634" s="37"/>
      <c r="T634" s="21"/>
      <c r="U634" s="21" t="str">
        <f>IFERROR(VLOOKUP(L634, 'IO LIST'!$J$10:$AE$1823,22, FALSE),"")</f>
        <v/>
      </c>
      <c r="V634" s="21"/>
      <c r="W634" s="21"/>
      <c r="X634" s="21"/>
      <c r="Y634" s="27"/>
      <c r="Z634" s="21"/>
      <c r="AA634" s="21"/>
      <c r="AB634" s="21"/>
      <c r="AC634" s="21"/>
      <c r="AD634" s="21"/>
      <c r="AE634" s="21"/>
      <c r="AF634" s="28" t="str">
        <f t="shared" si="306"/>
        <v/>
      </c>
      <c r="AI634" s="22"/>
      <c r="AQ634" s="192"/>
    </row>
    <row r="635" spans="1:43" s="22" customFormat="1" ht="15" customHeight="1" x14ac:dyDescent="0.25">
      <c r="A635" s="150">
        <f t="shared" si="72"/>
        <v>626</v>
      </c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3"/>
      <c r="M635" s="13"/>
      <c r="N635" s="13"/>
      <c r="O635" s="13" t="s">
        <v>639</v>
      </c>
      <c r="P635" s="13"/>
      <c r="Q635" s="13"/>
      <c r="R635" s="13"/>
      <c r="S635" s="18"/>
      <c r="T635" s="13"/>
      <c r="U635" s="13" t="str">
        <f>IFERROR(VLOOKUP(L635, 'IO LIST'!$J$10:$AE$1823,22, FALSE),"")</f>
        <v/>
      </c>
      <c r="V635" s="13"/>
      <c r="W635" s="13"/>
      <c r="X635" s="13"/>
      <c r="Y635" s="17"/>
      <c r="Z635" s="13"/>
      <c r="AA635" s="13"/>
      <c r="AB635" s="13"/>
      <c r="AC635" s="13"/>
      <c r="AD635" s="13"/>
      <c r="AE635" s="13"/>
      <c r="AF635" s="25" t="str">
        <f t="shared" ref="AF635:AF716" si="308">IFERROR(IF(U635="FLEX-242-11","7265NBT-043020-242-100 to 180",IF(U635="FLEX-242-01","7265NBT-043020-242-000 to 083","")),"")</f>
        <v/>
      </c>
      <c r="AQ635" s="366"/>
    </row>
    <row r="636" spans="1:43" s="304" customFormat="1" ht="15" customHeight="1" x14ac:dyDescent="0.25">
      <c r="A636" s="296">
        <f t="shared" si="72"/>
        <v>627</v>
      </c>
      <c r="B636" s="297" t="s">
        <v>13</v>
      </c>
      <c r="C636" s="298" t="s">
        <v>59</v>
      </c>
      <c r="D636" s="298" t="s">
        <v>640</v>
      </c>
      <c r="E636" s="298">
        <v>1</v>
      </c>
      <c r="F636" s="299"/>
      <c r="G636" s="299"/>
      <c r="H636" s="299"/>
      <c r="I636" s="299"/>
      <c r="J636" s="299" t="s">
        <v>229</v>
      </c>
      <c r="K636" s="299" t="s">
        <v>65</v>
      </c>
      <c r="L636" s="301" t="str">
        <f t="shared" ref="L636:L637" si="309">IF(C636&lt;&gt;"",CONCATENATE(IF(C636&lt;&gt;"",C636,""),IF(D636&lt;&gt;"","-"&amp;D636&amp;E636,""),IF(F636&lt;&gt;"","-"&amp;F636&amp;G636,""),IF(H636&lt;&gt;"","-"&amp;H636&amp;I636,""),IF(J636&lt;&gt;"","-"&amp;J636&amp;K636,"")),"")</f>
        <v>SL3-WD1-PT1</v>
      </c>
      <c r="M636" s="297" t="str">
        <f>IFERROR(VLOOKUP(J636,'LOOK-UP TABLES'!$AS:$AT,2,FALSE),"")</f>
        <v>Pressure Transmitter</v>
      </c>
      <c r="N636" s="297" t="s">
        <v>61</v>
      </c>
      <c r="O636" s="297" t="s">
        <v>641</v>
      </c>
      <c r="P636" s="297"/>
      <c r="Q636" s="297" t="s">
        <v>642</v>
      </c>
      <c r="R636" s="297" t="s">
        <v>244</v>
      </c>
      <c r="S636" s="300" t="str">
        <f t="shared" ref="S636:S696" si="310">IF(L636&lt;&gt;"",IF(N636&lt;&gt;"",N636,"")&amp;IF(O636&lt;&gt;""," "&amp;O636,"")&amp;IF(P636&lt;&gt;""," "&amp;P636,"")&amp;IF(Q636&lt;&gt;""," "&amp;Q636,"")&amp;IF(R636&lt;&gt;""," "&amp;R636,""),"")</f>
        <v>Shiploader 3 Washdown Water Pressure  Transmitter</v>
      </c>
      <c r="T636" s="297"/>
      <c r="U636" s="297" t="str">
        <f>IFERROR(VLOOKUP(L636, 'IO LIST'!$J$10:$AE$1823,22, FALSE),"")</f>
        <v/>
      </c>
      <c r="V636" s="297" t="s">
        <v>136</v>
      </c>
      <c r="W636" s="297" t="s">
        <v>119</v>
      </c>
      <c r="X636" s="297"/>
      <c r="Y636" s="302"/>
      <c r="Z636" s="297"/>
      <c r="AA636" s="297"/>
      <c r="AB636" s="297"/>
      <c r="AC636" s="297"/>
      <c r="AD636" s="297"/>
      <c r="AE636" s="297"/>
      <c r="AF636" s="303" t="str">
        <f t="shared" ref="AF636:AF696" si="311">IFERROR(IF(U636="FLEX-242-11","7265NBT-043020-242-100 to 180",IF(U636="FLEX-242-01","7265NBT-043020-242-000 to 083","")),"")</f>
        <v/>
      </c>
      <c r="AQ636" s="367"/>
    </row>
    <row r="637" spans="1:43" s="304" customFormat="1" ht="15" customHeight="1" x14ac:dyDescent="0.25">
      <c r="A637" s="296">
        <f t="shared" si="72"/>
        <v>628</v>
      </c>
      <c r="B637" s="297" t="s">
        <v>13</v>
      </c>
      <c r="C637" s="298" t="s">
        <v>59</v>
      </c>
      <c r="D637" s="298" t="s">
        <v>640</v>
      </c>
      <c r="E637" s="298">
        <v>1</v>
      </c>
      <c r="F637" s="299"/>
      <c r="G637" s="299"/>
      <c r="H637" s="299"/>
      <c r="I637" s="299"/>
      <c r="J637" s="299" t="s">
        <v>242</v>
      </c>
      <c r="K637" s="299" t="s">
        <v>65</v>
      </c>
      <c r="L637" s="301" t="str">
        <f t="shared" si="309"/>
        <v>SL3-WD1-LT1</v>
      </c>
      <c r="M637" s="297" t="str">
        <f>IFERROR(VLOOKUP(J637,'LOOK-UP TABLES'!$AS:$AT,2,FALSE),"")</f>
        <v xml:space="preserve">Level Transmitter (Ultrasonic that give 4-20mA output) </v>
      </c>
      <c r="N637" s="297" t="s">
        <v>61</v>
      </c>
      <c r="O637" s="297" t="s">
        <v>641</v>
      </c>
      <c r="P637" s="297"/>
      <c r="Q637" s="297" t="s">
        <v>643</v>
      </c>
      <c r="R637" s="297" t="s">
        <v>244</v>
      </c>
      <c r="S637" s="300" t="str">
        <f t="shared" si="310"/>
        <v>Shiploader 3 Washdown Water Level Transmitter</v>
      </c>
      <c r="T637" s="297"/>
      <c r="U637" s="297" t="str">
        <f>IFERROR(VLOOKUP(L637, 'IO LIST'!$J$10:$AE$1823,22, FALSE),"")</f>
        <v/>
      </c>
      <c r="V637" s="297" t="s">
        <v>136</v>
      </c>
      <c r="W637" s="297" t="s">
        <v>119</v>
      </c>
      <c r="X637" s="297"/>
      <c r="Y637" s="302"/>
      <c r="Z637" s="297"/>
      <c r="AA637" s="297"/>
      <c r="AB637" s="297"/>
      <c r="AC637" s="297"/>
      <c r="AD637" s="297"/>
      <c r="AE637" s="297"/>
      <c r="AF637" s="303" t="str">
        <f t="shared" si="311"/>
        <v/>
      </c>
      <c r="AQ637" s="367"/>
    </row>
    <row r="638" spans="1:43" s="20" customFormat="1" ht="15" customHeight="1" x14ac:dyDescent="0.25">
      <c r="A638" s="137">
        <f t="shared" si="72"/>
        <v>629</v>
      </c>
      <c r="B638" s="21" t="s">
        <v>162</v>
      </c>
      <c r="C638" s="15" t="s">
        <v>59</v>
      </c>
      <c r="D638" s="15" t="s">
        <v>644</v>
      </c>
      <c r="E638" s="15"/>
      <c r="F638" s="16"/>
      <c r="G638" s="16"/>
      <c r="H638" s="16"/>
      <c r="I638" s="16"/>
      <c r="J638" s="16" t="s">
        <v>255</v>
      </c>
      <c r="K638" s="16" t="s">
        <v>645</v>
      </c>
      <c r="L638" s="468" t="str">
        <f>IF(C638&lt;&gt;"",CONCATENATE(IF(C638&lt;&gt;"",C638,""),IF(D638&lt;&gt;"","-"&amp;D638&amp;E638,""),IF(F638&lt;&gt;"","-"&amp;F638&amp;G638,""),IF(H638&lt;&gt;"","-"&amp;H638&amp;I638,""),IF(J638&lt;&gt;"","-"&amp;J638&amp;K638,"")),"")</f>
        <v>SL3-PD-PIT01</v>
      </c>
      <c r="M638" s="21" t="str">
        <f>IFERROR(VLOOKUP(J638,'LOOK-UP TABLES'!$AS:$AT,2,FALSE),"")</f>
        <v xml:space="preserve">Pressure Transmitter with Local Indicator </v>
      </c>
      <c r="N638" s="21" t="s">
        <v>61</v>
      </c>
      <c r="O638" s="21" t="s">
        <v>646</v>
      </c>
      <c r="P638" s="21" t="s">
        <v>647</v>
      </c>
      <c r="Q638" s="21" t="s">
        <v>648</v>
      </c>
      <c r="R638" s="21"/>
      <c r="S638" s="37" t="str">
        <f t="shared" si="310"/>
        <v>Shiploader 3 Pivot Deck Washdown Pressure Transducer  Supply pressure</v>
      </c>
      <c r="T638" s="21"/>
      <c r="U638" s="21" t="str">
        <f>IFERROR(VLOOKUP(L638, 'IO LIST'!$J$10:$AE$1823,22, FALSE),"")</f>
        <v>SL3-MEH-ACP1</v>
      </c>
      <c r="V638" s="21"/>
      <c r="W638" s="622" t="s">
        <v>119</v>
      </c>
      <c r="X638" s="21"/>
      <c r="Y638" s="27"/>
      <c r="Z638" s="21"/>
      <c r="AA638" s="21"/>
      <c r="AB638" s="21"/>
      <c r="AC638" s="21"/>
      <c r="AD638" s="21"/>
      <c r="AE638" s="21"/>
      <c r="AF638" s="28" t="str">
        <f t="shared" si="311"/>
        <v/>
      </c>
      <c r="AI638" s="22"/>
      <c r="AQ638" s="192"/>
    </row>
    <row r="639" spans="1:43" s="20" customFormat="1" ht="15" customHeight="1" x14ac:dyDescent="0.25">
      <c r="A639" s="137">
        <f t="shared" si="72"/>
        <v>630</v>
      </c>
      <c r="B639" s="21"/>
      <c r="C639" s="15" t="s">
        <v>59</v>
      </c>
      <c r="D639" s="15" t="s">
        <v>644</v>
      </c>
      <c r="E639" s="15"/>
      <c r="F639" s="16"/>
      <c r="G639" s="16"/>
      <c r="H639" s="16"/>
      <c r="I639" s="16"/>
      <c r="J639" s="16" t="s">
        <v>549</v>
      </c>
      <c r="K639" s="16" t="s">
        <v>645</v>
      </c>
      <c r="L639" s="468" t="str">
        <f t="shared" ref="L639:L703" si="312">IF(C639&lt;&gt;"",CONCATENATE(IF(C639&lt;&gt;"",C639,""),IF(D639&lt;&gt;"","-"&amp;D639&amp;E639,""),IF(F639&lt;&gt;"","-"&amp;F639&amp;G639,""),IF(H639&lt;&gt;"","-"&amp;H639&amp;I639,""),IF(J639&lt;&gt;"","-"&amp;J639&amp;K639,"")),"")</f>
        <v>SL3-PD-FS01</v>
      </c>
      <c r="M639" s="21" t="str">
        <f>IFERROR(VLOOKUP(J639,'LOOK-UP TABLES'!$AS:$AT,2,FALSE),"")</f>
        <v>Filter Blocked Switch</v>
      </c>
      <c r="N639" s="21" t="s">
        <v>61</v>
      </c>
      <c r="O639" s="21" t="s">
        <v>646</v>
      </c>
      <c r="P639" s="21" t="s">
        <v>649</v>
      </c>
      <c r="Q639" s="21" t="s">
        <v>650</v>
      </c>
      <c r="R639" s="21"/>
      <c r="S639" s="37" t="str">
        <f t="shared" ref="S639:S685" si="313">IF(L639&lt;&gt;"",IF(N639&lt;&gt;"",N639,"")&amp;IF(O639&lt;&gt;""," "&amp;O639,"")&amp;IF(P639&lt;&gt;""," "&amp;P639,"")&amp;IF(Q639&lt;&gt;""," "&amp;Q639,"")&amp;IF(R639&lt;&gt;""," "&amp;R639,""),"")</f>
        <v xml:space="preserve">Shiploader 3 Pivot Deck Washdown Flow Switch Supply </v>
      </c>
      <c r="T639" s="21"/>
      <c r="U639" s="21" t="str">
        <f>IFERROR(VLOOKUP(L639, 'IO LIST'!$J$10:$AE$1823,22, FALSE),"")</f>
        <v>SL3-MEH-ACP1</v>
      </c>
      <c r="V639" s="21"/>
      <c r="W639" s="622" t="s">
        <v>119</v>
      </c>
      <c r="X639" s="21"/>
      <c r="Y639" s="27"/>
      <c r="Z639" s="21"/>
      <c r="AA639" s="21"/>
      <c r="AB639" s="21"/>
      <c r="AC639" s="21"/>
      <c r="AD639" s="21"/>
      <c r="AE639" s="21"/>
      <c r="AF639" s="28" t="str">
        <f t="shared" ref="AF639:AF685" si="314">IFERROR(IF(U639="FLEX-242-11","7265NBT-043020-242-100 to 180",IF(U639="FLEX-242-01","7265NBT-043020-242-000 to 083","")),"")</f>
        <v/>
      </c>
      <c r="AI639" s="22"/>
      <c r="AQ639" s="192"/>
    </row>
    <row r="640" spans="1:43" s="20" customFormat="1" ht="15" customHeight="1" x14ac:dyDescent="0.25">
      <c r="A640" s="137">
        <f t="shared" si="72"/>
        <v>631</v>
      </c>
      <c r="B640" s="21"/>
      <c r="C640" s="15" t="s">
        <v>59</v>
      </c>
      <c r="D640" s="15" t="s">
        <v>644</v>
      </c>
      <c r="E640" s="15"/>
      <c r="F640" s="16"/>
      <c r="G640" s="16"/>
      <c r="H640" s="16"/>
      <c r="I640" s="16"/>
      <c r="J640" s="16" t="s">
        <v>262</v>
      </c>
      <c r="K640" s="16" t="s">
        <v>651</v>
      </c>
      <c r="L640" s="468" t="str">
        <f t="shared" si="312"/>
        <v>SL3-PD-SV021</v>
      </c>
      <c r="M640" s="21" t="str">
        <f>IFERROR(VLOOKUP(J640,'LOOK-UP TABLES'!$AS:$AT,2,FALSE),"")</f>
        <v xml:space="preserve">Solenoid Valve, Control Valve </v>
      </c>
      <c r="N640" s="21" t="s">
        <v>61</v>
      </c>
      <c r="O640" s="21" t="s">
        <v>646</v>
      </c>
      <c r="P640" s="21" t="s">
        <v>652</v>
      </c>
      <c r="Q640" s="21" t="s">
        <v>653</v>
      </c>
      <c r="R640" s="21"/>
      <c r="S640" s="37" t="str">
        <f t="shared" si="313"/>
        <v>Shiploader 3 Pivot Deck Washdown Solenoid System Drain Valve</v>
      </c>
      <c r="T640" s="21"/>
      <c r="U640" s="21" t="str">
        <f>IFERROR(VLOOKUP(L640, 'IO LIST'!$J$10:$AE$1823,22, FALSE),"")</f>
        <v>SL3-MEH-ACP1</v>
      </c>
      <c r="V640" s="21"/>
      <c r="W640" s="622" t="s">
        <v>119</v>
      </c>
      <c r="X640" s="21"/>
      <c r="Y640" s="27"/>
      <c r="Z640" s="21"/>
      <c r="AA640" s="21"/>
      <c r="AB640" s="21"/>
      <c r="AC640" s="21"/>
      <c r="AD640" s="21"/>
      <c r="AE640" s="21"/>
      <c r="AF640" s="28" t="str">
        <f t="shared" si="314"/>
        <v/>
      </c>
      <c r="AI640" s="22"/>
      <c r="AQ640" s="192"/>
    </row>
    <row r="641" spans="1:43" s="20" customFormat="1" ht="15" customHeight="1" x14ac:dyDescent="0.25">
      <c r="A641" s="137">
        <f t="shared" si="72"/>
        <v>632</v>
      </c>
      <c r="B641" s="21"/>
      <c r="C641" s="15" t="s">
        <v>59</v>
      </c>
      <c r="D641" s="15" t="s">
        <v>644</v>
      </c>
      <c r="E641" s="15"/>
      <c r="F641" s="16"/>
      <c r="G641" s="16"/>
      <c r="H641" s="16"/>
      <c r="I641" s="16"/>
      <c r="J641" s="16" t="s">
        <v>654</v>
      </c>
      <c r="K641" s="16" t="s">
        <v>645</v>
      </c>
      <c r="L641" s="468" t="str">
        <f t="shared" si="312"/>
        <v>SL3-PD-MOV01</v>
      </c>
      <c r="M641" s="21" t="str">
        <f>IFERROR(VLOOKUP(J641,'LOOK-UP TABLES'!$AS:$AT,2,FALSE),"")</f>
        <v>Motor Operated Valve</v>
      </c>
      <c r="N641" s="21" t="s">
        <v>61</v>
      </c>
      <c r="O641" s="21" t="s">
        <v>646</v>
      </c>
      <c r="P641" s="21" t="s">
        <v>655</v>
      </c>
      <c r="Q641" s="21" t="s">
        <v>656</v>
      </c>
      <c r="R641" s="21"/>
      <c r="S641" s="37" t="str">
        <f t="shared" si="313"/>
        <v>Shiploader 3 Pivot Deck Washdown Motorized Drain Valve  System Drain Valve</v>
      </c>
      <c r="T641" s="21"/>
      <c r="U641" s="21" t="str">
        <f>IFERROR(VLOOKUP(L641, 'IO LIST'!$J$10:$AE$1823,22, FALSE),"")</f>
        <v>SL3-MEH-ACP1</v>
      </c>
      <c r="V641" s="21"/>
      <c r="W641" s="622" t="s">
        <v>119</v>
      </c>
      <c r="X641" s="21"/>
      <c r="Y641" s="27"/>
      <c r="Z641" s="21"/>
      <c r="AA641" s="21"/>
      <c r="AB641" s="21"/>
      <c r="AC641" s="21"/>
      <c r="AD641" s="21"/>
      <c r="AE641" s="21"/>
      <c r="AF641" s="28" t="str">
        <f t="shared" si="314"/>
        <v/>
      </c>
      <c r="AI641" s="22"/>
      <c r="AQ641" s="192"/>
    </row>
    <row r="642" spans="1:43" s="20" customFormat="1" ht="15" customHeight="1" x14ac:dyDescent="0.25">
      <c r="A642" s="137">
        <f t="shared" si="72"/>
        <v>633</v>
      </c>
      <c r="B642" s="21"/>
      <c r="C642" s="15" t="s">
        <v>59</v>
      </c>
      <c r="D642" s="15" t="s">
        <v>644</v>
      </c>
      <c r="E642" s="15"/>
      <c r="F642" s="16"/>
      <c r="G642" s="16"/>
      <c r="H642" s="16"/>
      <c r="I642" s="16"/>
      <c r="J642" s="16" t="s">
        <v>657</v>
      </c>
      <c r="K642" s="16" t="s">
        <v>645</v>
      </c>
      <c r="L642" s="468" t="str">
        <f t="shared" si="312"/>
        <v>SL3-PD-BV01</v>
      </c>
      <c r="M642" s="21" t="str">
        <f>IFERROR(VLOOKUP(J642,'LOOK-UP TABLES'!$AS:$AT,2,FALSE),"")</f>
        <v>Ball Valve with Feedback</v>
      </c>
      <c r="N642" s="21" t="s">
        <v>61</v>
      </c>
      <c r="O642" s="21" t="s">
        <v>646</v>
      </c>
      <c r="P642" s="21" t="s">
        <v>658</v>
      </c>
      <c r="Q642" s="21" t="s">
        <v>659</v>
      </c>
      <c r="R642" s="21"/>
      <c r="S642" s="37" t="str">
        <f t="shared" si="313"/>
        <v>Shiploader 3 Pivot Deck Washdown Ball Valve Normally Open Manual Bypass</v>
      </c>
      <c r="T642" s="21"/>
      <c r="U642" s="21" t="str">
        <f>IFERROR(VLOOKUP(L642, 'IO LIST'!$J$10:$AE$1823,22, FALSE),"")</f>
        <v>SL3-MEH-ACP1</v>
      </c>
      <c r="V642" s="21"/>
      <c r="W642" s="622" t="s">
        <v>119</v>
      </c>
      <c r="X642" s="21"/>
      <c r="Y642" s="27"/>
      <c r="Z642" s="21"/>
      <c r="AA642" s="21"/>
      <c r="AB642" s="21"/>
      <c r="AC642" s="21"/>
      <c r="AD642" s="21"/>
      <c r="AE642" s="21"/>
      <c r="AF642" s="28" t="str">
        <f t="shared" si="314"/>
        <v/>
      </c>
      <c r="AI642" s="22"/>
      <c r="AQ642" s="192"/>
    </row>
    <row r="643" spans="1:43" s="20" customFormat="1" ht="15" customHeight="1" x14ac:dyDescent="0.25">
      <c r="A643" s="137">
        <f t="shared" si="72"/>
        <v>634</v>
      </c>
      <c r="B643" s="21"/>
      <c r="C643" s="15" t="s">
        <v>59</v>
      </c>
      <c r="D643" s="15" t="s">
        <v>644</v>
      </c>
      <c r="E643" s="15"/>
      <c r="F643" s="16"/>
      <c r="G643" s="16"/>
      <c r="H643" s="16"/>
      <c r="I643" s="16"/>
      <c r="J643" s="16" t="s">
        <v>657</v>
      </c>
      <c r="K643" s="16" t="s">
        <v>660</v>
      </c>
      <c r="L643" s="468" t="str">
        <f t="shared" si="312"/>
        <v>SL3-PD-BV02</v>
      </c>
      <c r="M643" s="21" t="str">
        <f>IFERROR(VLOOKUP(J643,'LOOK-UP TABLES'!$AS:$AT,2,FALSE),"")</f>
        <v>Ball Valve with Feedback</v>
      </c>
      <c r="N643" s="21" t="s">
        <v>61</v>
      </c>
      <c r="O643" s="21" t="s">
        <v>646</v>
      </c>
      <c r="P643" s="21" t="s">
        <v>658</v>
      </c>
      <c r="Q643" s="21" t="s">
        <v>659</v>
      </c>
      <c r="R643" s="21"/>
      <c r="S643" s="37" t="str">
        <f t="shared" si="313"/>
        <v>Shiploader 3 Pivot Deck Washdown Ball Valve Normally Open Manual Bypass</v>
      </c>
      <c r="T643" s="21"/>
      <c r="U643" s="21" t="str">
        <f>IFERROR(VLOOKUP(L643, 'IO LIST'!$J$10:$AE$1823,22, FALSE),"")</f>
        <v>SL3-MEH-ACP1</v>
      </c>
      <c r="V643" s="21"/>
      <c r="W643" s="622" t="s">
        <v>119</v>
      </c>
      <c r="X643" s="21"/>
      <c r="Y643" s="27"/>
      <c r="Z643" s="21"/>
      <c r="AA643" s="21"/>
      <c r="AB643" s="21"/>
      <c r="AC643" s="21"/>
      <c r="AD643" s="21"/>
      <c r="AE643" s="21"/>
      <c r="AF643" s="28" t="str">
        <f t="shared" si="314"/>
        <v/>
      </c>
      <c r="AI643" s="22"/>
      <c r="AQ643" s="192"/>
    </row>
    <row r="644" spans="1:43" s="20" customFormat="1" ht="15" customHeight="1" x14ac:dyDescent="0.25">
      <c r="A644" s="137">
        <f t="shared" si="72"/>
        <v>635</v>
      </c>
      <c r="B644" s="21"/>
      <c r="C644" s="15" t="s">
        <v>59</v>
      </c>
      <c r="D644" s="15" t="s">
        <v>644</v>
      </c>
      <c r="E644" s="15"/>
      <c r="F644" s="16"/>
      <c r="G644" s="16"/>
      <c r="H644" s="16"/>
      <c r="I644" s="16"/>
      <c r="J644" s="16" t="s">
        <v>657</v>
      </c>
      <c r="K644" s="16" t="s">
        <v>661</v>
      </c>
      <c r="L644" s="468" t="str">
        <f t="shared" si="312"/>
        <v>SL3-PD-BV03</v>
      </c>
      <c r="M644" s="21" t="str">
        <f>IFERROR(VLOOKUP(J644,'LOOK-UP TABLES'!$AS:$AT,2,FALSE),"")</f>
        <v>Ball Valve with Feedback</v>
      </c>
      <c r="N644" s="21" t="s">
        <v>61</v>
      </c>
      <c r="O644" s="21" t="s">
        <v>646</v>
      </c>
      <c r="P644" s="21" t="s">
        <v>662</v>
      </c>
      <c r="Q644" s="21" t="s">
        <v>659</v>
      </c>
      <c r="R644" s="21"/>
      <c r="S644" s="37" t="str">
        <f t="shared" si="313"/>
        <v>Shiploader 3 Pivot Deck Washdown Ball Valve Normally Close Manual Bypass</v>
      </c>
      <c r="T644" s="21"/>
      <c r="U644" s="21" t="str">
        <f>IFERROR(VLOOKUP(L644, 'IO LIST'!$J$10:$AE$1823,22, FALSE),"")</f>
        <v>SL3-MEH-ACP1</v>
      </c>
      <c r="V644" s="21"/>
      <c r="W644" s="622" t="s">
        <v>119</v>
      </c>
      <c r="X644" s="21"/>
      <c r="Y644" s="27"/>
      <c r="Z644" s="21"/>
      <c r="AA644" s="21"/>
      <c r="AB644" s="21"/>
      <c r="AC644" s="21"/>
      <c r="AD644" s="21"/>
      <c r="AE644" s="21"/>
      <c r="AF644" s="28" t="str">
        <f t="shared" si="314"/>
        <v/>
      </c>
      <c r="AI644" s="22"/>
      <c r="AQ644" s="192"/>
    </row>
    <row r="645" spans="1:43" s="20" customFormat="1" ht="15" customHeight="1" x14ac:dyDescent="0.25">
      <c r="A645" s="137"/>
      <c r="B645" s="21"/>
      <c r="C645" s="15"/>
      <c r="D645" s="15"/>
      <c r="E645" s="15"/>
      <c r="F645" s="16"/>
      <c r="G645" s="16"/>
      <c r="H645" s="16"/>
      <c r="I645" s="16"/>
      <c r="J645" s="16"/>
      <c r="K645" s="16"/>
      <c r="L645" s="468"/>
      <c r="M645" s="21"/>
      <c r="N645" s="21"/>
      <c r="O645" s="21"/>
      <c r="P645" s="21"/>
      <c r="Q645" s="21"/>
      <c r="R645" s="21"/>
      <c r="S645" s="37"/>
      <c r="T645" s="21"/>
      <c r="U645" s="21"/>
      <c r="V645" s="21"/>
      <c r="W645" s="21"/>
      <c r="X645" s="21"/>
      <c r="Y645" s="27"/>
      <c r="Z645" s="21"/>
      <c r="AA645" s="21"/>
      <c r="AB645" s="21"/>
      <c r="AC645" s="21"/>
      <c r="AD645" s="21"/>
      <c r="AE645" s="21"/>
      <c r="AF645" s="28"/>
      <c r="AI645" s="22"/>
      <c r="AQ645" s="192"/>
    </row>
    <row r="646" spans="1:43" s="20" customFormat="1" ht="15" customHeight="1" x14ac:dyDescent="0.25">
      <c r="A646" s="137">
        <f t="shared" si="72"/>
        <v>637</v>
      </c>
      <c r="B646" s="21"/>
      <c r="C646" s="15" t="s">
        <v>59</v>
      </c>
      <c r="D646" s="15" t="s">
        <v>640</v>
      </c>
      <c r="E646" s="15"/>
      <c r="F646" s="16"/>
      <c r="G646" s="16"/>
      <c r="H646" s="16"/>
      <c r="I646" s="16"/>
      <c r="J646" s="16" t="s">
        <v>262</v>
      </c>
      <c r="K646" s="16" t="s">
        <v>663</v>
      </c>
      <c r="L646" s="468" t="str">
        <f t="shared" si="312"/>
        <v>SL3-WD-SV23</v>
      </c>
      <c r="M646" s="21" t="str">
        <f>IFERROR(VLOOKUP(J646,'LOOK-UP TABLES'!$AS:$AT,2,FALSE),"")</f>
        <v xml:space="preserve">Solenoid Valve, Control Valve </v>
      </c>
      <c r="N646" s="21" t="s">
        <v>61</v>
      </c>
      <c r="O646" s="21" t="s">
        <v>664</v>
      </c>
      <c r="P646" s="21" t="s">
        <v>652</v>
      </c>
      <c r="Q646" s="21" t="s">
        <v>665</v>
      </c>
      <c r="R646" s="21"/>
      <c r="S646" s="37" t="str">
        <f t="shared" si="313"/>
        <v>Shiploader 3 Belt Washbox Solenoid  Belt wash box supply</v>
      </c>
      <c r="T646" s="21"/>
      <c r="U646" s="21" t="str">
        <f>IFERROR(VLOOKUP(L646, 'IO LIST'!$J$10:$AE$1823,22, FALSE),"")</f>
        <v>SL3-MEH-ACP1</v>
      </c>
      <c r="V646" s="21"/>
      <c r="W646" s="622" t="s">
        <v>119</v>
      </c>
      <c r="X646" s="21"/>
      <c r="Y646" s="27"/>
      <c r="Z646" s="21"/>
      <c r="AA646" s="21"/>
      <c r="AB646" s="21"/>
      <c r="AC646" s="21"/>
      <c r="AD646" s="21"/>
      <c r="AE646" s="21"/>
      <c r="AF646" s="28" t="str">
        <f t="shared" si="314"/>
        <v/>
      </c>
      <c r="AI646" s="22"/>
      <c r="AQ646" s="192"/>
    </row>
    <row r="647" spans="1:43" s="20" customFormat="1" ht="15" customHeight="1" x14ac:dyDescent="0.25">
      <c r="A647" s="137">
        <f t="shared" si="72"/>
        <v>638</v>
      </c>
      <c r="B647" s="21"/>
      <c r="C647" s="15" t="s">
        <v>59</v>
      </c>
      <c r="D647" s="15" t="s">
        <v>640</v>
      </c>
      <c r="E647" s="15"/>
      <c r="F647" s="16"/>
      <c r="G647" s="16"/>
      <c r="H647" s="16"/>
      <c r="I647" s="16"/>
      <c r="J647" s="16" t="s">
        <v>262</v>
      </c>
      <c r="K647" s="16" t="s">
        <v>666</v>
      </c>
      <c r="L647" s="468" t="str">
        <f t="shared" si="312"/>
        <v>SL3-WD-SV22</v>
      </c>
      <c r="M647" s="21" t="str">
        <f>IFERROR(VLOOKUP(J647,'LOOK-UP TABLES'!$AS:$AT,2,FALSE),"")</f>
        <v xml:space="preserve">Solenoid Valve, Control Valve </v>
      </c>
      <c r="N647" s="21" t="s">
        <v>61</v>
      </c>
      <c r="O647" s="21" t="s">
        <v>664</v>
      </c>
      <c r="P647" s="21" t="s">
        <v>652</v>
      </c>
      <c r="Q647" s="21" t="s">
        <v>667</v>
      </c>
      <c r="R647" s="21"/>
      <c r="S647" s="37" t="str">
        <f t="shared" si="313"/>
        <v>Shiploader 3 Belt Washbox Solenoid Flush Washout</v>
      </c>
      <c r="T647" s="21"/>
      <c r="U647" s="21" t="str">
        <f>IFERROR(VLOOKUP(L647, 'IO LIST'!$J$10:$AE$1823,22, FALSE),"")</f>
        <v>SL3-MEH-ACP1</v>
      </c>
      <c r="V647" s="21"/>
      <c r="W647" s="622" t="s">
        <v>119</v>
      </c>
      <c r="X647" s="21"/>
      <c r="Y647" s="27"/>
      <c r="Z647" s="21"/>
      <c r="AA647" s="21"/>
      <c r="AB647" s="21"/>
      <c r="AC647" s="21"/>
      <c r="AD647" s="21"/>
      <c r="AE647" s="21"/>
      <c r="AF647" s="28" t="str">
        <f t="shared" si="314"/>
        <v/>
      </c>
      <c r="AI647" s="22"/>
      <c r="AQ647" s="192"/>
    </row>
    <row r="648" spans="1:43" s="20" customFormat="1" ht="15" customHeight="1" x14ac:dyDescent="0.25">
      <c r="A648" s="137">
        <f t="shared" si="72"/>
        <v>639</v>
      </c>
      <c r="B648" s="21"/>
      <c r="C648" s="15" t="s">
        <v>59</v>
      </c>
      <c r="D648" s="15" t="s">
        <v>640</v>
      </c>
      <c r="E648" s="15"/>
      <c r="F648" s="16"/>
      <c r="G648" s="16"/>
      <c r="H648" s="16"/>
      <c r="I648" s="16"/>
      <c r="J648" s="16" t="s">
        <v>262</v>
      </c>
      <c r="K648" s="16" t="s">
        <v>645</v>
      </c>
      <c r="L648" s="468" t="str">
        <f t="shared" si="312"/>
        <v>SL3-WD-SV01</v>
      </c>
      <c r="M648" s="21" t="str">
        <f>IFERROR(VLOOKUP(J648,'LOOK-UP TABLES'!$AS:$AT,2,FALSE),"")</f>
        <v xml:space="preserve">Solenoid Valve, Control Valve </v>
      </c>
      <c r="N648" s="21" t="s">
        <v>61</v>
      </c>
      <c r="O648" s="21" t="s">
        <v>664</v>
      </c>
      <c r="P648" s="21" t="s">
        <v>668</v>
      </c>
      <c r="Q648" s="21" t="s">
        <v>669</v>
      </c>
      <c r="R648" s="21"/>
      <c r="S648" s="37" t="str">
        <f t="shared" si="313"/>
        <v>Shiploader 3 Belt Washbox Air Tensioner Ssolenoid valve (3 Way)</v>
      </c>
      <c r="T648" s="21"/>
      <c r="U648" s="21" t="str">
        <f>IFERROR(VLOOKUP(L648, 'IO LIST'!$J$10:$AE$1823,22, FALSE),"")</f>
        <v>SL3-MEH-ACP1</v>
      </c>
      <c r="V648" s="21"/>
      <c r="W648" s="622" t="s">
        <v>119</v>
      </c>
      <c r="X648" s="21"/>
      <c r="Y648" s="27"/>
      <c r="Z648" s="21"/>
      <c r="AA648" s="21"/>
      <c r="AB648" s="21"/>
      <c r="AC648" s="21"/>
      <c r="AD648" s="21"/>
      <c r="AE648" s="21"/>
      <c r="AF648" s="28" t="str">
        <f t="shared" si="314"/>
        <v/>
      </c>
      <c r="AI648" s="22"/>
      <c r="AQ648" s="192"/>
    </row>
    <row r="649" spans="1:43" s="20" customFormat="1" ht="15" customHeight="1" x14ac:dyDescent="0.25">
      <c r="A649" s="137">
        <f t="shared" si="72"/>
        <v>640</v>
      </c>
      <c r="B649" s="21"/>
      <c r="C649" s="15" t="s">
        <v>59</v>
      </c>
      <c r="D649" s="15" t="s">
        <v>640</v>
      </c>
      <c r="E649" s="15"/>
      <c r="F649" s="16"/>
      <c r="G649" s="16"/>
      <c r="H649" s="16"/>
      <c r="I649" s="16"/>
      <c r="J649" s="16" t="s">
        <v>255</v>
      </c>
      <c r="K649" s="16" t="s">
        <v>645</v>
      </c>
      <c r="L649" s="468" t="str">
        <f t="shared" si="312"/>
        <v>SL3-WD-PIT01</v>
      </c>
      <c r="M649" s="21"/>
      <c r="N649" s="21" t="s">
        <v>61</v>
      </c>
      <c r="O649" s="21" t="s">
        <v>664</v>
      </c>
      <c r="P649" s="21" t="s">
        <v>647</v>
      </c>
      <c r="Q649" s="21" t="s">
        <v>670</v>
      </c>
      <c r="R649" s="21"/>
      <c r="S649" s="37" t="str">
        <f t="shared" si="313"/>
        <v>Shiploader 3 Belt Washbox Pressure Transducer Air supply</v>
      </c>
      <c r="T649" s="21"/>
      <c r="U649" s="21" t="str">
        <f>IFERROR(VLOOKUP(L649, 'IO LIST'!$J$10:$AE$1823,22, FALSE),"")</f>
        <v>SL3-MEH-ACP1</v>
      </c>
      <c r="V649" s="21"/>
      <c r="W649" s="622" t="s">
        <v>119</v>
      </c>
      <c r="X649" s="21"/>
      <c r="Y649" s="27"/>
      <c r="Z649" s="21"/>
      <c r="AA649" s="21"/>
      <c r="AB649" s="21"/>
      <c r="AC649" s="21"/>
      <c r="AD649" s="21"/>
      <c r="AE649" s="21"/>
      <c r="AF649" s="28" t="str">
        <f t="shared" si="314"/>
        <v/>
      </c>
      <c r="AI649" s="22"/>
      <c r="AQ649" s="192"/>
    </row>
    <row r="650" spans="1:43" s="20" customFormat="1" ht="15" customHeight="1" x14ac:dyDescent="0.25">
      <c r="A650" s="137"/>
      <c r="B650" s="21"/>
      <c r="C650" s="15"/>
      <c r="D650" s="15"/>
      <c r="E650" s="15"/>
      <c r="F650" s="16"/>
      <c r="G650" s="16"/>
      <c r="H650" s="16"/>
      <c r="I650" s="16"/>
      <c r="J650" s="16"/>
      <c r="K650" s="16"/>
      <c r="L650" s="468"/>
      <c r="M650" s="21"/>
      <c r="N650" s="21"/>
      <c r="O650" s="21"/>
      <c r="P650" s="21"/>
      <c r="Q650" s="21"/>
      <c r="R650" s="21"/>
      <c r="S650" s="37"/>
      <c r="T650" s="21"/>
      <c r="U650" s="21"/>
      <c r="V650" s="21"/>
      <c r="W650" s="21"/>
      <c r="X650" s="21"/>
      <c r="Y650" s="27"/>
      <c r="Z650" s="21"/>
      <c r="AA650" s="21"/>
      <c r="AB650" s="21"/>
      <c r="AC650" s="21"/>
      <c r="AD650" s="21"/>
      <c r="AE650" s="21"/>
      <c r="AF650" s="28"/>
      <c r="AI650" s="22"/>
      <c r="AQ650" s="192"/>
    </row>
    <row r="651" spans="1:43" s="20" customFormat="1" ht="15" customHeight="1" x14ac:dyDescent="0.25">
      <c r="A651" s="137">
        <f t="shared" si="72"/>
        <v>642</v>
      </c>
      <c r="B651" s="21"/>
      <c r="C651" s="15" t="s">
        <v>59</v>
      </c>
      <c r="D651" s="15" t="s">
        <v>671</v>
      </c>
      <c r="E651" s="15"/>
      <c r="F651" s="16"/>
      <c r="G651" s="16"/>
      <c r="H651" s="16"/>
      <c r="I651" s="16"/>
      <c r="J651" s="16" t="s">
        <v>262</v>
      </c>
      <c r="K651" s="16" t="s">
        <v>645</v>
      </c>
      <c r="L651" s="468" t="str">
        <f t="shared" si="312"/>
        <v>SL3-BR-SV01</v>
      </c>
      <c r="M651" s="21" t="str">
        <f>IFERROR(VLOOKUP(J651,'LOOK-UP TABLES'!$AS:$AT,2,FALSE),"")</f>
        <v xml:space="preserve">Solenoid Valve, Control Valve </v>
      </c>
      <c r="N651" s="21" t="s">
        <v>61</v>
      </c>
      <c r="O651" s="21" t="s">
        <v>672</v>
      </c>
      <c r="P651" s="21" t="s">
        <v>673</v>
      </c>
      <c r="Q651" s="21" t="s">
        <v>674</v>
      </c>
      <c r="R651" s="21"/>
      <c r="S651" s="37" t="str">
        <f t="shared" si="313"/>
        <v>Shiploader 3 Bridge Washdown Nozzle Spray Zone 1-X</v>
      </c>
      <c r="T651" s="21"/>
      <c r="U651" s="21" t="str">
        <f>IFERROR(VLOOKUP(L651, 'IO LIST'!$J$10:$AE$1823,22, FALSE),"")</f>
        <v>SL3-MEH-ACP1</v>
      </c>
      <c r="V651" s="21"/>
      <c r="W651" s="622" t="s">
        <v>119</v>
      </c>
      <c r="X651" s="21"/>
      <c r="Y651" s="27"/>
      <c r="Z651" s="21"/>
      <c r="AA651" s="21"/>
      <c r="AB651" s="21"/>
      <c r="AC651" s="21"/>
      <c r="AD651" s="21"/>
      <c r="AE651" s="21"/>
      <c r="AF651" s="28" t="str">
        <f t="shared" si="314"/>
        <v/>
      </c>
      <c r="AI651" s="22"/>
      <c r="AQ651" s="192"/>
    </row>
    <row r="652" spans="1:43" s="20" customFormat="1" ht="15" customHeight="1" x14ac:dyDescent="0.25">
      <c r="A652" s="137">
        <f t="shared" si="72"/>
        <v>643</v>
      </c>
      <c r="B652" s="21"/>
      <c r="C652" s="15" t="s">
        <v>59</v>
      </c>
      <c r="D652" s="15" t="s">
        <v>671</v>
      </c>
      <c r="E652" s="15"/>
      <c r="F652" s="16"/>
      <c r="G652" s="16"/>
      <c r="H652" s="16"/>
      <c r="I652" s="16"/>
      <c r="J652" s="16" t="s">
        <v>262</v>
      </c>
      <c r="K652" s="16" t="s">
        <v>660</v>
      </c>
      <c r="L652" s="468" t="str">
        <f t="shared" si="312"/>
        <v>SL3-BR-SV02</v>
      </c>
      <c r="M652" s="21" t="str">
        <f>IFERROR(VLOOKUP(J652,'LOOK-UP TABLES'!$AS:$AT,2,FALSE),"")</f>
        <v xml:space="preserve">Solenoid Valve, Control Valve </v>
      </c>
      <c r="N652" s="21" t="s">
        <v>61</v>
      </c>
      <c r="O652" s="21" t="s">
        <v>672</v>
      </c>
      <c r="P652" s="21" t="s">
        <v>673</v>
      </c>
      <c r="Q652" s="21" t="s">
        <v>674</v>
      </c>
      <c r="R652" s="21"/>
      <c r="S652" s="37" t="str">
        <f t="shared" si="313"/>
        <v>Shiploader 3 Bridge Washdown Nozzle Spray Zone 1-X</v>
      </c>
      <c r="T652" s="21"/>
      <c r="U652" s="21" t="str">
        <f>IFERROR(VLOOKUP(L652, 'IO LIST'!$J$10:$AE$1823,22, FALSE),"")</f>
        <v>SL3-MEH-ACP1</v>
      </c>
      <c r="V652" s="21"/>
      <c r="W652" s="622" t="s">
        <v>119</v>
      </c>
      <c r="X652" s="21"/>
      <c r="Y652" s="27"/>
      <c r="Z652" s="21"/>
      <c r="AA652" s="21"/>
      <c r="AB652" s="21"/>
      <c r="AC652" s="21"/>
      <c r="AD652" s="21"/>
      <c r="AE652" s="21"/>
      <c r="AF652" s="28" t="str">
        <f t="shared" si="314"/>
        <v/>
      </c>
      <c r="AI652" s="22"/>
      <c r="AQ652" s="192"/>
    </row>
    <row r="653" spans="1:43" s="20" customFormat="1" ht="15" customHeight="1" x14ac:dyDescent="0.25">
      <c r="A653" s="137">
        <f t="shared" si="72"/>
        <v>644</v>
      </c>
      <c r="B653" s="21"/>
      <c r="C653" s="15" t="s">
        <v>59</v>
      </c>
      <c r="D653" s="15" t="s">
        <v>671</v>
      </c>
      <c r="E653" s="15"/>
      <c r="F653" s="16"/>
      <c r="G653" s="16"/>
      <c r="H653" s="16"/>
      <c r="I653" s="16"/>
      <c r="J653" s="16" t="s">
        <v>262</v>
      </c>
      <c r="K653" s="16" t="s">
        <v>661</v>
      </c>
      <c r="L653" s="468" t="str">
        <f t="shared" si="312"/>
        <v>SL3-BR-SV03</v>
      </c>
      <c r="M653" s="21" t="str">
        <f>IFERROR(VLOOKUP(J653,'LOOK-UP TABLES'!$AS:$AT,2,FALSE),"")</f>
        <v xml:space="preserve">Solenoid Valve, Control Valve </v>
      </c>
      <c r="N653" s="21" t="s">
        <v>61</v>
      </c>
      <c r="O653" s="21" t="s">
        <v>672</v>
      </c>
      <c r="P653" s="21" t="s">
        <v>673</v>
      </c>
      <c r="Q653" s="21" t="s">
        <v>675</v>
      </c>
      <c r="R653" s="21"/>
      <c r="S653" s="37" t="str">
        <f t="shared" si="313"/>
        <v>Shiploader 3 Bridge Washdown Nozzle Spray Zone 1-Y</v>
      </c>
      <c r="T653" s="21"/>
      <c r="U653" s="21" t="str">
        <f>IFERROR(VLOOKUP(L653, 'IO LIST'!$J$10:$AE$1823,22, FALSE),"")</f>
        <v>SL3-MEH-ACP1</v>
      </c>
      <c r="V653" s="21"/>
      <c r="W653" s="622" t="s">
        <v>119</v>
      </c>
      <c r="X653" s="21"/>
      <c r="Y653" s="27"/>
      <c r="Z653" s="21"/>
      <c r="AA653" s="21"/>
      <c r="AB653" s="21"/>
      <c r="AC653" s="21"/>
      <c r="AD653" s="21"/>
      <c r="AE653" s="21"/>
      <c r="AF653" s="28" t="str">
        <f t="shared" si="314"/>
        <v/>
      </c>
      <c r="AI653" s="22"/>
      <c r="AQ653" s="192"/>
    </row>
    <row r="654" spans="1:43" s="20" customFormat="1" ht="15" customHeight="1" x14ac:dyDescent="0.25">
      <c r="A654" s="137">
        <f t="shared" si="72"/>
        <v>645</v>
      </c>
      <c r="B654" s="21"/>
      <c r="C654" s="15" t="s">
        <v>59</v>
      </c>
      <c r="D654" s="15" t="s">
        <v>671</v>
      </c>
      <c r="E654" s="15"/>
      <c r="F654" s="16"/>
      <c r="G654" s="16"/>
      <c r="H654" s="16"/>
      <c r="I654" s="16"/>
      <c r="J654" s="16" t="s">
        <v>262</v>
      </c>
      <c r="K654" s="16" t="s">
        <v>676</v>
      </c>
      <c r="L654" s="468" t="str">
        <f t="shared" si="312"/>
        <v>SL3-BR-SV04</v>
      </c>
      <c r="M654" s="21" t="str">
        <f>IFERROR(VLOOKUP(J654,'LOOK-UP TABLES'!$AS:$AT,2,FALSE),"")</f>
        <v xml:space="preserve">Solenoid Valve, Control Valve </v>
      </c>
      <c r="N654" s="21" t="s">
        <v>61</v>
      </c>
      <c r="O654" s="21" t="s">
        <v>672</v>
      </c>
      <c r="P654" s="21" t="s">
        <v>673</v>
      </c>
      <c r="Q654" s="21" t="s">
        <v>677</v>
      </c>
      <c r="R654" s="21"/>
      <c r="S654" s="37" t="str">
        <f t="shared" si="313"/>
        <v>Shiploader 3 Bridge Washdown Nozzle Spray Zone 1-X, 1-W</v>
      </c>
      <c r="T654" s="21"/>
      <c r="U654" s="21" t="str">
        <f>IFERROR(VLOOKUP(L654, 'IO LIST'!$J$10:$AE$1823,22, FALSE),"")</f>
        <v>SL3-MEH-ACP1</v>
      </c>
      <c r="V654" s="21"/>
      <c r="W654" s="622" t="s">
        <v>119</v>
      </c>
      <c r="X654" s="21"/>
      <c r="Y654" s="27"/>
      <c r="Z654" s="21"/>
      <c r="AA654" s="21"/>
      <c r="AB654" s="21"/>
      <c r="AC654" s="21"/>
      <c r="AD654" s="21"/>
      <c r="AE654" s="21"/>
      <c r="AF654" s="28" t="str">
        <f t="shared" si="314"/>
        <v/>
      </c>
      <c r="AI654" s="22"/>
      <c r="AQ654" s="192"/>
    </row>
    <row r="655" spans="1:43" s="20" customFormat="1" ht="15" customHeight="1" x14ac:dyDescent="0.25">
      <c r="A655" s="137">
        <f t="shared" si="72"/>
        <v>646</v>
      </c>
      <c r="B655" s="21"/>
      <c r="C655" s="15" t="s">
        <v>59</v>
      </c>
      <c r="D655" s="15" t="s">
        <v>671</v>
      </c>
      <c r="E655" s="15"/>
      <c r="F655" s="16"/>
      <c r="G655" s="16"/>
      <c r="H655" s="16"/>
      <c r="I655" s="16"/>
      <c r="J655" s="16" t="s">
        <v>262</v>
      </c>
      <c r="K655" s="16" t="s">
        <v>678</v>
      </c>
      <c r="L655" s="468" t="str">
        <f t="shared" si="312"/>
        <v>SL3-BR-SV05</v>
      </c>
      <c r="M655" s="21" t="str">
        <f>IFERROR(VLOOKUP(J655,'LOOK-UP TABLES'!$AS:$AT,2,FALSE),"")</f>
        <v xml:space="preserve">Solenoid Valve, Control Valve </v>
      </c>
      <c r="N655" s="21" t="s">
        <v>61</v>
      </c>
      <c r="O655" s="21" t="s">
        <v>672</v>
      </c>
      <c r="P655" s="21" t="s">
        <v>673</v>
      </c>
      <c r="Q655" s="21" t="s">
        <v>677</v>
      </c>
      <c r="R655" s="21"/>
      <c r="S655" s="37" t="str">
        <f t="shared" si="313"/>
        <v>Shiploader 3 Bridge Washdown Nozzle Spray Zone 1-X, 1-W</v>
      </c>
      <c r="T655" s="21"/>
      <c r="U655" s="21" t="str">
        <f>IFERROR(VLOOKUP(L655, 'IO LIST'!$J$10:$AE$1823,22, FALSE),"")</f>
        <v>SL3-MEH-ACP1</v>
      </c>
      <c r="V655" s="21"/>
      <c r="W655" s="622" t="s">
        <v>119</v>
      </c>
      <c r="X655" s="21"/>
      <c r="Y655" s="27"/>
      <c r="Z655" s="21"/>
      <c r="AA655" s="21"/>
      <c r="AB655" s="21"/>
      <c r="AC655" s="21"/>
      <c r="AD655" s="21"/>
      <c r="AE655" s="21"/>
      <c r="AF655" s="28" t="str">
        <f t="shared" si="314"/>
        <v/>
      </c>
      <c r="AI655" s="22"/>
      <c r="AQ655" s="192"/>
    </row>
    <row r="656" spans="1:43" s="20" customFormat="1" ht="15" customHeight="1" x14ac:dyDescent="0.25">
      <c r="A656" s="137">
        <f t="shared" si="72"/>
        <v>647</v>
      </c>
      <c r="B656" s="21"/>
      <c r="C656" s="15" t="s">
        <v>59</v>
      </c>
      <c r="D656" s="15" t="s">
        <v>671</v>
      </c>
      <c r="E656" s="15"/>
      <c r="F656" s="16"/>
      <c r="G656" s="16"/>
      <c r="H656" s="16"/>
      <c r="I656" s="16"/>
      <c r="J656" s="16" t="s">
        <v>262</v>
      </c>
      <c r="K656" s="16" t="s">
        <v>679</v>
      </c>
      <c r="L656" s="468" t="str">
        <f t="shared" si="312"/>
        <v>SL3-BR-SV06</v>
      </c>
      <c r="M656" s="21" t="str">
        <f>IFERROR(VLOOKUP(J656,'LOOK-UP TABLES'!$AS:$AT,2,FALSE),"")</f>
        <v xml:space="preserve">Solenoid Valve, Control Valve </v>
      </c>
      <c r="N656" s="21" t="s">
        <v>61</v>
      </c>
      <c r="O656" s="21" t="s">
        <v>672</v>
      </c>
      <c r="P656" s="21" t="s">
        <v>673</v>
      </c>
      <c r="Q656" s="21" t="s">
        <v>677</v>
      </c>
      <c r="R656" s="21"/>
      <c r="S656" s="37" t="str">
        <f t="shared" si="313"/>
        <v>Shiploader 3 Bridge Washdown Nozzle Spray Zone 1-X, 1-W</v>
      </c>
      <c r="T656" s="21"/>
      <c r="U656" s="21" t="str">
        <f>IFERROR(VLOOKUP(L656, 'IO LIST'!$J$10:$AE$1823,22, FALSE),"")</f>
        <v>SL3-MEH-ACP1</v>
      </c>
      <c r="V656" s="21"/>
      <c r="W656" s="622" t="s">
        <v>119</v>
      </c>
      <c r="X656" s="21"/>
      <c r="Y656" s="27"/>
      <c r="Z656" s="21"/>
      <c r="AA656" s="21"/>
      <c r="AB656" s="21"/>
      <c r="AC656" s="21"/>
      <c r="AD656" s="21"/>
      <c r="AE656" s="21"/>
      <c r="AF656" s="28" t="str">
        <f t="shared" si="314"/>
        <v/>
      </c>
      <c r="AI656" s="22"/>
      <c r="AQ656" s="192"/>
    </row>
    <row r="657" spans="1:43" s="20" customFormat="1" ht="15" customHeight="1" x14ac:dyDescent="0.25">
      <c r="A657" s="137">
        <f t="shared" si="72"/>
        <v>648</v>
      </c>
      <c r="B657" s="21"/>
      <c r="C657" s="15" t="s">
        <v>59</v>
      </c>
      <c r="D657" s="15" t="s">
        <v>671</v>
      </c>
      <c r="E657" s="15"/>
      <c r="F657" s="16"/>
      <c r="G657" s="16"/>
      <c r="H657" s="16"/>
      <c r="I657" s="16"/>
      <c r="J657" s="16" t="s">
        <v>262</v>
      </c>
      <c r="K657" s="16" t="s">
        <v>680</v>
      </c>
      <c r="L657" s="468" t="str">
        <f t="shared" si="312"/>
        <v>SL3-BR-SV07</v>
      </c>
      <c r="M657" s="21" t="str">
        <f>IFERROR(VLOOKUP(J657,'LOOK-UP TABLES'!$AS:$AT,2,FALSE),"")</f>
        <v xml:space="preserve">Solenoid Valve, Control Valve </v>
      </c>
      <c r="N657" s="21" t="s">
        <v>61</v>
      </c>
      <c r="O657" s="21" t="s">
        <v>672</v>
      </c>
      <c r="P657" s="21" t="s">
        <v>673</v>
      </c>
      <c r="Q657" s="21" t="s">
        <v>681</v>
      </c>
      <c r="R657" s="21"/>
      <c r="S657" s="37" t="str">
        <f t="shared" si="313"/>
        <v>Shiploader 3 Bridge Washdown Nozzle Spray Zone 1-W, 1-V</v>
      </c>
      <c r="T657" s="21"/>
      <c r="U657" s="21" t="str">
        <f>IFERROR(VLOOKUP(L657, 'IO LIST'!$J$10:$AE$1823,22, FALSE),"")</f>
        <v>SL3-MEH-ACP1</v>
      </c>
      <c r="V657" s="21"/>
      <c r="W657" s="622" t="s">
        <v>119</v>
      </c>
      <c r="X657" s="21"/>
      <c r="Y657" s="27"/>
      <c r="Z657" s="21"/>
      <c r="AA657" s="21"/>
      <c r="AB657" s="21"/>
      <c r="AC657" s="21"/>
      <c r="AD657" s="21"/>
      <c r="AE657" s="21"/>
      <c r="AF657" s="28" t="str">
        <f t="shared" si="314"/>
        <v/>
      </c>
      <c r="AI657" s="22"/>
      <c r="AQ657" s="192"/>
    </row>
    <row r="658" spans="1:43" s="20" customFormat="1" ht="15" customHeight="1" x14ac:dyDescent="0.25">
      <c r="A658" s="137">
        <f t="shared" si="72"/>
        <v>649</v>
      </c>
      <c r="B658" s="21"/>
      <c r="C658" s="15" t="s">
        <v>59</v>
      </c>
      <c r="D658" s="15" t="s">
        <v>671</v>
      </c>
      <c r="E658" s="15"/>
      <c r="F658" s="16"/>
      <c r="G658" s="16"/>
      <c r="H658" s="16"/>
      <c r="I658" s="16"/>
      <c r="J658" s="16" t="s">
        <v>262</v>
      </c>
      <c r="K658" s="16" t="s">
        <v>682</v>
      </c>
      <c r="L658" s="468" t="str">
        <f t="shared" si="312"/>
        <v>SL3-BR-SV08</v>
      </c>
      <c r="M658" s="21" t="str">
        <f>IFERROR(VLOOKUP(J658,'LOOK-UP TABLES'!$AS:$AT,2,FALSE),"")</f>
        <v xml:space="preserve">Solenoid Valve, Control Valve </v>
      </c>
      <c r="N658" s="21" t="s">
        <v>61</v>
      </c>
      <c r="O658" s="21" t="s">
        <v>672</v>
      </c>
      <c r="P658" s="21" t="s">
        <v>673</v>
      </c>
      <c r="Q658" s="21" t="s">
        <v>681</v>
      </c>
      <c r="R658" s="21"/>
      <c r="S658" s="37" t="str">
        <f t="shared" si="313"/>
        <v>Shiploader 3 Bridge Washdown Nozzle Spray Zone 1-W, 1-V</v>
      </c>
      <c r="T658" s="21"/>
      <c r="U658" s="21" t="str">
        <f>IFERROR(VLOOKUP(L658, 'IO LIST'!$J$10:$AE$1823,22, FALSE),"")</f>
        <v>SL3-MEH-ACP1</v>
      </c>
      <c r="V658" s="21"/>
      <c r="W658" s="622" t="s">
        <v>119</v>
      </c>
      <c r="X658" s="21"/>
      <c r="Y658" s="27"/>
      <c r="Z658" s="21"/>
      <c r="AA658" s="21"/>
      <c r="AB658" s="21"/>
      <c r="AC658" s="21"/>
      <c r="AD658" s="21"/>
      <c r="AE658" s="21"/>
      <c r="AF658" s="28" t="str">
        <f t="shared" si="314"/>
        <v/>
      </c>
      <c r="AI658" s="22"/>
      <c r="AQ658" s="192"/>
    </row>
    <row r="659" spans="1:43" s="20" customFormat="1" ht="15" customHeight="1" x14ac:dyDescent="0.25">
      <c r="A659" s="137">
        <f t="shared" si="72"/>
        <v>650</v>
      </c>
      <c r="B659" s="21"/>
      <c r="C659" s="15" t="s">
        <v>59</v>
      </c>
      <c r="D659" s="15" t="s">
        <v>671</v>
      </c>
      <c r="E659" s="15"/>
      <c r="F659" s="16"/>
      <c r="G659" s="16"/>
      <c r="H659" s="16"/>
      <c r="I659" s="16"/>
      <c r="J659" s="16" t="s">
        <v>262</v>
      </c>
      <c r="K659" s="16" t="s">
        <v>683</v>
      </c>
      <c r="L659" s="468" t="str">
        <f t="shared" si="312"/>
        <v>SL3-BR-SV09</v>
      </c>
      <c r="M659" s="21" t="str">
        <f>IFERROR(VLOOKUP(J659,'LOOK-UP TABLES'!$AS:$AT,2,FALSE),"")</f>
        <v xml:space="preserve">Solenoid Valve, Control Valve </v>
      </c>
      <c r="N659" s="21" t="s">
        <v>61</v>
      </c>
      <c r="O659" s="21" t="s">
        <v>672</v>
      </c>
      <c r="P659" s="21" t="s">
        <v>673</v>
      </c>
      <c r="Q659" s="21" t="s">
        <v>684</v>
      </c>
      <c r="R659" s="21"/>
      <c r="S659" s="37" t="str">
        <f t="shared" si="313"/>
        <v>Shiploader 3 Bridge Washdown Nozzle Spray Zone 1-V, 1-U</v>
      </c>
      <c r="T659" s="21"/>
      <c r="U659" s="21" t="str">
        <f>IFERROR(VLOOKUP(L659, 'IO LIST'!$J$10:$AE$1823,22, FALSE),"")</f>
        <v>SL3-MEH-ACP1</v>
      </c>
      <c r="V659" s="21"/>
      <c r="W659" s="622" t="s">
        <v>119</v>
      </c>
      <c r="X659" s="21"/>
      <c r="Y659" s="27"/>
      <c r="Z659" s="21"/>
      <c r="AA659" s="21"/>
      <c r="AB659" s="21"/>
      <c r="AC659" s="21"/>
      <c r="AD659" s="21"/>
      <c r="AE659" s="21"/>
      <c r="AF659" s="28" t="str">
        <f t="shared" si="314"/>
        <v/>
      </c>
      <c r="AI659" s="22"/>
      <c r="AQ659" s="192"/>
    </row>
    <row r="660" spans="1:43" s="20" customFormat="1" ht="15" customHeight="1" x14ac:dyDescent="0.25">
      <c r="A660" s="137">
        <f t="shared" si="72"/>
        <v>651</v>
      </c>
      <c r="B660" s="21"/>
      <c r="C660" s="15" t="s">
        <v>59</v>
      </c>
      <c r="D660" s="15" t="s">
        <v>671</v>
      </c>
      <c r="E660" s="15"/>
      <c r="F660" s="16"/>
      <c r="G660" s="16"/>
      <c r="H660" s="16"/>
      <c r="I660" s="16"/>
      <c r="J660" s="16" t="s">
        <v>262</v>
      </c>
      <c r="K660" s="16" t="s">
        <v>582</v>
      </c>
      <c r="L660" s="468" t="str">
        <f t="shared" si="312"/>
        <v>SL3-BR-SV10</v>
      </c>
      <c r="M660" s="21" t="str">
        <f>IFERROR(VLOOKUP(J660,'LOOK-UP TABLES'!$AS:$AT,2,FALSE),"")</f>
        <v xml:space="preserve">Solenoid Valve, Control Valve </v>
      </c>
      <c r="N660" s="21" t="s">
        <v>61</v>
      </c>
      <c r="O660" s="21" t="s">
        <v>672</v>
      </c>
      <c r="P660" s="21" t="s">
        <v>673</v>
      </c>
      <c r="Q660" s="21" t="s">
        <v>684</v>
      </c>
      <c r="R660" s="21"/>
      <c r="S660" s="37" t="str">
        <f t="shared" si="313"/>
        <v>Shiploader 3 Bridge Washdown Nozzle Spray Zone 1-V, 1-U</v>
      </c>
      <c r="T660" s="21"/>
      <c r="U660" s="21" t="str">
        <f>IFERROR(VLOOKUP(L660, 'IO LIST'!$J$10:$AE$1823,22, FALSE),"")</f>
        <v>SL3-MEH-ACP1</v>
      </c>
      <c r="V660" s="21"/>
      <c r="W660" s="622" t="s">
        <v>119</v>
      </c>
      <c r="X660" s="21"/>
      <c r="Y660" s="27"/>
      <c r="Z660" s="21"/>
      <c r="AA660" s="21"/>
      <c r="AB660" s="21"/>
      <c r="AC660" s="21"/>
      <c r="AD660" s="21"/>
      <c r="AE660" s="21"/>
      <c r="AF660" s="28" t="str">
        <f t="shared" si="314"/>
        <v/>
      </c>
      <c r="AI660" s="22"/>
      <c r="AQ660" s="192"/>
    </row>
    <row r="661" spans="1:43" s="20" customFormat="1" ht="15" customHeight="1" x14ac:dyDescent="0.25">
      <c r="A661" s="137">
        <f t="shared" si="72"/>
        <v>652</v>
      </c>
      <c r="B661" s="21"/>
      <c r="C661" s="15" t="s">
        <v>59</v>
      </c>
      <c r="D661" s="15" t="s">
        <v>671</v>
      </c>
      <c r="E661" s="15"/>
      <c r="F661" s="16"/>
      <c r="G661" s="16"/>
      <c r="H661" s="16"/>
      <c r="I661" s="16"/>
      <c r="J661" s="16" t="s">
        <v>262</v>
      </c>
      <c r="K661" s="16" t="s">
        <v>392</v>
      </c>
      <c r="L661" s="468" t="str">
        <f t="shared" si="312"/>
        <v>SL3-BR-SV11</v>
      </c>
      <c r="M661" s="21" t="str">
        <f>IFERROR(VLOOKUP(J661,'LOOK-UP TABLES'!$AS:$AT,2,FALSE),"")</f>
        <v xml:space="preserve">Solenoid Valve, Control Valve </v>
      </c>
      <c r="N661" s="21" t="s">
        <v>61</v>
      </c>
      <c r="O661" s="21" t="s">
        <v>672</v>
      </c>
      <c r="P661" s="21" t="s">
        <v>673</v>
      </c>
      <c r="Q661" s="21" t="s">
        <v>685</v>
      </c>
      <c r="R661" s="21"/>
      <c r="S661" s="37" t="str">
        <f t="shared" si="313"/>
        <v>Shiploader 3 Bridge Washdown Nozzle Spray Zone 1-U, 1-T</v>
      </c>
      <c r="T661" s="21"/>
      <c r="U661" s="21" t="str">
        <f>IFERROR(VLOOKUP(L661, 'IO LIST'!$J$10:$AE$1823,22, FALSE),"")</f>
        <v>SL3-MEH-ACP1</v>
      </c>
      <c r="V661" s="21"/>
      <c r="W661" s="622" t="s">
        <v>119</v>
      </c>
      <c r="X661" s="21"/>
      <c r="Y661" s="27"/>
      <c r="Z661" s="21"/>
      <c r="AA661" s="21"/>
      <c r="AB661" s="21"/>
      <c r="AC661" s="21"/>
      <c r="AD661" s="21"/>
      <c r="AE661" s="21"/>
      <c r="AF661" s="28" t="str">
        <f t="shared" si="314"/>
        <v/>
      </c>
      <c r="AI661" s="22"/>
      <c r="AQ661" s="192"/>
    </row>
    <row r="662" spans="1:43" s="20" customFormat="1" ht="15" customHeight="1" x14ac:dyDescent="0.25">
      <c r="A662" s="137">
        <f t="shared" si="72"/>
        <v>653</v>
      </c>
      <c r="B662" s="21"/>
      <c r="C662" s="15" t="s">
        <v>59</v>
      </c>
      <c r="D662" s="15" t="s">
        <v>671</v>
      </c>
      <c r="E662" s="15"/>
      <c r="F662" s="16"/>
      <c r="G662" s="16"/>
      <c r="H662" s="16"/>
      <c r="I662" s="16"/>
      <c r="J662" s="16" t="s">
        <v>262</v>
      </c>
      <c r="K662" s="16" t="s">
        <v>396</v>
      </c>
      <c r="L662" s="468" t="str">
        <f t="shared" si="312"/>
        <v>SL3-BR-SV12</v>
      </c>
      <c r="M662" s="21" t="str">
        <f>IFERROR(VLOOKUP(J662,'LOOK-UP TABLES'!$AS:$AT,2,FALSE),"")</f>
        <v xml:space="preserve">Solenoid Valve, Control Valve </v>
      </c>
      <c r="N662" s="21" t="s">
        <v>61</v>
      </c>
      <c r="O662" s="21" t="s">
        <v>672</v>
      </c>
      <c r="P662" s="21" t="s">
        <v>673</v>
      </c>
      <c r="Q662" s="21" t="s">
        <v>685</v>
      </c>
      <c r="R662" s="21"/>
      <c r="S662" s="37" t="str">
        <f t="shared" si="313"/>
        <v>Shiploader 3 Bridge Washdown Nozzle Spray Zone 1-U, 1-T</v>
      </c>
      <c r="T662" s="21"/>
      <c r="U662" s="21" t="str">
        <f>IFERROR(VLOOKUP(L662, 'IO LIST'!$J$10:$AE$1823,22, FALSE),"")</f>
        <v>SL3-MEH-ACP1</v>
      </c>
      <c r="V662" s="21"/>
      <c r="W662" s="622" t="s">
        <v>119</v>
      </c>
      <c r="X662" s="21"/>
      <c r="Y662" s="27"/>
      <c r="Z662" s="21"/>
      <c r="AA662" s="21"/>
      <c r="AB662" s="21"/>
      <c r="AC662" s="21"/>
      <c r="AD662" s="21"/>
      <c r="AE662" s="21"/>
      <c r="AF662" s="28" t="str">
        <f t="shared" si="314"/>
        <v/>
      </c>
      <c r="AI662" s="22"/>
      <c r="AQ662" s="192"/>
    </row>
    <row r="663" spans="1:43" s="20" customFormat="1" ht="15" customHeight="1" x14ac:dyDescent="0.25">
      <c r="A663" s="137">
        <f t="shared" si="72"/>
        <v>654</v>
      </c>
      <c r="B663" s="21"/>
      <c r="C663" s="15" t="s">
        <v>59</v>
      </c>
      <c r="D663" s="15" t="s">
        <v>671</v>
      </c>
      <c r="E663" s="15"/>
      <c r="F663" s="16"/>
      <c r="G663" s="16"/>
      <c r="H663" s="16"/>
      <c r="I663" s="16"/>
      <c r="J663" s="16" t="s">
        <v>262</v>
      </c>
      <c r="K663" s="16" t="s">
        <v>586</v>
      </c>
      <c r="L663" s="468" t="str">
        <f t="shared" si="312"/>
        <v>SL3-BR-SV13</v>
      </c>
      <c r="M663" s="21" t="str">
        <f>IFERROR(VLOOKUP(J663,'LOOK-UP TABLES'!$AS:$AT,2,FALSE),"")</f>
        <v xml:space="preserve">Solenoid Valve, Control Valve </v>
      </c>
      <c r="N663" s="21" t="s">
        <v>61</v>
      </c>
      <c r="O663" s="21" t="s">
        <v>672</v>
      </c>
      <c r="P663" s="21" t="s">
        <v>673</v>
      </c>
      <c r="Q663" s="21" t="s">
        <v>686</v>
      </c>
      <c r="R663" s="21"/>
      <c r="S663" s="37" t="str">
        <f t="shared" si="313"/>
        <v>Shiploader 3 Bridge Washdown Nozzle Spray Zone 1-T, 1-S</v>
      </c>
      <c r="T663" s="21"/>
      <c r="U663" s="21" t="str">
        <f>IFERROR(VLOOKUP(L663, 'IO LIST'!$J$10:$AE$1823,22, FALSE),"")</f>
        <v>SL3-MEH-ACP1</v>
      </c>
      <c r="V663" s="21"/>
      <c r="W663" s="622" t="s">
        <v>119</v>
      </c>
      <c r="X663" s="21"/>
      <c r="Y663" s="27"/>
      <c r="Z663" s="21"/>
      <c r="AA663" s="21"/>
      <c r="AB663" s="21"/>
      <c r="AC663" s="21"/>
      <c r="AD663" s="21"/>
      <c r="AE663" s="21"/>
      <c r="AF663" s="28" t="str">
        <f t="shared" si="314"/>
        <v/>
      </c>
      <c r="AI663" s="22"/>
      <c r="AQ663" s="192"/>
    </row>
    <row r="664" spans="1:43" s="20" customFormat="1" ht="15" customHeight="1" x14ac:dyDescent="0.25">
      <c r="A664" s="137">
        <f t="shared" si="72"/>
        <v>655</v>
      </c>
      <c r="B664" s="21"/>
      <c r="C664" s="15" t="s">
        <v>59</v>
      </c>
      <c r="D664" s="15" t="s">
        <v>671</v>
      </c>
      <c r="E664" s="15"/>
      <c r="F664" s="16"/>
      <c r="G664" s="16"/>
      <c r="H664" s="16"/>
      <c r="I664" s="16"/>
      <c r="J664" s="16" t="s">
        <v>262</v>
      </c>
      <c r="K664" s="16" t="s">
        <v>589</v>
      </c>
      <c r="L664" s="468" t="str">
        <f t="shared" si="312"/>
        <v>SL3-BR-SV14</v>
      </c>
      <c r="M664" s="21" t="str">
        <f>IFERROR(VLOOKUP(J664,'LOOK-UP TABLES'!$AS:$AT,2,FALSE),"")</f>
        <v xml:space="preserve">Solenoid Valve, Control Valve </v>
      </c>
      <c r="N664" s="21" t="s">
        <v>61</v>
      </c>
      <c r="O664" s="21" t="s">
        <v>672</v>
      </c>
      <c r="P664" s="21" t="s">
        <v>673</v>
      </c>
      <c r="Q664" s="21" t="s">
        <v>686</v>
      </c>
      <c r="R664" s="21"/>
      <c r="S664" s="37" t="str">
        <f t="shared" si="313"/>
        <v>Shiploader 3 Bridge Washdown Nozzle Spray Zone 1-T, 1-S</v>
      </c>
      <c r="T664" s="21"/>
      <c r="U664" s="21" t="str">
        <f>IFERROR(VLOOKUP(L664, 'IO LIST'!$J$10:$AE$1823,22, FALSE),"")</f>
        <v>SL3-MEH-ACP1</v>
      </c>
      <c r="V664" s="21"/>
      <c r="W664" s="622" t="s">
        <v>119</v>
      </c>
      <c r="X664" s="21"/>
      <c r="Y664" s="27"/>
      <c r="Z664" s="21"/>
      <c r="AA664" s="21"/>
      <c r="AB664" s="21"/>
      <c r="AC664" s="21"/>
      <c r="AD664" s="21"/>
      <c r="AE664" s="21"/>
      <c r="AF664" s="28" t="str">
        <f t="shared" si="314"/>
        <v/>
      </c>
      <c r="AI664" s="22"/>
      <c r="AQ664" s="192"/>
    </row>
    <row r="665" spans="1:43" s="20" customFormat="1" ht="15" customHeight="1" x14ac:dyDescent="0.25">
      <c r="A665" s="137">
        <f t="shared" si="72"/>
        <v>656</v>
      </c>
      <c r="B665" s="21"/>
      <c r="C665" s="15" t="s">
        <v>59</v>
      </c>
      <c r="D665" s="15" t="s">
        <v>671</v>
      </c>
      <c r="E665" s="15"/>
      <c r="F665" s="16"/>
      <c r="G665" s="16"/>
      <c r="H665" s="16"/>
      <c r="I665" s="16"/>
      <c r="J665" s="16" t="s">
        <v>262</v>
      </c>
      <c r="K665" s="16" t="s">
        <v>591</v>
      </c>
      <c r="L665" s="468" t="str">
        <f t="shared" si="312"/>
        <v>SL3-BR-SV15</v>
      </c>
      <c r="M665" s="21" t="str">
        <f>IFERROR(VLOOKUP(J665,'LOOK-UP TABLES'!$AS:$AT,2,FALSE),"")</f>
        <v xml:space="preserve">Solenoid Valve, Control Valve </v>
      </c>
      <c r="N665" s="21" t="s">
        <v>61</v>
      </c>
      <c r="O665" s="21" t="s">
        <v>672</v>
      </c>
      <c r="P665" s="21" t="s">
        <v>673</v>
      </c>
      <c r="Q665" s="21" t="s">
        <v>687</v>
      </c>
      <c r="R665" s="21"/>
      <c r="S665" s="37" t="str">
        <f t="shared" si="313"/>
        <v>Shiploader 3 Bridge Washdown Nozzle Spray Zone 1-S, 1-R</v>
      </c>
      <c r="T665" s="21"/>
      <c r="U665" s="21" t="str">
        <f>IFERROR(VLOOKUP(L665, 'IO LIST'!$J$10:$AE$1823,22, FALSE),"")</f>
        <v>SL3-MEH-ACP1</v>
      </c>
      <c r="V665" s="21"/>
      <c r="W665" s="622" t="s">
        <v>119</v>
      </c>
      <c r="X665" s="21"/>
      <c r="Y665" s="27"/>
      <c r="Z665" s="21"/>
      <c r="AA665" s="21"/>
      <c r="AB665" s="21"/>
      <c r="AC665" s="21"/>
      <c r="AD665" s="21"/>
      <c r="AE665" s="21"/>
      <c r="AF665" s="28" t="str">
        <f t="shared" si="314"/>
        <v/>
      </c>
      <c r="AI665" s="22"/>
      <c r="AQ665" s="192"/>
    </row>
    <row r="666" spans="1:43" s="20" customFormat="1" ht="15" customHeight="1" x14ac:dyDescent="0.25">
      <c r="A666" s="137">
        <f t="shared" si="72"/>
        <v>657</v>
      </c>
      <c r="B666" s="21"/>
      <c r="C666" s="15" t="s">
        <v>59</v>
      </c>
      <c r="D666" s="15" t="s">
        <v>671</v>
      </c>
      <c r="E666" s="15"/>
      <c r="F666" s="16"/>
      <c r="G666" s="16"/>
      <c r="H666" s="16"/>
      <c r="I666" s="16"/>
      <c r="J666" s="16" t="s">
        <v>262</v>
      </c>
      <c r="K666" s="16" t="s">
        <v>593</v>
      </c>
      <c r="L666" s="468" t="str">
        <f t="shared" si="312"/>
        <v>SL3-BR-SV16</v>
      </c>
      <c r="M666" s="21" t="str">
        <f>IFERROR(VLOOKUP(J666,'LOOK-UP TABLES'!$AS:$AT,2,FALSE),"")</f>
        <v xml:space="preserve">Solenoid Valve, Control Valve </v>
      </c>
      <c r="N666" s="21" t="s">
        <v>61</v>
      </c>
      <c r="O666" s="21" t="s">
        <v>672</v>
      </c>
      <c r="P666" s="21" t="s">
        <v>673</v>
      </c>
      <c r="Q666" s="21" t="s">
        <v>687</v>
      </c>
      <c r="R666" s="21"/>
      <c r="S666" s="37" t="str">
        <f t="shared" si="313"/>
        <v>Shiploader 3 Bridge Washdown Nozzle Spray Zone 1-S, 1-R</v>
      </c>
      <c r="T666" s="21"/>
      <c r="U666" s="21" t="str">
        <f>IFERROR(VLOOKUP(L666, 'IO LIST'!$J$10:$AE$1823,22, FALSE),"")</f>
        <v>SL3-MEH-ACP1</v>
      </c>
      <c r="V666" s="21"/>
      <c r="W666" s="622" t="s">
        <v>119</v>
      </c>
      <c r="X666" s="21"/>
      <c r="Y666" s="27"/>
      <c r="Z666" s="21"/>
      <c r="AA666" s="21"/>
      <c r="AB666" s="21"/>
      <c r="AC666" s="21"/>
      <c r="AD666" s="21"/>
      <c r="AE666" s="21"/>
      <c r="AF666" s="28" t="str">
        <f t="shared" si="314"/>
        <v/>
      </c>
      <c r="AI666" s="22"/>
      <c r="AQ666" s="192"/>
    </row>
    <row r="667" spans="1:43" s="20" customFormat="1" ht="15" customHeight="1" x14ac:dyDescent="0.25">
      <c r="A667" s="137">
        <f t="shared" si="72"/>
        <v>658</v>
      </c>
      <c r="B667" s="21"/>
      <c r="C667" s="15" t="s">
        <v>59</v>
      </c>
      <c r="D667" s="15" t="s">
        <v>671</v>
      </c>
      <c r="E667" s="15"/>
      <c r="F667" s="16"/>
      <c r="G667" s="16"/>
      <c r="H667" s="16"/>
      <c r="I667" s="16"/>
      <c r="J667" s="16" t="s">
        <v>262</v>
      </c>
      <c r="K667" s="16" t="s">
        <v>688</v>
      </c>
      <c r="L667" s="468" t="str">
        <f t="shared" si="312"/>
        <v>SL3-BR-SV17</v>
      </c>
      <c r="M667" s="21" t="str">
        <f>IFERROR(VLOOKUP(J667,'LOOK-UP TABLES'!$AS:$AT,2,FALSE),"")</f>
        <v xml:space="preserve">Solenoid Valve, Control Valve </v>
      </c>
      <c r="N667" s="21" t="s">
        <v>61</v>
      </c>
      <c r="O667" s="21" t="s">
        <v>672</v>
      </c>
      <c r="P667" s="21" t="s">
        <v>673</v>
      </c>
      <c r="Q667" s="21" t="s">
        <v>689</v>
      </c>
      <c r="R667" s="21"/>
      <c r="S667" s="37" t="str">
        <f t="shared" si="313"/>
        <v>Shiploader 3 Bridge Washdown Nozzle Spray Zone 1-R, 1-Q</v>
      </c>
      <c r="T667" s="21"/>
      <c r="U667" s="21" t="str">
        <f>IFERROR(VLOOKUP(L667, 'IO LIST'!$J$10:$AE$1823,22, FALSE),"")</f>
        <v>SL3-MEH-ACP1</v>
      </c>
      <c r="V667" s="21"/>
      <c r="W667" s="622" t="s">
        <v>119</v>
      </c>
      <c r="X667" s="21"/>
      <c r="Y667" s="27"/>
      <c r="Z667" s="21"/>
      <c r="AA667" s="21"/>
      <c r="AB667" s="21"/>
      <c r="AC667" s="21"/>
      <c r="AD667" s="21"/>
      <c r="AE667" s="21"/>
      <c r="AF667" s="28" t="str">
        <f t="shared" si="314"/>
        <v/>
      </c>
      <c r="AI667" s="22"/>
      <c r="AQ667" s="192"/>
    </row>
    <row r="668" spans="1:43" s="20" customFormat="1" ht="15" customHeight="1" x14ac:dyDescent="0.25">
      <c r="A668" s="137">
        <f t="shared" si="72"/>
        <v>659</v>
      </c>
      <c r="B668" s="21"/>
      <c r="C668" s="15" t="s">
        <v>59</v>
      </c>
      <c r="D668" s="15" t="s">
        <v>671</v>
      </c>
      <c r="E668" s="15"/>
      <c r="F668" s="16"/>
      <c r="G668" s="16"/>
      <c r="H668" s="16"/>
      <c r="I668" s="16"/>
      <c r="J668" s="16" t="s">
        <v>262</v>
      </c>
      <c r="K668" s="16" t="s">
        <v>690</v>
      </c>
      <c r="L668" s="468" t="str">
        <f t="shared" si="312"/>
        <v>SL3-BR-SV18</v>
      </c>
      <c r="M668" s="21" t="str">
        <f>IFERROR(VLOOKUP(J668,'LOOK-UP TABLES'!$AS:$AT,2,FALSE),"")</f>
        <v xml:space="preserve">Solenoid Valve, Control Valve </v>
      </c>
      <c r="N668" s="21" t="s">
        <v>61</v>
      </c>
      <c r="O668" s="21" t="s">
        <v>672</v>
      </c>
      <c r="P668" s="21" t="s">
        <v>673</v>
      </c>
      <c r="Q668" s="21" t="s">
        <v>689</v>
      </c>
      <c r="R668" s="21"/>
      <c r="S668" s="37" t="str">
        <f t="shared" si="313"/>
        <v>Shiploader 3 Bridge Washdown Nozzle Spray Zone 1-R, 1-Q</v>
      </c>
      <c r="T668" s="21"/>
      <c r="U668" s="21" t="str">
        <f>IFERROR(VLOOKUP(L668, 'IO LIST'!$J$10:$AE$1823,22, FALSE),"")</f>
        <v>SL3-MEH-ACP1</v>
      </c>
      <c r="V668" s="21"/>
      <c r="W668" s="622" t="s">
        <v>119</v>
      </c>
      <c r="X668" s="21"/>
      <c r="Y668" s="27"/>
      <c r="Z668" s="21"/>
      <c r="AA668" s="21"/>
      <c r="AB668" s="21"/>
      <c r="AC668" s="21"/>
      <c r="AD668" s="21"/>
      <c r="AE668" s="21"/>
      <c r="AF668" s="28" t="str">
        <f t="shared" si="314"/>
        <v/>
      </c>
      <c r="AI668" s="22"/>
      <c r="AQ668" s="192"/>
    </row>
    <row r="669" spans="1:43" s="20" customFormat="1" ht="15" customHeight="1" x14ac:dyDescent="0.25">
      <c r="A669" s="137">
        <f t="shared" si="72"/>
        <v>660</v>
      </c>
      <c r="B669" s="21"/>
      <c r="C669" s="15" t="s">
        <v>59</v>
      </c>
      <c r="D669" s="15" t="s">
        <v>671</v>
      </c>
      <c r="E669" s="15"/>
      <c r="F669" s="16"/>
      <c r="G669" s="16"/>
      <c r="H669" s="16"/>
      <c r="I669" s="16"/>
      <c r="J669" s="16" t="s">
        <v>262</v>
      </c>
      <c r="K669" s="16" t="s">
        <v>691</v>
      </c>
      <c r="L669" s="468" t="str">
        <f t="shared" si="312"/>
        <v>SL3-BR-SV19</v>
      </c>
      <c r="M669" s="21" t="str">
        <f>IFERROR(VLOOKUP(J669,'LOOK-UP TABLES'!$AS:$AT,2,FALSE),"")</f>
        <v xml:space="preserve">Solenoid Valve, Control Valve </v>
      </c>
      <c r="N669" s="21" t="s">
        <v>61</v>
      </c>
      <c r="O669" s="21" t="s">
        <v>672</v>
      </c>
      <c r="P669" s="21" t="s">
        <v>673</v>
      </c>
      <c r="Q669" s="21" t="s">
        <v>692</v>
      </c>
      <c r="R669" s="21"/>
      <c r="S669" s="37" t="str">
        <f t="shared" si="313"/>
        <v>Shiploader 3 Bridge Washdown Nozzle Spray Zone 1-Q</v>
      </c>
      <c r="T669" s="21"/>
      <c r="U669" s="21" t="str">
        <f>IFERROR(VLOOKUP(L669, 'IO LIST'!$J$10:$AE$1823,22, FALSE),"")</f>
        <v>SL3-MEH-ACP1</v>
      </c>
      <c r="V669" s="21"/>
      <c r="W669" s="622" t="s">
        <v>119</v>
      </c>
      <c r="X669" s="21"/>
      <c r="Y669" s="27"/>
      <c r="Z669" s="21"/>
      <c r="AA669" s="21"/>
      <c r="AB669" s="21"/>
      <c r="AC669" s="21"/>
      <c r="AD669" s="21"/>
      <c r="AE669" s="21"/>
      <c r="AF669" s="28" t="str">
        <f t="shared" si="314"/>
        <v/>
      </c>
      <c r="AI669" s="22"/>
      <c r="AQ669" s="192"/>
    </row>
    <row r="670" spans="1:43" s="20" customFormat="1" ht="15" customHeight="1" x14ac:dyDescent="0.25">
      <c r="A670" s="137">
        <f t="shared" si="72"/>
        <v>661</v>
      </c>
      <c r="B670" s="21"/>
      <c r="C670" s="15" t="s">
        <v>59</v>
      </c>
      <c r="D670" s="15" t="s">
        <v>671</v>
      </c>
      <c r="E670" s="15"/>
      <c r="F670" s="16"/>
      <c r="G670" s="16"/>
      <c r="H670" s="16"/>
      <c r="I670" s="16"/>
      <c r="J670" s="16" t="s">
        <v>262</v>
      </c>
      <c r="K670" s="16" t="s">
        <v>693</v>
      </c>
      <c r="L670" s="468" t="str">
        <f t="shared" si="312"/>
        <v>SL3-BR-SV20</v>
      </c>
      <c r="M670" s="21" t="str">
        <f>IFERROR(VLOOKUP(J670,'LOOK-UP TABLES'!$AS:$AT,2,FALSE),"")</f>
        <v xml:space="preserve">Solenoid Valve, Control Valve </v>
      </c>
      <c r="N670" s="21" t="s">
        <v>61</v>
      </c>
      <c r="O670" s="21" t="s">
        <v>672</v>
      </c>
      <c r="P670" s="21" t="s">
        <v>673</v>
      </c>
      <c r="Q670" s="21" t="s">
        <v>694</v>
      </c>
      <c r="R670" s="21"/>
      <c r="S670" s="37" t="str">
        <f t="shared" si="313"/>
        <v>Shiploader 3 Bridge Washdown Nozzle Spray Zone 1-P</v>
      </c>
      <c r="T670" s="21"/>
      <c r="U670" s="21" t="str">
        <f>IFERROR(VLOOKUP(L670, 'IO LIST'!$J$10:$AE$1823,22, FALSE),"")</f>
        <v>SL3-MEH-ACP1</v>
      </c>
      <c r="V670" s="21"/>
      <c r="W670" s="622" t="s">
        <v>119</v>
      </c>
      <c r="X670" s="21"/>
      <c r="Y670" s="27"/>
      <c r="Z670" s="21"/>
      <c r="AA670" s="21"/>
      <c r="AB670" s="21"/>
      <c r="AC670" s="21"/>
      <c r="AD670" s="21"/>
      <c r="AE670" s="21"/>
      <c r="AF670" s="28" t="str">
        <f t="shared" si="314"/>
        <v/>
      </c>
      <c r="AI670" s="22"/>
      <c r="AQ670" s="192"/>
    </row>
    <row r="671" spans="1:43" s="20" customFormat="1" ht="15" customHeight="1" x14ac:dyDescent="0.25">
      <c r="A671" s="137">
        <f t="shared" si="72"/>
        <v>662</v>
      </c>
      <c r="B671" s="21"/>
      <c r="C671" s="15" t="s">
        <v>59</v>
      </c>
      <c r="D671" s="15" t="s">
        <v>671</v>
      </c>
      <c r="E671" s="15"/>
      <c r="F671" s="16"/>
      <c r="G671" s="16"/>
      <c r="H671" s="16"/>
      <c r="I671" s="16"/>
      <c r="J671" s="16" t="s">
        <v>657</v>
      </c>
      <c r="K671" s="16" t="s">
        <v>676</v>
      </c>
      <c r="L671" s="468" t="str">
        <f t="shared" si="312"/>
        <v>SL3-BR-BV04</v>
      </c>
      <c r="M671" s="21" t="str">
        <f>IFERROR(VLOOKUP(J671,'LOOK-UP TABLES'!$AS:$AT,2,FALSE),"")</f>
        <v>Ball Valve with Feedback</v>
      </c>
      <c r="N671" s="21" t="s">
        <v>61</v>
      </c>
      <c r="O671" s="21" t="s">
        <v>672</v>
      </c>
      <c r="P671" s="21" t="s">
        <v>658</v>
      </c>
      <c r="Q671" s="21" t="s">
        <v>695</v>
      </c>
      <c r="R671" s="21"/>
      <c r="S671" s="37" t="str">
        <f t="shared" si="313"/>
        <v>Shiploader 3 Bridge Washdown Ball Valve Normally Open Supply to Bridge</v>
      </c>
      <c r="T671" s="21"/>
      <c r="U671" s="21" t="str">
        <f>IFERROR(VLOOKUP(L671, 'IO LIST'!$J$10:$AE$1823,22, FALSE),"")</f>
        <v>SL3-MEH-ACP1</v>
      </c>
      <c r="V671" s="21"/>
      <c r="W671" s="622" t="s">
        <v>119</v>
      </c>
      <c r="X671" s="21"/>
      <c r="Y671" s="27"/>
      <c r="Z671" s="21"/>
      <c r="AA671" s="21"/>
      <c r="AB671" s="21"/>
      <c r="AC671" s="21"/>
      <c r="AD671" s="21"/>
      <c r="AE671" s="21"/>
      <c r="AF671" s="28" t="str">
        <f t="shared" si="314"/>
        <v/>
      </c>
      <c r="AI671" s="22"/>
      <c r="AQ671" s="192"/>
    </row>
    <row r="672" spans="1:43" s="20" customFormat="1" ht="15" customHeight="1" x14ac:dyDescent="0.25">
      <c r="A672" s="137"/>
      <c r="B672" s="21"/>
      <c r="C672" s="15"/>
      <c r="D672" s="15"/>
      <c r="E672" s="15"/>
      <c r="F672" s="16"/>
      <c r="G672" s="16"/>
      <c r="H672" s="16"/>
      <c r="I672" s="16"/>
      <c r="J672" s="16"/>
      <c r="K672" s="16"/>
      <c r="L672" s="468"/>
      <c r="M672" s="21"/>
      <c r="N672" s="21"/>
      <c r="O672" s="21"/>
      <c r="P672" s="21"/>
      <c r="Q672" s="21"/>
      <c r="R672" s="21"/>
      <c r="S672" s="37"/>
      <c r="T672" s="21"/>
      <c r="U672" s="21"/>
      <c r="V672" s="21"/>
      <c r="W672" s="21"/>
      <c r="X672" s="21"/>
      <c r="Y672" s="27"/>
      <c r="Z672" s="21"/>
      <c r="AA672" s="21"/>
      <c r="AB672" s="21"/>
      <c r="AC672" s="21"/>
      <c r="AD672" s="21"/>
      <c r="AE672" s="21"/>
      <c r="AF672" s="28"/>
      <c r="AI672" s="22"/>
      <c r="AQ672" s="192"/>
    </row>
    <row r="673" spans="1:43" s="20" customFormat="1" ht="15" customHeight="1" x14ac:dyDescent="0.25">
      <c r="A673" s="137">
        <f t="shared" si="72"/>
        <v>664</v>
      </c>
      <c r="B673" s="21"/>
      <c r="C673" s="15" t="s">
        <v>59</v>
      </c>
      <c r="D673" s="15" t="s">
        <v>463</v>
      </c>
      <c r="E673" s="15"/>
      <c r="F673" s="16"/>
      <c r="G673" s="16"/>
      <c r="H673" s="16"/>
      <c r="I673" s="16"/>
      <c r="J673" s="16" t="s">
        <v>87</v>
      </c>
      <c r="K673" s="16" t="s">
        <v>645</v>
      </c>
      <c r="L673" s="468" t="str">
        <f t="shared" si="312"/>
        <v>SL3-SH-ZLS01</v>
      </c>
      <c r="M673" s="21" t="str">
        <f>IFERROR(VLOOKUP(J673,'LOOK-UP TABLES'!$AS:$AT,2,FALSE),"")</f>
        <v xml:space="preserve">Limit Switch </v>
      </c>
      <c r="N673" s="21" t="s">
        <v>61</v>
      </c>
      <c r="O673" s="21" t="s">
        <v>696</v>
      </c>
      <c r="P673" s="21" t="s">
        <v>697</v>
      </c>
      <c r="Q673" s="21" t="s">
        <v>698</v>
      </c>
      <c r="R673" s="21"/>
      <c r="S673" s="37" t="str">
        <f t="shared" si="313"/>
        <v>Shiploader 3 Shuttle (Carriage) Washdown Limit switch for camlock connection</v>
      </c>
      <c r="T673" s="21"/>
      <c r="U673" s="21" t="str">
        <f>IFERROR(VLOOKUP(L673, 'IO LIST'!$J$10:$AE$1823,22, FALSE),"")</f>
        <v>SL3-BH-RCP1</v>
      </c>
      <c r="V673" s="21"/>
      <c r="W673" s="622" t="s">
        <v>119</v>
      </c>
      <c r="X673" s="21"/>
      <c r="Y673" s="27"/>
      <c r="Z673" s="21"/>
      <c r="AA673" s="21"/>
      <c r="AB673" s="21"/>
      <c r="AC673" s="21"/>
      <c r="AD673" s="21"/>
      <c r="AE673" s="21"/>
      <c r="AF673" s="28" t="str">
        <f t="shared" si="314"/>
        <v/>
      </c>
      <c r="AI673" s="22"/>
      <c r="AQ673" s="192"/>
    </row>
    <row r="674" spans="1:43" s="20" customFormat="1" ht="15" customHeight="1" x14ac:dyDescent="0.25">
      <c r="A674" s="137">
        <f t="shared" si="72"/>
        <v>665</v>
      </c>
      <c r="B674" s="21"/>
      <c r="C674" s="15" t="s">
        <v>59</v>
      </c>
      <c r="D674" s="15" t="s">
        <v>463</v>
      </c>
      <c r="E674" s="15"/>
      <c r="F674" s="16"/>
      <c r="G674" s="16"/>
      <c r="H674" s="16"/>
      <c r="I674" s="16"/>
      <c r="J674" s="16" t="s">
        <v>262</v>
      </c>
      <c r="K674" s="16" t="s">
        <v>645</v>
      </c>
      <c r="L674" s="468" t="str">
        <f t="shared" si="312"/>
        <v>SL3-SH-SV01</v>
      </c>
      <c r="M674" s="21" t="str">
        <f>IFERROR(VLOOKUP(J674,'LOOK-UP TABLES'!$AS:$AT,2,FALSE),"")</f>
        <v xml:space="preserve">Solenoid Valve, Control Valve </v>
      </c>
      <c r="N674" s="21" t="s">
        <v>61</v>
      </c>
      <c r="O674" s="21" t="s">
        <v>696</v>
      </c>
      <c r="P674" s="21" t="s">
        <v>673</v>
      </c>
      <c r="Q674" s="21" t="s">
        <v>699</v>
      </c>
      <c r="R674" s="21"/>
      <c r="S674" s="37" t="str">
        <f t="shared" si="313"/>
        <v>Shiploader 3 Shuttle (Carriage) Washdown Nozzle Spray Zone 1-O</v>
      </c>
      <c r="T674" s="21"/>
      <c r="U674" s="21" t="str">
        <f>IFERROR(VLOOKUP(L674, 'IO LIST'!$J$10:$AE$1823,22, FALSE),"")</f>
        <v>SL3-BH-RCP1</v>
      </c>
      <c r="V674" s="21"/>
      <c r="W674" s="622" t="s">
        <v>119</v>
      </c>
      <c r="X674" s="21"/>
      <c r="Y674" s="27"/>
      <c r="Z674" s="21"/>
      <c r="AA674" s="21"/>
      <c r="AB674" s="21"/>
      <c r="AC674" s="21"/>
      <c r="AD674" s="21"/>
      <c r="AE674" s="21"/>
      <c r="AF674" s="28" t="str">
        <f t="shared" si="314"/>
        <v/>
      </c>
      <c r="AI674" s="22"/>
      <c r="AQ674" s="192"/>
    </row>
    <row r="675" spans="1:43" s="20" customFormat="1" ht="15" customHeight="1" x14ac:dyDescent="0.25">
      <c r="A675" s="137">
        <f t="shared" si="72"/>
        <v>666</v>
      </c>
      <c r="B675" s="21"/>
      <c r="C675" s="15" t="s">
        <v>59</v>
      </c>
      <c r="D675" s="15" t="s">
        <v>463</v>
      </c>
      <c r="E675" s="15"/>
      <c r="F675" s="16"/>
      <c r="G675" s="16"/>
      <c r="H675" s="16"/>
      <c r="I675" s="16"/>
      <c r="J675" s="16" t="s">
        <v>262</v>
      </c>
      <c r="K675" s="16" t="s">
        <v>660</v>
      </c>
      <c r="L675" s="468" t="str">
        <f t="shared" si="312"/>
        <v>SL3-SH-SV02</v>
      </c>
      <c r="M675" s="21" t="str">
        <f>IFERROR(VLOOKUP(J675,'LOOK-UP TABLES'!$AS:$AT,2,FALSE),"")</f>
        <v xml:space="preserve">Solenoid Valve, Control Valve </v>
      </c>
      <c r="N675" s="21" t="s">
        <v>61</v>
      </c>
      <c r="O675" s="21" t="s">
        <v>696</v>
      </c>
      <c r="P675" s="21" t="s">
        <v>673</v>
      </c>
      <c r="Q675" s="21" t="s">
        <v>700</v>
      </c>
      <c r="R675" s="21"/>
      <c r="S675" s="37" t="str">
        <f t="shared" si="313"/>
        <v>Shiploader 3 Shuttle (Carriage) Washdown Nozzle Spray Zone 1-O, 1-N</v>
      </c>
      <c r="T675" s="21"/>
      <c r="U675" s="21" t="str">
        <f>IFERROR(VLOOKUP(L675, 'IO LIST'!$J$10:$AE$1823,22, FALSE),"")</f>
        <v>SL3-BH-RCP1</v>
      </c>
      <c r="V675" s="21"/>
      <c r="W675" s="622" t="s">
        <v>119</v>
      </c>
      <c r="X675" s="21"/>
      <c r="Y675" s="27"/>
      <c r="Z675" s="21"/>
      <c r="AA675" s="21"/>
      <c r="AB675" s="21"/>
      <c r="AC675" s="21"/>
      <c r="AD675" s="21"/>
      <c r="AE675" s="21"/>
      <c r="AF675" s="28" t="str">
        <f t="shared" si="314"/>
        <v/>
      </c>
      <c r="AI675" s="22"/>
      <c r="AQ675" s="192"/>
    </row>
    <row r="676" spans="1:43" s="20" customFormat="1" ht="15" customHeight="1" x14ac:dyDescent="0.25">
      <c r="A676" s="137">
        <f t="shared" si="72"/>
        <v>667</v>
      </c>
      <c r="B676" s="21"/>
      <c r="C676" s="15" t="s">
        <v>59</v>
      </c>
      <c r="D676" s="15" t="s">
        <v>463</v>
      </c>
      <c r="E676" s="15"/>
      <c r="F676" s="16"/>
      <c r="G676" s="16"/>
      <c r="H676" s="16"/>
      <c r="I676" s="16"/>
      <c r="J676" s="16" t="s">
        <v>262</v>
      </c>
      <c r="K676" s="16" t="s">
        <v>661</v>
      </c>
      <c r="L676" s="468" t="str">
        <f t="shared" si="312"/>
        <v>SL3-SH-SV03</v>
      </c>
      <c r="M676" s="21" t="str">
        <f>IFERROR(VLOOKUP(J676,'LOOK-UP TABLES'!$AS:$AT,2,FALSE),"")</f>
        <v xml:space="preserve">Solenoid Valve, Control Valve </v>
      </c>
      <c r="N676" s="21" t="s">
        <v>61</v>
      </c>
      <c r="O676" s="21" t="s">
        <v>696</v>
      </c>
      <c r="P676" s="21" t="s">
        <v>673</v>
      </c>
      <c r="Q676" s="21" t="s">
        <v>701</v>
      </c>
      <c r="R676" s="21"/>
      <c r="S676" s="37" t="str">
        <f t="shared" si="313"/>
        <v>Shiploader 3 Shuttle (Carriage) Washdown Nozzle Spray Zone 1-N</v>
      </c>
      <c r="T676" s="21"/>
      <c r="U676" s="21" t="str">
        <f>IFERROR(VLOOKUP(L676, 'IO LIST'!$J$10:$AE$1823,22, FALSE),"")</f>
        <v>SL3-BH-RCP1</v>
      </c>
      <c r="V676" s="21"/>
      <c r="W676" s="622" t="s">
        <v>119</v>
      </c>
      <c r="X676" s="21"/>
      <c r="Y676" s="27"/>
      <c r="Z676" s="21"/>
      <c r="AA676" s="21"/>
      <c r="AB676" s="21"/>
      <c r="AC676" s="21"/>
      <c r="AD676" s="21"/>
      <c r="AE676" s="21"/>
      <c r="AF676" s="28" t="str">
        <f t="shared" si="314"/>
        <v/>
      </c>
      <c r="AI676" s="22"/>
      <c r="AQ676" s="192"/>
    </row>
    <row r="677" spans="1:43" s="20" customFormat="1" ht="15" customHeight="1" x14ac:dyDescent="0.25">
      <c r="A677" s="137">
        <f t="shared" si="72"/>
        <v>668</v>
      </c>
      <c r="B677" s="21"/>
      <c r="C677" s="15" t="s">
        <v>59</v>
      </c>
      <c r="D677" s="15" t="s">
        <v>463</v>
      </c>
      <c r="E677" s="15"/>
      <c r="F677" s="16"/>
      <c r="G677" s="16"/>
      <c r="H677" s="16"/>
      <c r="I677" s="16"/>
      <c r="J677" s="16" t="s">
        <v>262</v>
      </c>
      <c r="K677" s="16" t="s">
        <v>676</v>
      </c>
      <c r="L677" s="468" t="str">
        <f t="shared" si="312"/>
        <v>SL3-SH-SV04</v>
      </c>
      <c r="M677" s="21" t="str">
        <f>IFERROR(VLOOKUP(J677,'LOOK-UP TABLES'!$AS:$AT,2,FALSE),"")</f>
        <v xml:space="preserve">Solenoid Valve, Control Valve </v>
      </c>
      <c r="N677" s="21" t="s">
        <v>61</v>
      </c>
      <c r="O677" s="21" t="s">
        <v>696</v>
      </c>
      <c r="P677" s="21" t="s">
        <v>673</v>
      </c>
      <c r="Q677" s="21" t="s">
        <v>699</v>
      </c>
      <c r="R677" s="21"/>
      <c r="S677" s="37" t="str">
        <f t="shared" si="313"/>
        <v>Shiploader 3 Shuttle (Carriage) Washdown Nozzle Spray Zone 1-O</v>
      </c>
      <c r="T677" s="21"/>
      <c r="U677" s="21" t="str">
        <f>IFERROR(VLOOKUP(L677, 'IO LIST'!$J$10:$AE$1823,22, FALSE),"")</f>
        <v>SL3-BH-RCP1</v>
      </c>
      <c r="V677" s="21"/>
      <c r="W677" s="622" t="s">
        <v>119</v>
      </c>
      <c r="X677" s="21"/>
      <c r="Y677" s="27"/>
      <c r="Z677" s="21"/>
      <c r="AA677" s="21"/>
      <c r="AB677" s="21"/>
      <c r="AC677" s="21"/>
      <c r="AD677" s="21"/>
      <c r="AE677" s="21"/>
      <c r="AF677" s="28" t="str">
        <f t="shared" si="314"/>
        <v/>
      </c>
      <c r="AI677" s="22"/>
      <c r="AQ677" s="192"/>
    </row>
    <row r="678" spans="1:43" s="20" customFormat="1" ht="15" customHeight="1" x14ac:dyDescent="0.25">
      <c r="A678" s="137">
        <f t="shared" si="72"/>
        <v>669</v>
      </c>
      <c r="B678" s="21"/>
      <c r="C678" s="15" t="s">
        <v>59</v>
      </c>
      <c r="D678" s="15" t="s">
        <v>463</v>
      </c>
      <c r="E678" s="15"/>
      <c r="F678" s="16"/>
      <c r="G678" s="16"/>
      <c r="H678" s="16"/>
      <c r="I678" s="16"/>
      <c r="J678" s="16" t="s">
        <v>262</v>
      </c>
      <c r="K678" s="16" t="s">
        <v>678</v>
      </c>
      <c r="L678" s="468" t="str">
        <f t="shared" si="312"/>
        <v>SL3-SH-SV05</v>
      </c>
      <c r="M678" s="21" t="str">
        <f>IFERROR(VLOOKUP(J678,'LOOK-UP TABLES'!$AS:$AT,2,FALSE),"")</f>
        <v xml:space="preserve">Solenoid Valve, Control Valve </v>
      </c>
      <c r="N678" s="21" t="s">
        <v>61</v>
      </c>
      <c r="O678" s="21" t="s">
        <v>696</v>
      </c>
      <c r="P678" s="21" t="s">
        <v>673</v>
      </c>
      <c r="Q678" s="21" t="s">
        <v>700</v>
      </c>
      <c r="R678" s="21"/>
      <c r="S678" s="37" t="str">
        <f t="shared" si="313"/>
        <v>Shiploader 3 Shuttle (Carriage) Washdown Nozzle Spray Zone 1-O, 1-N</v>
      </c>
      <c r="T678" s="21"/>
      <c r="U678" s="21" t="str">
        <f>IFERROR(VLOOKUP(L678, 'IO LIST'!$J$10:$AE$1823,22, FALSE),"")</f>
        <v>SL3-BH-RCP1</v>
      </c>
      <c r="V678" s="21"/>
      <c r="W678" s="622" t="s">
        <v>119</v>
      </c>
      <c r="X678" s="21"/>
      <c r="Y678" s="27"/>
      <c r="Z678" s="21"/>
      <c r="AA678" s="21"/>
      <c r="AB678" s="21"/>
      <c r="AC678" s="21"/>
      <c r="AD678" s="21"/>
      <c r="AE678" s="21"/>
      <c r="AF678" s="28" t="str">
        <f t="shared" si="314"/>
        <v/>
      </c>
      <c r="AI678" s="22"/>
      <c r="AQ678" s="192"/>
    </row>
    <row r="679" spans="1:43" s="20" customFormat="1" ht="15" customHeight="1" x14ac:dyDescent="0.25">
      <c r="A679" s="137">
        <f t="shared" si="72"/>
        <v>670</v>
      </c>
      <c r="B679" s="21"/>
      <c r="C679" s="15" t="s">
        <v>59</v>
      </c>
      <c r="D679" s="15" t="s">
        <v>463</v>
      </c>
      <c r="E679" s="15"/>
      <c r="F679" s="16"/>
      <c r="G679" s="16"/>
      <c r="H679" s="16"/>
      <c r="I679" s="16"/>
      <c r="J679" s="16" t="s">
        <v>262</v>
      </c>
      <c r="K679" s="16" t="s">
        <v>679</v>
      </c>
      <c r="L679" s="468" t="str">
        <f t="shared" si="312"/>
        <v>SL3-SH-SV06</v>
      </c>
      <c r="M679" s="21" t="str">
        <f>IFERROR(VLOOKUP(J679,'LOOK-UP TABLES'!$AS:$AT,2,FALSE),"")</f>
        <v xml:space="preserve">Solenoid Valve, Control Valve </v>
      </c>
      <c r="N679" s="21" t="s">
        <v>61</v>
      </c>
      <c r="O679" s="21" t="s">
        <v>696</v>
      </c>
      <c r="P679" s="21" t="s">
        <v>673</v>
      </c>
      <c r="Q679" s="21" t="s">
        <v>701</v>
      </c>
      <c r="R679" s="21"/>
      <c r="S679" s="37" t="str">
        <f t="shared" si="313"/>
        <v>Shiploader 3 Shuttle (Carriage) Washdown Nozzle Spray Zone 1-N</v>
      </c>
      <c r="T679" s="21"/>
      <c r="U679" s="21" t="str">
        <f>IFERROR(VLOOKUP(L679, 'IO LIST'!$J$10:$AE$1823,22, FALSE),"")</f>
        <v>SL3-BH-RCP1</v>
      </c>
      <c r="V679" s="21"/>
      <c r="W679" s="622" t="s">
        <v>119</v>
      </c>
      <c r="X679" s="21"/>
      <c r="Y679" s="27"/>
      <c r="Z679" s="21"/>
      <c r="AA679" s="21"/>
      <c r="AB679" s="21"/>
      <c r="AC679" s="21"/>
      <c r="AD679" s="21"/>
      <c r="AE679" s="21"/>
      <c r="AF679" s="28" t="str">
        <f t="shared" si="314"/>
        <v/>
      </c>
      <c r="AI679" s="22"/>
      <c r="AQ679" s="192"/>
    </row>
    <row r="680" spans="1:43" s="20" customFormat="1" ht="15" customHeight="1" x14ac:dyDescent="0.25">
      <c r="A680" s="137"/>
      <c r="B680" s="21"/>
      <c r="C680" s="15"/>
      <c r="D680" s="15"/>
      <c r="E680" s="15"/>
      <c r="F680" s="16"/>
      <c r="G680" s="16"/>
      <c r="H680" s="16"/>
      <c r="I680" s="16"/>
      <c r="J680" s="16"/>
      <c r="K680" s="16"/>
      <c r="L680" s="468"/>
      <c r="M680" s="21"/>
      <c r="N680" s="21"/>
      <c r="O680" s="21"/>
      <c r="P680" s="21"/>
      <c r="Q680" s="21"/>
      <c r="R680" s="21"/>
      <c r="S680" s="37"/>
      <c r="T680" s="21"/>
      <c r="U680" s="21"/>
      <c r="V680" s="21"/>
      <c r="W680" s="21"/>
      <c r="X680" s="21"/>
      <c r="Y680" s="27"/>
      <c r="Z680" s="21"/>
      <c r="AA680" s="21"/>
      <c r="AB680" s="21"/>
      <c r="AC680" s="21"/>
      <c r="AD680" s="21"/>
      <c r="AE680" s="21"/>
      <c r="AF680" s="28"/>
      <c r="AI680" s="22"/>
      <c r="AQ680" s="192"/>
    </row>
    <row r="681" spans="1:43" s="20" customFormat="1" ht="15" customHeight="1" x14ac:dyDescent="0.25">
      <c r="A681" s="137">
        <f t="shared" si="72"/>
        <v>672</v>
      </c>
      <c r="B681" s="21"/>
      <c r="C681" s="15" t="s">
        <v>59</v>
      </c>
      <c r="D681" s="15" t="s">
        <v>60</v>
      </c>
      <c r="E681" s="15"/>
      <c r="F681" s="16"/>
      <c r="G681" s="16"/>
      <c r="H681" s="16"/>
      <c r="I681" s="16"/>
      <c r="J681" s="16" t="s">
        <v>87</v>
      </c>
      <c r="K681" s="16" t="s">
        <v>645</v>
      </c>
      <c r="L681" s="468" t="str">
        <f t="shared" si="312"/>
        <v>SL3-BC-ZLS01</v>
      </c>
      <c r="M681" s="21" t="str">
        <f>IFERROR(VLOOKUP(J681,'LOOK-UP TABLES'!$AS:$AT,2,FALSE),"")</f>
        <v xml:space="preserve">Limit Switch </v>
      </c>
      <c r="N681" s="21" t="s">
        <v>61</v>
      </c>
      <c r="O681" s="21" t="s">
        <v>702</v>
      </c>
      <c r="P681" s="21" t="s">
        <v>697</v>
      </c>
      <c r="Q681" s="21" t="s">
        <v>698</v>
      </c>
      <c r="R681" s="21"/>
      <c r="S681" s="37" t="str">
        <f t="shared" si="313"/>
        <v>Shiploader 3 Boom Washdown Limit switch for camlock connection</v>
      </c>
      <c r="T681" s="21"/>
      <c r="U681" s="21" t="str">
        <f>IFERROR(VLOOKUP(L681, 'IO LIST'!$J$10:$AE$1823,22, FALSE),"")</f>
        <v>SL3-BC-RCP1</v>
      </c>
      <c r="V681" s="21"/>
      <c r="W681" s="622" t="s">
        <v>119</v>
      </c>
      <c r="X681" s="21"/>
      <c r="Y681" s="27"/>
      <c r="Z681" s="21"/>
      <c r="AA681" s="21"/>
      <c r="AB681" s="21"/>
      <c r="AC681" s="21"/>
      <c r="AD681" s="21"/>
      <c r="AE681" s="21"/>
      <c r="AF681" s="28" t="str">
        <f t="shared" si="314"/>
        <v/>
      </c>
      <c r="AI681" s="22"/>
      <c r="AQ681" s="192"/>
    </row>
    <row r="682" spans="1:43" s="20" customFormat="1" ht="15" customHeight="1" x14ac:dyDescent="0.25">
      <c r="A682" s="137">
        <f t="shared" si="72"/>
        <v>673</v>
      </c>
      <c r="B682" s="21"/>
      <c r="C682" s="15" t="s">
        <v>59</v>
      </c>
      <c r="D682" s="15" t="s">
        <v>60</v>
      </c>
      <c r="E682" s="15"/>
      <c r="F682" s="16"/>
      <c r="G682" s="16"/>
      <c r="H682" s="16"/>
      <c r="I682" s="16"/>
      <c r="J682" s="16" t="s">
        <v>262</v>
      </c>
      <c r="K682" s="16" t="s">
        <v>645</v>
      </c>
      <c r="L682" s="468" t="str">
        <f t="shared" si="312"/>
        <v>SL3-BC-SV01</v>
      </c>
      <c r="M682" s="21" t="str">
        <f>IFERROR(VLOOKUP(J682,'LOOK-UP TABLES'!$AS:$AT,2,FALSE),"")</f>
        <v xml:space="preserve">Solenoid Valve, Control Valve </v>
      </c>
      <c r="N682" s="21" t="s">
        <v>61</v>
      </c>
      <c r="O682" s="21" t="s">
        <v>702</v>
      </c>
      <c r="P682" s="21" t="s">
        <v>703</v>
      </c>
      <c r="Q682" s="597" t="s">
        <v>704</v>
      </c>
      <c r="R682" s="21"/>
      <c r="S682" s="37" t="str">
        <f t="shared" si="313"/>
        <v>Shiploader 3 Boom Washdown Solenoid Drain Valve +P683:P710</v>
      </c>
      <c r="T682" s="21"/>
      <c r="U682" s="21" t="str">
        <f>IFERROR(VLOOKUP(L682, 'IO LIST'!$J$10:$AE$1823,22, FALSE),"")</f>
        <v>SL3-BC-RCP1</v>
      </c>
      <c r="V682" s="21"/>
      <c r="W682" s="622" t="s">
        <v>119</v>
      </c>
      <c r="X682" s="21"/>
      <c r="Y682" s="27"/>
      <c r="Z682" s="21"/>
      <c r="AA682" s="21"/>
      <c r="AB682" s="21"/>
      <c r="AC682" s="21"/>
      <c r="AD682" s="21"/>
      <c r="AE682" s="21"/>
      <c r="AF682" s="28" t="str">
        <f t="shared" si="314"/>
        <v/>
      </c>
      <c r="AI682" s="22"/>
      <c r="AQ682" s="192"/>
    </row>
    <row r="683" spans="1:43" s="20" customFormat="1" ht="15" customHeight="1" x14ac:dyDescent="0.25">
      <c r="A683" s="137">
        <f t="shared" si="72"/>
        <v>674</v>
      </c>
      <c r="B683" s="21"/>
      <c r="C683" s="15" t="s">
        <v>59</v>
      </c>
      <c r="D683" s="15" t="s">
        <v>60</v>
      </c>
      <c r="E683" s="15"/>
      <c r="F683" s="16"/>
      <c r="G683" s="16"/>
      <c r="H683" s="16"/>
      <c r="I683" s="16"/>
      <c r="J683" s="16" t="s">
        <v>262</v>
      </c>
      <c r="K683" s="16" t="s">
        <v>660</v>
      </c>
      <c r="L683" s="468" t="str">
        <f t="shared" si="312"/>
        <v>SL3-BC-SV02</v>
      </c>
      <c r="M683" s="21" t="str">
        <f>IFERROR(VLOOKUP(J683,'LOOK-UP TABLES'!$AS:$AT,2,FALSE),"")</f>
        <v xml:space="preserve">Solenoid Valve, Control Valve </v>
      </c>
      <c r="N683" s="21" t="s">
        <v>61</v>
      </c>
      <c r="O683" s="21" t="s">
        <v>702</v>
      </c>
      <c r="P683" s="21" t="s">
        <v>673</v>
      </c>
      <c r="Q683" s="21" t="s">
        <v>705</v>
      </c>
      <c r="R683" s="21"/>
      <c r="S683" s="37" t="str">
        <f t="shared" si="313"/>
        <v>Shiploader 3 Boom Washdown Nozzle Spray Zone 1-G</v>
      </c>
      <c r="T683" s="21"/>
      <c r="U683" s="21" t="str">
        <f>IFERROR(VLOOKUP(L683, 'IO LIST'!$J$10:$AE$1823,22, FALSE),"")</f>
        <v>SL3-BC-RCP1</v>
      </c>
      <c r="V683" s="21"/>
      <c r="W683" s="622" t="s">
        <v>119</v>
      </c>
      <c r="X683" s="21"/>
      <c r="Y683" s="27"/>
      <c r="Z683" s="21"/>
      <c r="AA683" s="21"/>
      <c r="AB683" s="21"/>
      <c r="AC683" s="21"/>
      <c r="AD683" s="21"/>
      <c r="AE683" s="21"/>
      <c r="AF683" s="28" t="str">
        <f t="shared" si="314"/>
        <v/>
      </c>
      <c r="AI683" s="22"/>
      <c r="AQ683" s="192"/>
    </row>
    <row r="684" spans="1:43" s="20" customFormat="1" ht="15" customHeight="1" x14ac:dyDescent="0.25">
      <c r="A684" s="137">
        <f t="shared" si="72"/>
        <v>675</v>
      </c>
      <c r="B684" s="21"/>
      <c r="C684" s="15" t="s">
        <v>59</v>
      </c>
      <c r="D684" s="15" t="s">
        <v>60</v>
      </c>
      <c r="E684" s="15"/>
      <c r="F684" s="16"/>
      <c r="G684" s="16"/>
      <c r="H684" s="16"/>
      <c r="I684" s="16"/>
      <c r="J684" s="16" t="s">
        <v>262</v>
      </c>
      <c r="K684" s="16" t="s">
        <v>661</v>
      </c>
      <c r="L684" s="468" t="str">
        <f t="shared" si="312"/>
        <v>SL3-BC-SV03</v>
      </c>
      <c r="M684" s="21" t="str">
        <f>IFERROR(VLOOKUP(J684,'LOOK-UP TABLES'!$AS:$AT,2,FALSE),"")</f>
        <v xml:space="preserve">Solenoid Valve, Control Valve </v>
      </c>
      <c r="N684" s="21" t="s">
        <v>61</v>
      </c>
      <c r="O684" s="21" t="s">
        <v>702</v>
      </c>
      <c r="P684" s="21" t="s">
        <v>673</v>
      </c>
      <c r="Q684" s="21" t="s">
        <v>706</v>
      </c>
      <c r="R684" s="21"/>
      <c r="S684" s="37" t="str">
        <f t="shared" si="313"/>
        <v>Shiploader 3 Boom Washdown Nozzle Spray Zone 1-M</v>
      </c>
      <c r="T684" s="21"/>
      <c r="U684" s="21" t="str">
        <f>IFERROR(VLOOKUP(L684, 'IO LIST'!$J$10:$AE$1823,22, FALSE),"")</f>
        <v>SL3-BC-RCP1</v>
      </c>
      <c r="V684" s="21"/>
      <c r="W684" s="622" t="s">
        <v>119</v>
      </c>
      <c r="X684" s="21"/>
      <c r="Y684" s="27"/>
      <c r="Z684" s="21"/>
      <c r="AA684" s="21"/>
      <c r="AB684" s="21"/>
      <c r="AC684" s="21"/>
      <c r="AD684" s="21"/>
      <c r="AE684" s="21"/>
      <c r="AF684" s="28" t="str">
        <f t="shared" si="314"/>
        <v/>
      </c>
      <c r="AI684" s="22"/>
      <c r="AQ684" s="192"/>
    </row>
    <row r="685" spans="1:43" s="20" customFormat="1" ht="15" customHeight="1" x14ac:dyDescent="0.25">
      <c r="A685" s="137">
        <f t="shared" si="72"/>
        <v>676</v>
      </c>
      <c r="B685" s="21"/>
      <c r="C685" s="15" t="s">
        <v>59</v>
      </c>
      <c r="D685" s="15" t="s">
        <v>60</v>
      </c>
      <c r="E685" s="15"/>
      <c r="F685" s="16"/>
      <c r="G685" s="16"/>
      <c r="H685" s="16"/>
      <c r="I685" s="16"/>
      <c r="J685" s="16" t="s">
        <v>262</v>
      </c>
      <c r="K685" s="16" t="s">
        <v>676</v>
      </c>
      <c r="L685" s="468" t="str">
        <f t="shared" si="312"/>
        <v>SL3-BC-SV04</v>
      </c>
      <c r="M685" s="21" t="str">
        <f>IFERROR(VLOOKUP(J685,'LOOK-UP TABLES'!$AS:$AT,2,FALSE),"")</f>
        <v xml:space="preserve">Solenoid Valve, Control Valve </v>
      </c>
      <c r="N685" s="21" t="s">
        <v>61</v>
      </c>
      <c r="O685" s="21" t="s">
        <v>702</v>
      </c>
      <c r="P685" s="21" t="s">
        <v>673</v>
      </c>
      <c r="Q685" s="21" t="s">
        <v>705</v>
      </c>
      <c r="R685" s="21"/>
      <c r="S685" s="37" t="str">
        <f t="shared" si="313"/>
        <v>Shiploader 3 Boom Washdown Nozzle Spray Zone 1-G</v>
      </c>
      <c r="T685" s="21"/>
      <c r="U685" s="21" t="str">
        <f>IFERROR(VLOOKUP(L685, 'IO LIST'!$J$10:$AE$1823,22, FALSE),"")</f>
        <v>SL3-BC-RCP1</v>
      </c>
      <c r="V685" s="21"/>
      <c r="W685" s="622" t="s">
        <v>119</v>
      </c>
      <c r="X685" s="21"/>
      <c r="Y685" s="27"/>
      <c r="Z685" s="21"/>
      <c r="AA685" s="21"/>
      <c r="AB685" s="21"/>
      <c r="AC685" s="21"/>
      <c r="AD685" s="21"/>
      <c r="AE685" s="21"/>
      <c r="AF685" s="28" t="str">
        <f t="shared" si="314"/>
        <v/>
      </c>
      <c r="AI685" s="22"/>
      <c r="AQ685" s="192"/>
    </row>
    <row r="686" spans="1:43" s="20" customFormat="1" ht="15" customHeight="1" x14ac:dyDescent="0.25">
      <c r="A686" s="137">
        <f t="shared" si="72"/>
        <v>677</v>
      </c>
      <c r="B686" s="21"/>
      <c r="C686" s="15" t="s">
        <v>59</v>
      </c>
      <c r="D686" s="15" t="s">
        <v>60</v>
      </c>
      <c r="E686" s="15"/>
      <c r="F686" s="16"/>
      <c r="G686" s="16"/>
      <c r="H686" s="16"/>
      <c r="I686" s="16"/>
      <c r="J686" s="16" t="s">
        <v>262</v>
      </c>
      <c r="K686" s="16" t="s">
        <v>678</v>
      </c>
      <c r="L686" s="468" t="str">
        <f t="shared" si="312"/>
        <v>SL3-BC-SV05</v>
      </c>
      <c r="M686" s="21" t="str">
        <f>IFERROR(VLOOKUP(J686,'LOOK-UP TABLES'!$AS:$AT,2,FALSE),"")</f>
        <v xml:space="preserve">Solenoid Valve, Control Valve </v>
      </c>
      <c r="N686" s="21" t="s">
        <v>61</v>
      </c>
      <c r="O686" s="21" t="s">
        <v>702</v>
      </c>
      <c r="P686" s="21" t="s">
        <v>673</v>
      </c>
      <c r="Q686" s="21" t="s">
        <v>706</v>
      </c>
      <c r="R686" s="21"/>
      <c r="S686" s="37" t="str">
        <f t="shared" si="310"/>
        <v>Shiploader 3 Boom Washdown Nozzle Spray Zone 1-M</v>
      </c>
      <c r="T686" s="21"/>
      <c r="U686" s="21" t="str">
        <f>IFERROR(VLOOKUP(L686, 'IO LIST'!$J$10:$AE$1823,22, FALSE),"")</f>
        <v>SL3-BC-RCP1</v>
      </c>
      <c r="V686" s="21"/>
      <c r="W686" s="622" t="s">
        <v>119</v>
      </c>
      <c r="X686" s="21"/>
      <c r="Y686" s="27"/>
      <c r="Z686" s="21"/>
      <c r="AA686" s="21"/>
      <c r="AB686" s="21"/>
      <c r="AC686" s="21"/>
      <c r="AD686" s="21"/>
      <c r="AE686" s="21"/>
      <c r="AF686" s="28" t="str">
        <f t="shared" si="311"/>
        <v/>
      </c>
      <c r="AI686" s="22"/>
      <c r="AQ686" s="192"/>
    </row>
    <row r="687" spans="1:43" s="20" customFormat="1" ht="15" customHeight="1" x14ac:dyDescent="0.25">
      <c r="A687" s="137">
        <f t="shared" si="72"/>
        <v>678</v>
      </c>
      <c r="B687" s="21"/>
      <c r="C687" s="15" t="s">
        <v>59</v>
      </c>
      <c r="D687" s="15" t="s">
        <v>60</v>
      </c>
      <c r="E687" s="15"/>
      <c r="F687" s="16"/>
      <c r="G687" s="16"/>
      <c r="H687" s="16"/>
      <c r="I687" s="16"/>
      <c r="J687" s="16" t="s">
        <v>262</v>
      </c>
      <c r="K687" s="16" t="s">
        <v>679</v>
      </c>
      <c r="L687" s="468" t="str">
        <f t="shared" si="312"/>
        <v>SL3-BC-SV06</v>
      </c>
      <c r="M687" s="21" t="str">
        <f>IFERROR(VLOOKUP(J687,'LOOK-UP TABLES'!$AS:$AT,2,FALSE),"")</f>
        <v xml:space="preserve">Solenoid Valve, Control Valve </v>
      </c>
      <c r="N687" s="21" t="s">
        <v>61</v>
      </c>
      <c r="O687" s="21" t="s">
        <v>702</v>
      </c>
      <c r="P687" s="21" t="s">
        <v>673</v>
      </c>
      <c r="Q687" s="21" t="s">
        <v>705</v>
      </c>
      <c r="R687" s="21"/>
      <c r="S687" s="37" t="str">
        <f t="shared" si="310"/>
        <v>Shiploader 3 Boom Washdown Nozzle Spray Zone 1-G</v>
      </c>
      <c r="T687" s="21"/>
      <c r="U687" s="21" t="str">
        <f>IFERROR(VLOOKUP(L687, 'IO LIST'!$J$10:$AE$1823,22, FALSE),"")</f>
        <v>SL3-BC-RCP1</v>
      </c>
      <c r="V687" s="21"/>
      <c r="W687" s="622" t="s">
        <v>119</v>
      </c>
      <c r="X687" s="21"/>
      <c r="Y687" s="27"/>
      <c r="Z687" s="21"/>
      <c r="AA687" s="21"/>
      <c r="AB687" s="21"/>
      <c r="AC687" s="21"/>
      <c r="AD687" s="21"/>
      <c r="AE687" s="21"/>
      <c r="AF687" s="28" t="str">
        <f t="shared" si="311"/>
        <v/>
      </c>
      <c r="AI687" s="22"/>
      <c r="AQ687" s="192"/>
    </row>
    <row r="688" spans="1:43" s="20" customFormat="1" ht="15" customHeight="1" x14ac:dyDescent="0.25">
      <c r="A688" s="137">
        <f t="shared" si="72"/>
        <v>679</v>
      </c>
      <c r="B688" s="21"/>
      <c r="C688" s="15" t="s">
        <v>59</v>
      </c>
      <c r="D688" s="15" t="s">
        <v>60</v>
      </c>
      <c r="E688" s="15"/>
      <c r="F688" s="16"/>
      <c r="G688" s="16"/>
      <c r="H688" s="16"/>
      <c r="I688" s="16"/>
      <c r="J688" s="16" t="s">
        <v>262</v>
      </c>
      <c r="K688" s="16" t="s">
        <v>680</v>
      </c>
      <c r="L688" s="468" t="str">
        <f t="shared" si="312"/>
        <v>SL3-BC-SV07</v>
      </c>
      <c r="M688" s="21" t="str">
        <f>IFERROR(VLOOKUP(J688,'LOOK-UP TABLES'!$AS:$AT,2,FALSE),"")</f>
        <v xml:space="preserve">Solenoid Valve, Control Valve </v>
      </c>
      <c r="N688" s="21" t="s">
        <v>61</v>
      </c>
      <c r="O688" s="21" t="s">
        <v>702</v>
      </c>
      <c r="P688" s="21" t="s">
        <v>673</v>
      </c>
      <c r="Q688" s="21" t="s">
        <v>706</v>
      </c>
      <c r="R688" s="21"/>
      <c r="S688" s="37" t="str">
        <f t="shared" si="310"/>
        <v>Shiploader 3 Boom Washdown Nozzle Spray Zone 1-M</v>
      </c>
      <c r="T688" s="21"/>
      <c r="U688" s="21" t="str">
        <f>IFERROR(VLOOKUP(L688, 'IO LIST'!$J$10:$AE$1823,22, FALSE),"")</f>
        <v>SL3-BC-RCP1</v>
      </c>
      <c r="V688" s="21"/>
      <c r="W688" s="622" t="s">
        <v>119</v>
      </c>
      <c r="X688" s="21"/>
      <c r="Y688" s="27"/>
      <c r="Z688" s="21"/>
      <c r="AA688" s="21"/>
      <c r="AB688" s="21"/>
      <c r="AC688" s="21"/>
      <c r="AD688" s="21"/>
      <c r="AE688" s="21"/>
      <c r="AF688" s="28" t="str">
        <f t="shared" si="311"/>
        <v/>
      </c>
      <c r="AI688" s="22"/>
      <c r="AQ688" s="192"/>
    </row>
    <row r="689" spans="1:43" s="20" customFormat="1" ht="15" customHeight="1" x14ac:dyDescent="0.25">
      <c r="A689" s="137">
        <f t="shared" si="72"/>
        <v>680</v>
      </c>
      <c r="B689" s="21"/>
      <c r="C689" s="15" t="s">
        <v>59</v>
      </c>
      <c r="D689" s="15" t="s">
        <v>60</v>
      </c>
      <c r="E689" s="15"/>
      <c r="F689" s="16"/>
      <c r="G689" s="16"/>
      <c r="H689" s="16"/>
      <c r="I689" s="16"/>
      <c r="J689" s="16" t="s">
        <v>262</v>
      </c>
      <c r="K689" s="16" t="s">
        <v>682</v>
      </c>
      <c r="L689" s="468" t="str">
        <f t="shared" si="312"/>
        <v>SL3-BC-SV08</v>
      </c>
      <c r="M689" s="21" t="str">
        <f>IFERROR(VLOOKUP(J689,'LOOK-UP TABLES'!$AS:$AT,2,FALSE),"")</f>
        <v xml:space="preserve">Solenoid Valve, Control Valve </v>
      </c>
      <c r="N689" s="21" t="s">
        <v>61</v>
      </c>
      <c r="O689" s="21" t="s">
        <v>702</v>
      </c>
      <c r="P689" s="21" t="s">
        <v>673</v>
      </c>
      <c r="Q689" s="21" t="s">
        <v>707</v>
      </c>
      <c r="R689" s="21"/>
      <c r="S689" s="37" t="str">
        <f t="shared" si="310"/>
        <v>Shiploader 3 Boom Washdown Nozzle Spray Zone 1-G, 1-F</v>
      </c>
      <c r="T689" s="21"/>
      <c r="U689" s="21" t="str">
        <f>IFERROR(VLOOKUP(L689, 'IO LIST'!$J$10:$AE$1823,22, FALSE),"")</f>
        <v>SL3-BC-RCP1</v>
      </c>
      <c r="V689" s="21"/>
      <c r="W689" s="622" t="s">
        <v>119</v>
      </c>
      <c r="X689" s="21"/>
      <c r="Y689" s="27"/>
      <c r="Z689" s="21"/>
      <c r="AA689" s="21"/>
      <c r="AB689" s="21"/>
      <c r="AC689" s="21"/>
      <c r="AD689" s="21"/>
      <c r="AE689" s="21"/>
      <c r="AF689" s="28" t="str">
        <f t="shared" si="311"/>
        <v/>
      </c>
      <c r="AI689" s="22"/>
      <c r="AQ689" s="192"/>
    </row>
    <row r="690" spans="1:43" s="20" customFormat="1" ht="15" customHeight="1" x14ac:dyDescent="0.25">
      <c r="A690" s="137">
        <f t="shared" si="72"/>
        <v>681</v>
      </c>
      <c r="B690" s="21"/>
      <c r="C690" s="15" t="s">
        <v>59</v>
      </c>
      <c r="D690" s="15" t="s">
        <v>60</v>
      </c>
      <c r="E690" s="15"/>
      <c r="F690" s="16"/>
      <c r="G690" s="16"/>
      <c r="H690" s="16"/>
      <c r="I690" s="16"/>
      <c r="J690" s="16" t="s">
        <v>262</v>
      </c>
      <c r="K690" s="16" t="s">
        <v>683</v>
      </c>
      <c r="L690" s="468" t="str">
        <f t="shared" si="312"/>
        <v>SL3-BC-SV09</v>
      </c>
      <c r="M690" s="21" t="str">
        <f>IFERROR(VLOOKUP(J690,'LOOK-UP TABLES'!$AS:$AT,2,FALSE),"")</f>
        <v xml:space="preserve">Solenoid Valve, Control Valve </v>
      </c>
      <c r="N690" s="21" t="s">
        <v>61</v>
      </c>
      <c r="O690" s="21" t="s">
        <v>702</v>
      </c>
      <c r="P690" s="21" t="s">
        <v>673</v>
      </c>
      <c r="Q690" s="21" t="s">
        <v>708</v>
      </c>
      <c r="R690" s="21"/>
      <c r="S690" s="37" t="str">
        <f t="shared" si="310"/>
        <v>Shiploader 3 Boom Washdown Nozzle Spray Zone 1-M, 1-L</v>
      </c>
      <c r="T690" s="21"/>
      <c r="U690" s="21" t="str">
        <f>IFERROR(VLOOKUP(L690, 'IO LIST'!$J$10:$AE$1823,22, FALSE),"")</f>
        <v>SL3-BC-RCP1</v>
      </c>
      <c r="V690" s="21"/>
      <c r="W690" s="622" t="s">
        <v>119</v>
      </c>
      <c r="X690" s="21"/>
      <c r="Y690" s="27"/>
      <c r="Z690" s="21"/>
      <c r="AA690" s="21"/>
      <c r="AB690" s="21"/>
      <c r="AC690" s="21"/>
      <c r="AD690" s="21"/>
      <c r="AE690" s="21"/>
      <c r="AF690" s="28" t="str">
        <f t="shared" si="311"/>
        <v/>
      </c>
      <c r="AI690" s="22"/>
      <c r="AQ690" s="192"/>
    </row>
    <row r="691" spans="1:43" s="20" customFormat="1" ht="15" customHeight="1" x14ac:dyDescent="0.25">
      <c r="A691" s="137">
        <f t="shared" si="72"/>
        <v>682</v>
      </c>
      <c r="B691" s="21"/>
      <c r="C691" s="15" t="s">
        <v>59</v>
      </c>
      <c r="D691" s="15" t="s">
        <v>60</v>
      </c>
      <c r="E691" s="15"/>
      <c r="F691" s="16"/>
      <c r="G691" s="16"/>
      <c r="H691" s="16"/>
      <c r="I691" s="16"/>
      <c r="J691" s="16" t="s">
        <v>262</v>
      </c>
      <c r="K691" s="16" t="s">
        <v>582</v>
      </c>
      <c r="L691" s="468" t="str">
        <f t="shared" si="312"/>
        <v>SL3-BC-SV10</v>
      </c>
      <c r="M691" s="21" t="str">
        <f>IFERROR(VLOOKUP(J691,'LOOK-UP TABLES'!$AS:$AT,2,FALSE),"")</f>
        <v xml:space="preserve">Solenoid Valve, Control Valve </v>
      </c>
      <c r="N691" s="21" t="s">
        <v>61</v>
      </c>
      <c r="O691" s="21" t="s">
        <v>702</v>
      </c>
      <c r="P691" s="21" t="s">
        <v>673</v>
      </c>
      <c r="Q691" s="21" t="s">
        <v>707</v>
      </c>
      <c r="R691" s="21"/>
      <c r="S691" s="37" t="str">
        <f t="shared" si="310"/>
        <v>Shiploader 3 Boom Washdown Nozzle Spray Zone 1-G, 1-F</v>
      </c>
      <c r="T691" s="21"/>
      <c r="U691" s="21" t="str">
        <f>IFERROR(VLOOKUP(L691, 'IO LIST'!$J$10:$AE$1823,22, FALSE),"")</f>
        <v>SL3-BC-RCP1</v>
      </c>
      <c r="V691" s="21"/>
      <c r="W691" s="622" t="s">
        <v>119</v>
      </c>
      <c r="X691" s="21"/>
      <c r="Y691" s="27"/>
      <c r="Z691" s="21"/>
      <c r="AA691" s="21"/>
      <c r="AB691" s="21"/>
      <c r="AC691" s="21"/>
      <c r="AD691" s="21"/>
      <c r="AE691" s="21"/>
      <c r="AF691" s="28" t="str">
        <f t="shared" si="311"/>
        <v/>
      </c>
      <c r="AI691" s="22"/>
      <c r="AQ691" s="192"/>
    </row>
    <row r="692" spans="1:43" s="20" customFormat="1" ht="15" customHeight="1" x14ac:dyDescent="0.25">
      <c r="A692" s="137">
        <f t="shared" si="72"/>
        <v>683</v>
      </c>
      <c r="B692" s="21"/>
      <c r="C692" s="15" t="s">
        <v>59</v>
      </c>
      <c r="D692" s="15" t="s">
        <v>60</v>
      </c>
      <c r="E692" s="15"/>
      <c r="F692" s="16"/>
      <c r="G692" s="16"/>
      <c r="H692" s="16"/>
      <c r="I692" s="16"/>
      <c r="J692" s="16" t="s">
        <v>262</v>
      </c>
      <c r="K692" s="16" t="s">
        <v>392</v>
      </c>
      <c r="L692" s="468" t="str">
        <f t="shared" si="312"/>
        <v>SL3-BC-SV11</v>
      </c>
      <c r="M692" s="21" t="str">
        <f>IFERROR(VLOOKUP(J692,'LOOK-UP TABLES'!$AS:$AT,2,FALSE),"")</f>
        <v xml:space="preserve">Solenoid Valve, Control Valve </v>
      </c>
      <c r="N692" s="21" t="s">
        <v>61</v>
      </c>
      <c r="O692" s="21" t="s">
        <v>702</v>
      </c>
      <c r="P692" s="21" t="s">
        <v>673</v>
      </c>
      <c r="Q692" s="21" t="s">
        <v>708</v>
      </c>
      <c r="R692" s="21"/>
      <c r="S692" s="37" t="str">
        <f t="shared" si="310"/>
        <v>Shiploader 3 Boom Washdown Nozzle Spray Zone 1-M, 1-L</v>
      </c>
      <c r="T692" s="21"/>
      <c r="U692" s="21" t="str">
        <f>IFERROR(VLOOKUP(L692, 'IO LIST'!$J$10:$AE$1823,22, FALSE),"")</f>
        <v>SL3-BC-RCP1</v>
      </c>
      <c r="V692" s="21"/>
      <c r="W692" s="622" t="s">
        <v>119</v>
      </c>
      <c r="X692" s="21"/>
      <c r="Y692" s="27"/>
      <c r="Z692" s="21"/>
      <c r="AA692" s="21"/>
      <c r="AB692" s="21"/>
      <c r="AC692" s="21"/>
      <c r="AD692" s="21"/>
      <c r="AE692" s="21"/>
      <c r="AF692" s="28" t="str">
        <f t="shared" si="311"/>
        <v/>
      </c>
      <c r="AI692" s="22"/>
      <c r="AQ692" s="192"/>
    </row>
    <row r="693" spans="1:43" s="20" customFormat="1" ht="15" customHeight="1" x14ac:dyDescent="0.25">
      <c r="A693" s="137">
        <f t="shared" si="72"/>
        <v>684</v>
      </c>
      <c r="B693" s="21"/>
      <c r="C693" s="15" t="s">
        <v>59</v>
      </c>
      <c r="D693" s="15" t="s">
        <v>60</v>
      </c>
      <c r="E693" s="15"/>
      <c r="F693" s="16"/>
      <c r="G693" s="16"/>
      <c r="H693" s="16"/>
      <c r="I693" s="16"/>
      <c r="J693" s="16" t="s">
        <v>262</v>
      </c>
      <c r="K693" s="16" t="s">
        <v>396</v>
      </c>
      <c r="L693" s="468" t="str">
        <f t="shared" si="312"/>
        <v>SL3-BC-SV12</v>
      </c>
      <c r="M693" s="21" t="str">
        <f>IFERROR(VLOOKUP(J693,'LOOK-UP TABLES'!$AS:$AT,2,FALSE),"")</f>
        <v xml:space="preserve">Solenoid Valve, Control Valve </v>
      </c>
      <c r="N693" s="21" t="s">
        <v>61</v>
      </c>
      <c r="O693" s="21" t="s">
        <v>702</v>
      </c>
      <c r="P693" s="21" t="s">
        <v>673</v>
      </c>
      <c r="Q693" s="21" t="s">
        <v>709</v>
      </c>
      <c r="R693" s="21"/>
      <c r="S693" s="37" t="str">
        <f t="shared" si="310"/>
        <v>Shiploader 3 Boom Washdown Nozzle Spray Zone 1-E</v>
      </c>
      <c r="T693" s="21"/>
      <c r="U693" s="21" t="str">
        <f>IFERROR(VLOOKUP(L693, 'IO LIST'!$J$10:$AE$1823,22, FALSE),"")</f>
        <v>SL3-BC-RCP1</v>
      </c>
      <c r="V693" s="21"/>
      <c r="W693" s="622" t="s">
        <v>119</v>
      </c>
      <c r="X693" s="21"/>
      <c r="Y693" s="27"/>
      <c r="Z693" s="21"/>
      <c r="AA693" s="21"/>
      <c r="AB693" s="21"/>
      <c r="AC693" s="21"/>
      <c r="AD693" s="21"/>
      <c r="AE693" s="21"/>
      <c r="AF693" s="28" t="str">
        <f t="shared" si="311"/>
        <v/>
      </c>
      <c r="AI693" s="22"/>
      <c r="AQ693" s="192"/>
    </row>
    <row r="694" spans="1:43" s="20" customFormat="1" ht="15" customHeight="1" x14ac:dyDescent="0.25">
      <c r="A694" s="137">
        <f t="shared" si="72"/>
        <v>685</v>
      </c>
      <c r="B694" s="21"/>
      <c r="C694" s="15" t="s">
        <v>59</v>
      </c>
      <c r="D694" s="15" t="s">
        <v>60</v>
      </c>
      <c r="E694" s="15"/>
      <c r="F694" s="16"/>
      <c r="G694" s="16"/>
      <c r="H694" s="16"/>
      <c r="I694" s="16"/>
      <c r="J694" s="16" t="s">
        <v>262</v>
      </c>
      <c r="K694" s="16" t="s">
        <v>586</v>
      </c>
      <c r="L694" s="468" t="str">
        <f t="shared" si="312"/>
        <v>SL3-BC-SV13</v>
      </c>
      <c r="M694" s="21" t="str">
        <f>IFERROR(VLOOKUP(J694,'LOOK-UP TABLES'!$AS:$AT,2,FALSE),"")</f>
        <v xml:space="preserve">Solenoid Valve, Control Valve </v>
      </c>
      <c r="N694" s="21" t="s">
        <v>61</v>
      </c>
      <c r="O694" s="21" t="s">
        <v>702</v>
      </c>
      <c r="P694" s="21" t="s">
        <v>673</v>
      </c>
      <c r="Q694" s="21" t="s">
        <v>710</v>
      </c>
      <c r="R694" s="21"/>
      <c r="S694" s="37" t="str">
        <f t="shared" si="310"/>
        <v>Shiploader 3 Boom Washdown Nozzle Spray Zone 1-K</v>
      </c>
      <c r="T694" s="21"/>
      <c r="U694" s="21" t="str">
        <f>IFERROR(VLOOKUP(L694, 'IO LIST'!$J$10:$AE$1823,22, FALSE),"")</f>
        <v>SL3-BC-RCP1</v>
      </c>
      <c r="V694" s="21"/>
      <c r="W694" s="622" t="s">
        <v>119</v>
      </c>
      <c r="X694" s="21"/>
      <c r="Y694" s="27"/>
      <c r="Z694" s="21"/>
      <c r="AA694" s="21"/>
      <c r="AB694" s="21"/>
      <c r="AC694" s="21"/>
      <c r="AD694" s="21"/>
      <c r="AE694" s="21"/>
      <c r="AF694" s="28" t="str">
        <f t="shared" si="311"/>
        <v/>
      </c>
      <c r="AI694" s="22"/>
      <c r="AQ694" s="192"/>
    </row>
    <row r="695" spans="1:43" s="20" customFormat="1" ht="15" customHeight="1" x14ac:dyDescent="0.25">
      <c r="A695" s="137">
        <f t="shared" si="72"/>
        <v>686</v>
      </c>
      <c r="B695" s="21"/>
      <c r="C695" s="15" t="s">
        <v>59</v>
      </c>
      <c r="D695" s="15" t="s">
        <v>60</v>
      </c>
      <c r="E695" s="15"/>
      <c r="F695" s="16"/>
      <c r="G695" s="16"/>
      <c r="H695" s="16"/>
      <c r="I695" s="16"/>
      <c r="J695" s="16" t="s">
        <v>262</v>
      </c>
      <c r="K695" s="16" t="s">
        <v>589</v>
      </c>
      <c r="L695" s="468" t="str">
        <f t="shared" si="312"/>
        <v>SL3-BC-SV14</v>
      </c>
      <c r="M695" s="21" t="str">
        <f>IFERROR(VLOOKUP(J695,'LOOK-UP TABLES'!$AS:$AT,2,FALSE),"")</f>
        <v xml:space="preserve">Solenoid Valve, Control Valve </v>
      </c>
      <c r="N695" s="21" t="s">
        <v>61</v>
      </c>
      <c r="O695" s="21" t="s">
        <v>702</v>
      </c>
      <c r="P695" s="21" t="s">
        <v>673</v>
      </c>
      <c r="Q695" s="21" t="s">
        <v>709</v>
      </c>
      <c r="R695" s="21"/>
      <c r="S695" s="37" t="str">
        <f t="shared" si="310"/>
        <v>Shiploader 3 Boom Washdown Nozzle Spray Zone 1-E</v>
      </c>
      <c r="T695" s="21"/>
      <c r="U695" s="21" t="str">
        <f>IFERROR(VLOOKUP(L695, 'IO LIST'!$J$10:$AE$1823,22, FALSE),"")</f>
        <v>SL3-BC-RCP1</v>
      </c>
      <c r="V695" s="21"/>
      <c r="W695" s="622" t="s">
        <v>119</v>
      </c>
      <c r="X695" s="21"/>
      <c r="Y695" s="27"/>
      <c r="Z695" s="21"/>
      <c r="AA695" s="21"/>
      <c r="AB695" s="21"/>
      <c r="AC695" s="21"/>
      <c r="AD695" s="21"/>
      <c r="AE695" s="21"/>
      <c r="AF695" s="28" t="str">
        <f t="shared" si="311"/>
        <v/>
      </c>
      <c r="AI695" s="22"/>
      <c r="AQ695" s="192"/>
    </row>
    <row r="696" spans="1:43" s="20" customFormat="1" ht="15" customHeight="1" x14ac:dyDescent="0.25">
      <c r="A696" s="137">
        <f t="shared" si="72"/>
        <v>687</v>
      </c>
      <c r="B696" s="21"/>
      <c r="C696" s="15" t="s">
        <v>59</v>
      </c>
      <c r="D696" s="15" t="s">
        <v>60</v>
      </c>
      <c r="E696" s="15"/>
      <c r="F696" s="16"/>
      <c r="G696" s="16"/>
      <c r="H696" s="16"/>
      <c r="I696" s="16"/>
      <c r="J696" s="16" t="s">
        <v>262</v>
      </c>
      <c r="K696" s="16" t="s">
        <v>591</v>
      </c>
      <c r="L696" s="468" t="str">
        <f t="shared" si="312"/>
        <v>SL3-BC-SV15</v>
      </c>
      <c r="M696" s="21" t="str">
        <f>IFERROR(VLOOKUP(J696,'LOOK-UP TABLES'!$AS:$AT,2,FALSE),"")</f>
        <v xml:space="preserve">Solenoid Valve, Control Valve </v>
      </c>
      <c r="N696" s="21" t="s">
        <v>61</v>
      </c>
      <c r="O696" s="21" t="s">
        <v>702</v>
      </c>
      <c r="P696" s="21" t="s">
        <v>673</v>
      </c>
      <c r="Q696" s="21" t="s">
        <v>710</v>
      </c>
      <c r="R696" s="21"/>
      <c r="S696" s="37" t="str">
        <f t="shared" si="310"/>
        <v>Shiploader 3 Boom Washdown Nozzle Spray Zone 1-K</v>
      </c>
      <c r="T696" s="21"/>
      <c r="U696" s="21" t="str">
        <f>IFERROR(VLOOKUP(L696, 'IO LIST'!$J$10:$AE$1823,22, FALSE),"")</f>
        <v>SL3-BC-RCP1</v>
      </c>
      <c r="V696" s="21"/>
      <c r="W696" s="622" t="s">
        <v>119</v>
      </c>
      <c r="X696" s="21"/>
      <c r="Y696" s="27"/>
      <c r="Z696" s="21"/>
      <c r="AA696" s="21"/>
      <c r="AB696" s="21"/>
      <c r="AC696" s="21"/>
      <c r="AD696" s="21"/>
      <c r="AE696" s="21"/>
      <c r="AF696" s="28" t="str">
        <f t="shared" si="311"/>
        <v/>
      </c>
      <c r="AI696" s="22"/>
      <c r="AQ696" s="192"/>
    </row>
    <row r="697" spans="1:43" s="20" customFormat="1" ht="15" customHeight="1" x14ac:dyDescent="0.25">
      <c r="A697" s="137">
        <f t="shared" si="72"/>
        <v>688</v>
      </c>
      <c r="B697" s="21"/>
      <c r="C697" s="15" t="s">
        <v>59</v>
      </c>
      <c r="D697" s="15" t="s">
        <v>60</v>
      </c>
      <c r="E697" s="15"/>
      <c r="F697" s="16"/>
      <c r="G697" s="16"/>
      <c r="H697" s="16"/>
      <c r="I697" s="16"/>
      <c r="J697" s="16" t="s">
        <v>262</v>
      </c>
      <c r="K697" s="16" t="s">
        <v>593</v>
      </c>
      <c r="L697" s="468" t="str">
        <f t="shared" si="312"/>
        <v>SL3-BC-SV16</v>
      </c>
      <c r="M697" s="21" t="str">
        <f>IFERROR(VLOOKUP(J697,'LOOK-UP TABLES'!$AS:$AT,2,FALSE),"")</f>
        <v xml:space="preserve">Solenoid Valve, Control Valve </v>
      </c>
      <c r="N697" s="21" t="s">
        <v>61</v>
      </c>
      <c r="O697" s="21" t="s">
        <v>702</v>
      </c>
      <c r="P697" s="21" t="s">
        <v>673</v>
      </c>
      <c r="Q697" s="21" t="s">
        <v>711</v>
      </c>
      <c r="R697" s="21"/>
      <c r="S697" s="37" t="str">
        <f t="shared" ref="S697:S707" si="315">IF(L697&lt;&gt;"",IF(N697&lt;&gt;"",N697,"")&amp;IF(O697&lt;&gt;""," "&amp;O697,"")&amp;IF(P697&lt;&gt;""," "&amp;P697,"")&amp;IF(Q697&lt;&gt;""," "&amp;Q697,"")&amp;IF(R697&lt;&gt;""," "&amp;R697,""),"")</f>
        <v>Shiploader 3 Boom Washdown Nozzle Spray Zone 1-E, 1-D</v>
      </c>
      <c r="T697" s="21"/>
      <c r="U697" s="21" t="str">
        <f>IFERROR(VLOOKUP(L697, 'IO LIST'!$J$10:$AE$1823,22, FALSE),"")</f>
        <v>SL3-BC-RCP1</v>
      </c>
      <c r="V697" s="21"/>
      <c r="W697" s="622" t="s">
        <v>119</v>
      </c>
      <c r="X697" s="21"/>
      <c r="Y697" s="27"/>
      <c r="Z697" s="21"/>
      <c r="AA697" s="21"/>
      <c r="AB697" s="21"/>
      <c r="AC697" s="21"/>
      <c r="AD697" s="21"/>
      <c r="AE697" s="21"/>
      <c r="AF697" s="28" t="str">
        <f t="shared" ref="AF697:AF707" si="316">IFERROR(IF(U697="FLEX-242-11","7265NBT-043020-242-100 to 180",IF(U697="FLEX-242-01","7265NBT-043020-242-000 to 083","")),"")</f>
        <v/>
      </c>
      <c r="AI697" s="22"/>
      <c r="AQ697" s="192"/>
    </row>
    <row r="698" spans="1:43" s="20" customFormat="1" ht="15" customHeight="1" x14ac:dyDescent="0.25">
      <c r="A698" s="137">
        <f t="shared" si="72"/>
        <v>689</v>
      </c>
      <c r="B698" s="21"/>
      <c r="C698" s="15" t="s">
        <v>59</v>
      </c>
      <c r="D698" s="15" t="s">
        <v>60</v>
      </c>
      <c r="E698" s="15"/>
      <c r="F698" s="16"/>
      <c r="G698" s="16"/>
      <c r="H698" s="16"/>
      <c r="I698" s="16"/>
      <c r="J698" s="16" t="s">
        <v>262</v>
      </c>
      <c r="K698" s="16" t="s">
        <v>688</v>
      </c>
      <c r="L698" s="468" t="str">
        <f t="shared" si="312"/>
        <v>SL3-BC-SV17</v>
      </c>
      <c r="M698" s="21" t="str">
        <f>IFERROR(VLOOKUP(J698,'LOOK-UP TABLES'!$AS:$AT,2,FALSE),"")</f>
        <v xml:space="preserve">Solenoid Valve, Control Valve </v>
      </c>
      <c r="N698" s="21" t="s">
        <v>61</v>
      </c>
      <c r="O698" s="21" t="s">
        <v>702</v>
      </c>
      <c r="P698" s="21" t="s">
        <v>673</v>
      </c>
      <c r="Q698" s="21" t="s">
        <v>712</v>
      </c>
      <c r="R698" s="21"/>
      <c r="S698" s="37" t="str">
        <f t="shared" si="315"/>
        <v>Shiploader 3 Boom Washdown Nozzle Spray Zone 1-K, 1-J</v>
      </c>
      <c r="T698" s="21"/>
      <c r="U698" s="21" t="str">
        <f>IFERROR(VLOOKUP(L698, 'IO LIST'!$J$10:$AE$1823,22, FALSE),"")</f>
        <v>SL3-BC-RCP1</v>
      </c>
      <c r="V698" s="21"/>
      <c r="W698" s="622" t="s">
        <v>119</v>
      </c>
      <c r="X698" s="21"/>
      <c r="Y698" s="27"/>
      <c r="Z698" s="21"/>
      <c r="AA698" s="21"/>
      <c r="AB698" s="21"/>
      <c r="AC698" s="21"/>
      <c r="AD698" s="21"/>
      <c r="AE698" s="21"/>
      <c r="AF698" s="28" t="str">
        <f t="shared" si="316"/>
        <v/>
      </c>
      <c r="AI698" s="22"/>
      <c r="AQ698" s="192"/>
    </row>
    <row r="699" spans="1:43" s="20" customFormat="1" ht="15" customHeight="1" x14ac:dyDescent="0.25">
      <c r="A699" s="137">
        <f t="shared" si="72"/>
        <v>690</v>
      </c>
      <c r="B699" s="21"/>
      <c r="C699" s="15" t="s">
        <v>59</v>
      </c>
      <c r="D699" s="15" t="s">
        <v>60</v>
      </c>
      <c r="E699" s="15"/>
      <c r="F699" s="16"/>
      <c r="G699" s="16"/>
      <c r="H699" s="16"/>
      <c r="I699" s="16"/>
      <c r="J699" s="16" t="s">
        <v>262</v>
      </c>
      <c r="K699" s="16" t="s">
        <v>690</v>
      </c>
      <c r="L699" s="468" t="str">
        <f t="shared" si="312"/>
        <v>SL3-BC-SV18</v>
      </c>
      <c r="M699" s="21" t="str">
        <f>IFERROR(VLOOKUP(J699,'LOOK-UP TABLES'!$AS:$AT,2,FALSE),"")</f>
        <v xml:space="preserve">Solenoid Valve, Control Valve </v>
      </c>
      <c r="N699" s="21" t="s">
        <v>61</v>
      </c>
      <c r="O699" s="21" t="s">
        <v>702</v>
      </c>
      <c r="P699" s="21" t="s">
        <v>673</v>
      </c>
      <c r="Q699" s="21" t="s">
        <v>711</v>
      </c>
      <c r="R699" s="21"/>
      <c r="S699" s="37" t="str">
        <f t="shared" si="315"/>
        <v>Shiploader 3 Boom Washdown Nozzle Spray Zone 1-E, 1-D</v>
      </c>
      <c r="T699" s="21"/>
      <c r="U699" s="21" t="str">
        <f>IFERROR(VLOOKUP(L699, 'IO LIST'!$J$10:$AE$1823,22, FALSE),"")</f>
        <v>SL3-BC-RCP1</v>
      </c>
      <c r="V699" s="21"/>
      <c r="W699" s="622" t="s">
        <v>119</v>
      </c>
      <c r="X699" s="21"/>
      <c r="Y699" s="27"/>
      <c r="Z699" s="21"/>
      <c r="AA699" s="21"/>
      <c r="AB699" s="21"/>
      <c r="AC699" s="21"/>
      <c r="AD699" s="21"/>
      <c r="AE699" s="21"/>
      <c r="AF699" s="28" t="str">
        <f t="shared" si="316"/>
        <v/>
      </c>
      <c r="AI699" s="22"/>
      <c r="AQ699" s="192"/>
    </row>
    <row r="700" spans="1:43" s="20" customFormat="1" ht="15" customHeight="1" x14ac:dyDescent="0.25">
      <c r="A700" s="137">
        <f t="shared" si="72"/>
        <v>691</v>
      </c>
      <c r="B700" s="21"/>
      <c r="C700" s="15" t="s">
        <v>59</v>
      </c>
      <c r="D700" s="15" t="s">
        <v>60</v>
      </c>
      <c r="E700" s="15"/>
      <c r="F700" s="16"/>
      <c r="G700" s="16"/>
      <c r="H700" s="16"/>
      <c r="I700" s="16"/>
      <c r="J700" s="16" t="s">
        <v>262</v>
      </c>
      <c r="K700" s="16" t="s">
        <v>691</v>
      </c>
      <c r="L700" s="468" t="str">
        <f t="shared" si="312"/>
        <v>SL3-BC-SV19</v>
      </c>
      <c r="M700" s="21" t="str">
        <f>IFERROR(VLOOKUP(J700,'LOOK-UP TABLES'!$AS:$AT,2,FALSE),"")</f>
        <v xml:space="preserve">Solenoid Valve, Control Valve </v>
      </c>
      <c r="N700" s="21" t="s">
        <v>61</v>
      </c>
      <c r="O700" s="21" t="s">
        <v>702</v>
      </c>
      <c r="P700" s="21" t="s">
        <v>673</v>
      </c>
      <c r="Q700" s="21" t="s">
        <v>712</v>
      </c>
      <c r="R700" s="21"/>
      <c r="S700" s="37" t="str">
        <f t="shared" si="315"/>
        <v>Shiploader 3 Boom Washdown Nozzle Spray Zone 1-K, 1-J</v>
      </c>
      <c r="T700" s="21"/>
      <c r="U700" s="21" t="str">
        <f>IFERROR(VLOOKUP(L700, 'IO LIST'!$J$10:$AE$1823,22, FALSE),"")</f>
        <v>SL3-BC-RCP1</v>
      </c>
      <c r="V700" s="21"/>
      <c r="W700" s="622" t="s">
        <v>119</v>
      </c>
      <c r="X700" s="21"/>
      <c r="Y700" s="27"/>
      <c r="Z700" s="21"/>
      <c r="AA700" s="21"/>
      <c r="AB700" s="21"/>
      <c r="AC700" s="21"/>
      <c r="AD700" s="21"/>
      <c r="AE700" s="21"/>
      <c r="AF700" s="28" t="str">
        <f t="shared" si="316"/>
        <v/>
      </c>
      <c r="AI700" s="22"/>
      <c r="AQ700" s="192"/>
    </row>
    <row r="701" spans="1:43" s="20" customFormat="1" ht="15" customHeight="1" x14ac:dyDescent="0.25">
      <c r="A701" s="137">
        <f t="shared" si="72"/>
        <v>692</v>
      </c>
      <c r="B701" s="21"/>
      <c r="C701" s="15" t="s">
        <v>59</v>
      </c>
      <c r="D701" s="15" t="s">
        <v>60</v>
      </c>
      <c r="E701" s="15"/>
      <c r="F701" s="16"/>
      <c r="G701" s="16"/>
      <c r="H701" s="16"/>
      <c r="I701" s="16"/>
      <c r="J701" s="16" t="s">
        <v>262</v>
      </c>
      <c r="K701" s="16" t="s">
        <v>693</v>
      </c>
      <c r="L701" s="468" t="str">
        <f t="shared" si="312"/>
        <v>SL3-BC-SV20</v>
      </c>
      <c r="M701" s="21" t="str">
        <f>IFERROR(VLOOKUP(J701,'LOOK-UP TABLES'!$AS:$AT,2,FALSE),"")</f>
        <v xml:space="preserve">Solenoid Valve, Control Valve </v>
      </c>
      <c r="N701" s="21" t="s">
        <v>61</v>
      </c>
      <c r="O701" s="21" t="s">
        <v>702</v>
      </c>
      <c r="P701" s="21" t="s">
        <v>673</v>
      </c>
      <c r="Q701" s="21" t="s">
        <v>713</v>
      </c>
      <c r="R701" s="21"/>
      <c r="S701" s="37" t="str">
        <f t="shared" si="315"/>
        <v>Shiploader 3 Boom Washdown Nozzle Spray Zone 1-D, 1-C</v>
      </c>
      <c r="T701" s="21"/>
      <c r="U701" s="21" t="str">
        <f>IFERROR(VLOOKUP(L701, 'IO LIST'!$J$10:$AE$1823,22, FALSE),"")</f>
        <v>SL3-BC-RCP1</v>
      </c>
      <c r="V701" s="21"/>
      <c r="W701" s="622" t="s">
        <v>119</v>
      </c>
      <c r="X701" s="21"/>
      <c r="Y701" s="27"/>
      <c r="Z701" s="21"/>
      <c r="AA701" s="21"/>
      <c r="AB701" s="21"/>
      <c r="AC701" s="21"/>
      <c r="AD701" s="21"/>
      <c r="AE701" s="21"/>
      <c r="AF701" s="28" t="str">
        <f t="shared" si="316"/>
        <v/>
      </c>
      <c r="AI701" s="22"/>
      <c r="AQ701" s="192"/>
    </row>
    <row r="702" spans="1:43" s="20" customFormat="1" ht="15" customHeight="1" x14ac:dyDescent="0.25">
      <c r="A702" s="137">
        <f t="shared" si="72"/>
        <v>693</v>
      </c>
      <c r="B702" s="21"/>
      <c r="C702" s="15" t="s">
        <v>59</v>
      </c>
      <c r="D702" s="15" t="s">
        <v>60</v>
      </c>
      <c r="E702" s="15"/>
      <c r="F702" s="16"/>
      <c r="G702" s="16"/>
      <c r="H702" s="16"/>
      <c r="I702" s="16"/>
      <c r="J702" s="16" t="s">
        <v>262</v>
      </c>
      <c r="K702" s="16" t="s">
        <v>714</v>
      </c>
      <c r="L702" s="468" t="str">
        <f t="shared" si="312"/>
        <v>SL3-BC-SV21</v>
      </c>
      <c r="M702" s="21" t="str">
        <f>IFERROR(VLOOKUP(J702,'LOOK-UP TABLES'!$AS:$AT,2,FALSE),"")</f>
        <v xml:space="preserve">Solenoid Valve, Control Valve </v>
      </c>
      <c r="N702" s="21" t="s">
        <v>61</v>
      </c>
      <c r="O702" s="21" t="s">
        <v>702</v>
      </c>
      <c r="P702" s="21" t="s">
        <v>673</v>
      </c>
      <c r="Q702" s="21" t="s">
        <v>715</v>
      </c>
      <c r="R702" s="21"/>
      <c r="S702" s="37" t="str">
        <f t="shared" si="315"/>
        <v>Shiploader 3 Boom Washdown Nozzle Spray Zone 1-J, 1-I</v>
      </c>
      <c r="T702" s="21"/>
      <c r="U702" s="21" t="str">
        <f>IFERROR(VLOOKUP(L702, 'IO LIST'!$J$10:$AE$1823,22, FALSE),"")</f>
        <v>SL3-BC-RCP1</v>
      </c>
      <c r="V702" s="21"/>
      <c r="W702" s="622" t="s">
        <v>119</v>
      </c>
      <c r="X702" s="21"/>
      <c r="Y702" s="27"/>
      <c r="Z702" s="21"/>
      <c r="AA702" s="21"/>
      <c r="AB702" s="21"/>
      <c r="AC702" s="21"/>
      <c r="AD702" s="21"/>
      <c r="AE702" s="21"/>
      <c r="AF702" s="28" t="str">
        <f t="shared" si="316"/>
        <v/>
      </c>
      <c r="AI702" s="22"/>
      <c r="AQ702" s="192"/>
    </row>
    <row r="703" spans="1:43" s="20" customFormat="1" ht="15" customHeight="1" x14ac:dyDescent="0.25">
      <c r="A703" s="137">
        <f t="shared" si="72"/>
        <v>694</v>
      </c>
      <c r="B703" s="21"/>
      <c r="C703" s="15" t="s">
        <v>59</v>
      </c>
      <c r="D703" s="15" t="s">
        <v>60</v>
      </c>
      <c r="E703" s="15"/>
      <c r="F703" s="16"/>
      <c r="G703" s="16"/>
      <c r="H703" s="16"/>
      <c r="I703" s="16"/>
      <c r="J703" s="16" t="s">
        <v>262</v>
      </c>
      <c r="K703" s="16" t="s">
        <v>666</v>
      </c>
      <c r="L703" s="468" t="str">
        <f t="shared" si="312"/>
        <v>SL3-BC-SV22</v>
      </c>
      <c r="M703" s="21" t="str">
        <f>IFERROR(VLOOKUP(J703,'LOOK-UP TABLES'!$AS:$AT,2,FALSE),"")</f>
        <v xml:space="preserve">Solenoid Valve, Control Valve </v>
      </c>
      <c r="N703" s="21" t="s">
        <v>61</v>
      </c>
      <c r="O703" s="21" t="s">
        <v>702</v>
      </c>
      <c r="P703" s="21" t="s">
        <v>673</v>
      </c>
      <c r="Q703" s="21" t="s">
        <v>713</v>
      </c>
      <c r="R703" s="21"/>
      <c r="S703" s="37" t="str">
        <f t="shared" si="315"/>
        <v>Shiploader 3 Boom Washdown Nozzle Spray Zone 1-D, 1-C</v>
      </c>
      <c r="T703" s="21"/>
      <c r="U703" s="21" t="str">
        <f>IFERROR(VLOOKUP(L703, 'IO LIST'!$J$10:$AE$1823,22, FALSE),"")</f>
        <v>SL3-BC-RCP1</v>
      </c>
      <c r="V703" s="21"/>
      <c r="W703" s="622" t="s">
        <v>119</v>
      </c>
      <c r="X703" s="21"/>
      <c r="Y703" s="27"/>
      <c r="Z703" s="21"/>
      <c r="AA703" s="21"/>
      <c r="AB703" s="21"/>
      <c r="AC703" s="21"/>
      <c r="AD703" s="21"/>
      <c r="AE703" s="21"/>
      <c r="AF703" s="28" t="str">
        <f t="shared" si="316"/>
        <v/>
      </c>
      <c r="AI703" s="22"/>
      <c r="AQ703" s="192"/>
    </row>
    <row r="704" spans="1:43" s="20" customFormat="1" ht="15" customHeight="1" x14ac:dyDescent="0.25">
      <c r="A704" s="137">
        <f t="shared" si="72"/>
        <v>695</v>
      </c>
      <c r="B704" s="21"/>
      <c r="C704" s="15" t="s">
        <v>59</v>
      </c>
      <c r="D704" s="15" t="s">
        <v>60</v>
      </c>
      <c r="E704" s="15"/>
      <c r="F704" s="16"/>
      <c r="G704" s="16"/>
      <c r="H704" s="16"/>
      <c r="I704" s="16"/>
      <c r="J704" s="16" t="s">
        <v>262</v>
      </c>
      <c r="K704" s="16" t="s">
        <v>663</v>
      </c>
      <c r="L704" s="468" t="str">
        <f t="shared" ref="L704:L714" si="317">IF(C704&lt;&gt;"",CONCATENATE(IF(C704&lt;&gt;"",C704,""),IF(D704&lt;&gt;"","-"&amp;D704&amp;E704,""),IF(F704&lt;&gt;"","-"&amp;F704&amp;G704,""),IF(H704&lt;&gt;"","-"&amp;H704&amp;I704,""),IF(J704&lt;&gt;"","-"&amp;J704&amp;K704,"")),"")</f>
        <v>SL3-BC-SV23</v>
      </c>
      <c r="M704" s="21" t="str">
        <f>IFERROR(VLOOKUP(J704,'LOOK-UP TABLES'!$AS:$AT,2,FALSE),"")</f>
        <v xml:space="preserve">Solenoid Valve, Control Valve </v>
      </c>
      <c r="N704" s="21" t="s">
        <v>61</v>
      </c>
      <c r="O704" s="21" t="s">
        <v>702</v>
      </c>
      <c r="P704" s="21" t="s">
        <v>673</v>
      </c>
      <c r="Q704" s="21" t="s">
        <v>715</v>
      </c>
      <c r="R704" s="21"/>
      <c r="S704" s="37" t="str">
        <f t="shared" si="315"/>
        <v>Shiploader 3 Boom Washdown Nozzle Spray Zone 1-J, 1-I</v>
      </c>
      <c r="T704" s="21"/>
      <c r="U704" s="21" t="str">
        <f>IFERROR(VLOOKUP(L704, 'IO LIST'!$J$10:$AE$1823,22, FALSE),"")</f>
        <v>SL3-BC-RCP1</v>
      </c>
      <c r="V704" s="21"/>
      <c r="W704" s="622" t="s">
        <v>119</v>
      </c>
      <c r="X704" s="21"/>
      <c r="Y704" s="27"/>
      <c r="Z704" s="21"/>
      <c r="AA704" s="21"/>
      <c r="AB704" s="21"/>
      <c r="AC704" s="21"/>
      <c r="AD704" s="21"/>
      <c r="AE704" s="21"/>
      <c r="AF704" s="28" t="str">
        <f t="shared" si="316"/>
        <v/>
      </c>
      <c r="AI704" s="22"/>
      <c r="AQ704" s="192"/>
    </row>
    <row r="705" spans="1:43" s="20" customFormat="1" ht="15" customHeight="1" x14ac:dyDescent="0.25">
      <c r="A705" s="137">
        <f t="shared" si="72"/>
        <v>696</v>
      </c>
      <c r="B705" s="21"/>
      <c r="C705" s="15" t="s">
        <v>59</v>
      </c>
      <c r="D705" s="15" t="s">
        <v>60</v>
      </c>
      <c r="E705" s="15"/>
      <c r="F705" s="16"/>
      <c r="G705" s="16"/>
      <c r="H705" s="16"/>
      <c r="I705" s="16"/>
      <c r="J705" s="16" t="s">
        <v>262</v>
      </c>
      <c r="K705" s="16" t="s">
        <v>716</v>
      </c>
      <c r="L705" s="468" t="str">
        <f t="shared" si="317"/>
        <v>SL3-BC-SV24</v>
      </c>
      <c r="M705" s="21" t="str">
        <f>IFERROR(VLOOKUP(J705,'LOOK-UP TABLES'!$AS:$AT,2,FALSE),"")</f>
        <v xml:space="preserve">Solenoid Valve, Control Valve </v>
      </c>
      <c r="N705" s="21" t="s">
        <v>61</v>
      </c>
      <c r="O705" s="21" t="s">
        <v>702</v>
      </c>
      <c r="P705" s="21" t="s">
        <v>673</v>
      </c>
      <c r="Q705" s="21" t="s">
        <v>717</v>
      </c>
      <c r="R705" s="21"/>
      <c r="S705" s="37" t="str">
        <f t="shared" si="315"/>
        <v>Shiploader 3 Boom Washdown Nozzle Spray Zone 1-C, 1-B</v>
      </c>
      <c r="T705" s="21"/>
      <c r="U705" s="21" t="str">
        <f>IFERROR(VLOOKUP(L705, 'IO LIST'!$J$10:$AE$1823,22, FALSE),"")</f>
        <v>SL3-BC-RCP1</v>
      </c>
      <c r="V705" s="21"/>
      <c r="W705" s="622" t="s">
        <v>119</v>
      </c>
      <c r="X705" s="21"/>
      <c r="Y705" s="27"/>
      <c r="Z705" s="21"/>
      <c r="AA705" s="21"/>
      <c r="AB705" s="21"/>
      <c r="AC705" s="21"/>
      <c r="AD705" s="21"/>
      <c r="AE705" s="21"/>
      <c r="AF705" s="28" t="str">
        <f t="shared" si="316"/>
        <v/>
      </c>
      <c r="AI705" s="22"/>
      <c r="AQ705" s="192"/>
    </row>
    <row r="706" spans="1:43" s="20" customFormat="1" ht="15" customHeight="1" x14ac:dyDescent="0.25">
      <c r="A706" s="137">
        <f t="shared" si="72"/>
        <v>697</v>
      </c>
      <c r="B706" s="21"/>
      <c r="C706" s="15" t="s">
        <v>59</v>
      </c>
      <c r="D706" s="15" t="s">
        <v>60</v>
      </c>
      <c r="E706" s="15"/>
      <c r="F706" s="16"/>
      <c r="G706" s="16"/>
      <c r="H706" s="16"/>
      <c r="I706" s="16"/>
      <c r="J706" s="16" t="s">
        <v>262</v>
      </c>
      <c r="K706" s="16" t="s">
        <v>718</v>
      </c>
      <c r="L706" s="468" t="str">
        <f t="shared" si="317"/>
        <v>SL3-BC-SV25</v>
      </c>
      <c r="M706" s="21" t="str">
        <f>IFERROR(VLOOKUP(J706,'LOOK-UP TABLES'!$AS:$AT,2,FALSE),"")</f>
        <v xml:space="preserve">Solenoid Valve, Control Valve </v>
      </c>
      <c r="N706" s="21" t="s">
        <v>61</v>
      </c>
      <c r="O706" s="21" t="s">
        <v>702</v>
      </c>
      <c r="P706" s="21" t="s">
        <v>673</v>
      </c>
      <c r="Q706" s="21" t="s">
        <v>719</v>
      </c>
      <c r="R706" s="21"/>
      <c r="S706" s="37" t="str">
        <f t="shared" si="315"/>
        <v>Shiploader 3 Boom Washdown Nozzle Spray Zone 1-I, 1-H</v>
      </c>
      <c r="T706" s="21"/>
      <c r="U706" s="21" t="str">
        <f>IFERROR(VLOOKUP(L706, 'IO LIST'!$J$10:$AE$1823,22, FALSE),"")</f>
        <v>SL3-BC-RCP1</v>
      </c>
      <c r="V706" s="21"/>
      <c r="W706" s="622" t="s">
        <v>119</v>
      </c>
      <c r="X706" s="21"/>
      <c r="Y706" s="27"/>
      <c r="Z706" s="21"/>
      <c r="AA706" s="21"/>
      <c r="AB706" s="21"/>
      <c r="AC706" s="21"/>
      <c r="AD706" s="21"/>
      <c r="AE706" s="21"/>
      <c r="AF706" s="28" t="str">
        <f t="shared" si="316"/>
        <v/>
      </c>
      <c r="AI706" s="22"/>
      <c r="AQ706" s="192"/>
    </row>
    <row r="707" spans="1:43" s="20" customFormat="1" ht="15" customHeight="1" x14ac:dyDescent="0.25">
      <c r="A707" s="137">
        <f t="shared" si="72"/>
        <v>698</v>
      </c>
      <c r="B707" s="21"/>
      <c r="C707" s="15" t="s">
        <v>59</v>
      </c>
      <c r="D707" s="15" t="s">
        <v>60</v>
      </c>
      <c r="E707" s="15"/>
      <c r="F707" s="16"/>
      <c r="G707" s="16"/>
      <c r="H707" s="16"/>
      <c r="I707" s="16"/>
      <c r="J707" s="16" t="s">
        <v>262</v>
      </c>
      <c r="K707" s="16" t="s">
        <v>720</v>
      </c>
      <c r="L707" s="468" t="str">
        <f t="shared" si="317"/>
        <v>SL3-BC-SV26</v>
      </c>
      <c r="M707" s="21" t="str">
        <f>IFERROR(VLOOKUP(J707,'LOOK-UP TABLES'!$AS:$AT,2,FALSE),"")</f>
        <v xml:space="preserve">Solenoid Valve, Control Valve </v>
      </c>
      <c r="N707" s="21" t="s">
        <v>61</v>
      </c>
      <c r="O707" s="21" t="s">
        <v>702</v>
      </c>
      <c r="P707" s="21" t="s">
        <v>673</v>
      </c>
      <c r="Q707" s="21" t="s">
        <v>717</v>
      </c>
      <c r="R707" s="21"/>
      <c r="S707" s="37" t="str">
        <f t="shared" si="315"/>
        <v>Shiploader 3 Boom Washdown Nozzle Spray Zone 1-C, 1-B</v>
      </c>
      <c r="T707" s="21"/>
      <c r="U707" s="21" t="str">
        <f>IFERROR(VLOOKUP(L707, 'IO LIST'!$J$10:$AE$1823,22, FALSE),"")</f>
        <v>SL3-BC-RCP1</v>
      </c>
      <c r="V707" s="21"/>
      <c r="W707" s="622" t="s">
        <v>119</v>
      </c>
      <c r="X707" s="21"/>
      <c r="Y707" s="27"/>
      <c r="Z707" s="21"/>
      <c r="AA707" s="21"/>
      <c r="AB707" s="21"/>
      <c r="AC707" s="21"/>
      <c r="AD707" s="21"/>
      <c r="AE707" s="21"/>
      <c r="AF707" s="28" t="str">
        <f t="shared" si="316"/>
        <v/>
      </c>
      <c r="AI707" s="22"/>
      <c r="AQ707" s="192"/>
    </row>
    <row r="708" spans="1:43" s="20" customFormat="1" ht="15" customHeight="1" x14ac:dyDescent="0.25">
      <c r="A708" s="137">
        <f t="shared" si="72"/>
        <v>699</v>
      </c>
      <c r="B708" s="21"/>
      <c r="C708" s="15" t="s">
        <v>59</v>
      </c>
      <c r="D708" s="15" t="s">
        <v>60</v>
      </c>
      <c r="E708" s="15"/>
      <c r="F708" s="16"/>
      <c r="G708" s="16"/>
      <c r="H708" s="16"/>
      <c r="I708" s="16"/>
      <c r="J708" s="16" t="s">
        <v>262</v>
      </c>
      <c r="K708" s="16" t="s">
        <v>721</v>
      </c>
      <c r="L708" s="468" t="str">
        <f t="shared" si="317"/>
        <v>SL3-BC-SV27</v>
      </c>
      <c r="M708" s="21" t="str">
        <f>IFERROR(VLOOKUP(J708,'LOOK-UP TABLES'!$AS:$AT,2,FALSE),"")</f>
        <v xml:space="preserve">Solenoid Valve, Control Valve </v>
      </c>
      <c r="N708" s="21" t="s">
        <v>61</v>
      </c>
      <c r="O708" s="21" t="s">
        <v>702</v>
      </c>
      <c r="P708" s="21" t="s">
        <v>673</v>
      </c>
      <c r="Q708" s="21" t="s">
        <v>719</v>
      </c>
      <c r="R708" s="21"/>
      <c r="S708" s="37" t="str">
        <f t="shared" ref="S708:S715" si="318">IF(L708&lt;&gt;"",IF(N708&lt;&gt;"",N708,"")&amp;IF(O708&lt;&gt;""," "&amp;O708,"")&amp;IF(P708&lt;&gt;""," "&amp;P708,"")&amp;IF(Q708&lt;&gt;""," "&amp;Q708,"")&amp;IF(R708&lt;&gt;""," "&amp;R708,""),"")</f>
        <v>Shiploader 3 Boom Washdown Nozzle Spray Zone 1-I, 1-H</v>
      </c>
      <c r="T708" s="21"/>
      <c r="U708" s="21" t="str">
        <f>IFERROR(VLOOKUP(L708, 'IO LIST'!$J$10:$AE$1823,22, FALSE),"")</f>
        <v>SL3-BC-RCP1</v>
      </c>
      <c r="V708" s="21"/>
      <c r="W708" s="622" t="s">
        <v>119</v>
      </c>
      <c r="X708" s="21"/>
      <c r="Y708" s="27"/>
      <c r="Z708" s="21"/>
      <c r="AA708" s="21"/>
      <c r="AB708" s="21"/>
      <c r="AC708" s="21"/>
      <c r="AD708" s="21"/>
      <c r="AE708" s="21"/>
      <c r="AF708" s="28" t="str">
        <f t="shared" ref="AF708:AF715" si="319">IFERROR(IF(U708="FLEX-242-11","7265NBT-043020-242-100 to 180",IF(U708="FLEX-242-01","7265NBT-043020-242-000 to 083","")),"")</f>
        <v/>
      </c>
      <c r="AI708" s="22"/>
      <c r="AQ708" s="192"/>
    </row>
    <row r="709" spans="1:43" s="20" customFormat="1" ht="15" customHeight="1" x14ac:dyDescent="0.25">
      <c r="A709" s="137">
        <f t="shared" si="72"/>
        <v>700</v>
      </c>
      <c r="B709" s="21"/>
      <c r="C709" s="15" t="s">
        <v>59</v>
      </c>
      <c r="D709" s="15" t="s">
        <v>60</v>
      </c>
      <c r="E709" s="15"/>
      <c r="F709" s="16"/>
      <c r="G709" s="16"/>
      <c r="H709" s="16"/>
      <c r="I709" s="16"/>
      <c r="J709" s="16" t="s">
        <v>262</v>
      </c>
      <c r="K709" s="16" t="s">
        <v>722</v>
      </c>
      <c r="L709" s="468" t="str">
        <f t="shared" si="317"/>
        <v>SL3-BC-SV28</v>
      </c>
      <c r="M709" s="21" t="str">
        <f>IFERROR(VLOOKUP(J709,'LOOK-UP TABLES'!$AS:$AT,2,FALSE),"")</f>
        <v xml:space="preserve">Solenoid Valve, Control Valve </v>
      </c>
      <c r="N709" s="21" t="s">
        <v>61</v>
      </c>
      <c r="O709" s="21" t="s">
        <v>702</v>
      </c>
      <c r="P709" s="21" t="s">
        <v>673</v>
      </c>
      <c r="Q709" s="21" t="s">
        <v>723</v>
      </c>
      <c r="R709" s="21"/>
      <c r="S709" s="37" t="str">
        <f t="shared" si="318"/>
        <v>Shiploader 3 Boom Washdown Nozzle Spray Zone 1-B</v>
      </c>
      <c r="T709" s="21"/>
      <c r="U709" s="21" t="str">
        <f>IFERROR(VLOOKUP(L709, 'IO LIST'!$J$10:$AE$1823,22, FALSE),"")</f>
        <v>SL3-BC-RCP1</v>
      </c>
      <c r="V709" s="21"/>
      <c r="W709" s="622" t="s">
        <v>119</v>
      </c>
      <c r="X709" s="21"/>
      <c r="Y709" s="27"/>
      <c r="Z709" s="21"/>
      <c r="AA709" s="21"/>
      <c r="AB709" s="21"/>
      <c r="AC709" s="21"/>
      <c r="AD709" s="21"/>
      <c r="AE709" s="21"/>
      <c r="AF709" s="28" t="str">
        <f t="shared" si="319"/>
        <v/>
      </c>
      <c r="AI709" s="22"/>
      <c r="AQ709" s="192"/>
    </row>
    <row r="710" spans="1:43" s="20" customFormat="1" ht="15" customHeight="1" x14ac:dyDescent="0.25">
      <c r="A710" s="137">
        <f t="shared" si="72"/>
        <v>701</v>
      </c>
      <c r="B710" s="21"/>
      <c r="C710" s="15" t="s">
        <v>59</v>
      </c>
      <c r="D710" s="15" t="s">
        <v>60</v>
      </c>
      <c r="E710" s="15"/>
      <c r="F710" s="16"/>
      <c r="G710" s="16"/>
      <c r="H710" s="16"/>
      <c r="I710" s="16"/>
      <c r="J710" s="16" t="s">
        <v>262</v>
      </c>
      <c r="K710" s="16" t="s">
        <v>724</v>
      </c>
      <c r="L710" s="468" t="str">
        <f t="shared" si="317"/>
        <v>SL3-BC-SV29</v>
      </c>
      <c r="M710" s="21" t="str">
        <f>IFERROR(VLOOKUP(J710,'LOOK-UP TABLES'!$AS:$AT,2,FALSE),"")</f>
        <v xml:space="preserve">Solenoid Valve, Control Valve </v>
      </c>
      <c r="N710" s="21" t="s">
        <v>61</v>
      </c>
      <c r="O710" s="21" t="s">
        <v>702</v>
      </c>
      <c r="P710" s="21" t="s">
        <v>673</v>
      </c>
      <c r="Q710" s="21" t="s">
        <v>725</v>
      </c>
      <c r="R710" s="21"/>
      <c r="S710" s="37" t="str">
        <f t="shared" si="318"/>
        <v>Shiploader 3 Boom Washdown Nozzle Spray Zone 1-H</v>
      </c>
      <c r="T710" s="21"/>
      <c r="U710" s="21" t="str">
        <f>IFERROR(VLOOKUP(L710, 'IO LIST'!$J$10:$AE$1823,22, FALSE),"")</f>
        <v>SL3-BC-RCP1</v>
      </c>
      <c r="V710" s="21"/>
      <c r="W710" s="622" t="s">
        <v>119</v>
      </c>
      <c r="X710" s="21"/>
      <c r="Y710" s="27"/>
      <c r="Z710" s="21"/>
      <c r="AA710" s="21"/>
      <c r="AB710" s="21"/>
      <c r="AC710" s="21"/>
      <c r="AD710" s="21"/>
      <c r="AE710" s="21"/>
      <c r="AF710" s="28" t="str">
        <f t="shared" si="319"/>
        <v/>
      </c>
      <c r="AI710" s="22"/>
      <c r="AQ710" s="192"/>
    </row>
    <row r="711" spans="1:43" s="20" customFormat="1" ht="15" customHeight="1" x14ac:dyDescent="0.25">
      <c r="A711" s="137">
        <f t="shared" si="72"/>
        <v>702</v>
      </c>
      <c r="B711" s="21"/>
      <c r="C711" s="15" t="s">
        <v>59</v>
      </c>
      <c r="D711" s="15" t="s">
        <v>60</v>
      </c>
      <c r="E711" s="15"/>
      <c r="F711" s="16"/>
      <c r="G711" s="16"/>
      <c r="H711" s="16"/>
      <c r="I711" s="16"/>
      <c r="J711" s="16" t="s">
        <v>262</v>
      </c>
      <c r="K711" s="16" t="s">
        <v>726</v>
      </c>
      <c r="L711" s="468" t="str">
        <f t="shared" si="317"/>
        <v>SL3-BC-SV30</v>
      </c>
      <c r="M711" s="21" t="str">
        <f>IFERROR(VLOOKUP(J711,'LOOK-UP TABLES'!$AS:$AT,2,FALSE),"")</f>
        <v xml:space="preserve">Solenoid Valve, Control Valve </v>
      </c>
      <c r="N711" s="21" t="s">
        <v>61</v>
      </c>
      <c r="O711" s="21" t="s">
        <v>702</v>
      </c>
      <c r="P711" s="21" t="s">
        <v>673</v>
      </c>
      <c r="Q711" s="21" t="s">
        <v>725</v>
      </c>
      <c r="R711" s="21"/>
      <c r="S711" s="37" t="str">
        <f t="shared" si="318"/>
        <v>Shiploader 3 Boom Washdown Nozzle Spray Zone 1-H</v>
      </c>
      <c r="T711" s="21"/>
      <c r="U711" s="21" t="str">
        <f>IFERROR(VLOOKUP(L711, 'IO LIST'!$J$10:$AE$1823,22, FALSE),"")</f>
        <v>SL3-BC-RCP1</v>
      </c>
      <c r="V711" s="21"/>
      <c r="W711" s="622" t="s">
        <v>119</v>
      </c>
      <c r="X711" s="21"/>
      <c r="Y711" s="27"/>
      <c r="Z711" s="21"/>
      <c r="AA711" s="21"/>
      <c r="AB711" s="21"/>
      <c r="AC711" s="21"/>
      <c r="AD711" s="21"/>
      <c r="AE711" s="21"/>
      <c r="AF711" s="28" t="str">
        <f t="shared" si="319"/>
        <v/>
      </c>
      <c r="AI711" s="22"/>
      <c r="AQ711" s="192"/>
    </row>
    <row r="712" spans="1:43" s="20" customFormat="1" ht="15" customHeight="1" x14ac:dyDescent="0.25">
      <c r="A712" s="137">
        <f t="shared" si="72"/>
        <v>703</v>
      </c>
      <c r="B712" s="21"/>
      <c r="C712" s="15" t="s">
        <v>59</v>
      </c>
      <c r="D712" s="15" t="s">
        <v>60</v>
      </c>
      <c r="E712" s="15"/>
      <c r="F712" s="16"/>
      <c r="G712" s="16"/>
      <c r="H712" s="16"/>
      <c r="I712" s="16"/>
      <c r="J712" s="16" t="s">
        <v>262</v>
      </c>
      <c r="K712" s="16" t="s">
        <v>727</v>
      </c>
      <c r="L712" s="468" t="str">
        <f t="shared" si="317"/>
        <v>SL3-BC-SV31</v>
      </c>
      <c r="M712" s="21" t="str">
        <f>IFERROR(VLOOKUP(J712,'LOOK-UP TABLES'!$AS:$AT,2,FALSE),"")</f>
        <v xml:space="preserve">Solenoid Valve, Control Valve </v>
      </c>
      <c r="N712" s="21" t="s">
        <v>61</v>
      </c>
      <c r="O712" s="21" t="s">
        <v>702</v>
      </c>
      <c r="P712" s="21" t="s">
        <v>673</v>
      </c>
      <c r="Q712" s="21" t="s">
        <v>723</v>
      </c>
      <c r="R712" s="21"/>
      <c r="S712" s="37" t="str">
        <f t="shared" si="318"/>
        <v>Shiploader 3 Boom Washdown Nozzle Spray Zone 1-B</v>
      </c>
      <c r="T712" s="21"/>
      <c r="U712" s="21" t="str">
        <f>IFERROR(VLOOKUP(L712, 'IO LIST'!$J$10:$AE$1823,22, FALSE),"")</f>
        <v>SL3-BC-RCP1</v>
      </c>
      <c r="V712" s="21"/>
      <c r="W712" s="622" t="s">
        <v>119</v>
      </c>
      <c r="X712" s="21"/>
      <c r="Y712" s="27"/>
      <c r="Z712" s="21"/>
      <c r="AA712" s="21"/>
      <c r="AB712" s="21"/>
      <c r="AC712" s="21"/>
      <c r="AD712" s="21"/>
      <c r="AE712" s="21"/>
      <c r="AF712" s="28" t="str">
        <f t="shared" si="319"/>
        <v/>
      </c>
      <c r="AI712" s="22"/>
      <c r="AQ712" s="192"/>
    </row>
    <row r="713" spans="1:43" s="20" customFormat="1" ht="15" customHeight="1" x14ac:dyDescent="0.25">
      <c r="A713" s="137">
        <f t="shared" si="72"/>
        <v>704</v>
      </c>
      <c r="B713" s="21"/>
      <c r="C713" s="15" t="s">
        <v>59</v>
      </c>
      <c r="D713" s="15" t="s">
        <v>60</v>
      </c>
      <c r="E713" s="15"/>
      <c r="F713" s="16"/>
      <c r="G713" s="16"/>
      <c r="H713" s="16"/>
      <c r="I713" s="16"/>
      <c r="J713" s="16" t="s">
        <v>262</v>
      </c>
      <c r="K713" s="16" t="s">
        <v>728</v>
      </c>
      <c r="L713" s="468" t="str">
        <f t="shared" si="317"/>
        <v>SL3-BC-SV32</v>
      </c>
      <c r="M713" s="21" t="str">
        <f>IFERROR(VLOOKUP(J713,'LOOK-UP TABLES'!$AS:$AT,2,FALSE),"")</f>
        <v xml:space="preserve">Solenoid Valve, Control Valve </v>
      </c>
      <c r="N713" s="21" t="s">
        <v>61</v>
      </c>
      <c r="O713" s="21" t="s">
        <v>702</v>
      </c>
      <c r="P713" s="21" t="s">
        <v>729</v>
      </c>
      <c r="Q713" s="21" t="s">
        <v>730</v>
      </c>
      <c r="R713" s="21"/>
      <c r="S713" s="37" t="str">
        <f t="shared" si="318"/>
        <v>Shiploader 3 Boom Washdown Solenoid supply to 1-A washdown hose</v>
      </c>
      <c r="T713" s="21"/>
      <c r="U713" s="21" t="str">
        <f>IFERROR(VLOOKUP(L713, 'IO LIST'!$J$10:$AE$1823,22, FALSE),"")</f>
        <v>SL3-BC-RCP1</v>
      </c>
      <c r="V713" s="21"/>
      <c r="W713" s="622" t="s">
        <v>119</v>
      </c>
      <c r="X713" s="21"/>
      <c r="Y713" s="27"/>
      <c r="Z713" s="21"/>
      <c r="AA713" s="21"/>
      <c r="AB713" s="21"/>
      <c r="AC713" s="21"/>
      <c r="AD713" s="21"/>
      <c r="AE713" s="21"/>
      <c r="AF713" s="28" t="str">
        <f t="shared" si="319"/>
        <v/>
      </c>
      <c r="AI713" s="22"/>
      <c r="AQ713" s="192"/>
    </row>
    <row r="714" spans="1:43" s="20" customFormat="1" ht="15" customHeight="1" x14ac:dyDescent="0.25">
      <c r="A714" s="137">
        <f t="shared" si="72"/>
        <v>705</v>
      </c>
      <c r="B714" s="21"/>
      <c r="C714" s="15" t="s">
        <v>59</v>
      </c>
      <c r="D714" s="15" t="s">
        <v>60</v>
      </c>
      <c r="E714" s="15"/>
      <c r="F714" s="16"/>
      <c r="G714" s="16"/>
      <c r="H714" s="16"/>
      <c r="I714" s="16"/>
      <c r="J714" s="16" t="s">
        <v>255</v>
      </c>
      <c r="K714" s="16" t="s">
        <v>645</v>
      </c>
      <c r="L714" s="468" t="str">
        <f t="shared" si="317"/>
        <v>SL3-BC-PIT01</v>
      </c>
      <c r="M714" s="21" t="str">
        <f>IFERROR(VLOOKUP(J714,'LOOK-UP TABLES'!$AS:$AT,2,FALSE),"")</f>
        <v xml:space="preserve">Pressure Transmitter with Local Indicator </v>
      </c>
      <c r="N714" s="21" t="s">
        <v>61</v>
      </c>
      <c r="O714" s="21" t="s">
        <v>702</v>
      </c>
      <c r="P714" s="21" t="s">
        <v>731</v>
      </c>
      <c r="Q714" s="21"/>
      <c r="R714" s="21"/>
      <c r="S714" s="37" t="str">
        <f t="shared" si="318"/>
        <v>Shiploader 3 Boom Washdown Pressure transducer</v>
      </c>
      <c r="T714" s="21"/>
      <c r="U714" s="21" t="str">
        <f>IFERROR(VLOOKUP(L714, 'IO LIST'!$J$10:$AE$1823,22, FALSE),"")</f>
        <v>SL3-BC-RCP1</v>
      </c>
      <c r="V714" s="21"/>
      <c r="W714" s="622" t="s">
        <v>119</v>
      </c>
      <c r="X714" s="21"/>
      <c r="Y714" s="27"/>
      <c r="Z714" s="21"/>
      <c r="AA714" s="21"/>
      <c r="AB714" s="21"/>
      <c r="AC714" s="21"/>
      <c r="AD714" s="21"/>
      <c r="AE714" s="21"/>
      <c r="AF714" s="28" t="str">
        <f t="shared" si="319"/>
        <v/>
      </c>
      <c r="AI714" s="22"/>
      <c r="AQ714" s="192"/>
    </row>
    <row r="715" spans="1:43" s="20" customFormat="1" ht="15" customHeight="1" x14ac:dyDescent="0.25">
      <c r="A715" s="137">
        <f t="shared" si="72"/>
        <v>706</v>
      </c>
      <c r="B715" s="21"/>
      <c r="C715" s="15"/>
      <c r="D715" s="15"/>
      <c r="E715" s="15"/>
      <c r="F715" s="16"/>
      <c r="G715" s="16"/>
      <c r="H715" s="16"/>
      <c r="I715" s="16"/>
      <c r="J715" s="16"/>
      <c r="K715" s="16"/>
      <c r="L715" s="238"/>
      <c r="M715" s="21" t="str">
        <f>IFERROR(VLOOKUP(J715,'LOOK-UP TABLES'!$AS:$AT,2,FALSE),"")</f>
        <v/>
      </c>
      <c r="N715" s="21"/>
      <c r="O715" s="21"/>
      <c r="P715" s="21"/>
      <c r="Q715" s="21"/>
      <c r="R715" s="21"/>
      <c r="S715" s="37" t="str">
        <f t="shared" si="318"/>
        <v/>
      </c>
      <c r="T715" s="21"/>
      <c r="U715" s="21" t="str">
        <f>IFERROR(VLOOKUP(L715, 'IO LIST'!$J$10:$AE$1823,22, FALSE),"")</f>
        <v/>
      </c>
      <c r="V715" s="21"/>
      <c r="W715" s="21"/>
      <c r="X715" s="21"/>
      <c r="Y715" s="27"/>
      <c r="Z715" s="21"/>
      <c r="AA715" s="21"/>
      <c r="AB715" s="21"/>
      <c r="AC715" s="21"/>
      <c r="AD715" s="21"/>
      <c r="AE715" s="21"/>
      <c r="AF715" s="28" t="str">
        <f t="shared" si="319"/>
        <v/>
      </c>
      <c r="AI715" s="22"/>
      <c r="AQ715" s="192"/>
    </row>
    <row r="716" spans="1:43" s="22" customFormat="1" ht="15" customHeight="1" thickBot="1" x14ac:dyDescent="0.3">
      <c r="A716" s="246"/>
      <c r="B716" s="164"/>
      <c r="C716" s="165"/>
      <c r="D716" s="165"/>
      <c r="E716" s="165"/>
      <c r="F716" s="165"/>
      <c r="G716" s="165"/>
      <c r="H716" s="165"/>
      <c r="I716" s="165"/>
      <c r="J716" s="165"/>
      <c r="K716" s="165"/>
      <c r="L716" s="166"/>
      <c r="M716" s="166"/>
      <c r="N716" s="166"/>
      <c r="O716" s="166"/>
      <c r="P716" s="166"/>
      <c r="Q716" s="166"/>
      <c r="R716" s="166"/>
      <c r="S716" s="167"/>
      <c r="T716" s="166"/>
      <c r="U716" s="166" t="str">
        <f>IFERROR(VLOOKUP(L716, 'IO LIST'!$J$34:$AE$1823,22, FALSE),"")</f>
        <v/>
      </c>
      <c r="V716" s="166"/>
      <c r="W716" s="166"/>
      <c r="X716" s="166"/>
      <c r="Y716" s="166"/>
      <c r="Z716" s="166"/>
      <c r="AA716" s="166"/>
      <c r="AB716" s="166"/>
      <c r="AC716" s="164"/>
      <c r="AD716" s="164"/>
      <c r="AE716" s="164"/>
      <c r="AF716" s="168" t="str">
        <f t="shared" si="308"/>
        <v/>
      </c>
      <c r="AG716" s="169"/>
      <c r="AQ716" s="366"/>
    </row>
    <row r="717" spans="1:43" x14ac:dyDescent="0.25">
      <c r="A717" s="187"/>
      <c r="B717" s="32"/>
      <c r="C717" s="33"/>
      <c r="D717" s="188"/>
      <c r="E717" s="188"/>
      <c r="F717" s="189"/>
      <c r="G717" s="189"/>
      <c r="H717" s="190"/>
      <c r="I717" s="190"/>
      <c r="J717" s="190"/>
      <c r="K717" s="190"/>
      <c r="L717" s="34"/>
      <c r="M717" s="34"/>
      <c r="N717" s="33"/>
      <c r="O717" s="35"/>
      <c r="P717" s="35"/>
      <c r="Q717" s="35"/>
      <c r="R717" s="35"/>
      <c r="S717" s="34"/>
      <c r="T717" s="36"/>
      <c r="U717" s="36"/>
      <c r="V717" s="36"/>
      <c r="W717" s="35"/>
      <c r="Y717" s="192"/>
      <c r="Z717" s="20"/>
      <c r="AA717" s="20"/>
      <c r="AB717" s="20"/>
      <c r="AC717" s="20"/>
      <c r="AD717" s="20"/>
      <c r="AE717" s="20"/>
      <c r="AF717" s="1"/>
      <c r="AG717" s="1"/>
      <c r="AH717" s="1"/>
      <c r="AI717" s="22"/>
      <c r="AJ717" s="1"/>
      <c r="AK717" s="1"/>
      <c r="AL717" s="1"/>
      <c r="AM717" s="1"/>
      <c r="AN717" s="1"/>
      <c r="AO717" s="1"/>
      <c r="AP717" s="1"/>
      <c r="AQ717" s="42"/>
    </row>
    <row r="718" spans="1:43" x14ac:dyDescent="0.25">
      <c r="A718" s="187"/>
      <c r="B718" s="32"/>
      <c r="C718" s="33"/>
      <c r="D718" s="188"/>
      <c r="E718" s="188"/>
      <c r="F718" s="189"/>
      <c r="G718" s="189"/>
      <c r="H718" s="190"/>
      <c r="I718" s="190"/>
      <c r="J718" s="190"/>
      <c r="K718" s="190"/>
      <c r="L718" s="34"/>
      <c r="M718" s="34"/>
      <c r="N718" s="33"/>
      <c r="O718" s="35"/>
      <c r="P718" s="35"/>
      <c r="Q718" s="35"/>
      <c r="R718" s="35"/>
      <c r="S718" s="34"/>
      <c r="T718" s="36"/>
      <c r="U718" s="36"/>
      <c r="V718" s="36"/>
      <c r="W718" s="35"/>
      <c r="Z718" s="20"/>
      <c r="AA718" s="20"/>
      <c r="AB718" s="20"/>
      <c r="AC718" s="20"/>
      <c r="AD718" s="20"/>
      <c r="AE718" s="20"/>
      <c r="AF718" s="1"/>
      <c r="AG718" s="1"/>
      <c r="AH718" s="1"/>
      <c r="AI718" s="22"/>
      <c r="AJ718" s="1"/>
      <c r="AK718" s="1"/>
      <c r="AL718" s="1"/>
      <c r="AM718" s="1"/>
      <c r="AN718" s="1"/>
      <c r="AO718" s="1"/>
      <c r="AP718" s="1"/>
      <c r="AQ718" s="42"/>
    </row>
    <row r="719" spans="1:43" x14ac:dyDescent="0.25">
      <c r="A719" s="187"/>
      <c r="B719" s="32"/>
      <c r="C719" s="33"/>
      <c r="D719" s="188"/>
      <c r="E719" s="188"/>
      <c r="F719" s="189"/>
      <c r="G719" s="189"/>
      <c r="H719" s="190"/>
      <c r="I719" s="190"/>
      <c r="J719" s="190"/>
      <c r="K719" s="190"/>
      <c r="L719" s="34"/>
      <c r="M719" s="34"/>
      <c r="N719" s="33"/>
      <c r="O719" s="35"/>
      <c r="P719" s="35"/>
      <c r="Q719" s="35"/>
      <c r="R719" s="35"/>
      <c r="S719" s="34"/>
      <c r="T719" s="36"/>
      <c r="U719" s="36"/>
      <c r="V719" s="36"/>
      <c r="W719" s="35"/>
      <c r="Z719" s="20"/>
      <c r="AA719" s="20"/>
      <c r="AB719" s="20"/>
      <c r="AC719" s="20"/>
      <c r="AD719" s="20"/>
      <c r="AE719" s="20"/>
      <c r="AF719" s="1"/>
      <c r="AG719" s="1"/>
      <c r="AH719" s="1"/>
      <c r="AI719" s="22"/>
      <c r="AJ719" s="1"/>
      <c r="AK719" s="1"/>
      <c r="AL719" s="1"/>
      <c r="AM719" s="1"/>
      <c r="AN719" s="1"/>
      <c r="AO719" s="1"/>
      <c r="AP719" s="1"/>
      <c r="AQ719" s="42"/>
    </row>
    <row r="720" spans="1:43" x14ac:dyDescent="0.25">
      <c r="A720" s="187"/>
      <c r="B720" s="32"/>
      <c r="C720" s="33"/>
      <c r="D720" s="188"/>
      <c r="E720" s="188"/>
      <c r="F720" s="189"/>
      <c r="G720" s="189"/>
      <c r="H720" s="190"/>
      <c r="I720" s="190"/>
      <c r="J720" s="190"/>
      <c r="K720" s="190"/>
      <c r="L720" s="34"/>
      <c r="M720" s="34"/>
      <c r="N720" s="33"/>
      <c r="O720" s="35"/>
      <c r="P720" s="35"/>
      <c r="Q720" s="35"/>
      <c r="R720" s="35"/>
      <c r="S720" s="34"/>
      <c r="T720" s="36"/>
      <c r="U720" s="36"/>
      <c r="V720" s="36"/>
      <c r="W720" s="35"/>
      <c r="Z720" s="20"/>
      <c r="AA720" s="20"/>
      <c r="AB720" s="20"/>
      <c r="AC720" s="20"/>
      <c r="AD720" s="20"/>
      <c r="AE720" s="20"/>
      <c r="AF720" s="1"/>
      <c r="AG720" s="1"/>
      <c r="AH720" s="1"/>
      <c r="AI720" s="22"/>
      <c r="AJ720" s="1"/>
      <c r="AK720" s="1"/>
      <c r="AL720" s="1"/>
      <c r="AM720" s="1"/>
      <c r="AN720" s="1"/>
      <c r="AO720" s="1"/>
      <c r="AP720" s="1"/>
      <c r="AQ720" s="42"/>
    </row>
    <row r="721" spans="1:43" ht="15.75" thickBot="1" x14ac:dyDescent="0.3">
      <c r="A721" s="187"/>
      <c r="B721" s="32"/>
      <c r="C721" s="33"/>
      <c r="D721" s="188"/>
      <c r="E721" s="188"/>
      <c r="F721" s="189"/>
      <c r="G721" s="189"/>
      <c r="H721" s="190"/>
      <c r="I721" s="190"/>
      <c r="J721" s="190"/>
      <c r="K721" s="190"/>
      <c r="L721" s="34"/>
      <c r="M721" s="34"/>
      <c r="N721" s="33"/>
      <c r="O721" s="35"/>
      <c r="P721" s="35"/>
      <c r="Q721" s="35"/>
      <c r="R721" s="35"/>
      <c r="S721" s="34"/>
      <c r="T721" s="36"/>
      <c r="U721" s="36"/>
      <c r="V721" s="36"/>
      <c r="W721" s="35"/>
      <c r="Z721" s="20"/>
      <c r="AA721" s="20"/>
      <c r="AB721" s="20"/>
      <c r="AC721" s="20"/>
      <c r="AD721" s="20"/>
      <c r="AE721" s="20"/>
      <c r="AF721" s="1"/>
      <c r="AG721" s="1"/>
      <c r="AH721" s="1"/>
      <c r="AI721" s="22"/>
      <c r="AJ721" s="1"/>
      <c r="AK721" s="1"/>
      <c r="AL721" s="1"/>
      <c r="AM721" s="1"/>
      <c r="AN721" s="1"/>
      <c r="AO721" s="1"/>
      <c r="AP721" s="1"/>
      <c r="AQ721" s="42"/>
    </row>
    <row r="722" spans="1:43" x14ac:dyDescent="0.25">
      <c r="A722" s="187"/>
      <c r="B722" s="32"/>
      <c r="C722" s="33"/>
      <c r="D722" s="188"/>
      <c r="E722" s="188"/>
      <c r="F722" s="189"/>
      <c r="G722" s="189"/>
      <c r="H722" s="190"/>
      <c r="I722" s="190"/>
      <c r="J722" s="190"/>
      <c r="K722" s="190"/>
      <c r="L722" s="34"/>
      <c r="M722" s="34"/>
      <c r="N722" s="33"/>
      <c r="O722" s="35"/>
      <c r="P722" s="35"/>
      <c r="Q722" s="35"/>
      <c r="R722" s="35"/>
      <c r="S722" s="157" t="s">
        <v>732</v>
      </c>
      <c r="T722" s="36"/>
      <c r="U722" s="36"/>
      <c r="V722" s="36"/>
      <c r="W722" s="35"/>
      <c r="Z722" s="20"/>
      <c r="AA722" s="20"/>
      <c r="AB722" s="20"/>
      <c r="AC722" s="20"/>
      <c r="AD722" s="20"/>
      <c r="AE722" s="20"/>
      <c r="AF722" s="1"/>
      <c r="AG722" s="1"/>
      <c r="AH722" s="1"/>
      <c r="AI722" s="22"/>
      <c r="AJ722" s="1"/>
      <c r="AK722" s="1"/>
      <c r="AL722" s="1"/>
      <c r="AM722" s="1"/>
      <c r="AN722" s="1"/>
      <c r="AO722" s="1"/>
      <c r="AP722" s="1"/>
      <c r="AQ722" s="42"/>
    </row>
    <row r="723" spans="1:43" x14ac:dyDescent="0.25">
      <c r="A723" s="187"/>
      <c r="B723" s="32"/>
      <c r="C723" s="33"/>
      <c r="D723" s="188"/>
      <c r="E723" s="188"/>
      <c r="F723" s="189"/>
      <c r="G723" s="189"/>
      <c r="H723" s="190"/>
      <c r="I723" s="190"/>
      <c r="J723" s="190"/>
      <c r="K723" s="190"/>
      <c r="L723" s="34"/>
      <c r="M723" s="34"/>
      <c r="N723" s="33"/>
      <c r="O723" s="35"/>
      <c r="P723" s="35"/>
      <c r="Q723" s="35"/>
      <c r="R723" s="35"/>
      <c r="S723" s="158" t="s">
        <v>733</v>
      </c>
      <c r="T723" s="36"/>
      <c r="U723" s="36"/>
      <c r="V723" s="36"/>
      <c r="W723" s="35"/>
      <c r="Z723" s="20"/>
      <c r="AA723" s="20"/>
      <c r="AB723" s="20"/>
      <c r="AC723" s="20"/>
      <c r="AD723" s="20"/>
      <c r="AE723" s="20"/>
      <c r="AF723" s="1"/>
      <c r="AG723" s="1"/>
      <c r="AH723" s="1"/>
      <c r="AI723" s="22"/>
      <c r="AJ723" s="1"/>
      <c r="AK723" s="1"/>
      <c r="AL723" s="1"/>
      <c r="AM723" s="1"/>
      <c r="AN723" s="1"/>
      <c r="AO723" s="1"/>
      <c r="AP723" s="1"/>
      <c r="AQ723" s="42"/>
    </row>
    <row r="724" spans="1:43" ht="15.75" thickBot="1" x14ac:dyDescent="0.3">
      <c r="A724" s="187"/>
      <c r="B724" s="32"/>
      <c r="C724" s="33"/>
      <c r="D724" s="188"/>
      <c r="E724" s="188"/>
      <c r="F724" s="189"/>
      <c r="G724" s="189"/>
      <c r="H724" s="190"/>
      <c r="I724" s="190"/>
      <c r="J724" s="190"/>
      <c r="K724" s="190"/>
      <c r="L724" s="34"/>
      <c r="M724" s="34"/>
      <c r="N724" s="33"/>
      <c r="O724" s="35"/>
      <c r="P724" s="35"/>
      <c r="Q724" s="35"/>
      <c r="R724" s="35"/>
      <c r="S724" s="159" t="s">
        <v>734</v>
      </c>
      <c r="T724" s="36"/>
      <c r="U724" s="36"/>
      <c r="V724" s="36"/>
      <c r="W724" s="35"/>
      <c r="Z724" s="20"/>
      <c r="AA724" s="20"/>
      <c r="AB724" s="20"/>
      <c r="AC724" s="20"/>
      <c r="AD724" s="20"/>
      <c r="AE724" s="20"/>
      <c r="AF724" s="1"/>
      <c r="AG724" s="1"/>
      <c r="AH724" s="1"/>
      <c r="AJ724" s="1"/>
      <c r="AK724" s="1"/>
      <c r="AL724" s="1"/>
      <c r="AM724" s="1"/>
      <c r="AN724" s="1"/>
      <c r="AO724" s="1"/>
      <c r="AP724" s="1"/>
      <c r="AQ724" s="42"/>
    </row>
  </sheetData>
  <autoFilter ref="A9:AQ716" xr:uid="{E15B8D63-9DA5-48F0-92FE-39A232CAF5D3}"/>
  <mergeCells count="17">
    <mergeCell ref="X192:X195"/>
    <mergeCell ref="X196:X199"/>
    <mergeCell ref="V426:V433"/>
    <mergeCell ref="V444:V451"/>
    <mergeCell ref="V453:V460"/>
    <mergeCell ref="V192:V195"/>
    <mergeCell ref="V196:V199"/>
    <mergeCell ref="V626:V628"/>
    <mergeCell ref="V579:V580"/>
    <mergeCell ref="V583:V584"/>
    <mergeCell ref="A2:L6"/>
    <mergeCell ref="L7:M7"/>
    <mergeCell ref="L8:M8"/>
    <mergeCell ref="D7:I7"/>
    <mergeCell ref="D8:I8"/>
    <mergeCell ref="A7:C7"/>
    <mergeCell ref="A8:C8"/>
  </mergeCells>
  <phoneticPr fontId="29" type="noConversion"/>
  <conditionalFormatting sqref="A631:A634 A143:A151 A72:A92 A94:A98 A306:A404 A406:A504 A185:A304 A611:A629 A588:A593 A570:A586 A601:A609 A595:A599 A100:A141 A506:A568 A11:A47 A49:A70 A160:A183 A153:A158 A636:A716">
    <cfRule type="duplicateValues" dxfId="535" priority="287623"/>
  </conditionalFormatting>
  <conditionalFormatting sqref="A717:A1048576">
    <cfRule type="duplicateValues" dxfId="534" priority="282279"/>
  </conditionalFormatting>
  <conditionalFormatting sqref="L1 M2">
    <cfRule type="duplicateValues" dxfId="533" priority="486"/>
  </conditionalFormatting>
  <conditionalFormatting sqref="L1:L1048576">
    <cfRule type="duplicateValues" dxfId="532" priority="283464"/>
  </conditionalFormatting>
  <conditionalFormatting sqref="L10">
    <cfRule type="duplicateValues" dxfId="531" priority="283475"/>
  </conditionalFormatting>
  <conditionalFormatting sqref="L42">
    <cfRule type="duplicateValues" dxfId="530" priority="16"/>
  </conditionalFormatting>
  <conditionalFormatting sqref="L45">
    <cfRule type="duplicateValues" dxfId="529" priority="5"/>
  </conditionalFormatting>
  <conditionalFormatting sqref="L48">
    <cfRule type="duplicateValues" dxfId="528" priority="49"/>
  </conditionalFormatting>
  <conditionalFormatting sqref="L71">
    <cfRule type="duplicateValues" dxfId="527" priority="40"/>
  </conditionalFormatting>
  <conditionalFormatting sqref="L72:L92 L94:L98 L306:L404 L406:L504 L185:L304 L611:L629 L588:L593 L570:L586 L601:L609 L595:L599 L100:L141 L506:L568 L11:L47 L50:L70 L160:L183 L143:L158 L631:L715">
    <cfRule type="duplicateValues" dxfId="526" priority="287655"/>
  </conditionalFormatting>
  <conditionalFormatting sqref="L93">
    <cfRule type="duplicateValues" dxfId="525" priority="23"/>
  </conditionalFormatting>
  <conditionalFormatting sqref="L94:L97">
    <cfRule type="duplicateValues" dxfId="524" priority="24"/>
    <cfRule type="duplicateValues" dxfId="523" priority="25"/>
  </conditionalFormatting>
  <conditionalFormatting sqref="L99">
    <cfRule type="duplicateValues" dxfId="522" priority="41"/>
  </conditionalFormatting>
  <conditionalFormatting sqref="L129:L130">
    <cfRule type="duplicateValues" dxfId="521" priority="12"/>
    <cfRule type="duplicateValues" dxfId="520" priority="11"/>
  </conditionalFormatting>
  <conditionalFormatting sqref="L142">
    <cfRule type="duplicateValues" dxfId="519" priority="46"/>
  </conditionalFormatting>
  <conditionalFormatting sqref="L152">
    <cfRule type="duplicateValues" dxfId="518" priority="31"/>
  </conditionalFormatting>
  <conditionalFormatting sqref="L153:L154 L349:L353 L471:L475 L367:L372 L484:L488 L400:L404 L390:L394 L497:L504 L283:L304 L156:L157 L636:L715">
    <cfRule type="duplicateValues" dxfId="517" priority="287643"/>
  </conditionalFormatting>
  <conditionalFormatting sqref="L155">
    <cfRule type="duplicateValues" dxfId="516" priority="287482"/>
    <cfRule type="duplicateValues" dxfId="515" priority="287483"/>
  </conditionalFormatting>
  <conditionalFormatting sqref="L158">
    <cfRule type="duplicateValues" dxfId="514" priority="6"/>
  </conditionalFormatting>
  <conditionalFormatting sqref="L159">
    <cfRule type="duplicateValues" dxfId="513" priority="50"/>
  </conditionalFormatting>
  <conditionalFormatting sqref="L184">
    <cfRule type="duplicateValues" dxfId="512" priority="52"/>
  </conditionalFormatting>
  <conditionalFormatting sqref="L302">
    <cfRule type="duplicateValues" dxfId="511" priority="22"/>
  </conditionalFormatting>
  <conditionalFormatting sqref="L305">
    <cfRule type="duplicateValues" dxfId="510" priority="53"/>
  </conditionalFormatting>
  <conditionalFormatting sqref="L349:L353 L153:L154 L471:L475 L367:L372 L484:L488 L400:L404 L390:L394 L497:L504 L283:L304 L156:L157">
    <cfRule type="duplicateValues" dxfId="509" priority="287394"/>
  </conditionalFormatting>
  <conditionalFormatting sqref="L395:L398 L385:L389">
    <cfRule type="duplicateValues" dxfId="508" priority="287136"/>
  </conditionalFormatting>
  <conditionalFormatting sqref="L399 L384">
    <cfRule type="duplicateValues" dxfId="507" priority="287303"/>
  </conditionalFormatting>
  <conditionalFormatting sqref="L405">
    <cfRule type="duplicateValues" dxfId="506" priority="54"/>
  </conditionalFormatting>
  <conditionalFormatting sqref="L505">
    <cfRule type="duplicateValues" dxfId="505" priority="51"/>
  </conditionalFormatting>
  <conditionalFormatting sqref="L542">
    <cfRule type="duplicateValues" dxfId="504" priority="13"/>
  </conditionalFormatting>
  <conditionalFormatting sqref="L542:L543 L42:L47">
    <cfRule type="duplicateValues" dxfId="503" priority="15"/>
  </conditionalFormatting>
  <conditionalFormatting sqref="L545:L546">
    <cfRule type="duplicateValues" dxfId="502" priority="9"/>
    <cfRule type="duplicateValues" dxfId="501" priority="10"/>
  </conditionalFormatting>
  <conditionalFormatting sqref="L563:L566">
    <cfRule type="duplicateValues" dxfId="500" priority="7"/>
    <cfRule type="duplicateValues" dxfId="499" priority="8"/>
  </conditionalFormatting>
  <conditionalFormatting sqref="L569">
    <cfRule type="duplicateValues" dxfId="498" priority="19"/>
  </conditionalFormatting>
  <conditionalFormatting sqref="L587">
    <cfRule type="duplicateValues" dxfId="497" priority="20"/>
  </conditionalFormatting>
  <conditionalFormatting sqref="L594">
    <cfRule type="duplicateValues" dxfId="496" priority="18"/>
  </conditionalFormatting>
  <conditionalFormatting sqref="L600">
    <cfRule type="duplicateValues" dxfId="495" priority="17"/>
  </conditionalFormatting>
  <conditionalFormatting sqref="L610">
    <cfRule type="duplicateValues" dxfId="494" priority="21"/>
  </conditionalFormatting>
  <conditionalFormatting sqref="L630">
    <cfRule type="duplicateValues" dxfId="493" priority="44"/>
  </conditionalFormatting>
  <conditionalFormatting sqref="L631:L634 L143:L151 L72:L92 L98 L306:L348 L354:L366 L373:L383 L406:L470 L476:L483 L489:L496 L502 L11:L41 L100:L128 L185:L282 L611:L629 L588:L593 L544 L570:L586 L601:L609 L595:L599 L131:L141 L567:L568 L547:L562 L506:L541 L49:L70 L160:L183">
    <cfRule type="duplicateValues" dxfId="492" priority="287195"/>
  </conditionalFormatting>
  <conditionalFormatting sqref="L635">
    <cfRule type="duplicateValues" dxfId="491" priority="283476"/>
  </conditionalFormatting>
  <conditionalFormatting sqref="L636:L637">
    <cfRule type="duplicateValues" dxfId="490" priority="42"/>
  </conditionalFormatting>
  <conditionalFormatting sqref="L638:L714">
    <cfRule type="duplicateValues" dxfId="489" priority="287621"/>
  </conditionalFormatting>
  <conditionalFormatting sqref="L716">
    <cfRule type="duplicateValues" dxfId="488" priority="283480"/>
    <cfRule type="duplicateValues" dxfId="487" priority="283481"/>
    <cfRule type="duplicateValues" dxfId="486" priority="283482"/>
    <cfRule type="duplicateValues" dxfId="485" priority="283483"/>
    <cfRule type="duplicateValues" dxfId="484" priority="283484"/>
    <cfRule type="duplicateValues" dxfId="483" priority="283477"/>
    <cfRule type="duplicateValues" dxfId="482" priority="283478"/>
  </conditionalFormatting>
  <conditionalFormatting sqref="L717:L1502">
    <cfRule type="duplicateValues" dxfId="481" priority="283462"/>
  </conditionalFormatting>
  <conditionalFormatting sqref="M2">
    <cfRule type="duplicateValues" dxfId="480" priority="487"/>
  </conditionalFormatting>
  <conditionalFormatting sqref="S722:S724">
    <cfRule type="duplicateValues" dxfId="479" priority="56"/>
  </conditionalFormatting>
  <dataValidations count="1">
    <dataValidation allowBlank="1" sqref="S722:S724 L717:L1048576" xr:uid="{50EB5C37-6ED7-4937-B4B7-6946828E0DB6}"/>
  </dataValidations>
  <pageMargins left="0.23622047244094491" right="0.23622047244094491" top="0.74803149606299213" bottom="0.74803149606299213" header="0.31496062992125984" footer="0.31496062992125984"/>
  <pageSetup paperSize="17" scale="41" fitToHeight="0" orientation="landscape" r:id="rId1"/>
  <headerFooter>
    <oddFooter>&amp;L&amp;D &amp;T&amp;C&amp;F&amp;R&amp;P of &amp;N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16293AB-195D-4ECD-A1FC-B16EE136D25C}">
          <x14:formula1>
            <xm:f>'LOOK-UP TABLES'!$AS$4:$AS$77</xm:f>
          </x14:formula1>
          <xm:sqref>H11 J11 J406 J411 J306 J185 H49 J49</xm:sqref>
        </x14:dataValidation>
        <x14:dataValidation type="list" allowBlank="1" showInputMessage="1" showErrorMessage="1" xr:uid="{B1FAB26E-6F3C-4735-B2ED-6097A3710872}">
          <x14:formula1>
            <xm:f>'LOOK-UP TABLES'!$AP$4:$AP$27</xm:f>
          </x14:formula1>
          <xm:sqref>F128:F133 F143:F183 F483:F488 F406:F475 F11:F47 F579:F609 F496:F504 F185:F404 F569:F573 F555:F557 F562:F566 F506:F550 F49:F98 F611:F634 F636:F715</xm:sqref>
        </x14:dataValidation>
        <x14:dataValidation type="list" allowBlank="1" showInputMessage="1" showErrorMessage="1" xr:uid="{27F4780E-4198-4A9B-A714-615C3DA63E89}">
          <x14:formula1>
            <xm:f>'LOOK-UP TABLES'!$AM$4:$AM$43</xm:f>
          </x14:formula1>
          <xm:sqref>D10:D715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C566-B9D1-476A-9915-536E431AB067}">
  <sheetPr codeName="Sheet2">
    <tabColor rgb="FF92D050"/>
    <pageSetUpPr fitToPage="1"/>
  </sheetPr>
  <dimension ref="A1:AI1493"/>
  <sheetViews>
    <sheetView topLeftCell="G1" zoomScaleNormal="100" workbookViewId="0">
      <pane ySplit="9" topLeftCell="A10" activePane="bottomLeft" state="frozen"/>
      <selection pane="bottomLeft" activeCell="L22" sqref="L22"/>
    </sheetView>
  </sheetViews>
  <sheetFormatPr defaultColWidth="8.7109375" defaultRowHeight="15" x14ac:dyDescent="0.25"/>
  <cols>
    <col min="1" max="1" width="10.42578125" style="52" bestFit="1" customWidth="1"/>
    <col min="2" max="2" width="32.5703125" style="38" bestFit="1" customWidth="1"/>
    <col min="3" max="3" width="11.85546875" style="38" customWidth="1"/>
    <col min="4" max="4" width="11.28515625" style="1" customWidth="1"/>
    <col min="5" max="5" width="11.5703125" style="1" customWidth="1"/>
    <col min="6" max="6" width="19" style="1" customWidth="1"/>
    <col min="7" max="7" width="21.28515625" style="1" bestFit="1" customWidth="1"/>
    <col min="8" max="8" width="13.42578125" style="1" customWidth="1"/>
    <col min="9" max="9" width="12.85546875" style="1" bestFit="1" customWidth="1"/>
    <col min="10" max="10" width="25.28515625" style="31" customWidth="1"/>
    <col min="11" max="11" width="26.85546875" style="31" customWidth="1"/>
    <col min="12" max="12" width="9.85546875" style="58" customWidth="1"/>
    <col min="13" max="13" width="26.140625" style="1" customWidth="1"/>
    <col min="14" max="14" width="46.140625" style="1" customWidth="1"/>
    <col min="15" max="15" width="31" style="1" bestFit="1" customWidth="1"/>
    <col min="16" max="16" width="29.85546875" style="1" customWidth="1"/>
    <col min="17" max="17" width="92.28515625" style="1" bestFit="1" customWidth="1"/>
    <col min="18" max="18" width="20.5703125" style="1" customWidth="1"/>
    <col min="19" max="19" width="7.5703125" style="1" customWidth="1"/>
    <col min="20" max="20" width="20.140625" style="1" customWidth="1"/>
    <col min="21" max="21" width="7.42578125" style="1" customWidth="1"/>
    <col min="22" max="22" width="21.140625" style="1" customWidth="1"/>
    <col min="23" max="23" width="23.42578125" style="1" customWidth="1"/>
    <col min="24" max="25" width="15.140625" style="1" customWidth="1"/>
    <col min="26" max="26" width="16.85546875" style="1" customWidth="1"/>
    <col min="27" max="27" width="16.42578125" style="1" customWidth="1"/>
    <col min="28" max="28" width="20.5703125" style="1" customWidth="1"/>
    <col min="29" max="29" width="18.140625" style="31" customWidth="1"/>
    <col min="30" max="30" width="16.42578125" style="31" bestFit="1" customWidth="1"/>
    <col min="31" max="31" width="26.140625" style="38" customWidth="1"/>
    <col min="32" max="32" width="41.42578125" style="1" customWidth="1"/>
    <col min="33" max="33" width="8.7109375" style="1"/>
    <col min="34" max="34" width="9.85546875" style="1" bestFit="1" customWidth="1"/>
    <col min="35" max="35" width="8" style="1" bestFit="1" customWidth="1"/>
    <col min="36" max="16384" width="8.7109375" style="1"/>
  </cols>
  <sheetData>
    <row r="1" spans="1:35" ht="20.100000000000001" customHeight="1" thickBot="1" x14ac:dyDescent="0.3">
      <c r="A1" s="195"/>
      <c r="B1" s="248"/>
      <c r="C1" s="256"/>
      <c r="D1" s="196"/>
      <c r="E1" s="196"/>
      <c r="F1" s="196"/>
      <c r="G1" s="282" t="s">
        <v>735</v>
      </c>
      <c r="H1" s="288">
        <v>45412</v>
      </c>
      <c r="I1" s="282" t="s">
        <v>736</v>
      </c>
      <c r="J1" s="283" t="s">
        <v>735</v>
      </c>
      <c r="K1" s="283" t="s">
        <v>737</v>
      </c>
      <c r="L1" s="284"/>
      <c r="M1" s="284"/>
      <c r="N1" s="284"/>
      <c r="O1" s="284"/>
      <c r="P1" s="284"/>
      <c r="Q1" s="282" t="s">
        <v>738</v>
      </c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9"/>
      <c r="AC1" s="210"/>
      <c r="AD1" s="211"/>
    </row>
    <row r="2" spans="1:35" ht="20.100000000000001" customHeight="1" thickBot="1" x14ac:dyDescent="0.3">
      <c r="A2" s="197"/>
      <c r="B2" s="249"/>
      <c r="C2" s="257"/>
      <c r="D2" s="198"/>
      <c r="E2" s="199"/>
      <c r="F2" s="199"/>
      <c r="G2" s="282" t="s">
        <v>739</v>
      </c>
      <c r="H2" s="200" t="s">
        <v>7</v>
      </c>
      <c r="I2" s="223" t="s">
        <v>9</v>
      </c>
      <c r="J2" s="224" t="s">
        <v>740</v>
      </c>
      <c r="K2" s="225"/>
      <c r="L2" s="39"/>
      <c r="M2" s="39"/>
      <c r="N2" s="39"/>
      <c r="O2" s="39"/>
      <c r="P2" s="39"/>
      <c r="Q2" s="212" t="s">
        <v>741</v>
      </c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4"/>
      <c r="AC2" s="215"/>
      <c r="AD2" s="216"/>
      <c r="AE2" s="40"/>
      <c r="AH2" s="41" t="s">
        <v>742</v>
      </c>
      <c r="AI2" s="42">
        <f>SUBTOTAL(3,K10:K10)</f>
        <v>0</v>
      </c>
    </row>
    <row r="3" spans="1:35" ht="20.100000000000001" customHeight="1" thickBot="1" x14ac:dyDescent="0.3">
      <c r="A3" s="197"/>
      <c r="B3" s="249"/>
      <c r="C3" s="257"/>
      <c r="D3" s="198"/>
      <c r="E3" s="199"/>
      <c r="F3" s="199"/>
      <c r="G3" s="282" t="s">
        <v>743</v>
      </c>
      <c r="H3" s="200" t="s">
        <v>10</v>
      </c>
      <c r="I3" s="226" t="s">
        <v>13</v>
      </c>
      <c r="J3" s="227" t="s">
        <v>744</v>
      </c>
      <c r="K3" s="228"/>
      <c r="L3" s="43"/>
      <c r="M3" s="43"/>
      <c r="N3" s="43"/>
      <c r="O3" s="43"/>
      <c r="P3" s="43"/>
      <c r="Q3" s="212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7" t="s">
        <v>745</v>
      </c>
      <c r="AC3" s="216"/>
      <c r="AD3" s="216"/>
      <c r="AE3" s="44"/>
      <c r="AH3" s="41" t="s">
        <v>746</v>
      </c>
      <c r="AI3" s="42">
        <f ca="1">SUMPRODUCT(SUBTOTAL(3, OFFSET(K10:K10,ROW(K10:K10)-MIN(ROW(K10:K10)),,1)), - -(K10:K10="SPARE"))</f>
        <v>0</v>
      </c>
    </row>
    <row r="4" spans="1:35" ht="20.100000000000001" customHeight="1" thickBot="1" x14ac:dyDescent="0.45">
      <c r="A4" s="197"/>
      <c r="B4" s="249"/>
      <c r="C4" s="257"/>
      <c r="D4" s="198"/>
      <c r="E4" s="199"/>
      <c r="F4" s="199"/>
      <c r="G4" s="287" t="s">
        <v>747</v>
      </c>
      <c r="H4" s="201"/>
      <c r="I4" s="226"/>
      <c r="J4" s="229"/>
      <c r="K4" s="230"/>
      <c r="L4" s="43"/>
      <c r="M4" s="43"/>
      <c r="N4" s="43"/>
      <c r="O4" s="43"/>
      <c r="P4" s="43"/>
      <c r="Q4" s="212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7" t="s">
        <v>748</v>
      </c>
      <c r="AC4" s="216"/>
      <c r="AD4" s="216"/>
      <c r="AE4" s="45"/>
      <c r="AH4" s="38"/>
      <c r="AI4" s="42"/>
    </row>
    <row r="5" spans="1:35" ht="20.100000000000001" customHeight="1" thickBot="1" x14ac:dyDescent="0.3">
      <c r="A5" s="197"/>
      <c r="B5" s="249"/>
      <c r="C5" s="258"/>
      <c r="D5" s="202"/>
      <c r="E5" s="202"/>
      <c r="F5" s="202"/>
      <c r="G5" s="282" t="s">
        <v>749</v>
      </c>
      <c r="H5" s="200">
        <v>8083</v>
      </c>
      <c r="I5" s="226"/>
      <c r="J5" s="229"/>
      <c r="K5" s="230"/>
      <c r="L5" s="43"/>
      <c r="M5" s="43"/>
      <c r="N5" s="43"/>
      <c r="O5" s="43"/>
      <c r="P5" s="43"/>
      <c r="Q5" s="212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7" t="s">
        <v>750</v>
      </c>
      <c r="AC5" s="216"/>
      <c r="AD5" s="219"/>
      <c r="AE5" s="47"/>
      <c r="AH5" s="41" t="s">
        <v>751</v>
      </c>
      <c r="AI5" s="48" t="e">
        <f ca="1">AI3/AI2</f>
        <v>#DIV/0!</v>
      </c>
    </row>
    <row r="6" spans="1:35" ht="20.100000000000001" customHeight="1" thickBot="1" x14ac:dyDescent="0.3">
      <c r="A6" s="203"/>
      <c r="B6" s="250"/>
      <c r="C6" s="285" t="s">
        <v>752</v>
      </c>
      <c r="D6" s="286"/>
      <c r="E6" s="285" t="s">
        <v>753</v>
      </c>
      <c r="F6" s="286"/>
      <c r="G6" s="282" t="s">
        <v>754</v>
      </c>
      <c r="H6" s="200" t="s">
        <v>59</v>
      </c>
      <c r="I6" s="231"/>
      <c r="J6" s="232"/>
      <c r="K6" s="233"/>
      <c r="L6" s="49" t="s">
        <v>755</v>
      </c>
      <c r="M6" s="49" t="s">
        <v>755</v>
      </c>
      <c r="N6" s="49" t="s">
        <v>755</v>
      </c>
      <c r="O6" s="49" t="s">
        <v>755</v>
      </c>
      <c r="P6" s="49" t="s">
        <v>755</v>
      </c>
      <c r="Q6" s="204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20" t="s">
        <v>755</v>
      </c>
      <c r="AC6" s="216"/>
      <c r="AD6" s="216"/>
      <c r="AE6" s="44"/>
    </row>
    <row r="7" spans="1:35" ht="20.100000000000001" customHeight="1" thickBot="1" x14ac:dyDescent="0.3">
      <c r="A7" s="205"/>
      <c r="B7" s="251"/>
      <c r="C7" s="616" t="s">
        <v>23</v>
      </c>
      <c r="D7" s="617"/>
      <c r="E7" s="616"/>
      <c r="F7" s="617"/>
      <c r="G7" s="282" t="s">
        <v>736</v>
      </c>
      <c r="H7" s="200" t="s">
        <v>13</v>
      </c>
      <c r="I7" s="234"/>
      <c r="J7" s="235"/>
      <c r="K7" s="236"/>
      <c r="L7" s="50"/>
      <c r="M7" s="50"/>
      <c r="N7" s="50"/>
      <c r="O7" s="50"/>
      <c r="P7" s="50"/>
      <c r="Q7" s="206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21"/>
      <c r="AC7" s="222"/>
      <c r="AD7" s="222"/>
      <c r="AE7" s="51"/>
    </row>
    <row r="9" spans="1:35" x14ac:dyDescent="0.25">
      <c r="A9" s="52" t="s">
        <v>756</v>
      </c>
      <c r="B9" s="53" t="s">
        <v>757</v>
      </c>
      <c r="C9" s="53" t="s">
        <v>758</v>
      </c>
      <c r="D9" s="54" t="s">
        <v>759</v>
      </c>
      <c r="E9" s="54" t="s">
        <v>760</v>
      </c>
      <c r="F9" s="55" t="s">
        <v>761</v>
      </c>
      <c r="G9" s="54" t="s">
        <v>762</v>
      </c>
      <c r="H9" s="55" t="s">
        <v>763</v>
      </c>
      <c r="I9" s="55" t="s">
        <v>764</v>
      </c>
      <c r="J9" s="55" t="s">
        <v>765</v>
      </c>
      <c r="K9" s="55" t="s">
        <v>766</v>
      </c>
      <c r="L9" s="56" t="s">
        <v>767</v>
      </c>
      <c r="M9" s="55" t="s">
        <v>768</v>
      </c>
      <c r="N9" s="75" t="s">
        <v>769</v>
      </c>
      <c r="O9" s="75" t="s">
        <v>770</v>
      </c>
      <c r="P9" s="75" t="s">
        <v>771</v>
      </c>
      <c r="Q9" s="55" t="s">
        <v>772</v>
      </c>
      <c r="R9" s="75" t="s">
        <v>773</v>
      </c>
      <c r="S9" s="75" t="s">
        <v>774</v>
      </c>
      <c r="T9" s="75" t="s">
        <v>775</v>
      </c>
      <c r="U9" s="75" t="s">
        <v>776</v>
      </c>
      <c r="V9" s="75" t="s">
        <v>777</v>
      </c>
      <c r="W9" s="75" t="s">
        <v>778</v>
      </c>
      <c r="X9" s="75" t="s">
        <v>779</v>
      </c>
      <c r="Y9" s="75" t="s">
        <v>780</v>
      </c>
      <c r="Z9" s="75" t="s">
        <v>781</v>
      </c>
      <c r="AA9" s="75" t="s">
        <v>782</v>
      </c>
      <c r="AB9" s="75" t="s">
        <v>783</v>
      </c>
      <c r="AC9" s="55" t="s">
        <v>784</v>
      </c>
      <c r="AD9" s="53" t="s">
        <v>785</v>
      </c>
      <c r="AE9" s="57"/>
    </row>
    <row r="10" spans="1:35" ht="15" customHeight="1" x14ac:dyDescent="0.25"/>
    <row r="11" spans="1:35" ht="15" customHeight="1" x14ac:dyDescent="0.25"/>
    <row r="12" spans="1:35" ht="15" customHeight="1" x14ac:dyDescent="0.25">
      <c r="A12" s="144" t="s">
        <v>9</v>
      </c>
      <c r="B12" s="252" t="s">
        <v>132</v>
      </c>
      <c r="C12" s="60" t="s">
        <v>786</v>
      </c>
      <c r="D12" s="60"/>
      <c r="E12" s="61"/>
      <c r="F12" s="61"/>
      <c r="G12" s="61" t="s">
        <v>787</v>
      </c>
      <c r="H12" s="62"/>
      <c r="I12" s="61"/>
      <c r="J12" s="142"/>
      <c r="K12" s="142"/>
      <c r="L12" s="63"/>
      <c r="M12" s="62" t="s">
        <v>788</v>
      </c>
      <c r="N12" s="62"/>
      <c r="O12" s="61"/>
      <c r="P12" s="61"/>
      <c r="Q12" s="61" t="str">
        <f t="shared" ref="Q12:Q20" si="0">CONCATENATE(M12,IF(M12&lt;&gt;""," ",""),N12,IF(N12&lt;&gt;""," ",""),O12,IF(O12&lt;&gt;""," ",""),P12,IF(P12&lt;&gt;""," ",""))</f>
        <v xml:space="preserve">Rack 7 slots </v>
      </c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4"/>
      <c r="AD12" s="65"/>
    </row>
    <row r="13" spans="1:35" ht="15" customHeight="1" x14ac:dyDescent="0.25">
      <c r="A13" s="144" t="s">
        <v>9</v>
      </c>
      <c r="B13" s="252" t="str">
        <f>$B$23</f>
        <v>SL3-MEH-ACP1</v>
      </c>
      <c r="C13" s="60" t="s">
        <v>786</v>
      </c>
      <c r="D13" s="60"/>
      <c r="E13" s="61"/>
      <c r="F13" s="61"/>
      <c r="G13" s="308" t="s">
        <v>789</v>
      </c>
      <c r="H13" s="62"/>
      <c r="I13" s="61" t="s">
        <v>790</v>
      </c>
      <c r="J13" s="142"/>
      <c r="K13" s="142"/>
      <c r="L13" s="63"/>
      <c r="M13" s="62" t="s">
        <v>791</v>
      </c>
      <c r="N13" s="62"/>
      <c r="O13" s="61"/>
      <c r="P13" s="61"/>
      <c r="Q13" s="61" t="str">
        <f t="shared" si="0"/>
        <v xml:space="preserve">Power Supply 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4"/>
      <c r="AD13" s="65"/>
      <c r="AE13" s="38" t="str">
        <f t="shared" ref="AE13:AE16" si="1">B13</f>
        <v>SL3-MEH-ACP1</v>
      </c>
    </row>
    <row r="14" spans="1:35" ht="15" customHeight="1" x14ac:dyDescent="0.25">
      <c r="A14" s="144" t="s">
        <v>9</v>
      </c>
      <c r="B14" s="252" t="str">
        <f>$B$23</f>
        <v>SL3-MEH-ACP1</v>
      </c>
      <c r="C14" s="60" t="s">
        <v>786</v>
      </c>
      <c r="D14" s="60" t="s">
        <v>786</v>
      </c>
      <c r="E14" s="61"/>
      <c r="F14" s="340" t="str">
        <f>IFERROR(CONCATENATE(VLOOKUP(G14,'LOOK-UP TABLES'!$E$9:$J$101,5,FALSE),C14,D14,VLOOKUP(G14,'LOOK-UP TABLES'!$E$9:$J$101,6,FALSE),E14),"")</f>
        <v>CPU-0000</v>
      </c>
      <c r="G14" s="61" t="s">
        <v>792</v>
      </c>
      <c r="H14" s="62"/>
      <c r="I14" s="61" t="s">
        <v>793</v>
      </c>
      <c r="J14" s="142"/>
      <c r="K14" s="142"/>
      <c r="L14" s="63"/>
      <c r="M14" s="62" t="s">
        <v>794</v>
      </c>
      <c r="N14" s="62"/>
      <c r="O14" s="61"/>
      <c r="P14" s="61"/>
      <c r="Q14" s="308" t="str">
        <f t="shared" si="0"/>
        <v xml:space="preserve">Processor 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4"/>
      <c r="AD14" s="65"/>
      <c r="AE14" s="38" t="str">
        <f t="shared" ref="AE14:AE15" si="2">B14</f>
        <v>SL3-MEH-ACP1</v>
      </c>
    </row>
    <row r="15" spans="1:35" ht="15" customHeight="1" x14ac:dyDescent="0.25">
      <c r="A15" s="144" t="s">
        <v>9</v>
      </c>
      <c r="B15" s="252" t="str">
        <f>$B$23</f>
        <v>SL3-MEH-ACP1</v>
      </c>
      <c r="C15" s="60" t="s">
        <v>786</v>
      </c>
      <c r="D15" s="60" t="s">
        <v>645</v>
      </c>
      <c r="E15" s="61"/>
      <c r="F15" s="340" t="str">
        <f>IFERROR(CONCATENATE(VLOOKUP(G15,'LOOK-UP TABLES'!$E$9:$J$101,5,FALSE),C15,D15,VLOOKUP(G15,'LOOK-UP TABLES'!$E$9:$J$101,6,FALSE),E15),"")</f>
        <v>SP-0001</v>
      </c>
      <c r="G15" s="61" t="s">
        <v>795</v>
      </c>
      <c r="H15" s="62"/>
      <c r="I15" s="61" t="s">
        <v>793</v>
      </c>
      <c r="J15" s="142"/>
      <c r="K15" s="142"/>
      <c r="L15" s="63"/>
      <c r="M15" s="62" t="s">
        <v>796</v>
      </c>
      <c r="N15" s="62"/>
      <c r="O15" s="61"/>
      <c r="P15" s="61"/>
      <c r="Q15" s="308" t="str">
        <f t="shared" si="0"/>
        <v xml:space="preserve">Safety Partner 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4"/>
      <c r="AD15" s="65"/>
      <c r="AE15" s="38" t="str">
        <f t="shared" si="2"/>
        <v>SL3-MEH-ACP1</v>
      </c>
    </row>
    <row r="16" spans="1:35" ht="15" customHeight="1" x14ac:dyDescent="0.25">
      <c r="A16" s="144" t="s">
        <v>9</v>
      </c>
      <c r="B16" s="252" t="str">
        <f t="shared" ref="B16:B17" si="3">$B$23</f>
        <v>SL3-MEH-ACP1</v>
      </c>
      <c r="C16" s="60" t="s">
        <v>786</v>
      </c>
      <c r="D16" s="60" t="s">
        <v>660</v>
      </c>
      <c r="E16" s="61"/>
      <c r="F16" s="340" t="str">
        <f>IFERROR(CONCATENATE(VLOOKUP(G16,'LOOK-UP TABLES'!$E$9:$J$101,5,FALSE),C16,D16,VLOOKUP(G16,'LOOK-UP TABLES'!$E$9:$J$101,6,FALSE),E16),"")</f>
        <v>EN2T_0002</v>
      </c>
      <c r="G16" s="61" t="s">
        <v>797</v>
      </c>
      <c r="H16" s="62"/>
      <c r="I16" s="61" t="s">
        <v>793</v>
      </c>
      <c r="J16" s="142"/>
      <c r="K16" s="142"/>
      <c r="L16" s="63"/>
      <c r="M16" s="62" t="s">
        <v>798</v>
      </c>
      <c r="N16" s="62"/>
      <c r="O16" s="61"/>
      <c r="P16" s="61"/>
      <c r="Q16" s="61" t="str">
        <f>CONCATENATE(M16,IF(M16&lt;&gt;""," ",""),N16,IF(N16&lt;&gt;""," ",""),O16,IF(O16&lt;&gt;""," ",""),P16,IF(P16&lt;&gt;""," ",""))</f>
        <v xml:space="preserve">Communication 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4"/>
      <c r="AD16" s="65"/>
      <c r="AE16" s="38" t="str">
        <f t="shared" si="1"/>
        <v>SL3-MEH-ACP1</v>
      </c>
    </row>
    <row r="17" spans="1:31" ht="15" customHeight="1" x14ac:dyDescent="0.25">
      <c r="A17" s="144" t="s">
        <v>9</v>
      </c>
      <c r="B17" s="252" t="str">
        <f t="shared" si="3"/>
        <v>SL3-MEH-ACP1</v>
      </c>
      <c r="C17" s="60" t="s">
        <v>786</v>
      </c>
      <c r="D17" s="60" t="s">
        <v>661</v>
      </c>
      <c r="E17" s="61"/>
      <c r="F17" s="340" t="str">
        <f>IFERROR(CONCATENATE(VLOOKUP(G17,'LOOK-UP TABLES'!$E$9:$J$101,5,FALSE),C17,D17,VLOOKUP(G17,'LOOK-UP TABLES'!$E$9:$J$101,6,FALSE),E17),"")</f>
        <v>EN2T_0003</v>
      </c>
      <c r="G17" s="61" t="s">
        <v>797</v>
      </c>
      <c r="H17" s="62"/>
      <c r="I17" s="61" t="s">
        <v>793</v>
      </c>
      <c r="J17" s="142"/>
      <c r="K17" s="142"/>
      <c r="L17" s="63"/>
      <c r="M17" s="62" t="s">
        <v>798</v>
      </c>
      <c r="N17" s="62"/>
      <c r="O17" s="61"/>
      <c r="P17" s="61"/>
      <c r="Q17" s="61" t="str">
        <f t="shared" si="0"/>
        <v xml:space="preserve">Communication </v>
      </c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4"/>
      <c r="AD17" s="65"/>
      <c r="AE17" s="38" t="str">
        <f t="shared" ref="AE17:AE19" si="4">B17</f>
        <v>SL3-MEH-ACP1</v>
      </c>
    </row>
    <row r="18" spans="1:31" ht="15" customHeight="1" x14ac:dyDescent="0.25">
      <c r="A18" s="144" t="s">
        <v>9</v>
      </c>
      <c r="B18" s="252" t="str">
        <f>$B$23</f>
        <v>SL3-MEH-ACP1</v>
      </c>
      <c r="C18" s="60" t="s">
        <v>786</v>
      </c>
      <c r="D18" s="60" t="s">
        <v>676</v>
      </c>
      <c r="E18" s="61"/>
      <c r="F18" s="61"/>
      <c r="G18" s="61"/>
      <c r="H18" s="62"/>
      <c r="I18" s="61"/>
      <c r="J18" s="142"/>
      <c r="K18" s="142"/>
      <c r="L18" s="63"/>
      <c r="M18" s="319" t="s">
        <v>799</v>
      </c>
      <c r="N18" s="62" t="s">
        <v>800</v>
      </c>
      <c r="O18" s="61"/>
      <c r="P18" s="61"/>
      <c r="Q18" s="61" t="str">
        <f t="shared" si="0"/>
        <v xml:space="preserve">-- Network Module Only </v>
      </c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4"/>
      <c r="AD18" s="65"/>
      <c r="AE18" s="38" t="str">
        <f t="shared" si="4"/>
        <v>SL3-MEH-ACP1</v>
      </c>
    </row>
    <row r="19" spans="1:31" ht="15" customHeight="1" x14ac:dyDescent="0.25">
      <c r="A19" s="144" t="s">
        <v>9</v>
      </c>
      <c r="B19" s="252" t="str">
        <f>$B$23</f>
        <v>SL3-MEH-ACP1</v>
      </c>
      <c r="C19" s="60" t="s">
        <v>786</v>
      </c>
      <c r="D19" s="60" t="s">
        <v>678</v>
      </c>
      <c r="E19" s="61"/>
      <c r="F19" s="61"/>
      <c r="G19" s="61"/>
      <c r="H19" s="62"/>
      <c r="I19" s="61"/>
      <c r="J19" s="142"/>
      <c r="K19" s="142"/>
      <c r="L19" s="63"/>
      <c r="M19" s="319" t="s">
        <v>799</v>
      </c>
      <c r="N19" s="62" t="s">
        <v>800</v>
      </c>
      <c r="O19" s="61"/>
      <c r="P19" s="61"/>
      <c r="Q19" s="61" t="str">
        <f t="shared" si="0"/>
        <v xml:space="preserve">-- Network Module Only </v>
      </c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4"/>
      <c r="AD19" s="65"/>
      <c r="AE19" s="38" t="str">
        <f t="shared" si="4"/>
        <v>SL3-MEH-ACP1</v>
      </c>
    </row>
    <row r="20" spans="1:31" ht="15" customHeight="1" x14ac:dyDescent="0.25">
      <c r="A20" s="144" t="s">
        <v>9</v>
      </c>
      <c r="B20" s="252" t="str">
        <f>$B$23</f>
        <v>SL3-MEH-ACP1</v>
      </c>
      <c r="C20" s="60" t="s">
        <v>786</v>
      </c>
      <c r="D20" s="60" t="s">
        <v>679</v>
      </c>
      <c r="E20" s="61"/>
      <c r="F20" s="61"/>
      <c r="G20" s="61"/>
      <c r="H20" s="62"/>
      <c r="I20" s="61"/>
      <c r="J20" s="142"/>
      <c r="K20" s="142"/>
      <c r="L20" s="63"/>
      <c r="M20" s="319" t="s">
        <v>799</v>
      </c>
      <c r="N20" s="62" t="s">
        <v>800</v>
      </c>
      <c r="O20" s="61"/>
      <c r="P20" s="61"/>
      <c r="Q20" s="61" t="str">
        <f t="shared" si="0"/>
        <v xml:space="preserve">-- Network Module Only </v>
      </c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4"/>
      <c r="AD20" s="65"/>
      <c r="AE20" s="38" t="str">
        <f t="shared" ref="AE20" si="5">B20</f>
        <v>SL3-MEH-ACP1</v>
      </c>
    </row>
    <row r="21" spans="1:31" ht="15" customHeight="1" x14ac:dyDescent="0.25"/>
    <row r="22" spans="1:31" ht="15" customHeight="1" x14ac:dyDescent="0.25"/>
    <row r="23" spans="1:31" ht="15" customHeight="1" x14ac:dyDescent="0.25">
      <c r="A23" s="144" t="s">
        <v>9</v>
      </c>
      <c r="B23" s="252" t="s">
        <v>132</v>
      </c>
      <c r="C23" s="60" t="s">
        <v>645</v>
      </c>
      <c r="D23" s="60"/>
      <c r="E23" s="61"/>
      <c r="F23" s="61"/>
      <c r="G23" s="61" t="s">
        <v>801</v>
      </c>
      <c r="H23" s="62"/>
      <c r="I23" s="61"/>
      <c r="J23" s="142"/>
      <c r="K23" s="142"/>
      <c r="L23" s="63"/>
      <c r="M23" s="62" t="s">
        <v>802</v>
      </c>
      <c r="N23" s="62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4"/>
      <c r="AD23" s="65"/>
    </row>
    <row r="24" spans="1:31" ht="15" customHeight="1" x14ac:dyDescent="0.25">
      <c r="A24" s="144" t="s">
        <v>9</v>
      </c>
      <c r="B24" s="252" t="str">
        <f t="shared" ref="B24:B269" si="6">$B$23</f>
        <v>SL3-MEH-ACP1</v>
      </c>
      <c r="C24" s="60" t="s">
        <v>645</v>
      </c>
      <c r="D24" s="341"/>
      <c r="E24" s="61"/>
      <c r="F24" s="340"/>
      <c r="G24" s="308" t="s">
        <v>789</v>
      </c>
      <c r="H24" s="62"/>
      <c r="I24" s="61" t="s">
        <v>790</v>
      </c>
      <c r="J24" s="142"/>
      <c r="K24" s="142"/>
      <c r="L24" s="63"/>
      <c r="M24" s="62"/>
      <c r="N24" s="62"/>
      <c r="O24" s="61"/>
      <c r="P24" s="61"/>
      <c r="Q24" s="61" t="s">
        <v>803</v>
      </c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4"/>
      <c r="AD24" s="65"/>
      <c r="AE24" s="38" t="str">
        <f t="shared" ref="AE24:AE41" si="7">B24</f>
        <v>SL3-MEH-ACP1</v>
      </c>
    </row>
    <row r="25" spans="1:31" ht="15" customHeight="1" x14ac:dyDescent="0.25">
      <c r="A25" s="260" t="s">
        <v>9</v>
      </c>
      <c r="B25" s="255" t="str">
        <f>B269</f>
        <v>SL3-MEH-ACP1</v>
      </c>
      <c r="C25" s="145" t="str">
        <f>$C$23</f>
        <v>01</v>
      </c>
      <c r="D25" s="73" t="s">
        <v>786</v>
      </c>
      <c r="E25" s="70" t="s">
        <v>786</v>
      </c>
      <c r="F25" s="29" t="str">
        <f>IFERROR(CONCATENATE(VLOOKUP(G25,'LOOK-UP TABLES'!$E$9:$J$101,5,FALSE),C25,D25,VLOOKUP(G25,'LOOK-UP TABLES'!$E$9:$J$101,6,FALSE),E25),"")</f>
        <v>I_0100-00</v>
      </c>
      <c r="G25" s="29" t="s">
        <v>804</v>
      </c>
      <c r="H25" s="26" t="str">
        <f>IFERROR(VLOOKUP(G25,'LOOK-UP TABLES'!$E$9:$J$101,2,FALSE),"")</f>
        <v>RTD</v>
      </c>
      <c r="I25" s="29" t="str">
        <f>IFERROR(VLOOKUP(G25,'LOOK-UP TABLES'!$E$9:$J$101,3,FALSE),"")</f>
        <v>0-5000</v>
      </c>
      <c r="J25" s="21" t="s">
        <v>805</v>
      </c>
      <c r="K25" s="513" t="str">
        <f>IF(J25&lt;&gt;"",CONCATENATE(J25,L25),"SPARE")</f>
        <v>SL3-BC-M1-TE1</v>
      </c>
      <c r="L25" s="76"/>
      <c r="M25" s="143" t="str">
        <f>IF($J25&lt;&gt;"",IF(VLOOKUP($J25,INSTRUMENT_LIST!$L$10:$R$716,3,FALSE)=0,"",VLOOKUP($J25,INSTRUMENT_LIST!$L$10:$R$716,3,FALSE)),"")</f>
        <v>Shiploader 3</v>
      </c>
      <c r="N25" s="143" t="str">
        <f>IF($J25&lt;&gt;"",IF(VLOOKUP($J25,INSTRUMENT_LIST!$L$10:$R$716,4,FALSE)=0,"",VLOOKUP($J25,INSTRUMENT_LIST!$L$10:$R$716,4,FALSE)),"")&amp;" "&amp;IF($J25&lt;&gt;"",IF(VLOOKUP($J25,INSTRUMENT_LIST!$L$10:$R$716,5,FALSE)=0,"",SUBSTITUTE(VLOOKUP($J25,INSTRUMENT_LIST!$L$10:$R$716,5,FALSE),"LOCAL CONTROL STATION","LCS")),"")</f>
        <v>Boom Conveyor Motor 1 Phase A</v>
      </c>
      <c r="O25" s="143" t="str">
        <f>IF($J25&lt;&gt;"",IF(VLOOKUP($J25,INSTRUMENT_LIST!$L$10:$R$716,6,FALSE)=0,"",VLOOKUP($J25,INSTRUMENT_LIST!$L$10:$R$716,6,FALSE)),"")</f>
        <v>Winding Temperature</v>
      </c>
      <c r="P25" s="143" t="str">
        <f>IF($J25&lt;&gt;"",IF(VLOOKUP($J25,INSTRUMENT_LIST!$L$10:$R$716,7,FALSE)=0,"",VLOOKUP($J25,INSTRUMENT_LIST!$L$10:$R$716,7,FALSE)),"")</f>
        <v>RTD 1</v>
      </c>
      <c r="Q25" s="143" t="str">
        <f t="shared" ref="Q25:Q32" si="8">CONCATENATE(M25,IF(M25&lt;&gt;""," ",""),N25,IF(N25&lt;&gt;""," ",""),O25,IF(O25&lt;&gt;""," ",""),P25,IF(P25&lt;&gt;""," ",""))</f>
        <v xml:space="preserve">Shiploader 3 Boom Conveyor Motor 1 Phase A Winding Temperature RTD 1 </v>
      </c>
      <c r="R25" s="161"/>
      <c r="S25" s="160"/>
      <c r="T25" s="160"/>
      <c r="U25" s="160"/>
      <c r="V25" s="160"/>
      <c r="W25" s="160"/>
      <c r="X25" s="160"/>
      <c r="Y25" s="160"/>
      <c r="Z25" s="160"/>
      <c r="AA25" s="160"/>
      <c r="AB25" s="68" t="str">
        <f t="shared" ref="AB25:AB28" si="9">IF((OR(H25="AI",H25="AO")),CONCATENATE(H25,"_",C25,D25,"_CH[",E25,"]"),CONCATENATE(H25,"_",C25,D25,".",E25))</f>
        <v>RTD_0100.00</v>
      </c>
      <c r="AC25" s="55"/>
      <c r="AD25" s="145"/>
      <c r="AE25" s="38" t="str">
        <f t="shared" si="7"/>
        <v>SL3-MEH-ACP1</v>
      </c>
    </row>
    <row r="26" spans="1:31" ht="15" customHeight="1" x14ac:dyDescent="0.25">
      <c r="A26" s="260" t="s">
        <v>9</v>
      </c>
      <c r="B26" s="255" t="str">
        <f t="shared" ref="B26:B32" si="10">B25</f>
        <v>SL3-MEH-ACP1</v>
      </c>
      <c r="C26" s="145" t="str">
        <f t="shared" ref="C26:C32" si="11">$C$23</f>
        <v>01</v>
      </c>
      <c r="D26" s="73" t="s">
        <v>786</v>
      </c>
      <c r="E26" s="70" t="s">
        <v>645</v>
      </c>
      <c r="F26" s="29" t="str">
        <f>IFERROR(CONCATENATE(VLOOKUP(G26,'LOOK-UP TABLES'!$E$9:$J$101,5,FALSE),C26,D26,VLOOKUP(G26,'LOOK-UP TABLES'!$E$9:$J$101,6,FALSE),E26),"")</f>
        <v>I_0100-01</v>
      </c>
      <c r="G26" s="29" t="s">
        <v>804</v>
      </c>
      <c r="H26" s="26" t="str">
        <f>IFERROR(VLOOKUP(G26,'LOOK-UP TABLES'!$E$9:$J$101,2,FALSE),"")</f>
        <v>RTD</v>
      </c>
      <c r="I26" s="29" t="str">
        <f>IFERROR(VLOOKUP(G26,'LOOK-UP TABLES'!$E$9:$J$101,3,FALSE),"")</f>
        <v>0-5000</v>
      </c>
      <c r="J26" s="21" t="s">
        <v>806</v>
      </c>
      <c r="K26" s="513" t="str">
        <f t="shared" ref="K26:K28" si="12">IF(J26&lt;&gt;"",CONCATENATE(J26,L26),"SPARE")</f>
        <v>SL3-BC-M1-TE2</v>
      </c>
      <c r="L26" s="72"/>
      <c r="M26" s="143" t="str">
        <f>IF($J26&lt;&gt;"",IF(VLOOKUP($J26,INSTRUMENT_LIST!$L$10:$R$716,3,FALSE)=0,"",VLOOKUP($J26,INSTRUMENT_LIST!$L$10:$R$716,3,FALSE)),"")</f>
        <v>Shiploader 3</v>
      </c>
      <c r="N26" s="143" t="str">
        <f>IF($J26&lt;&gt;"",IF(VLOOKUP($J26,INSTRUMENT_LIST!$L$10:$R$716,4,FALSE)=0,"",VLOOKUP($J26,INSTRUMENT_LIST!$L$10:$R$716,4,FALSE)),"")&amp;" "&amp;IF($J26&lt;&gt;"",IF(VLOOKUP($J26,INSTRUMENT_LIST!$L$10:$R$716,5,FALSE)=0,"",SUBSTITUTE(VLOOKUP($J26,INSTRUMENT_LIST!$L$10:$R$716,5,FALSE),"LOCAL CONTROL STATION","LCS")),"")</f>
        <v>Boom Conveyor Motor 1 Phase A</v>
      </c>
      <c r="O26" s="143" t="str">
        <f>IF($J26&lt;&gt;"",IF(VLOOKUP($J26,INSTRUMENT_LIST!$L$10:$R$716,6,FALSE)=0,"",VLOOKUP($J26,INSTRUMENT_LIST!$L$10:$R$716,6,FALSE)),"")</f>
        <v>Winding Temperature</v>
      </c>
      <c r="P26" s="143" t="str">
        <f>IF($J26&lt;&gt;"",IF(VLOOKUP($J26,INSTRUMENT_LIST!$L$10:$R$716,7,FALSE)=0,"",VLOOKUP($J26,INSTRUMENT_LIST!$L$10:$R$716,7,FALSE)),"")</f>
        <v>RTD 2</v>
      </c>
      <c r="Q26" s="143" t="str">
        <f t="shared" si="8"/>
        <v xml:space="preserve">Shiploader 3 Boom Conveyor Motor 1 Phase A Winding Temperature RTD 2 </v>
      </c>
      <c r="R26" s="161"/>
      <c r="S26" s="160"/>
      <c r="T26" s="160"/>
      <c r="U26" s="160"/>
      <c r="V26" s="160"/>
      <c r="W26" s="160"/>
      <c r="X26" s="160"/>
      <c r="Y26" s="160"/>
      <c r="Z26" s="160"/>
      <c r="AA26" s="160"/>
      <c r="AB26" s="68" t="str">
        <f t="shared" si="9"/>
        <v>RTD_0100.01</v>
      </c>
      <c r="AC26" s="55"/>
      <c r="AD26" s="55"/>
      <c r="AE26" s="38" t="str">
        <f t="shared" si="7"/>
        <v>SL3-MEH-ACP1</v>
      </c>
    </row>
    <row r="27" spans="1:31" ht="15" customHeight="1" x14ac:dyDescent="0.25">
      <c r="A27" s="260" t="s">
        <v>9</v>
      </c>
      <c r="B27" s="255" t="str">
        <f t="shared" si="10"/>
        <v>SL3-MEH-ACP1</v>
      </c>
      <c r="C27" s="145" t="str">
        <f t="shared" si="11"/>
        <v>01</v>
      </c>
      <c r="D27" s="73" t="s">
        <v>786</v>
      </c>
      <c r="E27" s="70" t="s">
        <v>660</v>
      </c>
      <c r="F27" s="29" t="str">
        <f>IFERROR(CONCATENATE(VLOOKUP(G27,'LOOK-UP TABLES'!$E$9:$J$101,5,FALSE),C27,D27,VLOOKUP(G27,'LOOK-UP TABLES'!$E$9:$J$101,6,FALSE),E27),"")</f>
        <v>I_0100-02</v>
      </c>
      <c r="G27" s="29" t="s">
        <v>804</v>
      </c>
      <c r="H27" s="26" t="str">
        <f>IFERROR(VLOOKUP(G27,'LOOK-UP TABLES'!$E$9:$J$101,2,FALSE),"")</f>
        <v>RTD</v>
      </c>
      <c r="I27" s="29" t="str">
        <f>IFERROR(VLOOKUP(G27,'LOOK-UP TABLES'!$E$9:$J$101,3,FALSE),"")</f>
        <v>0-5000</v>
      </c>
      <c r="J27" s="21" t="s">
        <v>807</v>
      </c>
      <c r="K27" s="513" t="str">
        <f t="shared" si="12"/>
        <v>SL3-BC-M1-TE3</v>
      </c>
      <c r="L27" s="72"/>
      <c r="M27" s="143" t="str">
        <f>IF($J27&lt;&gt;"",IF(VLOOKUP($J27,INSTRUMENT_LIST!$L$10:$R$716,3,FALSE)=0,"",VLOOKUP($J27,INSTRUMENT_LIST!$L$10:$R$716,3,FALSE)),"")</f>
        <v>Shiploader 3</v>
      </c>
      <c r="N27" s="143" t="str">
        <f>IF($J27&lt;&gt;"",IF(VLOOKUP($J27,INSTRUMENT_LIST!$L$10:$R$716,4,FALSE)=0,"",VLOOKUP($J27,INSTRUMENT_LIST!$L$10:$R$716,4,FALSE)),"")&amp;" "&amp;IF($J27&lt;&gt;"",IF(VLOOKUP($J27,INSTRUMENT_LIST!$L$10:$R$716,5,FALSE)=0,"",SUBSTITUTE(VLOOKUP($J27,INSTRUMENT_LIST!$L$10:$R$716,5,FALSE),"LOCAL CONTROL STATION","LCS")),"")</f>
        <v>Boom Conveyor Motor 1 Phase B</v>
      </c>
      <c r="O27" s="143" t="str">
        <f>IF($J27&lt;&gt;"",IF(VLOOKUP($J27,INSTRUMENT_LIST!$L$10:$R$716,6,FALSE)=0,"",VLOOKUP($J27,INSTRUMENT_LIST!$L$10:$R$716,6,FALSE)),"")</f>
        <v>Winding Temperature</v>
      </c>
      <c r="P27" s="143" t="str">
        <f>IF($J27&lt;&gt;"",IF(VLOOKUP($J27,INSTRUMENT_LIST!$L$10:$R$716,7,FALSE)=0,"",VLOOKUP($J27,INSTRUMENT_LIST!$L$10:$R$716,7,FALSE)),"")</f>
        <v>RTD 1</v>
      </c>
      <c r="Q27" s="143" t="str">
        <f t="shared" si="8"/>
        <v xml:space="preserve">Shiploader 3 Boom Conveyor Motor 1 Phase B Winding Temperature RTD 1 </v>
      </c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68" t="str">
        <f t="shared" si="9"/>
        <v>RTD_0100.02</v>
      </c>
      <c r="AC27" s="55"/>
      <c r="AD27" s="55"/>
      <c r="AE27" s="38" t="str">
        <f t="shared" si="7"/>
        <v>SL3-MEH-ACP1</v>
      </c>
    </row>
    <row r="28" spans="1:31" ht="15" customHeight="1" x14ac:dyDescent="0.25">
      <c r="A28" s="260" t="s">
        <v>9</v>
      </c>
      <c r="B28" s="255" t="str">
        <f t="shared" si="10"/>
        <v>SL3-MEH-ACP1</v>
      </c>
      <c r="C28" s="145" t="str">
        <f t="shared" si="11"/>
        <v>01</v>
      </c>
      <c r="D28" s="73" t="s">
        <v>786</v>
      </c>
      <c r="E28" s="70" t="s">
        <v>661</v>
      </c>
      <c r="F28" s="29" t="str">
        <f>IFERROR(CONCATENATE(VLOOKUP(G28,'LOOK-UP TABLES'!$E$9:$J$101,5,FALSE),C28,D28,VLOOKUP(G28,'LOOK-UP TABLES'!$E$9:$J$101,6,FALSE),E28),"")</f>
        <v>I_0100-03</v>
      </c>
      <c r="G28" s="29" t="s">
        <v>804</v>
      </c>
      <c r="H28" s="26" t="str">
        <f>IFERROR(VLOOKUP(G28,'LOOK-UP TABLES'!$E$9:$J$101,2,FALSE),"")</f>
        <v>RTD</v>
      </c>
      <c r="I28" s="29" t="str">
        <f>IFERROR(VLOOKUP(G28,'LOOK-UP TABLES'!$E$9:$J$101,3,FALSE),"")</f>
        <v>0-5000</v>
      </c>
      <c r="J28" s="21" t="s">
        <v>808</v>
      </c>
      <c r="K28" s="513" t="str">
        <f t="shared" si="12"/>
        <v>SL3-BC-M1-TE4</v>
      </c>
      <c r="L28" s="72"/>
      <c r="M28" s="143" t="str">
        <f>IF($J28&lt;&gt;"",IF(VLOOKUP($J28,INSTRUMENT_LIST!$L$10:$R$716,3,FALSE)=0,"",VLOOKUP($J28,INSTRUMENT_LIST!$L$10:$R$716,3,FALSE)),"")</f>
        <v>Shiploader 3</v>
      </c>
      <c r="N28" s="143" t="str">
        <f>IF($J28&lt;&gt;"",IF(VLOOKUP($J28,INSTRUMENT_LIST!$L$10:$R$716,4,FALSE)=0,"",VLOOKUP($J28,INSTRUMENT_LIST!$L$10:$R$716,4,FALSE)),"")&amp;" "&amp;IF($J28&lt;&gt;"",IF(VLOOKUP($J28,INSTRUMENT_LIST!$L$10:$R$716,5,FALSE)=0,"",SUBSTITUTE(VLOOKUP($J28,INSTRUMENT_LIST!$L$10:$R$716,5,FALSE),"LOCAL CONTROL STATION","LCS")),"")</f>
        <v>Boom Conveyor Motor 1 Phase B</v>
      </c>
      <c r="O28" s="143" t="str">
        <f>IF($J28&lt;&gt;"",IF(VLOOKUP($J28,INSTRUMENT_LIST!$L$10:$R$716,6,FALSE)=0,"",VLOOKUP($J28,INSTRUMENT_LIST!$L$10:$R$716,6,FALSE)),"")</f>
        <v>Winding Temperature</v>
      </c>
      <c r="P28" s="143" t="str">
        <f>IF($J28&lt;&gt;"",IF(VLOOKUP($J28,INSTRUMENT_LIST!$L$10:$R$716,7,FALSE)=0,"",VLOOKUP($J28,INSTRUMENT_LIST!$L$10:$R$716,7,FALSE)),"")</f>
        <v>RTD 2</v>
      </c>
      <c r="Q28" s="143" t="str">
        <f t="shared" si="8"/>
        <v xml:space="preserve">Shiploader 3 Boom Conveyor Motor 1 Phase B Winding Temperature RTD 2 </v>
      </c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68" t="str">
        <f t="shared" si="9"/>
        <v>RTD_0100.03</v>
      </c>
      <c r="AC28" s="55"/>
      <c r="AD28" s="55"/>
      <c r="AE28" s="38" t="str">
        <f t="shared" si="7"/>
        <v>SL3-MEH-ACP1</v>
      </c>
    </row>
    <row r="29" spans="1:31" ht="15" customHeight="1" x14ac:dyDescent="0.25">
      <c r="A29" s="260" t="s">
        <v>9</v>
      </c>
      <c r="B29" s="255" t="str">
        <f>B28</f>
        <v>SL3-MEH-ACP1</v>
      </c>
      <c r="C29" s="145" t="str">
        <f>$C$23</f>
        <v>01</v>
      </c>
      <c r="D29" s="73" t="s">
        <v>786</v>
      </c>
      <c r="E29" s="70" t="s">
        <v>676</v>
      </c>
      <c r="F29" s="29" t="str">
        <f>IFERROR(CONCATENATE(VLOOKUP(G29,'LOOK-UP TABLES'!$E$9:$J$101,5,FALSE),C29,D29,VLOOKUP(G29,'LOOK-UP TABLES'!$E$9:$J$101,6,FALSE),E29),"")</f>
        <v>I_0100-04</v>
      </c>
      <c r="G29" s="29" t="s">
        <v>804</v>
      </c>
      <c r="H29" s="26" t="str">
        <f>IFERROR(VLOOKUP(G29,'LOOK-UP TABLES'!$E$9:$J$101,2,FALSE),"")</f>
        <v>RTD</v>
      </c>
      <c r="I29" s="29" t="str">
        <f>IFERROR(VLOOKUP(G29,'LOOK-UP TABLES'!$E$9:$J$101,3,FALSE),"")</f>
        <v>0-5000</v>
      </c>
      <c r="J29" s="21" t="s">
        <v>809</v>
      </c>
      <c r="K29" s="513" t="str">
        <f>IF(J29&lt;&gt;"",CONCATENATE(J29,L29),"SPARE")</f>
        <v>SL3-BC-M1-TE5</v>
      </c>
      <c r="L29" s="76"/>
      <c r="M29" s="143" t="str">
        <f>IF($J29&lt;&gt;"",IF(VLOOKUP($J29,INSTRUMENT_LIST!$L$10:$R$716,3,FALSE)=0,"",VLOOKUP($J29,INSTRUMENT_LIST!$L$10:$R$716,3,FALSE)),"")</f>
        <v>Shiploader 3</v>
      </c>
      <c r="N29" s="143" t="str">
        <f>IF($J29&lt;&gt;"",IF(VLOOKUP($J29,INSTRUMENT_LIST!$L$10:$R$716,4,FALSE)=0,"",VLOOKUP($J29,INSTRUMENT_LIST!$L$10:$R$716,4,FALSE)),"")&amp;" "&amp;IF($J29&lt;&gt;"",IF(VLOOKUP($J29,INSTRUMENT_LIST!$L$10:$R$716,5,FALSE)=0,"",SUBSTITUTE(VLOOKUP($J29,INSTRUMENT_LIST!$L$10:$R$716,5,FALSE),"LOCAL CONTROL STATION","LCS")),"")</f>
        <v>Boom Conveyor Motor 1 Phase C</v>
      </c>
      <c r="O29" s="143" t="str">
        <f>IF($J29&lt;&gt;"",IF(VLOOKUP($J29,INSTRUMENT_LIST!$L$10:$R$716,6,FALSE)=0,"",VLOOKUP($J29,INSTRUMENT_LIST!$L$10:$R$716,6,FALSE)),"")</f>
        <v>Winding Temperature</v>
      </c>
      <c r="P29" s="143" t="str">
        <f>IF($J29&lt;&gt;"",IF(VLOOKUP($J29,INSTRUMENT_LIST!$L$10:$R$716,7,FALSE)=0,"",VLOOKUP($J29,INSTRUMENT_LIST!$L$10:$R$716,7,FALSE)),"")</f>
        <v>RTD 1</v>
      </c>
      <c r="Q29" s="143" t="str">
        <f t="shared" si="8"/>
        <v xml:space="preserve">Shiploader 3 Boom Conveyor Motor 1 Phase C Winding Temperature RTD 1 </v>
      </c>
      <c r="R29" s="161"/>
      <c r="S29" s="160"/>
      <c r="T29" s="160"/>
      <c r="U29" s="160"/>
      <c r="V29" s="160"/>
      <c r="W29" s="160"/>
      <c r="X29" s="160"/>
      <c r="Y29" s="160"/>
      <c r="Z29" s="160"/>
      <c r="AA29" s="160"/>
      <c r="AB29" s="68" t="str">
        <f t="shared" ref="AB29:AB32" si="13">IF((OR(H29="AI",H29="AO")),CONCATENATE(H29,"_",C29,D29,"_CH[",E29,"]"),CONCATENATE(H29,"_",C29,D29,".",E29))</f>
        <v>RTD_0100.04</v>
      </c>
      <c r="AC29" s="55"/>
      <c r="AD29" s="145"/>
      <c r="AE29" s="38" t="str">
        <f t="shared" ref="AE29:AE32" si="14">B29</f>
        <v>SL3-MEH-ACP1</v>
      </c>
    </row>
    <row r="30" spans="1:31" ht="15" customHeight="1" x14ac:dyDescent="0.25">
      <c r="A30" s="260" t="s">
        <v>9</v>
      </c>
      <c r="B30" s="255" t="str">
        <f t="shared" si="10"/>
        <v>SL3-MEH-ACP1</v>
      </c>
      <c r="C30" s="145" t="str">
        <f t="shared" si="11"/>
        <v>01</v>
      </c>
      <c r="D30" s="73" t="s">
        <v>786</v>
      </c>
      <c r="E30" s="70" t="s">
        <v>678</v>
      </c>
      <c r="F30" s="29" t="str">
        <f>IFERROR(CONCATENATE(VLOOKUP(G30,'LOOK-UP TABLES'!$E$9:$J$101,5,FALSE),C30,D30,VLOOKUP(G30,'LOOK-UP TABLES'!$E$9:$J$101,6,FALSE),E30),"")</f>
        <v>I_0100-05</v>
      </c>
      <c r="G30" s="29" t="s">
        <v>804</v>
      </c>
      <c r="H30" s="26" t="str">
        <f>IFERROR(VLOOKUP(G30,'LOOK-UP TABLES'!$E$9:$J$101,2,FALSE),"")</f>
        <v>RTD</v>
      </c>
      <c r="I30" s="29" t="str">
        <f>IFERROR(VLOOKUP(G30,'LOOK-UP TABLES'!$E$9:$J$101,3,FALSE),"")</f>
        <v>0-5000</v>
      </c>
      <c r="J30" s="21" t="s">
        <v>810</v>
      </c>
      <c r="K30" s="513" t="str">
        <f t="shared" ref="K30:K32" si="15">IF(J30&lt;&gt;"",CONCATENATE(J30,L30),"SPARE")</f>
        <v>SL3-BC-M1-TE6</v>
      </c>
      <c r="L30" s="72"/>
      <c r="M30" s="143" t="str">
        <f>IF($J30&lt;&gt;"",IF(VLOOKUP($J30,INSTRUMENT_LIST!$L$10:$R$716,3,FALSE)=0,"",VLOOKUP($J30,INSTRUMENT_LIST!$L$10:$R$716,3,FALSE)),"")</f>
        <v>Shiploader 3</v>
      </c>
      <c r="N30" s="143" t="str">
        <f>IF($J30&lt;&gt;"",IF(VLOOKUP($J30,INSTRUMENT_LIST!$L$10:$R$716,4,FALSE)=0,"",VLOOKUP($J30,INSTRUMENT_LIST!$L$10:$R$716,4,FALSE)),"")&amp;" "&amp;IF($J30&lt;&gt;"",IF(VLOOKUP($J30,INSTRUMENT_LIST!$L$10:$R$716,5,FALSE)=0,"",SUBSTITUTE(VLOOKUP($J30,INSTRUMENT_LIST!$L$10:$R$716,5,FALSE),"LOCAL CONTROL STATION","LCS")),"")</f>
        <v>Boom Conveyor Motor 1 Phase C</v>
      </c>
      <c r="O30" s="143" t="str">
        <f>IF($J30&lt;&gt;"",IF(VLOOKUP($J30,INSTRUMENT_LIST!$L$10:$R$716,6,FALSE)=0,"",VLOOKUP($J30,INSTRUMENT_LIST!$L$10:$R$716,6,FALSE)),"")</f>
        <v>Winding Temperature</v>
      </c>
      <c r="P30" s="143" t="str">
        <f>IF($J30&lt;&gt;"",IF(VLOOKUP($J30,INSTRUMENT_LIST!$L$10:$R$716,7,FALSE)=0,"",VLOOKUP($J30,INSTRUMENT_LIST!$L$10:$R$716,7,FALSE)),"")</f>
        <v>RTD 2</v>
      </c>
      <c r="Q30" s="143" t="str">
        <f t="shared" si="8"/>
        <v xml:space="preserve">Shiploader 3 Boom Conveyor Motor 1 Phase C Winding Temperature RTD 2 </v>
      </c>
      <c r="R30" s="161"/>
      <c r="S30" s="160"/>
      <c r="T30" s="160"/>
      <c r="U30" s="160"/>
      <c r="V30" s="160"/>
      <c r="W30" s="160"/>
      <c r="X30" s="160"/>
      <c r="Y30" s="160"/>
      <c r="Z30" s="160"/>
      <c r="AA30" s="160"/>
      <c r="AB30" s="68" t="str">
        <f t="shared" si="13"/>
        <v>RTD_0100.05</v>
      </c>
      <c r="AC30" s="55"/>
      <c r="AD30" s="55"/>
      <c r="AE30" s="38" t="str">
        <f t="shared" si="14"/>
        <v>SL3-MEH-ACP1</v>
      </c>
    </row>
    <row r="31" spans="1:31" ht="15" customHeight="1" x14ac:dyDescent="0.25">
      <c r="A31" s="260" t="s">
        <v>9</v>
      </c>
      <c r="B31" s="255" t="str">
        <f t="shared" si="10"/>
        <v>SL3-MEH-ACP1</v>
      </c>
      <c r="C31" s="145" t="str">
        <f t="shared" si="11"/>
        <v>01</v>
      </c>
      <c r="D31" s="73" t="s">
        <v>786</v>
      </c>
      <c r="E31" s="70" t="s">
        <v>679</v>
      </c>
      <c r="F31" s="29" t="str">
        <f>IFERROR(CONCATENATE(VLOOKUP(G31,'LOOK-UP TABLES'!$E$9:$J$101,5,FALSE),C31,D31,VLOOKUP(G31,'LOOK-UP TABLES'!$E$9:$J$101,6,FALSE),E31),"")</f>
        <v>I_0100-06</v>
      </c>
      <c r="G31" s="29" t="s">
        <v>804</v>
      </c>
      <c r="H31" s="26" t="str">
        <f>IFERROR(VLOOKUP(G31,'LOOK-UP TABLES'!$E$9:$J$101,2,FALSE),"")</f>
        <v>RTD</v>
      </c>
      <c r="I31" s="29" t="str">
        <f>IFERROR(VLOOKUP(G31,'LOOK-UP TABLES'!$E$9:$J$101,3,FALSE),"")</f>
        <v>0-5000</v>
      </c>
      <c r="J31" s="21" t="s">
        <v>811</v>
      </c>
      <c r="K31" s="513" t="str">
        <f t="shared" si="15"/>
        <v>SL3-BC-M1-TE7</v>
      </c>
      <c r="L31" s="72"/>
      <c r="M31" s="143" t="str">
        <f>IF($J31&lt;&gt;"",IF(VLOOKUP($J31,INSTRUMENT_LIST!$L$10:$R$716,3,FALSE)=0,"",VLOOKUP($J31,INSTRUMENT_LIST!$L$10:$R$716,3,FALSE)),"")</f>
        <v>Shiploader 3</v>
      </c>
      <c r="N31" s="143" t="str">
        <f>IF($J31&lt;&gt;"",IF(VLOOKUP($J31,INSTRUMENT_LIST!$L$10:$R$716,4,FALSE)=0,"",VLOOKUP($J31,INSTRUMENT_LIST!$L$10:$R$716,4,FALSE)),"")&amp;" "&amp;IF($J31&lt;&gt;"",IF(VLOOKUP($J31,INSTRUMENT_LIST!$L$10:$R$716,5,FALSE)=0,"",SUBSTITUTE(VLOOKUP($J31,INSTRUMENT_LIST!$L$10:$R$716,5,FALSE),"LOCAL CONTROL STATION","LCS")),"")</f>
        <v>Boom Conveyor Motor 1 Drive End</v>
      </c>
      <c r="O31" s="143" t="str">
        <f>IF($J31&lt;&gt;"",IF(VLOOKUP($J31,INSTRUMENT_LIST!$L$10:$R$716,6,FALSE)=0,"",VLOOKUP($J31,INSTRUMENT_LIST!$L$10:$R$716,6,FALSE)),"")</f>
        <v>Bearing Temperature</v>
      </c>
      <c r="P31" s="143" t="str">
        <f>IF($J31&lt;&gt;"",IF(VLOOKUP($J31,INSTRUMENT_LIST!$L$10:$R$716,7,FALSE)=0,"",VLOOKUP($J31,INSTRUMENT_LIST!$L$10:$R$716,7,FALSE)),"")</f>
        <v xml:space="preserve">RTD 1 </v>
      </c>
      <c r="Q31" s="143" t="str">
        <f t="shared" si="8"/>
        <v xml:space="preserve">Shiploader 3 Boom Conveyor Motor 1 Drive End Bearing Temperature RTD 1  </v>
      </c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68" t="str">
        <f t="shared" si="13"/>
        <v>RTD_0100.06</v>
      </c>
      <c r="AC31" s="55"/>
      <c r="AD31" s="55"/>
      <c r="AE31" s="38" t="str">
        <f t="shared" si="14"/>
        <v>SL3-MEH-ACP1</v>
      </c>
    </row>
    <row r="32" spans="1:31" ht="15" customHeight="1" x14ac:dyDescent="0.25">
      <c r="A32" s="260" t="s">
        <v>9</v>
      </c>
      <c r="B32" s="255" t="str">
        <f t="shared" si="10"/>
        <v>SL3-MEH-ACP1</v>
      </c>
      <c r="C32" s="145" t="str">
        <f t="shared" si="11"/>
        <v>01</v>
      </c>
      <c r="D32" s="73" t="s">
        <v>786</v>
      </c>
      <c r="E32" s="70" t="s">
        <v>680</v>
      </c>
      <c r="F32" s="29" t="str">
        <f>IFERROR(CONCATENATE(VLOOKUP(G32,'LOOK-UP TABLES'!$E$9:$J$101,5,FALSE),C32,D32,VLOOKUP(G32,'LOOK-UP TABLES'!$E$9:$J$101,6,FALSE),E32),"")</f>
        <v>I_0100-07</v>
      </c>
      <c r="G32" s="29" t="s">
        <v>804</v>
      </c>
      <c r="H32" s="26" t="str">
        <f>IFERROR(VLOOKUP(G32,'LOOK-UP TABLES'!$E$9:$J$101,2,FALSE),"")</f>
        <v>RTD</v>
      </c>
      <c r="I32" s="29" t="str">
        <f>IFERROR(VLOOKUP(G32,'LOOK-UP TABLES'!$E$9:$J$101,3,FALSE),"")</f>
        <v>0-5000</v>
      </c>
      <c r="J32" s="21" t="s">
        <v>812</v>
      </c>
      <c r="K32" s="513" t="str">
        <f t="shared" si="15"/>
        <v>SL3-BC-M1-TE8</v>
      </c>
      <c r="L32" s="72"/>
      <c r="M32" s="143" t="str">
        <f>IF($J32&lt;&gt;"",IF(VLOOKUP($J32,INSTRUMENT_LIST!$L$10:$R$716,3,FALSE)=0,"",VLOOKUP($J32,INSTRUMENT_LIST!$L$10:$R$716,3,FALSE)),"")</f>
        <v>Shiploader 3</v>
      </c>
      <c r="N32" s="143" t="str">
        <f>IF($J32&lt;&gt;"",IF(VLOOKUP($J32,INSTRUMENT_LIST!$L$10:$R$716,4,FALSE)=0,"",VLOOKUP($J32,INSTRUMENT_LIST!$L$10:$R$716,4,FALSE)),"")&amp;" "&amp;IF($J32&lt;&gt;"",IF(VLOOKUP($J32,INSTRUMENT_LIST!$L$10:$R$716,5,FALSE)=0,"",SUBSTITUTE(VLOOKUP($J32,INSTRUMENT_LIST!$L$10:$R$716,5,FALSE),"LOCAL CONTROL STATION","LCS")),"")</f>
        <v>Boom Conveyor Motor 1 Non Drive End</v>
      </c>
      <c r="O32" s="143" t="str">
        <f>IF($J32&lt;&gt;"",IF(VLOOKUP($J32,INSTRUMENT_LIST!$L$10:$R$716,6,FALSE)=0,"",VLOOKUP($J32,INSTRUMENT_LIST!$L$10:$R$716,6,FALSE)),"")</f>
        <v>Bearing Temperature</v>
      </c>
      <c r="P32" s="143" t="str">
        <f>IF($J32&lt;&gt;"",IF(VLOOKUP($J32,INSTRUMENT_LIST!$L$10:$R$716,7,FALSE)=0,"",VLOOKUP($J32,INSTRUMENT_LIST!$L$10:$R$716,7,FALSE)),"")</f>
        <v>RTD 1</v>
      </c>
      <c r="Q32" s="143" t="str">
        <f t="shared" si="8"/>
        <v xml:space="preserve">Shiploader 3 Boom Conveyor Motor 1 Non Drive End Bearing Temperature RTD 1 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68" t="str">
        <f t="shared" si="13"/>
        <v>RTD_0100.07</v>
      </c>
      <c r="AC32" s="55"/>
      <c r="AD32" s="55"/>
      <c r="AE32" s="38" t="str">
        <f t="shared" si="14"/>
        <v>SL3-MEH-ACP1</v>
      </c>
    </row>
    <row r="33" spans="1:31" ht="15" customHeight="1" x14ac:dyDescent="0.25">
      <c r="B33" s="254"/>
      <c r="C33" s="57"/>
      <c r="D33" s="59"/>
      <c r="E33" s="38"/>
      <c r="F33" s="38"/>
      <c r="G33" s="38"/>
      <c r="I33" s="38"/>
      <c r="J33" s="22"/>
      <c r="M33" s="78"/>
      <c r="N33" s="78"/>
      <c r="O33" s="78"/>
      <c r="P33" s="36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57"/>
      <c r="AD33" s="57"/>
    </row>
    <row r="34" spans="1:31" s="36" customFormat="1" ht="15" customHeight="1" x14ac:dyDescent="0.25">
      <c r="A34" s="260" t="s">
        <v>9</v>
      </c>
      <c r="B34" s="253" t="str">
        <f t="shared" si="6"/>
        <v>SL3-MEH-ACP1</v>
      </c>
      <c r="C34" s="146" t="str">
        <f t="shared" ref="C34:C41" si="16">$C$23</f>
        <v>01</v>
      </c>
      <c r="D34" s="66" t="s">
        <v>645</v>
      </c>
      <c r="E34" s="66" t="s">
        <v>786</v>
      </c>
      <c r="F34" s="29" t="str">
        <f>IFERROR(CONCATENATE(VLOOKUP(G34,'LOOK-UP TABLES'!$E$9:$J$101,5,FALSE),C34,D34,VLOOKUP(G34,'LOOK-UP TABLES'!$E$9:$J$101,6,FALSE),E34),"")</f>
        <v>I_0101-00</v>
      </c>
      <c r="G34" s="29" t="s">
        <v>813</v>
      </c>
      <c r="H34" s="26" t="str">
        <f>IFERROR(VLOOKUP(G34,'LOOK-UP TABLES'!$E$9:$J$101,2,FALSE),"")</f>
        <v>AI</v>
      </c>
      <c r="I34" s="29" t="str">
        <f>IFERROR(VLOOKUP(G34,'LOOK-UP TABLES'!$E$9:$J$101,3,FALSE),"")</f>
        <v>4-20mA</v>
      </c>
      <c r="J34" s="21" t="s">
        <v>814</v>
      </c>
      <c r="K34" s="513" t="str">
        <f>IF(J34&lt;&gt;"",CONCATENATE(J34,L34),"SPARE")</f>
        <v>SL3-BC-HPU1-ZT1</v>
      </c>
      <c r="L34" s="67"/>
      <c r="M34" s="143" t="str">
        <f>IF($J34&lt;&gt;"",IF(VLOOKUP($J34,INSTRUMENT_LIST!$L$10:$R$716,3,FALSE)=0,"",VLOOKUP($J34,INSTRUMENT_LIST!$L$10:$R$716,3,FALSE)),"")</f>
        <v>Shiploader 3</v>
      </c>
      <c r="N34" s="143" t="str">
        <f>IF($J34&lt;&gt;"",IF(VLOOKUP($J34,INSTRUMENT_LIST!$L$10:$R$716,4,FALSE)=0,"",VLOOKUP($J34,INSTRUMENT_LIST!$L$10:$R$716,4,FALSE)),"")&amp;" "&amp;IF($J34&lt;&gt;"",IF(VLOOKUP($J34,INSTRUMENT_LIST!$L$10:$R$716,5,FALSE)=0,"",SUBSTITUTE(VLOOKUP($J34,INSTRUMENT_LIST!$L$10:$R$716,5,FALSE),"LOCAL CONTROL STATION","LCS")),"")</f>
        <v>Boom Conveyor Take-Up</v>
      </c>
      <c r="O34" s="143" t="str">
        <f>IF($J34&lt;&gt;"",IF(VLOOKUP($J34,INSTRUMENT_LIST!$L$10:$R$716,6,FALSE)=0,"",VLOOKUP($J34,INSTRUMENT_LIST!$L$10:$R$716,6,FALSE)),"")</f>
        <v>Left Cylinder</v>
      </c>
      <c r="P34" s="143" t="str">
        <f>IF($J34&lt;&gt;"",IF(VLOOKUP($J34,INSTRUMENT_LIST!$L$10:$R$716,7,FALSE)=0,"",VLOOKUP($J34,INSTRUMENT_LIST!$L$10:$R$716,7,FALSE)),"")</f>
        <v>Temposonic</v>
      </c>
      <c r="Q34" s="143" t="str">
        <f t="shared" ref="Q34:Q41" si="17">CONCATENATE(M34,IF(M34&lt;&gt;""," ",""),N34,IF(N34&lt;&gt;""," ",""),O34,IF(O34&lt;&gt;""," ",""),P34,IF(P34&lt;&gt;""," ",""))</f>
        <v xml:space="preserve">Shiploader 3 Boom Conveyor Take-Up Left Cylinder Temposonic </v>
      </c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68" t="str">
        <f t="shared" ref="AB34:AB41" si="18">IF((OR(H34="AI",H34="AO")),CONCATENATE(H34,"_",C34,D34,"_CH[",E34,"]"),CONCATENATE(H34,"_",C34,D34,".",E34))</f>
        <v>AI_0101_CH[00]</v>
      </c>
      <c r="AC34" s="26"/>
      <c r="AD34" s="146"/>
      <c r="AE34" s="69" t="str">
        <f t="shared" si="7"/>
        <v>SL3-MEH-ACP1</v>
      </c>
    </row>
    <row r="35" spans="1:31" ht="15" customHeight="1" x14ac:dyDescent="0.25">
      <c r="A35" s="260" t="s">
        <v>9</v>
      </c>
      <c r="B35" s="253" t="str">
        <f t="shared" si="6"/>
        <v>SL3-MEH-ACP1</v>
      </c>
      <c r="C35" s="146" t="str">
        <f t="shared" si="16"/>
        <v>01</v>
      </c>
      <c r="D35" s="70" t="str">
        <f t="shared" ref="D35:D41" si="19">D34</f>
        <v>01</v>
      </c>
      <c r="E35" s="70" t="s">
        <v>645</v>
      </c>
      <c r="F35" s="29" t="str">
        <f>IFERROR(CONCATENATE(VLOOKUP(G35,'LOOK-UP TABLES'!$E$9:$J$101,5,FALSE),C35,D35,VLOOKUP(G35,'LOOK-UP TABLES'!$E$9:$J$101,6,FALSE),E35),"")</f>
        <v>I_0101-01</v>
      </c>
      <c r="G35" s="29" t="s">
        <v>813</v>
      </c>
      <c r="H35" s="26" t="str">
        <f>IFERROR(VLOOKUP(G35,'LOOK-UP TABLES'!$E$9:$J$101,2,FALSE),"")</f>
        <v>AI</v>
      </c>
      <c r="I35" s="29" t="str">
        <f>IFERROR(VLOOKUP(G35,'LOOK-UP TABLES'!$E$9:$J$101,3,FALSE),"")</f>
        <v>4-20mA</v>
      </c>
      <c r="J35" s="21" t="s">
        <v>815</v>
      </c>
      <c r="K35" s="513" t="str">
        <f t="shared" ref="K35:K50" si="20">IF(J35&lt;&gt;"",CONCATENATE(J35,L35),"SPARE")</f>
        <v>SL3-BC-HPU1-ZT2</v>
      </c>
      <c r="L35" s="72"/>
      <c r="M35" s="143" t="str">
        <f>IF($J35&lt;&gt;"",IF(VLOOKUP($J35,INSTRUMENT_LIST!$L$10:$R$716,3,FALSE)=0,"",VLOOKUP($J35,INSTRUMENT_LIST!$L$10:$R$716,3,FALSE)),"")</f>
        <v>Shiploader 3</v>
      </c>
      <c r="N35" s="143" t="str">
        <f>IF($J35&lt;&gt;"",IF(VLOOKUP($J35,INSTRUMENT_LIST!$L$10:$R$716,4,FALSE)=0,"",VLOOKUP($J35,INSTRUMENT_LIST!$L$10:$R$716,4,FALSE)),"")&amp;" "&amp;IF($J35&lt;&gt;"",IF(VLOOKUP($J35,INSTRUMENT_LIST!$L$10:$R$716,5,FALSE)=0,"",SUBSTITUTE(VLOOKUP($J35,INSTRUMENT_LIST!$L$10:$R$716,5,FALSE),"LOCAL CONTROL STATION","LCS")),"")</f>
        <v>Boom Conveyor Take-Up</v>
      </c>
      <c r="O35" s="143" t="str">
        <f>IF($J35&lt;&gt;"",IF(VLOOKUP($J35,INSTRUMENT_LIST!$L$10:$R$716,6,FALSE)=0,"",VLOOKUP($J35,INSTRUMENT_LIST!$L$10:$R$716,6,FALSE)),"")</f>
        <v>Right Cylinder</v>
      </c>
      <c r="P35" s="143" t="str">
        <f>IF($J35&lt;&gt;"",IF(VLOOKUP($J35,INSTRUMENT_LIST!$L$10:$R$716,7,FALSE)=0,"",VLOOKUP($J35,INSTRUMENT_LIST!$L$10:$R$716,7,FALSE)),"")</f>
        <v>Temposonic</v>
      </c>
      <c r="Q35" s="143" t="str">
        <f t="shared" si="17"/>
        <v xml:space="preserve">Shiploader 3 Boom Conveyor Take-Up Right Cylinder Temposonic </v>
      </c>
      <c r="R35" s="143"/>
      <c r="S35" s="160"/>
      <c r="T35" s="160"/>
      <c r="U35" s="143"/>
      <c r="V35" s="143"/>
      <c r="W35" s="143"/>
      <c r="X35" s="143"/>
      <c r="Y35" s="143"/>
      <c r="Z35" s="143"/>
      <c r="AA35" s="143"/>
      <c r="AB35" s="68" t="str">
        <f t="shared" si="18"/>
        <v>AI_0101_CH[01]</v>
      </c>
      <c r="AC35" s="55"/>
      <c r="AD35" s="55"/>
      <c r="AE35" s="38" t="str">
        <f t="shared" si="7"/>
        <v>SL3-MEH-ACP1</v>
      </c>
    </row>
    <row r="36" spans="1:31" ht="15" customHeight="1" x14ac:dyDescent="0.25">
      <c r="A36" s="260" t="s">
        <v>9</v>
      </c>
      <c r="B36" s="253" t="str">
        <f t="shared" si="6"/>
        <v>SL3-MEH-ACP1</v>
      </c>
      <c r="C36" s="146" t="str">
        <f t="shared" si="16"/>
        <v>01</v>
      </c>
      <c r="D36" s="70" t="str">
        <f t="shared" si="19"/>
        <v>01</v>
      </c>
      <c r="E36" s="70" t="s">
        <v>660</v>
      </c>
      <c r="F36" s="29" t="str">
        <f>IFERROR(CONCATENATE(VLOOKUP(G36,'LOOK-UP TABLES'!$E$9:$J$101,5,FALSE),C36,D36,VLOOKUP(G36,'LOOK-UP TABLES'!$E$9:$J$101,6,FALSE),E36),"")</f>
        <v>I_0101-02</v>
      </c>
      <c r="G36" s="29" t="s">
        <v>813</v>
      </c>
      <c r="H36" s="26" t="str">
        <f>IFERROR(VLOOKUP(G36,'LOOK-UP TABLES'!$E$9:$J$101,2,FALSE),"")</f>
        <v>AI</v>
      </c>
      <c r="I36" s="29" t="str">
        <f>IFERROR(VLOOKUP(G36,'LOOK-UP TABLES'!$E$9:$J$101,3,FALSE),"")</f>
        <v>4-20mA</v>
      </c>
      <c r="J36" s="21"/>
      <c r="K36" s="55" t="str">
        <f t="shared" si="20"/>
        <v>SPARE</v>
      </c>
      <c r="L36" s="72"/>
      <c r="M36" s="143" t="str">
        <f>IF($J36&lt;&gt;"",IF(VLOOKUP($J36,INSTRUMENT_LIST!$L$10:$R$716,3,FALSE)=0,"",VLOOKUP($J36,INSTRUMENT_LIST!$L$10:$R$716,3,FALSE)),"")</f>
        <v/>
      </c>
      <c r="N36" s="143" t="str">
        <f>IF($J36&lt;&gt;"",IF(VLOOKUP($J36,INSTRUMENT_LIST!$L$10:$R$716,4,FALSE)=0,"",VLOOKUP($J36,INSTRUMENT_LIST!$L$10:$R$716,4,FALSE)),"")&amp;" "&amp;IF($J36&lt;&gt;"",IF(VLOOKUP($J36,INSTRUMENT_LIST!$L$10:$R$716,5,FALSE)=0,"",SUBSTITUTE(VLOOKUP($J36,INSTRUMENT_LIST!$L$10:$R$716,5,FALSE),"LOCAL CONTROL STATION","LCS")),"")</f>
        <v xml:space="preserve"> </v>
      </c>
      <c r="O36" s="143" t="str">
        <f>IF($J36&lt;&gt;"",IF(VLOOKUP($J36,INSTRUMENT_LIST!$L$10:$R$716,6,FALSE)=0,"",VLOOKUP($J36,INSTRUMENT_LIST!$L$10:$R$716,6,FALSE)),"")</f>
        <v/>
      </c>
      <c r="P36" s="143" t="str">
        <f>IF($J36&lt;&gt;"",IF(VLOOKUP($J36,INSTRUMENT_LIST!$L$10:$R$716,7,FALSE)=0,"",VLOOKUP($J36,INSTRUMENT_LIST!$L$10:$R$716,7,FALSE)),"")</f>
        <v/>
      </c>
      <c r="Q36" s="143" t="str">
        <f t="shared" si="17"/>
        <v xml:space="preserve">  </v>
      </c>
      <c r="R36" s="143"/>
      <c r="S36" s="160"/>
      <c r="T36" s="160"/>
      <c r="U36" s="143"/>
      <c r="V36" s="143"/>
      <c r="W36" s="143"/>
      <c r="X36" s="143"/>
      <c r="Y36" s="143"/>
      <c r="Z36" s="143"/>
      <c r="AA36" s="143"/>
      <c r="AB36" s="68" t="str">
        <f t="shared" si="18"/>
        <v>AI_0101_CH[02]</v>
      </c>
      <c r="AC36" s="55"/>
      <c r="AD36" s="55"/>
      <c r="AE36" s="38" t="str">
        <f t="shared" si="7"/>
        <v>SL3-MEH-ACP1</v>
      </c>
    </row>
    <row r="37" spans="1:31" ht="15" customHeight="1" x14ac:dyDescent="0.25">
      <c r="A37" s="260" t="s">
        <v>9</v>
      </c>
      <c r="B37" s="253" t="str">
        <f t="shared" si="6"/>
        <v>SL3-MEH-ACP1</v>
      </c>
      <c r="C37" s="146" t="str">
        <f t="shared" si="16"/>
        <v>01</v>
      </c>
      <c r="D37" s="70" t="str">
        <f t="shared" si="19"/>
        <v>01</v>
      </c>
      <c r="E37" s="70" t="s">
        <v>661</v>
      </c>
      <c r="F37" s="29" t="str">
        <f>IFERROR(CONCATENATE(VLOOKUP(G37,'LOOK-UP TABLES'!$E$9:$J$101,5,FALSE),C37,D37,VLOOKUP(G37,'LOOK-UP TABLES'!$E$9:$J$101,6,FALSE),E37),"")</f>
        <v>I_0101-03</v>
      </c>
      <c r="G37" s="29" t="s">
        <v>813</v>
      </c>
      <c r="H37" s="26" t="str">
        <f>IFERROR(VLOOKUP(G37,'LOOK-UP TABLES'!$E$9:$J$101,2,FALSE),"")</f>
        <v>AI</v>
      </c>
      <c r="I37" s="29" t="str">
        <f>IFERROR(VLOOKUP(G37,'LOOK-UP TABLES'!$E$9:$J$101,3,FALSE),"")</f>
        <v>4-20mA</v>
      </c>
      <c r="J37" s="21"/>
      <c r="K37" s="55" t="str">
        <f t="shared" si="20"/>
        <v>SPARE</v>
      </c>
      <c r="L37" s="72"/>
      <c r="M37" s="143" t="str">
        <f>IF($J37&lt;&gt;"",IF(VLOOKUP($J37,INSTRUMENT_LIST!$L$10:$R$716,3,FALSE)=0,"",VLOOKUP($J37,INSTRUMENT_LIST!$L$10:$R$716,3,FALSE)),"")</f>
        <v/>
      </c>
      <c r="N37" s="143" t="str">
        <f>IF($J37&lt;&gt;"",IF(VLOOKUP($J37,INSTRUMENT_LIST!$L$10:$R$716,4,FALSE)=0,"",VLOOKUP($J37,INSTRUMENT_LIST!$L$10:$R$716,4,FALSE)),"")&amp;" "&amp;IF($J37&lt;&gt;"",IF(VLOOKUP($J37,INSTRUMENT_LIST!$L$10:$R$716,5,FALSE)=0,"",SUBSTITUTE(VLOOKUP($J37,INSTRUMENT_LIST!$L$10:$R$716,5,FALSE),"LOCAL CONTROL STATION","LCS")),"")</f>
        <v xml:space="preserve"> </v>
      </c>
      <c r="O37" s="143" t="str">
        <f>IF($J37&lt;&gt;"",IF(VLOOKUP($J37,INSTRUMENT_LIST!$L$10:$R$716,6,FALSE)=0,"",VLOOKUP($J37,INSTRUMENT_LIST!$L$10:$R$716,6,FALSE)),"")</f>
        <v/>
      </c>
      <c r="P37" s="143" t="str">
        <f>IF($J37&lt;&gt;"",IF(VLOOKUP($J37,INSTRUMENT_LIST!$L$10:$R$716,7,FALSE)=0,"",VLOOKUP($J37,INSTRUMENT_LIST!$L$10:$R$716,7,FALSE)),"")</f>
        <v/>
      </c>
      <c r="Q37" s="143" t="str">
        <f t="shared" si="17"/>
        <v xml:space="preserve">  </v>
      </c>
      <c r="R37" s="143"/>
      <c r="S37" s="160"/>
      <c r="T37" s="160"/>
      <c r="U37" s="143"/>
      <c r="V37" s="143"/>
      <c r="W37" s="143"/>
      <c r="X37" s="143"/>
      <c r="Y37" s="143"/>
      <c r="Z37" s="143"/>
      <c r="AA37" s="143"/>
      <c r="AB37" s="68" t="str">
        <f t="shared" si="18"/>
        <v>AI_0101_CH[03]</v>
      </c>
      <c r="AC37" s="55"/>
      <c r="AD37" s="55"/>
      <c r="AE37" s="38" t="str">
        <f t="shared" si="7"/>
        <v>SL3-MEH-ACP1</v>
      </c>
    </row>
    <row r="38" spans="1:31" ht="15" customHeight="1" x14ac:dyDescent="0.25">
      <c r="A38" s="260" t="s">
        <v>9</v>
      </c>
      <c r="B38" s="253" t="str">
        <f t="shared" si="6"/>
        <v>SL3-MEH-ACP1</v>
      </c>
      <c r="C38" s="146" t="str">
        <f t="shared" si="16"/>
        <v>01</v>
      </c>
      <c r="D38" s="70" t="str">
        <f t="shared" si="19"/>
        <v>01</v>
      </c>
      <c r="E38" s="70" t="s">
        <v>676</v>
      </c>
      <c r="F38" s="29" t="str">
        <f>IFERROR(CONCATENATE(VLOOKUP(G38,'LOOK-UP TABLES'!$E$9:$J$101,5,FALSE),C38,D38,VLOOKUP(G38,'LOOK-UP TABLES'!$E$9:$J$101,6,FALSE),E38),"")</f>
        <v>I_0101-04</v>
      </c>
      <c r="G38" s="29" t="s">
        <v>813</v>
      </c>
      <c r="H38" s="26" t="str">
        <f>IFERROR(VLOOKUP(G38,'LOOK-UP TABLES'!$E$9:$J$101,2,FALSE),"")</f>
        <v>AI</v>
      </c>
      <c r="I38" s="29" t="str">
        <f>IFERROR(VLOOKUP(G38,'LOOK-UP TABLES'!$E$9:$J$101,3,FALSE),"")</f>
        <v>4-20mA</v>
      </c>
      <c r="J38" s="21"/>
      <c r="K38" s="55" t="str">
        <f t="shared" si="20"/>
        <v>SPARE</v>
      </c>
      <c r="L38" s="72"/>
      <c r="M38" s="143" t="str">
        <f>IF($J38&lt;&gt;"",IF(VLOOKUP($J38,INSTRUMENT_LIST!$L$10:$R$716,3,FALSE)=0,"",VLOOKUP($J38,INSTRUMENT_LIST!$L$10:$R$716,3,FALSE)),"")</f>
        <v/>
      </c>
      <c r="N38" s="143" t="str">
        <f>IF($J38&lt;&gt;"",IF(VLOOKUP($J38,INSTRUMENT_LIST!$L$10:$R$716,4,FALSE)=0,"",VLOOKUP($J38,INSTRUMENT_LIST!$L$10:$R$716,4,FALSE)),"")&amp;" "&amp;IF($J38&lt;&gt;"",IF(VLOOKUP($J38,INSTRUMENT_LIST!$L$10:$R$716,5,FALSE)=0,"",SUBSTITUTE(VLOOKUP($J38,INSTRUMENT_LIST!$L$10:$R$716,5,FALSE),"LOCAL CONTROL STATION","LCS")),"")</f>
        <v xml:space="preserve"> </v>
      </c>
      <c r="O38" s="143" t="str">
        <f>IF($J38&lt;&gt;"",IF(VLOOKUP($J38,INSTRUMENT_LIST!$L$10:$R$716,6,FALSE)=0,"",VLOOKUP($J38,INSTRUMENT_LIST!$L$10:$R$716,6,FALSE)),"")</f>
        <v/>
      </c>
      <c r="P38" s="143" t="str">
        <f>IF($J38&lt;&gt;"",IF(VLOOKUP($J38,INSTRUMENT_LIST!$L$10:$R$716,7,FALSE)=0,"",VLOOKUP($J38,INSTRUMENT_LIST!$L$10:$R$716,7,FALSE)),"")</f>
        <v/>
      </c>
      <c r="Q38" s="143" t="str">
        <f t="shared" si="17"/>
        <v xml:space="preserve">  </v>
      </c>
      <c r="R38" s="143"/>
      <c r="S38" s="160"/>
      <c r="T38" s="160"/>
      <c r="U38" s="143"/>
      <c r="V38" s="143"/>
      <c r="W38" s="143"/>
      <c r="X38" s="143"/>
      <c r="Y38" s="143"/>
      <c r="Z38" s="143"/>
      <c r="AA38" s="143"/>
      <c r="AB38" s="68" t="str">
        <f t="shared" si="18"/>
        <v>AI_0101_CH[04]</v>
      </c>
      <c r="AC38" s="55"/>
      <c r="AD38" s="55"/>
      <c r="AE38" s="38" t="str">
        <f t="shared" si="7"/>
        <v>SL3-MEH-ACP1</v>
      </c>
    </row>
    <row r="39" spans="1:31" ht="15" customHeight="1" x14ac:dyDescent="0.25">
      <c r="A39" s="260" t="s">
        <v>9</v>
      </c>
      <c r="B39" s="253" t="str">
        <f t="shared" si="6"/>
        <v>SL3-MEH-ACP1</v>
      </c>
      <c r="C39" s="146" t="str">
        <f t="shared" si="16"/>
        <v>01</v>
      </c>
      <c r="D39" s="70" t="str">
        <f t="shared" si="19"/>
        <v>01</v>
      </c>
      <c r="E39" s="70" t="s">
        <v>678</v>
      </c>
      <c r="F39" s="29" t="str">
        <f>IFERROR(CONCATENATE(VLOOKUP(G39,'LOOK-UP TABLES'!$E$9:$J$101,5,FALSE),C39,D39,VLOOKUP(G39,'LOOK-UP TABLES'!$E$9:$J$101,6,FALSE),E39),"")</f>
        <v>I_0101-05</v>
      </c>
      <c r="G39" s="29" t="s">
        <v>813</v>
      </c>
      <c r="H39" s="26" t="str">
        <f>IFERROR(VLOOKUP(G39,'LOOK-UP TABLES'!$E$9:$J$101,2,FALSE),"")</f>
        <v>AI</v>
      </c>
      <c r="I39" s="29" t="str">
        <f>IFERROR(VLOOKUP(G39,'LOOK-UP TABLES'!$E$9:$J$101,3,FALSE),"")</f>
        <v>4-20mA</v>
      </c>
      <c r="J39" s="21"/>
      <c r="K39" s="55" t="str">
        <f t="shared" si="20"/>
        <v>SPARE</v>
      </c>
      <c r="L39" s="72"/>
      <c r="M39" s="143" t="str">
        <f>IF($J39&lt;&gt;"",IF(VLOOKUP($J39,INSTRUMENT_LIST!$L$10:$R$716,3,FALSE)=0,"",VLOOKUP($J39,INSTRUMENT_LIST!$L$10:$R$716,3,FALSE)),"")</f>
        <v/>
      </c>
      <c r="N39" s="143" t="str">
        <f>IF($J39&lt;&gt;"",IF(VLOOKUP($J39,INSTRUMENT_LIST!$L$10:$R$716,4,FALSE)=0,"",VLOOKUP($J39,INSTRUMENT_LIST!$L$10:$R$716,4,FALSE)),"")&amp;" "&amp;IF($J39&lt;&gt;"",IF(VLOOKUP($J39,INSTRUMENT_LIST!$L$10:$R$716,5,FALSE)=0,"",SUBSTITUTE(VLOOKUP($J39,INSTRUMENT_LIST!$L$10:$R$716,5,FALSE),"LOCAL CONTROL STATION","LCS")),"")</f>
        <v xml:space="preserve"> </v>
      </c>
      <c r="O39" s="143" t="str">
        <f>IF($J39&lt;&gt;"",IF(VLOOKUP($J39,INSTRUMENT_LIST!$L$10:$R$716,6,FALSE)=0,"",VLOOKUP($J39,INSTRUMENT_LIST!$L$10:$R$716,6,FALSE)),"")</f>
        <v/>
      </c>
      <c r="P39" s="143" t="str">
        <f>IF($J39&lt;&gt;"",IF(VLOOKUP($J39,INSTRUMENT_LIST!$L$10:$R$716,7,FALSE)=0,"",VLOOKUP($J39,INSTRUMENT_LIST!$L$10:$R$716,7,FALSE)),"")</f>
        <v/>
      </c>
      <c r="Q39" s="143" t="str">
        <f t="shared" si="17"/>
        <v xml:space="preserve">  </v>
      </c>
      <c r="R39" s="143"/>
      <c r="S39" s="160"/>
      <c r="T39" s="160"/>
      <c r="U39" s="143"/>
      <c r="V39" s="143"/>
      <c r="W39" s="143"/>
      <c r="X39" s="143"/>
      <c r="Y39" s="143"/>
      <c r="Z39" s="143"/>
      <c r="AA39" s="143"/>
      <c r="AB39" s="68" t="str">
        <f t="shared" si="18"/>
        <v>AI_0101_CH[05]</v>
      </c>
      <c r="AC39" s="55"/>
      <c r="AD39" s="55"/>
      <c r="AE39" s="38" t="str">
        <f t="shared" si="7"/>
        <v>SL3-MEH-ACP1</v>
      </c>
    </row>
    <row r="40" spans="1:31" ht="15" customHeight="1" x14ac:dyDescent="0.25">
      <c r="A40" s="260" t="s">
        <v>9</v>
      </c>
      <c r="B40" s="253" t="str">
        <f t="shared" si="6"/>
        <v>SL3-MEH-ACP1</v>
      </c>
      <c r="C40" s="146" t="str">
        <f t="shared" si="16"/>
        <v>01</v>
      </c>
      <c r="D40" s="70" t="str">
        <f t="shared" si="19"/>
        <v>01</v>
      </c>
      <c r="E40" s="70" t="s">
        <v>679</v>
      </c>
      <c r="F40" s="29" t="str">
        <f>IFERROR(CONCATENATE(VLOOKUP(G40,'LOOK-UP TABLES'!$E$9:$J$101,5,FALSE),C40,D40,VLOOKUP(G40,'LOOK-UP TABLES'!$E$9:$J$101,6,FALSE),E40),"")</f>
        <v>I_0101-06</v>
      </c>
      <c r="G40" s="29" t="s">
        <v>813</v>
      </c>
      <c r="H40" s="26" t="str">
        <f>IFERROR(VLOOKUP(G40,'LOOK-UP TABLES'!$E$9:$J$101,2,FALSE),"")</f>
        <v>AI</v>
      </c>
      <c r="I40" s="29" t="str">
        <f>IFERROR(VLOOKUP(G40,'LOOK-UP TABLES'!$E$9:$J$101,3,FALSE),"")</f>
        <v>4-20mA</v>
      </c>
      <c r="J40" s="21"/>
      <c r="K40" s="55" t="str">
        <f t="shared" si="20"/>
        <v>SPARE</v>
      </c>
      <c r="L40" s="72"/>
      <c r="M40" s="143" t="str">
        <f>IF($J40&lt;&gt;"",IF(VLOOKUP($J40,INSTRUMENT_LIST!$L$10:$R$716,3,FALSE)=0,"",VLOOKUP($J40,INSTRUMENT_LIST!$L$10:$R$716,3,FALSE)),"")</f>
        <v/>
      </c>
      <c r="N40" s="143" t="str">
        <f>IF($J40&lt;&gt;"",IF(VLOOKUP($J40,INSTRUMENT_LIST!$L$10:$R$716,4,FALSE)=0,"",VLOOKUP($J40,INSTRUMENT_LIST!$L$10:$R$716,4,FALSE)),"")&amp;" "&amp;IF($J40&lt;&gt;"",IF(VLOOKUP($J40,INSTRUMENT_LIST!$L$10:$R$716,5,FALSE)=0,"",SUBSTITUTE(VLOOKUP($J40,INSTRUMENT_LIST!$L$10:$R$716,5,FALSE),"LOCAL CONTROL STATION","LCS")),"")</f>
        <v xml:space="preserve"> </v>
      </c>
      <c r="O40" s="143" t="str">
        <f>IF($J40&lt;&gt;"",IF(VLOOKUP($J40,INSTRUMENT_LIST!$L$10:$R$716,6,FALSE)=0,"",VLOOKUP($J40,INSTRUMENT_LIST!$L$10:$R$716,6,FALSE)),"")</f>
        <v/>
      </c>
      <c r="P40" s="143" t="str">
        <f>IF($J40&lt;&gt;"",IF(VLOOKUP($J40,INSTRUMENT_LIST!$L$10:$R$716,7,FALSE)=0,"",VLOOKUP($J40,INSTRUMENT_LIST!$L$10:$R$716,7,FALSE)),"")</f>
        <v/>
      </c>
      <c r="Q40" s="143" t="str">
        <f t="shared" si="17"/>
        <v xml:space="preserve">  </v>
      </c>
      <c r="R40" s="143"/>
      <c r="S40" s="160"/>
      <c r="T40" s="160"/>
      <c r="U40" s="143"/>
      <c r="V40" s="143"/>
      <c r="W40" s="143"/>
      <c r="X40" s="143"/>
      <c r="Y40" s="143"/>
      <c r="Z40" s="143"/>
      <c r="AA40" s="143"/>
      <c r="AB40" s="68" t="str">
        <f t="shared" si="18"/>
        <v>AI_0101_CH[06]</v>
      </c>
      <c r="AC40" s="55"/>
      <c r="AD40" s="55"/>
      <c r="AE40" s="38" t="str">
        <f t="shared" si="7"/>
        <v>SL3-MEH-ACP1</v>
      </c>
    </row>
    <row r="41" spans="1:31" ht="15" customHeight="1" x14ac:dyDescent="0.25">
      <c r="A41" s="260" t="s">
        <v>9</v>
      </c>
      <c r="B41" s="253" t="str">
        <f t="shared" si="6"/>
        <v>SL3-MEH-ACP1</v>
      </c>
      <c r="C41" s="146" t="str">
        <f t="shared" si="16"/>
        <v>01</v>
      </c>
      <c r="D41" s="70" t="str">
        <f t="shared" si="19"/>
        <v>01</v>
      </c>
      <c r="E41" s="70" t="s">
        <v>680</v>
      </c>
      <c r="F41" s="29" t="str">
        <f>IFERROR(CONCATENATE(VLOOKUP(G41,'LOOK-UP TABLES'!$E$9:$J$101,5,FALSE),C41,D41,VLOOKUP(G41,'LOOK-UP TABLES'!$E$9:$J$101,6,FALSE),E41),"")</f>
        <v>I_0101-07</v>
      </c>
      <c r="G41" s="29" t="s">
        <v>813</v>
      </c>
      <c r="H41" s="26" t="str">
        <f>IFERROR(VLOOKUP(G41,'LOOK-UP TABLES'!$E$9:$J$101,2,FALSE),"")</f>
        <v>AI</v>
      </c>
      <c r="I41" s="29" t="str">
        <f>IFERROR(VLOOKUP(G41,'LOOK-UP TABLES'!$E$9:$J$101,3,FALSE),"")</f>
        <v>4-20mA</v>
      </c>
      <c r="J41" s="21"/>
      <c r="K41" s="55" t="str">
        <f t="shared" si="20"/>
        <v>SPARE</v>
      </c>
      <c r="L41" s="72"/>
      <c r="M41" s="143" t="str">
        <f>IF($J41&lt;&gt;"",IF(VLOOKUP($J41,INSTRUMENT_LIST!$L$10:$R$716,3,FALSE)=0,"",VLOOKUP($J41,INSTRUMENT_LIST!$L$10:$R$716,3,FALSE)),"")</f>
        <v/>
      </c>
      <c r="N41" s="143" t="str">
        <f>IF($J41&lt;&gt;"",IF(VLOOKUP($J41,INSTRUMENT_LIST!$L$10:$R$716,4,FALSE)=0,"",VLOOKUP($J41,INSTRUMENT_LIST!$L$10:$R$716,4,FALSE)),"")&amp;" "&amp;IF($J41&lt;&gt;"",IF(VLOOKUP($J41,INSTRUMENT_LIST!$L$10:$R$716,5,FALSE)=0,"",SUBSTITUTE(VLOOKUP($J41,INSTRUMENT_LIST!$L$10:$R$716,5,FALSE),"LOCAL CONTROL STATION","LCS")),"")</f>
        <v xml:space="preserve"> </v>
      </c>
      <c r="O41" s="143" t="str">
        <f>IF($J41&lt;&gt;"",IF(VLOOKUP($J41,INSTRUMENT_LIST!$L$10:$R$716,6,FALSE)=0,"",VLOOKUP($J41,INSTRUMENT_LIST!$L$10:$R$716,6,FALSE)),"")</f>
        <v/>
      </c>
      <c r="P41" s="143" t="str">
        <f>IF($J41&lt;&gt;"",IF(VLOOKUP($J41,INSTRUMENT_LIST!$L$10:$R$716,7,FALSE)=0,"",VLOOKUP($J41,INSTRUMENT_LIST!$L$10:$R$716,7,FALSE)),"")</f>
        <v/>
      </c>
      <c r="Q41" s="143" t="str">
        <f t="shared" si="17"/>
        <v xml:space="preserve">  </v>
      </c>
      <c r="R41" s="143"/>
      <c r="S41" s="160"/>
      <c r="T41" s="160"/>
      <c r="U41" s="143"/>
      <c r="V41" s="143"/>
      <c r="W41" s="143"/>
      <c r="X41" s="143"/>
      <c r="Y41" s="143"/>
      <c r="Z41" s="143"/>
      <c r="AA41" s="143"/>
      <c r="AB41" s="68" t="str">
        <f t="shared" si="18"/>
        <v>AI_0101_CH[07]</v>
      </c>
      <c r="AC41" s="55"/>
      <c r="AD41" s="55"/>
      <c r="AE41" s="38" t="str">
        <f t="shared" si="7"/>
        <v>SL3-MEH-ACP1</v>
      </c>
    </row>
    <row r="42" spans="1:31" ht="15" customHeight="1" x14ac:dyDescent="0.25">
      <c r="B42" s="254"/>
      <c r="C42" s="57"/>
      <c r="D42" s="59"/>
      <c r="E42" s="38"/>
      <c r="F42" s="38"/>
      <c r="G42" s="38"/>
      <c r="I42" s="38"/>
      <c r="J42" s="22"/>
      <c r="M42" s="78"/>
      <c r="N42" s="78"/>
      <c r="O42" s="78"/>
      <c r="P42" s="36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57"/>
      <c r="AD42" s="57"/>
    </row>
    <row r="43" spans="1:31" s="36" customFormat="1" ht="15" customHeight="1" x14ac:dyDescent="0.25">
      <c r="A43" s="260" t="s">
        <v>9</v>
      </c>
      <c r="B43" s="261" t="str">
        <f t="shared" ref="B43:B50" si="21">$B$23</f>
        <v>SL3-MEH-ACP1</v>
      </c>
      <c r="C43" s="146" t="str">
        <f t="shared" ref="C43:C50" si="22">$C$23</f>
        <v>01</v>
      </c>
      <c r="D43" s="66" t="s">
        <v>660</v>
      </c>
      <c r="E43" s="66" t="s">
        <v>786</v>
      </c>
      <c r="F43" s="29" t="str">
        <f>IFERROR(CONCATENATE(VLOOKUP(G43,'LOOK-UP TABLES'!$E$9:$J$101,5,FALSE),C43,D43,VLOOKUP(G43,'LOOK-UP TABLES'!$E$9:$J$101,6,FALSE),E43),"")</f>
        <v>O_0102-00</v>
      </c>
      <c r="G43" s="29" t="s">
        <v>816</v>
      </c>
      <c r="H43" s="26" t="str">
        <f>IFERROR(VLOOKUP(G43,'LOOK-UP TABLES'!$E$9:$J$101,2,FALSE),"")</f>
        <v>AO</v>
      </c>
      <c r="I43" s="29" t="str">
        <f>IFERROR(VLOOKUP(G43,'LOOK-UP TABLES'!$E$9:$J$101,3,FALSE),"")</f>
        <v>0-5000</v>
      </c>
      <c r="J43" s="21"/>
      <c r="K43" s="55" t="str">
        <f t="shared" si="20"/>
        <v>SPARE</v>
      </c>
      <c r="L43" s="67"/>
      <c r="M43" s="143" t="str">
        <f>IF($J43&lt;&gt;"",IF(VLOOKUP($J43,INSTRUMENT_LIST!$L$10:$R$716,3,FALSE)=0,"",VLOOKUP($J43,INSTRUMENT_LIST!$L$10:$R$716,3,FALSE)),"")</f>
        <v/>
      </c>
      <c r="N43" s="143" t="str">
        <f>IF($J43&lt;&gt;"",IF(VLOOKUP($J43,INSTRUMENT_LIST!$L$10:$R$716,4,FALSE)=0,"",VLOOKUP($J43,INSTRUMENT_LIST!$L$10:$R$716,4,FALSE)),"")&amp;" "&amp;IF($J43&lt;&gt;"",IF(VLOOKUP($J43,INSTRUMENT_LIST!$L$10:$R$716,5,FALSE)=0,"",SUBSTITUTE(VLOOKUP($J43,INSTRUMENT_LIST!$L$10:$R$716,5,FALSE),"LOCAL CONTROL STATION","LCS")),"")</f>
        <v xml:space="preserve"> </v>
      </c>
      <c r="O43" s="143" t="str">
        <f>IF($J43&lt;&gt;"",IF(VLOOKUP($J43,INSTRUMENT_LIST!$L$10:$R$716,6,FALSE)=0,"",VLOOKUP($J43,INSTRUMENT_LIST!$L$10:$R$716,6,FALSE)),"")</f>
        <v/>
      </c>
      <c r="P43" s="143" t="str">
        <f>IF($J43&lt;&gt;"",IF(VLOOKUP($J43,INSTRUMENT_LIST!$L$10:$R$716,7,FALSE)=0,"",VLOOKUP($J43,INSTRUMENT_LIST!$L$10:$R$716,7,FALSE)),"")</f>
        <v/>
      </c>
      <c r="Q43" s="143" t="str">
        <f t="shared" ref="Q43:Q50" si="23">CONCATENATE(M43,IF(M43&lt;&gt;""," ",""),N43,IF(N43&lt;&gt;""," ",""),O43,IF(O43&lt;&gt;""," ",""),P43,IF(P43&lt;&gt;""," ",""))</f>
        <v xml:space="preserve">  </v>
      </c>
      <c r="R43" s="143"/>
      <c r="S43" s="160"/>
      <c r="T43" s="160"/>
      <c r="U43" s="160"/>
      <c r="V43" s="160"/>
      <c r="W43" s="160"/>
      <c r="X43" s="160"/>
      <c r="Y43" s="160"/>
      <c r="Z43" s="160"/>
      <c r="AA43" s="160"/>
      <c r="AB43" s="68" t="str">
        <f>IF((OR(H43="AI",H43="AO")),CONCATENATE(H43,"_",C43,D43,"_CH[",E43,"]"),CONCATENATE(H43,"_",C43,D43,".",E43))</f>
        <v>AO_0102_CH[00]</v>
      </c>
      <c r="AC43" s="26"/>
      <c r="AD43" s="146"/>
      <c r="AE43" s="69" t="str">
        <f t="shared" ref="AE43:AE50" si="24">B43</f>
        <v>SL3-MEH-ACP1</v>
      </c>
    </row>
    <row r="44" spans="1:31" ht="15" customHeight="1" x14ac:dyDescent="0.25">
      <c r="A44" s="260" t="s">
        <v>9</v>
      </c>
      <c r="B44" s="261" t="str">
        <f t="shared" si="21"/>
        <v>SL3-MEH-ACP1</v>
      </c>
      <c r="C44" s="146" t="str">
        <f t="shared" si="22"/>
        <v>01</v>
      </c>
      <c r="D44" s="70" t="str">
        <f t="shared" ref="D44:D50" si="25">D43</f>
        <v>02</v>
      </c>
      <c r="E44" s="70" t="s">
        <v>645</v>
      </c>
      <c r="F44" s="29" t="str">
        <f>IFERROR(CONCATENATE(VLOOKUP(G44,'LOOK-UP TABLES'!$E$9:$J$101,5,FALSE),C44,D44,VLOOKUP(G44,'LOOK-UP TABLES'!$E$9:$J$101,6,FALSE),E44),"")</f>
        <v>O_0102-01</v>
      </c>
      <c r="G44" s="29" t="s">
        <v>816</v>
      </c>
      <c r="H44" s="26" t="str">
        <f>IFERROR(VLOOKUP(G44,'LOOK-UP TABLES'!$E$9:$J$101,2,FALSE),"")</f>
        <v>AO</v>
      </c>
      <c r="I44" s="29" t="str">
        <f>IFERROR(VLOOKUP(G44,'LOOK-UP TABLES'!$E$9:$J$101,3,FALSE),"")</f>
        <v>0-5000</v>
      </c>
      <c r="J44" s="21"/>
      <c r="K44" s="55" t="str">
        <f t="shared" si="20"/>
        <v>SPARE</v>
      </c>
      <c r="L44" s="72"/>
      <c r="M44" s="143" t="str">
        <f>IF($J44&lt;&gt;"",IF(VLOOKUP($J44,INSTRUMENT_LIST!$L$10:$R$716,3,FALSE)=0,"",VLOOKUP($J44,INSTRUMENT_LIST!$L$10:$R$716,3,FALSE)),"")</f>
        <v/>
      </c>
      <c r="N44" s="143" t="str">
        <f>IF($J44&lt;&gt;"",IF(VLOOKUP($J44,INSTRUMENT_LIST!$L$10:$R$716,4,FALSE)=0,"",VLOOKUP($J44,INSTRUMENT_LIST!$L$10:$R$716,4,FALSE)),"")&amp;" "&amp;IF($J44&lt;&gt;"",IF(VLOOKUP($J44,INSTRUMENT_LIST!$L$10:$R$716,5,FALSE)=0,"",SUBSTITUTE(VLOOKUP($J44,INSTRUMENT_LIST!$L$10:$R$716,5,FALSE),"LOCAL CONTROL STATION","LCS")),"")</f>
        <v xml:space="preserve"> </v>
      </c>
      <c r="O44" s="143" t="str">
        <f>IF($J44&lt;&gt;"",IF(VLOOKUP($J44,INSTRUMENT_LIST!$L$10:$R$716,6,FALSE)=0,"",VLOOKUP($J44,INSTRUMENT_LIST!$L$10:$R$716,6,FALSE)),"")</f>
        <v/>
      </c>
      <c r="P44" s="143" t="str">
        <f>IF($J44&lt;&gt;"",IF(VLOOKUP($J44,INSTRUMENT_LIST!$L$10:$R$716,7,FALSE)=0,"",VLOOKUP($J44,INSTRUMENT_LIST!$L$10:$R$716,7,FALSE)),"")</f>
        <v/>
      </c>
      <c r="Q44" s="143" t="str">
        <f t="shared" si="23"/>
        <v xml:space="preserve">  </v>
      </c>
      <c r="R44" s="143"/>
      <c r="S44" s="160"/>
      <c r="T44" s="160"/>
      <c r="U44" s="160"/>
      <c r="V44" s="160"/>
      <c r="W44" s="160"/>
      <c r="X44" s="160"/>
      <c r="Y44" s="160"/>
      <c r="Z44" s="160"/>
      <c r="AA44" s="160"/>
      <c r="AB44" s="68" t="str">
        <f t="shared" ref="AB44:AB50" si="26">IF((OR(H44="AI",H44="AO")),CONCATENATE(H44,"_",C44,D44,"_CH[",E44,"]"),CONCATENATE(H44,"_",C44,D44,".",E44))</f>
        <v>AO_0102_CH[01]</v>
      </c>
      <c r="AC44" s="55"/>
      <c r="AD44" s="55"/>
      <c r="AE44" s="38" t="str">
        <f t="shared" si="24"/>
        <v>SL3-MEH-ACP1</v>
      </c>
    </row>
    <row r="45" spans="1:31" ht="15" customHeight="1" x14ac:dyDescent="0.25">
      <c r="A45" s="260" t="s">
        <v>9</v>
      </c>
      <c r="B45" s="261" t="str">
        <f t="shared" si="21"/>
        <v>SL3-MEH-ACP1</v>
      </c>
      <c r="C45" s="146" t="str">
        <f t="shared" si="22"/>
        <v>01</v>
      </c>
      <c r="D45" s="70" t="str">
        <f t="shared" si="25"/>
        <v>02</v>
      </c>
      <c r="E45" s="70" t="s">
        <v>660</v>
      </c>
      <c r="F45" s="29" t="str">
        <f>IFERROR(CONCATENATE(VLOOKUP(G45,'LOOK-UP TABLES'!$E$9:$J$101,5,FALSE),C45,D45,VLOOKUP(G45,'LOOK-UP TABLES'!$E$9:$J$101,6,FALSE),E45),"")</f>
        <v>O_0102-02</v>
      </c>
      <c r="G45" s="29" t="s">
        <v>816</v>
      </c>
      <c r="H45" s="26" t="str">
        <f>IFERROR(VLOOKUP(G45,'LOOK-UP TABLES'!$E$9:$J$101,2,FALSE),"")</f>
        <v>AO</v>
      </c>
      <c r="I45" s="29" t="str">
        <f>IFERROR(VLOOKUP(G45,'LOOK-UP TABLES'!$E$9:$J$101,3,FALSE),"")</f>
        <v>0-5000</v>
      </c>
      <c r="J45" s="21"/>
      <c r="K45" s="55" t="str">
        <f t="shared" si="20"/>
        <v>SPARE</v>
      </c>
      <c r="L45" s="72"/>
      <c r="M45" s="143" t="str">
        <f>IF($J45&lt;&gt;"",IF(VLOOKUP($J45,INSTRUMENT_LIST!$L$10:$R$716,3,FALSE)=0,"",VLOOKUP($J45,INSTRUMENT_LIST!$L$10:$R$716,3,FALSE)),"")</f>
        <v/>
      </c>
      <c r="N45" s="143" t="str">
        <f>IF($J45&lt;&gt;"",IF(VLOOKUP($J45,INSTRUMENT_LIST!$L$10:$R$716,4,FALSE)=0,"",VLOOKUP($J45,INSTRUMENT_LIST!$L$10:$R$716,4,FALSE)),"")&amp;" "&amp;IF($J45&lt;&gt;"",IF(VLOOKUP($J45,INSTRUMENT_LIST!$L$10:$R$716,5,FALSE)=0,"",SUBSTITUTE(VLOOKUP($J45,INSTRUMENT_LIST!$L$10:$R$716,5,FALSE),"LOCAL CONTROL STATION","LCS")),"")</f>
        <v xml:space="preserve"> </v>
      </c>
      <c r="O45" s="143" t="str">
        <f>IF($J45&lt;&gt;"",IF(VLOOKUP($J45,INSTRUMENT_LIST!$L$10:$R$716,6,FALSE)=0,"",VLOOKUP($J45,INSTRUMENT_LIST!$L$10:$R$716,6,FALSE)),"")</f>
        <v/>
      </c>
      <c r="P45" s="143" t="str">
        <f>IF($J45&lt;&gt;"",IF(VLOOKUP($J45,INSTRUMENT_LIST!$L$10:$R$716,7,FALSE)=0,"",VLOOKUP($J45,INSTRUMENT_LIST!$L$10:$R$716,7,FALSE)),"")</f>
        <v/>
      </c>
      <c r="Q45" s="143" t="str">
        <f t="shared" si="23"/>
        <v xml:space="preserve">  </v>
      </c>
      <c r="R45" s="143"/>
      <c r="S45" s="160"/>
      <c r="T45" s="160"/>
      <c r="U45" s="160"/>
      <c r="V45" s="160"/>
      <c r="W45" s="160"/>
      <c r="X45" s="160"/>
      <c r="Y45" s="160"/>
      <c r="Z45" s="160"/>
      <c r="AA45" s="160"/>
      <c r="AB45" s="68" t="str">
        <f t="shared" si="26"/>
        <v>AO_0102_CH[02]</v>
      </c>
      <c r="AC45" s="55"/>
      <c r="AD45" s="55"/>
      <c r="AE45" s="38" t="str">
        <f t="shared" si="24"/>
        <v>SL3-MEH-ACP1</v>
      </c>
    </row>
    <row r="46" spans="1:31" ht="15" customHeight="1" x14ac:dyDescent="0.25">
      <c r="A46" s="260" t="s">
        <v>9</v>
      </c>
      <c r="B46" s="261" t="str">
        <f t="shared" si="21"/>
        <v>SL3-MEH-ACP1</v>
      </c>
      <c r="C46" s="146" t="str">
        <f t="shared" si="22"/>
        <v>01</v>
      </c>
      <c r="D46" s="70" t="str">
        <f t="shared" si="25"/>
        <v>02</v>
      </c>
      <c r="E46" s="70" t="s">
        <v>661</v>
      </c>
      <c r="F46" s="29" t="str">
        <f>IFERROR(CONCATENATE(VLOOKUP(G46,'LOOK-UP TABLES'!$E$9:$J$101,5,FALSE),C46,D46,VLOOKUP(G46,'LOOK-UP TABLES'!$E$9:$J$101,6,FALSE),E46),"")</f>
        <v>O_0102-03</v>
      </c>
      <c r="G46" s="29" t="s">
        <v>816</v>
      </c>
      <c r="H46" s="26" t="str">
        <f>IFERROR(VLOOKUP(G46,'LOOK-UP TABLES'!$E$9:$J$101,2,FALSE),"")</f>
        <v>AO</v>
      </c>
      <c r="I46" s="29" t="str">
        <f>IFERROR(VLOOKUP(G46,'LOOK-UP TABLES'!$E$9:$J$101,3,FALSE),"")</f>
        <v>0-5000</v>
      </c>
      <c r="J46" s="21"/>
      <c r="K46" s="55" t="str">
        <f t="shared" si="20"/>
        <v>SPARE</v>
      </c>
      <c r="L46" s="72"/>
      <c r="M46" s="143" t="str">
        <f>IF($J46&lt;&gt;"",IF(VLOOKUP($J46,INSTRUMENT_LIST!$L$10:$R$716,3,FALSE)=0,"",VLOOKUP($J46,INSTRUMENT_LIST!$L$10:$R$716,3,FALSE)),"")</f>
        <v/>
      </c>
      <c r="N46" s="143" t="str">
        <f>IF($J46&lt;&gt;"",IF(VLOOKUP($J46,INSTRUMENT_LIST!$L$10:$R$716,4,FALSE)=0,"",VLOOKUP($J46,INSTRUMENT_LIST!$L$10:$R$716,4,FALSE)),"")&amp;" "&amp;IF($J46&lt;&gt;"",IF(VLOOKUP($J46,INSTRUMENT_LIST!$L$10:$R$716,5,FALSE)=0,"",SUBSTITUTE(VLOOKUP($J46,INSTRUMENT_LIST!$L$10:$R$716,5,FALSE),"LOCAL CONTROL STATION","LCS")),"")</f>
        <v xml:space="preserve"> </v>
      </c>
      <c r="O46" s="143" t="str">
        <f>IF($J46&lt;&gt;"",IF(VLOOKUP($J46,INSTRUMENT_LIST!$L$10:$R$716,6,FALSE)=0,"",VLOOKUP($J46,INSTRUMENT_LIST!$L$10:$R$716,6,FALSE)),"")</f>
        <v/>
      </c>
      <c r="P46" s="143" t="str">
        <f>IF($J46&lt;&gt;"",IF(VLOOKUP($J46,INSTRUMENT_LIST!$L$10:$R$716,7,FALSE)=0,"",VLOOKUP($J46,INSTRUMENT_LIST!$L$10:$R$716,7,FALSE)),"")</f>
        <v/>
      </c>
      <c r="Q46" s="143" t="str">
        <f t="shared" si="23"/>
        <v xml:space="preserve">  </v>
      </c>
      <c r="R46" s="143"/>
      <c r="S46" s="160"/>
      <c r="T46" s="160"/>
      <c r="U46" s="160"/>
      <c r="V46" s="160"/>
      <c r="W46" s="160"/>
      <c r="X46" s="160"/>
      <c r="Y46" s="160"/>
      <c r="Z46" s="160"/>
      <c r="AA46" s="160"/>
      <c r="AB46" s="68" t="str">
        <f t="shared" si="26"/>
        <v>AO_0102_CH[03]</v>
      </c>
      <c r="AC46" s="55"/>
      <c r="AD46" s="55"/>
      <c r="AE46" s="38" t="str">
        <f t="shared" si="24"/>
        <v>SL3-MEH-ACP1</v>
      </c>
    </row>
    <row r="47" spans="1:31" ht="15" customHeight="1" x14ac:dyDescent="0.25">
      <c r="A47" s="260" t="s">
        <v>9</v>
      </c>
      <c r="B47" s="261" t="str">
        <f t="shared" si="21"/>
        <v>SL3-MEH-ACP1</v>
      </c>
      <c r="C47" s="146" t="str">
        <f t="shared" si="22"/>
        <v>01</v>
      </c>
      <c r="D47" s="70" t="str">
        <f t="shared" si="25"/>
        <v>02</v>
      </c>
      <c r="E47" s="70" t="s">
        <v>676</v>
      </c>
      <c r="F47" s="29" t="str">
        <f>IFERROR(CONCATENATE(VLOOKUP(G47,'LOOK-UP TABLES'!$E$9:$J$101,5,FALSE),C47,D47,VLOOKUP(G47,'LOOK-UP TABLES'!$E$9:$J$101,6,FALSE),E47),"")</f>
        <v>O_0102-04</v>
      </c>
      <c r="G47" s="29" t="s">
        <v>816</v>
      </c>
      <c r="H47" s="26" t="str">
        <f>IFERROR(VLOOKUP(G47,'LOOK-UP TABLES'!$E$9:$J$101,2,FALSE),"")</f>
        <v>AO</v>
      </c>
      <c r="I47" s="29" t="str">
        <f>IFERROR(VLOOKUP(G47,'LOOK-UP TABLES'!$E$9:$J$101,3,FALSE),"")</f>
        <v>0-5000</v>
      </c>
      <c r="J47" s="21"/>
      <c r="K47" s="55" t="str">
        <f t="shared" si="20"/>
        <v>SPARE</v>
      </c>
      <c r="L47" s="72"/>
      <c r="M47" s="143" t="str">
        <f>IF($J47&lt;&gt;"",IF(VLOOKUP($J47,INSTRUMENT_LIST!$L$10:$R$716,3,FALSE)=0,"",VLOOKUP($J47,INSTRUMENT_LIST!$L$10:$R$716,3,FALSE)),"")</f>
        <v/>
      </c>
      <c r="N47" s="143" t="str">
        <f>IF($J47&lt;&gt;"",IF(VLOOKUP($J47,INSTRUMENT_LIST!$L$10:$R$716,4,FALSE)=0,"",VLOOKUP($J47,INSTRUMENT_LIST!$L$10:$R$716,4,FALSE)),"")&amp;" "&amp;IF($J47&lt;&gt;"",IF(VLOOKUP($J47,INSTRUMENT_LIST!$L$10:$R$716,5,FALSE)=0,"",SUBSTITUTE(VLOOKUP($J47,INSTRUMENT_LIST!$L$10:$R$716,5,FALSE),"LOCAL CONTROL STATION","LCS")),"")</f>
        <v xml:space="preserve"> </v>
      </c>
      <c r="O47" s="143" t="str">
        <f>IF($J47&lt;&gt;"",IF(VLOOKUP($J47,INSTRUMENT_LIST!$L$10:$R$716,6,FALSE)=0,"",VLOOKUP($J47,INSTRUMENT_LIST!$L$10:$R$716,6,FALSE)),"")</f>
        <v/>
      </c>
      <c r="P47" s="143" t="str">
        <f>IF($J47&lt;&gt;"",IF(VLOOKUP($J47,INSTRUMENT_LIST!$L$10:$R$716,7,FALSE)=0,"",VLOOKUP($J47,INSTRUMENT_LIST!$L$10:$R$716,7,FALSE)),"")</f>
        <v/>
      </c>
      <c r="Q47" s="143" t="str">
        <f t="shared" si="23"/>
        <v xml:space="preserve">  </v>
      </c>
      <c r="R47" s="143"/>
      <c r="S47" s="160"/>
      <c r="T47" s="160"/>
      <c r="U47" s="160"/>
      <c r="V47" s="160"/>
      <c r="W47" s="160"/>
      <c r="X47" s="160"/>
      <c r="Y47" s="160"/>
      <c r="Z47" s="160"/>
      <c r="AA47" s="160"/>
      <c r="AB47" s="68" t="str">
        <f t="shared" si="26"/>
        <v>AO_0102_CH[04]</v>
      </c>
      <c r="AC47" s="55"/>
      <c r="AD47" s="55"/>
      <c r="AE47" s="38" t="str">
        <f t="shared" si="24"/>
        <v>SL3-MEH-ACP1</v>
      </c>
    </row>
    <row r="48" spans="1:31" ht="15" customHeight="1" x14ac:dyDescent="0.25">
      <c r="A48" s="260" t="s">
        <v>9</v>
      </c>
      <c r="B48" s="261" t="str">
        <f t="shared" si="21"/>
        <v>SL3-MEH-ACP1</v>
      </c>
      <c r="C48" s="146" t="str">
        <f t="shared" si="22"/>
        <v>01</v>
      </c>
      <c r="D48" s="70" t="str">
        <f t="shared" si="25"/>
        <v>02</v>
      </c>
      <c r="E48" s="70" t="s">
        <v>678</v>
      </c>
      <c r="F48" s="29" t="str">
        <f>IFERROR(CONCATENATE(VLOOKUP(G48,'LOOK-UP TABLES'!$E$9:$J$101,5,FALSE),C48,D48,VLOOKUP(G48,'LOOK-UP TABLES'!$E$9:$J$101,6,FALSE),E48),"")</f>
        <v>O_0102-05</v>
      </c>
      <c r="G48" s="29" t="s">
        <v>816</v>
      </c>
      <c r="H48" s="26" t="str">
        <f>IFERROR(VLOOKUP(G48,'LOOK-UP TABLES'!$E$9:$J$101,2,FALSE),"")</f>
        <v>AO</v>
      </c>
      <c r="I48" s="29" t="str">
        <f>IFERROR(VLOOKUP(G48,'LOOK-UP TABLES'!$E$9:$J$101,3,FALSE),"")</f>
        <v>0-5000</v>
      </c>
      <c r="J48" s="21"/>
      <c r="K48" s="55" t="str">
        <f t="shared" si="20"/>
        <v>SPARE</v>
      </c>
      <c r="L48" s="72"/>
      <c r="M48" s="143" t="str">
        <f>IF($J48&lt;&gt;"",IF(VLOOKUP($J48,INSTRUMENT_LIST!$L$10:$R$716,3,FALSE)=0,"",VLOOKUP($J48,INSTRUMENT_LIST!$L$10:$R$716,3,FALSE)),"")</f>
        <v/>
      </c>
      <c r="N48" s="143" t="str">
        <f>IF($J48&lt;&gt;"",IF(VLOOKUP($J48,INSTRUMENT_LIST!$L$10:$R$716,4,FALSE)=0,"",VLOOKUP($J48,INSTRUMENT_LIST!$L$10:$R$716,4,FALSE)),"")&amp;" "&amp;IF($J48&lt;&gt;"",IF(VLOOKUP($J48,INSTRUMENT_LIST!$L$10:$R$716,5,FALSE)=0,"",SUBSTITUTE(VLOOKUP($J48,INSTRUMENT_LIST!$L$10:$R$716,5,FALSE),"LOCAL CONTROL STATION","LCS")),"")</f>
        <v xml:space="preserve"> </v>
      </c>
      <c r="O48" s="143" t="str">
        <f>IF($J48&lt;&gt;"",IF(VLOOKUP($J48,INSTRUMENT_LIST!$L$10:$R$716,6,FALSE)=0,"",VLOOKUP($J48,INSTRUMENT_LIST!$L$10:$R$716,6,FALSE)),"")</f>
        <v/>
      </c>
      <c r="P48" s="143" t="str">
        <f>IF($J48&lt;&gt;"",IF(VLOOKUP($J48,INSTRUMENT_LIST!$L$10:$R$716,7,FALSE)=0,"",VLOOKUP($J48,INSTRUMENT_LIST!$L$10:$R$716,7,FALSE)),"")</f>
        <v/>
      </c>
      <c r="Q48" s="143" t="str">
        <f t="shared" si="23"/>
        <v xml:space="preserve">  </v>
      </c>
      <c r="R48" s="143"/>
      <c r="S48" s="160"/>
      <c r="T48" s="160"/>
      <c r="U48" s="160"/>
      <c r="V48" s="160"/>
      <c r="W48" s="160"/>
      <c r="X48" s="160"/>
      <c r="Y48" s="160"/>
      <c r="Z48" s="160"/>
      <c r="AA48" s="160"/>
      <c r="AB48" s="68" t="str">
        <f t="shared" si="26"/>
        <v>AO_0102_CH[05]</v>
      </c>
      <c r="AC48" s="55"/>
      <c r="AD48" s="55"/>
      <c r="AE48" s="38" t="str">
        <f t="shared" si="24"/>
        <v>SL3-MEH-ACP1</v>
      </c>
    </row>
    <row r="49" spans="1:31" ht="15" customHeight="1" x14ac:dyDescent="0.25">
      <c r="A49" s="260" t="s">
        <v>9</v>
      </c>
      <c r="B49" s="261" t="str">
        <f t="shared" si="21"/>
        <v>SL3-MEH-ACP1</v>
      </c>
      <c r="C49" s="146" t="str">
        <f t="shared" si="22"/>
        <v>01</v>
      </c>
      <c r="D49" s="70" t="str">
        <f t="shared" si="25"/>
        <v>02</v>
      </c>
      <c r="E49" s="70" t="s">
        <v>679</v>
      </c>
      <c r="F49" s="29" t="str">
        <f>IFERROR(CONCATENATE(VLOOKUP(G49,'LOOK-UP TABLES'!$E$9:$J$101,5,FALSE),C49,D49,VLOOKUP(G49,'LOOK-UP TABLES'!$E$9:$J$101,6,FALSE),E49),"")</f>
        <v>O_0102-06</v>
      </c>
      <c r="G49" s="29" t="s">
        <v>816</v>
      </c>
      <c r="H49" s="26" t="str">
        <f>IFERROR(VLOOKUP(G49,'LOOK-UP TABLES'!$E$9:$J$101,2,FALSE),"")</f>
        <v>AO</v>
      </c>
      <c r="I49" s="29" t="str">
        <f>IFERROR(VLOOKUP(G49,'LOOK-UP TABLES'!$E$9:$J$101,3,FALSE),"")</f>
        <v>0-5000</v>
      </c>
      <c r="J49" s="21"/>
      <c r="K49" s="55" t="str">
        <f t="shared" si="20"/>
        <v>SPARE</v>
      </c>
      <c r="L49" s="72"/>
      <c r="M49" s="143" t="str">
        <f>IF($J49&lt;&gt;"",IF(VLOOKUP($J49,INSTRUMENT_LIST!$L$10:$R$716,3,FALSE)=0,"",VLOOKUP($J49,INSTRUMENT_LIST!$L$10:$R$716,3,FALSE)),"")</f>
        <v/>
      </c>
      <c r="N49" s="143" t="str">
        <f>IF($J49&lt;&gt;"",IF(VLOOKUP($J49,INSTRUMENT_LIST!$L$10:$R$716,4,FALSE)=0,"",VLOOKUP($J49,INSTRUMENT_LIST!$L$10:$R$716,4,FALSE)),"")&amp;" "&amp;IF($J49&lt;&gt;"",IF(VLOOKUP($J49,INSTRUMENT_LIST!$L$10:$R$716,5,FALSE)=0,"",SUBSTITUTE(VLOOKUP($J49,INSTRUMENT_LIST!$L$10:$R$716,5,FALSE),"LOCAL CONTROL STATION","LCS")),"")</f>
        <v xml:space="preserve"> </v>
      </c>
      <c r="O49" s="143" t="str">
        <f>IF($J49&lt;&gt;"",IF(VLOOKUP($J49,INSTRUMENT_LIST!$L$10:$R$716,6,FALSE)=0,"",VLOOKUP($J49,INSTRUMENT_LIST!$L$10:$R$716,6,FALSE)),"")</f>
        <v/>
      </c>
      <c r="P49" s="143" t="str">
        <f>IF($J49&lt;&gt;"",IF(VLOOKUP($J49,INSTRUMENT_LIST!$L$10:$R$716,7,FALSE)=0,"",VLOOKUP($J49,INSTRUMENT_LIST!$L$10:$R$716,7,FALSE)),"")</f>
        <v/>
      </c>
      <c r="Q49" s="143" t="str">
        <f t="shared" si="23"/>
        <v xml:space="preserve">  </v>
      </c>
      <c r="R49" s="143"/>
      <c r="S49" s="160"/>
      <c r="T49" s="160"/>
      <c r="U49" s="160"/>
      <c r="V49" s="160"/>
      <c r="W49" s="160"/>
      <c r="X49" s="160"/>
      <c r="Y49" s="160"/>
      <c r="Z49" s="160"/>
      <c r="AA49" s="160"/>
      <c r="AB49" s="68" t="str">
        <f t="shared" si="26"/>
        <v>AO_0102_CH[06]</v>
      </c>
      <c r="AC49" s="55"/>
      <c r="AD49" s="55"/>
      <c r="AE49" s="38" t="str">
        <f t="shared" si="24"/>
        <v>SL3-MEH-ACP1</v>
      </c>
    </row>
    <row r="50" spans="1:31" ht="15" customHeight="1" x14ac:dyDescent="0.25">
      <c r="A50" s="260" t="s">
        <v>9</v>
      </c>
      <c r="B50" s="261" t="str">
        <f t="shared" si="21"/>
        <v>SL3-MEH-ACP1</v>
      </c>
      <c r="C50" s="146" t="str">
        <f t="shared" si="22"/>
        <v>01</v>
      </c>
      <c r="D50" s="70" t="str">
        <f t="shared" si="25"/>
        <v>02</v>
      </c>
      <c r="E50" s="70" t="s">
        <v>680</v>
      </c>
      <c r="F50" s="29" t="str">
        <f>IFERROR(CONCATENATE(VLOOKUP(G50,'LOOK-UP TABLES'!$E$9:$J$101,5,FALSE),C50,D50,VLOOKUP(G50,'LOOK-UP TABLES'!$E$9:$J$101,6,FALSE),E50),"")</f>
        <v>O_0102-07</v>
      </c>
      <c r="G50" s="29" t="s">
        <v>816</v>
      </c>
      <c r="H50" s="26" t="str">
        <f>IFERROR(VLOOKUP(G50,'LOOK-UP TABLES'!$E$9:$J$101,2,FALSE),"")</f>
        <v>AO</v>
      </c>
      <c r="I50" s="29" t="str">
        <f>IFERROR(VLOOKUP(G50,'LOOK-UP TABLES'!$E$9:$J$101,3,FALSE),"")</f>
        <v>0-5000</v>
      </c>
      <c r="J50" s="21"/>
      <c r="K50" s="55" t="str">
        <f t="shared" si="20"/>
        <v>SPARE</v>
      </c>
      <c r="L50" s="72"/>
      <c r="M50" s="143" t="str">
        <f>IF($J50&lt;&gt;"",IF(VLOOKUP($J50,INSTRUMENT_LIST!$L$10:$R$716,3,FALSE)=0,"",VLOOKUP($J50,INSTRUMENT_LIST!$L$10:$R$716,3,FALSE)),"")</f>
        <v/>
      </c>
      <c r="N50" s="143" t="str">
        <f>IF($J50&lt;&gt;"",IF(VLOOKUP($J50,INSTRUMENT_LIST!$L$10:$R$716,4,FALSE)=0,"",VLOOKUP($J50,INSTRUMENT_LIST!$L$10:$R$716,4,FALSE)),"")&amp;" "&amp;IF($J50&lt;&gt;"",IF(VLOOKUP($J50,INSTRUMENT_LIST!$L$10:$R$716,5,FALSE)=0,"",SUBSTITUTE(VLOOKUP($J50,INSTRUMENT_LIST!$L$10:$R$716,5,FALSE),"LOCAL CONTROL STATION","LCS")),"")</f>
        <v xml:space="preserve"> </v>
      </c>
      <c r="O50" s="143" t="str">
        <f>IF($J50&lt;&gt;"",IF(VLOOKUP($J50,INSTRUMENT_LIST!$L$10:$R$716,6,FALSE)=0,"",VLOOKUP($J50,INSTRUMENT_LIST!$L$10:$R$716,6,FALSE)),"")</f>
        <v/>
      </c>
      <c r="P50" s="143" t="str">
        <f>IF($J50&lt;&gt;"",IF(VLOOKUP($J50,INSTRUMENT_LIST!$L$10:$R$716,7,FALSE)=0,"",VLOOKUP($J50,INSTRUMENT_LIST!$L$10:$R$716,7,FALSE)),"")</f>
        <v/>
      </c>
      <c r="Q50" s="143" t="str">
        <f t="shared" si="23"/>
        <v xml:space="preserve">  </v>
      </c>
      <c r="R50" s="143"/>
      <c r="S50" s="160"/>
      <c r="T50" s="160"/>
      <c r="U50" s="160"/>
      <c r="V50" s="160"/>
      <c r="W50" s="160"/>
      <c r="X50" s="160"/>
      <c r="Y50" s="160"/>
      <c r="Z50" s="160"/>
      <c r="AA50" s="160"/>
      <c r="AB50" s="68" t="str">
        <f t="shared" si="26"/>
        <v>AO_0102_CH[07]</v>
      </c>
      <c r="AC50" s="55"/>
      <c r="AD50" s="55"/>
      <c r="AE50" s="38" t="str">
        <f t="shared" si="24"/>
        <v>SL3-MEH-ACP1</v>
      </c>
    </row>
    <row r="51" spans="1:31" ht="15" customHeight="1" x14ac:dyDescent="0.25">
      <c r="A51" s="70"/>
      <c r="B51" s="254"/>
      <c r="C51" s="57"/>
      <c r="D51" s="59"/>
      <c r="E51" s="38"/>
      <c r="F51" s="38"/>
      <c r="G51" s="38"/>
      <c r="I51" s="38"/>
      <c r="J51" s="22"/>
      <c r="M51" s="78"/>
      <c r="N51" s="78"/>
      <c r="O51" s="78"/>
      <c r="P51" s="36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57"/>
      <c r="AD51" s="57"/>
    </row>
    <row r="52" spans="1:31" ht="15" customHeight="1" x14ac:dyDescent="0.25">
      <c r="A52" s="260" t="s">
        <v>9</v>
      </c>
      <c r="B52" s="261" t="str">
        <f t="shared" ref="B52:B60" si="27">$B$23</f>
        <v>SL3-MEH-ACP1</v>
      </c>
      <c r="C52" s="146" t="str">
        <f t="shared" ref="C52:C60" si="28">$C$23</f>
        <v>01</v>
      </c>
      <c r="D52" s="73" t="s">
        <v>661</v>
      </c>
      <c r="E52" s="70" t="s">
        <v>786</v>
      </c>
      <c r="F52" s="29" t="str">
        <f>IFERROR(CONCATENATE(VLOOKUP(G52,'LOOK-UP TABLES'!$E$9:$J$101,5,FALSE),C52,D52,VLOOKUP(G52,'LOOK-UP TABLES'!$E$9:$J$101,6,FALSE),E52),"")</f>
        <v>I_0103-00</v>
      </c>
      <c r="G52" s="71" t="s">
        <v>817</v>
      </c>
      <c r="H52" s="26" t="str">
        <f>IFERROR(VLOOKUP(G52,'LOOK-UP TABLES'!$E$9:$J$101,2,FALSE),"")</f>
        <v>AI</v>
      </c>
      <c r="I52" s="29" t="str">
        <f>IFERROR(VLOOKUP(G52,'LOOK-UP TABLES'!$E$9:$J$101,3,FALSE),"")</f>
        <v>4-20mA</v>
      </c>
      <c r="J52" s="75" t="s">
        <v>818</v>
      </c>
      <c r="K52" s="513" t="str">
        <f t="shared" ref="K52:K58" si="29">IF(J52&lt;&gt;"",CONCATENATE(J52,L52),"SPARE")</f>
        <v>SL3-MEH-TIT1</v>
      </c>
      <c r="L52" s="72"/>
      <c r="M52" s="143" t="str">
        <f>IF($J52&lt;&gt;"",IF(VLOOKUP($J52,INSTRUMENT_LIST!$L$10:$R$716,3,FALSE)=0,"",VLOOKUP($J52,INSTRUMENT_LIST!$L$10:$R$716,3,FALSE)),"")</f>
        <v>Shiploader 3</v>
      </c>
      <c r="N52" s="143" t="str">
        <f>IF($J52&lt;&gt;"",IF(VLOOKUP($J52,INSTRUMENT_LIST!$L$10:$R$716,4,FALSE)=0,"",VLOOKUP($J52,INSTRUMENT_LIST!$L$10:$R$716,4,FALSE)),"")&amp;" "&amp;IF($J52&lt;&gt;"",IF(VLOOKUP($J52,INSTRUMENT_LIST!$L$10:$R$716,5,FALSE)=0,"",SUBSTITUTE(VLOOKUP($J52,INSTRUMENT_LIST!$L$10:$R$716,5,FALSE),"LOCAL CONTROL STATION","LCS")),"")</f>
        <v xml:space="preserve">Machine E-House </v>
      </c>
      <c r="O52" s="143" t="str">
        <f>IF($J52&lt;&gt;"",IF(VLOOKUP($J52,INSTRUMENT_LIST!$L$10:$R$716,6,FALSE)=0,"",VLOOKUP($J52,INSTRUMENT_LIST!$L$10:$R$716,6,FALSE)),"")</f>
        <v/>
      </c>
      <c r="P52" s="143" t="str">
        <f>IF($J52&lt;&gt;"",IF(VLOOKUP($J52,INSTRUMENT_LIST!$L$10:$R$716,7,FALSE)=0,"",VLOOKUP($J52,INSTRUMENT_LIST!$L$10:$R$716,7,FALSE)),"")</f>
        <v>Temperature Transmitter</v>
      </c>
      <c r="Q52" s="143" t="str">
        <f t="shared" ref="Q52:Q59" si="30">CONCATENATE(M52,IF(M52&lt;&gt;""," ",""),N52,IF(N52&lt;&gt;""," ",""),O52,IF(O52&lt;&gt;""," ",""),P52,IF(P52&lt;&gt;""," ",""))</f>
        <v xml:space="preserve">Shiploader 3 Machine E-House  Temperature Transmitter </v>
      </c>
      <c r="R52" s="160"/>
      <c r="S52" s="160" t="s">
        <v>819</v>
      </c>
      <c r="T52" s="160"/>
      <c r="U52" s="160"/>
      <c r="V52" s="160"/>
      <c r="W52" s="160"/>
      <c r="X52" s="160"/>
      <c r="Y52" s="160"/>
      <c r="Z52" s="160"/>
      <c r="AA52" s="160"/>
      <c r="AB52" s="68" t="str">
        <f>IF((OR(H52="AI",H52="AO")),CONCATENATE(H52,"_",C52,D52,"_CH[",E52,"]"),CONCATENATE(H52,"_",C52,D52,".",E52))</f>
        <v>AI_0103_CH[00]</v>
      </c>
      <c r="AC52" s="75"/>
      <c r="AD52" s="55"/>
      <c r="AE52" s="38" t="str">
        <f t="shared" ref="AE52:AE60" si="31">B52</f>
        <v>SL3-MEH-ACP1</v>
      </c>
    </row>
    <row r="53" spans="1:31" ht="15" customHeight="1" x14ac:dyDescent="0.25">
      <c r="A53" s="260" t="s">
        <v>9</v>
      </c>
      <c r="B53" s="261" t="str">
        <f t="shared" si="27"/>
        <v>SL3-MEH-ACP1</v>
      </c>
      <c r="C53" s="146" t="str">
        <f t="shared" si="28"/>
        <v>01</v>
      </c>
      <c r="D53" s="70" t="str">
        <f t="shared" ref="D53:D59" si="32">D52</f>
        <v>03</v>
      </c>
      <c r="E53" s="70" t="s">
        <v>645</v>
      </c>
      <c r="F53" s="29" t="str">
        <f>IFERROR(CONCATENATE(VLOOKUP(G53,'LOOK-UP TABLES'!$E$9:$J$101,5,FALSE),C53,D53,VLOOKUP(G53,'LOOK-UP TABLES'!$E$9:$J$101,6,FALSE),E53),"")</f>
        <v>I_0103-01</v>
      </c>
      <c r="G53" s="71" t="s">
        <v>817</v>
      </c>
      <c r="H53" s="26" t="str">
        <f>IFERROR(VLOOKUP(G53,'LOOK-UP TABLES'!$E$9:$J$101,2,FALSE),"")</f>
        <v>AI</v>
      </c>
      <c r="I53" s="29" t="str">
        <f>IFERROR(VLOOKUP(G53,'LOOK-UP TABLES'!$E$9:$J$101,3,FALSE),"")</f>
        <v>4-20mA</v>
      </c>
      <c r="J53" s="75" t="s">
        <v>820</v>
      </c>
      <c r="K53" s="513" t="str">
        <f t="shared" si="29"/>
        <v>SL3-PD-PIT01</v>
      </c>
      <c r="L53" s="72"/>
      <c r="M53" s="143" t="str">
        <f>IF($J53&lt;&gt;"",IF(VLOOKUP($J53,INSTRUMENT_LIST!$L$10:$R$716,3,FALSE)=0,"",VLOOKUP($J53,INSTRUMENT_LIST!$L$10:$R$716,3,FALSE)),"")</f>
        <v>Shiploader 3</v>
      </c>
      <c r="N53" s="143" t="str">
        <f>IF($J53&lt;&gt;"",IF(VLOOKUP($J53,INSTRUMENT_LIST!$L$10:$R$716,4,FALSE)=0,"",VLOOKUP($J53,INSTRUMENT_LIST!$L$10:$R$716,4,FALSE)),"")&amp;" "&amp;IF($J53&lt;&gt;"",IF(VLOOKUP($J53,INSTRUMENT_LIST!$L$10:$R$716,5,FALSE)=0,"",SUBSTITUTE(VLOOKUP($J53,INSTRUMENT_LIST!$L$10:$R$716,5,FALSE),"LOCAL CONTROL STATION","LCS")),"")</f>
        <v>Pivot Deck Washdown Pressure Transducer</v>
      </c>
      <c r="O53" s="143" t="str">
        <f>IF($J53&lt;&gt;"",IF(VLOOKUP($J53,INSTRUMENT_LIST!$L$10:$R$716,6,FALSE)=0,"",VLOOKUP($J53,INSTRUMENT_LIST!$L$10:$R$716,6,FALSE)),"")</f>
        <v xml:space="preserve"> Supply pressure</v>
      </c>
      <c r="P53" s="143" t="str">
        <f>IF($J53&lt;&gt;"",IF(VLOOKUP($J53,INSTRUMENT_LIST!$L$10:$R$716,7,FALSE)=0,"",VLOOKUP($J53,INSTRUMENT_LIST!$L$10:$R$716,7,FALSE)),"")</f>
        <v/>
      </c>
      <c r="Q53" s="143" t="str">
        <f t="shared" si="30"/>
        <v xml:space="preserve">Shiploader 3 Pivot Deck Washdown Pressure Transducer  Supply pressure </v>
      </c>
      <c r="R53" s="161"/>
      <c r="S53" s="161"/>
      <c r="T53" s="161"/>
      <c r="U53" s="160"/>
      <c r="V53" s="160"/>
      <c r="W53" s="160"/>
      <c r="X53" s="160"/>
      <c r="Y53" s="160"/>
      <c r="Z53" s="160"/>
      <c r="AA53" s="160"/>
      <c r="AB53" s="68" t="str">
        <f t="shared" ref="AB53:AB59" si="33">IF((OR(H53="AI",H53="AO")),CONCATENATE(H53,"_",C53,D53,"_CH[",E53,"]"),CONCATENATE(H53,"_",C53,D53,".",E53))</f>
        <v>AI_0103_CH[01]</v>
      </c>
      <c r="AC53" s="55"/>
      <c r="AD53" s="55"/>
      <c r="AE53" s="38" t="str">
        <f t="shared" si="31"/>
        <v>SL3-MEH-ACP1</v>
      </c>
    </row>
    <row r="54" spans="1:31" ht="15" customHeight="1" x14ac:dyDescent="0.25">
      <c r="A54" s="260" t="s">
        <v>9</v>
      </c>
      <c r="B54" s="261" t="str">
        <f t="shared" si="27"/>
        <v>SL3-MEH-ACP1</v>
      </c>
      <c r="C54" s="146" t="str">
        <f t="shared" si="28"/>
        <v>01</v>
      </c>
      <c r="D54" s="70" t="str">
        <f t="shared" si="32"/>
        <v>03</v>
      </c>
      <c r="E54" s="70" t="s">
        <v>660</v>
      </c>
      <c r="F54" s="29" t="str">
        <f>IFERROR(CONCATENATE(VLOOKUP(G54,'LOOK-UP TABLES'!$E$9:$J$101,5,FALSE),C54,D54,VLOOKUP(G54,'LOOK-UP TABLES'!$E$9:$J$101,6,FALSE),E54),"")</f>
        <v>I_0103-02</v>
      </c>
      <c r="G54" s="71" t="s">
        <v>817</v>
      </c>
      <c r="H54" s="26" t="str">
        <f>IFERROR(VLOOKUP(G54,'LOOK-UP TABLES'!$E$9:$J$101,2,FALSE),"")</f>
        <v>AI</v>
      </c>
      <c r="I54" s="29" t="str">
        <f>IFERROR(VLOOKUP(G54,'LOOK-UP TABLES'!$E$9:$J$101,3,FALSE),"")</f>
        <v>4-20mA</v>
      </c>
      <c r="J54" s="21" t="s">
        <v>821</v>
      </c>
      <c r="K54" s="513" t="str">
        <f t="shared" si="29"/>
        <v>SL3-WD-PIT01</v>
      </c>
      <c r="L54" s="72"/>
      <c r="M54" s="143" t="str">
        <f>IF($J54&lt;&gt;"",IF(VLOOKUP($J54,INSTRUMENT_LIST!$L$10:$R$716,3,FALSE)=0,"",VLOOKUP($J54,INSTRUMENT_LIST!$L$10:$R$716,3,FALSE)),"")</f>
        <v>Shiploader 3</v>
      </c>
      <c r="N54" s="143" t="str">
        <f>IF($J54&lt;&gt;"",IF(VLOOKUP($J54,INSTRUMENT_LIST!$L$10:$R$716,4,FALSE)=0,"",VLOOKUP($J54,INSTRUMENT_LIST!$L$10:$R$716,4,FALSE)),"")&amp;" "&amp;IF($J54&lt;&gt;"",IF(VLOOKUP($J54,INSTRUMENT_LIST!$L$10:$R$716,5,FALSE)=0,"",SUBSTITUTE(VLOOKUP($J54,INSTRUMENT_LIST!$L$10:$R$716,5,FALSE),"LOCAL CONTROL STATION","LCS")),"")</f>
        <v>Belt Washbox Pressure Transducer</v>
      </c>
      <c r="O54" s="143" t="str">
        <f>IF($J54&lt;&gt;"",IF(VLOOKUP($J54,INSTRUMENT_LIST!$L$10:$R$716,6,FALSE)=0,"",VLOOKUP($J54,INSTRUMENT_LIST!$L$10:$R$716,6,FALSE)),"")</f>
        <v>Air supply</v>
      </c>
      <c r="P54" s="143" t="str">
        <f>IF($J54&lt;&gt;"",IF(VLOOKUP($J54,INSTRUMENT_LIST!$L$10:$R$716,7,FALSE)=0,"",VLOOKUP($J54,INSTRUMENT_LIST!$L$10:$R$716,7,FALSE)),"")</f>
        <v/>
      </c>
      <c r="Q54" s="143" t="str">
        <f t="shared" ref="Q54" si="34">CONCATENATE(M54,IF(M54&lt;&gt;""," ",""),N54,IF(N54&lt;&gt;""," ",""),O54,IF(O54&lt;&gt;""," ",""),P54,IF(P54&lt;&gt;""," ",""))</f>
        <v xml:space="preserve">Shiploader 3 Belt Washbox Pressure Transducer Air supply </v>
      </c>
      <c r="R54" s="161"/>
      <c r="S54" s="161"/>
      <c r="T54" s="161"/>
      <c r="U54" s="160"/>
      <c r="V54" s="160"/>
      <c r="W54" s="160"/>
      <c r="X54" s="160"/>
      <c r="Y54" s="160"/>
      <c r="Z54" s="160"/>
      <c r="AA54" s="160"/>
      <c r="AB54" s="68" t="str">
        <f t="shared" si="33"/>
        <v>AI_0103_CH[02]</v>
      </c>
      <c r="AC54" s="55"/>
      <c r="AD54" s="55"/>
      <c r="AE54" s="38" t="str">
        <f t="shared" si="31"/>
        <v>SL3-MEH-ACP1</v>
      </c>
    </row>
    <row r="55" spans="1:31" ht="15" customHeight="1" x14ac:dyDescent="0.25">
      <c r="A55" s="260" t="s">
        <v>9</v>
      </c>
      <c r="B55" s="261" t="str">
        <f t="shared" si="27"/>
        <v>SL3-MEH-ACP1</v>
      </c>
      <c r="C55" s="146" t="str">
        <f t="shared" si="28"/>
        <v>01</v>
      </c>
      <c r="D55" s="70" t="str">
        <f t="shared" si="32"/>
        <v>03</v>
      </c>
      <c r="E55" s="70" t="s">
        <v>661</v>
      </c>
      <c r="F55" s="29" t="str">
        <f>IFERROR(CONCATENATE(VLOOKUP(G55,'LOOK-UP TABLES'!$E$9:$J$101,5,FALSE),C55,D55,VLOOKUP(G55,'LOOK-UP TABLES'!$E$9:$J$101,6,FALSE),E55),"")</f>
        <v>I_0103-03</v>
      </c>
      <c r="G55" s="71" t="s">
        <v>817</v>
      </c>
      <c r="H55" s="26" t="str">
        <f>IFERROR(VLOOKUP(G55,'LOOK-UP TABLES'!$E$9:$J$101,2,FALSE),"")</f>
        <v>AI</v>
      </c>
      <c r="I55" s="29" t="str">
        <f>IFERROR(VLOOKUP(G55,'LOOK-UP TABLES'!$E$9:$J$101,3,FALSE),"")</f>
        <v>4-20mA</v>
      </c>
      <c r="J55" s="21"/>
      <c r="K55" s="55" t="str">
        <f t="shared" si="29"/>
        <v>SPARE</v>
      </c>
      <c r="L55" s="72"/>
      <c r="M55" s="143" t="str">
        <f>IF($J55&lt;&gt;"",IF(VLOOKUP($J55,INSTRUMENT_LIST!$L$10:$R$716,3,FALSE)=0,"",VLOOKUP($J55,INSTRUMENT_LIST!$L$10:$R$716,3,FALSE)),"")</f>
        <v/>
      </c>
      <c r="N55" s="143" t="str">
        <f>IF($J55&lt;&gt;"",IF(VLOOKUP($J55,INSTRUMENT_LIST!$L$10:$R$716,4,FALSE)=0,"",VLOOKUP($J55,INSTRUMENT_LIST!$L$10:$R$716,4,FALSE)),"")&amp;" "&amp;IF($J55&lt;&gt;"",IF(VLOOKUP($J55,INSTRUMENT_LIST!$L$10:$R$716,5,FALSE)=0,"",SUBSTITUTE(VLOOKUP($J55,INSTRUMENT_LIST!$L$10:$R$716,5,FALSE),"LOCAL CONTROL STATION","LCS")),"")</f>
        <v xml:space="preserve"> </v>
      </c>
      <c r="O55" s="143" t="str">
        <f>IF($J55&lt;&gt;"",IF(VLOOKUP($J55,INSTRUMENT_LIST!$L$10:$R$716,6,FALSE)=0,"",VLOOKUP($J55,INSTRUMENT_LIST!$L$10:$R$716,6,FALSE)),"")</f>
        <v/>
      </c>
      <c r="P55" s="143" t="str">
        <f>IF($J55&lt;&gt;"",IF(VLOOKUP($J55,INSTRUMENT_LIST!$L$10:$R$716,7,FALSE)=0,"",VLOOKUP($J55,INSTRUMENT_LIST!$L$10:$R$716,7,FALSE)),"")</f>
        <v/>
      </c>
      <c r="Q55" s="143" t="str">
        <f t="shared" si="30"/>
        <v xml:space="preserve">  </v>
      </c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68" t="str">
        <f t="shared" si="33"/>
        <v>AI_0103_CH[03]</v>
      </c>
      <c r="AC55" s="55"/>
      <c r="AD55" s="55"/>
      <c r="AE55" s="38" t="str">
        <f t="shared" si="31"/>
        <v>SL3-MEH-ACP1</v>
      </c>
    </row>
    <row r="56" spans="1:31" ht="15" customHeight="1" x14ac:dyDescent="0.25">
      <c r="A56" s="260" t="s">
        <v>9</v>
      </c>
      <c r="B56" s="261" t="str">
        <f t="shared" si="27"/>
        <v>SL3-MEH-ACP1</v>
      </c>
      <c r="C56" s="146" t="str">
        <f t="shared" si="28"/>
        <v>01</v>
      </c>
      <c r="D56" s="70" t="str">
        <f t="shared" si="32"/>
        <v>03</v>
      </c>
      <c r="E56" s="70" t="s">
        <v>676</v>
      </c>
      <c r="F56" s="29" t="str">
        <f>IFERROR(CONCATENATE(VLOOKUP(G56,'LOOK-UP TABLES'!$E$9:$J$101,5,FALSE),C56,D56,VLOOKUP(G56,'LOOK-UP TABLES'!$E$9:$J$101,6,FALSE),E56),"")</f>
        <v>I_0103-04</v>
      </c>
      <c r="G56" s="71" t="s">
        <v>817</v>
      </c>
      <c r="H56" s="26" t="str">
        <f>IFERROR(VLOOKUP(G56,'LOOK-UP TABLES'!$E$9:$J$101,2,FALSE),"")</f>
        <v>AI</v>
      </c>
      <c r="I56" s="29" t="str">
        <f>IFERROR(VLOOKUP(G56,'LOOK-UP TABLES'!$E$9:$J$101,3,FALSE),"")</f>
        <v>4-20mA</v>
      </c>
      <c r="J56" s="75" t="s">
        <v>822</v>
      </c>
      <c r="K56" s="513" t="str">
        <f t="shared" si="29"/>
        <v>SL3-BC-GB1-TT1</v>
      </c>
      <c r="L56" s="72"/>
      <c r="M56" s="143" t="str">
        <f>IF($J56&lt;&gt;"",IF(VLOOKUP($J56,INSTRUMENT_LIST!$L$10:$R$716,3,FALSE)=0,"",VLOOKUP($J56,INSTRUMENT_LIST!$L$10:$R$716,3,FALSE)),"")</f>
        <v>Shiploader 3</v>
      </c>
      <c r="N56" s="143" t="str">
        <f>IF($J56&lt;&gt;"",IF(VLOOKUP($J56,INSTRUMENT_LIST!$L$10:$R$716,4,FALSE)=0,"",VLOOKUP($J56,INSTRUMENT_LIST!$L$10:$R$716,4,FALSE)),"")&amp;" "&amp;IF($J56&lt;&gt;"",IF(VLOOKUP($J56,INSTRUMENT_LIST!$L$10:$R$716,5,FALSE)=0,"",SUBSTITUTE(VLOOKUP($J56,INSTRUMENT_LIST!$L$10:$R$716,5,FALSE),"LOCAL CONTROL STATION","LCS")),"")</f>
        <v>Boom Conveyor Gearbox Oil</v>
      </c>
      <c r="O56" s="143" t="str">
        <f>IF($J56&lt;&gt;"",IF(VLOOKUP($J56,INSTRUMENT_LIST!$L$10:$R$716,6,FALSE)=0,"",VLOOKUP($J56,INSTRUMENT_LIST!$L$10:$R$716,6,FALSE)),"")</f>
        <v/>
      </c>
      <c r="P56" s="143" t="str">
        <f>IF($J56&lt;&gt;"",IF(VLOOKUP($J56,INSTRUMENT_LIST!$L$10:$R$716,7,FALSE)=0,"",VLOOKUP($J56,INSTRUMENT_LIST!$L$10:$R$716,7,FALSE)),"")</f>
        <v>Temperature Transmitter</v>
      </c>
      <c r="Q56" s="143" t="str">
        <f t="shared" si="30"/>
        <v xml:space="preserve">Shiploader 3 Boom Conveyor Gearbox Oil Temperature Transmitter </v>
      </c>
      <c r="R56" s="160"/>
      <c r="S56" s="160"/>
      <c r="T56" s="161"/>
      <c r="U56" s="160"/>
      <c r="V56" s="160"/>
      <c r="W56" s="160"/>
      <c r="X56" s="160"/>
      <c r="Y56" s="160"/>
      <c r="Z56" s="160"/>
      <c r="AA56" s="160"/>
      <c r="AB56" s="68" t="str">
        <f t="shared" si="33"/>
        <v>AI_0103_CH[04]</v>
      </c>
      <c r="AC56" s="55"/>
      <c r="AD56" s="55"/>
      <c r="AE56" s="38" t="str">
        <f t="shared" si="31"/>
        <v>SL3-MEH-ACP1</v>
      </c>
    </row>
    <row r="57" spans="1:31" ht="15" customHeight="1" x14ac:dyDescent="0.25">
      <c r="A57" s="260" t="s">
        <v>9</v>
      </c>
      <c r="B57" s="261" t="str">
        <f t="shared" si="27"/>
        <v>SL3-MEH-ACP1</v>
      </c>
      <c r="C57" s="146" t="str">
        <f t="shared" si="28"/>
        <v>01</v>
      </c>
      <c r="D57" s="70" t="str">
        <f t="shared" si="32"/>
        <v>03</v>
      </c>
      <c r="E57" s="70" t="s">
        <v>678</v>
      </c>
      <c r="F57" s="29" t="str">
        <f>IFERROR(CONCATENATE(VLOOKUP(G57,'LOOK-UP TABLES'!$E$9:$J$101,5,FALSE),C57,D57,VLOOKUP(G57,'LOOK-UP TABLES'!$E$9:$J$101,6,FALSE),E57),"")</f>
        <v>I_0103-05</v>
      </c>
      <c r="G57" s="71" t="s">
        <v>817</v>
      </c>
      <c r="H57" s="26" t="str">
        <f>IFERROR(VLOOKUP(G57,'LOOK-UP TABLES'!$E$9:$J$101,2,FALSE),"")</f>
        <v>AI</v>
      </c>
      <c r="I57" s="29" t="str">
        <f>IFERROR(VLOOKUP(G57,'LOOK-UP TABLES'!$E$9:$J$101,3,FALSE),"")</f>
        <v>4-20mA</v>
      </c>
      <c r="J57" s="21" t="s">
        <v>823</v>
      </c>
      <c r="K57" s="513" t="str">
        <f t="shared" si="29"/>
        <v>SL3-BC-TT1</v>
      </c>
      <c r="L57" s="72"/>
      <c r="M57" s="143" t="str">
        <f>IF($J57&lt;&gt;"",IF(VLOOKUP($J57,INSTRUMENT_LIST!$L$10:$R$716,3,FALSE)=0,"",VLOOKUP($J57,INSTRUMENT_LIST!$L$10:$R$716,3,FALSE)),"")</f>
        <v>Shiploader 3</v>
      </c>
      <c r="N57" s="143" t="str">
        <f>IF($J57&lt;&gt;"",IF(VLOOKUP($J57,INSTRUMENT_LIST!$L$10:$R$716,4,FALSE)=0,"",VLOOKUP($J57,INSTRUMENT_LIST!$L$10:$R$716,4,FALSE)),"")&amp;" "&amp;IF($J57&lt;&gt;"",IF(VLOOKUP($J57,INSTRUMENT_LIST!$L$10:$R$716,5,FALSE)=0,"",SUBSTITUTE(VLOOKUP($J57,INSTRUMENT_LIST!$L$10:$R$716,5,FALSE),"LOCAL CONTROL STATION","LCS")),"")</f>
        <v>Boom Conveyor Driven Pulley</v>
      </c>
      <c r="O57" s="143" t="str">
        <f>IF($J57&lt;&gt;"",IF(VLOOKUP($J57,INSTRUMENT_LIST!$L$10:$R$716,6,FALSE)=0,"",VLOOKUP($J57,INSTRUMENT_LIST!$L$10:$R$716,6,FALSE)),"")</f>
        <v>Left Side Bearing</v>
      </c>
      <c r="P57" s="143" t="str">
        <f>IF($J57&lt;&gt;"",IF(VLOOKUP($J57,INSTRUMENT_LIST!$L$10:$R$716,7,FALSE)=0,"",VLOOKUP($J57,INSTRUMENT_LIST!$L$10:$R$716,7,FALSE)),"")</f>
        <v>Temperature Transmitter</v>
      </c>
      <c r="Q57" s="143" t="str">
        <f t="shared" si="30"/>
        <v xml:space="preserve">Shiploader 3 Boom Conveyor Driven Pulley Left Side Bearing Temperature Transmitter </v>
      </c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68" t="str">
        <f t="shared" si="33"/>
        <v>AI_0103_CH[05]</v>
      </c>
      <c r="AC57" s="55"/>
      <c r="AD57" s="55"/>
      <c r="AE57" s="38" t="str">
        <f t="shared" si="31"/>
        <v>SL3-MEH-ACP1</v>
      </c>
    </row>
    <row r="58" spans="1:31" ht="15" customHeight="1" x14ac:dyDescent="0.25">
      <c r="A58" s="260" t="s">
        <v>9</v>
      </c>
      <c r="B58" s="261" t="str">
        <f t="shared" si="27"/>
        <v>SL3-MEH-ACP1</v>
      </c>
      <c r="C58" s="146" t="str">
        <f t="shared" si="28"/>
        <v>01</v>
      </c>
      <c r="D58" s="70" t="str">
        <f t="shared" si="32"/>
        <v>03</v>
      </c>
      <c r="E58" s="70" t="s">
        <v>679</v>
      </c>
      <c r="F58" s="29" t="str">
        <f>IFERROR(CONCATENATE(VLOOKUP(G58,'LOOK-UP TABLES'!$E$9:$J$101,5,FALSE),C58,D58,VLOOKUP(G58,'LOOK-UP TABLES'!$E$9:$J$101,6,FALSE),E58),"")</f>
        <v>I_0103-06</v>
      </c>
      <c r="G58" s="71" t="s">
        <v>817</v>
      </c>
      <c r="H58" s="26" t="str">
        <f>IFERROR(VLOOKUP(G58,'LOOK-UP TABLES'!$E$9:$J$101,2,FALSE),"")</f>
        <v>AI</v>
      </c>
      <c r="I58" s="29" t="str">
        <f>IFERROR(VLOOKUP(G58,'LOOK-UP TABLES'!$E$9:$J$101,3,FALSE),"")</f>
        <v>4-20mA</v>
      </c>
      <c r="J58" s="21" t="s">
        <v>824</v>
      </c>
      <c r="K58" s="513" t="str">
        <f t="shared" si="29"/>
        <v>SL3-BC-TT2</v>
      </c>
      <c r="L58" s="72"/>
      <c r="M58" s="143" t="str">
        <f>IF($J58&lt;&gt;"",IF(VLOOKUP($J58,INSTRUMENT_LIST!$L$10:$R$716,3,FALSE)=0,"",VLOOKUP($J58,INSTRUMENT_LIST!$L$10:$R$716,3,FALSE)),"")</f>
        <v>Shiploader 3</v>
      </c>
      <c r="N58" s="143" t="str">
        <f>IF($J58&lt;&gt;"",IF(VLOOKUP($J58,INSTRUMENT_LIST!$L$10:$R$716,4,FALSE)=0,"",VLOOKUP($J58,INSTRUMENT_LIST!$L$10:$R$716,4,FALSE)),"")&amp;" "&amp;IF($J58&lt;&gt;"",IF(VLOOKUP($J58,INSTRUMENT_LIST!$L$10:$R$716,5,FALSE)=0,"",SUBSTITUTE(VLOOKUP($J58,INSTRUMENT_LIST!$L$10:$R$716,5,FALSE),"LOCAL CONTROL STATION","LCS")),"")</f>
        <v>Boom Conveyor Driven Pulley</v>
      </c>
      <c r="O58" s="143" t="str">
        <f>IF($J58&lt;&gt;"",IF(VLOOKUP($J58,INSTRUMENT_LIST!$L$10:$R$716,6,FALSE)=0,"",VLOOKUP($J58,INSTRUMENT_LIST!$L$10:$R$716,6,FALSE)),"")</f>
        <v>Right Side Bearing</v>
      </c>
      <c r="P58" s="143" t="str">
        <f>IF($J58&lt;&gt;"",IF(VLOOKUP($J58,INSTRUMENT_LIST!$L$10:$R$716,7,FALSE)=0,"",VLOOKUP($J58,INSTRUMENT_LIST!$L$10:$R$716,7,FALSE)),"")</f>
        <v>Temperature Transmitter</v>
      </c>
      <c r="Q58" s="143" t="str">
        <f t="shared" si="30"/>
        <v xml:space="preserve">Shiploader 3 Boom Conveyor Driven Pulley Right Side Bearing Temperature Transmitter </v>
      </c>
      <c r="R58" s="161"/>
      <c r="S58" s="161"/>
      <c r="T58" s="161"/>
      <c r="U58" s="160"/>
      <c r="V58" s="160"/>
      <c r="W58" s="160"/>
      <c r="X58" s="160"/>
      <c r="Y58" s="160"/>
      <c r="Z58" s="160"/>
      <c r="AA58" s="160"/>
      <c r="AB58" s="68" t="str">
        <f t="shared" si="33"/>
        <v>AI_0103_CH[06]</v>
      </c>
      <c r="AC58" s="55"/>
      <c r="AD58" s="55"/>
      <c r="AE58" s="38" t="str">
        <f t="shared" si="31"/>
        <v>SL3-MEH-ACP1</v>
      </c>
    </row>
    <row r="59" spans="1:31" ht="15" customHeight="1" x14ac:dyDescent="0.25">
      <c r="A59" s="260" t="s">
        <v>9</v>
      </c>
      <c r="B59" s="261" t="str">
        <f t="shared" si="27"/>
        <v>SL3-MEH-ACP1</v>
      </c>
      <c r="C59" s="146" t="str">
        <f t="shared" si="28"/>
        <v>01</v>
      </c>
      <c r="D59" s="70" t="str">
        <f t="shared" si="32"/>
        <v>03</v>
      </c>
      <c r="E59" s="70" t="s">
        <v>680</v>
      </c>
      <c r="F59" s="29" t="str">
        <f>IFERROR(CONCATENATE(VLOOKUP(G59,'LOOK-UP TABLES'!$E$9:$J$101,5,FALSE),C59,D59,VLOOKUP(G59,'LOOK-UP TABLES'!$E$9:$J$101,6,FALSE),E59),"")</f>
        <v>I_0103-07</v>
      </c>
      <c r="G59" s="71" t="s">
        <v>817</v>
      </c>
      <c r="H59" s="26" t="str">
        <f>IFERROR(VLOOKUP(G59,'LOOK-UP TABLES'!$E$9:$J$101,2,FALSE),"")</f>
        <v>AI</v>
      </c>
      <c r="I59" s="29" t="str">
        <f>IFERROR(VLOOKUP(G59,'LOOK-UP TABLES'!$E$9:$J$101,3,FALSE),"")</f>
        <v>4-20mA</v>
      </c>
      <c r="J59" s="21"/>
      <c r="K59" s="55" t="str">
        <f t="shared" ref="K59" si="35">IF(J59&lt;&gt;"",CONCATENATE(J59,L59),"SPARE")</f>
        <v>SPARE</v>
      </c>
      <c r="L59" s="72"/>
      <c r="M59" s="143" t="str">
        <f>IF($J59&lt;&gt;"",IF(VLOOKUP($J59,INSTRUMENT_LIST!$L$10:$R$716,3,FALSE)=0,"",VLOOKUP($J59,INSTRUMENT_LIST!$L$10:$R$716,3,FALSE)),"")</f>
        <v/>
      </c>
      <c r="N59" s="143" t="str">
        <f>IF($J59&lt;&gt;"",IF(VLOOKUP($J59,INSTRUMENT_LIST!$L$10:$R$716,4,FALSE)=0,"",VLOOKUP($J59,INSTRUMENT_LIST!$L$10:$R$716,4,FALSE)),"")&amp;" "&amp;IF($J59&lt;&gt;"",IF(VLOOKUP($J59,INSTRUMENT_LIST!$L$10:$R$716,5,FALSE)=0,"",SUBSTITUTE(VLOOKUP($J59,INSTRUMENT_LIST!$L$10:$R$716,5,FALSE),"LOCAL CONTROL STATION","LCS")),"")</f>
        <v xml:space="preserve"> </v>
      </c>
      <c r="O59" s="143" t="str">
        <f>IF($J59&lt;&gt;"",IF(VLOOKUP($J59,INSTRUMENT_LIST!$L$10:$R$716,6,FALSE)=0,"",VLOOKUP($J59,INSTRUMENT_LIST!$L$10:$R$716,6,FALSE)),"")</f>
        <v/>
      </c>
      <c r="P59" s="143" t="str">
        <f>IF($J59&lt;&gt;"",IF(VLOOKUP($J59,INSTRUMENT_LIST!$L$10:$R$716,7,FALSE)=0,"",VLOOKUP($J59,INSTRUMENT_LIST!$L$10:$R$716,7,FALSE)),"")</f>
        <v/>
      </c>
      <c r="Q59" s="143" t="str">
        <f t="shared" si="30"/>
        <v xml:space="preserve">  </v>
      </c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68" t="str">
        <f t="shared" si="33"/>
        <v>AI_0103_CH[07]</v>
      </c>
      <c r="AC59" s="55"/>
      <c r="AD59" s="55"/>
      <c r="AE59" s="38" t="str">
        <f t="shared" si="31"/>
        <v>SL3-MEH-ACP1</v>
      </c>
    </row>
    <row r="60" spans="1:31" ht="15" customHeight="1" x14ac:dyDescent="0.25">
      <c r="A60" s="321" t="s">
        <v>9</v>
      </c>
      <c r="B60" s="322" t="str">
        <f t="shared" si="27"/>
        <v>SL3-MEH-ACP1</v>
      </c>
      <c r="C60" s="323" t="str">
        <f t="shared" si="28"/>
        <v>01</v>
      </c>
      <c r="D60" s="324" t="s">
        <v>661</v>
      </c>
      <c r="E60" s="325"/>
      <c r="F60" s="325"/>
      <c r="G60" s="325" t="s">
        <v>825</v>
      </c>
      <c r="H60" s="326"/>
      <c r="I60" s="325" t="s">
        <v>790</v>
      </c>
      <c r="J60" s="327"/>
      <c r="K60" s="328"/>
      <c r="L60" s="329"/>
      <c r="M60" s="326"/>
      <c r="N60" s="326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Z60" s="325"/>
      <c r="AA60" s="325"/>
      <c r="AB60" s="325"/>
      <c r="AC60" s="323"/>
      <c r="AD60" s="330"/>
      <c r="AE60" s="38" t="str">
        <f t="shared" si="31"/>
        <v>SL3-MEH-ACP1</v>
      </c>
    </row>
    <row r="61" spans="1:31" ht="15" customHeight="1" x14ac:dyDescent="0.25">
      <c r="B61" s="254"/>
      <c r="C61" s="57"/>
      <c r="D61" s="59"/>
      <c r="E61" s="38"/>
      <c r="F61" s="38"/>
      <c r="G61" s="38"/>
      <c r="I61" s="38"/>
      <c r="J61" s="22"/>
      <c r="O61" s="78"/>
      <c r="P61" s="36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57"/>
      <c r="AD61" s="57"/>
    </row>
    <row r="62" spans="1:31" ht="15" customHeight="1" x14ac:dyDescent="0.25">
      <c r="A62" s="260" t="s">
        <v>9</v>
      </c>
      <c r="B62" s="261" t="str">
        <f t="shared" ref="B62:B70" si="36">$B$23</f>
        <v>SL3-MEH-ACP1</v>
      </c>
      <c r="C62" s="146" t="str">
        <f t="shared" ref="C62:C70" si="37">$C$23</f>
        <v>01</v>
      </c>
      <c r="D62" s="73" t="s">
        <v>676</v>
      </c>
      <c r="E62" s="70" t="s">
        <v>786</v>
      </c>
      <c r="F62" s="29" t="str">
        <f>IFERROR(CONCATENATE(VLOOKUP(G62,'LOOK-UP TABLES'!$E$9:$J$101,5,FALSE),C62,D62,VLOOKUP(G62,'LOOK-UP TABLES'!$E$9:$J$101,6,FALSE),E62),"")</f>
        <v>I_0104-00</v>
      </c>
      <c r="G62" s="71" t="s">
        <v>817</v>
      </c>
      <c r="H62" s="26" t="str">
        <f>IFERROR(VLOOKUP(G62,'LOOK-UP TABLES'!$E$9:$J$101,2,FALSE),"")</f>
        <v>AI</v>
      </c>
      <c r="I62" s="29" t="str">
        <f>IFERROR(VLOOKUP(G62,'LOOK-UP TABLES'!$E$9:$J$101,3,FALSE),"")</f>
        <v>4-20mA</v>
      </c>
      <c r="J62" s="75" t="s">
        <v>826</v>
      </c>
      <c r="K62" s="513" t="str">
        <f t="shared" ref="K62:K69" si="38">IF(J62&lt;&gt;"",CONCATENATE(J62,L62),"SPARE")</f>
        <v>SL3-BC-HPU1-LT1</v>
      </c>
      <c r="L62" s="72"/>
      <c r="M62" s="143" t="str">
        <f>IF($J62&lt;&gt;"",IF(VLOOKUP($J62,INSTRUMENT_LIST!$L$10:$R$716,3,FALSE)=0,"",VLOOKUP($J62,INSTRUMENT_LIST!$L$10:$R$716,3,FALSE)),"")</f>
        <v>Shiploader 3</v>
      </c>
      <c r="N62" s="143" t="str">
        <f>IF($J62&lt;&gt;"",IF(VLOOKUP($J62,INSTRUMENT_LIST!$L$10:$R$716,4,FALSE)=0,"",VLOOKUP($J62,INSTRUMENT_LIST!$L$10:$R$716,4,FALSE)),"")&amp;" "&amp;IF($J62&lt;&gt;"",IF(VLOOKUP($J62,INSTRUMENT_LIST!$L$10:$R$716,5,FALSE)=0,"",SUBSTITUTE(VLOOKUP($J62,INSTRUMENT_LIST!$L$10:$R$716,5,FALSE),"LOCAL CONTROL STATION","LCS")),"")</f>
        <v>Boom Conveyor Take-Up HPU</v>
      </c>
      <c r="O62" s="143" t="str">
        <f>IF($J62&lt;&gt;"",IF(VLOOKUP($J62,INSTRUMENT_LIST!$L$10:$R$716,6,FALSE)=0,"",VLOOKUP($J62,INSTRUMENT_LIST!$L$10:$R$716,6,FALSE)),"")</f>
        <v>Oil Level</v>
      </c>
      <c r="P62" s="143" t="str">
        <f>IF($J62&lt;&gt;"",IF(VLOOKUP($J62,INSTRUMENT_LIST!$L$10:$R$716,7,FALSE)=0,"",VLOOKUP($J62,INSTRUMENT_LIST!$L$10:$R$716,7,FALSE)),"")</f>
        <v>Transmitter</v>
      </c>
      <c r="Q62" s="143" t="str">
        <f t="shared" ref="Q62:Q69" si="39">CONCATENATE(M62,IF(M62&lt;&gt;""," ",""),N62,IF(N62&lt;&gt;""," ",""),O62,IF(O62&lt;&gt;""," ",""),P62,IF(P62&lt;&gt;""," ",""))</f>
        <v xml:space="preserve">Shiploader 3 Boom Conveyor Take-Up HPU Oil Level Transmitter </v>
      </c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68" t="str">
        <f>IF((OR(H62="AI",H62="AO")),CONCATENATE(H62,"_",C62,D62,"_CH[",E62,"]"),CONCATENATE(H62,"_",C62,D62,".",E62))</f>
        <v>AI_0104_CH[00]</v>
      </c>
      <c r="AC62" s="75"/>
      <c r="AD62" s="55"/>
      <c r="AE62" s="38" t="str">
        <f t="shared" ref="AE62:AE70" si="40">B62</f>
        <v>SL3-MEH-ACP1</v>
      </c>
    </row>
    <row r="63" spans="1:31" ht="15" customHeight="1" x14ac:dyDescent="0.25">
      <c r="A63" s="260" t="s">
        <v>9</v>
      </c>
      <c r="B63" s="261" t="str">
        <f t="shared" si="36"/>
        <v>SL3-MEH-ACP1</v>
      </c>
      <c r="C63" s="146" t="str">
        <f t="shared" si="37"/>
        <v>01</v>
      </c>
      <c r="D63" s="70" t="str">
        <f t="shared" ref="D63:D69" si="41">D62</f>
        <v>04</v>
      </c>
      <c r="E63" s="70" t="s">
        <v>645</v>
      </c>
      <c r="F63" s="29" t="str">
        <f>IFERROR(CONCATENATE(VLOOKUP(G63,'LOOK-UP TABLES'!$E$9:$J$101,5,FALSE),C63,D63,VLOOKUP(G63,'LOOK-UP TABLES'!$E$9:$J$101,6,FALSE),E63),"")</f>
        <v>I_0104-01</v>
      </c>
      <c r="G63" s="71" t="s">
        <v>817</v>
      </c>
      <c r="H63" s="26" t="str">
        <f>IFERROR(VLOOKUP(G63,'LOOK-UP TABLES'!$E$9:$J$101,2,FALSE),"")</f>
        <v>AI</v>
      </c>
      <c r="I63" s="29" t="str">
        <f>IFERROR(VLOOKUP(G63,'LOOK-UP TABLES'!$E$9:$J$101,3,FALSE),"")</f>
        <v>4-20mA</v>
      </c>
      <c r="J63" s="75" t="s">
        <v>827</v>
      </c>
      <c r="K63" s="513" t="str">
        <f t="shared" si="38"/>
        <v>SL3-BC-HPU1-TT1</v>
      </c>
      <c r="L63" s="72"/>
      <c r="M63" s="143" t="str">
        <f>IF($J63&lt;&gt;"",IF(VLOOKUP($J63,INSTRUMENT_LIST!$L$10:$R$716,3,FALSE)=0,"",VLOOKUP($J63,INSTRUMENT_LIST!$L$10:$R$716,3,FALSE)),"")</f>
        <v>Shiploader 3</v>
      </c>
      <c r="N63" s="143" t="str">
        <f>IF($J63&lt;&gt;"",IF(VLOOKUP($J63,INSTRUMENT_LIST!$L$10:$R$716,4,FALSE)=0,"",VLOOKUP($J63,INSTRUMENT_LIST!$L$10:$R$716,4,FALSE)),"")&amp;" "&amp;IF($J63&lt;&gt;"",IF(VLOOKUP($J63,INSTRUMENT_LIST!$L$10:$R$716,5,FALSE)=0,"",SUBSTITUTE(VLOOKUP($J63,INSTRUMENT_LIST!$L$10:$R$716,5,FALSE),"LOCAL CONTROL STATION","LCS")),"")</f>
        <v>Boom Conveyor Take-Up HPU</v>
      </c>
      <c r="O63" s="143" t="str">
        <f>IF($J63&lt;&gt;"",IF(VLOOKUP($J63,INSTRUMENT_LIST!$L$10:$R$716,6,FALSE)=0,"",VLOOKUP($J63,INSTRUMENT_LIST!$L$10:$R$716,6,FALSE)),"")</f>
        <v>Oil Temperature</v>
      </c>
      <c r="P63" s="143" t="str">
        <f>IF($J63&lt;&gt;"",IF(VLOOKUP($J63,INSTRUMENT_LIST!$L$10:$R$716,7,FALSE)=0,"",VLOOKUP($J63,INSTRUMENT_LIST!$L$10:$R$716,7,FALSE)),"")</f>
        <v>Transmitter</v>
      </c>
      <c r="Q63" s="143" t="str">
        <f t="shared" si="39"/>
        <v xml:space="preserve">Shiploader 3 Boom Conveyor Take-Up HPU Oil Temperature Transmitter </v>
      </c>
      <c r="R63" s="161"/>
      <c r="S63" s="161"/>
      <c r="T63" s="161"/>
      <c r="U63" s="160"/>
      <c r="V63" s="160"/>
      <c r="W63" s="160"/>
      <c r="X63" s="160"/>
      <c r="Y63" s="160"/>
      <c r="Z63" s="160"/>
      <c r="AA63" s="160"/>
      <c r="AB63" s="68" t="str">
        <f t="shared" ref="AB63:AB69" si="42">IF((OR(H63="AI",H63="AO")),CONCATENATE(H63,"_",C63,D63,"_CH[",E63,"]"),CONCATENATE(H63,"_",C63,D63,".",E63))</f>
        <v>AI_0104_CH[01]</v>
      </c>
      <c r="AC63" s="55"/>
      <c r="AD63" s="55"/>
      <c r="AE63" s="38" t="str">
        <f t="shared" si="40"/>
        <v>SL3-MEH-ACP1</v>
      </c>
    </row>
    <row r="64" spans="1:31" ht="15" customHeight="1" x14ac:dyDescent="0.25">
      <c r="A64" s="260" t="s">
        <v>9</v>
      </c>
      <c r="B64" s="261" t="str">
        <f t="shared" si="36"/>
        <v>SL3-MEH-ACP1</v>
      </c>
      <c r="C64" s="146" t="str">
        <f t="shared" si="37"/>
        <v>01</v>
      </c>
      <c r="D64" s="70" t="str">
        <f t="shared" si="41"/>
        <v>04</v>
      </c>
      <c r="E64" s="70" t="s">
        <v>660</v>
      </c>
      <c r="F64" s="29" t="str">
        <f>IFERROR(CONCATENATE(VLOOKUP(G64,'LOOK-UP TABLES'!$E$9:$J$101,5,FALSE),C64,D64,VLOOKUP(G64,'LOOK-UP TABLES'!$E$9:$J$101,6,FALSE),E64),"")</f>
        <v>I_0104-02</v>
      </c>
      <c r="G64" s="71" t="s">
        <v>817</v>
      </c>
      <c r="H64" s="26" t="str">
        <f>IFERROR(VLOOKUP(G64,'LOOK-UP TABLES'!$E$9:$J$101,2,FALSE),"")</f>
        <v>AI</v>
      </c>
      <c r="I64" s="29" t="str">
        <f>IFERROR(VLOOKUP(G64,'LOOK-UP TABLES'!$E$9:$J$101,3,FALSE),"")</f>
        <v>4-20mA</v>
      </c>
      <c r="J64" s="21" t="s">
        <v>828</v>
      </c>
      <c r="K64" s="513" t="str">
        <f t="shared" si="38"/>
        <v>SL3-BC-HPU1-PIT1</v>
      </c>
      <c r="L64" s="72"/>
      <c r="M64" s="143" t="str">
        <f>IF($J64&lt;&gt;"",IF(VLOOKUP($J64,INSTRUMENT_LIST!$L$10:$R$716,3,FALSE)=0,"",VLOOKUP($J64,INSTRUMENT_LIST!$L$10:$R$716,3,FALSE)),"")</f>
        <v>Shiploader 3</v>
      </c>
      <c r="N64" s="143" t="str">
        <f>IF($J64&lt;&gt;"",IF(VLOOKUP($J64,INSTRUMENT_LIST!$L$10:$R$716,4,FALSE)=0,"",VLOOKUP($J64,INSTRUMENT_LIST!$L$10:$R$716,4,FALSE)),"")&amp;" "&amp;IF($J64&lt;&gt;"",IF(VLOOKUP($J64,INSTRUMENT_LIST!$L$10:$R$716,5,FALSE)=0,"",SUBSTITUTE(VLOOKUP($J64,INSTRUMENT_LIST!$L$10:$R$716,5,FALSE),"LOCAL CONTROL STATION","LCS")),"")</f>
        <v>Boom Conveyor Take-Up HPU</v>
      </c>
      <c r="O64" s="143" t="str">
        <f>IF($J64&lt;&gt;"",IF(VLOOKUP($J64,INSTRUMENT_LIST!$L$10:$R$716,6,FALSE)=0,"",VLOOKUP($J64,INSTRUMENT_LIST!$L$10:$R$716,6,FALSE)),"")</f>
        <v>Accumulator</v>
      </c>
      <c r="P64" s="143" t="str">
        <f>IF($J64&lt;&gt;"",IF(VLOOKUP($J64,INSTRUMENT_LIST!$L$10:$R$716,7,FALSE)=0,"",VLOOKUP($J64,INSTRUMENT_LIST!$L$10:$R$716,7,FALSE)),"")</f>
        <v>Pressure Transmitter</v>
      </c>
      <c r="Q64" s="143" t="str">
        <f t="shared" si="39"/>
        <v xml:space="preserve">Shiploader 3 Boom Conveyor Take-Up HPU Accumulator Pressure Transmitter </v>
      </c>
      <c r="R64" s="161"/>
      <c r="S64" s="161"/>
      <c r="T64" s="161"/>
      <c r="U64" s="160"/>
      <c r="V64" s="160"/>
      <c r="W64" s="160"/>
      <c r="X64" s="160"/>
      <c r="Y64" s="160"/>
      <c r="Z64" s="160"/>
      <c r="AA64" s="160"/>
      <c r="AB64" s="68" t="str">
        <f t="shared" si="42"/>
        <v>AI_0104_CH[02]</v>
      </c>
      <c r="AC64" s="55"/>
      <c r="AD64" s="55"/>
      <c r="AE64" s="38" t="str">
        <f t="shared" si="40"/>
        <v>SL3-MEH-ACP1</v>
      </c>
    </row>
    <row r="65" spans="1:31" ht="15" customHeight="1" x14ac:dyDescent="0.25">
      <c r="A65" s="260" t="s">
        <v>9</v>
      </c>
      <c r="B65" s="261" t="str">
        <f t="shared" si="36"/>
        <v>SL3-MEH-ACP1</v>
      </c>
      <c r="C65" s="146" t="str">
        <f t="shared" si="37"/>
        <v>01</v>
      </c>
      <c r="D65" s="70" t="str">
        <f t="shared" si="41"/>
        <v>04</v>
      </c>
      <c r="E65" s="70" t="s">
        <v>661</v>
      </c>
      <c r="F65" s="29" t="str">
        <f>IFERROR(CONCATENATE(VLOOKUP(G65,'LOOK-UP TABLES'!$E$9:$J$101,5,FALSE),C65,D65,VLOOKUP(G65,'LOOK-UP TABLES'!$E$9:$J$101,6,FALSE),E65),"")</f>
        <v>I_0104-03</v>
      </c>
      <c r="G65" s="71" t="s">
        <v>817</v>
      </c>
      <c r="H65" s="26" t="str">
        <f>IFERROR(VLOOKUP(G65,'LOOK-UP TABLES'!$E$9:$J$101,2,FALSE),"")</f>
        <v>AI</v>
      </c>
      <c r="I65" s="29" t="str">
        <f>IFERROR(VLOOKUP(G65,'LOOK-UP TABLES'!$E$9:$J$101,3,FALSE),"")</f>
        <v>4-20mA</v>
      </c>
      <c r="J65" s="21" t="s">
        <v>829</v>
      </c>
      <c r="K65" s="513" t="str">
        <f t="shared" si="38"/>
        <v>SL3-BC-HPU1-PT2</v>
      </c>
      <c r="L65" s="72"/>
      <c r="M65" s="143" t="str">
        <f>IF($J65&lt;&gt;"",IF(VLOOKUP($J65,INSTRUMENT_LIST!$L$10:$R$716,3,FALSE)=0,"",VLOOKUP($J65,INSTRUMENT_LIST!$L$10:$R$716,3,FALSE)),"")</f>
        <v>Shiploader 3</v>
      </c>
      <c r="N65" s="143" t="str">
        <f>IF($J65&lt;&gt;"",IF(VLOOKUP($J65,INSTRUMENT_LIST!$L$10:$R$716,4,FALSE)=0,"",VLOOKUP($J65,INSTRUMENT_LIST!$L$10:$R$716,4,FALSE)),"")&amp;" "&amp;IF($J65&lt;&gt;"",IF(VLOOKUP($J65,INSTRUMENT_LIST!$L$10:$R$716,5,FALSE)=0,"",SUBSTITUTE(VLOOKUP($J65,INSTRUMENT_LIST!$L$10:$R$716,5,FALSE),"LOCAL CONTROL STATION","LCS")),"")</f>
        <v>Boom Conveyor Take-Up HPU</v>
      </c>
      <c r="O65" s="143" t="str">
        <f>IF($J65&lt;&gt;"",IF(VLOOKUP($J65,INSTRUMENT_LIST!$L$10:$R$716,6,FALSE)=0,"",VLOOKUP($J65,INSTRUMENT_LIST!$L$10:$R$716,6,FALSE)),"")</f>
        <v>Take-Up Cylinder</v>
      </c>
      <c r="P65" s="143" t="str">
        <f>IF($J65&lt;&gt;"",IF(VLOOKUP($J65,INSTRUMENT_LIST!$L$10:$R$716,7,FALSE)=0,"",VLOOKUP($J65,INSTRUMENT_LIST!$L$10:$R$716,7,FALSE)),"")</f>
        <v>Pressure Transmitter</v>
      </c>
      <c r="Q65" s="143" t="str">
        <f t="shared" si="39"/>
        <v xml:space="preserve">Shiploader 3 Boom Conveyor Take-Up HPU Take-Up Cylinder Pressure Transmitter </v>
      </c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68" t="str">
        <f t="shared" si="42"/>
        <v>AI_0104_CH[03]</v>
      </c>
      <c r="AC65" s="55"/>
      <c r="AD65" s="55"/>
      <c r="AE65" s="38" t="str">
        <f t="shared" si="40"/>
        <v>SL3-MEH-ACP1</v>
      </c>
    </row>
    <row r="66" spans="1:31" ht="15" customHeight="1" x14ac:dyDescent="0.25">
      <c r="A66" s="260" t="s">
        <v>9</v>
      </c>
      <c r="B66" s="261" t="str">
        <f t="shared" si="36"/>
        <v>SL3-MEH-ACP1</v>
      </c>
      <c r="C66" s="146" t="str">
        <f t="shared" si="37"/>
        <v>01</v>
      </c>
      <c r="D66" s="70" t="str">
        <f t="shared" si="41"/>
        <v>04</v>
      </c>
      <c r="E66" s="70" t="s">
        <v>676</v>
      </c>
      <c r="F66" s="29" t="str">
        <f>IFERROR(CONCATENATE(VLOOKUP(G66,'LOOK-UP TABLES'!$E$9:$J$101,5,FALSE),C66,D66,VLOOKUP(G66,'LOOK-UP TABLES'!$E$9:$J$101,6,FALSE),E66),"")</f>
        <v>I_0104-04</v>
      </c>
      <c r="G66" s="71" t="s">
        <v>817</v>
      </c>
      <c r="H66" s="26" t="str">
        <f>IFERROR(VLOOKUP(G66,'LOOK-UP TABLES'!$E$9:$J$101,2,FALSE),"")</f>
        <v>AI</v>
      </c>
      <c r="I66" s="29" t="str">
        <f>IFERROR(VLOOKUP(G66,'LOOK-UP TABLES'!$E$9:$J$101,3,FALSE),"")</f>
        <v>4-20mA</v>
      </c>
      <c r="J66" s="21" t="s">
        <v>830</v>
      </c>
      <c r="K66" s="513" t="str">
        <f t="shared" si="38"/>
        <v>SL3-LU1-LIT1</v>
      </c>
      <c r="L66" s="72"/>
      <c r="M66" s="143" t="str">
        <f>IF($J66&lt;&gt;"",IF(VLOOKUP($J66,INSTRUMENT_LIST!$L$10:$R$716,3,FALSE)=0,"",VLOOKUP($J66,INSTRUMENT_LIST!$L$10:$R$716,3,FALSE)),"")</f>
        <v>Shiploader 3</v>
      </c>
      <c r="N66" s="143" t="str">
        <f>IF($J66&lt;&gt;"",IF(VLOOKUP($J66,INSTRUMENT_LIST!$L$10:$R$716,4,FALSE)=0,"",VLOOKUP($J66,INSTRUMENT_LIST!$L$10:$R$716,4,FALSE)),"")&amp;" "&amp;IF($J66&lt;&gt;"",IF(VLOOKUP($J66,INSTRUMENT_LIST!$L$10:$R$716,5,FALSE)=0,"",SUBSTITUTE(VLOOKUP($J66,INSTRUMENT_LIST!$L$10:$R$716,5,FALSE),"LOCAL CONTROL STATION","LCS")),"")</f>
        <v xml:space="preserve">Slew Lube Unit 1 </v>
      </c>
      <c r="O66" s="143" t="str">
        <f>IF($J66&lt;&gt;"",IF(VLOOKUP($J66,INSTRUMENT_LIST!$L$10:$R$716,6,FALSE)=0,"",VLOOKUP($J66,INSTRUMENT_LIST!$L$10:$R$716,6,FALSE)),"")</f>
        <v/>
      </c>
      <c r="P66" s="143" t="str">
        <f>IF($J66&lt;&gt;"",IF(VLOOKUP($J66,INSTRUMENT_LIST!$L$10:$R$716,7,FALSE)=0,"",VLOOKUP($J66,INSTRUMENT_LIST!$L$10:$R$716,7,FALSE)),"")</f>
        <v>Level Transmitter</v>
      </c>
      <c r="Q66" s="143" t="str">
        <f t="shared" si="39"/>
        <v xml:space="preserve">Shiploader 3 Slew Lube Unit 1  Level Transmitter </v>
      </c>
      <c r="R66" s="160"/>
      <c r="S66" s="160"/>
      <c r="T66" s="161"/>
      <c r="U66" s="160"/>
      <c r="V66" s="160"/>
      <c r="W66" s="160"/>
      <c r="X66" s="160"/>
      <c r="Y66" s="160"/>
      <c r="Z66" s="160"/>
      <c r="AA66" s="160"/>
      <c r="AB66" s="68" t="str">
        <f t="shared" si="42"/>
        <v>AI_0104_CH[04]</v>
      </c>
      <c r="AC66" s="55"/>
      <c r="AD66" s="55"/>
      <c r="AE66" s="38" t="str">
        <f t="shared" si="40"/>
        <v>SL3-MEH-ACP1</v>
      </c>
    </row>
    <row r="67" spans="1:31" ht="15" customHeight="1" x14ac:dyDescent="0.25">
      <c r="A67" s="260" t="s">
        <v>9</v>
      </c>
      <c r="B67" s="261" t="str">
        <f t="shared" si="36"/>
        <v>SL3-MEH-ACP1</v>
      </c>
      <c r="C67" s="146" t="str">
        <f t="shared" si="37"/>
        <v>01</v>
      </c>
      <c r="D67" s="70" t="str">
        <f t="shared" si="41"/>
        <v>04</v>
      </c>
      <c r="E67" s="70" t="s">
        <v>678</v>
      </c>
      <c r="F67" s="29" t="str">
        <f>IFERROR(CONCATENATE(VLOOKUP(G67,'LOOK-UP TABLES'!$E$9:$J$101,5,FALSE),C67,D67,VLOOKUP(G67,'LOOK-UP TABLES'!$E$9:$J$101,6,FALSE),E67),"")</f>
        <v>I_0104-05</v>
      </c>
      <c r="G67" s="71" t="s">
        <v>817</v>
      </c>
      <c r="H67" s="26" t="str">
        <f>IFERROR(VLOOKUP(G67,'LOOK-UP TABLES'!$E$9:$J$101,2,FALSE),"")</f>
        <v>AI</v>
      </c>
      <c r="I67" s="29" t="str">
        <f>IFERROR(VLOOKUP(G67,'LOOK-UP TABLES'!$E$9:$J$101,3,FALSE),"")</f>
        <v>4-20mA</v>
      </c>
      <c r="J67" s="21"/>
      <c r="K67" s="55" t="str">
        <f t="shared" si="38"/>
        <v>SPARE</v>
      </c>
      <c r="L67" s="72"/>
      <c r="M67" s="143" t="str">
        <f>IF($J67&lt;&gt;"",IF(VLOOKUP($J67,INSTRUMENT_LIST!$L$10:$R$716,3,FALSE)=0,"",VLOOKUP($J67,INSTRUMENT_LIST!$L$10:$R$716,3,FALSE)),"")</f>
        <v/>
      </c>
      <c r="N67" s="143" t="str">
        <f>IF($J67&lt;&gt;"",IF(VLOOKUP($J67,INSTRUMENT_LIST!$L$10:$R$716,4,FALSE)=0,"",VLOOKUP($J67,INSTRUMENT_LIST!$L$10:$R$716,4,FALSE)),"")&amp;" "&amp;IF($J67&lt;&gt;"",IF(VLOOKUP($J67,INSTRUMENT_LIST!$L$10:$R$716,5,FALSE)=0,"",SUBSTITUTE(VLOOKUP($J67,INSTRUMENT_LIST!$L$10:$R$716,5,FALSE),"LOCAL CONTROL STATION","LCS")),"")</f>
        <v xml:space="preserve"> </v>
      </c>
      <c r="O67" s="143" t="str">
        <f>IF($J67&lt;&gt;"",IF(VLOOKUP($J67,INSTRUMENT_LIST!$L$10:$R$716,6,FALSE)=0,"",VLOOKUP($J67,INSTRUMENT_LIST!$L$10:$R$716,6,FALSE)),"")</f>
        <v/>
      </c>
      <c r="P67" s="143" t="str">
        <f>IF($J67&lt;&gt;"",IF(VLOOKUP($J67,INSTRUMENT_LIST!$L$10:$R$716,7,FALSE)=0,"",VLOOKUP($J67,INSTRUMENT_LIST!$L$10:$R$716,7,FALSE)),"")</f>
        <v/>
      </c>
      <c r="Q67" s="143" t="str">
        <f t="shared" si="39"/>
        <v xml:space="preserve">  </v>
      </c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68" t="str">
        <f t="shared" si="42"/>
        <v>AI_0104_CH[05]</v>
      </c>
      <c r="AC67" s="55"/>
      <c r="AD67" s="55"/>
      <c r="AE67" s="38" t="str">
        <f t="shared" si="40"/>
        <v>SL3-MEH-ACP1</v>
      </c>
    </row>
    <row r="68" spans="1:31" ht="15" customHeight="1" x14ac:dyDescent="0.25">
      <c r="A68" s="260" t="s">
        <v>9</v>
      </c>
      <c r="B68" s="261" t="str">
        <f t="shared" si="36"/>
        <v>SL3-MEH-ACP1</v>
      </c>
      <c r="C68" s="146" t="str">
        <f t="shared" si="37"/>
        <v>01</v>
      </c>
      <c r="D68" s="70" t="str">
        <f t="shared" si="41"/>
        <v>04</v>
      </c>
      <c r="E68" s="70" t="s">
        <v>679</v>
      </c>
      <c r="F68" s="29" t="str">
        <f>IFERROR(CONCATENATE(VLOOKUP(G68,'LOOK-UP TABLES'!$E$9:$J$101,5,FALSE),C68,D68,VLOOKUP(G68,'LOOK-UP TABLES'!$E$9:$J$101,6,FALSE),E68),"")</f>
        <v>I_0104-06</v>
      </c>
      <c r="G68" s="71" t="s">
        <v>817</v>
      </c>
      <c r="H68" s="26" t="str">
        <f>IFERROR(VLOOKUP(G68,'LOOK-UP TABLES'!$E$9:$J$101,2,FALSE),"")</f>
        <v>AI</v>
      </c>
      <c r="I68" s="29" t="str">
        <f>IFERROR(VLOOKUP(G68,'LOOK-UP TABLES'!$E$9:$J$101,3,FALSE),"")</f>
        <v>4-20mA</v>
      </c>
      <c r="J68" s="21"/>
      <c r="K68" s="55" t="str">
        <f t="shared" si="38"/>
        <v>SPARE</v>
      </c>
      <c r="L68" s="72"/>
      <c r="M68" s="143" t="str">
        <f>IF($J68&lt;&gt;"",IF(VLOOKUP($J68,INSTRUMENT_LIST!$L$10:$R$716,3,FALSE)=0,"",VLOOKUP($J68,INSTRUMENT_LIST!$L$10:$R$716,3,FALSE)),"")</f>
        <v/>
      </c>
      <c r="N68" s="143" t="str">
        <f>IF($J68&lt;&gt;"",IF(VLOOKUP($J68,INSTRUMENT_LIST!$L$10:$R$716,4,FALSE)=0,"",VLOOKUP($J68,INSTRUMENT_LIST!$L$10:$R$716,4,FALSE)),"")&amp;" "&amp;IF($J68&lt;&gt;"",IF(VLOOKUP($J68,INSTRUMENT_LIST!$L$10:$R$716,5,FALSE)=0,"",SUBSTITUTE(VLOOKUP($J68,INSTRUMENT_LIST!$L$10:$R$716,5,FALSE),"LOCAL CONTROL STATION","LCS")),"")</f>
        <v xml:space="preserve"> </v>
      </c>
      <c r="O68" s="143" t="str">
        <f>IF($J68&lt;&gt;"",IF(VLOOKUP($J68,INSTRUMENT_LIST!$L$10:$R$716,6,FALSE)=0,"",VLOOKUP($J68,INSTRUMENT_LIST!$L$10:$R$716,6,FALSE)),"")</f>
        <v/>
      </c>
      <c r="P68" s="143" t="str">
        <f>IF($J68&lt;&gt;"",IF(VLOOKUP($J68,INSTRUMENT_LIST!$L$10:$R$716,7,FALSE)=0,"",VLOOKUP($J68,INSTRUMENT_LIST!$L$10:$R$716,7,FALSE)),"")</f>
        <v/>
      </c>
      <c r="Q68" s="143" t="str">
        <f t="shared" si="39"/>
        <v xml:space="preserve">  </v>
      </c>
      <c r="R68" s="161"/>
      <c r="S68" s="161"/>
      <c r="T68" s="161"/>
      <c r="U68" s="160"/>
      <c r="V68" s="160"/>
      <c r="W68" s="160"/>
      <c r="X68" s="160"/>
      <c r="Y68" s="160"/>
      <c r="Z68" s="160"/>
      <c r="AA68" s="160"/>
      <c r="AB68" s="68" t="str">
        <f t="shared" si="42"/>
        <v>AI_0104_CH[06]</v>
      </c>
      <c r="AC68" s="55"/>
      <c r="AD68" s="55"/>
      <c r="AE68" s="38" t="str">
        <f t="shared" si="40"/>
        <v>SL3-MEH-ACP1</v>
      </c>
    </row>
    <row r="69" spans="1:31" ht="15" customHeight="1" x14ac:dyDescent="0.25">
      <c r="A69" s="260" t="s">
        <v>9</v>
      </c>
      <c r="B69" s="261" t="str">
        <f t="shared" si="36"/>
        <v>SL3-MEH-ACP1</v>
      </c>
      <c r="C69" s="146" t="str">
        <f t="shared" si="37"/>
        <v>01</v>
      </c>
      <c r="D69" s="70" t="str">
        <f t="shared" si="41"/>
        <v>04</v>
      </c>
      <c r="E69" s="70" t="s">
        <v>680</v>
      </c>
      <c r="F69" s="29" t="str">
        <f>IFERROR(CONCATENATE(VLOOKUP(G69,'LOOK-UP TABLES'!$E$9:$J$101,5,FALSE),C69,D69,VLOOKUP(G69,'LOOK-UP TABLES'!$E$9:$J$101,6,FALSE),E69),"")</f>
        <v>I_0104-07</v>
      </c>
      <c r="G69" s="71" t="s">
        <v>817</v>
      </c>
      <c r="H69" s="26" t="str">
        <f>IFERROR(VLOOKUP(G69,'LOOK-UP TABLES'!$E$9:$J$101,2,FALSE),"")</f>
        <v>AI</v>
      </c>
      <c r="I69" s="29" t="str">
        <f>IFERROR(VLOOKUP(G69,'LOOK-UP TABLES'!$E$9:$J$101,3,FALSE),"")</f>
        <v>4-20mA</v>
      </c>
      <c r="J69" s="21"/>
      <c r="K69" s="55" t="str">
        <f t="shared" si="38"/>
        <v>SPARE</v>
      </c>
      <c r="L69" s="72"/>
      <c r="M69" s="143" t="str">
        <f>IF($J69&lt;&gt;"",IF(VLOOKUP($J69,INSTRUMENT_LIST!$L$10:$R$716,3,FALSE)=0,"",VLOOKUP($J69,INSTRUMENT_LIST!$L$10:$R$716,3,FALSE)),"")</f>
        <v/>
      </c>
      <c r="N69" s="143" t="str">
        <f>IF($J69&lt;&gt;"",IF(VLOOKUP($J69,INSTRUMENT_LIST!$L$10:$R$716,4,FALSE)=0,"",VLOOKUP($J69,INSTRUMENT_LIST!$L$10:$R$716,4,FALSE)),"")&amp;" "&amp;IF($J69&lt;&gt;"",IF(VLOOKUP($J69,INSTRUMENT_LIST!$L$10:$R$716,5,FALSE)=0,"",SUBSTITUTE(VLOOKUP($J69,INSTRUMENT_LIST!$L$10:$R$716,5,FALSE),"LOCAL CONTROL STATION","LCS")),"")</f>
        <v xml:space="preserve"> </v>
      </c>
      <c r="O69" s="143" t="str">
        <f>IF($J69&lt;&gt;"",IF(VLOOKUP($J69,INSTRUMENT_LIST!$L$10:$R$716,6,FALSE)=0,"",VLOOKUP($J69,INSTRUMENT_LIST!$L$10:$R$716,6,FALSE)),"")</f>
        <v/>
      </c>
      <c r="P69" s="143" t="str">
        <f>IF($J69&lt;&gt;"",IF(VLOOKUP($J69,INSTRUMENT_LIST!$L$10:$R$716,7,FALSE)=0,"",VLOOKUP($J69,INSTRUMENT_LIST!$L$10:$R$716,7,FALSE)),"")</f>
        <v/>
      </c>
      <c r="Q69" s="143" t="str">
        <f t="shared" si="39"/>
        <v xml:space="preserve">  </v>
      </c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68" t="str">
        <f t="shared" si="42"/>
        <v>AI_0104_CH[07]</v>
      </c>
      <c r="AC69" s="55"/>
      <c r="AD69" s="55"/>
      <c r="AE69" s="38" t="str">
        <f t="shared" si="40"/>
        <v>SL3-MEH-ACP1</v>
      </c>
    </row>
    <row r="70" spans="1:31" ht="15" customHeight="1" x14ac:dyDescent="0.25">
      <c r="A70" s="321" t="s">
        <v>9</v>
      </c>
      <c r="B70" s="322" t="str">
        <f t="shared" si="36"/>
        <v>SL3-MEH-ACP1</v>
      </c>
      <c r="C70" s="323" t="str">
        <f t="shared" si="37"/>
        <v>01</v>
      </c>
      <c r="D70" s="324" t="s">
        <v>676</v>
      </c>
      <c r="E70" s="325"/>
      <c r="F70" s="325"/>
      <c r="G70" s="325" t="s">
        <v>825</v>
      </c>
      <c r="H70" s="326"/>
      <c r="I70" s="325" t="s">
        <v>790</v>
      </c>
      <c r="J70" s="327"/>
      <c r="K70" s="328"/>
      <c r="L70" s="329"/>
      <c r="M70" s="326"/>
      <c r="N70" s="326"/>
      <c r="O70" s="325"/>
      <c r="P70" s="325"/>
      <c r="Q70" s="325"/>
      <c r="R70" s="325"/>
      <c r="S70" s="325"/>
      <c r="T70" s="325"/>
      <c r="U70" s="325"/>
      <c r="V70" s="325"/>
      <c r="W70" s="325"/>
      <c r="X70" s="325"/>
      <c r="Y70" s="325"/>
      <c r="Z70" s="325"/>
      <c r="AA70" s="325"/>
      <c r="AB70" s="325"/>
      <c r="AC70" s="323"/>
      <c r="AD70" s="330"/>
      <c r="AE70" s="38" t="str">
        <f t="shared" si="40"/>
        <v>SL3-MEH-ACP1</v>
      </c>
    </row>
    <row r="71" spans="1:31" ht="15" customHeight="1" x14ac:dyDescent="0.25">
      <c r="B71" s="254"/>
      <c r="C71" s="57"/>
      <c r="D71" s="59"/>
      <c r="E71" s="38"/>
      <c r="F71" s="38"/>
      <c r="G71" s="38"/>
      <c r="I71" s="38"/>
      <c r="J71" s="22"/>
      <c r="O71" s="78"/>
      <c r="P71" s="36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57"/>
      <c r="AD71" s="57"/>
    </row>
    <row r="72" spans="1:31" ht="15" customHeight="1" x14ac:dyDescent="0.25">
      <c r="A72" s="263" t="s">
        <v>9</v>
      </c>
      <c r="B72" s="253" t="str">
        <f t="shared" ref="B72:B88" si="43">$B$23</f>
        <v>SL3-MEH-ACP1</v>
      </c>
      <c r="C72" s="146" t="str">
        <f t="shared" ref="C72:C268" si="44">$C$23</f>
        <v>01</v>
      </c>
      <c r="D72" s="73" t="s">
        <v>678</v>
      </c>
      <c r="E72" s="70" t="s">
        <v>786</v>
      </c>
      <c r="F72" s="29" t="str">
        <f>IFERROR(CONCATENATE(VLOOKUP(G72,'LOOK-UP TABLES'!$E$9:$J$101,5,FALSE),C72,D72,VLOOKUP(G72,'LOOK-UP TABLES'!$E$9:$J$101,6,FALSE),E72),"")</f>
        <v>I_0105-00</v>
      </c>
      <c r="G72" s="74" t="s">
        <v>831</v>
      </c>
      <c r="H72" s="26" t="str">
        <f>IFERROR(VLOOKUP(G72,'LOOK-UP TABLES'!$E$9:$J$101,2,FALSE),"")</f>
        <v>DI</v>
      </c>
      <c r="I72" s="29" t="str">
        <f>IFERROR(VLOOKUP(G72,'LOOK-UP TABLES'!$E$9:$J$101,3,FALSE),"")</f>
        <v>24VDC</v>
      </c>
      <c r="J72" s="21" t="s">
        <v>832</v>
      </c>
      <c r="K72" s="513" t="str">
        <f>IF(J72&lt;&gt;"",CONCATENATE(J72,L72),"SPARE")</f>
        <v>SL3-BC-HPU1-OS1</v>
      </c>
      <c r="L72" s="76"/>
      <c r="M72" s="143" t="str">
        <f>IF($J72&lt;&gt;"",IF(VLOOKUP($J72,INSTRUMENT_LIST!$L$10:$R$716,3,FALSE)=0,"",VLOOKUP($J72,INSTRUMENT_LIST!$L$10:$R$716,3,FALSE)),"")</f>
        <v>Shiploader 3</v>
      </c>
      <c r="N72" s="143" t="str">
        <f>IF($J72&lt;&gt;"",IF(VLOOKUP($J72,INSTRUMENT_LIST!$L$10:$R$716,4,FALSE)=0,"",VLOOKUP($J72,INSTRUMENT_LIST!$L$10:$R$716,4,FALSE)),"")&amp;" "&amp;IF($J72&lt;&gt;"",IF(VLOOKUP($J72,INSTRUMENT_LIST!$L$10:$R$716,5,FALSE)=0,"",SUBSTITUTE(VLOOKUP($J72,INSTRUMENT_LIST!$L$10:$R$716,5,FALSE),"LOCAL CONTROL STATION","LCS")),"")</f>
        <v>Boom Conveyor Take-Up HPU</v>
      </c>
      <c r="O72" s="143" t="str">
        <f>IF($J72&lt;&gt;"",IF(VLOOKUP($J72,INSTRUMENT_LIST!$L$10:$R$716,6,FALSE)=0,"",VLOOKUP($J72,INSTRUMENT_LIST!$L$10:$R$716,6,FALSE)),"")</f>
        <v>Oil in Tray</v>
      </c>
      <c r="P72" s="143" t="str">
        <f>IF($J72&lt;&gt;"",IF(VLOOKUP($J72,INSTRUMENT_LIST!$L$10:$R$716,7,FALSE)=0,"",VLOOKUP($J72,INSTRUMENT_LIST!$L$10:$R$716,7,FALSE)),"")</f>
        <v>Switch</v>
      </c>
      <c r="Q72" s="143" t="str">
        <f>CONCATENATE(M72,IF(M72&lt;&gt;""," ",""),N72,IF(N72&lt;&gt;""," ",""),O72,IF(O72&lt;&gt;""," ",""),P72,IF(P72&lt;&gt;""," ",""))</f>
        <v xml:space="preserve">Shiploader 3 Boom Conveyor Take-Up HPU Oil in Tray Switch </v>
      </c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68" t="str">
        <f t="shared" ref="AB72:AB87" si="45">IF((OR(H72="AI",H72="AO")),CONCATENATE(H72,"_",C72,D72,"_CH[",E72,"]"),CONCATENATE(H72,"_",C72,D72,".",E72))</f>
        <v>DI_0105.00</v>
      </c>
      <c r="AC72" s="55"/>
      <c r="AD72" s="55"/>
      <c r="AE72" s="38" t="str">
        <f t="shared" ref="AE72:AE88" si="46">B72</f>
        <v>SL3-MEH-ACP1</v>
      </c>
    </row>
    <row r="73" spans="1:31" ht="15" customHeight="1" x14ac:dyDescent="0.25">
      <c r="A73" s="263" t="s">
        <v>9</v>
      </c>
      <c r="B73" s="253" t="str">
        <f t="shared" si="43"/>
        <v>SL3-MEH-ACP1</v>
      </c>
      <c r="C73" s="146" t="str">
        <f t="shared" si="44"/>
        <v>01</v>
      </c>
      <c r="D73" s="70" t="str">
        <f t="shared" ref="D73:D87" si="47">D72</f>
        <v>05</v>
      </c>
      <c r="E73" s="70" t="s">
        <v>645</v>
      </c>
      <c r="F73" s="29" t="str">
        <f>IFERROR(CONCATENATE(VLOOKUP(G73,'LOOK-UP TABLES'!$E$9:$J$101,5,FALSE),C73,D73,VLOOKUP(G73,'LOOK-UP TABLES'!$E$9:$J$101,6,FALSE),E73),"")</f>
        <v>I_0105-01</v>
      </c>
      <c r="G73" s="74" t="s">
        <v>831</v>
      </c>
      <c r="H73" s="26" t="str">
        <f>IFERROR(VLOOKUP(G73,'LOOK-UP TABLES'!$E$9:$J$101,2,FALSE),"")</f>
        <v>DI</v>
      </c>
      <c r="I73" s="29" t="str">
        <f>IFERROR(VLOOKUP(G73,'LOOK-UP TABLES'!$E$9:$J$101,3,FALSE),"")</f>
        <v>24VDC</v>
      </c>
      <c r="J73" s="21"/>
      <c r="K73" s="55" t="str">
        <f>IF(J73&lt;&gt;"",CONCATENATE(J73,L73),"SPARE")</f>
        <v>SPARE</v>
      </c>
      <c r="L73" s="76"/>
      <c r="M73" s="143" t="str">
        <f>IF($J73&lt;&gt;"",IF(VLOOKUP($J73,INSTRUMENT_LIST!$L$10:$R$716,3,FALSE)=0,"",VLOOKUP($J73,INSTRUMENT_LIST!$L$10:$R$716,3,FALSE)),"")</f>
        <v/>
      </c>
      <c r="N73" s="143" t="str">
        <f>IF($J73&lt;&gt;"",IF(VLOOKUP($J73,INSTRUMENT_LIST!$L$10:$R$716,4,FALSE)=0,"",VLOOKUP($J73,INSTRUMENT_LIST!$L$10:$R$716,4,FALSE)),"")&amp;" "&amp;IF($J73&lt;&gt;"",IF(VLOOKUP($J73,INSTRUMENT_LIST!$L$10:$R$716,5,FALSE)=0,"",SUBSTITUTE(VLOOKUP($J73,INSTRUMENT_LIST!$L$10:$R$716,5,FALSE),"LOCAL CONTROL STATION","LCS")),"")</f>
        <v xml:space="preserve"> </v>
      </c>
      <c r="O73" s="143" t="str">
        <f>IF($J73&lt;&gt;"",IF(VLOOKUP($J73,INSTRUMENT_LIST!$L$10:$R$716,6,FALSE)=0,"",VLOOKUP($J73,INSTRUMENT_LIST!$L$10:$R$716,6,FALSE)),"")</f>
        <v/>
      </c>
      <c r="P73" s="143" t="str">
        <f>IF($J73&lt;&gt;"",IF(VLOOKUP($J73,INSTRUMENT_LIST!$L$10:$R$716,7,FALSE)=0,"",VLOOKUP($J73,INSTRUMENT_LIST!$L$10:$R$716,7,FALSE)),"")</f>
        <v/>
      </c>
      <c r="Q73" s="143" t="str">
        <f t="shared" ref="Q73:Q87" si="48">CONCATENATE(M73,IF(M73&lt;&gt;""," ",""),N73,IF(N73&lt;&gt;""," ",""),O73,IF(O73&lt;&gt;""," ",""),P73,IF(P73&lt;&gt;""," ",""))</f>
        <v xml:space="preserve">  </v>
      </c>
      <c r="R73" s="161"/>
      <c r="S73" s="161"/>
      <c r="T73" s="160"/>
      <c r="U73" s="160"/>
      <c r="V73" s="160"/>
      <c r="W73" s="160"/>
      <c r="X73" s="160"/>
      <c r="Y73" s="160"/>
      <c r="Z73" s="160"/>
      <c r="AA73" s="160"/>
      <c r="AB73" s="68" t="str">
        <f t="shared" si="45"/>
        <v>DI_0105.01</v>
      </c>
      <c r="AC73" s="55"/>
      <c r="AD73" s="55"/>
      <c r="AE73" s="38" t="str">
        <f t="shared" si="46"/>
        <v>SL3-MEH-ACP1</v>
      </c>
    </row>
    <row r="74" spans="1:31" ht="15" customHeight="1" x14ac:dyDescent="0.25">
      <c r="A74" s="263" t="s">
        <v>9</v>
      </c>
      <c r="B74" s="253" t="str">
        <f t="shared" si="43"/>
        <v>SL3-MEH-ACP1</v>
      </c>
      <c r="C74" s="146" t="str">
        <f t="shared" si="44"/>
        <v>01</v>
      </c>
      <c r="D74" s="70" t="str">
        <f t="shared" si="47"/>
        <v>05</v>
      </c>
      <c r="E74" s="70" t="s">
        <v>660</v>
      </c>
      <c r="F74" s="29" t="str">
        <f>IFERROR(CONCATENATE(VLOOKUP(G74,'LOOK-UP TABLES'!$E$9:$J$101,5,FALSE),C74,D74,VLOOKUP(G74,'LOOK-UP TABLES'!$E$9:$J$101,6,FALSE),E74),"")</f>
        <v>I_0105-02</v>
      </c>
      <c r="G74" s="74" t="s">
        <v>831</v>
      </c>
      <c r="H74" s="26" t="str">
        <f>IFERROR(VLOOKUP(G74,'LOOK-UP TABLES'!$E$9:$J$101,2,FALSE),"")</f>
        <v>DI</v>
      </c>
      <c r="I74" s="29" t="str">
        <f>IFERROR(VLOOKUP(G74,'LOOK-UP TABLES'!$E$9:$J$101,3,FALSE),"")</f>
        <v>24VDC</v>
      </c>
      <c r="J74" s="21"/>
      <c r="K74" s="55" t="str">
        <f>IF(J74&lt;&gt;"",CONCATENATE(J74,L74),"SPARE")</f>
        <v>SPARE</v>
      </c>
      <c r="L74" s="76"/>
      <c r="M74" s="143" t="str">
        <f>IF($J74&lt;&gt;"",IF(VLOOKUP($J74,INSTRUMENT_LIST!$L$10:$R$716,3,FALSE)=0,"",VLOOKUP($J74,INSTRUMENT_LIST!$L$10:$R$716,3,FALSE)),"")</f>
        <v/>
      </c>
      <c r="N74" s="143" t="str">
        <f>IF($J74&lt;&gt;"",IF(VLOOKUP($J74,INSTRUMENT_LIST!$L$10:$R$716,4,FALSE)=0,"",VLOOKUP($J74,INSTRUMENT_LIST!$L$10:$R$716,4,FALSE)),"")&amp;" "&amp;IF($J74&lt;&gt;"",IF(VLOOKUP($J74,INSTRUMENT_LIST!$L$10:$R$716,5,FALSE)=0,"",SUBSTITUTE(VLOOKUP($J74,INSTRUMENT_LIST!$L$10:$R$716,5,FALSE),"LOCAL CONTROL STATION","LCS")),"")</f>
        <v xml:space="preserve"> </v>
      </c>
      <c r="O74" s="143" t="str">
        <f>IF($J74&lt;&gt;"",IF(VLOOKUP($J74,INSTRUMENT_LIST!$L$10:$R$716,6,FALSE)=0,"",VLOOKUP($J74,INSTRUMENT_LIST!$L$10:$R$716,6,FALSE)),"")</f>
        <v/>
      </c>
      <c r="P74" s="143" t="str">
        <f>IF($J74&lt;&gt;"",IF(VLOOKUP($J74,INSTRUMENT_LIST!$L$10:$R$716,7,FALSE)=0,"",VLOOKUP($J74,INSTRUMENT_LIST!$L$10:$R$716,7,FALSE)),"")</f>
        <v/>
      </c>
      <c r="Q74" s="143" t="str">
        <f t="shared" si="48"/>
        <v xml:space="preserve">  </v>
      </c>
      <c r="R74" s="161"/>
      <c r="S74" s="161"/>
      <c r="T74" s="160"/>
      <c r="U74" s="160"/>
      <c r="V74" s="160"/>
      <c r="W74" s="160"/>
      <c r="X74" s="160"/>
      <c r="Y74" s="160"/>
      <c r="Z74" s="160"/>
      <c r="AA74" s="160"/>
      <c r="AB74" s="68" t="str">
        <f t="shared" si="45"/>
        <v>DI_0105.02</v>
      </c>
      <c r="AC74" s="55"/>
      <c r="AD74" s="55"/>
      <c r="AE74" s="38" t="str">
        <f t="shared" si="46"/>
        <v>SL3-MEH-ACP1</v>
      </c>
    </row>
    <row r="75" spans="1:31" ht="15" customHeight="1" x14ac:dyDescent="0.25">
      <c r="A75" s="263" t="s">
        <v>9</v>
      </c>
      <c r="B75" s="253" t="str">
        <f t="shared" si="43"/>
        <v>SL3-MEH-ACP1</v>
      </c>
      <c r="C75" s="146" t="str">
        <f t="shared" si="44"/>
        <v>01</v>
      </c>
      <c r="D75" s="70" t="str">
        <f t="shared" si="47"/>
        <v>05</v>
      </c>
      <c r="E75" s="70" t="s">
        <v>661</v>
      </c>
      <c r="F75" s="29" t="str">
        <f>IFERROR(CONCATENATE(VLOOKUP(G75,'LOOK-UP TABLES'!$E$9:$J$101,5,FALSE),C75,D75,VLOOKUP(G75,'LOOK-UP TABLES'!$E$9:$J$101,6,FALSE),E75),"")</f>
        <v>I_0105-03</v>
      </c>
      <c r="G75" s="74" t="s">
        <v>831</v>
      </c>
      <c r="H75" s="26" t="str">
        <f>IFERROR(VLOOKUP(G75,'LOOK-UP TABLES'!$E$9:$J$101,2,FALSE),"")</f>
        <v>DI</v>
      </c>
      <c r="I75" s="29" t="str">
        <f>IFERROR(VLOOKUP(G75,'LOOK-UP TABLES'!$E$9:$J$101,3,FALSE),"")</f>
        <v>24VDC</v>
      </c>
      <c r="J75" s="21"/>
      <c r="K75" s="55" t="str">
        <f>IF(J75&lt;&gt;"",CONCATENATE(J75,L75),"SPARE")</f>
        <v>SPARE</v>
      </c>
      <c r="L75" s="76"/>
      <c r="M75" s="143" t="str">
        <f>IF($J75&lt;&gt;"",IF(VLOOKUP($J75,INSTRUMENT_LIST!$L$10:$R$716,3,FALSE)=0,"",VLOOKUP($J75,INSTRUMENT_LIST!$L$10:$R$716,3,FALSE)),"")</f>
        <v/>
      </c>
      <c r="N75" s="143" t="str">
        <f>IF($J75&lt;&gt;"",IF(VLOOKUP($J75,INSTRUMENT_LIST!$L$10:$R$716,4,FALSE)=0,"",VLOOKUP($J75,INSTRUMENT_LIST!$L$10:$R$716,4,FALSE)),"")&amp;" "&amp;IF($J75&lt;&gt;"",IF(VLOOKUP($J75,INSTRUMENT_LIST!$L$10:$R$716,5,FALSE)=0,"",SUBSTITUTE(VLOOKUP($J75,INSTRUMENT_LIST!$L$10:$R$716,5,FALSE),"LOCAL CONTROL STATION","LCS")),"")</f>
        <v xml:space="preserve"> </v>
      </c>
      <c r="O75" s="143" t="str">
        <f>IF($J75&lt;&gt;"",IF(VLOOKUP($J75,INSTRUMENT_LIST!$L$10:$R$716,6,FALSE)=0,"",VLOOKUP($J75,INSTRUMENT_LIST!$L$10:$R$716,6,FALSE)),"")</f>
        <v/>
      </c>
      <c r="P75" s="143" t="str">
        <f>IF($J75&lt;&gt;"",IF(VLOOKUP($J75,INSTRUMENT_LIST!$L$10:$R$716,7,FALSE)=0,"",VLOOKUP($J75,INSTRUMENT_LIST!$L$10:$R$716,7,FALSE)),"")</f>
        <v/>
      </c>
      <c r="Q75" s="143" t="str">
        <f t="shared" si="48"/>
        <v xml:space="preserve">  </v>
      </c>
      <c r="R75" s="161"/>
      <c r="S75" s="160"/>
      <c r="T75" s="160"/>
      <c r="U75" s="160"/>
      <c r="V75" s="160"/>
      <c r="W75" s="160"/>
      <c r="X75" s="160"/>
      <c r="Y75" s="160"/>
      <c r="Z75" s="160"/>
      <c r="AA75" s="160"/>
      <c r="AB75" s="68" t="str">
        <f t="shared" si="45"/>
        <v>DI_0105.03</v>
      </c>
      <c r="AC75" s="55"/>
      <c r="AD75" s="55"/>
      <c r="AE75" s="38" t="str">
        <f t="shared" si="46"/>
        <v>SL3-MEH-ACP1</v>
      </c>
    </row>
    <row r="76" spans="1:31" ht="15" customHeight="1" x14ac:dyDescent="0.25">
      <c r="A76" s="263" t="s">
        <v>9</v>
      </c>
      <c r="B76" s="253" t="str">
        <f t="shared" si="43"/>
        <v>SL3-MEH-ACP1</v>
      </c>
      <c r="C76" s="146" t="str">
        <f t="shared" si="44"/>
        <v>01</v>
      </c>
      <c r="D76" s="70" t="str">
        <f t="shared" si="47"/>
        <v>05</v>
      </c>
      <c r="E76" s="70" t="s">
        <v>676</v>
      </c>
      <c r="F76" s="29" t="str">
        <f>IFERROR(CONCATENATE(VLOOKUP(G76,'LOOK-UP TABLES'!$E$9:$J$101,5,FALSE),C76,D76,VLOOKUP(G76,'LOOK-UP TABLES'!$E$9:$J$101,6,FALSE),E76),"")</f>
        <v>I_0105-04</v>
      </c>
      <c r="G76" s="74" t="s">
        <v>831</v>
      </c>
      <c r="H76" s="26" t="str">
        <f>IFERROR(VLOOKUP(G76,'LOOK-UP TABLES'!$E$9:$J$101,2,FALSE),"")</f>
        <v>DI</v>
      </c>
      <c r="I76" s="29" t="str">
        <f>IFERROR(VLOOKUP(G76,'LOOK-UP TABLES'!$E$9:$J$101,3,FALSE),"")</f>
        <v>24VDC</v>
      </c>
      <c r="J76" s="21"/>
      <c r="K76" s="55" t="str">
        <f t="shared" ref="K76:K87" si="49">IF(J76&lt;&gt;"",CONCATENATE(J76,L76),"SPARE")</f>
        <v>SPARE</v>
      </c>
      <c r="L76" s="76"/>
      <c r="M76" s="143" t="str">
        <f>IF($J76&lt;&gt;"",IF(VLOOKUP($J76,INSTRUMENT_LIST!$L$10:$R$716,3,FALSE)=0,"",VLOOKUP($J76,INSTRUMENT_LIST!$L$10:$R$716,3,FALSE)),"")</f>
        <v/>
      </c>
      <c r="N76" s="143" t="str">
        <f>IF($J76&lt;&gt;"",IF(VLOOKUP($J76,INSTRUMENT_LIST!$L$10:$R$716,4,FALSE)=0,"",VLOOKUP($J76,INSTRUMENT_LIST!$L$10:$R$716,4,FALSE)),"")&amp;" "&amp;IF($J76&lt;&gt;"",IF(VLOOKUP($J76,INSTRUMENT_LIST!$L$10:$R$716,5,FALSE)=0,"",SUBSTITUTE(VLOOKUP($J76,INSTRUMENT_LIST!$L$10:$R$716,5,FALSE),"LOCAL CONTROL STATION","LCS")),"")</f>
        <v xml:space="preserve"> </v>
      </c>
      <c r="O76" s="143" t="str">
        <f>IF($J76&lt;&gt;"",IF(VLOOKUP($J76,INSTRUMENT_LIST!$L$10:$R$716,6,FALSE)=0,"",VLOOKUP($J76,INSTRUMENT_LIST!$L$10:$R$716,6,FALSE)),"")</f>
        <v/>
      </c>
      <c r="P76" s="143" t="str">
        <f>IF($J76&lt;&gt;"",IF(VLOOKUP($J76,INSTRUMENT_LIST!$L$10:$R$716,7,FALSE)=0,"",VLOOKUP($J76,INSTRUMENT_LIST!$L$10:$R$716,7,FALSE)),"")</f>
        <v/>
      </c>
      <c r="Q76" s="143" t="str">
        <f t="shared" si="48"/>
        <v xml:space="preserve">  </v>
      </c>
      <c r="R76" s="161"/>
      <c r="S76" s="161"/>
      <c r="T76" s="160"/>
      <c r="U76" s="160"/>
      <c r="V76" s="160"/>
      <c r="W76" s="160"/>
      <c r="X76" s="160"/>
      <c r="Y76" s="160"/>
      <c r="Z76" s="160"/>
      <c r="AA76" s="160"/>
      <c r="AB76" s="68" t="str">
        <f t="shared" si="45"/>
        <v>DI_0105.04</v>
      </c>
      <c r="AC76" s="55"/>
      <c r="AD76" s="55"/>
      <c r="AE76" s="38" t="str">
        <f t="shared" si="46"/>
        <v>SL3-MEH-ACP1</v>
      </c>
    </row>
    <row r="77" spans="1:31" ht="15" customHeight="1" x14ac:dyDescent="0.25">
      <c r="A77" s="263" t="s">
        <v>9</v>
      </c>
      <c r="B77" s="253" t="str">
        <f t="shared" si="43"/>
        <v>SL3-MEH-ACP1</v>
      </c>
      <c r="C77" s="146" t="str">
        <f t="shared" si="44"/>
        <v>01</v>
      </c>
      <c r="D77" s="70" t="str">
        <f t="shared" si="47"/>
        <v>05</v>
      </c>
      <c r="E77" s="70" t="s">
        <v>678</v>
      </c>
      <c r="F77" s="29" t="str">
        <f>IFERROR(CONCATENATE(VLOOKUP(G77,'LOOK-UP TABLES'!$E$9:$J$101,5,FALSE),C77,D77,VLOOKUP(G77,'LOOK-UP TABLES'!$E$9:$J$101,6,FALSE),E77),"")</f>
        <v>I_0105-05</v>
      </c>
      <c r="G77" s="74" t="s">
        <v>831</v>
      </c>
      <c r="H77" s="26" t="str">
        <f>IFERROR(VLOOKUP(G77,'LOOK-UP TABLES'!$E$9:$J$101,2,FALSE),"")</f>
        <v>DI</v>
      </c>
      <c r="I77" s="29" t="str">
        <f>IFERROR(VLOOKUP(G77,'LOOK-UP TABLES'!$E$9:$J$101,3,FALSE),"")</f>
        <v>24VDC</v>
      </c>
      <c r="J77" s="21"/>
      <c r="K77" s="55" t="str">
        <f>IF(J77&lt;&gt;"",CONCATENATE(J77,L77),"SPARE")</f>
        <v>SPARE</v>
      </c>
      <c r="L77" s="76"/>
      <c r="M77" s="143" t="str">
        <f>IF($J77&lt;&gt;"",IF(VLOOKUP($J77,INSTRUMENT_LIST!$L$10:$R$716,3,FALSE)=0,"",VLOOKUP($J77,INSTRUMENT_LIST!$L$10:$R$716,3,FALSE)),"")</f>
        <v/>
      </c>
      <c r="N77" s="143" t="str">
        <f>IF($J77&lt;&gt;"",IF(VLOOKUP($J77,INSTRUMENT_LIST!$L$10:$R$716,4,FALSE)=0,"",VLOOKUP($J77,INSTRUMENT_LIST!$L$10:$R$716,4,FALSE)),"")&amp;" "&amp;IF($J77&lt;&gt;"",IF(VLOOKUP($J77,INSTRUMENT_LIST!$L$10:$R$716,5,FALSE)=0,"",SUBSTITUTE(VLOOKUP($J77,INSTRUMENT_LIST!$L$10:$R$716,5,FALSE),"LOCAL CONTROL STATION","LCS")),"")</f>
        <v xml:space="preserve"> </v>
      </c>
      <c r="O77" s="143" t="str">
        <f>IF($J77&lt;&gt;"",IF(VLOOKUP($J77,INSTRUMENT_LIST!$L$10:$R$716,6,FALSE)=0,"",VLOOKUP($J77,INSTRUMENT_LIST!$L$10:$R$716,6,FALSE)),"")</f>
        <v/>
      </c>
      <c r="P77" s="143" t="str">
        <f>IF($J77&lt;&gt;"",IF(VLOOKUP($J77,INSTRUMENT_LIST!$L$10:$R$716,7,FALSE)=0,"",VLOOKUP($J77,INSTRUMENT_LIST!$L$10:$R$716,7,FALSE)),"")</f>
        <v/>
      </c>
      <c r="Q77" s="143" t="str">
        <f t="shared" si="48"/>
        <v xml:space="preserve">  </v>
      </c>
      <c r="R77" s="161"/>
      <c r="S77" s="161"/>
      <c r="T77" s="160"/>
      <c r="U77" s="160"/>
      <c r="V77" s="160"/>
      <c r="W77" s="160"/>
      <c r="X77" s="160"/>
      <c r="Y77" s="160"/>
      <c r="Z77" s="160"/>
      <c r="AA77" s="160"/>
      <c r="AB77" s="68" t="str">
        <f t="shared" si="45"/>
        <v>DI_0105.05</v>
      </c>
      <c r="AC77" s="55"/>
      <c r="AD77" s="55"/>
      <c r="AE77" s="38" t="str">
        <f t="shared" si="46"/>
        <v>SL3-MEH-ACP1</v>
      </c>
    </row>
    <row r="78" spans="1:31" ht="15" customHeight="1" x14ac:dyDescent="0.25">
      <c r="A78" s="263" t="s">
        <v>9</v>
      </c>
      <c r="B78" s="253" t="str">
        <f t="shared" si="43"/>
        <v>SL3-MEH-ACP1</v>
      </c>
      <c r="C78" s="146" t="str">
        <f t="shared" si="44"/>
        <v>01</v>
      </c>
      <c r="D78" s="70" t="str">
        <f t="shared" si="47"/>
        <v>05</v>
      </c>
      <c r="E78" s="70" t="s">
        <v>679</v>
      </c>
      <c r="F78" s="29" t="str">
        <f>IFERROR(CONCATENATE(VLOOKUP(G78,'LOOK-UP TABLES'!$E$9:$J$101,5,FALSE),C78,D78,VLOOKUP(G78,'LOOK-UP TABLES'!$E$9:$J$101,6,FALSE),E78),"")</f>
        <v>I_0105-06</v>
      </c>
      <c r="G78" s="74" t="s">
        <v>831</v>
      </c>
      <c r="H78" s="26" t="str">
        <f>IFERROR(VLOOKUP(G78,'LOOK-UP TABLES'!$E$9:$J$101,2,FALSE),"")</f>
        <v>DI</v>
      </c>
      <c r="I78" s="29" t="str">
        <f>IFERROR(VLOOKUP(G78,'LOOK-UP TABLES'!$E$9:$J$101,3,FALSE),"")</f>
        <v>24VDC</v>
      </c>
      <c r="J78" s="21"/>
      <c r="K78" s="55" t="str">
        <f t="shared" si="49"/>
        <v>SPARE</v>
      </c>
      <c r="L78" s="76"/>
      <c r="M78" s="143" t="str">
        <f>IF($J78&lt;&gt;"",IF(VLOOKUP($J78,INSTRUMENT_LIST!$L$10:$R$716,3,FALSE)=0,"",VLOOKUP($J78,INSTRUMENT_LIST!$L$10:$R$716,3,FALSE)),"")</f>
        <v/>
      </c>
      <c r="N78" s="143" t="str">
        <f>IF($J78&lt;&gt;"",IF(VLOOKUP($J78,INSTRUMENT_LIST!$L$10:$R$716,4,FALSE)=0,"",VLOOKUP($J78,INSTRUMENT_LIST!$L$10:$R$716,4,FALSE)),"")&amp;" "&amp;IF($J78&lt;&gt;"",IF(VLOOKUP($J78,INSTRUMENT_LIST!$L$10:$R$716,5,FALSE)=0,"",SUBSTITUTE(VLOOKUP($J78,INSTRUMENT_LIST!$L$10:$R$716,5,FALSE),"LOCAL CONTROL STATION","LCS")),"")</f>
        <v xml:space="preserve"> </v>
      </c>
      <c r="O78" s="143" t="str">
        <f>IF($J78&lt;&gt;"",IF(VLOOKUP($J78,INSTRUMENT_LIST!$L$10:$R$716,6,FALSE)=0,"",VLOOKUP($J78,INSTRUMENT_LIST!$L$10:$R$716,6,FALSE)),"")</f>
        <v/>
      </c>
      <c r="P78" s="143" t="str">
        <f>IF($J78&lt;&gt;"",IF(VLOOKUP($J78,INSTRUMENT_LIST!$L$10:$R$716,7,FALSE)=0,"",VLOOKUP($J78,INSTRUMENT_LIST!$L$10:$R$716,7,FALSE)),"")</f>
        <v/>
      </c>
      <c r="Q78" s="143" t="str">
        <f t="shared" si="48"/>
        <v xml:space="preserve">  </v>
      </c>
      <c r="R78" s="161"/>
      <c r="S78" s="161"/>
      <c r="T78" s="160"/>
      <c r="U78" s="160"/>
      <c r="V78" s="160"/>
      <c r="W78" s="160"/>
      <c r="X78" s="160"/>
      <c r="Y78" s="160"/>
      <c r="Z78" s="160"/>
      <c r="AA78" s="160"/>
      <c r="AB78" s="68" t="str">
        <f t="shared" si="45"/>
        <v>DI_0105.06</v>
      </c>
      <c r="AC78" s="55"/>
      <c r="AD78" s="55"/>
      <c r="AE78" s="38" t="str">
        <f t="shared" si="46"/>
        <v>SL3-MEH-ACP1</v>
      </c>
    </row>
    <row r="79" spans="1:31" ht="15" customHeight="1" x14ac:dyDescent="0.25">
      <c r="A79" s="263" t="s">
        <v>9</v>
      </c>
      <c r="B79" s="253" t="str">
        <f t="shared" si="43"/>
        <v>SL3-MEH-ACP1</v>
      </c>
      <c r="C79" s="146" t="str">
        <f t="shared" si="44"/>
        <v>01</v>
      </c>
      <c r="D79" s="70" t="str">
        <f t="shared" si="47"/>
        <v>05</v>
      </c>
      <c r="E79" s="70" t="s">
        <v>680</v>
      </c>
      <c r="F79" s="29" t="str">
        <f>IFERROR(CONCATENATE(VLOOKUP(G79,'LOOK-UP TABLES'!$E$9:$J$101,5,FALSE),C79,D79,VLOOKUP(G79,'LOOK-UP TABLES'!$E$9:$J$101,6,FALSE),E79),"")</f>
        <v>I_0105-07</v>
      </c>
      <c r="G79" s="74" t="s">
        <v>831</v>
      </c>
      <c r="H79" s="26" t="str">
        <f>IFERROR(VLOOKUP(G79,'LOOK-UP TABLES'!$E$9:$J$101,2,FALSE),"")</f>
        <v>DI</v>
      </c>
      <c r="I79" s="29" t="str">
        <f>IFERROR(VLOOKUP(G79,'LOOK-UP TABLES'!$E$9:$J$101,3,FALSE),"")</f>
        <v>24VDC</v>
      </c>
      <c r="J79" s="21"/>
      <c r="K79" s="55" t="str">
        <f t="shared" si="49"/>
        <v>SPARE</v>
      </c>
      <c r="L79" s="76"/>
      <c r="M79" s="143" t="str">
        <f>IF($J79&lt;&gt;"",IF(VLOOKUP($J79,INSTRUMENT_LIST!$L$10:$R$716,3,FALSE)=0,"",VLOOKUP($J79,INSTRUMENT_LIST!$L$10:$R$716,3,FALSE)),"")</f>
        <v/>
      </c>
      <c r="N79" s="143" t="str">
        <f>IF($J79&lt;&gt;"",IF(VLOOKUP($J79,INSTRUMENT_LIST!$L$10:$R$716,4,FALSE)=0,"",VLOOKUP($J79,INSTRUMENT_LIST!$L$10:$R$716,4,FALSE)),"")&amp;" "&amp;IF($J79&lt;&gt;"",IF(VLOOKUP($J79,INSTRUMENT_LIST!$L$10:$R$716,5,FALSE)=0,"",SUBSTITUTE(VLOOKUP($J79,INSTRUMENT_LIST!$L$10:$R$716,5,FALSE),"LOCAL CONTROL STATION","LCS")),"")</f>
        <v xml:space="preserve"> </v>
      </c>
      <c r="O79" s="143" t="str">
        <f>IF($J79&lt;&gt;"",IF(VLOOKUP($J79,INSTRUMENT_LIST!$L$10:$R$716,6,FALSE)=0,"",VLOOKUP($J79,INSTRUMENT_LIST!$L$10:$R$716,6,FALSE)),"")</f>
        <v/>
      </c>
      <c r="P79" s="143" t="str">
        <f>IF($J79&lt;&gt;"",IF(VLOOKUP($J79,INSTRUMENT_LIST!$L$10:$R$716,7,FALSE)=0,"",VLOOKUP($J79,INSTRUMENT_LIST!$L$10:$R$716,7,FALSE)),"")</f>
        <v/>
      </c>
      <c r="Q79" s="143" t="str">
        <f t="shared" si="48"/>
        <v xml:space="preserve">  </v>
      </c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68" t="str">
        <f t="shared" si="45"/>
        <v>DI_0105.07</v>
      </c>
      <c r="AC79" s="55"/>
      <c r="AD79" s="55"/>
      <c r="AE79" s="38" t="str">
        <f t="shared" si="46"/>
        <v>SL3-MEH-ACP1</v>
      </c>
    </row>
    <row r="80" spans="1:31" ht="15" customHeight="1" x14ac:dyDescent="0.25">
      <c r="A80" s="263" t="s">
        <v>9</v>
      </c>
      <c r="B80" s="253" t="str">
        <f t="shared" si="43"/>
        <v>SL3-MEH-ACP1</v>
      </c>
      <c r="C80" s="146" t="str">
        <f t="shared" si="44"/>
        <v>01</v>
      </c>
      <c r="D80" s="70" t="str">
        <f t="shared" si="47"/>
        <v>05</v>
      </c>
      <c r="E80" s="70" t="s">
        <v>682</v>
      </c>
      <c r="F80" s="29" t="str">
        <f>IFERROR(CONCATENATE(VLOOKUP(G80,'LOOK-UP TABLES'!$E$9:$J$101,5,FALSE),C80,D80,VLOOKUP(G80,'LOOK-UP TABLES'!$E$9:$J$101,6,FALSE),E80),"")</f>
        <v>I_0105-08</v>
      </c>
      <c r="G80" s="74" t="s">
        <v>831</v>
      </c>
      <c r="H80" s="26" t="str">
        <f>IFERROR(VLOOKUP(G80,'LOOK-UP TABLES'!$E$9:$J$101,2,FALSE),"")</f>
        <v>DI</v>
      </c>
      <c r="I80" s="29" t="str">
        <f>IFERROR(VLOOKUP(G80,'LOOK-UP TABLES'!$E$9:$J$101,3,FALSE),"")</f>
        <v>24VDC</v>
      </c>
      <c r="J80" s="21"/>
      <c r="K80" s="54" t="str">
        <f t="shared" si="49"/>
        <v>SPARE</v>
      </c>
      <c r="L80" s="76"/>
      <c r="M80" s="143" t="str">
        <f>IF($J80&lt;&gt;"",IF(VLOOKUP($J80,INSTRUMENT_LIST!$L$10:$R$716,3,FALSE)=0,"",VLOOKUP($J80,INSTRUMENT_LIST!$L$10:$R$716,3,FALSE)),"")</f>
        <v/>
      </c>
      <c r="N80" s="143" t="str">
        <f>IF($J80&lt;&gt;"",IF(VLOOKUP($J80,INSTRUMENT_LIST!$L$10:$R$716,4,FALSE)=0,"",VLOOKUP($J80,INSTRUMENT_LIST!$L$10:$R$716,4,FALSE)),"")&amp;" "&amp;IF($J80&lt;&gt;"",IF(VLOOKUP($J80,INSTRUMENT_LIST!$L$10:$R$716,5,FALSE)=0,"",SUBSTITUTE(VLOOKUP($J80,INSTRUMENT_LIST!$L$10:$R$716,5,FALSE),"LOCAL CONTROL STATION","LCS")),"")</f>
        <v xml:space="preserve"> </v>
      </c>
      <c r="O80" s="143" t="str">
        <f>IF($J80&lt;&gt;"",IF(VLOOKUP($J80,INSTRUMENT_LIST!$L$10:$R$716,6,FALSE)=0,"",VLOOKUP($J80,INSTRUMENT_LIST!$L$10:$R$716,6,FALSE)),"")</f>
        <v/>
      </c>
      <c r="P80" s="143" t="str">
        <f>IF($J80&lt;&gt;"",IF(VLOOKUP($J80,INSTRUMENT_LIST!$L$10:$R$716,7,FALSE)=0,"",VLOOKUP($J80,INSTRUMENT_LIST!$L$10:$R$716,7,FALSE)),"")</f>
        <v/>
      </c>
      <c r="Q80" s="143" t="str">
        <f t="shared" si="48"/>
        <v xml:space="preserve">  </v>
      </c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68" t="str">
        <f t="shared" si="45"/>
        <v>DI_0105.08</v>
      </c>
      <c r="AC80" s="26"/>
      <c r="AD80" s="55"/>
      <c r="AE80" s="38" t="str">
        <f t="shared" si="46"/>
        <v>SL3-MEH-ACP1</v>
      </c>
    </row>
    <row r="81" spans="1:31" ht="15" customHeight="1" x14ac:dyDescent="0.25">
      <c r="A81" s="263" t="s">
        <v>9</v>
      </c>
      <c r="B81" s="253" t="str">
        <f t="shared" si="43"/>
        <v>SL3-MEH-ACP1</v>
      </c>
      <c r="C81" s="146" t="str">
        <f t="shared" si="44"/>
        <v>01</v>
      </c>
      <c r="D81" s="70" t="str">
        <f t="shared" si="47"/>
        <v>05</v>
      </c>
      <c r="E81" s="70" t="s">
        <v>683</v>
      </c>
      <c r="F81" s="29" t="str">
        <f>IFERROR(CONCATENATE(VLOOKUP(G81,'LOOK-UP TABLES'!$E$9:$J$101,5,FALSE),C81,D81,VLOOKUP(G81,'LOOK-UP TABLES'!$E$9:$J$101,6,FALSE),E81),"")</f>
        <v>I_0105-09</v>
      </c>
      <c r="G81" s="74" t="s">
        <v>831</v>
      </c>
      <c r="H81" s="26" t="str">
        <f>IFERROR(VLOOKUP(G81,'LOOK-UP TABLES'!$E$9:$J$101,2,FALSE),"")</f>
        <v>DI</v>
      </c>
      <c r="I81" s="29" t="str">
        <f>IFERROR(VLOOKUP(G81,'LOOK-UP TABLES'!$E$9:$J$101,3,FALSE),"")</f>
        <v>24VDC</v>
      </c>
      <c r="J81" s="21"/>
      <c r="K81" s="54" t="str">
        <f t="shared" si="49"/>
        <v>SPARE</v>
      </c>
      <c r="L81" s="76"/>
      <c r="M81" s="143" t="str">
        <f>IF($J81&lt;&gt;"",IF(VLOOKUP($J81,INSTRUMENT_LIST!$L$10:$R$716,3,FALSE)=0,"",VLOOKUP($J81,INSTRUMENT_LIST!$L$10:$R$716,3,FALSE)),"")</f>
        <v/>
      </c>
      <c r="N81" s="143" t="str">
        <f>IF($J81&lt;&gt;"",IF(VLOOKUP($J81,INSTRUMENT_LIST!$L$10:$R$716,4,FALSE)=0,"",VLOOKUP($J81,INSTRUMENT_LIST!$L$10:$R$716,4,FALSE)),"")&amp;" "&amp;IF($J81&lt;&gt;"",IF(VLOOKUP($J81,INSTRUMENT_LIST!$L$10:$R$716,5,FALSE)=0,"",SUBSTITUTE(VLOOKUP($J81,INSTRUMENT_LIST!$L$10:$R$716,5,FALSE),"LOCAL CONTROL STATION","LCS")),"")</f>
        <v xml:space="preserve"> </v>
      </c>
      <c r="O81" s="143" t="str">
        <f>IF($J81&lt;&gt;"",IF(VLOOKUP($J81,INSTRUMENT_LIST!$L$10:$R$716,6,FALSE)=0,"",VLOOKUP($J81,INSTRUMENT_LIST!$L$10:$R$716,6,FALSE)),"")</f>
        <v/>
      </c>
      <c r="P81" s="143" t="str">
        <f>IF($J81&lt;&gt;"",IF(VLOOKUP($J81,INSTRUMENT_LIST!$L$10:$R$716,7,FALSE)=0,"",VLOOKUP($J81,INSTRUMENT_LIST!$L$10:$R$716,7,FALSE)),"")</f>
        <v/>
      </c>
      <c r="Q81" s="143" t="str">
        <f t="shared" si="48"/>
        <v xml:space="preserve">  </v>
      </c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68" t="str">
        <f t="shared" si="45"/>
        <v>DI_0105.09</v>
      </c>
      <c r="AC81" s="26"/>
      <c r="AD81" s="55"/>
      <c r="AE81" s="38" t="str">
        <f t="shared" si="46"/>
        <v>SL3-MEH-ACP1</v>
      </c>
    </row>
    <row r="82" spans="1:31" ht="15" customHeight="1" x14ac:dyDescent="0.25">
      <c r="A82" s="263" t="s">
        <v>9</v>
      </c>
      <c r="B82" s="253" t="str">
        <f t="shared" si="43"/>
        <v>SL3-MEH-ACP1</v>
      </c>
      <c r="C82" s="146" t="str">
        <f t="shared" si="44"/>
        <v>01</v>
      </c>
      <c r="D82" s="70" t="str">
        <f t="shared" si="47"/>
        <v>05</v>
      </c>
      <c r="E82" s="70" t="s">
        <v>582</v>
      </c>
      <c r="F82" s="29" t="str">
        <f>IFERROR(CONCATENATE(VLOOKUP(G82,'LOOK-UP TABLES'!$E$9:$J$101,5,FALSE),C82,D82,VLOOKUP(G82,'LOOK-UP TABLES'!$E$9:$J$101,6,FALSE),E82),"")</f>
        <v>I_0105-10</v>
      </c>
      <c r="G82" s="74" t="s">
        <v>831</v>
      </c>
      <c r="H82" s="26" t="str">
        <f>IFERROR(VLOOKUP(G82,'LOOK-UP TABLES'!$E$9:$J$101,2,FALSE),"")</f>
        <v>DI</v>
      </c>
      <c r="I82" s="29" t="str">
        <f>IFERROR(VLOOKUP(G82,'LOOK-UP TABLES'!$E$9:$J$101,3,FALSE),"")</f>
        <v>24VDC</v>
      </c>
      <c r="J82" s="21"/>
      <c r="K82" s="55" t="str">
        <f t="shared" ref="K82:K83" si="50">IF(J82&lt;&gt;"",CONCATENATE(J82,L82),"SPARE")</f>
        <v>SPARE</v>
      </c>
      <c r="L82" s="76"/>
      <c r="M82" s="143" t="str">
        <f>IF($J82&lt;&gt;"",IF(VLOOKUP($J82,INSTRUMENT_LIST!$L$10:$R$716,3,FALSE)=0,"",VLOOKUP($J82,INSTRUMENT_LIST!$L$10:$R$716,3,FALSE)),"")</f>
        <v/>
      </c>
      <c r="N82" s="143" t="str">
        <f>IF($J82&lt;&gt;"",IF(VLOOKUP($J82,INSTRUMENT_LIST!$L$10:$R$716,4,FALSE)=0,"",VLOOKUP($J82,INSTRUMENT_LIST!$L$10:$R$716,4,FALSE)),"")&amp;" "&amp;IF($J82&lt;&gt;"",IF(VLOOKUP($J82,INSTRUMENT_LIST!$L$10:$R$716,5,FALSE)=0,"",SUBSTITUTE(VLOOKUP($J82,INSTRUMENT_LIST!$L$10:$R$716,5,FALSE),"LOCAL CONTROL STATION","LCS")),"")</f>
        <v xml:space="preserve"> </v>
      </c>
      <c r="O82" s="143" t="str">
        <f>IF($J82&lt;&gt;"",IF(VLOOKUP($J82,INSTRUMENT_LIST!$L$10:$R$716,6,FALSE)=0,"",VLOOKUP($J82,INSTRUMENT_LIST!$L$10:$R$716,6,FALSE)),"")</f>
        <v/>
      </c>
      <c r="P82" s="143" t="str">
        <f>IF($J82&lt;&gt;"",IF(VLOOKUP($J82,INSTRUMENT_LIST!$L$10:$R$716,7,FALSE)=0,"",VLOOKUP($J82,INSTRUMENT_LIST!$L$10:$R$716,7,FALSE)),"")</f>
        <v/>
      </c>
      <c r="Q82" s="143" t="str">
        <f t="shared" si="48"/>
        <v xml:space="preserve">  </v>
      </c>
      <c r="R82" s="161"/>
      <c r="S82" s="161"/>
      <c r="T82" s="160"/>
      <c r="U82" s="160"/>
      <c r="V82" s="160"/>
      <c r="W82" s="160"/>
      <c r="X82" s="160"/>
      <c r="Y82" s="160"/>
      <c r="Z82" s="160"/>
      <c r="AA82" s="160"/>
      <c r="AB82" s="68" t="str">
        <f t="shared" si="45"/>
        <v>DI_0105.10</v>
      </c>
      <c r="AC82" s="26"/>
      <c r="AD82" s="55"/>
      <c r="AE82" s="38" t="str">
        <f t="shared" si="46"/>
        <v>SL3-MEH-ACP1</v>
      </c>
    </row>
    <row r="83" spans="1:31" ht="15" customHeight="1" x14ac:dyDescent="0.25">
      <c r="A83" s="263" t="s">
        <v>9</v>
      </c>
      <c r="B83" s="253" t="str">
        <f t="shared" si="43"/>
        <v>SL3-MEH-ACP1</v>
      </c>
      <c r="C83" s="146" t="str">
        <f t="shared" si="44"/>
        <v>01</v>
      </c>
      <c r="D83" s="70" t="str">
        <f t="shared" si="47"/>
        <v>05</v>
      </c>
      <c r="E83" s="70" t="s">
        <v>392</v>
      </c>
      <c r="F83" s="29" t="str">
        <f>IFERROR(CONCATENATE(VLOOKUP(G83,'LOOK-UP TABLES'!$E$9:$J$101,5,FALSE),C83,D83,VLOOKUP(G83,'LOOK-UP TABLES'!$E$9:$J$101,6,FALSE),E83),"")</f>
        <v>I_0105-11</v>
      </c>
      <c r="G83" s="74" t="s">
        <v>831</v>
      </c>
      <c r="H83" s="26" t="str">
        <f>IFERROR(VLOOKUP(G83,'LOOK-UP TABLES'!$E$9:$J$101,2,FALSE),"")</f>
        <v>DI</v>
      </c>
      <c r="I83" s="29" t="str">
        <f>IFERROR(VLOOKUP(G83,'LOOK-UP TABLES'!$E$9:$J$101,3,FALSE),"")</f>
        <v>24VDC</v>
      </c>
      <c r="J83" s="21"/>
      <c r="K83" s="55" t="str">
        <f t="shared" si="50"/>
        <v>SPARE</v>
      </c>
      <c r="L83" s="76"/>
      <c r="M83" s="143" t="str">
        <f>IF($J83&lt;&gt;"",IF(VLOOKUP($J83,INSTRUMENT_LIST!$L$10:$R$716,3,FALSE)=0,"",VLOOKUP($J83,INSTRUMENT_LIST!$L$10:$R$716,3,FALSE)),"")</f>
        <v/>
      </c>
      <c r="N83" s="143" t="str">
        <f>IF($J83&lt;&gt;"",IF(VLOOKUP($J83,INSTRUMENT_LIST!$L$10:$R$716,4,FALSE)=0,"",VLOOKUP($J83,INSTRUMENT_LIST!$L$10:$R$716,4,FALSE)),"")&amp;" "&amp;IF($J83&lt;&gt;"",IF(VLOOKUP($J83,INSTRUMENT_LIST!$L$10:$R$716,5,FALSE)=0,"",SUBSTITUTE(VLOOKUP($J83,INSTRUMENT_LIST!$L$10:$R$716,5,FALSE),"LOCAL CONTROL STATION","LCS")),"")</f>
        <v xml:space="preserve"> </v>
      </c>
      <c r="O83" s="143" t="str">
        <f>IF($J83&lt;&gt;"",IF(VLOOKUP($J83,INSTRUMENT_LIST!$L$10:$R$716,6,FALSE)=0,"",VLOOKUP($J83,INSTRUMENT_LIST!$L$10:$R$716,6,FALSE)),"")</f>
        <v/>
      </c>
      <c r="P83" s="143" t="str">
        <f>IF($J83&lt;&gt;"",IF(VLOOKUP($J83,INSTRUMENT_LIST!$L$10:$R$716,7,FALSE)=0,"",VLOOKUP($J83,INSTRUMENT_LIST!$L$10:$R$716,7,FALSE)),"")</f>
        <v/>
      </c>
      <c r="Q83" s="143" t="str">
        <f t="shared" si="48"/>
        <v xml:space="preserve">  </v>
      </c>
      <c r="R83" s="161"/>
      <c r="S83" s="161"/>
      <c r="T83" s="160"/>
      <c r="U83" s="160"/>
      <c r="V83" s="160"/>
      <c r="W83" s="160"/>
      <c r="X83" s="160"/>
      <c r="Y83" s="160"/>
      <c r="Z83" s="160"/>
      <c r="AA83" s="160"/>
      <c r="AB83" s="68" t="str">
        <f t="shared" si="45"/>
        <v>DI_0105.11</v>
      </c>
      <c r="AC83" s="26"/>
      <c r="AD83" s="55"/>
      <c r="AE83" s="38" t="str">
        <f t="shared" si="46"/>
        <v>SL3-MEH-ACP1</v>
      </c>
    </row>
    <row r="84" spans="1:31" ht="15" customHeight="1" x14ac:dyDescent="0.25">
      <c r="A84" s="263" t="s">
        <v>9</v>
      </c>
      <c r="B84" s="253" t="str">
        <f t="shared" si="43"/>
        <v>SL3-MEH-ACP1</v>
      </c>
      <c r="C84" s="146" t="str">
        <f t="shared" si="44"/>
        <v>01</v>
      </c>
      <c r="D84" s="70" t="str">
        <f t="shared" si="47"/>
        <v>05</v>
      </c>
      <c r="E84" s="70" t="s">
        <v>396</v>
      </c>
      <c r="F84" s="29" t="str">
        <f>IFERROR(CONCATENATE(VLOOKUP(G84,'LOOK-UP TABLES'!$E$9:$J$101,5,FALSE),C84,D84,VLOOKUP(G84,'LOOK-UP TABLES'!$E$9:$J$101,6,FALSE),E84),"")</f>
        <v>I_0105-12</v>
      </c>
      <c r="G84" s="74" t="s">
        <v>831</v>
      </c>
      <c r="H84" s="26" t="str">
        <f>IFERROR(VLOOKUP(G84,'LOOK-UP TABLES'!$E$9:$J$101,2,FALSE),"")</f>
        <v>DI</v>
      </c>
      <c r="I84" s="29" t="str">
        <f>IFERROR(VLOOKUP(G84,'LOOK-UP TABLES'!$E$9:$J$101,3,FALSE),"")</f>
        <v>24VDC</v>
      </c>
      <c r="J84" s="21"/>
      <c r="K84" s="55" t="str">
        <f t="shared" si="49"/>
        <v>SPARE</v>
      </c>
      <c r="L84" s="76"/>
      <c r="M84" s="143" t="str">
        <f>IF($J84&lt;&gt;"",IF(VLOOKUP($J84,INSTRUMENT_LIST!$L$10:$R$716,3,FALSE)=0,"",VLOOKUP($J84,INSTRUMENT_LIST!$L$10:$R$716,3,FALSE)),"")</f>
        <v/>
      </c>
      <c r="N84" s="143" t="str">
        <f>IF($J84&lt;&gt;"",IF(VLOOKUP($J84,INSTRUMENT_LIST!$L$10:$R$716,4,FALSE)=0,"",VLOOKUP($J84,INSTRUMENT_LIST!$L$10:$R$716,4,FALSE)),"")&amp;" "&amp;IF($J84&lt;&gt;"",IF(VLOOKUP($J84,INSTRUMENT_LIST!$L$10:$R$716,5,FALSE)=0,"",SUBSTITUTE(VLOOKUP($J84,INSTRUMENT_LIST!$L$10:$R$716,5,FALSE),"LOCAL CONTROL STATION","LCS")),"")</f>
        <v xml:space="preserve"> </v>
      </c>
      <c r="O84" s="143" t="str">
        <f>IF($J84&lt;&gt;"",IF(VLOOKUP($J84,INSTRUMENT_LIST!$L$10:$R$716,6,FALSE)=0,"",VLOOKUP($J84,INSTRUMENT_LIST!$L$10:$R$716,6,FALSE)),"")</f>
        <v/>
      </c>
      <c r="P84" s="143" t="str">
        <f>IF($J84&lt;&gt;"",IF(VLOOKUP($J84,INSTRUMENT_LIST!$L$10:$R$716,7,FALSE)=0,"",VLOOKUP($J84,INSTRUMENT_LIST!$L$10:$R$716,7,FALSE)),"")</f>
        <v/>
      </c>
      <c r="Q84" s="143" t="str">
        <f t="shared" si="48"/>
        <v xml:space="preserve">  </v>
      </c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68" t="str">
        <f t="shared" si="45"/>
        <v>DI_0105.12</v>
      </c>
      <c r="AC84" s="26"/>
      <c r="AD84" s="55"/>
      <c r="AE84" s="38" t="str">
        <f t="shared" si="46"/>
        <v>SL3-MEH-ACP1</v>
      </c>
    </row>
    <row r="85" spans="1:31" ht="15" customHeight="1" x14ac:dyDescent="0.25">
      <c r="A85" s="263" t="s">
        <v>9</v>
      </c>
      <c r="B85" s="253" t="str">
        <f t="shared" si="43"/>
        <v>SL3-MEH-ACP1</v>
      </c>
      <c r="C85" s="146" t="str">
        <f t="shared" si="44"/>
        <v>01</v>
      </c>
      <c r="D85" s="70" t="str">
        <f t="shared" si="47"/>
        <v>05</v>
      </c>
      <c r="E85" s="70" t="s">
        <v>586</v>
      </c>
      <c r="F85" s="29" t="str">
        <f>IFERROR(CONCATENATE(VLOOKUP(G85,'LOOK-UP TABLES'!$E$9:$J$101,5,FALSE),C85,D85,VLOOKUP(G85,'LOOK-UP TABLES'!$E$9:$J$101,6,FALSE),E85),"")</f>
        <v>I_0105-13</v>
      </c>
      <c r="G85" s="74" t="s">
        <v>831</v>
      </c>
      <c r="H85" s="26" t="str">
        <f>IFERROR(VLOOKUP(G85,'LOOK-UP TABLES'!$E$9:$J$101,2,FALSE),"")</f>
        <v>DI</v>
      </c>
      <c r="I85" s="29" t="str">
        <f>IFERROR(VLOOKUP(G85,'LOOK-UP TABLES'!$E$9:$J$101,3,FALSE),"")</f>
        <v>24VDC</v>
      </c>
      <c r="J85" s="21"/>
      <c r="K85" s="55" t="str">
        <f t="shared" si="49"/>
        <v>SPARE</v>
      </c>
      <c r="L85" s="72"/>
      <c r="M85" s="143" t="str">
        <f>IF($J85&lt;&gt;"",IF(VLOOKUP($J85,INSTRUMENT_LIST!$L$10:$R$716,3,FALSE)=0,"",VLOOKUP($J85,INSTRUMENT_LIST!$L$10:$R$716,3,FALSE)),"")</f>
        <v/>
      </c>
      <c r="N85" s="143" t="str">
        <f>IF($J85&lt;&gt;"",IF(VLOOKUP($J85,INSTRUMENT_LIST!$L$10:$R$716,4,FALSE)=0,"",VLOOKUP($J85,INSTRUMENT_LIST!$L$10:$R$716,4,FALSE)),"")&amp;" "&amp;IF($J85&lt;&gt;"",IF(VLOOKUP($J85,INSTRUMENT_LIST!$L$10:$R$716,5,FALSE)=0,"",SUBSTITUTE(VLOOKUP($J85,INSTRUMENT_LIST!$L$10:$R$716,5,FALSE),"LOCAL CONTROL STATION","LCS")),"")</f>
        <v xml:space="preserve"> </v>
      </c>
      <c r="O85" s="143" t="str">
        <f>IF($J85&lt;&gt;"",IF(VLOOKUP($J85,INSTRUMENT_LIST!$L$10:$R$716,6,FALSE)=0,"",VLOOKUP($J85,INSTRUMENT_LIST!$L$10:$R$716,6,FALSE)),"")</f>
        <v/>
      </c>
      <c r="P85" s="143" t="str">
        <f>IF($J85&lt;&gt;"",IF(VLOOKUP($J85,INSTRUMENT_LIST!$L$10:$R$716,7,FALSE)=0,"",VLOOKUP($J85,INSTRUMENT_LIST!$L$10:$R$716,7,FALSE)),"")</f>
        <v/>
      </c>
      <c r="Q85" s="143" t="str">
        <f t="shared" si="48"/>
        <v xml:space="preserve">  </v>
      </c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68" t="str">
        <f t="shared" si="45"/>
        <v>DI_0105.13</v>
      </c>
      <c r="AC85" s="26"/>
      <c r="AD85" s="55"/>
      <c r="AE85" s="38" t="str">
        <f t="shared" si="46"/>
        <v>SL3-MEH-ACP1</v>
      </c>
    </row>
    <row r="86" spans="1:31" ht="15" customHeight="1" x14ac:dyDescent="0.25">
      <c r="A86" s="263" t="s">
        <v>9</v>
      </c>
      <c r="B86" s="253" t="str">
        <f t="shared" si="43"/>
        <v>SL3-MEH-ACP1</v>
      </c>
      <c r="C86" s="146" t="str">
        <f t="shared" si="44"/>
        <v>01</v>
      </c>
      <c r="D86" s="70" t="str">
        <f t="shared" si="47"/>
        <v>05</v>
      </c>
      <c r="E86" s="70" t="s">
        <v>589</v>
      </c>
      <c r="F86" s="29" t="str">
        <f>IFERROR(CONCATENATE(VLOOKUP(G86,'LOOK-UP TABLES'!$E$9:$J$101,5,FALSE),C86,D86,VLOOKUP(G86,'LOOK-UP TABLES'!$E$9:$J$101,6,FALSE),E86),"")</f>
        <v>I_0105-14</v>
      </c>
      <c r="G86" s="74" t="s">
        <v>831</v>
      </c>
      <c r="H86" s="26" t="str">
        <f>IFERROR(VLOOKUP(G86,'LOOK-UP TABLES'!$E$9:$J$101,2,FALSE),"")</f>
        <v>DI</v>
      </c>
      <c r="I86" s="29" t="str">
        <f>IFERROR(VLOOKUP(G86,'LOOK-UP TABLES'!$E$9:$J$101,3,FALSE),"")</f>
        <v>24VDC</v>
      </c>
      <c r="J86" s="21"/>
      <c r="K86" s="55" t="str">
        <f t="shared" si="49"/>
        <v>SPARE</v>
      </c>
      <c r="L86" s="72"/>
      <c r="M86" s="143" t="str">
        <f>IF($J86&lt;&gt;"",IF(VLOOKUP($J86,INSTRUMENT_LIST!$L$10:$R$716,3,FALSE)=0,"",VLOOKUP($J86,INSTRUMENT_LIST!$L$10:$R$716,3,FALSE)),"")</f>
        <v/>
      </c>
      <c r="N86" s="143" t="str">
        <f>IF($J86&lt;&gt;"",IF(VLOOKUP($J86,INSTRUMENT_LIST!$L$10:$R$716,4,FALSE)=0,"",VLOOKUP($J86,INSTRUMENT_LIST!$L$10:$R$716,4,FALSE)),"")&amp;" "&amp;IF($J86&lt;&gt;"",IF(VLOOKUP($J86,INSTRUMENT_LIST!$L$10:$R$716,5,FALSE)=0,"",SUBSTITUTE(VLOOKUP($J86,INSTRUMENT_LIST!$L$10:$R$716,5,FALSE),"LOCAL CONTROL STATION","LCS")),"")</f>
        <v xml:space="preserve"> </v>
      </c>
      <c r="O86" s="143" t="str">
        <f>IF($J86&lt;&gt;"",IF(VLOOKUP($J86,INSTRUMENT_LIST!$L$10:$R$716,6,FALSE)=0,"",VLOOKUP($J86,INSTRUMENT_LIST!$L$10:$R$716,6,FALSE)),"")</f>
        <v/>
      </c>
      <c r="P86" s="143" t="str">
        <f>IF($J86&lt;&gt;"",IF(VLOOKUP($J86,INSTRUMENT_LIST!$L$10:$R$716,7,FALSE)=0,"",VLOOKUP($J86,INSTRUMENT_LIST!$L$10:$R$716,7,FALSE)),"")</f>
        <v/>
      </c>
      <c r="Q86" s="143" t="str">
        <f t="shared" si="48"/>
        <v xml:space="preserve">  </v>
      </c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68" t="str">
        <f t="shared" si="45"/>
        <v>DI_0105.14</v>
      </c>
      <c r="AC86" s="26"/>
      <c r="AD86" s="55"/>
      <c r="AE86" s="38" t="str">
        <f t="shared" si="46"/>
        <v>SL3-MEH-ACP1</v>
      </c>
    </row>
    <row r="87" spans="1:31" ht="15" customHeight="1" x14ac:dyDescent="0.25">
      <c r="A87" s="263" t="s">
        <v>9</v>
      </c>
      <c r="B87" s="253" t="str">
        <f t="shared" si="43"/>
        <v>SL3-MEH-ACP1</v>
      </c>
      <c r="C87" s="146" t="str">
        <f t="shared" si="44"/>
        <v>01</v>
      </c>
      <c r="D87" s="70" t="str">
        <f t="shared" si="47"/>
        <v>05</v>
      </c>
      <c r="E87" s="70" t="s">
        <v>591</v>
      </c>
      <c r="F87" s="29" t="str">
        <f>IFERROR(CONCATENATE(VLOOKUP(G87,'LOOK-UP TABLES'!$E$9:$J$101,5,FALSE),C87,D87,VLOOKUP(G87,'LOOK-UP TABLES'!$E$9:$J$101,6,FALSE),E87),"")</f>
        <v>I_0105-15</v>
      </c>
      <c r="G87" s="74" t="s">
        <v>831</v>
      </c>
      <c r="H87" s="26" t="str">
        <f>IFERROR(VLOOKUP(G87,'LOOK-UP TABLES'!$E$9:$J$101,2,FALSE),"")</f>
        <v>DI</v>
      </c>
      <c r="I87" s="29" t="str">
        <f>IFERROR(VLOOKUP(G87,'LOOK-UP TABLES'!$E$9:$J$101,3,FALSE),"")</f>
        <v>24VDC</v>
      </c>
      <c r="J87" s="21"/>
      <c r="K87" s="55" t="str">
        <f t="shared" si="49"/>
        <v>SPARE</v>
      </c>
      <c r="L87" s="72"/>
      <c r="M87" s="143" t="str">
        <f>IF($J87&lt;&gt;"",IF(VLOOKUP($J87,INSTRUMENT_LIST!$L$10:$R$716,3,FALSE)=0,"",VLOOKUP($J87,INSTRUMENT_LIST!$L$10:$R$716,3,FALSE)),"")</f>
        <v/>
      </c>
      <c r="N87" s="143" t="str">
        <f>IF($J87&lt;&gt;"",IF(VLOOKUP($J87,INSTRUMENT_LIST!$L$10:$R$716,4,FALSE)=0,"",VLOOKUP($J87,INSTRUMENT_LIST!$L$10:$R$716,4,FALSE)),"")&amp;" "&amp;IF($J87&lt;&gt;"",IF(VLOOKUP($J87,INSTRUMENT_LIST!$L$10:$R$716,5,FALSE)=0,"",SUBSTITUTE(VLOOKUP($J87,INSTRUMENT_LIST!$L$10:$R$716,5,FALSE),"LOCAL CONTROL STATION","LCS")),"")</f>
        <v xml:space="preserve"> </v>
      </c>
      <c r="O87" s="143" t="str">
        <f>IF($J87&lt;&gt;"",IF(VLOOKUP($J87,INSTRUMENT_LIST!$L$10:$R$716,6,FALSE)=0,"",VLOOKUP($J87,INSTRUMENT_LIST!$L$10:$R$716,6,FALSE)),"")</f>
        <v/>
      </c>
      <c r="P87" s="143" t="str">
        <f>IF($J87&lt;&gt;"",IF(VLOOKUP($J87,INSTRUMENT_LIST!$L$10:$R$716,7,FALSE)=0,"",VLOOKUP($J87,INSTRUMENT_LIST!$L$10:$R$716,7,FALSE)),"")</f>
        <v/>
      </c>
      <c r="Q87" s="143" t="str">
        <f t="shared" si="48"/>
        <v xml:space="preserve">  </v>
      </c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68" t="str">
        <f t="shared" si="45"/>
        <v>DI_0105.15</v>
      </c>
      <c r="AC87" s="55"/>
      <c r="AD87" s="55"/>
      <c r="AE87" s="38" t="str">
        <f t="shared" si="46"/>
        <v>SL3-MEH-ACP1</v>
      </c>
    </row>
    <row r="88" spans="1:31" ht="15" customHeight="1" x14ac:dyDescent="0.25">
      <c r="A88" s="321" t="s">
        <v>9</v>
      </c>
      <c r="B88" s="322" t="str">
        <f t="shared" si="43"/>
        <v>SL3-MEH-ACP1</v>
      </c>
      <c r="C88" s="323" t="str">
        <f t="shared" si="44"/>
        <v>01</v>
      </c>
      <c r="D88" s="324" t="s">
        <v>678</v>
      </c>
      <c r="E88" s="325"/>
      <c r="F88" s="325"/>
      <c r="G88" s="325" t="s">
        <v>833</v>
      </c>
      <c r="H88" s="326"/>
      <c r="I88" s="325" t="s">
        <v>793</v>
      </c>
      <c r="J88" s="327"/>
      <c r="K88" s="328"/>
      <c r="L88" s="329"/>
      <c r="M88" s="326"/>
      <c r="N88" s="326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25"/>
      <c r="AB88" s="325"/>
      <c r="AC88" s="323"/>
      <c r="AD88" s="330"/>
      <c r="AE88" s="38" t="str">
        <f t="shared" si="46"/>
        <v>SL3-MEH-ACP1</v>
      </c>
    </row>
    <row r="89" spans="1:31" ht="15" customHeight="1" x14ac:dyDescent="0.25">
      <c r="A89" s="73"/>
      <c r="B89" s="266"/>
      <c r="C89" s="267"/>
      <c r="D89" s="268"/>
      <c r="E89" s="269"/>
      <c r="F89" s="269"/>
      <c r="G89" s="269"/>
      <c r="H89" s="270"/>
      <c r="I89" s="269"/>
      <c r="J89" s="271"/>
      <c r="K89" s="272"/>
      <c r="L89" s="273"/>
      <c r="M89" s="270"/>
      <c r="N89" s="270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7"/>
      <c r="AD89" s="274"/>
    </row>
    <row r="90" spans="1:31" ht="15" customHeight="1" x14ac:dyDescent="0.25">
      <c r="A90" s="263" t="s">
        <v>9</v>
      </c>
      <c r="B90" s="253" t="str">
        <f t="shared" ref="B90:B106" si="51">$B$23</f>
        <v>SL3-MEH-ACP1</v>
      </c>
      <c r="C90" s="146" t="str">
        <f t="shared" si="44"/>
        <v>01</v>
      </c>
      <c r="D90" s="73" t="s">
        <v>679</v>
      </c>
      <c r="E90" s="70" t="s">
        <v>786</v>
      </c>
      <c r="F90" s="29" t="str">
        <f>IFERROR(CONCATENATE(VLOOKUP(G90,'LOOK-UP TABLES'!$E$9:$J$101,5,FALSE),C90,D90,VLOOKUP(G90,'LOOK-UP TABLES'!$E$9:$J$101,6,FALSE),E90),"")</f>
        <v>I_0106-00</v>
      </c>
      <c r="G90" s="74" t="s">
        <v>834</v>
      </c>
      <c r="H90" s="26" t="str">
        <f>IFERROR(VLOOKUP(G90,'LOOK-UP TABLES'!$E$9:$J$101,2,FALSE),"")</f>
        <v>DI</v>
      </c>
      <c r="I90" s="29" t="str">
        <f>IFERROR(VLOOKUP(G90,'LOOK-UP TABLES'!$E$9:$J$101,3,FALSE),"")</f>
        <v>120V</v>
      </c>
      <c r="J90" s="21" t="s">
        <v>835</v>
      </c>
      <c r="K90" s="513" t="str">
        <f>IF(J90&lt;&gt;"",CONCATENATE(J90,L90),"SPARE")</f>
        <v>SL3-MEH-HVAC1-R4A</v>
      </c>
      <c r="L90" s="76"/>
      <c r="M90" s="143" t="str">
        <f>IF($J90&lt;&gt;"",IF(VLOOKUP($J90,INSTRUMENT_LIST!$L$10:$R$716,3,FALSE)=0,"",VLOOKUP($J90,INSTRUMENT_LIST!$L$10:$R$716,3,FALSE)),"")</f>
        <v>Shiploader 3</v>
      </c>
      <c r="N90" s="143" t="str">
        <f>IF($J90&lt;&gt;"",IF(VLOOKUP($J90,INSTRUMENT_LIST!$L$10:$R$716,4,FALSE)=0,"",VLOOKUP($J90,INSTRUMENT_LIST!$L$10:$R$716,4,FALSE)),"")&amp;" "&amp;IF($J90&lt;&gt;"",IF(VLOOKUP($J90,INSTRUMENT_LIST!$L$10:$R$716,5,FALSE)=0,"",SUBSTITUTE(VLOOKUP($J90,INSTRUMENT_LIST!$L$10:$R$716,5,FALSE),"LOCAL CONTROL STATION","LCS")),"")</f>
        <v>Machine E-House HVAC Unit 1</v>
      </c>
      <c r="O90" s="143" t="str">
        <f>IF($J90&lt;&gt;"",IF(VLOOKUP($J90,INSTRUMENT_LIST!$L$10:$R$716,6,FALSE)=0,"",VLOOKUP($J90,INSTRUMENT_LIST!$L$10:$R$716,6,FALSE)),"")</f>
        <v>Power On Relay</v>
      </c>
      <c r="P90" s="143" t="str">
        <f>IF($J90&lt;&gt;"",IF(VLOOKUP($J90,INSTRUMENT_LIST!$L$10:$R$716,7,FALSE)=0,"",VLOOKUP($J90,INSTRUMENT_LIST!$L$10:$R$716,7,FALSE)),"")</f>
        <v/>
      </c>
      <c r="Q90" s="143" t="str">
        <f>CONCATENATE(M90,IF(M90&lt;&gt;""," ",""),N90,IF(N90&lt;&gt;""," ",""),O90,IF(O90&lt;&gt;""," ",""),P90,IF(P90&lt;&gt;""," ",""))</f>
        <v xml:space="preserve">Shiploader 3 Machine E-House HVAC Unit 1 Power On Relay </v>
      </c>
      <c r="R90" s="160" t="s">
        <v>836</v>
      </c>
      <c r="S90" s="160" t="s">
        <v>837</v>
      </c>
      <c r="T90" s="160"/>
      <c r="U90" s="160"/>
      <c r="V90" s="160"/>
      <c r="W90" s="160"/>
      <c r="X90" s="160"/>
      <c r="Y90" s="160"/>
      <c r="Z90" s="160"/>
      <c r="AA90" s="160"/>
      <c r="AB90" s="68" t="str">
        <f t="shared" ref="AB90:AB105" si="52">IF((OR(H90="AI",H90="AO")),CONCATENATE(H90,"_",C90,D90,"_CH[",E90,"]"),CONCATENATE(H90,"_",C90,D90,".",E90))</f>
        <v>DI_0106.00</v>
      </c>
      <c r="AC90" s="55"/>
      <c r="AD90" s="55"/>
      <c r="AE90" s="38" t="str">
        <f t="shared" ref="AE90:AE106" si="53">B90</f>
        <v>SL3-MEH-ACP1</v>
      </c>
    </row>
    <row r="91" spans="1:31" ht="15" customHeight="1" x14ac:dyDescent="0.25">
      <c r="A91" s="263" t="s">
        <v>9</v>
      </c>
      <c r="B91" s="253" t="str">
        <f t="shared" si="51"/>
        <v>SL3-MEH-ACP1</v>
      </c>
      <c r="C91" s="146" t="str">
        <f t="shared" si="44"/>
        <v>01</v>
      </c>
      <c r="D91" s="70" t="str">
        <f t="shared" ref="D91:D105" si="54">D90</f>
        <v>06</v>
      </c>
      <c r="E91" s="70" t="s">
        <v>645</v>
      </c>
      <c r="F91" s="29" t="str">
        <f>IFERROR(CONCATENATE(VLOOKUP(G91,'LOOK-UP TABLES'!$E$9:$J$101,5,FALSE),C91,D91,VLOOKUP(G91,'LOOK-UP TABLES'!$E$9:$J$101,6,FALSE),E91),"")</f>
        <v>I_0106-01</v>
      </c>
      <c r="G91" s="74" t="s">
        <v>834</v>
      </c>
      <c r="H91" s="26" t="str">
        <f>IFERROR(VLOOKUP(G91,'LOOK-UP TABLES'!$E$9:$J$101,2,FALSE),"")</f>
        <v>DI</v>
      </c>
      <c r="I91" s="29" t="str">
        <f>IFERROR(VLOOKUP(G91,'LOOK-UP TABLES'!$E$9:$J$101,3,FALSE),"")</f>
        <v>120V</v>
      </c>
      <c r="J91" s="21" t="s">
        <v>838</v>
      </c>
      <c r="K91" s="513" t="str">
        <f>IF(J91&lt;&gt;"",CONCATENATE(J91,L91),"SPARE")</f>
        <v>SL3-MEH-HVAC1-R4B</v>
      </c>
      <c r="L91" s="76"/>
      <c r="M91" s="143" t="str">
        <f>IF($J91&lt;&gt;"",IF(VLOOKUP($J91,INSTRUMENT_LIST!$L$10:$R$716,3,FALSE)=0,"",VLOOKUP($J91,INSTRUMENT_LIST!$L$10:$R$716,3,FALSE)),"")</f>
        <v>Shiploader 3</v>
      </c>
      <c r="N91" s="143" t="str">
        <f>IF($J91&lt;&gt;"",IF(VLOOKUP($J91,INSTRUMENT_LIST!$L$10:$R$716,4,FALSE)=0,"",VLOOKUP($J91,INSTRUMENT_LIST!$L$10:$R$716,4,FALSE)),"")&amp;" "&amp;IF($J91&lt;&gt;"",IF(VLOOKUP($J91,INSTRUMENT_LIST!$L$10:$R$716,5,FALSE)=0,"",SUBSTITUTE(VLOOKUP($J91,INSTRUMENT_LIST!$L$10:$R$716,5,FALSE),"LOCAL CONTROL STATION","LCS")),"")</f>
        <v>Machine E-House HVAC Unit 1</v>
      </c>
      <c r="O91" s="143" t="str">
        <f>IF($J91&lt;&gt;"",IF(VLOOKUP($J91,INSTRUMENT_LIST!$L$10:$R$716,6,FALSE)=0,"",VLOOKUP($J91,INSTRUMENT_LIST!$L$10:$R$716,6,FALSE)),"")</f>
        <v>Cooling 1 Alarm</v>
      </c>
      <c r="P91" s="143" t="str">
        <f>IF($J91&lt;&gt;"",IF(VLOOKUP($J91,INSTRUMENT_LIST!$L$10:$R$716,7,FALSE)=0,"",VLOOKUP($J91,INSTRUMENT_LIST!$L$10:$R$716,7,FALSE)),"")</f>
        <v>Lockout Relay 1</v>
      </c>
      <c r="Q91" s="143" t="str">
        <f t="shared" ref="Q91:Q105" si="55">CONCATENATE(M91,IF(M91&lt;&gt;""," ",""),N91,IF(N91&lt;&gt;""," ",""),O91,IF(O91&lt;&gt;""," ",""),P91,IF(P91&lt;&gt;""," ",""))</f>
        <v xml:space="preserve">Shiploader 3 Machine E-House HVAC Unit 1 Cooling 1 Alarm Lockout Relay 1 </v>
      </c>
      <c r="R91" s="160" t="s">
        <v>836</v>
      </c>
      <c r="S91" s="161" t="s">
        <v>837</v>
      </c>
      <c r="T91" s="160"/>
      <c r="U91" s="160"/>
      <c r="V91" s="160"/>
      <c r="W91" s="160"/>
      <c r="X91" s="160"/>
      <c r="Y91" s="160"/>
      <c r="Z91" s="160"/>
      <c r="AA91" s="160"/>
      <c r="AB91" s="68" t="str">
        <f t="shared" si="52"/>
        <v>DI_0106.01</v>
      </c>
      <c r="AC91" s="55"/>
      <c r="AD91" s="55"/>
      <c r="AE91" s="38" t="str">
        <f t="shared" si="53"/>
        <v>SL3-MEH-ACP1</v>
      </c>
    </row>
    <row r="92" spans="1:31" ht="15" customHeight="1" x14ac:dyDescent="0.25">
      <c r="A92" s="263" t="s">
        <v>9</v>
      </c>
      <c r="B92" s="253" t="str">
        <f t="shared" si="51"/>
        <v>SL3-MEH-ACP1</v>
      </c>
      <c r="C92" s="146" t="str">
        <f t="shared" si="44"/>
        <v>01</v>
      </c>
      <c r="D92" s="70" t="str">
        <f t="shared" si="54"/>
        <v>06</v>
      </c>
      <c r="E92" s="70" t="s">
        <v>660</v>
      </c>
      <c r="F92" s="29" t="str">
        <f>IFERROR(CONCATENATE(VLOOKUP(G92,'LOOK-UP TABLES'!$E$9:$J$101,5,FALSE),C92,D92,VLOOKUP(G92,'LOOK-UP TABLES'!$E$9:$J$101,6,FALSE),E92),"")</f>
        <v>I_0106-02</v>
      </c>
      <c r="G92" s="74" t="s">
        <v>834</v>
      </c>
      <c r="H92" s="26" t="str">
        <f>IFERROR(VLOOKUP(G92,'LOOK-UP TABLES'!$E$9:$J$101,2,FALSE),"")</f>
        <v>DI</v>
      </c>
      <c r="I92" s="29" t="str">
        <f>IFERROR(VLOOKUP(G92,'LOOK-UP TABLES'!$E$9:$J$101,3,FALSE),"")</f>
        <v>120V</v>
      </c>
      <c r="J92" s="21" t="s">
        <v>839</v>
      </c>
      <c r="K92" s="513" t="str">
        <f>IF(J92&lt;&gt;"",CONCATENATE(J92,L92),"SPARE")</f>
        <v>SL3-MEH-HVAC1-R4C</v>
      </c>
      <c r="L92" s="76"/>
      <c r="M92" s="143" t="str">
        <f>IF($J92&lt;&gt;"",IF(VLOOKUP($J92,INSTRUMENT_LIST!$L$10:$R$716,3,FALSE)=0,"",VLOOKUP($J92,INSTRUMENT_LIST!$L$10:$R$716,3,FALSE)),"")</f>
        <v>Shiploader 3</v>
      </c>
      <c r="N92" s="143" t="str">
        <f>IF($J92&lt;&gt;"",IF(VLOOKUP($J92,INSTRUMENT_LIST!$L$10:$R$716,4,FALSE)=0,"",VLOOKUP($J92,INSTRUMENT_LIST!$L$10:$R$716,4,FALSE)),"")&amp;" "&amp;IF($J92&lt;&gt;"",IF(VLOOKUP($J92,INSTRUMENT_LIST!$L$10:$R$716,5,FALSE)=0,"",SUBSTITUTE(VLOOKUP($J92,INSTRUMENT_LIST!$L$10:$R$716,5,FALSE),"LOCAL CONTROL STATION","LCS")),"")</f>
        <v>Machine E-House HVAC Unit 1</v>
      </c>
      <c r="O92" s="143" t="str">
        <f>IF($J92&lt;&gt;"",IF(VLOOKUP($J92,INSTRUMENT_LIST!$L$10:$R$716,6,FALSE)=0,"",VLOOKUP($J92,INSTRUMENT_LIST!$L$10:$R$716,6,FALSE)),"")</f>
        <v>Cooling 2 Alarm</v>
      </c>
      <c r="P92" s="143" t="str">
        <f>IF($J92&lt;&gt;"",IF(VLOOKUP($J92,INSTRUMENT_LIST!$L$10:$R$716,7,FALSE)=0,"",VLOOKUP($J92,INSTRUMENT_LIST!$L$10:$R$716,7,FALSE)),"")</f>
        <v>Lockout Relay 2</v>
      </c>
      <c r="Q92" s="143" t="str">
        <f t="shared" si="55"/>
        <v xml:space="preserve">Shiploader 3 Machine E-House HVAC Unit 1 Cooling 2 Alarm Lockout Relay 2 </v>
      </c>
      <c r="R92" s="160" t="s">
        <v>836</v>
      </c>
      <c r="S92" s="161" t="s">
        <v>837</v>
      </c>
      <c r="T92" s="160"/>
      <c r="U92" s="160"/>
      <c r="V92" s="160"/>
      <c r="W92" s="160"/>
      <c r="X92" s="160"/>
      <c r="Y92" s="160"/>
      <c r="Z92" s="160"/>
      <c r="AA92" s="160"/>
      <c r="AB92" s="68" t="str">
        <f t="shared" si="52"/>
        <v>DI_0106.02</v>
      </c>
      <c r="AC92" s="55"/>
      <c r="AD92" s="55"/>
      <c r="AE92" s="38" t="str">
        <f t="shared" si="53"/>
        <v>SL3-MEH-ACP1</v>
      </c>
    </row>
    <row r="93" spans="1:31" ht="15" customHeight="1" x14ac:dyDescent="0.25">
      <c r="A93" s="263" t="s">
        <v>9</v>
      </c>
      <c r="B93" s="253" t="str">
        <f t="shared" si="51"/>
        <v>SL3-MEH-ACP1</v>
      </c>
      <c r="C93" s="146" t="str">
        <f t="shared" si="44"/>
        <v>01</v>
      </c>
      <c r="D93" s="70" t="str">
        <f t="shared" si="54"/>
        <v>06</v>
      </c>
      <c r="E93" s="70" t="s">
        <v>661</v>
      </c>
      <c r="F93" s="29" t="str">
        <f>IFERROR(CONCATENATE(VLOOKUP(G93,'LOOK-UP TABLES'!$E$9:$J$101,5,FALSE),C93,D93,VLOOKUP(G93,'LOOK-UP TABLES'!$E$9:$J$101,6,FALSE),E93),"")</f>
        <v>I_0106-03</v>
      </c>
      <c r="G93" s="74" t="s">
        <v>834</v>
      </c>
      <c r="H93" s="26" t="str">
        <f>IFERROR(VLOOKUP(G93,'LOOK-UP TABLES'!$E$9:$J$101,2,FALSE),"")</f>
        <v>DI</v>
      </c>
      <c r="I93" s="29" t="str">
        <f>IFERROR(VLOOKUP(G93,'LOOK-UP TABLES'!$E$9:$J$101,3,FALSE),"")</f>
        <v>120V</v>
      </c>
      <c r="J93" s="21" t="s">
        <v>840</v>
      </c>
      <c r="K93" s="513" t="str">
        <f>IF(J93&lt;&gt;"",CONCATENATE(J93,L93),"SPARE")</f>
        <v>SL3-MEH-HVAC2-R5A</v>
      </c>
      <c r="L93" s="76"/>
      <c r="M93" s="143" t="str">
        <f>IF($J93&lt;&gt;"",IF(VLOOKUP($J93,INSTRUMENT_LIST!$L$10:$R$716,3,FALSE)=0,"",VLOOKUP($J93,INSTRUMENT_LIST!$L$10:$R$716,3,FALSE)),"")</f>
        <v>Shiploader 3</v>
      </c>
      <c r="N93" s="143" t="str">
        <f>IF($J93&lt;&gt;"",IF(VLOOKUP($J93,INSTRUMENT_LIST!$L$10:$R$716,4,FALSE)=0,"",VLOOKUP($J93,INSTRUMENT_LIST!$L$10:$R$716,4,FALSE)),"")&amp;" "&amp;IF($J93&lt;&gt;"",IF(VLOOKUP($J93,INSTRUMENT_LIST!$L$10:$R$716,5,FALSE)=0,"",SUBSTITUTE(VLOOKUP($J93,INSTRUMENT_LIST!$L$10:$R$716,5,FALSE),"LOCAL CONTROL STATION","LCS")),"")</f>
        <v>Machine E-House HVAC Unit 2</v>
      </c>
      <c r="O93" s="143" t="str">
        <f>IF($J93&lt;&gt;"",IF(VLOOKUP($J93,INSTRUMENT_LIST!$L$10:$R$716,6,FALSE)=0,"",VLOOKUP($J93,INSTRUMENT_LIST!$L$10:$R$716,6,FALSE)),"")</f>
        <v>Power On Relay</v>
      </c>
      <c r="P93" s="143" t="str">
        <f>IF($J93&lt;&gt;"",IF(VLOOKUP($J93,INSTRUMENT_LIST!$L$10:$R$716,7,FALSE)=0,"",VLOOKUP($J93,INSTRUMENT_LIST!$L$10:$R$716,7,FALSE)),"")</f>
        <v/>
      </c>
      <c r="Q93" s="143" t="str">
        <f t="shared" si="55"/>
        <v xml:space="preserve">Shiploader 3 Machine E-House HVAC Unit 2 Power On Relay </v>
      </c>
      <c r="R93" s="160" t="s">
        <v>836</v>
      </c>
      <c r="S93" s="160" t="s">
        <v>837</v>
      </c>
      <c r="T93" s="160"/>
      <c r="U93" s="160"/>
      <c r="V93" s="160"/>
      <c r="W93" s="160"/>
      <c r="X93" s="160"/>
      <c r="Y93" s="160"/>
      <c r="Z93" s="160"/>
      <c r="AA93" s="160"/>
      <c r="AB93" s="68" t="str">
        <f t="shared" si="52"/>
        <v>DI_0106.03</v>
      </c>
      <c r="AC93" s="55"/>
      <c r="AD93" s="55"/>
      <c r="AE93" s="38" t="str">
        <f t="shared" si="53"/>
        <v>SL3-MEH-ACP1</v>
      </c>
    </row>
    <row r="94" spans="1:31" ht="15" customHeight="1" x14ac:dyDescent="0.25">
      <c r="A94" s="263" t="s">
        <v>9</v>
      </c>
      <c r="B94" s="253" t="str">
        <f t="shared" si="51"/>
        <v>SL3-MEH-ACP1</v>
      </c>
      <c r="C94" s="146" t="str">
        <f t="shared" si="44"/>
        <v>01</v>
      </c>
      <c r="D94" s="70" t="str">
        <f t="shared" si="54"/>
        <v>06</v>
      </c>
      <c r="E94" s="70" t="s">
        <v>676</v>
      </c>
      <c r="F94" s="29" t="str">
        <f>IFERROR(CONCATENATE(VLOOKUP(G94,'LOOK-UP TABLES'!$E$9:$J$101,5,FALSE),C94,D94,VLOOKUP(G94,'LOOK-UP TABLES'!$E$9:$J$101,6,FALSE),E94),"")</f>
        <v>I_0106-04</v>
      </c>
      <c r="G94" s="74" t="s">
        <v>834</v>
      </c>
      <c r="H94" s="26" t="str">
        <f>IFERROR(VLOOKUP(G94,'LOOK-UP TABLES'!$E$9:$J$101,2,FALSE),"")</f>
        <v>DI</v>
      </c>
      <c r="I94" s="29" t="str">
        <f>IFERROR(VLOOKUP(G94,'LOOK-UP TABLES'!$E$9:$J$101,3,FALSE),"")</f>
        <v>120V</v>
      </c>
      <c r="J94" s="21" t="s">
        <v>841</v>
      </c>
      <c r="K94" s="513" t="str">
        <f t="shared" ref="K94" si="56">IF(J94&lt;&gt;"",CONCATENATE(J94,L94),"SPARE")</f>
        <v>SL3-MEH-HVAC2-R5B</v>
      </c>
      <c r="L94" s="76"/>
      <c r="M94" s="143" t="str">
        <f>IF($J94&lt;&gt;"",IF(VLOOKUP($J94,INSTRUMENT_LIST!$L$10:$R$716,3,FALSE)=0,"",VLOOKUP($J94,INSTRUMENT_LIST!$L$10:$R$716,3,FALSE)),"")</f>
        <v>Shiploader 3</v>
      </c>
      <c r="N94" s="143" t="str">
        <f>IF($J94&lt;&gt;"",IF(VLOOKUP($J94,INSTRUMENT_LIST!$L$10:$R$716,4,FALSE)=0,"",VLOOKUP($J94,INSTRUMENT_LIST!$L$10:$R$716,4,FALSE)),"")&amp;" "&amp;IF($J94&lt;&gt;"",IF(VLOOKUP($J94,INSTRUMENT_LIST!$L$10:$R$716,5,FALSE)=0,"",SUBSTITUTE(VLOOKUP($J94,INSTRUMENT_LIST!$L$10:$R$716,5,FALSE),"LOCAL CONTROL STATION","LCS")),"")</f>
        <v>Machine E-House HVAC Unit 2</v>
      </c>
      <c r="O94" s="143" t="str">
        <f>IF($J94&lt;&gt;"",IF(VLOOKUP($J94,INSTRUMENT_LIST!$L$10:$R$716,6,FALSE)=0,"",VLOOKUP($J94,INSTRUMENT_LIST!$L$10:$R$716,6,FALSE)),"")</f>
        <v>Cooling 1 Alarm</v>
      </c>
      <c r="P94" s="143" t="str">
        <f>IF($J94&lt;&gt;"",IF(VLOOKUP($J94,INSTRUMENT_LIST!$L$10:$R$716,7,FALSE)=0,"",VLOOKUP($J94,INSTRUMENT_LIST!$L$10:$R$716,7,FALSE)),"")</f>
        <v>Lockout Relay 1</v>
      </c>
      <c r="Q94" s="143" t="str">
        <f t="shared" si="55"/>
        <v xml:space="preserve">Shiploader 3 Machine E-House HVAC Unit 2 Cooling 1 Alarm Lockout Relay 1 </v>
      </c>
      <c r="R94" s="160" t="s">
        <v>836</v>
      </c>
      <c r="S94" s="161" t="s">
        <v>837</v>
      </c>
      <c r="T94" s="160"/>
      <c r="U94" s="160"/>
      <c r="V94" s="160"/>
      <c r="W94" s="160"/>
      <c r="X94" s="160"/>
      <c r="Y94" s="160"/>
      <c r="Z94" s="160"/>
      <c r="AA94" s="160"/>
      <c r="AB94" s="68" t="str">
        <f t="shared" si="52"/>
        <v>DI_0106.04</v>
      </c>
      <c r="AC94" s="55"/>
      <c r="AD94" s="55"/>
      <c r="AE94" s="38" t="str">
        <f t="shared" si="53"/>
        <v>SL3-MEH-ACP1</v>
      </c>
    </row>
    <row r="95" spans="1:31" ht="15" customHeight="1" x14ac:dyDescent="0.25">
      <c r="A95" s="263" t="s">
        <v>9</v>
      </c>
      <c r="B95" s="253" t="str">
        <f t="shared" si="51"/>
        <v>SL3-MEH-ACP1</v>
      </c>
      <c r="C95" s="146" t="str">
        <f t="shared" si="44"/>
        <v>01</v>
      </c>
      <c r="D95" s="70" t="str">
        <f t="shared" si="54"/>
        <v>06</v>
      </c>
      <c r="E95" s="70" t="s">
        <v>678</v>
      </c>
      <c r="F95" s="29" t="str">
        <f>IFERROR(CONCATENATE(VLOOKUP(G95,'LOOK-UP TABLES'!$E$9:$J$101,5,FALSE),C95,D95,VLOOKUP(G95,'LOOK-UP TABLES'!$E$9:$J$101,6,FALSE),E95),"")</f>
        <v>I_0106-05</v>
      </c>
      <c r="G95" s="74" t="s">
        <v>834</v>
      </c>
      <c r="H95" s="26" t="str">
        <f>IFERROR(VLOOKUP(G95,'LOOK-UP TABLES'!$E$9:$J$101,2,FALSE),"")</f>
        <v>DI</v>
      </c>
      <c r="I95" s="29" t="str">
        <f>IFERROR(VLOOKUP(G95,'LOOK-UP TABLES'!$E$9:$J$101,3,FALSE),"")</f>
        <v>120V</v>
      </c>
      <c r="J95" s="21" t="s">
        <v>842</v>
      </c>
      <c r="K95" s="513" t="str">
        <f>IF(J95&lt;&gt;"",CONCATENATE(J95,L95),"SPARE")</f>
        <v>SL3-MEH-HVAC2-R5C</v>
      </c>
      <c r="L95" s="76"/>
      <c r="M95" s="143" t="str">
        <f>IF($J95&lt;&gt;"",IF(VLOOKUP($J95,INSTRUMENT_LIST!$L$10:$R$716,3,FALSE)=0,"",VLOOKUP($J95,INSTRUMENT_LIST!$L$10:$R$716,3,FALSE)),"")</f>
        <v>Shiploader 3</v>
      </c>
      <c r="N95" s="143" t="str">
        <f>IF($J95&lt;&gt;"",IF(VLOOKUP($J95,INSTRUMENT_LIST!$L$10:$R$716,4,FALSE)=0,"",VLOOKUP($J95,INSTRUMENT_LIST!$L$10:$R$716,4,FALSE)),"")&amp;" "&amp;IF($J95&lt;&gt;"",IF(VLOOKUP($J95,INSTRUMENT_LIST!$L$10:$R$716,5,FALSE)=0,"",SUBSTITUTE(VLOOKUP($J95,INSTRUMENT_LIST!$L$10:$R$716,5,FALSE),"LOCAL CONTROL STATION","LCS")),"")</f>
        <v>Machine E-House HVAC Unit 2</v>
      </c>
      <c r="O95" s="143" t="str">
        <f>IF($J95&lt;&gt;"",IF(VLOOKUP($J95,INSTRUMENT_LIST!$L$10:$R$716,6,FALSE)=0,"",VLOOKUP($J95,INSTRUMENT_LIST!$L$10:$R$716,6,FALSE)),"")</f>
        <v>Cooling 2 Alarm</v>
      </c>
      <c r="P95" s="143" t="str">
        <f>IF($J95&lt;&gt;"",IF(VLOOKUP($J95,INSTRUMENT_LIST!$L$10:$R$716,7,FALSE)=0,"",VLOOKUP($J95,INSTRUMENT_LIST!$L$10:$R$716,7,FALSE)),"")</f>
        <v>Lockout Relay 2</v>
      </c>
      <c r="Q95" s="143" t="str">
        <f t="shared" si="55"/>
        <v xml:space="preserve">Shiploader 3 Machine E-House HVAC Unit 2 Cooling 2 Alarm Lockout Relay 2 </v>
      </c>
      <c r="R95" s="160" t="s">
        <v>836</v>
      </c>
      <c r="S95" s="161" t="s">
        <v>837</v>
      </c>
      <c r="T95" s="160"/>
      <c r="U95" s="160"/>
      <c r="V95" s="160"/>
      <c r="W95" s="160"/>
      <c r="X95" s="160"/>
      <c r="Y95" s="160"/>
      <c r="Z95" s="160"/>
      <c r="AA95" s="160"/>
      <c r="AB95" s="68" t="str">
        <f t="shared" si="52"/>
        <v>DI_0106.05</v>
      </c>
      <c r="AC95" s="55"/>
      <c r="AD95" s="55"/>
      <c r="AE95" s="38" t="str">
        <f t="shared" si="53"/>
        <v>SL3-MEH-ACP1</v>
      </c>
    </row>
    <row r="96" spans="1:31" ht="15" customHeight="1" x14ac:dyDescent="0.25">
      <c r="A96" s="263" t="s">
        <v>9</v>
      </c>
      <c r="B96" s="253" t="str">
        <f t="shared" si="51"/>
        <v>SL3-MEH-ACP1</v>
      </c>
      <c r="C96" s="146" t="str">
        <f t="shared" si="44"/>
        <v>01</v>
      </c>
      <c r="D96" s="70" t="str">
        <f t="shared" si="54"/>
        <v>06</v>
      </c>
      <c r="E96" s="70" t="s">
        <v>679</v>
      </c>
      <c r="F96" s="29" t="str">
        <f>IFERROR(CONCATENATE(VLOOKUP(G96,'LOOK-UP TABLES'!$E$9:$J$101,5,FALSE),C96,D96,VLOOKUP(G96,'LOOK-UP TABLES'!$E$9:$J$101,6,FALSE),E96),"")</f>
        <v>I_0106-06</v>
      </c>
      <c r="G96" s="74" t="s">
        <v>834</v>
      </c>
      <c r="H96" s="26" t="str">
        <f>IFERROR(VLOOKUP(G96,'LOOK-UP TABLES'!$E$9:$J$101,2,FALSE),"")</f>
        <v>DI</v>
      </c>
      <c r="I96" s="29" t="str">
        <f>IFERROR(VLOOKUP(G96,'LOOK-UP TABLES'!$E$9:$J$101,3,FALSE),"")</f>
        <v>120V</v>
      </c>
      <c r="J96" s="21" t="s">
        <v>843</v>
      </c>
      <c r="K96" s="513" t="str">
        <f t="shared" ref="K96:K105" si="57">IF(J96&lt;&gt;"",CONCATENATE(J96,L96),"SPARE")</f>
        <v>SL3-MEH-PPU1-LCP1-BR</v>
      </c>
      <c r="L96" s="76" t="s">
        <v>844</v>
      </c>
      <c r="M96" s="143" t="str">
        <f>IF($J96&lt;&gt;"",IF(VLOOKUP($J96,INSTRUMENT_LIST!$L$10:$R$716,3,FALSE)=0,"",VLOOKUP($J96,INSTRUMENT_LIST!$L$10:$R$716,3,FALSE)),"")</f>
        <v>Shiploader 3</v>
      </c>
      <c r="N96" s="143" t="str">
        <f>IF($J96&lt;&gt;"",IF(VLOOKUP($J96,INSTRUMENT_LIST!$L$10:$R$716,4,FALSE)=0,"",VLOOKUP($J96,INSTRUMENT_LIST!$L$10:$R$716,4,FALSE)),"")&amp;" "&amp;IF($J96&lt;&gt;"",IF(VLOOKUP($J96,INSTRUMENT_LIST!$L$10:$R$716,5,FALSE)=0,"",SUBSTITUTE(VLOOKUP($J96,INSTRUMENT_LIST!$L$10:$R$716,5,FALSE),"LOCAL CONTROL STATION","LCS")),"")</f>
        <v>Machine E-House Pressurization Unit 1</v>
      </c>
      <c r="O96" s="143" t="s">
        <v>845</v>
      </c>
      <c r="P96" s="143" t="s">
        <v>846</v>
      </c>
      <c r="Q96" s="143" t="str">
        <f t="shared" si="55"/>
        <v xml:space="preserve">Shiploader 3 Machine E-House Pressurization Unit 1 Blower Running BR Relay Status </v>
      </c>
      <c r="R96" s="160"/>
      <c r="S96" s="161"/>
      <c r="T96" s="160"/>
      <c r="U96" s="160"/>
      <c r="V96" s="160"/>
      <c r="W96" s="160"/>
      <c r="X96" s="160"/>
      <c r="Y96" s="160"/>
      <c r="Z96" s="160"/>
      <c r="AA96" s="160"/>
      <c r="AB96" s="68" t="str">
        <f t="shared" si="52"/>
        <v>DI_0106.06</v>
      </c>
      <c r="AC96" s="55"/>
      <c r="AD96" s="55"/>
      <c r="AE96" s="38" t="str">
        <f t="shared" si="53"/>
        <v>SL3-MEH-ACP1</v>
      </c>
    </row>
    <row r="97" spans="1:31" ht="15" customHeight="1" x14ac:dyDescent="0.25">
      <c r="A97" s="263" t="s">
        <v>9</v>
      </c>
      <c r="B97" s="253" t="str">
        <f t="shared" si="51"/>
        <v>SL3-MEH-ACP1</v>
      </c>
      <c r="C97" s="146" t="str">
        <f t="shared" si="44"/>
        <v>01</v>
      </c>
      <c r="D97" s="70" t="str">
        <f t="shared" si="54"/>
        <v>06</v>
      </c>
      <c r="E97" s="70" t="s">
        <v>680</v>
      </c>
      <c r="F97" s="29" t="str">
        <f>IFERROR(CONCATENATE(VLOOKUP(G97,'LOOK-UP TABLES'!$E$9:$J$101,5,FALSE),C97,D97,VLOOKUP(G97,'LOOK-UP TABLES'!$E$9:$J$101,6,FALSE),E97),"")</f>
        <v>I_0106-07</v>
      </c>
      <c r="G97" s="74" t="s">
        <v>834</v>
      </c>
      <c r="H97" s="26" t="str">
        <f>IFERROR(VLOOKUP(G97,'LOOK-UP TABLES'!$E$9:$J$101,2,FALSE),"")</f>
        <v>DI</v>
      </c>
      <c r="I97" s="29" t="str">
        <f>IFERROR(VLOOKUP(G97,'LOOK-UP TABLES'!$E$9:$J$101,3,FALSE),"")</f>
        <v>120V</v>
      </c>
      <c r="J97" s="21"/>
      <c r="K97" s="55" t="str">
        <f t="shared" si="57"/>
        <v>SPARE</v>
      </c>
      <c r="L97" s="76"/>
      <c r="M97" s="143" t="str">
        <f>IF($J97&lt;&gt;"",IF(VLOOKUP($J97,INSTRUMENT_LIST!$L$10:$R$716,3,FALSE)=0,"",VLOOKUP($J97,INSTRUMENT_LIST!$L$10:$R$716,3,FALSE)),"")</f>
        <v/>
      </c>
      <c r="N97" s="143" t="str">
        <f>IF($J97&lt;&gt;"",IF(VLOOKUP($J97,INSTRUMENT_LIST!$L$10:$R$716,4,FALSE)=0,"",VLOOKUP($J97,INSTRUMENT_LIST!$L$10:$R$716,4,FALSE)),"")&amp;" "&amp;IF($J97&lt;&gt;"",IF(VLOOKUP($J97,INSTRUMENT_LIST!$L$10:$R$716,5,FALSE)=0,"",SUBSTITUTE(VLOOKUP($J97,INSTRUMENT_LIST!$L$10:$R$716,5,FALSE),"LOCAL CONTROL STATION","LCS")),"")</f>
        <v xml:space="preserve"> </v>
      </c>
      <c r="O97" s="143" t="str">
        <f>IF($J97&lt;&gt;"",IF(VLOOKUP($J97,INSTRUMENT_LIST!$L$10:$R$716,6,FALSE)=0,"",VLOOKUP($J97,INSTRUMENT_LIST!$L$10:$R$716,6,FALSE)),"")</f>
        <v/>
      </c>
      <c r="P97" s="143" t="str">
        <f>IF($J97&lt;&gt;"",IF(VLOOKUP($J97,INSTRUMENT_LIST!$L$10:$R$716,7,FALSE)=0,"",VLOOKUP($J97,INSTRUMENT_LIST!$L$10:$R$716,7,FALSE)),"")</f>
        <v/>
      </c>
      <c r="Q97" s="143" t="str">
        <f t="shared" si="55"/>
        <v xml:space="preserve">  </v>
      </c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68" t="str">
        <f t="shared" si="52"/>
        <v>DI_0106.07</v>
      </c>
      <c r="AC97" s="55"/>
      <c r="AD97" s="55"/>
      <c r="AE97" s="38" t="str">
        <f t="shared" si="53"/>
        <v>SL3-MEH-ACP1</v>
      </c>
    </row>
    <row r="98" spans="1:31" ht="15" customHeight="1" x14ac:dyDescent="0.25">
      <c r="A98" s="263" t="s">
        <v>9</v>
      </c>
      <c r="B98" s="253" t="str">
        <f t="shared" si="51"/>
        <v>SL3-MEH-ACP1</v>
      </c>
      <c r="C98" s="146" t="str">
        <f t="shared" si="44"/>
        <v>01</v>
      </c>
      <c r="D98" s="70" t="str">
        <f t="shared" si="54"/>
        <v>06</v>
      </c>
      <c r="E98" s="70" t="s">
        <v>682</v>
      </c>
      <c r="F98" s="29" t="str">
        <f>IFERROR(CONCATENATE(VLOOKUP(G98,'LOOK-UP TABLES'!$E$9:$J$101,5,FALSE),C98,D98,VLOOKUP(G98,'LOOK-UP TABLES'!$E$9:$J$101,6,FALSE),E98),"")</f>
        <v>I_0106-08</v>
      </c>
      <c r="G98" s="74" t="s">
        <v>834</v>
      </c>
      <c r="H98" s="26" t="str">
        <f>IFERROR(VLOOKUP(G98,'LOOK-UP TABLES'!$E$9:$J$101,2,FALSE),"")</f>
        <v>DI</v>
      </c>
      <c r="I98" s="29" t="str">
        <f>IFERROR(VLOOKUP(G98,'LOOK-UP TABLES'!$E$9:$J$101,3,FALSE),"")</f>
        <v>120V</v>
      </c>
      <c r="J98" s="21" t="s">
        <v>847</v>
      </c>
      <c r="K98" s="513" t="str">
        <f t="shared" si="57"/>
        <v>SL3-MEH-NCP1-UPS1</v>
      </c>
      <c r="L98" s="76"/>
      <c r="M98" s="143" t="str">
        <f>IF($J98&lt;&gt;"",IF(VLOOKUP($J98,INSTRUMENT_LIST!$L$10:$R$716,3,FALSE)=0,"",VLOOKUP($J98,INSTRUMENT_LIST!$L$10:$R$716,3,FALSE)),"")</f>
        <v>Shiploader 3</v>
      </c>
      <c r="N98" s="143" t="str">
        <f>IF($J98&lt;&gt;"",IF(VLOOKUP($J98,INSTRUMENT_LIST!$L$10:$R$716,4,FALSE)=0,"",VLOOKUP($J98,INSTRUMENT_LIST!$L$10:$R$716,4,FALSE)),"")&amp;" "&amp;IF($J98&lt;&gt;"",IF(VLOOKUP($J98,INSTRUMENT_LIST!$L$10:$R$716,5,FALSE)=0,"",SUBSTITUTE(VLOOKUP($J98,INSTRUMENT_LIST!$L$10:$R$716,5,FALSE),"LOCAL CONTROL STATION","LCS")),"")</f>
        <v>Machine E-House Network Control Panel</v>
      </c>
      <c r="O98" s="143" t="str">
        <f>IF($J98&lt;&gt;"",IF(VLOOKUP($J98,INSTRUMENT_LIST!$L$10:$R$716,6,FALSE)=0,"",VLOOKUP($J98,INSTRUMENT_LIST!$L$10:$R$716,6,FALSE)),"")</f>
        <v>UPS1 Relay Out</v>
      </c>
      <c r="P98" s="143" t="str">
        <f>IF($J98&lt;&gt;"",IF(VLOOKUP($J98,INSTRUMENT_LIST!$L$10:$R$716,7,FALSE)=0,"",VLOOKUP($J98,INSTRUMENT_LIST!$L$10:$R$716,7,FALSE)),"")</f>
        <v>UPS OK Status</v>
      </c>
      <c r="Q98" s="143" t="str">
        <f t="shared" si="55"/>
        <v xml:space="preserve">Shiploader 3 Machine E-House Network Control Panel UPS1 Relay Out UPS OK Status </v>
      </c>
      <c r="R98" s="160" t="s">
        <v>836</v>
      </c>
      <c r="S98" s="160" t="s">
        <v>837</v>
      </c>
      <c r="T98" s="160"/>
      <c r="U98" s="160"/>
      <c r="V98" s="160"/>
      <c r="W98" s="160"/>
      <c r="X98" s="160"/>
      <c r="Y98" s="160"/>
      <c r="Z98" s="160"/>
      <c r="AA98" s="160"/>
      <c r="AB98" s="68" t="str">
        <f t="shared" si="52"/>
        <v>DI_0106.08</v>
      </c>
      <c r="AC98" s="26"/>
      <c r="AD98" s="55"/>
      <c r="AE98" s="38" t="str">
        <f t="shared" si="53"/>
        <v>SL3-MEH-ACP1</v>
      </c>
    </row>
    <row r="99" spans="1:31" ht="15" customHeight="1" x14ac:dyDescent="0.25">
      <c r="A99" s="263" t="s">
        <v>9</v>
      </c>
      <c r="B99" s="253" t="str">
        <f t="shared" si="51"/>
        <v>SL3-MEH-ACP1</v>
      </c>
      <c r="C99" s="146" t="str">
        <f t="shared" si="44"/>
        <v>01</v>
      </c>
      <c r="D99" s="70" t="str">
        <f t="shared" si="54"/>
        <v>06</v>
      </c>
      <c r="E99" s="70" t="s">
        <v>683</v>
      </c>
      <c r="F99" s="29" t="str">
        <f>IFERROR(CONCATENATE(VLOOKUP(G99,'LOOK-UP TABLES'!$E$9:$J$101,5,FALSE),C99,D99,VLOOKUP(G99,'LOOK-UP TABLES'!$E$9:$J$101,6,FALSE),E99),"")</f>
        <v>I_0106-09</v>
      </c>
      <c r="G99" s="74" t="s">
        <v>834</v>
      </c>
      <c r="H99" s="26" t="str">
        <f>IFERROR(VLOOKUP(G99,'LOOK-UP TABLES'!$E$9:$J$101,2,FALSE),"")</f>
        <v>DI</v>
      </c>
      <c r="I99" s="29" t="str">
        <f>IFERROR(VLOOKUP(G99,'LOOK-UP TABLES'!$E$9:$J$101,3,FALSE),"")</f>
        <v>120V</v>
      </c>
      <c r="J99" s="21" t="s">
        <v>848</v>
      </c>
      <c r="K99" s="513" t="str">
        <f t="shared" si="57"/>
        <v>SL3-MEH-NCP1-UPS2</v>
      </c>
      <c r="L99" s="76"/>
      <c r="M99" s="143" t="str">
        <f>IF($J99&lt;&gt;"",IF(VLOOKUP($J99,INSTRUMENT_LIST!$L$10:$R$716,3,FALSE)=0,"",VLOOKUP($J99,INSTRUMENT_LIST!$L$10:$R$716,3,FALSE)),"")</f>
        <v>Shiploader 3</v>
      </c>
      <c r="N99" s="143" t="str">
        <f>IF($J99&lt;&gt;"",IF(VLOOKUP($J99,INSTRUMENT_LIST!$L$10:$R$716,4,FALSE)=0,"",VLOOKUP($J99,INSTRUMENT_LIST!$L$10:$R$716,4,FALSE)),"")&amp;" "&amp;IF($J99&lt;&gt;"",IF(VLOOKUP($J99,INSTRUMENT_LIST!$L$10:$R$716,5,FALSE)=0,"",SUBSTITUTE(VLOOKUP($J99,INSTRUMENT_LIST!$L$10:$R$716,5,FALSE),"LOCAL CONTROL STATION","LCS")),"")</f>
        <v>Machine E-House Network Control Panel</v>
      </c>
      <c r="O99" s="143" t="str">
        <f>IF($J99&lt;&gt;"",IF(VLOOKUP($J99,INSTRUMENT_LIST!$L$10:$R$716,6,FALSE)=0,"",VLOOKUP($J99,INSTRUMENT_LIST!$L$10:$R$716,6,FALSE)),"")</f>
        <v>UPS2 Relay Out</v>
      </c>
      <c r="P99" s="143" t="str">
        <f>IF($J99&lt;&gt;"",IF(VLOOKUP($J99,INSTRUMENT_LIST!$L$10:$R$716,7,FALSE)=0,"",VLOOKUP($J99,INSTRUMENT_LIST!$L$10:$R$716,7,FALSE)),"")</f>
        <v>UPS OK Status</v>
      </c>
      <c r="Q99" s="143" t="str">
        <f t="shared" si="55"/>
        <v xml:space="preserve">Shiploader 3 Machine E-House Network Control Panel UPS2 Relay Out UPS OK Status </v>
      </c>
      <c r="R99" s="160" t="s">
        <v>836</v>
      </c>
      <c r="S99" s="160" t="s">
        <v>837</v>
      </c>
      <c r="T99" s="160"/>
      <c r="U99" s="160"/>
      <c r="V99" s="160"/>
      <c r="W99" s="160"/>
      <c r="X99" s="160"/>
      <c r="Y99" s="160"/>
      <c r="Z99" s="160"/>
      <c r="AA99" s="160"/>
      <c r="AB99" s="68" t="str">
        <f t="shared" si="52"/>
        <v>DI_0106.09</v>
      </c>
      <c r="AC99" s="26"/>
      <c r="AD99" s="55"/>
      <c r="AE99" s="38" t="str">
        <f t="shared" si="53"/>
        <v>SL3-MEH-ACP1</v>
      </c>
    </row>
    <row r="100" spans="1:31" ht="15" customHeight="1" x14ac:dyDescent="0.25">
      <c r="A100" s="263" t="s">
        <v>9</v>
      </c>
      <c r="B100" s="253" t="str">
        <f t="shared" si="51"/>
        <v>SL3-MEH-ACP1</v>
      </c>
      <c r="C100" s="146" t="str">
        <f t="shared" si="44"/>
        <v>01</v>
      </c>
      <c r="D100" s="70" t="str">
        <f t="shared" si="54"/>
        <v>06</v>
      </c>
      <c r="E100" s="70" t="s">
        <v>582</v>
      </c>
      <c r="F100" s="29" t="str">
        <f>IFERROR(CONCATENATE(VLOOKUP(G100,'LOOK-UP TABLES'!$E$9:$J$101,5,FALSE),C100,D100,VLOOKUP(G100,'LOOK-UP TABLES'!$E$9:$J$101,6,FALSE),E100),"")</f>
        <v>I_0106-10</v>
      </c>
      <c r="G100" s="74" t="s">
        <v>834</v>
      </c>
      <c r="H100" s="26" t="str">
        <f>IFERROR(VLOOKUP(G100,'LOOK-UP TABLES'!$E$9:$J$101,2,FALSE),"")</f>
        <v>DI</v>
      </c>
      <c r="I100" s="29" t="str">
        <f>IFERROR(VLOOKUP(G100,'LOOK-UP TABLES'!$E$9:$J$101,3,FALSE),"")</f>
        <v>120V</v>
      </c>
      <c r="J100" s="21" t="s">
        <v>849</v>
      </c>
      <c r="K100" s="513" t="str">
        <f t="shared" si="57"/>
        <v>SL3-MEH-NCP1-UPS3</v>
      </c>
      <c r="L100" s="76"/>
      <c r="M100" s="143" t="str">
        <f>IF($J100&lt;&gt;"",IF(VLOOKUP($J100,INSTRUMENT_LIST!$L$10:$R$716,3,FALSE)=0,"",VLOOKUP($J100,INSTRUMENT_LIST!$L$10:$R$716,3,FALSE)),"")</f>
        <v>Shiploader 3</v>
      </c>
      <c r="N100" s="143" t="str">
        <f>IF($J100&lt;&gt;"",IF(VLOOKUP($J100,INSTRUMENT_LIST!$L$10:$R$716,4,FALSE)=0,"",VLOOKUP($J100,INSTRUMENT_LIST!$L$10:$R$716,4,FALSE)),"")&amp;" "&amp;IF($J100&lt;&gt;"",IF(VLOOKUP($J100,INSTRUMENT_LIST!$L$10:$R$716,5,FALSE)=0,"",SUBSTITUTE(VLOOKUP($J100,INSTRUMENT_LIST!$L$10:$R$716,5,FALSE),"LOCAL CONTROL STATION","LCS")),"")</f>
        <v>Machine E-House Network Control Panel</v>
      </c>
      <c r="O100" s="143" t="str">
        <f>IF($J100&lt;&gt;"",IF(VLOOKUP($J100,INSTRUMENT_LIST!$L$10:$R$716,6,FALSE)=0,"",VLOOKUP($J100,INSTRUMENT_LIST!$L$10:$R$716,6,FALSE)),"")</f>
        <v>UPS3 Relay Out</v>
      </c>
      <c r="P100" s="143" t="str">
        <f>IF($J100&lt;&gt;"",IF(VLOOKUP($J100,INSTRUMENT_LIST!$L$10:$R$716,7,FALSE)=0,"",VLOOKUP($J100,INSTRUMENT_LIST!$L$10:$R$716,7,FALSE)),"")</f>
        <v>UPS OK Status</v>
      </c>
      <c r="Q100" s="143" t="str">
        <f t="shared" si="55"/>
        <v xml:space="preserve">Shiploader 3 Machine E-House Network Control Panel UPS3 Relay Out UPS OK Status </v>
      </c>
      <c r="R100" s="160" t="s">
        <v>836</v>
      </c>
      <c r="S100" s="161" t="s">
        <v>837</v>
      </c>
      <c r="T100" s="160"/>
      <c r="U100" s="160"/>
      <c r="V100" s="160"/>
      <c r="W100" s="160"/>
      <c r="X100" s="160"/>
      <c r="Y100" s="160"/>
      <c r="Z100" s="160"/>
      <c r="AA100" s="160"/>
      <c r="AB100" s="68" t="str">
        <f t="shared" si="52"/>
        <v>DI_0106.10</v>
      </c>
      <c r="AC100" s="26"/>
      <c r="AD100" s="55"/>
      <c r="AE100" s="38" t="str">
        <f t="shared" si="53"/>
        <v>SL3-MEH-ACP1</v>
      </c>
    </row>
    <row r="101" spans="1:31" ht="15" customHeight="1" x14ac:dyDescent="0.25">
      <c r="A101" s="263" t="s">
        <v>9</v>
      </c>
      <c r="B101" s="253" t="str">
        <f t="shared" si="51"/>
        <v>SL3-MEH-ACP1</v>
      </c>
      <c r="C101" s="146" t="str">
        <f t="shared" si="44"/>
        <v>01</v>
      </c>
      <c r="D101" s="70" t="str">
        <f t="shared" si="54"/>
        <v>06</v>
      </c>
      <c r="E101" s="70" t="s">
        <v>392</v>
      </c>
      <c r="F101" s="29" t="str">
        <f>IFERROR(CONCATENATE(VLOOKUP(G101,'LOOK-UP TABLES'!$E$9:$J$101,5,FALSE),C101,D101,VLOOKUP(G101,'LOOK-UP TABLES'!$E$9:$J$101,6,FALSE),E101),"")</f>
        <v>I_0106-11</v>
      </c>
      <c r="G101" s="74" t="s">
        <v>834</v>
      </c>
      <c r="H101" s="26" t="str">
        <f>IFERROR(VLOOKUP(G101,'LOOK-UP TABLES'!$E$9:$J$101,2,FALSE),"")</f>
        <v>DI</v>
      </c>
      <c r="I101" s="29" t="str">
        <f>IFERROR(VLOOKUP(G101,'LOOK-UP TABLES'!$E$9:$J$101,3,FALSE),"")</f>
        <v>120V</v>
      </c>
      <c r="J101" s="21" t="s">
        <v>850</v>
      </c>
      <c r="K101" s="513" t="str">
        <f t="shared" si="57"/>
        <v>SL3-MEH-FCP1-CR0</v>
      </c>
      <c r="L101" s="76"/>
      <c r="M101" s="143" t="str">
        <f>IF($J101&lt;&gt;"",IF(VLOOKUP($J101,INSTRUMENT_LIST!$L$10:$R$716,3,FALSE)=0,"",VLOOKUP($J101,INSTRUMENT_LIST!$L$10:$R$716,3,FALSE)),"")</f>
        <v>Shiploader 3</v>
      </c>
      <c r="N101" s="143" t="str">
        <f>IF($J101&lt;&gt;"",IF(VLOOKUP($J101,INSTRUMENT_LIST!$L$10:$R$716,4,FALSE)=0,"",VLOOKUP($J101,INSTRUMENT_LIST!$L$10:$R$716,4,FALSE)),"")&amp;" "&amp;IF($J101&lt;&gt;"",IF(VLOOKUP($J101,INSTRUMENT_LIST!$L$10:$R$716,5,FALSE)=0,"",SUBSTITUTE(VLOOKUP($J101,INSTRUMENT_LIST!$L$10:$R$716,5,FALSE),"LOCAL CONTROL STATION","LCS")),"")</f>
        <v>Machine E-House Fire Alarm Panel</v>
      </c>
      <c r="O101" s="143" t="str">
        <f>IF($J101&lt;&gt;"",IF(VLOOKUP($J101,INSTRUMENT_LIST!$L$10:$R$716,6,FALSE)=0,"",VLOOKUP($J101,INSTRUMENT_LIST!$L$10:$R$716,6,FALSE)),"")</f>
        <v>Fire Alarm</v>
      </c>
      <c r="P101" s="143" t="str">
        <f>IF($J101&lt;&gt;"",IF(VLOOKUP($J101,INSTRUMENT_LIST!$L$10:$R$716,7,FALSE)=0,"",VLOOKUP($J101,INSTRUMENT_LIST!$L$10:$R$716,7,FALSE)),"")</f>
        <v/>
      </c>
      <c r="Q101" s="143" t="str">
        <f t="shared" si="55"/>
        <v xml:space="preserve">Shiploader 3 Machine E-House Fire Alarm Panel Fire Alarm </v>
      </c>
      <c r="R101" s="160" t="s">
        <v>836</v>
      </c>
      <c r="S101" s="161"/>
      <c r="T101" s="160"/>
      <c r="U101" s="160"/>
      <c r="V101" s="160"/>
      <c r="W101" s="160"/>
      <c r="X101" s="160"/>
      <c r="Y101" s="160"/>
      <c r="Z101" s="160"/>
      <c r="AA101" s="160"/>
      <c r="AB101" s="68" t="str">
        <f t="shared" si="52"/>
        <v>DI_0106.11</v>
      </c>
      <c r="AC101" s="26"/>
      <c r="AD101" s="55"/>
      <c r="AE101" s="38" t="str">
        <f t="shared" si="53"/>
        <v>SL3-MEH-ACP1</v>
      </c>
    </row>
    <row r="102" spans="1:31" ht="15" customHeight="1" x14ac:dyDescent="0.25">
      <c r="A102" s="263" t="s">
        <v>9</v>
      </c>
      <c r="B102" s="253" t="str">
        <f t="shared" si="51"/>
        <v>SL3-MEH-ACP1</v>
      </c>
      <c r="C102" s="146" t="str">
        <f t="shared" si="44"/>
        <v>01</v>
      </c>
      <c r="D102" s="70" t="str">
        <f t="shared" si="54"/>
        <v>06</v>
      </c>
      <c r="E102" s="70" t="s">
        <v>396</v>
      </c>
      <c r="F102" s="29" t="str">
        <f>IFERROR(CONCATENATE(VLOOKUP(G102,'LOOK-UP TABLES'!$E$9:$J$101,5,FALSE),C102,D102,VLOOKUP(G102,'LOOK-UP TABLES'!$E$9:$J$101,6,FALSE),E102),"")</f>
        <v>I_0106-12</v>
      </c>
      <c r="G102" s="74" t="s">
        <v>834</v>
      </c>
      <c r="H102" s="26" t="str">
        <f>IFERROR(VLOOKUP(G102,'LOOK-UP TABLES'!$E$9:$J$101,2,FALSE),"")</f>
        <v>DI</v>
      </c>
      <c r="I102" s="29" t="str">
        <f>IFERROR(VLOOKUP(G102,'LOOK-UP TABLES'!$E$9:$J$101,3,FALSE),"")</f>
        <v>120V</v>
      </c>
      <c r="J102" s="21" t="s">
        <v>851</v>
      </c>
      <c r="K102" s="513" t="str">
        <f t="shared" si="57"/>
        <v>SL3-MEH-FCP1-CR1</v>
      </c>
      <c r="L102" s="76"/>
      <c r="M102" s="143" t="str">
        <f>IF($J102&lt;&gt;"",IF(VLOOKUP($J102,INSTRUMENT_LIST!$L$10:$R$716,3,FALSE)=0,"",VLOOKUP($J102,INSTRUMENT_LIST!$L$10:$R$716,3,FALSE)),"")</f>
        <v>Shiploader 3</v>
      </c>
      <c r="N102" s="143" t="str">
        <f>IF($J102&lt;&gt;"",IF(VLOOKUP($J102,INSTRUMENT_LIST!$L$10:$R$716,4,FALSE)=0,"",VLOOKUP($J102,INSTRUMENT_LIST!$L$10:$R$716,4,FALSE)),"")&amp;" "&amp;IF($J102&lt;&gt;"",IF(VLOOKUP($J102,INSTRUMENT_LIST!$L$10:$R$716,5,FALSE)=0,"",SUBSTITUTE(VLOOKUP($J102,INSTRUMENT_LIST!$L$10:$R$716,5,FALSE),"LOCAL CONTROL STATION","LCS")),"")</f>
        <v>Machine E-House Fire Alarm Panel</v>
      </c>
      <c r="O102" s="143" t="str">
        <f>IF($J102&lt;&gt;"",IF(VLOOKUP($J102,INSTRUMENT_LIST!$L$10:$R$716,6,FALSE)=0,"",VLOOKUP($J102,INSTRUMENT_LIST!$L$10:$R$716,6,FALSE)),"")</f>
        <v>System Trouble</v>
      </c>
      <c r="P102" s="143" t="str">
        <f>IF($J102&lt;&gt;"",IF(VLOOKUP($J102,INSTRUMENT_LIST!$L$10:$R$716,7,FALSE)=0,"",VLOOKUP($J102,INSTRUMENT_LIST!$L$10:$R$716,7,FALSE)),"")</f>
        <v/>
      </c>
      <c r="Q102" s="143" t="str">
        <f t="shared" si="55"/>
        <v xml:space="preserve">Shiploader 3 Machine E-House Fire Alarm Panel System Trouble </v>
      </c>
      <c r="R102" s="160" t="s">
        <v>836</v>
      </c>
      <c r="S102" s="160" t="s">
        <v>837</v>
      </c>
      <c r="T102" s="160"/>
      <c r="U102" s="160"/>
      <c r="V102" s="160"/>
      <c r="W102" s="160"/>
      <c r="X102" s="160"/>
      <c r="Y102" s="160"/>
      <c r="Z102" s="160"/>
      <c r="AA102" s="160"/>
      <c r="AB102" s="68" t="str">
        <f t="shared" si="52"/>
        <v>DI_0106.12</v>
      </c>
      <c r="AC102" s="26"/>
      <c r="AD102" s="55"/>
      <c r="AE102" s="38" t="str">
        <f t="shared" si="53"/>
        <v>SL3-MEH-ACP1</v>
      </c>
    </row>
    <row r="103" spans="1:31" ht="15" customHeight="1" x14ac:dyDescent="0.25">
      <c r="A103" s="263" t="s">
        <v>9</v>
      </c>
      <c r="B103" s="253" t="str">
        <f t="shared" si="51"/>
        <v>SL3-MEH-ACP1</v>
      </c>
      <c r="C103" s="146" t="str">
        <f t="shared" si="44"/>
        <v>01</v>
      </c>
      <c r="D103" s="70" t="str">
        <f t="shared" si="54"/>
        <v>06</v>
      </c>
      <c r="E103" s="70" t="s">
        <v>586</v>
      </c>
      <c r="F103" s="29" t="str">
        <f>IFERROR(CONCATENATE(VLOOKUP(G103,'LOOK-UP TABLES'!$E$9:$J$101,5,FALSE),C103,D103,VLOOKUP(G103,'LOOK-UP TABLES'!$E$9:$J$101,6,FALSE),E103),"")</f>
        <v>I_0106-13</v>
      </c>
      <c r="G103" s="74" t="s">
        <v>834</v>
      </c>
      <c r="H103" s="26" t="str">
        <f>IFERROR(VLOOKUP(G103,'LOOK-UP TABLES'!$E$9:$J$101,2,FALSE),"")</f>
        <v>DI</v>
      </c>
      <c r="I103" s="29" t="str">
        <f>IFERROR(VLOOKUP(G103,'LOOK-UP TABLES'!$E$9:$J$101,3,FALSE),"")</f>
        <v>120V</v>
      </c>
      <c r="J103" s="21" t="s">
        <v>852</v>
      </c>
      <c r="K103" s="513" t="str">
        <f t="shared" si="57"/>
        <v>SL3-MEH-FCP1-CR2</v>
      </c>
      <c r="L103" s="72"/>
      <c r="M103" s="143" t="str">
        <f>IF($J103&lt;&gt;"",IF(VLOOKUP($J103,INSTRUMENT_LIST!$L$10:$R$716,3,FALSE)=0,"",VLOOKUP($J103,INSTRUMENT_LIST!$L$10:$R$716,3,FALSE)),"")</f>
        <v>Shiploader 3</v>
      </c>
      <c r="N103" s="143" t="str">
        <f>IF($J103&lt;&gt;"",IF(VLOOKUP($J103,INSTRUMENT_LIST!$L$10:$R$716,4,FALSE)=0,"",VLOOKUP($J103,INSTRUMENT_LIST!$L$10:$R$716,4,FALSE)),"")&amp;" "&amp;IF($J103&lt;&gt;"",IF(VLOOKUP($J103,INSTRUMENT_LIST!$L$10:$R$716,5,FALSE)=0,"",SUBSTITUTE(VLOOKUP($J103,INSTRUMENT_LIST!$L$10:$R$716,5,FALSE),"LOCAL CONTROL STATION","LCS")),"")</f>
        <v>Machine E-House Fire Alarm Panel</v>
      </c>
      <c r="O103" s="143" t="str">
        <f>IF($J103&lt;&gt;"",IF(VLOOKUP($J103,INSTRUMENT_LIST!$L$10:$R$716,6,FALSE)=0,"",VLOOKUP($J103,INSTRUMENT_LIST!$L$10:$R$716,6,FALSE)),"")</f>
        <v>System Supervisory</v>
      </c>
      <c r="P103" s="143" t="str">
        <f>IF($J103&lt;&gt;"",IF(VLOOKUP($J103,INSTRUMENT_LIST!$L$10:$R$716,7,FALSE)=0,"",VLOOKUP($J103,INSTRUMENT_LIST!$L$10:$R$716,7,FALSE)),"")</f>
        <v/>
      </c>
      <c r="Q103" s="143" t="str">
        <f t="shared" si="55"/>
        <v xml:space="preserve">Shiploader 3 Machine E-House Fire Alarm Panel System Supervisory </v>
      </c>
      <c r="R103" s="160" t="s">
        <v>836</v>
      </c>
      <c r="S103" s="160"/>
      <c r="T103" s="160"/>
      <c r="U103" s="160"/>
      <c r="V103" s="160"/>
      <c r="W103" s="160"/>
      <c r="X103" s="160"/>
      <c r="Y103" s="160"/>
      <c r="Z103" s="160"/>
      <c r="AA103" s="160"/>
      <c r="AB103" s="68" t="str">
        <f t="shared" si="52"/>
        <v>DI_0106.13</v>
      </c>
      <c r="AC103" s="26"/>
      <c r="AD103" s="55"/>
      <c r="AE103" s="38" t="str">
        <f t="shared" si="53"/>
        <v>SL3-MEH-ACP1</v>
      </c>
    </row>
    <row r="104" spans="1:31" ht="15" customHeight="1" x14ac:dyDescent="0.25">
      <c r="A104" s="263" t="s">
        <v>9</v>
      </c>
      <c r="B104" s="253" t="str">
        <f t="shared" si="51"/>
        <v>SL3-MEH-ACP1</v>
      </c>
      <c r="C104" s="146" t="str">
        <f t="shared" si="44"/>
        <v>01</v>
      </c>
      <c r="D104" s="70" t="str">
        <f t="shared" si="54"/>
        <v>06</v>
      </c>
      <c r="E104" s="70" t="s">
        <v>589</v>
      </c>
      <c r="F104" s="29" t="str">
        <f>IFERROR(CONCATENATE(VLOOKUP(G104,'LOOK-UP TABLES'!$E$9:$J$101,5,FALSE),C104,D104,VLOOKUP(G104,'LOOK-UP TABLES'!$E$9:$J$101,6,FALSE),E104),"")</f>
        <v>I_0106-14</v>
      </c>
      <c r="G104" s="74" t="s">
        <v>834</v>
      </c>
      <c r="H104" s="26" t="str">
        <f>IFERROR(VLOOKUP(G104,'LOOK-UP TABLES'!$E$9:$J$101,2,FALSE),"")</f>
        <v>DI</v>
      </c>
      <c r="I104" s="29" t="str">
        <f>IFERROR(VLOOKUP(G104,'LOOK-UP TABLES'!$E$9:$J$101,3,FALSE),"")</f>
        <v>120V</v>
      </c>
      <c r="J104" s="21"/>
      <c r="K104" s="55" t="str">
        <f t="shared" si="57"/>
        <v>SPARE</v>
      </c>
      <c r="L104" s="72"/>
      <c r="M104" s="143" t="str">
        <f>IF($J104&lt;&gt;"",IF(VLOOKUP($J104,INSTRUMENT_LIST!$L$10:$R$716,3,FALSE)=0,"",VLOOKUP($J104,INSTRUMENT_LIST!$L$10:$R$716,3,FALSE)),"")</f>
        <v/>
      </c>
      <c r="N104" s="143" t="str">
        <f>IF($J104&lt;&gt;"",IF(VLOOKUP($J104,INSTRUMENT_LIST!$L$10:$R$716,4,FALSE)=0,"",VLOOKUP($J104,INSTRUMENT_LIST!$L$10:$R$716,4,FALSE)),"")&amp;" "&amp;IF($J104&lt;&gt;"",IF(VLOOKUP($J104,INSTRUMENT_LIST!$L$10:$R$716,5,FALSE)=0,"",SUBSTITUTE(VLOOKUP($J104,INSTRUMENT_LIST!$L$10:$R$716,5,FALSE),"LOCAL CONTROL STATION","LCS")),"")</f>
        <v xml:space="preserve"> </v>
      </c>
      <c r="O104" s="143" t="str">
        <f>IF($J104&lt;&gt;"",IF(VLOOKUP($J104,INSTRUMENT_LIST!$L$10:$R$716,6,FALSE)=0,"",VLOOKUP($J104,INSTRUMENT_LIST!$L$10:$R$716,6,FALSE)),"")</f>
        <v/>
      </c>
      <c r="P104" s="143" t="str">
        <f>IF($J104&lt;&gt;"",IF(VLOOKUP($J104,INSTRUMENT_LIST!$L$10:$R$716,7,FALSE)=0,"",VLOOKUP($J104,INSTRUMENT_LIST!$L$10:$R$716,7,FALSE)),"")</f>
        <v/>
      </c>
      <c r="Q104" s="143" t="str">
        <f t="shared" si="55"/>
        <v xml:space="preserve">  </v>
      </c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68" t="str">
        <f t="shared" si="52"/>
        <v>DI_0106.14</v>
      </c>
      <c r="AC104" s="26"/>
      <c r="AD104" s="55"/>
      <c r="AE104" s="38" t="str">
        <f t="shared" si="53"/>
        <v>SL3-MEH-ACP1</v>
      </c>
    </row>
    <row r="105" spans="1:31" ht="15" customHeight="1" x14ac:dyDescent="0.25">
      <c r="A105" s="263" t="s">
        <v>9</v>
      </c>
      <c r="B105" s="253" t="str">
        <f t="shared" si="51"/>
        <v>SL3-MEH-ACP1</v>
      </c>
      <c r="C105" s="146" t="str">
        <f t="shared" si="44"/>
        <v>01</v>
      </c>
      <c r="D105" s="70" t="str">
        <f t="shared" si="54"/>
        <v>06</v>
      </c>
      <c r="E105" s="70" t="s">
        <v>591</v>
      </c>
      <c r="F105" s="29" t="str">
        <f>IFERROR(CONCATENATE(VLOOKUP(G105,'LOOK-UP TABLES'!$E$9:$J$101,5,FALSE),C105,D105,VLOOKUP(G105,'LOOK-UP TABLES'!$E$9:$J$101,6,FALSE),E105),"")</f>
        <v>I_0106-15</v>
      </c>
      <c r="G105" s="74" t="s">
        <v>834</v>
      </c>
      <c r="H105" s="26" t="str">
        <f>IFERROR(VLOOKUP(G105,'LOOK-UP TABLES'!$E$9:$J$101,2,FALSE),"")</f>
        <v>DI</v>
      </c>
      <c r="I105" s="29" t="str">
        <f>IFERROR(VLOOKUP(G105,'LOOK-UP TABLES'!$E$9:$J$101,3,FALSE),"")</f>
        <v>120V</v>
      </c>
      <c r="J105" s="21"/>
      <c r="K105" s="55" t="str">
        <f t="shared" si="57"/>
        <v>SPARE</v>
      </c>
      <c r="L105" s="72"/>
      <c r="M105" s="143" t="str">
        <f>IF($J105&lt;&gt;"",IF(VLOOKUP($J105,INSTRUMENT_LIST!$L$10:$R$716,3,FALSE)=0,"",VLOOKUP($J105,INSTRUMENT_LIST!$L$10:$R$716,3,FALSE)),"")</f>
        <v/>
      </c>
      <c r="N105" s="143" t="str">
        <f>IF($J105&lt;&gt;"",IF(VLOOKUP($J105,INSTRUMENT_LIST!$L$10:$R$716,4,FALSE)=0,"",VLOOKUP($J105,INSTRUMENT_LIST!$L$10:$R$716,4,FALSE)),"")&amp;" "&amp;IF($J105&lt;&gt;"",IF(VLOOKUP($J105,INSTRUMENT_LIST!$L$10:$R$716,5,FALSE)=0,"",SUBSTITUTE(VLOOKUP($J105,INSTRUMENT_LIST!$L$10:$R$716,5,FALSE),"LOCAL CONTROL STATION","LCS")),"")</f>
        <v xml:space="preserve"> </v>
      </c>
      <c r="O105" s="143" t="str">
        <f>IF($J105&lt;&gt;"",IF(VLOOKUP($J105,INSTRUMENT_LIST!$L$10:$R$716,6,FALSE)=0,"",VLOOKUP($J105,INSTRUMENT_LIST!$L$10:$R$716,6,FALSE)),"")</f>
        <v/>
      </c>
      <c r="P105" s="143" t="str">
        <f>IF($J105&lt;&gt;"",IF(VLOOKUP($J105,INSTRUMENT_LIST!$L$10:$R$716,7,FALSE)=0,"",VLOOKUP($J105,INSTRUMENT_LIST!$L$10:$R$716,7,FALSE)),"")</f>
        <v/>
      </c>
      <c r="Q105" s="143" t="str">
        <f t="shared" si="55"/>
        <v xml:space="preserve">  </v>
      </c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68" t="str">
        <f t="shared" si="52"/>
        <v>DI_0106.15</v>
      </c>
      <c r="AC105" s="55"/>
      <c r="AD105" s="55"/>
      <c r="AE105" s="38" t="str">
        <f t="shared" si="53"/>
        <v>SL3-MEH-ACP1</v>
      </c>
    </row>
    <row r="106" spans="1:31" ht="15" customHeight="1" x14ac:dyDescent="0.25">
      <c r="A106" s="321" t="s">
        <v>9</v>
      </c>
      <c r="B106" s="322" t="str">
        <f t="shared" si="51"/>
        <v>SL3-MEH-ACP1</v>
      </c>
      <c r="C106" s="323" t="str">
        <f t="shared" si="44"/>
        <v>01</v>
      </c>
      <c r="D106" s="324" t="s">
        <v>679</v>
      </c>
      <c r="E106" s="325"/>
      <c r="F106" s="325"/>
      <c r="G106" s="325" t="s">
        <v>853</v>
      </c>
      <c r="H106" s="326"/>
      <c r="I106" s="325" t="s">
        <v>790</v>
      </c>
      <c r="J106" s="327"/>
      <c r="K106" s="328"/>
      <c r="L106" s="329"/>
      <c r="M106" s="326"/>
      <c r="N106" s="326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25"/>
      <c r="AB106" s="325"/>
      <c r="AC106" s="323"/>
      <c r="AD106" s="330"/>
      <c r="AE106" s="38" t="str">
        <f t="shared" si="53"/>
        <v>SL3-MEH-ACP1</v>
      </c>
    </row>
    <row r="107" spans="1:31" ht="15" customHeight="1" x14ac:dyDescent="0.25">
      <c r="A107" s="73"/>
      <c r="B107" s="266"/>
      <c r="C107" s="267"/>
      <c r="D107" s="268"/>
      <c r="E107" s="269"/>
      <c r="F107" s="269"/>
      <c r="G107" s="269"/>
      <c r="H107" s="270"/>
      <c r="I107" s="269"/>
      <c r="J107" s="271"/>
      <c r="K107" s="272"/>
      <c r="L107" s="273"/>
      <c r="M107" s="270"/>
      <c r="N107" s="270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  <c r="AA107" s="269"/>
      <c r="AB107" s="269"/>
      <c r="AC107" s="267"/>
      <c r="AD107" s="274"/>
    </row>
    <row r="108" spans="1:31" ht="15" customHeight="1" x14ac:dyDescent="0.25">
      <c r="A108" s="263" t="s">
        <v>9</v>
      </c>
      <c r="B108" s="253" t="str">
        <f t="shared" ref="B108:B124" si="58">$B$23</f>
        <v>SL3-MEH-ACP1</v>
      </c>
      <c r="C108" s="146" t="str">
        <f t="shared" si="44"/>
        <v>01</v>
      </c>
      <c r="D108" s="73" t="s">
        <v>680</v>
      </c>
      <c r="E108" s="70" t="s">
        <v>786</v>
      </c>
      <c r="F108" s="29" t="str">
        <f>IFERROR(CONCATENATE(VLOOKUP(G108,'LOOK-UP TABLES'!$E$9:$J$101,5,FALSE),C108,D108,VLOOKUP(G108,'LOOK-UP TABLES'!$E$9:$J$101,6,FALSE),E108),"")</f>
        <v>I_0107-00</v>
      </c>
      <c r="G108" s="74" t="s">
        <v>834</v>
      </c>
      <c r="H108" s="26" t="str">
        <f>IFERROR(VLOOKUP(G108,'LOOK-UP TABLES'!$E$9:$J$101,2,FALSE),"")</f>
        <v>DI</v>
      </c>
      <c r="I108" s="29" t="str">
        <f>IFERROR(VLOOKUP(G108,'LOOK-UP TABLES'!$E$9:$J$101,3,FALSE),"")</f>
        <v>120V</v>
      </c>
      <c r="J108" s="21" t="s">
        <v>854</v>
      </c>
      <c r="K108" s="513" t="str">
        <f>IF(J108&lt;&gt;"",CONCATENATE(J108,L108),"SPARE")</f>
        <v>SL3-BCB-ZLS1</v>
      </c>
      <c r="L108" s="76"/>
      <c r="M108" s="143" t="str">
        <f>IF($J108&lt;&gt;"",IF(VLOOKUP($J108,INSTRUMENT_LIST!$L$10:$R$716,3,FALSE)=0,"",VLOOKUP($J108,INSTRUMENT_LIST!$L$10:$R$716,3,FALSE)),"")</f>
        <v>Shiploader 3</v>
      </c>
      <c r="N108" s="143" t="str">
        <f>IF($J108&lt;&gt;"",IF(VLOOKUP($J108,INSTRUMENT_LIST!$L$10:$R$716,4,FALSE)=0,"",VLOOKUP($J108,INSTRUMENT_LIST!$L$10:$R$716,4,FALSE)),"")&amp;" "&amp;IF($J108&lt;&gt;"",IF(VLOOKUP($J108,INSTRUMENT_LIST!$L$10:$R$716,5,FALSE)=0,"",SUBSTITUTE(VLOOKUP($J108,INSTRUMENT_LIST!$L$10:$R$716,5,FALSE),"LOCAL CONTROL STATION","LCS")),"")</f>
        <v>Boom Conveyor Bridge Left Side, Tail End</v>
      </c>
      <c r="O108" s="143" t="str">
        <f>IF($J108&lt;&gt;"",IF(VLOOKUP($J108,INSTRUMENT_LIST!$L$10:$R$716,6,FALSE)=0,"",VLOOKUP($J108,INSTRUMENT_LIST!$L$10:$R$716,6,FALSE)),"")</f>
        <v/>
      </c>
      <c r="P108" s="143" t="str">
        <f>IF($J108&lt;&gt;"",IF(VLOOKUP($J108,INSTRUMENT_LIST!$L$10:$R$716,7,FALSE)=0,"",VLOOKUP($J108,INSTRUMENT_LIST!$L$10:$R$716,7,FALSE)),"")</f>
        <v>Misalignment Switch</v>
      </c>
      <c r="Q108" s="143" t="str">
        <f>CONCATENATE(M108,IF(M108&lt;&gt;""," ",""),N108,IF(N108&lt;&gt;""," ",""),O108,IF(O108&lt;&gt;""," ",""),P108,IF(P108&lt;&gt;""," ",""))</f>
        <v xml:space="preserve">Shiploader 3 Boom Conveyor Bridge Left Side, Tail End Misalignment Switch </v>
      </c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68" t="str">
        <f t="shared" ref="AB108:AB123" si="59">IF((OR(H108="AI",H108="AO")),CONCATENATE(H108,"_",C108,D108,"_CH[",E108,"]"),CONCATENATE(H108,"_",C108,D108,".",E108))</f>
        <v>DI_0107.00</v>
      </c>
      <c r="AC108" s="55"/>
      <c r="AD108" s="55"/>
      <c r="AE108" s="38" t="str">
        <f t="shared" ref="AE108:AE124" si="60">B108</f>
        <v>SL3-MEH-ACP1</v>
      </c>
    </row>
    <row r="109" spans="1:31" ht="15" customHeight="1" x14ac:dyDescent="0.25">
      <c r="A109" s="263" t="s">
        <v>9</v>
      </c>
      <c r="B109" s="253" t="str">
        <f t="shared" si="58"/>
        <v>SL3-MEH-ACP1</v>
      </c>
      <c r="C109" s="146" t="str">
        <f t="shared" si="44"/>
        <v>01</v>
      </c>
      <c r="D109" s="70" t="str">
        <f t="shared" ref="D109:D123" si="61">D108</f>
        <v>07</v>
      </c>
      <c r="E109" s="70" t="s">
        <v>645</v>
      </c>
      <c r="F109" s="29" t="str">
        <f>IFERROR(CONCATENATE(VLOOKUP(G109,'LOOK-UP TABLES'!$E$9:$J$101,5,FALSE),C109,D109,VLOOKUP(G109,'LOOK-UP TABLES'!$E$9:$J$101,6,FALSE),E109),"")</f>
        <v>I_0107-01</v>
      </c>
      <c r="G109" s="74" t="s">
        <v>834</v>
      </c>
      <c r="H109" s="26" t="str">
        <f>IFERROR(VLOOKUP(G109,'LOOK-UP TABLES'!$E$9:$J$101,2,FALSE),"")</f>
        <v>DI</v>
      </c>
      <c r="I109" s="29" t="str">
        <f>IFERROR(VLOOKUP(G109,'LOOK-UP TABLES'!$E$9:$J$101,3,FALSE),"")</f>
        <v>120V</v>
      </c>
      <c r="J109" s="21" t="s">
        <v>855</v>
      </c>
      <c r="K109" s="513" t="str">
        <f>IF(J109&lt;&gt;"",CONCATENATE(J109,L109),"SPARE")</f>
        <v>SL3-BCB-ZLS2</v>
      </c>
      <c r="L109" s="76"/>
      <c r="M109" s="143" t="str">
        <f>IF($J109&lt;&gt;"",IF(VLOOKUP($J109,INSTRUMENT_LIST!$L$10:$R$716,3,FALSE)=0,"",VLOOKUP($J109,INSTRUMENT_LIST!$L$10:$R$716,3,FALSE)),"")</f>
        <v>Shiploader 3</v>
      </c>
      <c r="N109" s="143" t="str">
        <f>IF($J109&lt;&gt;"",IF(VLOOKUP($J109,INSTRUMENT_LIST!$L$10:$R$716,4,FALSE)=0,"",VLOOKUP($J109,INSTRUMENT_LIST!$L$10:$R$716,4,FALSE)),"")&amp;" "&amp;IF($J109&lt;&gt;"",IF(VLOOKUP($J109,INSTRUMENT_LIST!$L$10:$R$716,5,FALSE)=0,"",SUBSTITUTE(VLOOKUP($J109,INSTRUMENT_LIST!$L$10:$R$716,5,FALSE),"LOCAL CONTROL STATION","LCS")),"")</f>
        <v>Boom Conveyor Bridge Right Side, Tail End</v>
      </c>
      <c r="O109" s="143" t="str">
        <f>IF($J109&lt;&gt;"",IF(VLOOKUP($J109,INSTRUMENT_LIST!$L$10:$R$716,6,FALSE)=0,"",VLOOKUP($J109,INSTRUMENT_LIST!$L$10:$R$716,6,FALSE)),"")</f>
        <v/>
      </c>
      <c r="P109" s="143" t="str">
        <f>IF($J109&lt;&gt;"",IF(VLOOKUP($J109,INSTRUMENT_LIST!$L$10:$R$716,7,FALSE)=0,"",VLOOKUP($J109,INSTRUMENT_LIST!$L$10:$R$716,7,FALSE)),"")</f>
        <v>Misalignment Switch</v>
      </c>
      <c r="Q109" s="143" t="str">
        <f t="shared" ref="Q109:Q123" si="62">CONCATENATE(M109,IF(M109&lt;&gt;""," ",""),N109,IF(N109&lt;&gt;""," ",""),O109,IF(O109&lt;&gt;""," ",""),P109,IF(P109&lt;&gt;""," ",""))</f>
        <v xml:space="preserve">Shiploader 3 Boom Conveyor Bridge Right Side, Tail End Misalignment Switch </v>
      </c>
      <c r="R109" s="161"/>
      <c r="S109" s="161"/>
      <c r="T109" s="160"/>
      <c r="U109" s="160"/>
      <c r="V109" s="160"/>
      <c r="W109" s="160"/>
      <c r="X109" s="160"/>
      <c r="Y109" s="160"/>
      <c r="Z109" s="160"/>
      <c r="AA109" s="160"/>
      <c r="AB109" s="68" t="str">
        <f t="shared" si="59"/>
        <v>DI_0107.01</v>
      </c>
      <c r="AC109" s="55"/>
      <c r="AD109" s="55"/>
      <c r="AE109" s="38" t="str">
        <f t="shared" si="60"/>
        <v>SL3-MEH-ACP1</v>
      </c>
    </row>
    <row r="110" spans="1:31" ht="15" customHeight="1" x14ac:dyDescent="0.25">
      <c r="A110" s="263" t="s">
        <v>9</v>
      </c>
      <c r="B110" s="253" t="str">
        <f t="shared" si="58"/>
        <v>SL3-MEH-ACP1</v>
      </c>
      <c r="C110" s="146" t="str">
        <f t="shared" si="44"/>
        <v>01</v>
      </c>
      <c r="D110" s="70" t="str">
        <f t="shared" si="61"/>
        <v>07</v>
      </c>
      <c r="E110" s="70" t="s">
        <v>660</v>
      </c>
      <c r="F110" s="29" t="str">
        <f>IFERROR(CONCATENATE(VLOOKUP(G110,'LOOK-UP TABLES'!$E$9:$J$101,5,FALSE),C110,D110,VLOOKUP(G110,'LOOK-UP TABLES'!$E$9:$J$101,6,FALSE),E110),"")</f>
        <v>I_0107-02</v>
      </c>
      <c r="G110" s="74" t="s">
        <v>834</v>
      </c>
      <c r="H110" s="26" t="str">
        <f>IFERROR(VLOOKUP(G110,'LOOK-UP TABLES'!$E$9:$J$101,2,FALSE),"")</f>
        <v>DI</v>
      </c>
      <c r="I110" s="29" t="str">
        <f>IFERROR(VLOOKUP(G110,'LOOK-UP TABLES'!$E$9:$J$101,3,FALSE),"")</f>
        <v>120V</v>
      </c>
      <c r="J110" s="21" t="s">
        <v>856</v>
      </c>
      <c r="K110" s="513" t="str">
        <f>IF(J110&lt;&gt;"",CONCATENATE(J110,L110),"SPARE")</f>
        <v>SL3-BCB-ZLS3</v>
      </c>
      <c r="L110" s="76"/>
      <c r="M110" s="143" t="str">
        <f>IF($J110&lt;&gt;"",IF(VLOOKUP($J110,INSTRUMENT_LIST!$L$10:$R$716,3,FALSE)=0,"",VLOOKUP($J110,INSTRUMENT_LIST!$L$10:$R$716,3,FALSE)),"")</f>
        <v>Shiploader 3</v>
      </c>
      <c r="N110" s="143" t="str">
        <f>IF($J110&lt;&gt;"",IF(VLOOKUP($J110,INSTRUMENT_LIST!$L$10:$R$716,4,FALSE)=0,"",VLOOKUP($J110,INSTRUMENT_LIST!$L$10:$R$716,4,FALSE)),"")&amp;" "&amp;IF($J110&lt;&gt;"",IF(VLOOKUP($J110,INSTRUMENT_LIST!$L$10:$R$716,5,FALSE)=0,"",SUBSTITUTE(VLOOKUP($J110,INSTRUMENT_LIST!$L$10:$R$716,5,FALSE),"LOCAL CONTROL STATION","LCS")),"")</f>
        <v>Boom Conveyor Bridge Left Side, Head End</v>
      </c>
      <c r="O110" s="143" t="str">
        <f>IF($J110&lt;&gt;"",IF(VLOOKUP($J110,INSTRUMENT_LIST!$L$10:$R$716,6,FALSE)=0,"",VLOOKUP($J110,INSTRUMENT_LIST!$L$10:$R$716,6,FALSE)),"")</f>
        <v/>
      </c>
      <c r="P110" s="143" t="str">
        <f>IF($J110&lt;&gt;"",IF(VLOOKUP($J110,INSTRUMENT_LIST!$L$10:$R$716,7,FALSE)=0,"",VLOOKUP($J110,INSTRUMENT_LIST!$L$10:$R$716,7,FALSE)),"")</f>
        <v>Misalignment Switch</v>
      </c>
      <c r="Q110" s="143" t="str">
        <f t="shared" si="62"/>
        <v xml:space="preserve">Shiploader 3 Boom Conveyor Bridge Left Side, Head End Misalignment Switch </v>
      </c>
      <c r="R110" s="161"/>
      <c r="S110" s="161"/>
      <c r="T110" s="160"/>
      <c r="U110" s="160"/>
      <c r="V110" s="160"/>
      <c r="W110" s="160"/>
      <c r="X110" s="160"/>
      <c r="Y110" s="160"/>
      <c r="Z110" s="160"/>
      <c r="AA110" s="160"/>
      <c r="AB110" s="68" t="str">
        <f t="shared" si="59"/>
        <v>DI_0107.02</v>
      </c>
      <c r="AC110" s="55"/>
      <c r="AD110" s="55"/>
      <c r="AE110" s="38" t="str">
        <f t="shared" si="60"/>
        <v>SL3-MEH-ACP1</v>
      </c>
    </row>
    <row r="111" spans="1:31" ht="15" customHeight="1" x14ac:dyDescent="0.25">
      <c r="A111" s="263" t="s">
        <v>9</v>
      </c>
      <c r="B111" s="253" t="str">
        <f t="shared" si="58"/>
        <v>SL3-MEH-ACP1</v>
      </c>
      <c r="C111" s="146" t="str">
        <f t="shared" si="44"/>
        <v>01</v>
      </c>
      <c r="D111" s="70" t="str">
        <f t="shared" si="61"/>
        <v>07</v>
      </c>
      <c r="E111" s="70" t="s">
        <v>661</v>
      </c>
      <c r="F111" s="29" t="str">
        <f>IFERROR(CONCATENATE(VLOOKUP(G111,'LOOK-UP TABLES'!$E$9:$J$101,5,FALSE),C111,D111,VLOOKUP(G111,'LOOK-UP TABLES'!$E$9:$J$101,6,FALSE),E111),"")</f>
        <v>I_0107-03</v>
      </c>
      <c r="G111" s="74" t="s">
        <v>834</v>
      </c>
      <c r="H111" s="26" t="str">
        <f>IFERROR(VLOOKUP(G111,'LOOK-UP TABLES'!$E$9:$J$101,2,FALSE),"")</f>
        <v>DI</v>
      </c>
      <c r="I111" s="29" t="str">
        <f>IFERROR(VLOOKUP(G111,'LOOK-UP TABLES'!$E$9:$J$101,3,FALSE),"")</f>
        <v>120V</v>
      </c>
      <c r="J111" s="21" t="s">
        <v>857</v>
      </c>
      <c r="K111" s="513" t="str">
        <f>IF(J111&lt;&gt;"",CONCATENATE(J111,L111),"SPARE")</f>
        <v>SL3-BCB-ZLS4</v>
      </c>
      <c r="L111" s="76"/>
      <c r="M111" s="143" t="str">
        <f>IF($J111&lt;&gt;"",IF(VLOOKUP($J111,INSTRUMENT_LIST!$L$10:$R$716,3,FALSE)=0,"",VLOOKUP($J111,INSTRUMENT_LIST!$L$10:$R$716,3,FALSE)),"")</f>
        <v>Shiploader 3</v>
      </c>
      <c r="N111" s="143" t="str">
        <f>IF($J111&lt;&gt;"",IF(VLOOKUP($J111,INSTRUMENT_LIST!$L$10:$R$716,4,FALSE)=0,"",VLOOKUP($J111,INSTRUMENT_LIST!$L$10:$R$716,4,FALSE)),"")&amp;" "&amp;IF($J111&lt;&gt;"",IF(VLOOKUP($J111,INSTRUMENT_LIST!$L$10:$R$716,5,FALSE)=0,"",SUBSTITUTE(VLOOKUP($J111,INSTRUMENT_LIST!$L$10:$R$716,5,FALSE),"LOCAL CONTROL STATION","LCS")),"")</f>
        <v>Boom Conveyor Bridge Right Side, Head End</v>
      </c>
      <c r="O111" s="143" t="str">
        <f>IF($J111&lt;&gt;"",IF(VLOOKUP($J111,INSTRUMENT_LIST!$L$10:$R$716,6,FALSE)=0,"",VLOOKUP($J111,INSTRUMENT_LIST!$L$10:$R$716,6,FALSE)),"")</f>
        <v/>
      </c>
      <c r="P111" s="143" t="str">
        <f>IF($J111&lt;&gt;"",IF(VLOOKUP($J111,INSTRUMENT_LIST!$L$10:$R$716,7,FALSE)=0,"",VLOOKUP($J111,INSTRUMENT_LIST!$L$10:$R$716,7,FALSE)),"")</f>
        <v>Misalignment Switch</v>
      </c>
      <c r="Q111" s="143" t="str">
        <f t="shared" si="62"/>
        <v xml:space="preserve">Shiploader 3 Boom Conveyor Bridge Right Side, Head End Misalignment Switch </v>
      </c>
      <c r="R111" s="161"/>
      <c r="S111" s="160"/>
      <c r="T111" s="160"/>
      <c r="U111" s="160"/>
      <c r="V111" s="160"/>
      <c r="W111" s="160"/>
      <c r="X111" s="160"/>
      <c r="Y111" s="160"/>
      <c r="Z111" s="160"/>
      <c r="AA111" s="160"/>
      <c r="AB111" s="68" t="str">
        <f t="shared" si="59"/>
        <v>DI_0107.03</v>
      </c>
      <c r="AC111" s="55"/>
      <c r="AD111" s="55"/>
      <c r="AE111" s="38" t="str">
        <f t="shared" si="60"/>
        <v>SL3-MEH-ACP1</v>
      </c>
    </row>
    <row r="112" spans="1:31" ht="15" customHeight="1" x14ac:dyDescent="0.25">
      <c r="A112" s="263" t="s">
        <v>9</v>
      </c>
      <c r="B112" s="253" t="str">
        <f t="shared" si="58"/>
        <v>SL3-MEH-ACP1</v>
      </c>
      <c r="C112" s="146" t="str">
        <f t="shared" si="44"/>
        <v>01</v>
      </c>
      <c r="D112" s="70" t="str">
        <f t="shared" si="61"/>
        <v>07</v>
      </c>
      <c r="E112" s="70" t="s">
        <v>676</v>
      </c>
      <c r="F112" s="29" t="str">
        <f>IFERROR(CONCATENATE(VLOOKUP(G112,'LOOK-UP TABLES'!$E$9:$J$101,5,FALSE),C112,D112,VLOOKUP(G112,'LOOK-UP TABLES'!$E$9:$J$101,6,FALSE),E112),"")</f>
        <v>I_0107-04</v>
      </c>
      <c r="G112" s="74" t="s">
        <v>834</v>
      </c>
      <c r="H112" s="26" t="str">
        <f>IFERROR(VLOOKUP(G112,'LOOK-UP TABLES'!$E$9:$J$101,2,FALSE),"")</f>
        <v>DI</v>
      </c>
      <c r="I112" s="29" t="str">
        <f>IFERROR(VLOOKUP(G112,'LOOK-UP TABLES'!$E$9:$J$101,3,FALSE),"")</f>
        <v>120V</v>
      </c>
      <c r="J112" s="21" t="s">
        <v>858</v>
      </c>
      <c r="K112" s="513" t="str">
        <f t="shared" ref="K112" si="63">IF(J112&lt;&gt;"",CONCATENATE(J112,L112),"SPARE")</f>
        <v>SL3-BC-BK1-ZPX1</v>
      </c>
      <c r="L112" s="76"/>
      <c r="M112" s="143" t="str">
        <f>IF($J112&lt;&gt;"",IF(VLOOKUP($J112,INSTRUMENT_LIST!$L$10:$R$716,3,FALSE)=0,"",VLOOKUP($J112,INSTRUMENT_LIST!$L$10:$R$716,3,FALSE)),"")</f>
        <v>Shiploader 3</v>
      </c>
      <c r="N112" s="143" t="str">
        <f>IF($J112&lt;&gt;"",IF(VLOOKUP($J112,INSTRUMENT_LIST!$L$10:$R$716,4,FALSE)=0,"",VLOOKUP($J112,INSTRUMENT_LIST!$L$10:$R$716,4,FALSE)),"")&amp;" "&amp;IF($J112&lt;&gt;"",IF(VLOOKUP($J112,INSTRUMENT_LIST!$L$10:$R$716,5,FALSE)=0,"",SUBSTITUTE(VLOOKUP($J112,INSTRUMENT_LIST!$L$10:$R$716,5,FALSE),"LOCAL CONTROL STATION","LCS")),"")</f>
        <v>Boom Conveyor Brake 1</v>
      </c>
      <c r="O112" s="143" t="str">
        <f>IF($J112&lt;&gt;"",IF(VLOOKUP($J112,INSTRUMENT_LIST!$L$10:$R$716,6,FALSE)=0,"",VLOOKUP($J112,INSTRUMENT_LIST!$L$10:$R$716,6,FALSE)),"")</f>
        <v>Released</v>
      </c>
      <c r="P112" s="143" t="str">
        <f>IF($J112&lt;&gt;"",IF(VLOOKUP($J112,INSTRUMENT_LIST!$L$10:$R$716,7,FALSE)=0,"",VLOOKUP($J112,INSTRUMENT_LIST!$L$10:$R$716,7,FALSE)),"")</f>
        <v>Proximity Switch</v>
      </c>
      <c r="Q112" s="143" t="str">
        <f t="shared" si="62"/>
        <v xml:space="preserve">Shiploader 3 Boom Conveyor Brake 1 Released Proximity Switch </v>
      </c>
      <c r="R112" s="161"/>
      <c r="S112" s="161"/>
      <c r="T112" s="160"/>
      <c r="U112" s="160"/>
      <c r="V112" s="160"/>
      <c r="W112" s="160"/>
      <c r="X112" s="160"/>
      <c r="Y112" s="160"/>
      <c r="Z112" s="160"/>
      <c r="AA112" s="160"/>
      <c r="AB112" s="68" t="str">
        <f t="shared" si="59"/>
        <v>DI_0107.04</v>
      </c>
      <c r="AC112" s="55"/>
      <c r="AD112" s="55"/>
      <c r="AE112" s="38" t="str">
        <f t="shared" si="60"/>
        <v>SL3-MEH-ACP1</v>
      </c>
    </row>
    <row r="113" spans="1:31" ht="15" customHeight="1" x14ac:dyDescent="0.25">
      <c r="A113" s="263" t="s">
        <v>9</v>
      </c>
      <c r="B113" s="253" t="str">
        <f t="shared" si="58"/>
        <v>SL3-MEH-ACP1</v>
      </c>
      <c r="C113" s="146" t="str">
        <f t="shared" si="44"/>
        <v>01</v>
      </c>
      <c r="D113" s="70" t="str">
        <f t="shared" si="61"/>
        <v>07</v>
      </c>
      <c r="E113" s="70" t="s">
        <v>678</v>
      </c>
      <c r="F113" s="29" t="str">
        <f>IFERROR(CONCATENATE(VLOOKUP(G113,'LOOK-UP TABLES'!$E$9:$J$101,5,FALSE),C113,D113,VLOOKUP(G113,'LOOK-UP TABLES'!$E$9:$J$101,6,FALSE),E113),"")</f>
        <v>I_0107-05</v>
      </c>
      <c r="G113" s="74" t="s">
        <v>834</v>
      </c>
      <c r="H113" s="26" t="str">
        <f>IFERROR(VLOOKUP(G113,'LOOK-UP TABLES'!$E$9:$J$101,2,FALSE),"")</f>
        <v>DI</v>
      </c>
      <c r="I113" s="29" t="str">
        <f>IFERROR(VLOOKUP(G113,'LOOK-UP TABLES'!$E$9:$J$101,3,FALSE),"")</f>
        <v>120V</v>
      </c>
      <c r="J113" s="21" t="s">
        <v>859</v>
      </c>
      <c r="K113" s="513" t="str">
        <f>IF(J113&lt;&gt;"",CONCATENATE(J113,L113),"SPARE")</f>
        <v>SL3-BC-BK1-ZPX2</v>
      </c>
      <c r="L113" s="76"/>
      <c r="M113" s="143" t="str">
        <f>IF($J113&lt;&gt;"",IF(VLOOKUP($J113,INSTRUMENT_LIST!$L$10:$R$716,3,FALSE)=0,"",VLOOKUP($J113,INSTRUMENT_LIST!$L$10:$R$716,3,FALSE)),"")</f>
        <v>Shiploader 3</v>
      </c>
      <c r="N113" s="143" t="str">
        <f>IF($J113&lt;&gt;"",IF(VLOOKUP($J113,INSTRUMENT_LIST!$L$10:$R$716,4,FALSE)=0,"",VLOOKUP($J113,INSTRUMENT_LIST!$L$10:$R$716,4,FALSE)),"")&amp;" "&amp;IF($J113&lt;&gt;"",IF(VLOOKUP($J113,INSTRUMENT_LIST!$L$10:$R$716,5,FALSE)=0,"",SUBSTITUTE(VLOOKUP($J113,INSTRUMENT_LIST!$L$10:$R$716,5,FALSE),"LOCAL CONTROL STATION","LCS")),"")</f>
        <v>Boom Conveyor Brake 1</v>
      </c>
      <c r="O113" s="143" t="str">
        <f>IF($J113&lt;&gt;"",IF(VLOOKUP($J113,INSTRUMENT_LIST!$L$10:$R$716,6,FALSE)=0,"",VLOOKUP($J113,INSTRUMENT_LIST!$L$10:$R$716,6,FALSE)),"")</f>
        <v>Wear Monitoring</v>
      </c>
      <c r="P113" s="143" t="str">
        <f>IF($J113&lt;&gt;"",IF(VLOOKUP($J113,INSTRUMENT_LIST!$L$10:$R$716,7,FALSE)=0,"",VLOOKUP($J113,INSTRUMENT_LIST!$L$10:$R$716,7,FALSE)),"")</f>
        <v>Proximity Switch</v>
      </c>
      <c r="Q113" s="143" t="str">
        <f t="shared" si="62"/>
        <v xml:space="preserve">Shiploader 3 Boom Conveyor Brake 1 Wear Monitoring Proximity Switch </v>
      </c>
      <c r="R113" s="161"/>
      <c r="S113" s="161"/>
      <c r="T113" s="160"/>
      <c r="U113" s="160"/>
      <c r="V113" s="160"/>
      <c r="W113" s="160"/>
      <c r="X113" s="160"/>
      <c r="Y113" s="160"/>
      <c r="Z113" s="160"/>
      <c r="AA113" s="160"/>
      <c r="AB113" s="68" t="str">
        <f t="shared" si="59"/>
        <v>DI_0107.05</v>
      </c>
      <c r="AC113" s="55"/>
      <c r="AD113" s="55"/>
      <c r="AE113" s="38" t="str">
        <f t="shared" si="60"/>
        <v>SL3-MEH-ACP1</v>
      </c>
    </row>
    <row r="114" spans="1:31" ht="15" customHeight="1" x14ac:dyDescent="0.25">
      <c r="A114" s="263" t="s">
        <v>9</v>
      </c>
      <c r="B114" s="253" t="str">
        <f t="shared" si="58"/>
        <v>SL3-MEH-ACP1</v>
      </c>
      <c r="C114" s="146" t="str">
        <f t="shared" si="44"/>
        <v>01</v>
      </c>
      <c r="D114" s="70" t="str">
        <f t="shared" si="61"/>
        <v>07</v>
      </c>
      <c r="E114" s="70" t="s">
        <v>679</v>
      </c>
      <c r="F114" s="29" t="str">
        <f>IFERROR(CONCATENATE(VLOOKUP(G114,'LOOK-UP TABLES'!$E$9:$J$101,5,FALSE),C114,D114,VLOOKUP(G114,'LOOK-UP TABLES'!$E$9:$J$101,6,FALSE),E114),"")</f>
        <v>I_0107-06</v>
      </c>
      <c r="G114" s="74" t="s">
        <v>834</v>
      </c>
      <c r="H114" s="26" t="str">
        <f>IFERROR(VLOOKUP(G114,'LOOK-UP TABLES'!$E$9:$J$101,2,FALSE),"")</f>
        <v>DI</v>
      </c>
      <c r="I114" s="29" t="str">
        <f>IFERROR(VLOOKUP(G114,'LOOK-UP TABLES'!$E$9:$J$101,3,FALSE),"")</f>
        <v>120V</v>
      </c>
      <c r="J114" s="21"/>
      <c r="K114" s="513" t="str">
        <f t="shared" ref="K114:K123" si="64">IF(J114&lt;&gt;"",CONCATENATE(J114,L114),"SPARE")</f>
        <v>SPARE</v>
      </c>
      <c r="L114" s="76"/>
      <c r="M114" s="143" t="str">
        <f>IF($J114&lt;&gt;"",IF(VLOOKUP($J114,INSTRUMENT_LIST!$L$10:$R$716,3,FALSE)=0,"",VLOOKUP($J114,INSTRUMENT_LIST!$L$10:$R$716,3,FALSE)),"")</f>
        <v/>
      </c>
      <c r="N114" s="143" t="str">
        <f>IF($J114&lt;&gt;"",IF(VLOOKUP($J114,INSTRUMENT_LIST!$L$10:$R$716,4,FALSE)=0,"",VLOOKUP($J114,INSTRUMENT_LIST!$L$10:$R$716,4,FALSE)),"")&amp;" "&amp;IF($J114&lt;&gt;"",IF(VLOOKUP($J114,INSTRUMENT_LIST!$L$10:$R$716,5,FALSE)=0,"",SUBSTITUTE(VLOOKUP($J114,INSTRUMENT_LIST!$L$10:$R$716,5,FALSE),"LOCAL CONTROL STATION","LCS")),"")</f>
        <v xml:space="preserve"> </v>
      </c>
      <c r="O114" s="143" t="str">
        <f>IF($J114&lt;&gt;"",IF(VLOOKUP($J114,INSTRUMENT_LIST!$L$10:$R$716,6,FALSE)=0,"",VLOOKUP($J114,INSTRUMENT_LIST!$L$10:$R$716,6,FALSE)),"")</f>
        <v/>
      </c>
      <c r="P114" s="143" t="str">
        <f>IF($J114&lt;&gt;"",IF(VLOOKUP($J114,INSTRUMENT_LIST!$L$10:$R$716,7,FALSE)=0,"",VLOOKUP($J114,INSTRUMENT_LIST!$L$10:$R$716,7,FALSE)),"")</f>
        <v/>
      </c>
      <c r="Q114" s="143" t="str">
        <f t="shared" si="62"/>
        <v xml:space="preserve">  </v>
      </c>
      <c r="R114" s="161"/>
      <c r="S114" s="161"/>
      <c r="T114" s="160"/>
      <c r="U114" s="160"/>
      <c r="V114" s="160"/>
      <c r="W114" s="160"/>
      <c r="X114" s="160"/>
      <c r="Y114" s="160"/>
      <c r="Z114" s="160"/>
      <c r="AA114" s="160"/>
      <c r="AB114" s="68" t="str">
        <f t="shared" si="59"/>
        <v>DI_0107.06</v>
      </c>
      <c r="AC114" s="55"/>
      <c r="AD114" s="55"/>
      <c r="AE114" s="38" t="str">
        <f t="shared" si="60"/>
        <v>SL3-MEH-ACP1</v>
      </c>
    </row>
    <row r="115" spans="1:31" ht="15" customHeight="1" x14ac:dyDescent="0.25">
      <c r="A115" s="263" t="s">
        <v>9</v>
      </c>
      <c r="B115" s="253" t="str">
        <f t="shared" si="58"/>
        <v>SL3-MEH-ACP1</v>
      </c>
      <c r="C115" s="146" t="str">
        <f t="shared" si="44"/>
        <v>01</v>
      </c>
      <c r="D115" s="70" t="str">
        <f t="shared" si="61"/>
        <v>07</v>
      </c>
      <c r="E115" s="70" t="s">
        <v>680</v>
      </c>
      <c r="F115" s="29" t="str">
        <f>IFERROR(CONCATENATE(VLOOKUP(G115,'LOOK-UP TABLES'!$E$9:$J$101,5,FALSE),C115,D115,VLOOKUP(G115,'LOOK-UP TABLES'!$E$9:$J$101,6,FALSE),E115),"")</f>
        <v>I_0107-07</v>
      </c>
      <c r="G115" s="74" t="s">
        <v>834</v>
      </c>
      <c r="H115" s="26" t="str">
        <f>IFERROR(VLOOKUP(G115,'LOOK-UP TABLES'!$E$9:$J$101,2,FALSE),"")</f>
        <v>DI</v>
      </c>
      <c r="I115" s="29" t="str">
        <f>IFERROR(VLOOKUP(G115,'LOOK-UP TABLES'!$E$9:$J$101,3,FALSE),"")</f>
        <v>120V</v>
      </c>
      <c r="J115" s="21"/>
      <c r="K115" s="55" t="str">
        <f t="shared" si="64"/>
        <v>SPARE</v>
      </c>
      <c r="L115" s="76"/>
      <c r="M115" s="143" t="str">
        <f>IF($J115&lt;&gt;"",IF(VLOOKUP($J115,INSTRUMENT_LIST!$L$10:$R$716,3,FALSE)=0,"",VLOOKUP($J115,INSTRUMENT_LIST!$L$10:$R$716,3,FALSE)),"")</f>
        <v/>
      </c>
      <c r="N115" s="143" t="str">
        <f>IF($J115&lt;&gt;"",IF(VLOOKUP($J115,INSTRUMENT_LIST!$L$10:$R$716,4,FALSE)=0,"",VLOOKUP($J115,INSTRUMENT_LIST!$L$10:$R$716,4,FALSE)),"")&amp;" "&amp;IF($J115&lt;&gt;"",IF(VLOOKUP($J115,INSTRUMENT_LIST!$L$10:$R$716,5,FALSE)=0,"",SUBSTITUTE(VLOOKUP($J115,INSTRUMENT_LIST!$L$10:$R$716,5,FALSE),"LOCAL CONTROL STATION","LCS")),"")</f>
        <v xml:space="preserve"> </v>
      </c>
      <c r="O115" s="143" t="str">
        <f>IF($J115&lt;&gt;"",IF(VLOOKUP($J115,INSTRUMENT_LIST!$L$10:$R$716,6,FALSE)=0,"",VLOOKUP($J115,INSTRUMENT_LIST!$L$10:$R$716,6,FALSE)),"")</f>
        <v/>
      </c>
      <c r="P115" s="143" t="str">
        <f>IF($J115&lt;&gt;"",IF(VLOOKUP($J115,INSTRUMENT_LIST!$L$10:$R$716,7,FALSE)=0,"",VLOOKUP($J115,INSTRUMENT_LIST!$L$10:$R$716,7,FALSE)),"")</f>
        <v/>
      </c>
      <c r="Q115" s="143" t="str">
        <f t="shared" si="62"/>
        <v xml:space="preserve">  </v>
      </c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68" t="str">
        <f t="shared" si="59"/>
        <v>DI_0107.07</v>
      </c>
      <c r="AC115" s="55"/>
      <c r="AD115" s="55"/>
      <c r="AE115" s="38" t="str">
        <f t="shared" si="60"/>
        <v>SL3-MEH-ACP1</v>
      </c>
    </row>
    <row r="116" spans="1:31" ht="15" customHeight="1" x14ac:dyDescent="0.25">
      <c r="A116" s="263" t="s">
        <v>9</v>
      </c>
      <c r="B116" s="253" t="str">
        <f t="shared" si="58"/>
        <v>SL3-MEH-ACP1</v>
      </c>
      <c r="C116" s="146" t="str">
        <f t="shared" si="44"/>
        <v>01</v>
      </c>
      <c r="D116" s="70" t="str">
        <f t="shared" si="61"/>
        <v>07</v>
      </c>
      <c r="E116" s="70" t="s">
        <v>682</v>
      </c>
      <c r="F116" s="29" t="str">
        <f>IFERROR(CONCATENATE(VLOOKUP(G116,'LOOK-UP TABLES'!$E$9:$J$101,5,FALSE),C116,D116,VLOOKUP(G116,'LOOK-UP TABLES'!$E$9:$J$101,6,FALSE),E116),"")</f>
        <v>I_0107-08</v>
      </c>
      <c r="G116" s="74" t="s">
        <v>834</v>
      </c>
      <c r="H116" s="26" t="str">
        <f>IFERROR(VLOOKUP(G116,'LOOK-UP TABLES'!$E$9:$J$101,2,FALSE),"")</f>
        <v>DI</v>
      </c>
      <c r="I116" s="29" t="str">
        <f>IFERROR(VLOOKUP(G116,'LOOK-UP TABLES'!$E$9:$J$101,3,FALSE),"")</f>
        <v>120V</v>
      </c>
      <c r="J116" s="21" t="s">
        <v>860</v>
      </c>
      <c r="K116" s="513" t="str">
        <f t="shared" si="64"/>
        <v>SL3-BCB-LSHH1</v>
      </c>
      <c r="L116" s="76"/>
      <c r="M116" s="143" t="str">
        <f>IF($J116&lt;&gt;"",IF(VLOOKUP($J116,INSTRUMENT_LIST!$L$10:$R$716,3,FALSE)=0,"",VLOOKUP($J116,INSTRUMENT_LIST!$L$10:$R$716,3,FALSE)),"")</f>
        <v>Shiploader 3</v>
      </c>
      <c r="N116" s="143" t="str">
        <f>IF($J116&lt;&gt;"",IF(VLOOKUP($J116,INSTRUMENT_LIST!$L$10:$R$716,4,FALSE)=0,"",VLOOKUP($J116,INSTRUMENT_LIST!$L$10:$R$716,4,FALSE)),"")&amp;" "&amp;IF($J116&lt;&gt;"",IF(VLOOKUP($J116,INSTRUMENT_LIST!$L$10:$R$716,5,FALSE)=0,"",SUBSTITUTE(VLOOKUP($J116,INSTRUMENT_LIST!$L$10:$R$716,5,FALSE),"LOCAL CONTROL STATION","LCS")),"")</f>
        <v>Boom Conveyor Bridge Incoming Chute</v>
      </c>
      <c r="O116" s="143" t="str">
        <f>IF($J116&lt;&gt;"",IF(VLOOKUP($J116,INSTRUMENT_LIST!$L$10:$R$716,6,FALSE)=0,"",VLOOKUP($J116,INSTRUMENT_LIST!$L$10:$R$716,6,FALSE)),"")</f>
        <v>Plugged Chute</v>
      </c>
      <c r="P116" s="143" t="str">
        <f>IF($J116&lt;&gt;"",IF(VLOOKUP($J116,INSTRUMENT_LIST!$L$10:$R$716,7,FALSE)=0,"",VLOOKUP($J116,INSTRUMENT_LIST!$L$10:$R$716,7,FALSE)),"")</f>
        <v>Tilt Switch</v>
      </c>
      <c r="Q116" s="143" t="str">
        <f t="shared" si="62"/>
        <v xml:space="preserve">Shiploader 3 Boom Conveyor Bridge Incoming Chute Plugged Chute Tilt Switch </v>
      </c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68" t="str">
        <f t="shared" si="59"/>
        <v>DI_0107.08</v>
      </c>
      <c r="AC116" s="26"/>
      <c r="AD116" s="55"/>
      <c r="AE116" s="38" t="str">
        <f t="shared" si="60"/>
        <v>SL3-MEH-ACP1</v>
      </c>
    </row>
    <row r="117" spans="1:31" ht="15" customHeight="1" x14ac:dyDescent="0.25">
      <c r="A117" s="263" t="s">
        <v>9</v>
      </c>
      <c r="B117" s="253" t="str">
        <f t="shared" si="58"/>
        <v>SL3-MEH-ACP1</v>
      </c>
      <c r="C117" s="146" t="str">
        <f t="shared" si="44"/>
        <v>01</v>
      </c>
      <c r="D117" s="70" t="str">
        <f t="shared" si="61"/>
        <v>07</v>
      </c>
      <c r="E117" s="70" t="s">
        <v>683</v>
      </c>
      <c r="F117" s="29" t="str">
        <f>IFERROR(CONCATENATE(VLOOKUP(G117,'LOOK-UP TABLES'!$E$9:$J$101,5,FALSE),C117,D117,VLOOKUP(G117,'LOOK-UP TABLES'!$E$9:$J$101,6,FALSE),E117),"")</f>
        <v>I_0107-09</v>
      </c>
      <c r="G117" s="74" t="s">
        <v>834</v>
      </c>
      <c r="H117" s="26" t="str">
        <f>IFERROR(VLOOKUP(G117,'LOOK-UP TABLES'!$E$9:$J$101,2,FALSE),"")</f>
        <v>DI</v>
      </c>
      <c r="I117" s="29" t="str">
        <f>IFERROR(VLOOKUP(G117,'LOOK-UP TABLES'!$E$9:$J$101,3,FALSE),"")</f>
        <v>120V</v>
      </c>
      <c r="J117" s="21" t="s">
        <v>861</v>
      </c>
      <c r="K117" s="513" t="str">
        <f t="shared" si="64"/>
        <v>SL3-BC-LCS1-PBL1A</v>
      </c>
      <c r="L117" s="76"/>
      <c r="M117" s="143" t="str">
        <f>IF($J117&lt;&gt;"",IF(VLOOKUP($J117,INSTRUMENT_LIST!$L$10:$R$716,3,FALSE)=0,"",VLOOKUP($J117,INSTRUMENT_LIST!$L$10:$R$716,3,FALSE)),"")</f>
        <v>Shiploader 3</v>
      </c>
      <c r="N117" s="143" t="str">
        <f>IF($J117&lt;&gt;"",IF(VLOOKUP($J117,INSTRUMENT_LIST!$L$10:$R$716,4,FALSE)=0,"",VLOOKUP($J117,INSTRUMENT_LIST!$L$10:$R$716,4,FALSE)),"")&amp;" "&amp;IF($J117&lt;&gt;"",IF(VLOOKUP($J117,INSTRUMENT_LIST!$L$10:$R$716,5,FALSE)=0,"",SUBSTITUTE(VLOOKUP($J117,INSTRUMENT_LIST!$L$10:$R$716,5,FALSE),"LOCAL CONTROL STATION","LCS")),"")</f>
        <v>Boom Conveyor Brake Jog</v>
      </c>
      <c r="O117" s="143" t="str">
        <f>IF($J117&lt;&gt;"",IF(VLOOKUP($J117,INSTRUMENT_LIST!$L$10:$R$716,6,FALSE)=0,"",VLOOKUP($J117,INSTRUMENT_LIST!$L$10:$R$716,6,FALSE)),"")</f>
        <v>Open</v>
      </c>
      <c r="P117" s="143" t="str">
        <f>IF($J117&lt;&gt;"",IF(VLOOKUP($J117,INSTRUMENT_LIST!$L$10:$R$716,7,FALSE)=0,"",VLOOKUP($J117,INSTRUMENT_LIST!$L$10:$R$716,7,FALSE)),"")</f>
        <v>Push Button</v>
      </c>
      <c r="Q117" s="143" t="str">
        <f t="shared" si="62"/>
        <v xml:space="preserve">Shiploader 3 Boom Conveyor Brake Jog Open Push Button </v>
      </c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68" t="str">
        <f t="shared" si="59"/>
        <v>DI_0107.09</v>
      </c>
      <c r="AC117" s="26"/>
      <c r="AD117" s="55"/>
      <c r="AE117" s="38" t="str">
        <f t="shared" si="60"/>
        <v>SL3-MEH-ACP1</v>
      </c>
    </row>
    <row r="118" spans="1:31" ht="15" customHeight="1" x14ac:dyDescent="0.25">
      <c r="A118" s="263" t="s">
        <v>9</v>
      </c>
      <c r="B118" s="253" t="str">
        <f t="shared" si="58"/>
        <v>SL3-MEH-ACP1</v>
      </c>
      <c r="C118" s="146" t="str">
        <f t="shared" si="44"/>
        <v>01</v>
      </c>
      <c r="D118" s="70" t="str">
        <f t="shared" si="61"/>
        <v>07</v>
      </c>
      <c r="E118" s="70" t="s">
        <v>582</v>
      </c>
      <c r="F118" s="29" t="str">
        <f>IFERROR(CONCATENATE(VLOOKUP(G118,'LOOK-UP TABLES'!$E$9:$J$101,5,FALSE),C118,D118,VLOOKUP(G118,'LOOK-UP TABLES'!$E$9:$J$101,6,FALSE),E118),"")</f>
        <v>I_0107-10</v>
      </c>
      <c r="G118" s="74" t="s">
        <v>834</v>
      </c>
      <c r="H118" s="26" t="str">
        <f>IFERROR(VLOOKUP(G118,'LOOK-UP TABLES'!$E$9:$J$101,2,FALSE),"")</f>
        <v>DI</v>
      </c>
      <c r="I118" s="29" t="str">
        <f>IFERROR(VLOOKUP(G118,'LOOK-UP TABLES'!$E$9:$J$101,3,FALSE),"")</f>
        <v>120V</v>
      </c>
      <c r="J118" s="21" t="s">
        <v>862</v>
      </c>
      <c r="K118" s="513" t="str">
        <f t="shared" si="64"/>
        <v>SL3-BC-LCS1-PB2</v>
      </c>
      <c r="L118" s="76"/>
      <c r="M118" s="143" t="str">
        <f>IF($J118&lt;&gt;"",IF(VLOOKUP($J118,INSTRUMENT_LIST!$L$10:$R$716,3,FALSE)=0,"",VLOOKUP($J118,INSTRUMENT_LIST!$L$10:$R$716,3,FALSE)),"")</f>
        <v>Shiploader 3</v>
      </c>
      <c r="N118" s="143" t="str">
        <f>IF($J118&lt;&gt;"",IF(VLOOKUP($J118,INSTRUMENT_LIST!$L$10:$R$716,4,FALSE)=0,"",VLOOKUP($J118,INSTRUMENT_LIST!$L$10:$R$716,4,FALSE)),"")&amp;" "&amp;IF($J118&lt;&gt;"",IF(VLOOKUP($J118,INSTRUMENT_LIST!$L$10:$R$716,5,FALSE)=0,"",SUBSTITUTE(VLOOKUP($J118,INSTRUMENT_LIST!$L$10:$R$716,5,FALSE),"LOCAL CONTROL STATION","LCS")),"")</f>
        <v>Boom Conveyor Jog</v>
      </c>
      <c r="O118" s="143" t="str">
        <f>IF($J118&lt;&gt;"",IF(VLOOKUP($J118,INSTRUMENT_LIST!$L$10:$R$716,6,FALSE)=0,"",VLOOKUP($J118,INSTRUMENT_LIST!$L$10:$R$716,6,FALSE)),"")</f>
        <v/>
      </c>
      <c r="P118" s="143" t="str">
        <f>IF($J118&lt;&gt;"",IF(VLOOKUP($J118,INSTRUMENT_LIST!$L$10:$R$716,7,FALSE)=0,"",VLOOKUP($J118,INSTRUMENT_LIST!$L$10:$R$716,7,FALSE)),"")</f>
        <v>Push Button</v>
      </c>
      <c r="Q118" s="143" t="str">
        <f t="shared" si="62"/>
        <v xml:space="preserve">Shiploader 3 Boom Conveyor Jog Push Button </v>
      </c>
      <c r="R118" s="161"/>
      <c r="S118" s="161"/>
      <c r="T118" s="160"/>
      <c r="U118" s="160"/>
      <c r="V118" s="160"/>
      <c r="W118" s="160"/>
      <c r="X118" s="160"/>
      <c r="Y118" s="160"/>
      <c r="Z118" s="160"/>
      <c r="AA118" s="160"/>
      <c r="AB118" s="68" t="str">
        <f t="shared" si="59"/>
        <v>DI_0107.10</v>
      </c>
      <c r="AC118" s="26"/>
      <c r="AD118" s="55"/>
      <c r="AE118" s="38" t="str">
        <f t="shared" si="60"/>
        <v>SL3-MEH-ACP1</v>
      </c>
    </row>
    <row r="119" spans="1:31" ht="15" customHeight="1" x14ac:dyDescent="0.25">
      <c r="A119" s="263" t="s">
        <v>9</v>
      </c>
      <c r="B119" s="253" t="str">
        <f t="shared" si="58"/>
        <v>SL3-MEH-ACP1</v>
      </c>
      <c r="C119" s="146" t="str">
        <f t="shared" si="44"/>
        <v>01</v>
      </c>
      <c r="D119" s="70" t="str">
        <f t="shared" si="61"/>
        <v>07</v>
      </c>
      <c r="E119" s="70" t="s">
        <v>392</v>
      </c>
      <c r="F119" s="29" t="str">
        <f>IFERROR(CONCATENATE(VLOOKUP(G119,'LOOK-UP TABLES'!$E$9:$J$101,5,FALSE),C119,D119,VLOOKUP(G119,'LOOK-UP TABLES'!$E$9:$J$101,6,FALSE),E119),"")</f>
        <v>I_0107-11</v>
      </c>
      <c r="G119" s="74" t="s">
        <v>834</v>
      </c>
      <c r="H119" s="26" t="str">
        <f>IFERROR(VLOOKUP(G119,'LOOK-UP TABLES'!$E$9:$J$101,2,FALSE),"")</f>
        <v>DI</v>
      </c>
      <c r="I119" s="29" t="str">
        <f>IFERROR(VLOOKUP(G119,'LOOK-UP TABLES'!$E$9:$J$101,3,FALSE),"")</f>
        <v>120V</v>
      </c>
      <c r="J119" s="21"/>
      <c r="K119" s="55" t="str">
        <f t="shared" si="64"/>
        <v>SPARE</v>
      </c>
      <c r="L119" s="76"/>
      <c r="M119" s="143" t="str">
        <f>IF($J119&lt;&gt;"",IF(VLOOKUP($J119,INSTRUMENT_LIST!$L$10:$R$716,3,FALSE)=0,"",VLOOKUP($J119,INSTRUMENT_LIST!$L$10:$R$716,3,FALSE)),"")</f>
        <v/>
      </c>
      <c r="N119" s="143" t="str">
        <f>IF($J119&lt;&gt;"",IF(VLOOKUP($J119,INSTRUMENT_LIST!$L$10:$R$716,4,FALSE)=0,"",VLOOKUP($J119,INSTRUMENT_LIST!$L$10:$R$716,4,FALSE)),"")&amp;" "&amp;IF($J119&lt;&gt;"",IF(VLOOKUP($J119,INSTRUMENT_LIST!$L$10:$R$716,5,FALSE)=0,"",SUBSTITUTE(VLOOKUP($J119,INSTRUMENT_LIST!$L$10:$R$716,5,FALSE),"LOCAL CONTROL STATION","LCS")),"")</f>
        <v xml:space="preserve"> </v>
      </c>
      <c r="O119" s="143" t="str">
        <f>IF($J119&lt;&gt;"",IF(VLOOKUP($J119,INSTRUMENT_LIST!$L$10:$R$716,6,FALSE)=0,"",VLOOKUP($J119,INSTRUMENT_LIST!$L$10:$R$716,6,FALSE)),"")</f>
        <v/>
      </c>
      <c r="P119" s="143" t="str">
        <f>IF($J119&lt;&gt;"",IF(VLOOKUP($J119,INSTRUMENT_LIST!$L$10:$R$716,7,FALSE)=0,"",VLOOKUP($J119,INSTRUMENT_LIST!$L$10:$R$716,7,FALSE)),"")</f>
        <v/>
      </c>
      <c r="Q119" s="143" t="str">
        <f t="shared" si="62"/>
        <v xml:space="preserve">  </v>
      </c>
      <c r="R119" s="161"/>
      <c r="S119" s="161"/>
      <c r="T119" s="160"/>
      <c r="U119" s="160"/>
      <c r="V119" s="160"/>
      <c r="W119" s="160"/>
      <c r="X119" s="160"/>
      <c r="Y119" s="160"/>
      <c r="Z119" s="160"/>
      <c r="AA119" s="160"/>
      <c r="AB119" s="68" t="str">
        <f t="shared" si="59"/>
        <v>DI_0107.11</v>
      </c>
      <c r="AC119" s="26"/>
      <c r="AD119" s="55"/>
      <c r="AE119" s="38" t="str">
        <f t="shared" si="60"/>
        <v>SL3-MEH-ACP1</v>
      </c>
    </row>
    <row r="120" spans="1:31" ht="15" customHeight="1" x14ac:dyDescent="0.25">
      <c r="A120" s="263" t="s">
        <v>9</v>
      </c>
      <c r="B120" s="253" t="str">
        <f t="shared" si="58"/>
        <v>SL3-MEH-ACP1</v>
      </c>
      <c r="C120" s="146" t="str">
        <f t="shared" si="44"/>
        <v>01</v>
      </c>
      <c r="D120" s="70" t="str">
        <f t="shared" si="61"/>
        <v>07</v>
      </c>
      <c r="E120" s="70" t="s">
        <v>396</v>
      </c>
      <c r="F120" s="29" t="str">
        <f>IFERROR(CONCATENATE(VLOOKUP(G120,'LOOK-UP TABLES'!$E$9:$J$101,5,FALSE),C120,D120,VLOOKUP(G120,'LOOK-UP TABLES'!$E$9:$J$101,6,FALSE),E120),"")</f>
        <v>I_0107-12</v>
      </c>
      <c r="G120" s="74" t="s">
        <v>834</v>
      </c>
      <c r="H120" s="26" t="str">
        <f>IFERROR(VLOOKUP(G120,'LOOK-UP TABLES'!$E$9:$J$101,2,FALSE),"")</f>
        <v>DI</v>
      </c>
      <c r="I120" s="29" t="str">
        <f>IFERROR(VLOOKUP(G120,'LOOK-UP TABLES'!$E$9:$J$101,3,FALSE),"")</f>
        <v>120V</v>
      </c>
      <c r="J120" s="21" t="s">
        <v>863</v>
      </c>
      <c r="K120" s="513" t="str">
        <f t="shared" si="64"/>
        <v>SL3-LU1-LCS1-PBL1A</v>
      </c>
      <c r="L120" s="76"/>
      <c r="M120" s="143" t="str">
        <f>IF($J120&lt;&gt;"",IF(VLOOKUP($J120,INSTRUMENT_LIST!$L$10:$R$716,3,FALSE)=0,"",VLOOKUP($J120,INSTRUMENT_LIST!$L$10:$R$716,3,FALSE)),"")</f>
        <v>Shiploader 3</v>
      </c>
      <c r="N120" s="143" t="str">
        <f>IF($J120&lt;&gt;"",IF(VLOOKUP($J120,INSTRUMENT_LIST!$L$10:$R$716,4,FALSE)=0,"",VLOOKUP($J120,INSTRUMENT_LIST!$L$10:$R$716,4,FALSE)),"")&amp;" "&amp;IF($J120&lt;&gt;"",IF(VLOOKUP($J120,INSTRUMENT_LIST!$L$10:$R$716,5,FALSE)=0,"",SUBSTITUTE(VLOOKUP($J120,INSTRUMENT_LIST!$L$10:$R$716,5,FALSE),"LOCAL CONTROL STATION","LCS")),"")</f>
        <v>Slew Lubrication Unit 1</v>
      </c>
      <c r="O120" s="143" t="str">
        <f>IF($J120&lt;&gt;"",IF(VLOOKUP($J120,INSTRUMENT_LIST!$L$10:$R$716,6,FALSE)=0,"",VLOOKUP($J120,INSTRUMENT_LIST!$L$10:$R$716,6,FALSE)),"")</f>
        <v>Lube Pump Jog</v>
      </c>
      <c r="P120" s="143" t="str">
        <f>IF($J120&lt;&gt;"",IF(VLOOKUP($J120,INSTRUMENT_LIST!$L$10:$R$716,7,FALSE)=0,"",VLOOKUP($J120,INSTRUMENT_LIST!$L$10:$R$716,7,FALSE)),"")</f>
        <v>Push Button</v>
      </c>
      <c r="Q120" s="143" t="str">
        <f t="shared" si="62"/>
        <v xml:space="preserve">Shiploader 3 Slew Lubrication Unit 1 Lube Pump Jog Push Button </v>
      </c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68" t="str">
        <f t="shared" si="59"/>
        <v>DI_0107.12</v>
      </c>
      <c r="AC120" s="26"/>
      <c r="AD120" s="55"/>
      <c r="AE120" s="38" t="str">
        <f t="shared" si="60"/>
        <v>SL3-MEH-ACP1</v>
      </c>
    </row>
    <row r="121" spans="1:31" ht="15" customHeight="1" x14ac:dyDescent="0.25">
      <c r="A121" s="263" t="s">
        <v>9</v>
      </c>
      <c r="B121" s="253" t="str">
        <f t="shared" si="58"/>
        <v>SL3-MEH-ACP1</v>
      </c>
      <c r="C121" s="146" t="str">
        <f t="shared" si="44"/>
        <v>01</v>
      </c>
      <c r="D121" s="70" t="str">
        <f t="shared" si="61"/>
        <v>07</v>
      </c>
      <c r="E121" s="70" t="s">
        <v>586</v>
      </c>
      <c r="F121" s="29" t="str">
        <f>IFERROR(CONCATENATE(VLOOKUP(G121,'LOOK-UP TABLES'!$E$9:$J$101,5,FALSE),C121,D121,VLOOKUP(G121,'LOOK-UP TABLES'!$E$9:$J$101,6,FALSE),E121),"")</f>
        <v>I_0107-13</v>
      </c>
      <c r="G121" s="74" t="s">
        <v>834</v>
      </c>
      <c r="H121" s="26" t="str">
        <f>IFERROR(VLOOKUP(G121,'LOOK-UP TABLES'!$E$9:$J$101,2,FALSE),"")</f>
        <v>DI</v>
      </c>
      <c r="I121" s="29" t="str">
        <f>IFERROR(VLOOKUP(G121,'LOOK-UP TABLES'!$E$9:$J$101,3,FALSE),"")</f>
        <v>120V</v>
      </c>
      <c r="J121" s="21" t="s">
        <v>864</v>
      </c>
      <c r="K121" s="513" t="str">
        <f t="shared" si="64"/>
        <v>SL3-LU1-LCS1-PB1</v>
      </c>
      <c r="L121" s="72"/>
      <c r="M121" s="143" t="str">
        <f>IF($J121&lt;&gt;"",IF(VLOOKUP($J121,INSTRUMENT_LIST!$L$10:$R$716,3,FALSE)=0,"",VLOOKUP($J121,INSTRUMENT_LIST!$L$10:$R$716,3,FALSE)),"")</f>
        <v>Shiploader 3</v>
      </c>
      <c r="N121" s="143" t="str">
        <f>IF($J121&lt;&gt;"",IF(VLOOKUP($J121,INSTRUMENT_LIST!$L$10:$R$716,4,FALSE)=0,"",VLOOKUP($J121,INSTRUMENT_LIST!$L$10:$R$716,4,FALSE)),"")&amp;" "&amp;IF($J121&lt;&gt;"",IF(VLOOKUP($J121,INSTRUMENT_LIST!$L$10:$R$716,5,FALSE)=0,"",SUBSTITUTE(VLOOKUP($J121,INSTRUMENT_LIST!$L$10:$R$716,5,FALSE),"LOCAL CONTROL STATION","LCS")),"")</f>
        <v>Slew Lubrication Unit 1</v>
      </c>
      <c r="O121" s="143" t="str">
        <f>IF($J121&lt;&gt;"",IF(VLOOKUP($J121,INSTRUMENT_LIST!$L$10:$R$716,6,FALSE)=0,"",VLOOKUP($J121,INSTRUMENT_LIST!$L$10:$R$716,6,FALSE)),"")</f>
        <v>Lube Pump Cycle A</v>
      </c>
      <c r="P121" s="143" t="str">
        <f>IF($J121&lt;&gt;"",IF(VLOOKUP($J121,INSTRUMENT_LIST!$L$10:$R$716,7,FALSE)=0,"",VLOOKUP($J121,INSTRUMENT_LIST!$L$10:$R$716,7,FALSE)),"")</f>
        <v>Push Button</v>
      </c>
      <c r="Q121" s="143" t="str">
        <f t="shared" si="62"/>
        <v xml:space="preserve">Shiploader 3 Slew Lubrication Unit 1 Lube Pump Cycle A Push Button </v>
      </c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68" t="str">
        <f t="shared" si="59"/>
        <v>DI_0107.13</v>
      </c>
      <c r="AC121" s="26"/>
      <c r="AD121" s="55"/>
      <c r="AE121" s="38" t="str">
        <f t="shared" si="60"/>
        <v>SL3-MEH-ACP1</v>
      </c>
    </row>
    <row r="122" spans="1:31" ht="15" customHeight="1" x14ac:dyDescent="0.25">
      <c r="A122" s="263" t="s">
        <v>9</v>
      </c>
      <c r="B122" s="253" t="str">
        <f t="shared" si="58"/>
        <v>SL3-MEH-ACP1</v>
      </c>
      <c r="C122" s="146" t="str">
        <f t="shared" si="44"/>
        <v>01</v>
      </c>
      <c r="D122" s="70" t="str">
        <f t="shared" si="61"/>
        <v>07</v>
      </c>
      <c r="E122" s="70" t="s">
        <v>589</v>
      </c>
      <c r="F122" s="29" t="str">
        <f>IFERROR(CONCATENATE(VLOOKUP(G122,'LOOK-UP TABLES'!$E$9:$J$101,5,FALSE),C122,D122,VLOOKUP(G122,'LOOK-UP TABLES'!$E$9:$J$101,6,FALSE),E122),"")</f>
        <v>I_0107-14</v>
      </c>
      <c r="G122" s="74" t="s">
        <v>834</v>
      </c>
      <c r="H122" s="26" t="str">
        <f>IFERROR(VLOOKUP(G122,'LOOK-UP TABLES'!$E$9:$J$101,2,FALSE),"")</f>
        <v>DI</v>
      </c>
      <c r="I122" s="29" t="str">
        <f>IFERROR(VLOOKUP(G122,'LOOK-UP TABLES'!$E$9:$J$101,3,FALSE),"")</f>
        <v>120V</v>
      </c>
      <c r="J122" s="21" t="s">
        <v>865</v>
      </c>
      <c r="K122" s="513" t="str">
        <f t="shared" si="64"/>
        <v>SL3-LU1-LCS1-PB2</v>
      </c>
      <c r="L122" s="72"/>
      <c r="M122" s="143" t="str">
        <f>IF($J122&lt;&gt;"",IF(VLOOKUP($J122,INSTRUMENT_LIST!$L$10:$R$716,3,FALSE)=0,"",VLOOKUP($J122,INSTRUMENT_LIST!$L$10:$R$716,3,FALSE)),"")</f>
        <v>Shiploader 3</v>
      </c>
      <c r="N122" s="143" t="str">
        <f>IF($J122&lt;&gt;"",IF(VLOOKUP($J122,INSTRUMENT_LIST!$L$10:$R$716,4,FALSE)=0,"",VLOOKUP($J122,INSTRUMENT_LIST!$L$10:$R$716,4,FALSE)),"")&amp;" "&amp;IF($J122&lt;&gt;"",IF(VLOOKUP($J122,INSTRUMENT_LIST!$L$10:$R$716,5,FALSE)=0,"",SUBSTITUTE(VLOOKUP($J122,INSTRUMENT_LIST!$L$10:$R$716,5,FALSE),"LOCAL CONTROL STATION","LCS")),"")</f>
        <v>Slew Lubrication Unit 1</v>
      </c>
      <c r="O122" s="143" t="str">
        <f>IF($J122&lt;&gt;"",IF(VLOOKUP($J122,INSTRUMENT_LIST!$L$10:$R$716,6,FALSE)=0,"",VLOOKUP($J122,INSTRUMENT_LIST!$L$10:$R$716,6,FALSE)),"")</f>
        <v>Lube Pump Cycle B</v>
      </c>
      <c r="P122" s="143" t="str">
        <f>IF($J122&lt;&gt;"",IF(VLOOKUP($J122,INSTRUMENT_LIST!$L$10:$R$716,7,FALSE)=0,"",VLOOKUP($J122,INSTRUMENT_LIST!$L$10:$R$716,7,FALSE)),"")</f>
        <v>Push Button</v>
      </c>
      <c r="Q122" s="143" t="str">
        <f t="shared" si="62"/>
        <v xml:space="preserve">Shiploader 3 Slew Lubrication Unit 1 Lube Pump Cycle B Push Button </v>
      </c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68" t="str">
        <f t="shared" si="59"/>
        <v>DI_0107.14</v>
      </c>
      <c r="AC122" s="26"/>
      <c r="AD122" s="55"/>
      <c r="AE122" s="38" t="str">
        <f t="shared" si="60"/>
        <v>SL3-MEH-ACP1</v>
      </c>
    </row>
    <row r="123" spans="1:31" ht="15" customHeight="1" x14ac:dyDescent="0.25">
      <c r="A123" s="263" t="s">
        <v>9</v>
      </c>
      <c r="B123" s="253" t="str">
        <f t="shared" si="58"/>
        <v>SL3-MEH-ACP1</v>
      </c>
      <c r="C123" s="146" t="str">
        <f t="shared" si="44"/>
        <v>01</v>
      </c>
      <c r="D123" s="70" t="str">
        <f t="shared" si="61"/>
        <v>07</v>
      </c>
      <c r="E123" s="70" t="s">
        <v>591</v>
      </c>
      <c r="F123" s="29" t="str">
        <f>IFERROR(CONCATENATE(VLOOKUP(G123,'LOOK-UP TABLES'!$E$9:$J$101,5,FALSE),C123,D123,VLOOKUP(G123,'LOOK-UP TABLES'!$E$9:$J$101,6,FALSE),E123),"")</f>
        <v>I_0107-15</v>
      </c>
      <c r="G123" s="74" t="s">
        <v>834</v>
      </c>
      <c r="H123" s="26" t="str">
        <f>IFERROR(VLOOKUP(G123,'LOOK-UP TABLES'!$E$9:$J$101,2,FALSE),"")</f>
        <v>DI</v>
      </c>
      <c r="I123" s="29" t="str">
        <f>IFERROR(VLOOKUP(G123,'LOOK-UP TABLES'!$E$9:$J$101,3,FALSE),"")</f>
        <v>120V</v>
      </c>
      <c r="J123" s="21"/>
      <c r="K123" s="55" t="str">
        <f t="shared" si="64"/>
        <v>SPARE</v>
      </c>
      <c r="L123" s="72"/>
      <c r="M123" s="143" t="str">
        <f>IF($J123&lt;&gt;"",IF(VLOOKUP($J123,INSTRUMENT_LIST!$L$10:$R$716,3,FALSE)=0,"",VLOOKUP($J123,INSTRUMENT_LIST!$L$10:$R$716,3,FALSE)),"")</f>
        <v/>
      </c>
      <c r="N123" s="143" t="str">
        <f>IF($J123&lt;&gt;"",IF(VLOOKUP($J123,INSTRUMENT_LIST!$L$10:$R$716,4,FALSE)=0,"",VLOOKUP($J123,INSTRUMENT_LIST!$L$10:$R$716,4,FALSE)),"")&amp;" "&amp;IF($J123&lt;&gt;"",IF(VLOOKUP($J123,INSTRUMENT_LIST!$L$10:$R$716,5,FALSE)=0,"",SUBSTITUTE(VLOOKUP($J123,INSTRUMENT_LIST!$L$10:$R$716,5,FALSE),"LOCAL CONTROL STATION","LCS")),"")</f>
        <v xml:space="preserve"> </v>
      </c>
      <c r="O123" s="143" t="str">
        <f>IF($J123&lt;&gt;"",IF(VLOOKUP($J123,INSTRUMENT_LIST!$L$10:$R$716,6,FALSE)=0,"",VLOOKUP($J123,INSTRUMENT_LIST!$L$10:$R$716,6,FALSE)),"")</f>
        <v/>
      </c>
      <c r="P123" s="143" t="str">
        <f>IF($J123&lt;&gt;"",IF(VLOOKUP($J123,INSTRUMENT_LIST!$L$10:$R$716,7,FALSE)=0,"",VLOOKUP($J123,INSTRUMENT_LIST!$L$10:$R$716,7,FALSE)),"")</f>
        <v/>
      </c>
      <c r="Q123" s="143" t="str">
        <f t="shared" si="62"/>
        <v xml:space="preserve">  </v>
      </c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68" t="str">
        <f t="shared" si="59"/>
        <v>DI_0107.15</v>
      </c>
      <c r="AC123" s="55"/>
      <c r="AD123" s="55"/>
      <c r="AE123" s="38" t="str">
        <f t="shared" si="60"/>
        <v>SL3-MEH-ACP1</v>
      </c>
    </row>
    <row r="124" spans="1:31" ht="15" customHeight="1" x14ac:dyDescent="0.25">
      <c r="A124" s="321" t="s">
        <v>9</v>
      </c>
      <c r="B124" s="322" t="str">
        <f t="shared" si="58"/>
        <v>SL3-MEH-ACP1</v>
      </c>
      <c r="C124" s="323" t="str">
        <f t="shared" si="44"/>
        <v>01</v>
      </c>
      <c r="D124" s="324" t="s">
        <v>680</v>
      </c>
      <c r="E124" s="325"/>
      <c r="F124" s="325"/>
      <c r="G124" s="325" t="s">
        <v>853</v>
      </c>
      <c r="H124" s="326"/>
      <c r="I124" s="325" t="s">
        <v>790</v>
      </c>
      <c r="J124" s="327"/>
      <c r="K124" s="328"/>
      <c r="L124" s="329"/>
      <c r="M124" s="326"/>
      <c r="N124" s="326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  <c r="Y124" s="325"/>
      <c r="Z124" s="325"/>
      <c r="AA124" s="325"/>
      <c r="AB124" s="325"/>
      <c r="AC124" s="323"/>
      <c r="AD124" s="330"/>
      <c r="AE124" s="38" t="str">
        <f t="shared" si="60"/>
        <v>SL3-MEH-ACP1</v>
      </c>
    </row>
    <row r="125" spans="1:31" ht="15" customHeight="1" x14ac:dyDescent="0.25">
      <c r="A125" s="73"/>
      <c r="B125" s="266"/>
      <c r="C125" s="267"/>
      <c r="D125" s="268"/>
      <c r="E125" s="269"/>
      <c r="F125" s="269"/>
      <c r="G125" s="269"/>
      <c r="H125" s="270"/>
      <c r="I125" s="269"/>
      <c r="J125" s="271"/>
      <c r="K125" s="272"/>
      <c r="L125" s="273"/>
      <c r="M125" s="270"/>
      <c r="N125" s="270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269"/>
      <c r="AB125" s="269"/>
      <c r="AC125" s="267"/>
      <c r="AD125" s="274"/>
    </row>
    <row r="126" spans="1:31" ht="15" customHeight="1" x14ac:dyDescent="0.25">
      <c r="A126" s="263" t="s">
        <v>9</v>
      </c>
      <c r="B126" s="253" t="str">
        <f t="shared" ref="B126:B142" si="65">$B$23</f>
        <v>SL3-MEH-ACP1</v>
      </c>
      <c r="C126" s="146" t="str">
        <f t="shared" si="44"/>
        <v>01</v>
      </c>
      <c r="D126" s="73" t="s">
        <v>682</v>
      </c>
      <c r="E126" s="70" t="s">
        <v>786</v>
      </c>
      <c r="F126" s="29" t="str">
        <f>IFERROR(CONCATENATE(VLOOKUP(G126,'LOOK-UP TABLES'!$E$9:$J$101,5,FALSE),C126,D126,VLOOKUP(G126,'LOOK-UP TABLES'!$E$9:$J$101,6,FALSE),E126),"")</f>
        <v>I_0108-00</v>
      </c>
      <c r="G126" s="74" t="s">
        <v>834</v>
      </c>
      <c r="H126" s="26" t="str">
        <f>IFERROR(VLOOKUP(G126,'LOOK-UP TABLES'!$E$9:$J$101,2,FALSE),"")</f>
        <v>DI</v>
      </c>
      <c r="I126" s="29" t="str">
        <f>IFERROR(VLOOKUP(G126,'LOOK-UP TABLES'!$E$9:$J$101,3,FALSE),"")</f>
        <v>120V</v>
      </c>
      <c r="J126" s="21" t="s">
        <v>866</v>
      </c>
      <c r="K126" s="513" t="str">
        <f t="shared" ref="K126:K141" si="66">IF(J126&lt;&gt;"",CONCATENATE(J126,L126),"SPARE")</f>
        <v>SL3-BC-HPU1-LCS1-PBL1A</v>
      </c>
      <c r="L126" s="76"/>
      <c r="M126" s="143" t="str">
        <f>IF($J126&lt;&gt;"",IF(VLOOKUP($J126,INSTRUMENT_LIST!$L$10:$R$716,3,FALSE)=0,"",VLOOKUP($J126,INSTRUMENT_LIST!$L$10:$R$716,3,FALSE)),"")</f>
        <v>Shiploader 3</v>
      </c>
      <c r="N126" s="143" t="str">
        <f>IF($J126&lt;&gt;"",IF(VLOOKUP($J126,INSTRUMENT_LIST!$L$10:$R$716,4,FALSE)=0,"",VLOOKUP($J126,INSTRUMENT_LIST!$L$10:$R$716,4,FALSE)),"")&amp;" "&amp;IF($J126&lt;&gt;"",IF(VLOOKUP($J126,INSTRUMENT_LIST!$L$10:$R$716,5,FALSE)=0,"",SUBSTITUTE(VLOOKUP($J126,INSTRUMENT_LIST!$L$10:$R$716,5,FALSE),"LOCAL CONTROL STATION","LCS")),"")</f>
        <v>Boom Conveyor Take-Up HPU LCS</v>
      </c>
      <c r="O126" s="143" t="str">
        <f>IF($J126&lt;&gt;"",IF(VLOOKUP($J126,INSTRUMENT_LIST!$L$10:$R$716,6,FALSE)=0,"",VLOOKUP($J126,INSTRUMENT_LIST!$L$10:$R$716,6,FALSE)),"")</f>
        <v>Start HPU Motor</v>
      </c>
      <c r="P126" s="143" t="str">
        <f>IF($J126&lt;&gt;"",IF(VLOOKUP($J126,INSTRUMENT_LIST!$L$10:$R$716,7,FALSE)=0,"",VLOOKUP($J126,INSTRUMENT_LIST!$L$10:$R$716,7,FALSE)),"")</f>
        <v>Push Button</v>
      </c>
      <c r="Q126" s="143" t="str">
        <f>CONCATENATE(M126,IF(M126&lt;&gt;""," ",""),N126,IF(N126&lt;&gt;""," ",""),O126,IF(O126&lt;&gt;""," ",""),P126,IF(P126&lt;&gt;""," ",""))</f>
        <v xml:space="preserve">Shiploader 3 Boom Conveyor Take-Up HPU LCS Start HPU Motor Push Button </v>
      </c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68" t="str">
        <f t="shared" ref="AB126:AB141" si="67">IF((OR(H126="AI",H126="AO")),CONCATENATE(H126,"_",C126,D126,"_CH[",E126,"]"),CONCATENATE(H126,"_",C126,D126,".",E126))</f>
        <v>DI_0108.00</v>
      </c>
      <c r="AC126" s="55"/>
      <c r="AD126" s="55"/>
      <c r="AE126" s="38" t="str">
        <f t="shared" ref="AE126:AE142" si="68">B126</f>
        <v>SL3-MEH-ACP1</v>
      </c>
    </row>
    <row r="127" spans="1:31" ht="15" customHeight="1" x14ac:dyDescent="0.25">
      <c r="A127" s="263" t="s">
        <v>9</v>
      </c>
      <c r="B127" s="253" t="str">
        <f t="shared" si="65"/>
        <v>SL3-MEH-ACP1</v>
      </c>
      <c r="C127" s="146" t="str">
        <f t="shared" si="44"/>
        <v>01</v>
      </c>
      <c r="D127" s="70" t="str">
        <f t="shared" ref="D127:D141" si="69">D126</f>
        <v>08</v>
      </c>
      <c r="E127" s="70" t="s">
        <v>645</v>
      </c>
      <c r="F127" s="29" t="str">
        <f>IFERROR(CONCATENATE(VLOOKUP(G127,'LOOK-UP TABLES'!$E$9:$J$101,5,FALSE),C127,D127,VLOOKUP(G127,'LOOK-UP TABLES'!$E$9:$J$101,6,FALSE),E127),"")</f>
        <v>I_0108-01</v>
      </c>
      <c r="G127" s="74" t="s">
        <v>834</v>
      </c>
      <c r="H127" s="26" t="str">
        <f>IFERROR(VLOOKUP(G127,'LOOK-UP TABLES'!$E$9:$J$101,2,FALSE),"")</f>
        <v>DI</v>
      </c>
      <c r="I127" s="29" t="str">
        <f>IFERROR(VLOOKUP(G127,'LOOK-UP TABLES'!$E$9:$J$101,3,FALSE),"")</f>
        <v>120V</v>
      </c>
      <c r="J127" s="21" t="s">
        <v>867</v>
      </c>
      <c r="K127" s="513" t="str">
        <f t="shared" si="66"/>
        <v>SL3-BC-HPU1-LCS1-PB2</v>
      </c>
      <c r="L127" s="76"/>
      <c r="M127" s="143" t="str">
        <f>IF($J127&lt;&gt;"",IF(VLOOKUP($J127,INSTRUMENT_LIST!$L$10:$R$716,3,FALSE)=0,"",VLOOKUP($J127,INSTRUMENT_LIST!$L$10:$R$716,3,FALSE)),"")</f>
        <v>Shiploader 3</v>
      </c>
      <c r="N127" s="143" t="str">
        <f>IF($J127&lt;&gt;"",IF(VLOOKUP($J127,INSTRUMENT_LIST!$L$10:$R$716,4,FALSE)=0,"",VLOOKUP($J127,INSTRUMENT_LIST!$L$10:$R$716,4,FALSE)),"")&amp;" "&amp;IF($J127&lt;&gt;"",IF(VLOOKUP($J127,INSTRUMENT_LIST!$L$10:$R$716,5,FALSE)=0,"",SUBSTITUTE(VLOOKUP($J127,INSTRUMENT_LIST!$L$10:$R$716,5,FALSE),"LOCAL CONTROL STATION","LCS")),"")</f>
        <v>Boom Conveyor Take-Up HPU LCS</v>
      </c>
      <c r="O127" s="143" t="str">
        <f>IF($J127&lt;&gt;"",IF(VLOOKUP($J127,INSTRUMENT_LIST!$L$10:$R$716,6,FALSE)=0,"",VLOOKUP($J127,INSTRUMENT_LIST!$L$10:$R$716,6,FALSE)),"")</f>
        <v>Stop HPU Motor</v>
      </c>
      <c r="P127" s="143" t="str">
        <f>IF($J127&lt;&gt;"",IF(VLOOKUP($J127,INSTRUMENT_LIST!$L$10:$R$716,7,FALSE)=0,"",VLOOKUP($J127,INSTRUMENT_LIST!$L$10:$R$716,7,FALSE)),"")</f>
        <v>Push Button</v>
      </c>
      <c r="Q127" s="143" t="str">
        <f t="shared" ref="Q127:Q141" si="70">CONCATENATE(M127,IF(M127&lt;&gt;""," ",""),N127,IF(N127&lt;&gt;""," ",""),O127,IF(O127&lt;&gt;""," ",""),P127,IF(P127&lt;&gt;""," ",""))</f>
        <v xml:space="preserve">Shiploader 3 Boom Conveyor Take-Up HPU LCS Stop HPU Motor Push Button </v>
      </c>
      <c r="R127" s="161"/>
      <c r="S127" s="161"/>
      <c r="T127" s="160"/>
      <c r="U127" s="160"/>
      <c r="V127" s="160"/>
      <c r="W127" s="160"/>
      <c r="X127" s="160"/>
      <c r="Y127" s="160"/>
      <c r="Z127" s="160"/>
      <c r="AA127" s="160"/>
      <c r="AB127" s="68" t="str">
        <f t="shared" si="67"/>
        <v>DI_0108.01</v>
      </c>
      <c r="AC127" s="55"/>
      <c r="AD127" s="55"/>
      <c r="AE127" s="38" t="str">
        <f t="shared" si="68"/>
        <v>SL3-MEH-ACP1</v>
      </c>
    </row>
    <row r="128" spans="1:31" ht="15" customHeight="1" x14ac:dyDescent="0.25">
      <c r="A128" s="263" t="s">
        <v>9</v>
      </c>
      <c r="B128" s="253" t="str">
        <f t="shared" si="65"/>
        <v>SL3-MEH-ACP1</v>
      </c>
      <c r="C128" s="146" t="str">
        <f t="shared" si="44"/>
        <v>01</v>
      </c>
      <c r="D128" s="70" t="str">
        <f t="shared" si="69"/>
        <v>08</v>
      </c>
      <c r="E128" s="70" t="s">
        <v>660</v>
      </c>
      <c r="F128" s="29" t="str">
        <f>IFERROR(CONCATENATE(VLOOKUP(G128,'LOOK-UP TABLES'!$E$9:$J$101,5,FALSE),C128,D128,VLOOKUP(G128,'LOOK-UP TABLES'!$E$9:$J$101,6,FALSE),E128),"")</f>
        <v>I_0108-02</v>
      </c>
      <c r="G128" s="74" t="s">
        <v>834</v>
      </c>
      <c r="H128" s="26" t="str">
        <f>IFERROR(VLOOKUP(G128,'LOOK-UP TABLES'!$E$9:$J$101,2,FALSE),"")</f>
        <v>DI</v>
      </c>
      <c r="I128" s="29" t="str">
        <f>IFERROR(VLOOKUP(G128,'LOOK-UP TABLES'!$E$9:$J$101,3,FALSE),"")</f>
        <v>120V</v>
      </c>
      <c r="J128" s="21" t="s">
        <v>868</v>
      </c>
      <c r="K128" s="513" t="str">
        <f t="shared" si="66"/>
        <v>SL3-BC-HPU1-LCS1-PB3</v>
      </c>
      <c r="L128" s="76"/>
      <c r="M128" s="143" t="str">
        <f>IF($J128&lt;&gt;"",IF(VLOOKUP($J128,INSTRUMENT_LIST!$L$10:$R$716,3,FALSE)=0,"",VLOOKUP($J128,INSTRUMENT_LIST!$L$10:$R$716,3,FALSE)),"")</f>
        <v>Shiploader 3</v>
      </c>
      <c r="N128" s="143" t="str">
        <f>IF($J128&lt;&gt;"",IF(VLOOKUP($J128,INSTRUMENT_LIST!$L$10:$R$716,4,FALSE)=0,"",VLOOKUP($J128,INSTRUMENT_LIST!$L$10:$R$716,4,FALSE)),"")&amp;" "&amp;IF($J128&lt;&gt;"",IF(VLOOKUP($J128,INSTRUMENT_LIST!$L$10:$R$716,5,FALSE)=0,"",SUBSTITUTE(VLOOKUP($J128,INSTRUMENT_LIST!$L$10:$R$716,5,FALSE),"LOCAL CONTROL STATION","LCS")),"")</f>
        <v>Boom Conveyor Take-Up HPU LCS</v>
      </c>
      <c r="O128" s="143" t="str">
        <f>IF($J128&lt;&gt;"",IF(VLOOKUP($J128,INSTRUMENT_LIST!$L$10:$R$716,6,FALSE)=0,"",VLOOKUP($J128,INSTRUMENT_LIST!$L$10:$R$716,6,FALSE)),"")</f>
        <v>Take-Up Cylinders Extend</v>
      </c>
      <c r="P128" s="143" t="str">
        <f>IF($J128&lt;&gt;"",IF(VLOOKUP($J128,INSTRUMENT_LIST!$L$10:$R$716,7,FALSE)=0,"",VLOOKUP($J128,INSTRUMENT_LIST!$L$10:$R$716,7,FALSE)),"")</f>
        <v>Push Button</v>
      </c>
      <c r="Q128" s="143" t="str">
        <f t="shared" si="70"/>
        <v xml:space="preserve">Shiploader 3 Boom Conveyor Take-Up HPU LCS Take-Up Cylinders Extend Push Button </v>
      </c>
      <c r="R128" s="161"/>
      <c r="S128" s="161"/>
      <c r="T128" s="160"/>
      <c r="U128" s="160"/>
      <c r="V128" s="160"/>
      <c r="W128" s="160"/>
      <c r="X128" s="160"/>
      <c r="Y128" s="160"/>
      <c r="Z128" s="160"/>
      <c r="AA128" s="160"/>
      <c r="AB128" s="68" t="str">
        <f t="shared" si="67"/>
        <v>DI_0108.02</v>
      </c>
      <c r="AC128" s="55"/>
      <c r="AD128" s="55"/>
      <c r="AE128" s="38" t="str">
        <f t="shared" si="68"/>
        <v>SL3-MEH-ACP1</v>
      </c>
    </row>
    <row r="129" spans="1:31" ht="15" customHeight="1" x14ac:dyDescent="0.25">
      <c r="A129" s="263" t="s">
        <v>9</v>
      </c>
      <c r="B129" s="253" t="str">
        <f t="shared" si="65"/>
        <v>SL3-MEH-ACP1</v>
      </c>
      <c r="C129" s="146" t="str">
        <f t="shared" si="44"/>
        <v>01</v>
      </c>
      <c r="D129" s="70" t="str">
        <f t="shared" si="69"/>
        <v>08</v>
      </c>
      <c r="E129" s="70" t="s">
        <v>661</v>
      </c>
      <c r="F129" s="29" t="str">
        <f>IFERROR(CONCATENATE(VLOOKUP(G129,'LOOK-UP TABLES'!$E$9:$J$101,5,FALSE),C129,D129,VLOOKUP(G129,'LOOK-UP TABLES'!$E$9:$J$101,6,FALSE),E129),"")</f>
        <v>I_0108-03</v>
      </c>
      <c r="G129" s="74" t="s">
        <v>834</v>
      </c>
      <c r="H129" s="26" t="str">
        <f>IFERROR(VLOOKUP(G129,'LOOK-UP TABLES'!$E$9:$J$101,2,FALSE),"")</f>
        <v>DI</v>
      </c>
      <c r="I129" s="29" t="str">
        <f>IFERROR(VLOOKUP(G129,'LOOK-UP TABLES'!$E$9:$J$101,3,FALSE),"")</f>
        <v>120V</v>
      </c>
      <c r="J129" s="21" t="s">
        <v>869</v>
      </c>
      <c r="K129" s="513" t="str">
        <f t="shared" si="66"/>
        <v>SL3-BC-HPU1-LCS1-PB4</v>
      </c>
      <c r="L129" s="76"/>
      <c r="M129" s="143" t="str">
        <f>IF($J129&lt;&gt;"",IF(VLOOKUP($J129,INSTRUMENT_LIST!$L$10:$R$716,3,FALSE)=0,"",VLOOKUP($J129,INSTRUMENT_LIST!$L$10:$R$716,3,FALSE)),"")</f>
        <v>Shiploader 3</v>
      </c>
      <c r="N129" s="143" t="str">
        <f>IF($J129&lt;&gt;"",IF(VLOOKUP($J129,INSTRUMENT_LIST!$L$10:$R$716,4,FALSE)=0,"",VLOOKUP($J129,INSTRUMENT_LIST!$L$10:$R$716,4,FALSE)),"")&amp;" "&amp;IF($J129&lt;&gt;"",IF(VLOOKUP($J129,INSTRUMENT_LIST!$L$10:$R$716,5,FALSE)=0,"",SUBSTITUTE(VLOOKUP($J129,INSTRUMENT_LIST!$L$10:$R$716,5,FALSE),"LOCAL CONTROL STATION","LCS")),"")</f>
        <v>Boom Conveyor Take-Up HPU LCS</v>
      </c>
      <c r="O129" s="143" t="str">
        <f>IF($J129&lt;&gt;"",IF(VLOOKUP($J129,INSTRUMENT_LIST!$L$10:$R$716,6,FALSE)=0,"",VLOOKUP($J129,INSTRUMENT_LIST!$L$10:$R$716,6,FALSE)),"")</f>
        <v>Take-Up Cylinders Retract</v>
      </c>
      <c r="P129" s="143" t="str">
        <f>IF($J129&lt;&gt;"",IF(VLOOKUP($J129,INSTRUMENT_LIST!$L$10:$R$716,7,FALSE)=0,"",VLOOKUP($J129,INSTRUMENT_LIST!$L$10:$R$716,7,FALSE)),"")</f>
        <v>Push Button</v>
      </c>
      <c r="Q129" s="143" t="str">
        <f t="shared" si="70"/>
        <v xml:space="preserve">Shiploader 3 Boom Conveyor Take-Up HPU LCS Take-Up Cylinders Retract Push Button </v>
      </c>
      <c r="R129" s="161"/>
      <c r="S129" s="160"/>
      <c r="T129" s="160"/>
      <c r="U129" s="160"/>
      <c r="V129" s="160"/>
      <c r="W129" s="160"/>
      <c r="X129" s="160"/>
      <c r="Y129" s="160"/>
      <c r="Z129" s="160"/>
      <c r="AA129" s="160"/>
      <c r="AB129" s="68" t="str">
        <f t="shared" si="67"/>
        <v>DI_0108.03</v>
      </c>
      <c r="AC129" s="55"/>
      <c r="AD129" s="55"/>
      <c r="AE129" s="38" t="str">
        <f t="shared" si="68"/>
        <v>SL3-MEH-ACP1</v>
      </c>
    </row>
    <row r="130" spans="1:31" ht="15" customHeight="1" x14ac:dyDescent="0.25">
      <c r="A130" s="263" t="s">
        <v>9</v>
      </c>
      <c r="B130" s="253" t="str">
        <f t="shared" si="65"/>
        <v>SL3-MEH-ACP1</v>
      </c>
      <c r="C130" s="146" t="str">
        <f t="shared" si="44"/>
        <v>01</v>
      </c>
      <c r="D130" s="70" t="str">
        <f t="shared" si="69"/>
        <v>08</v>
      </c>
      <c r="E130" s="70" t="s">
        <v>676</v>
      </c>
      <c r="F130" s="29" t="str">
        <f>IFERROR(CONCATENATE(VLOOKUP(G130,'LOOK-UP TABLES'!$E$9:$J$101,5,FALSE),C130,D130,VLOOKUP(G130,'LOOK-UP TABLES'!$E$9:$J$101,6,FALSE),E130),"")</f>
        <v>I_0108-04</v>
      </c>
      <c r="G130" s="74" t="s">
        <v>834</v>
      </c>
      <c r="H130" s="26" t="str">
        <f>IFERROR(VLOOKUP(G130,'LOOK-UP TABLES'!$E$9:$J$101,2,FALSE),"")</f>
        <v>DI</v>
      </c>
      <c r="I130" s="29" t="str">
        <f>IFERROR(VLOOKUP(G130,'LOOK-UP TABLES'!$E$9:$J$101,3,FALSE),"")</f>
        <v>120V</v>
      </c>
      <c r="J130" s="21" t="s">
        <v>870</v>
      </c>
      <c r="K130" s="513" t="str">
        <f t="shared" si="66"/>
        <v>SL3-BC-HPU1-LCS1-PB5</v>
      </c>
      <c r="L130" s="76"/>
      <c r="M130" s="143" t="str">
        <f>IF($J130&lt;&gt;"",IF(VLOOKUP($J130,INSTRUMENT_LIST!$L$10:$R$716,3,FALSE)=0,"",VLOOKUP($J130,INSTRUMENT_LIST!$L$10:$R$716,3,FALSE)),"")</f>
        <v>Shiploader 3</v>
      </c>
      <c r="N130" s="143" t="str">
        <f>IF($J130&lt;&gt;"",IF(VLOOKUP($J130,INSTRUMENT_LIST!$L$10:$R$716,4,FALSE)=0,"",VLOOKUP($J130,INSTRUMENT_LIST!$L$10:$R$716,4,FALSE)),"")&amp;" "&amp;IF($J130&lt;&gt;"",IF(VLOOKUP($J130,INSTRUMENT_LIST!$L$10:$R$716,5,FALSE)=0,"",SUBSTITUTE(VLOOKUP($J130,INSTRUMENT_LIST!$L$10:$R$716,5,FALSE),"LOCAL CONTROL STATION","LCS")),"")</f>
        <v>Boom Conveyor Take-Up HPU LCS</v>
      </c>
      <c r="O130" s="143" t="str">
        <f>IF($J130&lt;&gt;"",IF(VLOOKUP($J130,INSTRUMENT_LIST!$L$10:$R$716,6,FALSE)=0,"",VLOOKUP($J130,INSTRUMENT_LIST!$L$10:$R$716,6,FALSE)),"")</f>
        <v>Cassette Cylinders Extend</v>
      </c>
      <c r="P130" s="143" t="str">
        <f>IF($J130&lt;&gt;"",IF(VLOOKUP($J130,INSTRUMENT_LIST!$L$10:$R$716,7,FALSE)=0,"",VLOOKUP($J130,INSTRUMENT_LIST!$L$10:$R$716,7,FALSE)),"")</f>
        <v>Push Button</v>
      </c>
      <c r="Q130" s="143" t="str">
        <f t="shared" si="70"/>
        <v xml:space="preserve">Shiploader 3 Boom Conveyor Take-Up HPU LCS Cassette Cylinders Extend Push Button </v>
      </c>
      <c r="R130" s="161"/>
      <c r="S130" s="161"/>
      <c r="T130" s="160"/>
      <c r="U130" s="160"/>
      <c r="V130" s="160"/>
      <c r="W130" s="160"/>
      <c r="X130" s="160"/>
      <c r="Y130" s="160"/>
      <c r="Z130" s="160"/>
      <c r="AA130" s="160"/>
      <c r="AB130" s="68" t="str">
        <f t="shared" si="67"/>
        <v>DI_0108.04</v>
      </c>
      <c r="AC130" s="55"/>
      <c r="AD130" s="55"/>
      <c r="AE130" s="38" t="str">
        <f t="shared" si="68"/>
        <v>SL3-MEH-ACP1</v>
      </c>
    </row>
    <row r="131" spans="1:31" ht="15" customHeight="1" x14ac:dyDescent="0.25">
      <c r="A131" s="263" t="s">
        <v>9</v>
      </c>
      <c r="B131" s="253" t="str">
        <f t="shared" si="65"/>
        <v>SL3-MEH-ACP1</v>
      </c>
      <c r="C131" s="146" t="str">
        <f t="shared" si="44"/>
        <v>01</v>
      </c>
      <c r="D131" s="70" t="str">
        <f t="shared" si="69"/>
        <v>08</v>
      </c>
      <c r="E131" s="70" t="s">
        <v>678</v>
      </c>
      <c r="F131" s="29" t="str">
        <f>IFERROR(CONCATENATE(VLOOKUP(G131,'LOOK-UP TABLES'!$E$9:$J$101,5,FALSE),C131,D131,VLOOKUP(G131,'LOOK-UP TABLES'!$E$9:$J$101,6,FALSE),E131),"")</f>
        <v>I_0108-05</v>
      </c>
      <c r="G131" s="74" t="s">
        <v>834</v>
      </c>
      <c r="H131" s="26" t="str">
        <f>IFERROR(VLOOKUP(G131,'LOOK-UP TABLES'!$E$9:$J$101,2,FALSE),"")</f>
        <v>DI</v>
      </c>
      <c r="I131" s="29" t="str">
        <f>IFERROR(VLOOKUP(G131,'LOOK-UP TABLES'!$E$9:$J$101,3,FALSE),"")</f>
        <v>120V</v>
      </c>
      <c r="J131" s="21" t="s">
        <v>871</v>
      </c>
      <c r="K131" s="513" t="str">
        <f t="shared" si="66"/>
        <v>SL3-BC-HPU1-LCS1-PB6</v>
      </c>
      <c r="L131" s="76"/>
      <c r="M131" s="143" t="str">
        <f>IF($J131&lt;&gt;"",IF(VLOOKUP($J131,INSTRUMENT_LIST!$L$10:$R$716,3,FALSE)=0,"",VLOOKUP($J131,INSTRUMENT_LIST!$L$10:$R$716,3,FALSE)),"")</f>
        <v>Shiploader 3</v>
      </c>
      <c r="N131" s="143" t="str">
        <f>IF($J131&lt;&gt;"",IF(VLOOKUP($J131,INSTRUMENT_LIST!$L$10:$R$716,4,FALSE)=0,"",VLOOKUP($J131,INSTRUMENT_LIST!$L$10:$R$716,4,FALSE)),"")&amp;" "&amp;IF($J131&lt;&gt;"",IF(VLOOKUP($J131,INSTRUMENT_LIST!$L$10:$R$716,5,FALSE)=0,"",SUBSTITUTE(VLOOKUP($J131,INSTRUMENT_LIST!$L$10:$R$716,5,FALSE),"LOCAL CONTROL STATION","LCS")),"")</f>
        <v>Boom Conveyor Take-Up HPU LCS</v>
      </c>
      <c r="O131" s="143" t="str">
        <f>IF($J131&lt;&gt;"",IF(VLOOKUP($J131,INSTRUMENT_LIST!$L$10:$R$716,6,FALSE)=0,"",VLOOKUP($J131,INSTRUMENT_LIST!$L$10:$R$716,6,FALSE)),"")</f>
        <v>Cassette Cylinders Retract</v>
      </c>
      <c r="P131" s="143" t="str">
        <f>IF($J131&lt;&gt;"",IF(VLOOKUP($J131,INSTRUMENT_LIST!$L$10:$R$716,7,FALSE)=0,"",VLOOKUP($J131,INSTRUMENT_LIST!$L$10:$R$716,7,FALSE)),"")</f>
        <v>Push Button</v>
      </c>
      <c r="Q131" s="143" t="str">
        <f t="shared" si="70"/>
        <v xml:space="preserve">Shiploader 3 Boom Conveyor Take-Up HPU LCS Cassette Cylinders Retract Push Button </v>
      </c>
      <c r="R131" s="161"/>
      <c r="S131" s="161"/>
      <c r="T131" s="160"/>
      <c r="U131" s="160"/>
      <c r="V131" s="160"/>
      <c r="W131" s="160"/>
      <c r="X131" s="160"/>
      <c r="Y131" s="160"/>
      <c r="Z131" s="160"/>
      <c r="AA131" s="160"/>
      <c r="AB131" s="68" t="str">
        <f t="shared" si="67"/>
        <v>DI_0108.05</v>
      </c>
      <c r="AC131" s="55"/>
      <c r="AD131" s="55"/>
      <c r="AE131" s="38" t="str">
        <f t="shared" si="68"/>
        <v>SL3-MEH-ACP1</v>
      </c>
    </row>
    <row r="132" spans="1:31" ht="15" customHeight="1" x14ac:dyDescent="0.25">
      <c r="A132" s="263" t="s">
        <v>9</v>
      </c>
      <c r="B132" s="253" t="str">
        <f t="shared" si="65"/>
        <v>SL3-MEH-ACP1</v>
      </c>
      <c r="C132" s="146" t="str">
        <f t="shared" si="44"/>
        <v>01</v>
      </c>
      <c r="D132" s="70" t="str">
        <f t="shared" si="69"/>
        <v>08</v>
      </c>
      <c r="E132" s="70" t="s">
        <v>679</v>
      </c>
      <c r="F132" s="29" t="str">
        <f>IFERROR(CONCATENATE(VLOOKUP(G132,'LOOK-UP TABLES'!$E$9:$J$101,5,FALSE),C132,D132,VLOOKUP(G132,'LOOK-UP TABLES'!$E$9:$J$101,6,FALSE),E132),"")</f>
        <v>I_0108-06</v>
      </c>
      <c r="G132" s="74" t="s">
        <v>834</v>
      </c>
      <c r="H132" s="26" t="str">
        <f>IFERROR(VLOOKUP(G132,'LOOK-UP TABLES'!$E$9:$J$101,2,FALSE),"")</f>
        <v>DI</v>
      </c>
      <c r="I132" s="29" t="str">
        <f>IFERROR(VLOOKUP(G132,'LOOK-UP TABLES'!$E$9:$J$101,3,FALSE),"")</f>
        <v>120V</v>
      </c>
      <c r="J132" s="21" t="s">
        <v>872</v>
      </c>
      <c r="K132" s="513" t="str">
        <f t="shared" si="66"/>
        <v>SL3-BC-HPU1-LCS1-PB7</v>
      </c>
      <c r="L132" s="76"/>
      <c r="M132" s="143" t="str">
        <f>IF($J132&lt;&gt;"",IF(VLOOKUP($J132,INSTRUMENT_LIST!$L$10:$R$716,3,FALSE)=0,"",VLOOKUP($J132,INSTRUMENT_LIST!$L$10:$R$716,3,FALSE)),"")</f>
        <v>Shiploader 3</v>
      </c>
      <c r="N132" s="143" t="str">
        <f>IF($J132&lt;&gt;"",IF(VLOOKUP($J132,INSTRUMENT_LIST!$L$10:$R$716,4,FALSE)=0,"",VLOOKUP($J132,INSTRUMENT_LIST!$L$10:$R$716,4,FALSE)),"")&amp;" "&amp;IF($J132&lt;&gt;"",IF(VLOOKUP($J132,INSTRUMENT_LIST!$L$10:$R$716,5,FALSE)=0,"",SUBSTITUTE(VLOOKUP($J132,INSTRUMENT_LIST!$L$10:$R$716,5,FALSE),"LOCAL CONTROL STATION","LCS")),"")</f>
        <v>Boom Conveyor Take-Up HPU LCS</v>
      </c>
      <c r="O132" s="143" t="str">
        <f>IF($J132&lt;&gt;"",IF(VLOOKUP($J132,INSTRUMENT_LIST!$L$10:$R$716,6,FALSE)=0,"",VLOOKUP($J132,INSTRUMENT_LIST!$L$10:$R$716,6,FALSE)),"")</f>
        <v>Cut-off Gate Cyl. Extend</v>
      </c>
      <c r="P132" s="143" t="str">
        <f>IF($J132&lt;&gt;"",IF(VLOOKUP($J132,INSTRUMENT_LIST!$L$10:$R$716,7,FALSE)=0,"",VLOOKUP($J132,INSTRUMENT_LIST!$L$10:$R$716,7,FALSE)),"")</f>
        <v>Push Button</v>
      </c>
      <c r="Q132" s="143" t="str">
        <f t="shared" si="70"/>
        <v xml:space="preserve">Shiploader 3 Boom Conveyor Take-Up HPU LCS Cut-off Gate Cyl. Extend Push Button </v>
      </c>
      <c r="R132" s="161"/>
      <c r="S132" s="161"/>
      <c r="T132" s="160"/>
      <c r="U132" s="160"/>
      <c r="V132" s="160"/>
      <c r="W132" s="160"/>
      <c r="X132" s="160"/>
      <c r="Y132" s="160"/>
      <c r="Z132" s="160"/>
      <c r="AA132" s="160"/>
      <c r="AB132" s="68" t="str">
        <f t="shared" si="67"/>
        <v>DI_0108.06</v>
      </c>
      <c r="AC132" s="55"/>
      <c r="AD132" s="55"/>
      <c r="AE132" s="38" t="str">
        <f t="shared" si="68"/>
        <v>SL3-MEH-ACP1</v>
      </c>
    </row>
    <row r="133" spans="1:31" ht="15" customHeight="1" x14ac:dyDescent="0.25">
      <c r="A133" s="263" t="s">
        <v>9</v>
      </c>
      <c r="B133" s="253" t="str">
        <f t="shared" si="65"/>
        <v>SL3-MEH-ACP1</v>
      </c>
      <c r="C133" s="146" t="str">
        <f t="shared" si="44"/>
        <v>01</v>
      </c>
      <c r="D133" s="70" t="str">
        <f t="shared" si="69"/>
        <v>08</v>
      </c>
      <c r="E133" s="70" t="s">
        <v>680</v>
      </c>
      <c r="F133" s="29" t="str">
        <f>IFERROR(CONCATENATE(VLOOKUP(G133,'LOOK-UP TABLES'!$E$9:$J$101,5,FALSE),C133,D133,VLOOKUP(G133,'LOOK-UP TABLES'!$E$9:$J$101,6,FALSE),E133),"")</f>
        <v>I_0108-07</v>
      </c>
      <c r="G133" s="74" t="s">
        <v>834</v>
      </c>
      <c r="H133" s="26" t="str">
        <f>IFERROR(VLOOKUP(G133,'LOOK-UP TABLES'!$E$9:$J$101,2,FALSE),"")</f>
        <v>DI</v>
      </c>
      <c r="I133" s="29" t="str">
        <f>IFERROR(VLOOKUP(G133,'LOOK-UP TABLES'!$E$9:$J$101,3,FALSE),"")</f>
        <v>120V</v>
      </c>
      <c r="J133" s="31" t="s">
        <v>873</v>
      </c>
      <c r="K133" s="513" t="str">
        <f t="shared" si="66"/>
        <v>SL3-BC-HPU1-LCS1-PB8</v>
      </c>
      <c r="L133" s="76"/>
      <c r="M133" s="143" t="str">
        <f>IF($J133&lt;&gt;"",IF(VLOOKUP($J133,INSTRUMENT_LIST!$L$10:$R$716,3,FALSE)=0,"",VLOOKUP($J133,INSTRUMENT_LIST!$L$10:$R$716,3,FALSE)),"")</f>
        <v>Shiploader 3</v>
      </c>
      <c r="N133" s="143" t="str">
        <f>IF($J133&lt;&gt;"",IF(VLOOKUP($J133,INSTRUMENT_LIST!$L$10:$R$716,4,FALSE)=0,"",VLOOKUP($J133,INSTRUMENT_LIST!$L$10:$R$716,4,FALSE)),"")&amp;" "&amp;IF($J133&lt;&gt;"",IF(VLOOKUP($J133,INSTRUMENT_LIST!$L$10:$R$716,5,FALSE)=0,"",SUBSTITUTE(VLOOKUP($J133,INSTRUMENT_LIST!$L$10:$R$716,5,FALSE),"LOCAL CONTROL STATION","LCS")),"")</f>
        <v>Boom Conveyor Take-Up HPU LCS</v>
      </c>
      <c r="O133" s="143" t="str">
        <f>IF($J133&lt;&gt;"",IF(VLOOKUP($J133,INSTRUMENT_LIST!$L$10:$R$716,6,FALSE)=0,"",VLOOKUP($J133,INSTRUMENT_LIST!$L$10:$R$716,6,FALSE)),"")</f>
        <v>Cut-off Gate Cyl. Retract</v>
      </c>
      <c r="P133" s="143" t="str">
        <f>IF($J133&lt;&gt;"",IF(VLOOKUP($J133,INSTRUMENT_LIST!$L$10:$R$716,7,FALSE)=0,"",VLOOKUP($J133,INSTRUMENT_LIST!$L$10:$R$716,7,FALSE)),"")</f>
        <v>Push Button</v>
      </c>
      <c r="Q133" s="143" t="str">
        <f t="shared" si="70"/>
        <v xml:space="preserve">Shiploader 3 Boom Conveyor Take-Up HPU LCS Cut-off Gate Cyl. Retract Push Button </v>
      </c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68" t="str">
        <f t="shared" si="67"/>
        <v>DI_0108.07</v>
      </c>
      <c r="AC133" s="55"/>
      <c r="AD133" s="55"/>
      <c r="AE133" s="38" t="str">
        <f t="shared" si="68"/>
        <v>SL3-MEH-ACP1</v>
      </c>
    </row>
    <row r="134" spans="1:31" ht="15" customHeight="1" x14ac:dyDescent="0.25">
      <c r="A134" s="263" t="s">
        <v>9</v>
      </c>
      <c r="B134" s="253" t="str">
        <f t="shared" si="65"/>
        <v>SL3-MEH-ACP1</v>
      </c>
      <c r="C134" s="146" t="str">
        <f t="shared" si="44"/>
        <v>01</v>
      </c>
      <c r="D134" s="70" t="str">
        <f t="shared" si="69"/>
        <v>08</v>
      </c>
      <c r="E134" s="70" t="s">
        <v>682</v>
      </c>
      <c r="F134" s="29" t="str">
        <f>IFERROR(CONCATENATE(VLOOKUP(G134,'LOOK-UP TABLES'!$E$9:$J$101,5,FALSE),C134,D134,VLOOKUP(G134,'LOOK-UP TABLES'!$E$9:$J$101,6,FALSE),E134),"")</f>
        <v>I_0108-08</v>
      </c>
      <c r="G134" s="74" t="s">
        <v>834</v>
      </c>
      <c r="H134" s="26" t="str">
        <f>IFERROR(VLOOKUP(G134,'LOOK-UP TABLES'!$E$9:$J$101,2,FALSE),"")</f>
        <v>DI</v>
      </c>
      <c r="I134" s="29" t="str">
        <f>IFERROR(VLOOKUP(G134,'LOOK-UP TABLES'!$E$9:$J$101,3,FALSE),"")</f>
        <v>120V</v>
      </c>
      <c r="J134" s="21" t="s">
        <v>874</v>
      </c>
      <c r="K134" s="513" t="str">
        <f t="shared" si="66"/>
        <v>SL3-BC-HPU1-LSL1</v>
      </c>
      <c r="L134" s="76"/>
      <c r="M134" s="143" t="str">
        <f>IF($J134&lt;&gt;"",IF(VLOOKUP($J134,INSTRUMENT_LIST!$L$10:$R$716,3,FALSE)=0,"",VLOOKUP($J134,INSTRUMENT_LIST!$L$10:$R$716,3,FALSE)),"")</f>
        <v>Shiploader 3</v>
      </c>
      <c r="N134" s="143" t="str">
        <f>IF($J134&lt;&gt;"",IF(VLOOKUP($J134,INSTRUMENT_LIST!$L$10:$R$716,4,FALSE)=0,"",VLOOKUP($J134,INSTRUMENT_LIST!$L$10:$R$716,4,FALSE)),"")&amp;" "&amp;IF($J134&lt;&gt;"",IF(VLOOKUP($J134,INSTRUMENT_LIST!$L$10:$R$716,5,FALSE)=0,"",SUBSTITUTE(VLOOKUP($J134,INSTRUMENT_LIST!$L$10:$R$716,5,FALSE),"LOCAL CONTROL STATION","LCS")),"")</f>
        <v>Boom Conveyor Take-Up HPU</v>
      </c>
      <c r="O134" s="143" t="str">
        <f>IF($J134&lt;&gt;"",IF(VLOOKUP($J134,INSTRUMENT_LIST!$L$10:$R$716,6,FALSE)=0,"",VLOOKUP($J134,INSTRUMENT_LIST!$L$10:$R$716,6,FALSE)),"")</f>
        <v>Low Oil Warning</v>
      </c>
      <c r="P134" s="143" t="str">
        <f>IF($J134&lt;&gt;"",IF(VLOOKUP($J134,INSTRUMENT_LIST!$L$10:$R$716,7,FALSE)=0,"",VLOOKUP($J134,INSTRUMENT_LIST!$L$10:$R$716,7,FALSE)),"")</f>
        <v>Level Switch</v>
      </c>
      <c r="Q134" s="143" t="str">
        <f t="shared" si="70"/>
        <v xml:space="preserve">Shiploader 3 Boom Conveyor Take-Up HPU Low Oil Warning Level Switch </v>
      </c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68" t="str">
        <f t="shared" si="67"/>
        <v>DI_0108.08</v>
      </c>
      <c r="AC134" s="26"/>
      <c r="AD134" s="55"/>
      <c r="AE134" s="38" t="str">
        <f t="shared" si="68"/>
        <v>SL3-MEH-ACP1</v>
      </c>
    </row>
    <row r="135" spans="1:31" ht="15" customHeight="1" x14ac:dyDescent="0.25">
      <c r="A135" s="263" t="s">
        <v>9</v>
      </c>
      <c r="B135" s="253" t="str">
        <f t="shared" si="65"/>
        <v>SL3-MEH-ACP1</v>
      </c>
      <c r="C135" s="146" t="str">
        <f t="shared" si="44"/>
        <v>01</v>
      </c>
      <c r="D135" s="70" t="str">
        <f t="shared" si="69"/>
        <v>08</v>
      </c>
      <c r="E135" s="70" t="s">
        <v>683</v>
      </c>
      <c r="F135" s="29" t="str">
        <f>IFERROR(CONCATENATE(VLOOKUP(G135,'LOOK-UP TABLES'!$E$9:$J$101,5,FALSE),C135,D135,VLOOKUP(G135,'LOOK-UP TABLES'!$E$9:$J$101,6,FALSE),E135),"")</f>
        <v>I_0108-09</v>
      </c>
      <c r="G135" s="74" t="s">
        <v>834</v>
      </c>
      <c r="H135" s="26" t="str">
        <f>IFERROR(VLOOKUP(G135,'LOOK-UP TABLES'!$E$9:$J$101,2,FALSE),"")</f>
        <v>DI</v>
      </c>
      <c r="I135" s="29" t="str">
        <f>IFERROR(VLOOKUP(G135,'LOOK-UP TABLES'!$E$9:$J$101,3,FALSE),"")</f>
        <v>120V</v>
      </c>
      <c r="J135" s="21" t="s">
        <v>875</v>
      </c>
      <c r="K135" s="513" t="str">
        <f t="shared" si="66"/>
        <v>SL3-BC-HPU1-LSLL1</v>
      </c>
      <c r="L135" s="76"/>
      <c r="M135" s="143" t="str">
        <f>IF($J135&lt;&gt;"",IF(VLOOKUP($J135,INSTRUMENT_LIST!$L$10:$R$716,3,FALSE)=0,"",VLOOKUP($J135,INSTRUMENT_LIST!$L$10:$R$716,3,FALSE)),"")</f>
        <v>Shiploader 3</v>
      </c>
      <c r="N135" s="143" t="str">
        <f>IF($J135&lt;&gt;"",IF(VLOOKUP($J135,INSTRUMENT_LIST!$L$10:$R$716,4,FALSE)=0,"",VLOOKUP($J135,INSTRUMENT_LIST!$L$10:$R$716,4,FALSE)),"")&amp;" "&amp;IF($J135&lt;&gt;"",IF(VLOOKUP($J135,INSTRUMENT_LIST!$L$10:$R$716,5,FALSE)=0,"",SUBSTITUTE(VLOOKUP($J135,INSTRUMENT_LIST!$L$10:$R$716,5,FALSE),"LOCAL CONTROL STATION","LCS")),"")</f>
        <v>Boom Conveyor Take-Up HPU</v>
      </c>
      <c r="O135" s="143" t="str">
        <f>IF($J135&lt;&gt;"",IF(VLOOKUP($J135,INSTRUMENT_LIST!$L$10:$R$716,6,FALSE)=0,"",VLOOKUP($J135,INSTRUMENT_LIST!$L$10:$R$716,6,FALSE)),"")</f>
        <v>Low Low Oil Shutdown</v>
      </c>
      <c r="P135" s="143" t="str">
        <f>IF($J135&lt;&gt;"",IF(VLOOKUP($J135,INSTRUMENT_LIST!$L$10:$R$716,7,FALSE)=0,"",VLOOKUP($J135,INSTRUMENT_LIST!$L$10:$R$716,7,FALSE)),"")</f>
        <v>Level Switch</v>
      </c>
      <c r="Q135" s="143" t="str">
        <f t="shared" si="70"/>
        <v xml:space="preserve">Shiploader 3 Boom Conveyor Take-Up HPU Low Low Oil Shutdown Level Switch </v>
      </c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68" t="str">
        <f t="shared" si="67"/>
        <v>DI_0108.09</v>
      </c>
      <c r="AC135" s="26"/>
      <c r="AD135" s="55"/>
      <c r="AE135" s="38" t="str">
        <f t="shared" si="68"/>
        <v>SL3-MEH-ACP1</v>
      </c>
    </row>
    <row r="136" spans="1:31" ht="15" customHeight="1" x14ac:dyDescent="0.25">
      <c r="A136" s="263" t="s">
        <v>9</v>
      </c>
      <c r="B136" s="253" t="str">
        <f t="shared" si="65"/>
        <v>SL3-MEH-ACP1</v>
      </c>
      <c r="C136" s="146" t="str">
        <f t="shared" si="44"/>
        <v>01</v>
      </c>
      <c r="D136" s="70" t="str">
        <f t="shared" si="69"/>
        <v>08</v>
      </c>
      <c r="E136" s="70" t="s">
        <v>582</v>
      </c>
      <c r="F136" s="29" t="str">
        <f>IFERROR(CONCATENATE(VLOOKUP(G136,'LOOK-UP TABLES'!$E$9:$J$101,5,FALSE),C136,D136,VLOOKUP(G136,'LOOK-UP TABLES'!$E$9:$J$101,6,FALSE),E136),"")</f>
        <v>I_0108-10</v>
      </c>
      <c r="G136" s="74" t="s">
        <v>834</v>
      </c>
      <c r="H136" s="26" t="str">
        <f>IFERROR(VLOOKUP(G136,'LOOK-UP TABLES'!$E$9:$J$101,2,FALSE),"")</f>
        <v>DI</v>
      </c>
      <c r="I136" s="29" t="str">
        <f>IFERROR(VLOOKUP(G136,'LOOK-UP TABLES'!$E$9:$J$101,3,FALSE),"")</f>
        <v>120V</v>
      </c>
      <c r="J136" s="21" t="s">
        <v>876</v>
      </c>
      <c r="K136" s="513" t="str">
        <f t="shared" si="66"/>
        <v>SL3-BC-HPU1-PSH1</v>
      </c>
      <c r="L136" s="76"/>
      <c r="M136" s="143" t="str">
        <f>IF($J136&lt;&gt;"",IF(VLOOKUP($J136,INSTRUMENT_LIST!$L$10:$R$716,3,FALSE)=0,"",VLOOKUP($J136,INSTRUMENT_LIST!$L$10:$R$716,3,FALSE)),"")</f>
        <v>Shiploader 3</v>
      </c>
      <c r="N136" s="143" t="str">
        <f>IF($J136&lt;&gt;"",IF(VLOOKUP($J136,INSTRUMENT_LIST!$L$10:$R$716,4,FALSE)=0,"",VLOOKUP($J136,INSTRUMENT_LIST!$L$10:$R$716,4,FALSE)),"")&amp;" "&amp;IF($J136&lt;&gt;"",IF(VLOOKUP($J136,INSTRUMENT_LIST!$L$10:$R$716,5,FALSE)=0,"",SUBSTITUTE(VLOOKUP($J136,INSTRUMENT_LIST!$L$10:$R$716,5,FALSE),"LOCAL CONTROL STATION","LCS")),"")</f>
        <v>Boom Conveyor Take-Up HPU</v>
      </c>
      <c r="O136" s="143" t="str">
        <f>IF($J136&lt;&gt;"",IF(VLOOKUP($J136,INSTRUMENT_LIST!$L$10:$R$716,6,FALSE)=0,"",VLOOKUP($J136,INSTRUMENT_LIST!$L$10:$R$716,6,FALSE)),"")</f>
        <v>Pressure Filter Plugged</v>
      </c>
      <c r="P136" s="143" t="str">
        <f>IF($J136&lt;&gt;"",IF(VLOOKUP($J136,INSTRUMENT_LIST!$L$10:$R$716,7,FALSE)=0,"",VLOOKUP($J136,INSTRUMENT_LIST!$L$10:$R$716,7,FALSE)),"")</f>
        <v>Switch</v>
      </c>
      <c r="Q136" s="143" t="str">
        <f t="shared" si="70"/>
        <v xml:space="preserve">Shiploader 3 Boom Conveyor Take-Up HPU Pressure Filter Plugged Switch </v>
      </c>
      <c r="R136" s="161"/>
      <c r="S136" s="161"/>
      <c r="T136" s="160"/>
      <c r="U136" s="160"/>
      <c r="V136" s="160"/>
      <c r="W136" s="160"/>
      <c r="X136" s="160"/>
      <c r="Y136" s="160"/>
      <c r="Z136" s="160"/>
      <c r="AA136" s="160"/>
      <c r="AB136" s="68" t="str">
        <f t="shared" si="67"/>
        <v>DI_0108.10</v>
      </c>
      <c r="AC136" s="26"/>
      <c r="AD136" s="55"/>
      <c r="AE136" s="38" t="str">
        <f t="shared" si="68"/>
        <v>SL3-MEH-ACP1</v>
      </c>
    </row>
    <row r="137" spans="1:31" ht="15" customHeight="1" x14ac:dyDescent="0.25">
      <c r="A137" s="263" t="s">
        <v>9</v>
      </c>
      <c r="B137" s="253" t="str">
        <f t="shared" si="65"/>
        <v>SL3-MEH-ACP1</v>
      </c>
      <c r="C137" s="146" t="str">
        <f t="shared" si="44"/>
        <v>01</v>
      </c>
      <c r="D137" s="70" t="str">
        <f t="shared" si="69"/>
        <v>08</v>
      </c>
      <c r="E137" s="70" t="s">
        <v>392</v>
      </c>
      <c r="F137" s="29" t="str">
        <f>IFERROR(CONCATENATE(VLOOKUP(G137,'LOOK-UP TABLES'!$E$9:$J$101,5,FALSE),C137,D137,VLOOKUP(G137,'LOOK-UP TABLES'!$E$9:$J$101,6,FALSE),E137),"")</f>
        <v>I_0108-11</v>
      </c>
      <c r="G137" s="74" t="s">
        <v>834</v>
      </c>
      <c r="H137" s="26" t="str">
        <f>IFERROR(VLOOKUP(G137,'LOOK-UP TABLES'!$E$9:$J$101,2,FALSE),"")</f>
        <v>DI</v>
      </c>
      <c r="I137" s="29" t="str">
        <f>IFERROR(VLOOKUP(G137,'LOOK-UP TABLES'!$E$9:$J$101,3,FALSE),"")</f>
        <v>120V</v>
      </c>
      <c r="J137" s="21" t="s">
        <v>877</v>
      </c>
      <c r="K137" s="513" t="str">
        <f t="shared" si="66"/>
        <v>SL3-BC-HPU1-PSH2</v>
      </c>
      <c r="L137" s="76"/>
      <c r="M137" s="143" t="str">
        <f>IF($J137&lt;&gt;"",IF(VLOOKUP($J137,INSTRUMENT_LIST!$L$10:$R$716,3,FALSE)=0,"",VLOOKUP($J137,INSTRUMENT_LIST!$L$10:$R$716,3,FALSE)),"")</f>
        <v>Shiploader 3</v>
      </c>
      <c r="N137" s="143" t="str">
        <f>IF($J137&lt;&gt;"",IF(VLOOKUP($J137,INSTRUMENT_LIST!$L$10:$R$716,4,FALSE)=0,"",VLOOKUP($J137,INSTRUMENT_LIST!$L$10:$R$716,4,FALSE)),"")&amp;" "&amp;IF($J137&lt;&gt;"",IF(VLOOKUP($J137,INSTRUMENT_LIST!$L$10:$R$716,5,FALSE)=0,"",SUBSTITUTE(VLOOKUP($J137,INSTRUMENT_LIST!$L$10:$R$716,5,FALSE),"LOCAL CONTROL STATION","LCS")),"")</f>
        <v>Boom Conveyor Take-Up HPU</v>
      </c>
      <c r="O137" s="143" t="str">
        <f>IF($J137&lt;&gt;"",IF(VLOOKUP($J137,INSTRUMENT_LIST!$L$10:$R$716,6,FALSE)=0,"",VLOOKUP($J137,INSTRUMENT_LIST!$L$10:$R$716,6,FALSE)),"")</f>
        <v>Return Filter Plugged</v>
      </c>
      <c r="P137" s="143" t="str">
        <f>IF($J137&lt;&gt;"",IF(VLOOKUP($J137,INSTRUMENT_LIST!$L$10:$R$716,7,FALSE)=0,"",VLOOKUP($J137,INSTRUMENT_LIST!$L$10:$R$716,7,FALSE)),"")</f>
        <v>Switch</v>
      </c>
      <c r="Q137" s="143" t="str">
        <f t="shared" si="70"/>
        <v xml:space="preserve">Shiploader 3 Boom Conveyor Take-Up HPU Return Filter Plugged Switch </v>
      </c>
      <c r="R137" s="161"/>
      <c r="S137" s="161"/>
      <c r="T137" s="160"/>
      <c r="U137" s="160"/>
      <c r="V137" s="160"/>
      <c r="W137" s="160"/>
      <c r="X137" s="160"/>
      <c r="Y137" s="160"/>
      <c r="Z137" s="160"/>
      <c r="AA137" s="160"/>
      <c r="AB137" s="68" t="str">
        <f t="shared" si="67"/>
        <v>DI_0108.11</v>
      </c>
      <c r="AC137" s="26"/>
      <c r="AD137" s="55"/>
      <c r="AE137" s="38" t="str">
        <f t="shared" si="68"/>
        <v>SL3-MEH-ACP1</v>
      </c>
    </row>
    <row r="138" spans="1:31" ht="15" customHeight="1" x14ac:dyDescent="0.25">
      <c r="A138" s="263" t="s">
        <v>9</v>
      </c>
      <c r="B138" s="253" t="str">
        <f t="shared" si="65"/>
        <v>SL3-MEH-ACP1</v>
      </c>
      <c r="C138" s="146" t="str">
        <f t="shared" si="44"/>
        <v>01</v>
      </c>
      <c r="D138" s="70" t="str">
        <f t="shared" si="69"/>
        <v>08</v>
      </c>
      <c r="E138" s="70" t="s">
        <v>396</v>
      </c>
      <c r="F138" s="29" t="str">
        <f>IFERROR(CONCATENATE(VLOOKUP(G138,'LOOK-UP TABLES'!$E$9:$J$101,5,FALSE),C138,D138,VLOOKUP(G138,'LOOK-UP TABLES'!$E$9:$J$101,6,FALSE),E138),"")</f>
        <v>I_0108-12</v>
      </c>
      <c r="G138" s="74" t="s">
        <v>834</v>
      </c>
      <c r="H138" s="26" t="str">
        <f>IFERROR(VLOOKUP(G138,'LOOK-UP TABLES'!$E$9:$J$101,2,FALSE),"")</f>
        <v>DI</v>
      </c>
      <c r="I138" s="29" t="str">
        <f>IFERROR(VLOOKUP(G138,'LOOK-UP TABLES'!$E$9:$J$101,3,FALSE),"")</f>
        <v>120V</v>
      </c>
      <c r="J138" s="138" t="s">
        <v>878</v>
      </c>
      <c r="K138" s="513" t="str">
        <f t="shared" si="66"/>
        <v>SL3-BC-HPU1-S1</v>
      </c>
      <c r="L138" s="76"/>
      <c r="M138" s="143" t="str">
        <f>IF($J138&lt;&gt;"",IF(VLOOKUP($J138,INSTRUMENT_LIST!$L$10:$R$716,3,FALSE)=0,"",VLOOKUP($J138,INSTRUMENT_LIST!$L$10:$R$716,3,FALSE)),"")</f>
        <v>Shiploader 3</v>
      </c>
      <c r="N138" s="143" t="str">
        <f>IF($J138&lt;&gt;"",IF(VLOOKUP($J138,INSTRUMENT_LIST!$L$10:$R$716,4,FALSE)=0,"",VLOOKUP($J138,INSTRUMENT_LIST!$L$10:$R$716,4,FALSE)),"")&amp;" "&amp;IF($J138&lt;&gt;"",IF(VLOOKUP($J138,INSTRUMENT_LIST!$L$10:$R$716,5,FALSE)=0,"",SUBSTITUTE(VLOOKUP($J138,INSTRUMENT_LIST!$L$10:$R$716,5,FALSE),"LOCAL CONTROL STATION","LCS")),"")</f>
        <v>Boom Conveyor Take-Up HPU</v>
      </c>
      <c r="O138" s="143" t="str">
        <f>IF($J138&lt;&gt;"",IF(VLOOKUP($J138,INSTRUMENT_LIST!$L$10:$R$716,6,FALSE)=0,"",VLOOKUP($J138,INSTRUMENT_LIST!$L$10:$R$716,6,FALSE)),"")</f>
        <v xml:space="preserve">Suction Valve Open </v>
      </c>
      <c r="P138" s="143" t="str">
        <f>IF($J138&lt;&gt;"",IF(VLOOKUP($J138,INSTRUMENT_LIST!$L$10:$R$716,7,FALSE)=0,"",VLOOKUP($J138,INSTRUMENT_LIST!$L$10:$R$716,7,FALSE)),"")</f>
        <v>Switch</v>
      </c>
      <c r="Q138" s="143" t="str">
        <f t="shared" si="70"/>
        <v xml:space="preserve">Shiploader 3 Boom Conveyor Take-Up HPU Suction Valve Open  Switch </v>
      </c>
      <c r="R138" s="160"/>
      <c r="S138" s="160"/>
      <c r="T138" s="160"/>
      <c r="U138" s="160"/>
      <c r="V138" s="160"/>
      <c r="W138" s="160"/>
      <c r="X138" s="160"/>
      <c r="Y138" s="160"/>
      <c r="Z138" s="160"/>
      <c r="AA138" s="160"/>
      <c r="AB138" s="68" t="str">
        <f t="shared" si="67"/>
        <v>DI_0108.12</v>
      </c>
      <c r="AC138" s="26"/>
      <c r="AD138" s="55"/>
      <c r="AE138" s="38" t="str">
        <f t="shared" si="68"/>
        <v>SL3-MEH-ACP1</v>
      </c>
    </row>
    <row r="139" spans="1:31" ht="15" customHeight="1" x14ac:dyDescent="0.25">
      <c r="A139" s="263" t="s">
        <v>9</v>
      </c>
      <c r="B139" s="253" t="str">
        <f t="shared" si="65"/>
        <v>SL3-MEH-ACP1</v>
      </c>
      <c r="C139" s="146" t="str">
        <f t="shared" si="44"/>
        <v>01</v>
      </c>
      <c r="D139" s="70" t="str">
        <f t="shared" si="69"/>
        <v>08</v>
      </c>
      <c r="E139" s="70" t="s">
        <v>586</v>
      </c>
      <c r="F139" s="29" t="str">
        <f>IFERROR(CONCATENATE(VLOOKUP(G139,'LOOK-UP TABLES'!$E$9:$J$101,5,FALSE),C139,D139,VLOOKUP(G139,'LOOK-UP TABLES'!$E$9:$J$101,6,FALSE),E139),"")</f>
        <v>I_0108-13</v>
      </c>
      <c r="G139" s="74" t="s">
        <v>834</v>
      </c>
      <c r="H139" s="26" t="str">
        <f>IFERROR(VLOOKUP(G139,'LOOK-UP TABLES'!$E$9:$J$101,2,FALSE),"")</f>
        <v>DI</v>
      </c>
      <c r="I139" s="29" t="str">
        <f>IFERROR(VLOOKUP(G139,'LOOK-UP TABLES'!$E$9:$J$101,3,FALSE),"")</f>
        <v>120V</v>
      </c>
      <c r="J139" s="21" t="s">
        <v>879</v>
      </c>
      <c r="K139" s="513" t="str">
        <f t="shared" si="66"/>
        <v>SL3-BCB-G-ZPX1</v>
      </c>
      <c r="L139" s="72"/>
      <c r="M139" s="143" t="str">
        <f>IF($J139&lt;&gt;"",IF(VLOOKUP($J139,INSTRUMENT_LIST!$L$10:$R$716,3,FALSE)=0,"",VLOOKUP($J139,INSTRUMENT_LIST!$L$10:$R$716,3,FALSE)),"")</f>
        <v>Shiploader 3</v>
      </c>
      <c r="N139" s="143" t="str">
        <f>IF($J139&lt;&gt;"",IF(VLOOKUP($J139,INSTRUMENT_LIST!$L$10:$R$716,4,FALSE)=0,"",VLOOKUP($J139,INSTRUMENT_LIST!$L$10:$R$716,4,FALSE)),"")&amp;" "&amp;IF($J139&lt;&gt;"",IF(VLOOKUP($J139,INSTRUMENT_LIST!$L$10:$R$716,5,FALSE)=0,"",SUBSTITUTE(VLOOKUP($J139,INSTRUMENT_LIST!$L$10:$R$716,5,FALSE),"LOCAL CONTROL STATION","LCS")),"")</f>
        <v>Boom Conveyor Bridge Safety Gate Status</v>
      </c>
      <c r="O139" s="143" t="str">
        <f>IF($J139&lt;&gt;"",IF(VLOOKUP($J139,INSTRUMENT_LIST!$L$10:$R$716,6,FALSE)=0,"",VLOOKUP($J139,INSTRUMENT_LIST!$L$10:$R$716,6,FALSE)),"")</f>
        <v>Near E-house</v>
      </c>
      <c r="P139" s="143" t="str">
        <f>IF($J139&lt;&gt;"",IF(VLOOKUP($J139,INSTRUMENT_LIST!$L$10:$R$716,7,FALSE)=0,"",VLOOKUP($J139,INSTRUMENT_LIST!$L$10:$R$716,7,FALSE)),"")</f>
        <v>Proximity Switch</v>
      </c>
      <c r="Q139" s="143" t="str">
        <f t="shared" si="70"/>
        <v xml:space="preserve">Shiploader 3 Boom Conveyor Bridge Safety Gate Status Near E-house Proximity Switch </v>
      </c>
      <c r="R139" s="160"/>
      <c r="S139" s="160"/>
      <c r="T139" s="160"/>
      <c r="U139" s="160"/>
      <c r="V139" s="160"/>
      <c r="W139" s="160"/>
      <c r="X139" s="160"/>
      <c r="Y139" s="160"/>
      <c r="Z139" s="160"/>
      <c r="AA139" s="160"/>
      <c r="AB139" s="68" t="str">
        <f t="shared" si="67"/>
        <v>DI_0108.13</v>
      </c>
      <c r="AC139" s="26"/>
      <c r="AD139" s="55"/>
      <c r="AE139" s="38" t="str">
        <f t="shared" si="68"/>
        <v>SL3-MEH-ACP1</v>
      </c>
    </row>
    <row r="140" spans="1:31" ht="15" customHeight="1" x14ac:dyDescent="0.25">
      <c r="A140" s="263" t="s">
        <v>9</v>
      </c>
      <c r="B140" s="253" t="str">
        <f t="shared" si="65"/>
        <v>SL3-MEH-ACP1</v>
      </c>
      <c r="C140" s="146" t="str">
        <f t="shared" si="44"/>
        <v>01</v>
      </c>
      <c r="D140" s="70" t="str">
        <f t="shared" si="69"/>
        <v>08</v>
      </c>
      <c r="E140" s="70" t="s">
        <v>589</v>
      </c>
      <c r="F140" s="29" t="str">
        <f>IFERROR(CONCATENATE(VLOOKUP(G140,'LOOK-UP TABLES'!$E$9:$J$101,5,FALSE),C140,D140,VLOOKUP(G140,'LOOK-UP TABLES'!$E$9:$J$101,6,FALSE),E140),"")</f>
        <v>I_0108-14</v>
      </c>
      <c r="G140" s="74" t="s">
        <v>834</v>
      </c>
      <c r="H140" s="26" t="str">
        <f>IFERROR(VLOOKUP(G140,'LOOK-UP TABLES'!$E$9:$J$101,2,FALSE),"")</f>
        <v>DI</v>
      </c>
      <c r="I140" s="29" t="str">
        <f>IFERROR(VLOOKUP(G140,'LOOK-UP TABLES'!$E$9:$J$101,3,FALSE),"")</f>
        <v>120V</v>
      </c>
      <c r="J140" s="21"/>
      <c r="K140" s="55" t="str">
        <f t="shared" si="66"/>
        <v>SPARE</v>
      </c>
      <c r="L140" s="72"/>
      <c r="M140" s="143" t="str">
        <f>IF($J140&lt;&gt;"",IF(VLOOKUP($J140,INSTRUMENT_LIST!$L$10:$R$716,3,FALSE)=0,"",VLOOKUP($J140,INSTRUMENT_LIST!$L$10:$R$716,3,FALSE)),"")</f>
        <v/>
      </c>
      <c r="N140" s="143" t="str">
        <f>IF($J140&lt;&gt;"",IF(VLOOKUP($J140,INSTRUMENT_LIST!$L$10:$R$716,4,FALSE)=0,"",VLOOKUP($J140,INSTRUMENT_LIST!$L$10:$R$716,4,FALSE)),"")&amp;" "&amp;IF($J140&lt;&gt;"",IF(VLOOKUP($J140,INSTRUMENT_LIST!$L$10:$R$716,5,FALSE)=0,"",SUBSTITUTE(VLOOKUP($J140,INSTRUMENT_LIST!$L$10:$R$716,5,FALSE),"LOCAL CONTROL STATION","LCS")),"")</f>
        <v xml:space="preserve"> </v>
      </c>
      <c r="O140" s="143" t="str">
        <f>IF($J140&lt;&gt;"",IF(VLOOKUP($J140,INSTRUMENT_LIST!$L$10:$R$716,6,FALSE)=0,"",VLOOKUP($J140,INSTRUMENT_LIST!$L$10:$R$716,6,FALSE)),"")</f>
        <v/>
      </c>
      <c r="P140" s="143" t="str">
        <f>IF($J140&lt;&gt;"",IF(VLOOKUP($J140,INSTRUMENT_LIST!$L$10:$R$716,7,FALSE)=0,"",VLOOKUP($J140,INSTRUMENT_LIST!$L$10:$R$716,7,FALSE)),"")</f>
        <v/>
      </c>
      <c r="Q140" s="143" t="str">
        <f t="shared" si="70"/>
        <v xml:space="preserve">  </v>
      </c>
      <c r="R140" s="160"/>
      <c r="S140" s="160"/>
      <c r="T140" s="160"/>
      <c r="U140" s="160"/>
      <c r="V140" s="160"/>
      <c r="W140" s="160"/>
      <c r="X140" s="160"/>
      <c r="Y140" s="160"/>
      <c r="Z140" s="160"/>
      <c r="AA140" s="160"/>
      <c r="AB140" s="68" t="str">
        <f t="shared" si="67"/>
        <v>DI_0108.14</v>
      </c>
      <c r="AC140" s="26"/>
      <c r="AD140" s="55"/>
      <c r="AE140" s="38" t="str">
        <f t="shared" si="68"/>
        <v>SL3-MEH-ACP1</v>
      </c>
    </row>
    <row r="141" spans="1:31" ht="15" customHeight="1" x14ac:dyDescent="0.25">
      <c r="A141" s="263" t="s">
        <v>9</v>
      </c>
      <c r="B141" s="253" t="str">
        <f t="shared" si="65"/>
        <v>SL3-MEH-ACP1</v>
      </c>
      <c r="C141" s="146" t="str">
        <f t="shared" si="44"/>
        <v>01</v>
      </c>
      <c r="D141" s="70" t="str">
        <f t="shared" si="69"/>
        <v>08</v>
      </c>
      <c r="E141" s="70" t="s">
        <v>591</v>
      </c>
      <c r="F141" s="29" t="str">
        <f>IFERROR(CONCATENATE(VLOOKUP(G141,'LOOK-UP TABLES'!$E$9:$J$101,5,FALSE),C141,D141,VLOOKUP(G141,'LOOK-UP TABLES'!$E$9:$J$101,6,FALSE),E141),"")</f>
        <v>I_0108-15</v>
      </c>
      <c r="G141" s="74" t="s">
        <v>834</v>
      </c>
      <c r="H141" s="26" t="str">
        <f>IFERROR(VLOOKUP(G141,'LOOK-UP TABLES'!$E$9:$J$101,2,FALSE),"")</f>
        <v>DI</v>
      </c>
      <c r="I141" s="29" t="str">
        <f>IFERROR(VLOOKUP(G141,'LOOK-UP TABLES'!$E$9:$J$101,3,FALSE),"")</f>
        <v>120V</v>
      </c>
      <c r="J141" s="21"/>
      <c r="K141" s="55" t="str">
        <f t="shared" si="66"/>
        <v>SPARE</v>
      </c>
      <c r="L141" s="72"/>
      <c r="M141" s="143" t="str">
        <f>IF($J141&lt;&gt;"",IF(VLOOKUP($J141,INSTRUMENT_LIST!$L$10:$R$716,3,FALSE)=0,"",VLOOKUP($J141,INSTRUMENT_LIST!$L$10:$R$716,3,FALSE)),"")</f>
        <v/>
      </c>
      <c r="N141" s="143" t="str">
        <f>IF($J141&lt;&gt;"",IF(VLOOKUP($J141,INSTRUMENT_LIST!$L$10:$R$716,4,FALSE)=0,"",VLOOKUP($J141,INSTRUMENT_LIST!$L$10:$R$716,4,FALSE)),"")&amp;" "&amp;IF($J141&lt;&gt;"",IF(VLOOKUP($J141,INSTRUMENT_LIST!$L$10:$R$716,5,FALSE)=0,"",SUBSTITUTE(VLOOKUP($J141,INSTRUMENT_LIST!$L$10:$R$716,5,FALSE),"LOCAL CONTROL STATION","LCS")),"")</f>
        <v xml:space="preserve"> </v>
      </c>
      <c r="O141" s="143" t="str">
        <f>IF($J141&lt;&gt;"",IF(VLOOKUP($J141,INSTRUMENT_LIST!$L$10:$R$716,6,FALSE)=0,"",VLOOKUP($J141,INSTRUMENT_LIST!$L$10:$R$716,6,FALSE)),"")</f>
        <v/>
      </c>
      <c r="P141" s="143" t="str">
        <f>IF($J141&lt;&gt;"",IF(VLOOKUP($J141,INSTRUMENT_LIST!$L$10:$R$716,7,FALSE)=0,"",VLOOKUP($J141,INSTRUMENT_LIST!$L$10:$R$716,7,FALSE)),"")</f>
        <v/>
      </c>
      <c r="Q141" s="143" t="str">
        <f t="shared" si="70"/>
        <v xml:space="preserve">  </v>
      </c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68" t="str">
        <f t="shared" si="67"/>
        <v>DI_0108.15</v>
      </c>
      <c r="AC141" s="55"/>
      <c r="AD141" s="55"/>
      <c r="AE141" s="38" t="str">
        <f t="shared" si="68"/>
        <v>SL3-MEH-ACP1</v>
      </c>
    </row>
    <row r="142" spans="1:31" ht="15" customHeight="1" x14ac:dyDescent="0.25">
      <c r="A142" s="321" t="s">
        <v>9</v>
      </c>
      <c r="B142" s="322" t="str">
        <f t="shared" si="65"/>
        <v>SL3-MEH-ACP1</v>
      </c>
      <c r="C142" s="323" t="str">
        <f t="shared" si="44"/>
        <v>01</v>
      </c>
      <c r="D142" s="324" t="s">
        <v>682</v>
      </c>
      <c r="E142" s="325"/>
      <c r="F142" s="325"/>
      <c r="G142" s="325" t="s">
        <v>853</v>
      </c>
      <c r="H142" s="326"/>
      <c r="I142" s="325" t="s">
        <v>790</v>
      </c>
      <c r="J142" s="327"/>
      <c r="K142" s="328"/>
      <c r="L142" s="329"/>
      <c r="M142" s="326"/>
      <c r="N142" s="326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325"/>
      <c r="Z142" s="325"/>
      <c r="AA142" s="325"/>
      <c r="AB142" s="325"/>
      <c r="AC142" s="323"/>
      <c r="AD142" s="330"/>
      <c r="AE142" s="38" t="str">
        <f t="shared" si="68"/>
        <v>SL3-MEH-ACP1</v>
      </c>
    </row>
    <row r="143" spans="1:31" ht="15" customHeight="1" x14ac:dyDescent="0.25">
      <c r="A143" s="73"/>
      <c r="B143" s="266"/>
      <c r="C143" s="267"/>
      <c r="D143" s="268"/>
      <c r="E143" s="269"/>
      <c r="F143" s="269"/>
      <c r="G143" s="269"/>
      <c r="H143" s="270"/>
      <c r="I143" s="269"/>
      <c r="J143" s="271"/>
      <c r="K143" s="272"/>
      <c r="L143" s="273"/>
      <c r="M143" s="270"/>
      <c r="N143" s="270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  <c r="AA143" s="269"/>
      <c r="AB143" s="269"/>
      <c r="AC143" s="267"/>
      <c r="AD143" s="274"/>
    </row>
    <row r="144" spans="1:31" ht="15" customHeight="1" x14ac:dyDescent="0.25">
      <c r="A144" s="263" t="s">
        <v>9</v>
      </c>
      <c r="B144" s="253" t="str">
        <f t="shared" ref="B144:B160" si="71">$B$23</f>
        <v>SL3-MEH-ACP1</v>
      </c>
      <c r="C144" s="146" t="str">
        <f t="shared" si="44"/>
        <v>01</v>
      </c>
      <c r="D144" s="73" t="s">
        <v>683</v>
      </c>
      <c r="E144" s="70" t="s">
        <v>786</v>
      </c>
      <c r="F144" s="29" t="str">
        <f>IFERROR(CONCATENATE(VLOOKUP(G144,'LOOK-UP TABLES'!$E$9:$J$101,5,FALSE),C144,D144,VLOOKUP(G144,'LOOK-UP TABLES'!$E$9:$J$101,6,FALSE),E144),"")</f>
        <v>I_0109-00</v>
      </c>
      <c r="G144" s="74" t="s">
        <v>834</v>
      </c>
      <c r="H144" s="26" t="str">
        <f>IFERROR(VLOOKUP(G144,'LOOK-UP TABLES'!$E$9:$J$101,2,FALSE),"")</f>
        <v>DI</v>
      </c>
      <c r="I144" s="29" t="str">
        <f>IFERROR(VLOOKUP(G144,'LOOK-UP TABLES'!$E$9:$J$101,3,FALSE),"")</f>
        <v>120V</v>
      </c>
      <c r="J144" s="21" t="s">
        <v>880</v>
      </c>
      <c r="K144" s="513" t="str">
        <f t="shared" ref="K144:K159" si="72">IF(J144&lt;&gt;"",CONCATENATE(J144,L144),"SPARE")</f>
        <v>SL3-PD-FS01</v>
      </c>
      <c r="L144" s="76"/>
      <c r="M144" s="143" t="str">
        <f>IF($J144&lt;&gt;"",IF(VLOOKUP($J144,INSTRUMENT_LIST!$L$10:$R$716,3,FALSE)=0,"",VLOOKUP($J144,INSTRUMENT_LIST!$L$10:$R$716,3,FALSE)),"")</f>
        <v>Shiploader 3</v>
      </c>
      <c r="N144" s="143" t="str">
        <f>IF($J144&lt;&gt;"",IF(VLOOKUP($J144,INSTRUMENT_LIST!$L$10:$R$716,4,FALSE)=0,"",VLOOKUP($J144,INSTRUMENT_LIST!$L$10:$R$716,4,FALSE)),"")&amp;" "&amp;IF($J144&lt;&gt;"",IF(VLOOKUP($J144,INSTRUMENT_LIST!$L$10:$R$716,5,FALSE)=0,"",SUBSTITUTE(VLOOKUP($J144,INSTRUMENT_LIST!$L$10:$R$716,5,FALSE),"LOCAL CONTROL STATION","LCS")),"")</f>
        <v>Pivot Deck Washdown Flow Switch</v>
      </c>
      <c r="O144" s="143" t="str">
        <f>IF($J144&lt;&gt;"",IF(VLOOKUP($J144,INSTRUMENT_LIST!$L$10:$R$716,6,FALSE)=0,"",VLOOKUP($J144,INSTRUMENT_LIST!$L$10:$R$716,6,FALSE)),"")</f>
        <v xml:space="preserve">Supply </v>
      </c>
      <c r="P144" s="143" t="str">
        <f>IF($J144&lt;&gt;"",IF(VLOOKUP($J144,INSTRUMENT_LIST!$L$10:$R$716,7,FALSE)=0,"",VLOOKUP($J144,INSTRUMENT_LIST!$L$10:$R$716,7,FALSE)),"")</f>
        <v/>
      </c>
      <c r="Q144" s="143" t="str">
        <f>CONCATENATE(M144,IF(M144&lt;&gt;""," ",""),N144,IF(N144&lt;&gt;""," ",""),O144,IF(O144&lt;&gt;""," ",""),P144,IF(P144&lt;&gt;""," ",""))</f>
        <v xml:space="preserve">Shiploader 3 Pivot Deck Washdown Flow Switch Supply  </v>
      </c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68" t="str">
        <f t="shared" ref="AB144:AB159" si="73">IF((OR(H144="AI",H144="AO")),CONCATENATE(H144,"_",C144,D144,"_CH[",E144,"]"),CONCATENATE(H144,"_",C144,D144,".",E144))</f>
        <v>DI_0109.00</v>
      </c>
      <c r="AC144" s="55"/>
      <c r="AD144" s="55"/>
      <c r="AE144" s="38" t="str">
        <f t="shared" ref="AE144:AE160" si="74">B144</f>
        <v>SL3-MEH-ACP1</v>
      </c>
    </row>
    <row r="145" spans="1:31" ht="15" customHeight="1" x14ac:dyDescent="0.25">
      <c r="A145" s="263" t="s">
        <v>9</v>
      </c>
      <c r="B145" s="253" t="str">
        <f t="shared" si="71"/>
        <v>SL3-MEH-ACP1</v>
      </c>
      <c r="C145" s="146" t="str">
        <f t="shared" si="44"/>
        <v>01</v>
      </c>
      <c r="D145" s="70" t="str">
        <f t="shared" ref="D145:D159" si="75">D144</f>
        <v>09</v>
      </c>
      <c r="E145" s="70" t="s">
        <v>645</v>
      </c>
      <c r="F145" s="29" t="str">
        <f>IFERROR(CONCATENATE(VLOOKUP(G145,'LOOK-UP TABLES'!$E$9:$J$101,5,FALSE),C145,D145,VLOOKUP(G145,'LOOK-UP TABLES'!$E$9:$J$101,6,FALSE),E145),"")</f>
        <v>I_0109-01</v>
      </c>
      <c r="G145" s="74" t="s">
        <v>834</v>
      </c>
      <c r="H145" s="26" t="str">
        <f>IFERROR(VLOOKUP(G145,'LOOK-UP TABLES'!$E$9:$J$101,2,FALSE),"")</f>
        <v>DI</v>
      </c>
      <c r="I145" s="29" t="str">
        <f>IFERROR(VLOOKUP(G145,'LOOK-UP TABLES'!$E$9:$J$101,3,FALSE),"")</f>
        <v>120V</v>
      </c>
      <c r="J145" s="21" t="s">
        <v>881</v>
      </c>
      <c r="K145" s="513" t="str">
        <f t="shared" si="72"/>
        <v>SL3-PD-BV01</v>
      </c>
      <c r="L145" s="76"/>
      <c r="M145" s="143" t="str">
        <f>IF($J145&lt;&gt;"",IF(VLOOKUP($J145,INSTRUMENT_LIST!$L$10:$R$716,3,FALSE)=0,"",VLOOKUP($J145,INSTRUMENT_LIST!$L$10:$R$716,3,FALSE)),"")</f>
        <v>Shiploader 3</v>
      </c>
      <c r="N145" s="143" t="str">
        <f>IF($J145&lt;&gt;"",IF(VLOOKUP($J145,INSTRUMENT_LIST!$L$10:$R$716,4,FALSE)=0,"",VLOOKUP($J145,INSTRUMENT_LIST!$L$10:$R$716,4,FALSE)),"")&amp;" "&amp;IF($J145&lt;&gt;"",IF(VLOOKUP($J145,INSTRUMENT_LIST!$L$10:$R$716,5,FALSE)=0,"",SUBSTITUTE(VLOOKUP($J145,INSTRUMENT_LIST!$L$10:$R$716,5,FALSE),"LOCAL CONTROL STATION","LCS")),"")</f>
        <v>Pivot Deck Washdown Ball Valve Normally Open</v>
      </c>
      <c r="O145" s="143" t="str">
        <f>IF($J145&lt;&gt;"",IF(VLOOKUP($J145,INSTRUMENT_LIST!$L$10:$R$716,6,FALSE)=0,"",VLOOKUP($J145,INSTRUMENT_LIST!$L$10:$R$716,6,FALSE)),"")</f>
        <v>Manual Bypass</v>
      </c>
      <c r="P145" s="143" t="str">
        <f>IF($J145&lt;&gt;"",IF(VLOOKUP($J145,INSTRUMENT_LIST!$L$10:$R$716,7,FALSE)=0,"",VLOOKUP($J145,INSTRUMENT_LIST!$L$10:$R$716,7,FALSE)),"")</f>
        <v/>
      </c>
      <c r="Q145" s="143" t="str">
        <f t="shared" ref="Q145:Q159" si="76">CONCATENATE(M145,IF(M145&lt;&gt;""," ",""),N145,IF(N145&lt;&gt;""," ",""),O145,IF(O145&lt;&gt;""," ",""),P145,IF(P145&lt;&gt;""," ",""))</f>
        <v xml:space="preserve">Shiploader 3 Pivot Deck Washdown Ball Valve Normally Open Manual Bypass </v>
      </c>
      <c r="R145" s="161"/>
      <c r="S145" s="161"/>
      <c r="T145" s="160"/>
      <c r="U145" s="160"/>
      <c r="V145" s="160"/>
      <c r="W145" s="160"/>
      <c r="X145" s="160"/>
      <c r="Y145" s="160"/>
      <c r="Z145" s="160"/>
      <c r="AA145" s="160"/>
      <c r="AB145" s="68" t="str">
        <f t="shared" si="73"/>
        <v>DI_0109.01</v>
      </c>
      <c r="AC145" s="55"/>
      <c r="AD145" s="55"/>
      <c r="AE145" s="38" t="str">
        <f t="shared" si="74"/>
        <v>SL3-MEH-ACP1</v>
      </c>
    </row>
    <row r="146" spans="1:31" ht="15" customHeight="1" x14ac:dyDescent="0.25">
      <c r="A146" s="263" t="s">
        <v>9</v>
      </c>
      <c r="B146" s="253" t="str">
        <f t="shared" si="71"/>
        <v>SL3-MEH-ACP1</v>
      </c>
      <c r="C146" s="146" t="str">
        <f t="shared" si="44"/>
        <v>01</v>
      </c>
      <c r="D146" s="70" t="str">
        <f t="shared" si="75"/>
        <v>09</v>
      </c>
      <c r="E146" s="70" t="s">
        <v>660</v>
      </c>
      <c r="F146" s="29" t="str">
        <f>IFERROR(CONCATENATE(VLOOKUP(G146,'LOOK-UP TABLES'!$E$9:$J$101,5,FALSE),C146,D146,VLOOKUP(G146,'LOOK-UP TABLES'!$E$9:$J$101,6,FALSE),E146),"")</f>
        <v>I_0109-02</v>
      </c>
      <c r="G146" s="74" t="s">
        <v>834</v>
      </c>
      <c r="H146" s="26" t="str">
        <f>IFERROR(VLOOKUP(G146,'LOOK-UP TABLES'!$E$9:$J$101,2,FALSE),"")</f>
        <v>DI</v>
      </c>
      <c r="I146" s="29" t="str">
        <f>IFERROR(VLOOKUP(G146,'LOOK-UP TABLES'!$E$9:$J$101,3,FALSE),"")</f>
        <v>120V</v>
      </c>
      <c r="J146" s="21" t="s">
        <v>882</v>
      </c>
      <c r="K146" s="513" t="str">
        <f t="shared" si="72"/>
        <v>SL3-PD-BV02</v>
      </c>
      <c r="L146" s="76"/>
      <c r="M146" s="143" t="str">
        <f>IF($J146&lt;&gt;"",IF(VLOOKUP($J146,INSTRUMENT_LIST!$L$10:$R$716,3,FALSE)=0,"",VLOOKUP($J146,INSTRUMENT_LIST!$L$10:$R$716,3,FALSE)),"")</f>
        <v>Shiploader 3</v>
      </c>
      <c r="N146" s="143" t="str">
        <f>IF($J146&lt;&gt;"",IF(VLOOKUP($J146,INSTRUMENT_LIST!$L$10:$R$716,4,FALSE)=0,"",VLOOKUP($J146,INSTRUMENT_LIST!$L$10:$R$716,4,FALSE)),"")&amp;" "&amp;IF($J146&lt;&gt;"",IF(VLOOKUP($J146,INSTRUMENT_LIST!$L$10:$R$716,5,FALSE)=0,"",SUBSTITUTE(VLOOKUP($J146,INSTRUMENT_LIST!$L$10:$R$716,5,FALSE),"LOCAL CONTROL STATION","LCS")),"")</f>
        <v>Pivot Deck Washdown Ball Valve Normally Open</v>
      </c>
      <c r="O146" s="143" t="str">
        <f>IF($J146&lt;&gt;"",IF(VLOOKUP($J146,INSTRUMENT_LIST!$L$10:$R$716,6,FALSE)=0,"",VLOOKUP($J146,INSTRUMENT_LIST!$L$10:$R$716,6,FALSE)),"")</f>
        <v>Manual Bypass</v>
      </c>
      <c r="P146" s="143" t="str">
        <f>IF($J146&lt;&gt;"",IF(VLOOKUP($J146,INSTRUMENT_LIST!$L$10:$R$716,7,FALSE)=0,"",VLOOKUP($J146,INSTRUMENT_LIST!$L$10:$R$716,7,FALSE)),"")</f>
        <v/>
      </c>
      <c r="Q146" s="143" t="str">
        <f t="shared" si="76"/>
        <v xml:space="preserve">Shiploader 3 Pivot Deck Washdown Ball Valve Normally Open Manual Bypass </v>
      </c>
      <c r="R146" s="161"/>
      <c r="S146" s="161"/>
      <c r="T146" s="160"/>
      <c r="U146" s="160"/>
      <c r="V146" s="160"/>
      <c r="W146" s="160"/>
      <c r="X146" s="160"/>
      <c r="Y146" s="160"/>
      <c r="Z146" s="160"/>
      <c r="AA146" s="160"/>
      <c r="AB146" s="68" t="str">
        <f t="shared" si="73"/>
        <v>DI_0109.02</v>
      </c>
      <c r="AC146" s="55"/>
      <c r="AD146" s="55"/>
      <c r="AE146" s="38" t="str">
        <f t="shared" si="74"/>
        <v>SL3-MEH-ACP1</v>
      </c>
    </row>
    <row r="147" spans="1:31" ht="15" customHeight="1" x14ac:dyDescent="0.25">
      <c r="A147" s="263" t="s">
        <v>9</v>
      </c>
      <c r="B147" s="253" t="str">
        <f t="shared" si="71"/>
        <v>SL3-MEH-ACP1</v>
      </c>
      <c r="C147" s="146" t="str">
        <f t="shared" si="44"/>
        <v>01</v>
      </c>
      <c r="D147" s="70" t="str">
        <f t="shared" si="75"/>
        <v>09</v>
      </c>
      <c r="E147" s="70" t="s">
        <v>661</v>
      </c>
      <c r="F147" s="29" t="str">
        <f>IFERROR(CONCATENATE(VLOOKUP(G147,'LOOK-UP TABLES'!$E$9:$J$101,5,FALSE),C147,D147,VLOOKUP(G147,'LOOK-UP TABLES'!$E$9:$J$101,6,FALSE),E147),"")</f>
        <v>I_0109-03</v>
      </c>
      <c r="G147" s="74" t="s">
        <v>834</v>
      </c>
      <c r="H147" s="26" t="str">
        <f>IFERROR(VLOOKUP(G147,'LOOK-UP TABLES'!$E$9:$J$101,2,FALSE),"")</f>
        <v>DI</v>
      </c>
      <c r="I147" s="29" t="str">
        <f>IFERROR(VLOOKUP(G147,'LOOK-UP TABLES'!$E$9:$J$101,3,FALSE),"")</f>
        <v>120V</v>
      </c>
      <c r="J147" s="21" t="s">
        <v>883</v>
      </c>
      <c r="K147" s="513" t="str">
        <f t="shared" si="72"/>
        <v>SL3-PD-BV03</v>
      </c>
      <c r="L147" s="76"/>
      <c r="M147" s="143" t="str">
        <f>IF($J147&lt;&gt;"",IF(VLOOKUP($J147,INSTRUMENT_LIST!$L$10:$R$716,3,FALSE)=0,"",VLOOKUP($J147,INSTRUMENT_LIST!$L$10:$R$716,3,FALSE)),"")</f>
        <v>Shiploader 3</v>
      </c>
      <c r="N147" s="143" t="str">
        <f>IF($J147&lt;&gt;"",IF(VLOOKUP($J147,INSTRUMENT_LIST!$L$10:$R$716,4,FALSE)=0,"",VLOOKUP($J147,INSTRUMENT_LIST!$L$10:$R$716,4,FALSE)),"")&amp;" "&amp;IF($J147&lt;&gt;"",IF(VLOOKUP($J147,INSTRUMENT_LIST!$L$10:$R$716,5,FALSE)=0,"",SUBSTITUTE(VLOOKUP($J147,INSTRUMENT_LIST!$L$10:$R$716,5,FALSE),"LOCAL CONTROL STATION","LCS")),"")</f>
        <v>Pivot Deck Washdown Ball Valve Normally Close</v>
      </c>
      <c r="O147" s="143" t="str">
        <f>IF($J147&lt;&gt;"",IF(VLOOKUP($J147,INSTRUMENT_LIST!$L$10:$R$716,6,FALSE)=0,"",VLOOKUP($J147,INSTRUMENT_LIST!$L$10:$R$716,6,FALSE)),"")</f>
        <v>Manual Bypass</v>
      </c>
      <c r="P147" s="143" t="str">
        <f>IF($J147&lt;&gt;"",IF(VLOOKUP($J147,INSTRUMENT_LIST!$L$10:$R$716,7,FALSE)=0,"",VLOOKUP($J147,INSTRUMENT_LIST!$L$10:$R$716,7,FALSE)),"")</f>
        <v/>
      </c>
      <c r="Q147" s="143" t="str">
        <f t="shared" si="76"/>
        <v xml:space="preserve">Shiploader 3 Pivot Deck Washdown Ball Valve Normally Close Manual Bypass </v>
      </c>
      <c r="R147" s="161"/>
      <c r="S147" s="160"/>
      <c r="T147" s="160"/>
      <c r="U147" s="160"/>
      <c r="V147" s="160"/>
      <c r="W147" s="160"/>
      <c r="X147" s="160"/>
      <c r="Y147" s="160"/>
      <c r="Z147" s="160"/>
      <c r="AA147" s="160"/>
      <c r="AB147" s="68" t="str">
        <f t="shared" si="73"/>
        <v>DI_0109.03</v>
      </c>
      <c r="AC147" s="55"/>
      <c r="AD147" s="55"/>
      <c r="AE147" s="38" t="str">
        <f t="shared" si="74"/>
        <v>SL3-MEH-ACP1</v>
      </c>
    </row>
    <row r="148" spans="1:31" ht="15" customHeight="1" x14ac:dyDescent="0.25">
      <c r="A148" s="263" t="s">
        <v>9</v>
      </c>
      <c r="B148" s="253" t="str">
        <f t="shared" si="71"/>
        <v>SL3-MEH-ACP1</v>
      </c>
      <c r="C148" s="146" t="str">
        <f t="shared" si="44"/>
        <v>01</v>
      </c>
      <c r="D148" s="70" t="str">
        <f t="shared" si="75"/>
        <v>09</v>
      </c>
      <c r="E148" s="70" t="s">
        <v>676</v>
      </c>
      <c r="F148" s="29" t="str">
        <f>IFERROR(CONCATENATE(VLOOKUP(G148,'LOOK-UP TABLES'!$E$9:$J$101,5,FALSE),C148,D148,VLOOKUP(G148,'LOOK-UP TABLES'!$E$9:$J$101,6,FALSE),E148),"")</f>
        <v>I_0109-04</v>
      </c>
      <c r="G148" s="74" t="s">
        <v>834</v>
      </c>
      <c r="H148" s="26" t="str">
        <f>IFERROR(VLOOKUP(G148,'LOOK-UP TABLES'!$E$9:$J$101,2,FALSE),"")</f>
        <v>DI</v>
      </c>
      <c r="I148" s="29" t="str">
        <f>IFERROR(VLOOKUP(G148,'LOOK-UP TABLES'!$E$9:$J$101,3,FALSE),"")</f>
        <v>120V</v>
      </c>
      <c r="J148" s="21" t="s">
        <v>884</v>
      </c>
      <c r="K148" s="513" t="str">
        <f t="shared" si="72"/>
        <v>SL3-BR-BV04</v>
      </c>
      <c r="L148" s="76"/>
      <c r="M148" s="143" t="str">
        <f>IF($J148&lt;&gt;"",IF(VLOOKUP($J148,INSTRUMENT_LIST!$L$10:$R$716,3,FALSE)=0,"",VLOOKUP($J148,INSTRUMENT_LIST!$L$10:$R$716,3,FALSE)),"")</f>
        <v>Shiploader 3</v>
      </c>
      <c r="N148" s="143" t="str">
        <f>IF($J148&lt;&gt;"",IF(VLOOKUP($J148,INSTRUMENT_LIST!$L$10:$R$716,4,FALSE)=0,"",VLOOKUP($J148,INSTRUMENT_LIST!$L$10:$R$716,4,FALSE)),"")&amp;" "&amp;IF($J148&lt;&gt;"",IF(VLOOKUP($J148,INSTRUMENT_LIST!$L$10:$R$716,5,FALSE)=0,"",SUBSTITUTE(VLOOKUP($J148,INSTRUMENT_LIST!$L$10:$R$716,5,FALSE),"LOCAL CONTROL STATION","LCS")),"")</f>
        <v>Bridge Washdown Ball Valve Normally Open</v>
      </c>
      <c r="O148" s="143" t="str">
        <f>IF($J148&lt;&gt;"",IF(VLOOKUP($J148,INSTRUMENT_LIST!$L$10:$R$716,6,FALSE)=0,"",VLOOKUP($J148,INSTRUMENT_LIST!$L$10:$R$716,6,FALSE)),"")</f>
        <v>Supply to Bridge</v>
      </c>
      <c r="P148" s="143" t="str">
        <f>IF($J148&lt;&gt;"",IF(VLOOKUP($J148,INSTRUMENT_LIST!$L$10:$R$716,7,FALSE)=0,"",VLOOKUP($J148,INSTRUMENT_LIST!$L$10:$R$716,7,FALSE)),"")</f>
        <v/>
      </c>
      <c r="Q148" s="143" t="str">
        <f t="shared" si="76"/>
        <v xml:space="preserve">Shiploader 3 Bridge Washdown Ball Valve Normally Open Supply to Bridge </v>
      </c>
      <c r="R148" s="161"/>
      <c r="S148" s="161"/>
      <c r="T148" s="160"/>
      <c r="U148" s="160"/>
      <c r="V148" s="160"/>
      <c r="W148" s="160"/>
      <c r="X148" s="160"/>
      <c r="Y148" s="160"/>
      <c r="Z148" s="160"/>
      <c r="AA148" s="160"/>
      <c r="AB148" s="68" t="str">
        <f t="shared" si="73"/>
        <v>DI_0109.04</v>
      </c>
      <c r="AC148" s="55"/>
      <c r="AD148" s="55"/>
      <c r="AE148" s="38" t="str">
        <f t="shared" si="74"/>
        <v>SL3-MEH-ACP1</v>
      </c>
    </row>
    <row r="149" spans="1:31" ht="15" customHeight="1" x14ac:dyDescent="0.25">
      <c r="A149" s="263" t="s">
        <v>9</v>
      </c>
      <c r="B149" s="253" t="str">
        <f t="shared" si="71"/>
        <v>SL3-MEH-ACP1</v>
      </c>
      <c r="C149" s="146" t="str">
        <f t="shared" si="44"/>
        <v>01</v>
      </c>
      <c r="D149" s="70" t="str">
        <f t="shared" si="75"/>
        <v>09</v>
      </c>
      <c r="E149" s="70" t="s">
        <v>678</v>
      </c>
      <c r="F149" s="29" t="str">
        <f>IFERROR(CONCATENATE(VLOOKUP(G149,'LOOK-UP TABLES'!$E$9:$J$101,5,FALSE),C149,D149,VLOOKUP(G149,'LOOK-UP TABLES'!$E$9:$J$101,6,FALSE),E149),"")</f>
        <v>I_0109-05</v>
      </c>
      <c r="G149" s="74" t="s">
        <v>834</v>
      </c>
      <c r="H149" s="26" t="str">
        <f>IFERROR(VLOOKUP(G149,'LOOK-UP TABLES'!$E$9:$J$101,2,FALSE),"")</f>
        <v>DI</v>
      </c>
      <c r="I149" s="29" t="str">
        <f>IFERROR(VLOOKUP(G149,'LOOK-UP TABLES'!$E$9:$J$101,3,FALSE),"")</f>
        <v>120V</v>
      </c>
      <c r="J149" s="21"/>
      <c r="K149" s="55" t="str">
        <f t="shared" si="72"/>
        <v>SPARE</v>
      </c>
      <c r="L149" s="76"/>
      <c r="M149" s="143" t="str">
        <f>IF($J149&lt;&gt;"",IF(VLOOKUP($J149,INSTRUMENT_LIST!$L$10:$R$716,3,FALSE)=0,"",VLOOKUP($J149,INSTRUMENT_LIST!$L$10:$R$716,3,FALSE)),"")</f>
        <v/>
      </c>
      <c r="N149" s="143" t="str">
        <f>IF($J149&lt;&gt;"",IF(VLOOKUP($J149,INSTRUMENT_LIST!$L$10:$R$716,4,FALSE)=0,"",VLOOKUP($J149,INSTRUMENT_LIST!$L$10:$R$716,4,FALSE)),"")&amp;" "&amp;IF($J149&lt;&gt;"",IF(VLOOKUP($J149,INSTRUMENT_LIST!$L$10:$R$716,5,FALSE)=0,"",SUBSTITUTE(VLOOKUP($J149,INSTRUMENT_LIST!$L$10:$R$716,5,FALSE),"LOCAL CONTROL STATION","LCS")),"")</f>
        <v xml:space="preserve"> </v>
      </c>
      <c r="O149" s="143" t="str">
        <f>IF($J149&lt;&gt;"",IF(VLOOKUP($J149,INSTRUMENT_LIST!$L$10:$R$716,6,FALSE)=0,"",VLOOKUP($J149,INSTRUMENT_LIST!$L$10:$R$716,6,FALSE)),"")</f>
        <v/>
      </c>
      <c r="P149" s="143" t="str">
        <f>IF($J149&lt;&gt;"",IF(VLOOKUP($J149,INSTRUMENT_LIST!$L$10:$R$716,7,FALSE)=0,"",VLOOKUP($J149,INSTRUMENT_LIST!$L$10:$R$716,7,FALSE)),"")</f>
        <v/>
      </c>
      <c r="Q149" s="143" t="str">
        <f t="shared" si="76"/>
        <v xml:space="preserve">  </v>
      </c>
      <c r="R149" s="161"/>
      <c r="S149" s="161"/>
      <c r="T149" s="160"/>
      <c r="U149" s="160"/>
      <c r="V149" s="160"/>
      <c r="W149" s="160"/>
      <c r="X149" s="160"/>
      <c r="Y149" s="160"/>
      <c r="Z149" s="160"/>
      <c r="AA149" s="160"/>
      <c r="AB149" s="68" t="str">
        <f t="shared" si="73"/>
        <v>DI_0109.05</v>
      </c>
      <c r="AC149" s="55"/>
      <c r="AD149" s="55"/>
      <c r="AE149" s="38" t="str">
        <f t="shared" si="74"/>
        <v>SL3-MEH-ACP1</v>
      </c>
    </row>
    <row r="150" spans="1:31" ht="15" customHeight="1" x14ac:dyDescent="0.25">
      <c r="A150" s="263" t="s">
        <v>9</v>
      </c>
      <c r="B150" s="253" t="str">
        <f t="shared" si="71"/>
        <v>SL3-MEH-ACP1</v>
      </c>
      <c r="C150" s="146" t="str">
        <f t="shared" si="44"/>
        <v>01</v>
      </c>
      <c r="D150" s="70" t="str">
        <f t="shared" si="75"/>
        <v>09</v>
      </c>
      <c r="E150" s="70" t="s">
        <v>679</v>
      </c>
      <c r="F150" s="29" t="str">
        <f>IFERROR(CONCATENATE(VLOOKUP(G150,'LOOK-UP TABLES'!$E$9:$J$101,5,FALSE),C150,D150,VLOOKUP(G150,'LOOK-UP TABLES'!$E$9:$J$101,6,FALSE),E150),"")</f>
        <v>I_0109-06</v>
      </c>
      <c r="G150" s="74" t="s">
        <v>834</v>
      </c>
      <c r="H150" s="26" t="str">
        <f>IFERROR(VLOOKUP(G150,'LOOK-UP TABLES'!$E$9:$J$101,2,FALSE),"")</f>
        <v>DI</v>
      </c>
      <c r="I150" s="29" t="str">
        <f>IFERROR(VLOOKUP(G150,'LOOK-UP TABLES'!$E$9:$J$101,3,FALSE),"")</f>
        <v>120V</v>
      </c>
      <c r="J150" s="21"/>
      <c r="K150" s="55" t="str">
        <f t="shared" si="72"/>
        <v>SPARE</v>
      </c>
      <c r="L150" s="76"/>
      <c r="M150" s="143" t="str">
        <f>IF($J150&lt;&gt;"",IF(VLOOKUP($J150,INSTRUMENT_LIST!$L$10:$R$716,3,FALSE)=0,"",VLOOKUP($J150,INSTRUMENT_LIST!$L$10:$R$716,3,FALSE)),"")</f>
        <v/>
      </c>
      <c r="N150" s="143" t="str">
        <f>IF($J150&lt;&gt;"",IF(VLOOKUP($J150,INSTRUMENT_LIST!$L$10:$R$716,4,FALSE)=0,"",VLOOKUP($J150,INSTRUMENT_LIST!$L$10:$R$716,4,FALSE)),"")&amp;" "&amp;IF($J150&lt;&gt;"",IF(VLOOKUP($J150,INSTRUMENT_LIST!$L$10:$R$716,5,FALSE)=0,"",SUBSTITUTE(VLOOKUP($J150,INSTRUMENT_LIST!$L$10:$R$716,5,FALSE),"LOCAL CONTROL STATION","LCS")),"")</f>
        <v xml:space="preserve"> </v>
      </c>
      <c r="O150" s="143" t="str">
        <f>IF($J150&lt;&gt;"",IF(VLOOKUP($J150,INSTRUMENT_LIST!$L$10:$R$716,6,FALSE)=0,"",VLOOKUP($J150,INSTRUMENT_LIST!$L$10:$R$716,6,FALSE)),"")</f>
        <v/>
      </c>
      <c r="P150" s="143" t="str">
        <f>IF($J150&lt;&gt;"",IF(VLOOKUP($J150,INSTRUMENT_LIST!$L$10:$R$716,7,FALSE)=0,"",VLOOKUP($J150,INSTRUMENT_LIST!$L$10:$R$716,7,FALSE)),"")</f>
        <v/>
      </c>
      <c r="Q150" s="143" t="str">
        <f t="shared" si="76"/>
        <v xml:space="preserve">  </v>
      </c>
      <c r="R150" s="161"/>
      <c r="S150" s="161"/>
      <c r="T150" s="160"/>
      <c r="U150" s="160"/>
      <c r="V150" s="160"/>
      <c r="W150" s="160"/>
      <c r="X150" s="160"/>
      <c r="Y150" s="160"/>
      <c r="Z150" s="160"/>
      <c r="AA150" s="160"/>
      <c r="AB150" s="68" t="str">
        <f t="shared" si="73"/>
        <v>DI_0109.06</v>
      </c>
      <c r="AC150" s="55"/>
      <c r="AD150" s="55"/>
      <c r="AE150" s="38" t="str">
        <f t="shared" si="74"/>
        <v>SL3-MEH-ACP1</v>
      </c>
    </row>
    <row r="151" spans="1:31" ht="15" customHeight="1" x14ac:dyDescent="0.25">
      <c r="A151" s="263" t="s">
        <v>9</v>
      </c>
      <c r="B151" s="253" t="str">
        <f t="shared" si="71"/>
        <v>SL3-MEH-ACP1</v>
      </c>
      <c r="C151" s="146" t="str">
        <f t="shared" si="44"/>
        <v>01</v>
      </c>
      <c r="D151" s="70" t="str">
        <f t="shared" si="75"/>
        <v>09</v>
      </c>
      <c r="E151" s="70" t="s">
        <v>680</v>
      </c>
      <c r="F151" s="29" t="str">
        <f>IFERROR(CONCATENATE(VLOOKUP(G151,'LOOK-UP TABLES'!$E$9:$J$101,5,FALSE),C151,D151,VLOOKUP(G151,'LOOK-UP TABLES'!$E$9:$J$101,6,FALSE),E151),"")</f>
        <v>I_0109-07</v>
      </c>
      <c r="G151" s="74" t="s">
        <v>834</v>
      </c>
      <c r="H151" s="26" t="str">
        <f>IFERROR(VLOOKUP(G151,'LOOK-UP TABLES'!$E$9:$J$101,2,FALSE),"")</f>
        <v>DI</v>
      </c>
      <c r="I151" s="29" t="str">
        <f>IFERROR(VLOOKUP(G151,'LOOK-UP TABLES'!$E$9:$J$101,3,FALSE),"")</f>
        <v>120V</v>
      </c>
      <c r="K151" s="55" t="str">
        <f t="shared" si="72"/>
        <v>SPARE</v>
      </c>
      <c r="L151" s="76"/>
      <c r="M151" s="143" t="str">
        <f>IF($J151&lt;&gt;"",IF(VLOOKUP($J151,INSTRUMENT_LIST!$L$10:$R$716,3,FALSE)=0,"",VLOOKUP($J151,INSTRUMENT_LIST!$L$10:$R$716,3,FALSE)),"")</f>
        <v/>
      </c>
      <c r="N151" s="143" t="str">
        <f>IF($J151&lt;&gt;"",IF(VLOOKUP($J151,INSTRUMENT_LIST!$L$10:$R$716,4,FALSE)=0,"",VLOOKUP($J151,INSTRUMENT_LIST!$L$10:$R$716,4,FALSE)),"")&amp;" "&amp;IF($J151&lt;&gt;"",IF(VLOOKUP($J151,INSTRUMENT_LIST!$L$10:$R$716,5,FALSE)=0,"",SUBSTITUTE(VLOOKUP($J151,INSTRUMENT_LIST!$L$10:$R$716,5,FALSE),"LOCAL CONTROL STATION","LCS")),"")</f>
        <v xml:space="preserve"> </v>
      </c>
      <c r="O151" s="143" t="str">
        <f>IF($J151&lt;&gt;"",IF(VLOOKUP($J151,INSTRUMENT_LIST!$L$10:$R$716,6,FALSE)=0,"",VLOOKUP($J151,INSTRUMENT_LIST!$L$10:$R$716,6,FALSE)),"")</f>
        <v/>
      </c>
      <c r="P151" s="143" t="str">
        <f>IF($J151&lt;&gt;"",IF(VLOOKUP($J151,INSTRUMENT_LIST!$L$10:$R$716,7,FALSE)=0,"",VLOOKUP($J151,INSTRUMENT_LIST!$L$10:$R$716,7,FALSE)),"")</f>
        <v/>
      </c>
      <c r="Q151" s="143" t="str">
        <f t="shared" si="76"/>
        <v xml:space="preserve">  </v>
      </c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68" t="str">
        <f t="shared" si="73"/>
        <v>DI_0109.07</v>
      </c>
      <c r="AC151" s="55"/>
      <c r="AD151" s="55"/>
      <c r="AE151" s="38" t="str">
        <f t="shared" si="74"/>
        <v>SL3-MEH-ACP1</v>
      </c>
    </row>
    <row r="152" spans="1:31" ht="15" customHeight="1" x14ac:dyDescent="0.25">
      <c r="A152" s="263" t="s">
        <v>9</v>
      </c>
      <c r="B152" s="253" t="str">
        <f t="shared" si="71"/>
        <v>SL3-MEH-ACP1</v>
      </c>
      <c r="C152" s="146" t="str">
        <f t="shared" si="44"/>
        <v>01</v>
      </c>
      <c r="D152" s="70" t="str">
        <f t="shared" si="75"/>
        <v>09</v>
      </c>
      <c r="E152" s="70" t="s">
        <v>682</v>
      </c>
      <c r="F152" s="29" t="str">
        <f>IFERROR(CONCATENATE(VLOOKUP(G152,'LOOK-UP TABLES'!$E$9:$J$101,5,FALSE),C152,D152,VLOOKUP(G152,'LOOK-UP TABLES'!$E$9:$J$101,6,FALSE),E152),"")</f>
        <v>I_0109-08</v>
      </c>
      <c r="G152" s="74" t="s">
        <v>834</v>
      </c>
      <c r="H152" s="26" t="str">
        <f>IFERROR(VLOOKUP(G152,'LOOK-UP TABLES'!$E$9:$J$101,2,FALSE),"")</f>
        <v>DI</v>
      </c>
      <c r="I152" s="29" t="str">
        <f>IFERROR(VLOOKUP(G152,'LOOK-UP TABLES'!$E$9:$J$101,3,FALSE),"")</f>
        <v>120V</v>
      </c>
      <c r="J152" s="21"/>
      <c r="K152" s="55" t="str">
        <f t="shared" si="72"/>
        <v>SPARE</v>
      </c>
      <c r="L152" s="76"/>
      <c r="M152" s="143" t="str">
        <f>IF($J152&lt;&gt;"",IF(VLOOKUP($J152,INSTRUMENT_LIST!$L$10:$R$716,3,FALSE)=0,"",VLOOKUP($J152,INSTRUMENT_LIST!$L$10:$R$716,3,FALSE)),"")</f>
        <v/>
      </c>
      <c r="N152" s="143" t="str">
        <f>IF($J152&lt;&gt;"",IF(VLOOKUP($J152,INSTRUMENT_LIST!$L$10:$R$716,4,FALSE)=0,"",VLOOKUP($J152,INSTRUMENT_LIST!$L$10:$R$716,4,FALSE)),"")&amp;" "&amp;IF($J152&lt;&gt;"",IF(VLOOKUP($J152,INSTRUMENT_LIST!$L$10:$R$716,5,FALSE)=0,"",SUBSTITUTE(VLOOKUP($J152,INSTRUMENT_LIST!$L$10:$R$716,5,FALSE),"LOCAL CONTROL STATION","LCS")),"")</f>
        <v xml:space="preserve"> </v>
      </c>
      <c r="O152" s="143" t="str">
        <f>IF($J152&lt;&gt;"",IF(VLOOKUP($J152,INSTRUMENT_LIST!$L$10:$R$716,6,FALSE)=0,"",VLOOKUP($J152,INSTRUMENT_LIST!$L$10:$R$716,6,FALSE)),"")</f>
        <v/>
      </c>
      <c r="P152" s="143" t="str">
        <f>IF($J152&lt;&gt;"",IF(VLOOKUP($J152,INSTRUMENT_LIST!$L$10:$R$716,7,FALSE)=0,"",VLOOKUP($J152,INSTRUMENT_LIST!$L$10:$R$716,7,FALSE)),"")</f>
        <v/>
      </c>
      <c r="Q152" s="143" t="str">
        <f t="shared" si="76"/>
        <v xml:space="preserve">  </v>
      </c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68" t="str">
        <f t="shared" si="73"/>
        <v>DI_0109.08</v>
      </c>
      <c r="AC152" s="26"/>
      <c r="AD152" s="55"/>
      <c r="AE152" s="38" t="str">
        <f t="shared" si="74"/>
        <v>SL3-MEH-ACP1</v>
      </c>
    </row>
    <row r="153" spans="1:31" ht="15" customHeight="1" x14ac:dyDescent="0.25">
      <c r="A153" s="263" t="s">
        <v>9</v>
      </c>
      <c r="B153" s="253" t="str">
        <f t="shared" si="71"/>
        <v>SL3-MEH-ACP1</v>
      </c>
      <c r="C153" s="146" t="str">
        <f t="shared" si="44"/>
        <v>01</v>
      </c>
      <c r="D153" s="70" t="str">
        <f t="shared" si="75"/>
        <v>09</v>
      </c>
      <c r="E153" s="70" t="s">
        <v>683</v>
      </c>
      <c r="F153" s="29" t="str">
        <f>IFERROR(CONCATENATE(VLOOKUP(G153,'LOOK-UP TABLES'!$E$9:$J$101,5,FALSE),C153,D153,VLOOKUP(G153,'LOOK-UP TABLES'!$E$9:$J$101,6,FALSE),E153),"")</f>
        <v>I_0109-09</v>
      </c>
      <c r="G153" s="74" t="s">
        <v>834</v>
      </c>
      <c r="H153" s="26" t="str">
        <f>IFERROR(VLOOKUP(G153,'LOOK-UP TABLES'!$E$9:$J$101,2,FALSE),"")</f>
        <v>DI</v>
      </c>
      <c r="I153" s="29" t="str">
        <f>IFERROR(VLOOKUP(G153,'LOOK-UP TABLES'!$E$9:$J$101,3,FALSE),"")</f>
        <v>120V</v>
      </c>
      <c r="J153" s="21"/>
      <c r="K153" s="55" t="str">
        <f t="shared" si="72"/>
        <v>SPARE</v>
      </c>
      <c r="L153" s="76"/>
      <c r="M153" s="143" t="str">
        <f>IF($J153&lt;&gt;"",IF(VLOOKUP($J153,INSTRUMENT_LIST!$L$10:$R$716,3,FALSE)=0,"",VLOOKUP($J153,INSTRUMENT_LIST!$L$10:$R$716,3,FALSE)),"")</f>
        <v/>
      </c>
      <c r="N153" s="143" t="str">
        <f>IF($J153&lt;&gt;"",IF(VLOOKUP($J153,INSTRUMENT_LIST!$L$10:$R$716,4,FALSE)=0,"",VLOOKUP($J153,INSTRUMENT_LIST!$L$10:$R$716,4,FALSE)),"")&amp;" "&amp;IF($J153&lt;&gt;"",IF(VLOOKUP($J153,INSTRUMENT_LIST!$L$10:$R$716,5,FALSE)=0,"",SUBSTITUTE(VLOOKUP($J153,INSTRUMENT_LIST!$L$10:$R$716,5,FALSE),"LOCAL CONTROL STATION","LCS")),"")</f>
        <v xml:space="preserve"> </v>
      </c>
      <c r="O153" s="143" t="str">
        <f>IF($J153&lt;&gt;"",IF(VLOOKUP($J153,INSTRUMENT_LIST!$L$10:$R$716,6,FALSE)=0,"",VLOOKUP($J153,INSTRUMENT_LIST!$L$10:$R$716,6,FALSE)),"")</f>
        <v/>
      </c>
      <c r="P153" s="143" t="str">
        <f>IF($J153&lt;&gt;"",IF(VLOOKUP($J153,INSTRUMENT_LIST!$L$10:$R$716,7,FALSE)=0,"",VLOOKUP($J153,INSTRUMENT_LIST!$L$10:$R$716,7,FALSE)),"")</f>
        <v/>
      </c>
      <c r="Q153" s="143" t="str">
        <f t="shared" si="76"/>
        <v xml:space="preserve">  </v>
      </c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68" t="str">
        <f t="shared" si="73"/>
        <v>DI_0109.09</v>
      </c>
      <c r="AC153" s="26"/>
      <c r="AD153" s="55"/>
      <c r="AE153" s="38" t="str">
        <f t="shared" si="74"/>
        <v>SL3-MEH-ACP1</v>
      </c>
    </row>
    <row r="154" spans="1:31" ht="15" customHeight="1" x14ac:dyDescent="0.25">
      <c r="A154" s="263" t="s">
        <v>9</v>
      </c>
      <c r="B154" s="253" t="str">
        <f t="shared" si="71"/>
        <v>SL3-MEH-ACP1</v>
      </c>
      <c r="C154" s="146" t="str">
        <f t="shared" si="44"/>
        <v>01</v>
      </c>
      <c r="D154" s="70" t="str">
        <f t="shared" si="75"/>
        <v>09</v>
      </c>
      <c r="E154" s="70" t="s">
        <v>582</v>
      </c>
      <c r="F154" s="29" t="str">
        <f>IFERROR(CONCATENATE(VLOOKUP(G154,'LOOK-UP TABLES'!$E$9:$J$101,5,FALSE),C154,D154,VLOOKUP(G154,'LOOK-UP TABLES'!$E$9:$J$101,6,FALSE),E154),"")</f>
        <v>I_0109-10</v>
      </c>
      <c r="G154" s="74" t="s">
        <v>834</v>
      </c>
      <c r="H154" s="26" t="str">
        <f>IFERROR(VLOOKUP(G154,'LOOK-UP TABLES'!$E$9:$J$101,2,FALSE),"")</f>
        <v>DI</v>
      </c>
      <c r="I154" s="29" t="str">
        <f>IFERROR(VLOOKUP(G154,'LOOK-UP TABLES'!$E$9:$J$101,3,FALSE),"")</f>
        <v>120V</v>
      </c>
      <c r="J154" s="21"/>
      <c r="K154" s="55" t="str">
        <f t="shared" si="72"/>
        <v>SPARE</v>
      </c>
      <c r="L154" s="76"/>
      <c r="M154" s="143" t="str">
        <f>IF($J154&lt;&gt;"",IF(VLOOKUP($J154,INSTRUMENT_LIST!$L$10:$R$716,3,FALSE)=0,"",VLOOKUP($J154,INSTRUMENT_LIST!$L$10:$R$716,3,FALSE)),"")</f>
        <v/>
      </c>
      <c r="N154" s="143" t="str">
        <f>IF($J154&lt;&gt;"",IF(VLOOKUP($J154,INSTRUMENT_LIST!$L$10:$R$716,4,FALSE)=0,"",VLOOKUP($J154,INSTRUMENT_LIST!$L$10:$R$716,4,FALSE)),"")&amp;" "&amp;IF($J154&lt;&gt;"",IF(VLOOKUP($J154,INSTRUMENT_LIST!$L$10:$R$716,5,FALSE)=0,"",SUBSTITUTE(VLOOKUP($J154,INSTRUMENT_LIST!$L$10:$R$716,5,FALSE),"LOCAL CONTROL STATION","LCS")),"")</f>
        <v xml:space="preserve"> </v>
      </c>
      <c r="O154" s="143" t="str">
        <f>IF($J154&lt;&gt;"",IF(VLOOKUP($J154,INSTRUMENT_LIST!$L$10:$R$716,6,FALSE)=0,"",VLOOKUP($J154,INSTRUMENT_LIST!$L$10:$R$716,6,FALSE)),"")</f>
        <v/>
      </c>
      <c r="P154" s="143" t="str">
        <f>IF($J154&lt;&gt;"",IF(VLOOKUP($J154,INSTRUMENT_LIST!$L$10:$R$716,7,FALSE)=0,"",VLOOKUP($J154,INSTRUMENT_LIST!$L$10:$R$716,7,FALSE)),"")</f>
        <v/>
      </c>
      <c r="Q154" s="143" t="str">
        <f t="shared" si="76"/>
        <v xml:space="preserve">  </v>
      </c>
      <c r="R154" s="161"/>
      <c r="S154" s="161"/>
      <c r="T154" s="160"/>
      <c r="U154" s="160"/>
      <c r="V154" s="160"/>
      <c r="W154" s="160"/>
      <c r="X154" s="160"/>
      <c r="Y154" s="160"/>
      <c r="Z154" s="160"/>
      <c r="AA154" s="160"/>
      <c r="AB154" s="68" t="str">
        <f t="shared" si="73"/>
        <v>DI_0109.10</v>
      </c>
      <c r="AC154" s="26"/>
      <c r="AD154" s="55"/>
      <c r="AE154" s="38" t="str">
        <f t="shared" si="74"/>
        <v>SL3-MEH-ACP1</v>
      </c>
    </row>
    <row r="155" spans="1:31" ht="15" customHeight="1" x14ac:dyDescent="0.25">
      <c r="A155" s="263" t="s">
        <v>9</v>
      </c>
      <c r="B155" s="253" t="str">
        <f t="shared" si="71"/>
        <v>SL3-MEH-ACP1</v>
      </c>
      <c r="C155" s="146" t="str">
        <f t="shared" si="44"/>
        <v>01</v>
      </c>
      <c r="D155" s="70" t="str">
        <f t="shared" si="75"/>
        <v>09</v>
      </c>
      <c r="E155" s="70" t="s">
        <v>392</v>
      </c>
      <c r="F155" s="29" t="str">
        <f>IFERROR(CONCATENATE(VLOOKUP(G155,'LOOK-UP TABLES'!$E$9:$J$101,5,FALSE),C155,D155,VLOOKUP(G155,'LOOK-UP TABLES'!$E$9:$J$101,6,FALSE),E155),"")</f>
        <v>I_0109-11</v>
      </c>
      <c r="G155" s="74" t="s">
        <v>834</v>
      </c>
      <c r="H155" s="26" t="str">
        <f>IFERROR(VLOOKUP(G155,'LOOK-UP TABLES'!$E$9:$J$101,2,FALSE),"")</f>
        <v>DI</v>
      </c>
      <c r="I155" s="29" t="str">
        <f>IFERROR(VLOOKUP(G155,'LOOK-UP TABLES'!$E$9:$J$101,3,FALSE),"")</f>
        <v>120V</v>
      </c>
      <c r="J155" s="21"/>
      <c r="K155" s="55" t="str">
        <f t="shared" si="72"/>
        <v>SPARE</v>
      </c>
      <c r="L155" s="76"/>
      <c r="M155" s="143" t="str">
        <f>IF($J155&lt;&gt;"",IF(VLOOKUP($J155,INSTRUMENT_LIST!$L$10:$R$716,3,FALSE)=0,"",VLOOKUP($J155,INSTRUMENT_LIST!$L$10:$R$716,3,FALSE)),"")</f>
        <v/>
      </c>
      <c r="N155" s="143" t="str">
        <f>IF($J155&lt;&gt;"",IF(VLOOKUP($J155,INSTRUMENT_LIST!$L$10:$R$716,4,FALSE)=0,"",VLOOKUP($J155,INSTRUMENT_LIST!$L$10:$R$716,4,FALSE)),"")&amp;" "&amp;IF($J155&lt;&gt;"",IF(VLOOKUP($J155,INSTRUMENT_LIST!$L$10:$R$716,5,FALSE)=0,"",SUBSTITUTE(VLOOKUP($J155,INSTRUMENT_LIST!$L$10:$R$716,5,FALSE),"LOCAL CONTROL STATION","LCS")),"")</f>
        <v xml:space="preserve"> </v>
      </c>
      <c r="O155" s="143" t="str">
        <f>IF($J155&lt;&gt;"",IF(VLOOKUP($J155,INSTRUMENT_LIST!$L$10:$R$716,6,FALSE)=0,"",VLOOKUP($J155,INSTRUMENT_LIST!$L$10:$R$716,6,FALSE)),"")</f>
        <v/>
      </c>
      <c r="P155" s="143" t="str">
        <f>IF($J155&lt;&gt;"",IF(VLOOKUP($J155,INSTRUMENT_LIST!$L$10:$R$716,7,FALSE)=0,"",VLOOKUP($J155,INSTRUMENT_LIST!$L$10:$R$716,7,FALSE)),"")</f>
        <v/>
      </c>
      <c r="Q155" s="143" t="str">
        <f t="shared" si="76"/>
        <v xml:space="preserve">  </v>
      </c>
      <c r="R155" s="161"/>
      <c r="S155" s="161"/>
      <c r="T155" s="160"/>
      <c r="U155" s="160"/>
      <c r="V155" s="160"/>
      <c r="W155" s="160"/>
      <c r="X155" s="160"/>
      <c r="Y155" s="160"/>
      <c r="Z155" s="160"/>
      <c r="AA155" s="160"/>
      <c r="AB155" s="68" t="str">
        <f t="shared" si="73"/>
        <v>DI_0109.11</v>
      </c>
      <c r="AC155" s="26"/>
      <c r="AD155" s="55"/>
      <c r="AE155" s="38" t="str">
        <f t="shared" si="74"/>
        <v>SL3-MEH-ACP1</v>
      </c>
    </row>
    <row r="156" spans="1:31" ht="15" customHeight="1" x14ac:dyDescent="0.25">
      <c r="A156" s="263" t="s">
        <v>9</v>
      </c>
      <c r="B156" s="253" t="str">
        <f t="shared" si="71"/>
        <v>SL3-MEH-ACP1</v>
      </c>
      <c r="C156" s="146" t="str">
        <f t="shared" si="44"/>
        <v>01</v>
      </c>
      <c r="D156" s="70" t="str">
        <f t="shared" si="75"/>
        <v>09</v>
      </c>
      <c r="E156" s="70" t="s">
        <v>396</v>
      </c>
      <c r="F156" s="29" t="str">
        <f>IFERROR(CONCATENATE(VLOOKUP(G156,'LOOK-UP TABLES'!$E$9:$J$101,5,FALSE),C156,D156,VLOOKUP(G156,'LOOK-UP TABLES'!$E$9:$J$101,6,FALSE),E156),"")</f>
        <v>I_0109-12</v>
      </c>
      <c r="G156" s="74" t="s">
        <v>834</v>
      </c>
      <c r="H156" s="26" t="str">
        <f>IFERROR(VLOOKUP(G156,'LOOK-UP TABLES'!$E$9:$J$101,2,FALSE),"")</f>
        <v>DI</v>
      </c>
      <c r="I156" s="29" t="str">
        <f>IFERROR(VLOOKUP(G156,'LOOK-UP TABLES'!$E$9:$J$101,3,FALSE),"")</f>
        <v>120V</v>
      </c>
      <c r="J156" s="138"/>
      <c r="K156" s="55" t="str">
        <f t="shared" si="72"/>
        <v>SPARE</v>
      </c>
      <c r="L156" s="76"/>
      <c r="M156" s="143" t="str">
        <f>IF($J156&lt;&gt;"",IF(VLOOKUP($J156,INSTRUMENT_LIST!$L$10:$R$716,3,FALSE)=0,"",VLOOKUP($J156,INSTRUMENT_LIST!$L$10:$R$716,3,FALSE)),"")</f>
        <v/>
      </c>
      <c r="N156" s="143" t="str">
        <f>IF($J156&lt;&gt;"",IF(VLOOKUP($J156,INSTRUMENT_LIST!$L$10:$R$716,4,FALSE)=0,"",VLOOKUP($J156,INSTRUMENT_LIST!$L$10:$R$716,4,FALSE)),"")&amp;" "&amp;IF($J156&lt;&gt;"",IF(VLOOKUP($J156,INSTRUMENT_LIST!$L$10:$R$716,5,FALSE)=0,"",SUBSTITUTE(VLOOKUP($J156,INSTRUMENT_LIST!$L$10:$R$716,5,FALSE),"LOCAL CONTROL STATION","LCS")),"")</f>
        <v xml:space="preserve"> </v>
      </c>
      <c r="O156" s="143" t="str">
        <f>IF($J156&lt;&gt;"",IF(VLOOKUP($J156,INSTRUMENT_LIST!$L$10:$R$716,6,FALSE)=0,"",VLOOKUP($J156,INSTRUMENT_LIST!$L$10:$R$716,6,FALSE)),"")</f>
        <v/>
      </c>
      <c r="P156" s="143" t="str">
        <f>IF($J156&lt;&gt;"",IF(VLOOKUP($J156,INSTRUMENT_LIST!$L$10:$R$716,7,FALSE)=0,"",VLOOKUP($J156,INSTRUMENT_LIST!$L$10:$R$716,7,FALSE)),"")</f>
        <v/>
      </c>
      <c r="Q156" s="143" t="str">
        <f t="shared" si="76"/>
        <v xml:space="preserve">  </v>
      </c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68" t="str">
        <f t="shared" si="73"/>
        <v>DI_0109.12</v>
      </c>
      <c r="AC156" s="26"/>
      <c r="AD156" s="55"/>
      <c r="AE156" s="38" t="str">
        <f t="shared" si="74"/>
        <v>SL3-MEH-ACP1</v>
      </c>
    </row>
    <row r="157" spans="1:31" ht="15" customHeight="1" x14ac:dyDescent="0.25">
      <c r="A157" s="263" t="s">
        <v>9</v>
      </c>
      <c r="B157" s="253" t="str">
        <f t="shared" si="71"/>
        <v>SL3-MEH-ACP1</v>
      </c>
      <c r="C157" s="146" t="str">
        <f t="shared" si="44"/>
        <v>01</v>
      </c>
      <c r="D157" s="70" t="str">
        <f t="shared" si="75"/>
        <v>09</v>
      </c>
      <c r="E157" s="70" t="s">
        <v>586</v>
      </c>
      <c r="F157" s="29" t="str">
        <f>IFERROR(CONCATENATE(VLOOKUP(G157,'LOOK-UP TABLES'!$E$9:$J$101,5,FALSE),C157,D157,VLOOKUP(G157,'LOOK-UP TABLES'!$E$9:$J$101,6,FALSE),E157),"")</f>
        <v>I_0109-13</v>
      </c>
      <c r="G157" s="74" t="s">
        <v>834</v>
      </c>
      <c r="H157" s="26" t="str">
        <f>IFERROR(VLOOKUP(G157,'LOOK-UP TABLES'!$E$9:$J$101,2,FALSE),"")</f>
        <v>DI</v>
      </c>
      <c r="I157" s="29" t="str">
        <f>IFERROR(VLOOKUP(G157,'LOOK-UP TABLES'!$E$9:$J$101,3,FALSE),"")</f>
        <v>120V</v>
      </c>
      <c r="J157" s="21"/>
      <c r="K157" s="55" t="str">
        <f t="shared" si="72"/>
        <v>SPARE</v>
      </c>
      <c r="L157" s="72"/>
      <c r="M157" s="143" t="str">
        <f>IF($J157&lt;&gt;"",IF(VLOOKUP($J157,INSTRUMENT_LIST!$L$10:$R$716,3,FALSE)=0,"",VLOOKUP($J157,INSTRUMENT_LIST!$L$10:$R$716,3,FALSE)),"")</f>
        <v/>
      </c>
      <c r="N157" s="143" t="str">
        <f>IF($J157&lt;&gt;"",IF(VLOOKUP($J157,INSTRUMENT_LIST!$L$10:$R$716,4,FALSE)=0,"",VLOOKUP($J157,INSTRUMENT_LIST!$L$10:$R$716,4,FALSE)),"")&amp;" "&amp;IF($J157&lt;&gt;"",IF(VLOOKUP($J157,INSTRUMENT_LIST!$L$10:$R$716,5,FALSE)=0,"",SUBSTITUTE(VLOOKUP($J157,INSTRUMENT_LIST!$L$10:$R$716,5,FALSE),"LOCAL CONTROL STATION","LCS")),"")</f>
        <v xml:space="preserve"> </v>
      </c>
      <c r="O157" s="143" t="str">
        <f>IF($J157&lt;&gt;"",IF(VLOOKUP($J157,INSTRUMENT_LIST!$L$10:$R$716,6,FALSE)=0,"",VLOOKUP($J157,INSTRUMENT_LIST!$L$10:$R$716,6,FALSE)),"")</f>
        <v/>
      </c>
      <c r="P157" s="143" t="str">
        <f>IF($J157&lt;&gt;"",IF(VLOOKUP($J157,INSTRUMENT_LIST!$L$10:$R$716,7,FALSE)=0,"",VLOOKUP($J157,INSTRUMENT_LIST!$L$10:$R$716,7,FALSE)),"")</f>
        <v/>
      </c>
      <c r="Q157" s="143" t="str">
        <f t="shared" si="76"/>
        <v xml:space="preserve">  </v>
      </c>
      <c r="R157" s="160"/>
      <c r="S157" s="160"/>
      <c r="T157" s="160"/>
      <c r="U157" s="160"/>
      <c r="V157" s="160"/>
      <c r="W157" s="160"/>
      <c r="X157" s="160"/>
      <c r="Y157" s="160"/>
      <c r="Z157" s="160"/>
      <c r="AA157" s="160"/>
      <c r="AB157" s="68" t="str">
        <f t="shared" si="73"/>
        <v>DI_0109.13</v>
      </c>
      <c r="AC157" s="26"/>
      <c r="AD157" s="55"/>
      <c r="AE157" s="38" t="str">
        <f t="shared" si="74"/>
        <v>SL3-MEH-ACP1</v>
      </c>
    </row>
    <row r="158" spans="1:31" ht="15" customHeight="1" x14ac:dyDescent="0.25">
      <c r="A158" s="263" t="s">
        <v>9</v>
      </c>
      <c r="B158" s="253" t="str">
        <f t="shared" si="71"/>
        <v>SL3-MEH-ACP1</v>
      </c>
      <c r="C158" s="146" t="str">
        <f t="shared" si="44"/>
        <v>01</v>
      </c>
      <c r="D158" s="70" t="str">
        <f t="shared" si="75"/>
        <v>09</v>
      </c>
      <c r="E158" s="70" t="s">
        <v>589</v>
      </c>
      <c r="F158" s="29" t="str">
        <f>IFERROR(CONCATENATE(VLOOKUP(G158,'LOOK-UP TABLES'!$E$9:$J$101,5,FALSE),C158,D158,VLOOKUP(G158,'LOOK-UP TABLES'!$E$9:$J$101,6,FALSE),E158),"")</f>
        <v>I_0109-14</v>
      </c>
      <c r="G158" s="74" t="s">
        <v>834</v>
      </c>
      <c r="H158" s="26" t="str">
        <f>IFERROR(VLOOKUP(G158,'LOOK-UP TABLES'!$E$9:$J$101,2,FALSE),"")</f>
        <v>DI</v>
      </c>
      <c r="I158" s="29" t="str">
        <f>IFERROR(VLOOKUP(G158,'LOOK-UP TABLES'!$E$9:$J$101,3,FALSE),"")</f>
        <v>120V</v>
      </c>
      <c r="J158" s="21"/>
      <c r="K158" s="55" t="str">
        <f t="shared" si="72"/>
        <v>SPARE</v>
      </c>
      <c r="L158" s="72"/>
      <c r="M158" s="143" t="str">
        <f>IF($J158&lt;&gt;"",IF(VLOOKUP($J158,INSTRUMENT_LIST!$L$10:$R$716,3,FALSE)=0,"",VLOOKUP($J158,INSTRUMENT_LIST!$L$10:$R$716,3,FALSE)),"")</f>
        <v/>
      </c>
      <c r="N158" s="143" t="str">
        <f>IF($J158&lt;&gt;"",IF(VLOOKUP($J158,INSTRUMENT_LIST!$L$10:$R$716,4,FALSE)=0,"",VLOOKUP($J158,INSTRUMENT_LIST!$L$10:$R$716,4,FALSE)),"")&amp;" "&amp;IF($J158&lt;&gt;"",IF(VLOOKUP($J158,INSTRUMENT_LIST!$L$10:$R$716,5,FALSE)=0,"",SUBSTITUTE(VLOOKUP($J158,INSTRUMENT_LIST!$L$10:$R$716,5,FALSE),"LOCAL CONTROL STATION","LCS")),"")</f>
        <v xml:space="preserve"> </v>
      </c>
      <c r="O158" s="143" t="str">
        <f>IF($J158&lt;&gt;"",IF(VLOOKUP($J158,INSTRUMENT_LIST!$L$10:$R$716,6,FALSE)=0,"",VLOOKUP($J158,INSTRUMENT_LIST!$L$10:$R$716,6,FALSE)),"")</f>
        <v/>
      </c>
      <c r="P158" s="143" t="str">
        <f>IF($J158&lt;&gt;"",IF(VLOOKUP($J158,INSTRUMENT_LIST!$L$10:$R$716,7,FALSE)=0,"",VLOOKUP($J158,INSTRUMENT_LIST!$L$10:$R$716,7,FALSE)),"")</f>
        <v/>
      </c>
      <c r="Q158" s="143" t="str">
        <f t="shared" si="76"/>
        <v xml:space="preserve">  </v>
      </c>
      <c r="R158" s="160"/>
      <c r="S158" s="160"/>
      <c r="T158" s="160"/>
      <c r="U158" s="160"/>
      <c r="V158" s="160"/>
      <c r="W158" s="160"/>
      <c r="X158" s="160"/>
      <c r="Y158" s="160"/>
      <c r="Z158" s="160"/>
      <c r="AA158" s="160"/>
      <c r="AB158" s="68" t="str">
        <f t="shared" si="73"/>
        <v>DI_0109.14</v>
      </c>
      <c r="AC158" s="26"/>
      <c r="AD158" s="55"/>
      <c r="AE158" s="38" t="str">
        <f t="shared" si="74"/>
        <v>SL3-MEH-ACP1</v>
      </c>
    </row>
    <row r="159" spans="1:31" ht="15" customHeight="1" x14ac:dyDescent="0.25">
      <c r="A159" s="263" t="s">
        <v>9</v>
      </c>
      <c r="B159" s="253" t="str">
        <f t="shared" si="71"/>
        <v>SL3-MEH-ACP1</v>
      </c>
      <c r="C159" s="146" t="str">
        <f t="shared" si="44"/>
        <v>01</v>
      </c>
      <c r="D159" s="70" t="str">
        <f t="shared" si="75"/>
        <v>09</v>
      </c>
      <c r="E159" s="70" t="s">
        <v>591</v>
      </c>
      <c r="F159" s="29" t="str">
        <f>IFERROR(CONCATENATE(VLOOKUP(G159,'LOOK-UP TABLES'!$E$9:$J$101,5,FALSE),C159,D159,VLOOKUP(G159,'LOOK-UP TABLES'!$E$9:$J$101,6,FALSE),E159),"")</f>
        <v>I_0109-15</v>
      </c>
      <c r="G159" s="74" t="s">
        <v>834</v>
      </c>
      <c r="H159" s="26" t="str">
        <f>IFERROR(VLOOKUP(G159,'LOOK-UP TABLES'!$E$9:$J$101,2,FALSE),"")</f>
        <v>DI</v>
      </c>
      <c r="I159" s="29" t="str">
        <f>IFERROR(VLOOKUP(G159,'LOOK-UP TABLES'!$E$9:$J$101,3,FALSE),"")</f>
        <v>120V</v>
      </c>
      <c r="J159" s="21"/>
      <c r="K159" s="55" t="str">
        <f t="shared" si="72"/>
        <v>SPARE</v>
      </c>
      <c r="L159" s="72"/>
      <c r="M159" s="143" t="str">
        <f>IF($J159&lt;&gt;"",IF(VLOOKUP($J159,INSTRUMENT_LIST!$L$10:$R$716,3,FALSE)=0,"",VLOOKUP($J159,INSTRUMENT_LIST!$L$10:$R$716,3,FALSE)),"")</f>
        <v/>
      </c>
      <c r="N159" s="143" t="str">
        <f>IF($J159&lt;&gt;"",IF(VLOOKUP($J159,INSTRUMENT_LIST!$L$10:$R$716,4,FALSE)=0,"",VLOOKUP($J159,INSTRUMENT_LIST!$L$10:$R$716,4,FALSE)),"")&amp;" "&amp;IF($J159&lt;&gt;"",IF(VLOOKUP($J159,INSTRUMENT_LIST!$L$10:$R$716,5,FALSE)=0,"",SUBSTITUTE(VLOOKUP($J159,INSTRUMENT_LIST!$L$10:$R$716,5,FALSE),"LOCAL CONTROL STATION","LCS")),"")</f>
        <v xml:space="preserve"> </v>
      </c>
      <c r="O159" s="143" t="str">
        <f>IF($J159&lt;&gt;"",IF(VLOOKUP($J159,INSTRUMENT_LIST!$L$10:$R$716,6,FALSE)=0,"",VLOOKUP($J159,INSTRUMENT_LIST!$L$10:$R$716,6,FALSE)),"")</f>
        <v/>
      </c>
      <c r="P159" s="143" t="str">
        <f>IF($J159&lt;&gt;"",IF(VLOOKUP($J159,INSTRUMENT_LIST!$L$10:$R$716,7,FALSE)=0,"",VLOOKUP($J159,INSTRUMENT_LIST!$L$10:$R$716,7,FALSE)),"")</f>
        <v/>
      </c>
      <c r="Q159" s="143" t="str">
        <f t="shared" si="76"/>
        <v xml:space="preserve">  </v>
      </c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68" t="str">
        <f t="shared" si="73"/>
        <v>DI_0109.15</v>
      </c>
      <c r="AC159" s="55"/>
      <c r="AD159" s="55"/>
      <c r="AE159" s="38" t="str">
        <f t="shared" si="74"/>
        <v>SL3-MEH-ACP1</v>
      </c>
    </row>
    <row r="160" spans="1:31" ht="15" customHeight="1" x14ac:dyDescent="0.25">
      <c r="A160" s="321" t="s">
        <v>9</v>
      </c>
      <c r="B160" s="322" t="str">
        <f t="shared" si="71"/>
        <v>SL3-MEH-ACP1</v>
      </c>
      <c r="C160" s="323" t="str">
        <f t="shared" si="44"/>
        <v>01</v>
      </c>
      <c r="D160" s="324" t="s">
        <v>683</v>
      </c>
      <c r="E160" s="325"/>
      <c r="F160" s="325"/>
      <c r="G160" s="325" t="s">
        <v>853</v>
      </c>
      <c r="H160" s="326"/>
      <c r="I160" s="325" t="s">
        <v>790</v>
      </c>
      <c r="J160" s="327"/>
      <c r="K160" s="328"/>
      <c r="L160" s="329"/>
      <c r="M160" s="326"/>
      <c r="N160" s="326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  <c r="Y160" s="325"/>
      <c r="Z160" s="325"/>
      <c r="AA160" s="325"/>
      <c r="AB160" s="325"/>
      <c r="AC160" s="323"/>
      <c r="AD160" s="330"/>
      <c r="AE160" s="38" t="str">
        <f t="shared" si="74"/>
        <v>SL3-MEH-ACP1</v>
      </c>
    </row>
    <row r="161" spans="1:31" ht="15" customHeight="1" x14ac:dyDescent="0.25">
      <c r="A161" s="73"/>
      <c r="B161" s="266"/>
      <c r="C161" s="267"/>
      <c r="D161" s="268"/>
      <c r="E161" s="269"/>
      <c r="F161" s="269"/>
      <c r="G161" s="269"/>
      <c r="H161" s="270"/>
      <c r="I161" s="269"/>
      <c r="J161" s="271"/>
      <c r="K161" s="272"/>
      <c r="L161" s="273"/>
      <c r="M161" s="270"/>
      <c r="N161" s="270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  <c r="AA161" s="269"/>
      <c r="AB161" s="269"/>
      <c r="AC161" s="267"/>
      <c r="AD161" s="274"/>
    </row>
    <row r="162" spans="1:31" ht="15" customHeight="1" x14ac:dyDescent="0.25">
      <c r="A162" s="263" t="s">
        <v>9</v>
      </c>
      <c r="B162" s="253" t="str">
        <f t="shared" ref="B162:B178" si="77">$B$23</f>
        <v>SL3-MEH-ACP1</v>
      </c>
      <c r="C162" s="146" t="str">
        <f t="shared" si="44"/>
        <v>01</v>
      </c>
      <c r="D162" s="73" t="s">
        <v>582</v>
      </c>
      <c r="E162" s="70" t="s">
        <v>786</v>
      </c>
      <c r="F162" s="29" t="str">
        <f>IFERROR(CONCATENATE(VLOOKUP(G162,'LOOK-UP TABLES'!$E$9:$J$101,5,FALSE),C162,D162,VLOOKUP(G162,'LOOK-UP TABLES'!$E$9:$J$101,6,FALSE),E162),"")</f>
        <v>I_0110-00</v>
      </c>
      <c r="G162" s="74" t="s">
        <v>834</v>
      </c>
      <c r="H162" s="26" t="str">
        <f>IFERROR(VLOOKUP(G162,'LOOK-UP TABLES'!$E$9:$J$101,2,FALSE),"")</f>
        <v>DI</v>
      </c>
      <c r="I162" s="29" t="str">
        <f>IFERROR(VLOOKUP(G162,'LOOK-UP TABLES'!$E$9:$J$101,3,FALSE),"")</f>
        <v>120V</v>
      </c>
      <c r="J162" s="21"/>
      <c r="K162" s="55" t="str">
        <f t="shared" ref="K162:K177" si="78">IF(J162&lt;&gt;"",CONCATENATE(J162,L162),"SPARE")</f>
        <v>SPARE</v>
      </c>
      <c r="L162" s="76"/>
      <c r="M162" s="143" t="str">
        <f>IF($J162&lt;&gt;"",IF(VLOOKUP($J162,INSTRUMENT_LIST!$L$10:$R$716,3,FALSE)=0,"",VLOOKUP($J162,INSTRUMENT_LIST!$L$10:$R$716,3,FALSE)),"")</f>
        <v/>
      </c>
      <c r="N162" s="143" t="str">
        <f>IF($J162&lt;&gt;"",IF(VLOOKUP($J162,INSTRUMENT_LIST!$L$10:$R$716,4,FALSE)=0,"",VLOOKUP($J162,INSTRUMENT_LIST!$L$10:$R$716,4,FALSE)),"")&amp;" "&amp;IF($J162&lt;&gt;"",IF(VLOOKUP($J162,INSTRUMENT_LIST!$L$10:$R$716,5,FALSE)=0,"",SUBSTITUTE(VLOOKUP($J162,INSTRUMENT_LIST!$L$10:$R$716,5,FALSE),"LOCAL CONTROL STATION","LCS")),"")</f>
        <v xml:space="preserve"> </v>
      </c>
      <c r="O162" s="143" t="str">
        <f>IF($J162&lt;&gt;"",IF(VLOOKUP($J162,INSTRUMENT_LIST!$L$10:$R$716,6,FALSE)=0,"",VLOOKUP($J162,INSTRUMENT_LIST!$L$10:$R$716,6,FALSE)),"")</f>
        <v/>
      </c>
      <c r="P162" s="143" t="str">
        <f>IF($J162&lt;&gt;"",IF(VLOOKUP($J162,INSTRUMENT_LIST!$L$10:$R$716,7,FALSE)=0,"",VLOOKUP($J162,INSTRUMENT_LIST!$L$10:$R$716,7,FALSE)),"")</f>
        <v/>
      </c>
      <c r="Q162" s="143" t="str">
        <f>CONCATENATE(M162,IF(M162&lt;&gt;""," ",""),N162,IF(N162&lt;&gt;""," ",""),O162,IF(O162&lt;&gt;""," ",""),P162,IF(P162&lt;&gt;""," ",""))</f>
        <v xml:space="preserve">  </v>
      </c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68" t="str">
        <f t="shared" ref="AB162:AB177" si="79">IF((OR(H162="AI",H162="AO")),CONCATENATE(H162,"_",C162,D162,"_CH[",E162,"]"),CONCATENATE(H162,"_",C162,D162,".",E162))</f>
        <v>DI_0110.00</v>
      </c>
      <c r="AC162" s="55"/>
      <c r="AD162" s="55"/>
      <c r="AE162" s="38" t="str">
        <f t="shared" ref="AE162:AE178" si="80">B162</f>
        <v>SL3-MEH-ACP1</v>
      </c>
    </row>
    <row r="163" spans="1:31" ht="15" customHeight="1" x14ac:dyDescent="0.25">
      <c r="A163" s="263" t="s">
        <v>9</v>
      </c>
      <c r="B163" s="253" t="str">
        <f t="shared" si="77"/>
        <v>SL3-MEH-ACP1</v>
      </c>
      <c r="C163" s="146" t="str">
        <f t="shared" si="44"/>
        <v>01</v>
      </c>
      <c r="D163" s="70" t="str">
        <f t="shared" ref="D163:D177" si="81">D162</f>
        <v>10</v>
      </c>
      <c r="E163" s="70" t="s">
        <v>645</v>
      </c>
      <c r="F163" s="29" t="str">
        <f>IFERROR(CONCATENATE(VLOOKUP(G163,'LOOK-UP TABLES'!$E$9:$J$101,5,FALSE),C163,D163,VLOOKUP(G163,'LOOK-UP TABLES'!$E$9:$J$101,6,FALSE),E163),"")</f>
        <v>I_0110-01</v>
      </c>
      <c r="G163" s="74" t="s">
        <v>834</v>
      </c>
      <c r="H163" s="26" t="str">
        <f>IFERROR(VLOOKUP(G163,'LOOK-UP TABLES'!$E$9:$J$101,2,FALSE),"")</f>
        <v>DI</v>
      </c>
      <c r="I163" s="29" t="str">
        <f>IFERROR(VLOOKUP(G163,'LOOK-UP TABLES'!$E$9:$J$101,3,FALSE),"")</f>
        <v>120V</v>
      </c>
      <c r="J163" s="21"/>
      <c r="K163" s="55" t="str">
        <f t="shared" si="78"/>
        <v>SPARE</v>
      </c>
      <c r="L163" s="76"/>
      <c r="M163" s="143" t="str">
        <f>IF($J163&lt;&gt;"",IF(VLOOKUP($J163,INSTRUMENT_LIST!$L$10:$R$716,3,FALSE)=0,"",VLOOKUP($J163,INSTRUMENT_LIST!$L$10:$R$716,3,FALSE)),"")</f>
        <v/>
      </c>
      <c r="N163" s="143" t="str">
        <f>IF($J163&lt;&gt;"",IF(VLOOKUP($J163,INSTRUMENT_LIST!$L$10:$R$716,4,FALSE)=0,"",VLOOKUP($J163,INSTRUMENT_LIST!$L$10:$R$716,4,FALSE)),"")&amp;" "&amp;IF($J163&lt;&gt;"",IF(VLOOKUP($J163,INSTRUMENT_LIST!$L$10:$R$716,5,FALSE)=0,"",SUBSTITUTE(VLOOKUP($J163,INSTRUMENT_LIST!$L$10:$R$716,5,FALSE),"LOCAL CONTROL STATION","LCS")),"")</f>
        <v xml:space="preserve"> </v>
      </c>
      <c r="O163" s="143" t="str">
        <f>IF($J163&lt;&gt;"",IF(VLOOKUP($J163,INSTRUMENT_LIST!$L$10:$R$716,6,FALSE)=0,"",VLOOKUP($J163,INSTRUMENT_LIST!$L$10:$R$716,6,FALSE)),"")</f>
        <v/>
      </c>
      <c r="P163" s="143" t="str">
        <f>IF($J163&lt;&gt;"",IF(VLOOKUP($J163,INSTRUMENT_LIST!$L$10:$R$716,7,FALSE)=0,"",VLOOKUP($J163,INSTRUMENT_LIST!$L$10:$R$716,7,FALSE)),"")</f>
        <v/>
      </c>
      <c r="Q163" s="143" t="str">
        <f t="shared" ref="Q163:Q177" si="82">CONCATENATE(M163,IF(M163&lt;&gt;""," ",""),N163,IF(N163&lt;&gt;""," ",""),O163,IF(O163&lt;&gt;""," ",""),P163,IF(P163&lt;&gt;""," ",""))</f>
        <v xml:space="preserve">  </v>
      </c>
      <c r="R163" s="161"/>
      <c r="S163" s="161"/>
      <c r="T163" s="160"/>
      <c r="U163" s="160"/>
      <c r="V163" s="160"/>
      <c r="W163" s="160"/>
      <c r="X163" s="160"/>
      <c r="Y163" s="160"/>
      <c r="Z163" s="160"/>
      <c r="AA163" s="160"/>
      <c r="AB163" s="68" t="str">
        <f t="shared" si="79"/>
        <v>DI_0110.01</v>
      </c>
      <c r="AC163" s="55"/>
      <c r="AD163" s="55"/>
      <c r="AE163" s="38" t="str">
        <f t="shared" si="80"/>
        <v>SL3-MEH-ACP1</v>
      </c>
    </row>
    <row r="164" spans="1:31" ht="15" customHeight="1" x14ac:dyDescent="0.25">
      <c r="A164" s="263" t="s">
        <v>9</v>
      </c>
      <c r="B164" s="253" t="str">
        <f t="shared" si="77"/>
        <v>SL3-MEH-ACP1</v>
      </c>
      <c r="C164" s="146" t="str">
        <f t="shared" si="44"/>
        <v>01</v>
      </c>
      <c r="D164" s="70" t="str">
        <f t="shared" si="81"/>
        <v>10</v>
      </c>
      <c r="E164" s="70" t="s">
        <v>660</v>
      </c>
      <c r="F164" s="29" t="str">
        <f>IFERROR(CONCATENATE(VLOOKUP(G164,'LOOK-UP TABLES'!$E$9:$J$101,5,FALSE),C164,D164,VLOOKUP(G164,'LOOK-UP TABLES'!$E$9:$J$101,6,FALSE),E164),"")</f>
        <v>I_0110-02</v>
      </c>
      <c r="G164" s="74" t="s">
        <v>834</v>
      </c>
      <c r="H164" s="26" t="str">
        <f>IFERROR(VLOOKUP(G164,'LOOK-UP TABLES'!$E$9:$J$101,2,FALSE),"")</f>
        <v>DI</v>
      </c>
      <c r="I164" s="29" t="str">
        <f>IFERROR(VLOOKUP(G164,'LOOK-UP TABLES'!$E$9:$J$101,3,FALSE),"")</f>
        <v>120V</v>
      </c>
      <c r="J164" s="21"/>
      <c r="K164" s="55" t="str">
        <f t="shared" si="78"/>
        <v>SPARE</v>
      </c>
      <c r="L164" s="76"/>
      <c r="M164" s="143" t="str">
        <f>IF($J164&lt;&gt;"",IF(VLOOKUP($J164,INSTRUMENT_LIST!$L$10:$R$716,3,FALSE)=0,"",VLOOKUP($J164,INSTRUMENT_LIST!$L$10:$R$716,3,FALSE)),"")</f>
        <v/>
      </c>
      <c r="N164" s="143" t="str">
        <f>IF($J164&lt;&gt;"",IF(VLOOKUP($J164,INSTRUMENT_LIST!$L$10:$R$716,4,FALSE)=0,"",VLOOKUP($J164,INSTRUMENT_LIST!$L$10:$R$716,4,FALSE)),"")&amp;" "&amp;IF($J164&lt;&gt;"",IF(VLOOKUP($J164,INSTRUMENT_LIST!$L$10:$R$716,5,FALSE)=0,"",SUBSTITUTE(VLOOKUP($J164,INSTRUMENT_LIST!$L$10:$R$716,5,FALSE),"LOCAL CONTROL STATION","LCS")),"")</f>
        <v xml:space="preserve"> </v>
      </c>
      <c r="O164" s="143" t="str">
        <f>IF($J164&lt;&gt;"",IF(VLOOKUP($J164,INSTRUMENT_LIST!$L$10:$R$716,6,FALSE)=0,"",VLOOKUP($J164,INSTRUMENT_LIST!$L$10:$R$716,6,FALSE)),"")</f>
        <v/>
      </c>
      <c r="P164" s="143" t="str">
        <f>IF($J164&lt;&gt;"",IF(VLOOKUP($J164,INSTRUMENT_LIST!$L$10:$R$716,7,FALSE)=0,"",VLOOKUP($J164,INSTRUMENT_LIST!$L$10:$R$716,7,FALSE)),"")</f>
        <v/>
      </c>
      <c r="Q164" s="143" t="str">
        <f t="shared" si="82"/>
        <v xml:space="preserve">  </v>
      </c>
      <c r="R164" s="161"/>
      <c r="S164" s="161"/>
      <c r="T164" s="160"/>
      <c r="U164" s="160"/>
      <c r="V164" s="160"/>
      <c r="W164" s="160"/>
      <c r="X164" s="160"/>
      <c r="Y164" s="160"/>
      <c r="Z164" s="160"/>
      <c r="AA164" s="160"/>
      <c r="AB164" s="68" t="str">
        <f t="shared" si="79"/>
        <v>DI_0110.02</v>
      </c>
      <c r="AC164" s="55"/>
      <c r="AD164" s="55"/>
      <c r="AE164" s="38" t="str">
        <f t="shared" si="80"/>
        <v>SL3-MEH-ACP1</v>
      </c>
    </row>
    <row r="165" spans="1:31" ht="15" customHeight="1" x14ac:dyDescent="0.25">
      <c r="A165" s="263" t="s">
        <v>9</v>
      </c>
      <c r="B165" s="253" t="str">
        <f t="shared" si="77"/>
        <v>SL3-MEH-ACP1</v>
      </c>
      <c r="C165" s="146" t="str">
        <f t="shared" si="44"/>
        <v>01</v>
      </c>
      <c r="D165" s="70" t="str">
        <f t="shared" si="81"/>
        <v>10</v>
      </c>
      <c r="E165" s="70" t="s">
        <v>661</v>
      </c>
      <c r="F165" s="29" t="str">
        <f>IFERROR(CONCATENATE(VLOOKUP(G165,'LOOK-UP TABLES'!$E$9:$J$101,5,FALSE),C165,D165,VLOOKUP(G165,'LOOK-UP TABLES'!$E$9:$J$101,6,FALSE),E165),"")</f>
        <v>I_0110-03</v>
      </c>
      <c r="G165" s="74" t="s">
        <v>834</v>
      </c>
      <c r="H165" s="26" t="str">
        <f>IFERROR(VLOOKUP(G165,'LOOK-UP TABLES'!$E$9:$J$101,2,FALSE),"")</f>
        <v>DI</v>
      </c>
      <c r="I165" s="29" t="str">
        <f>IFERROR(VLOOKUP(G165,'LOOK-UP TABLES'!$E$9:$J$101,3,FALSE),"")</f>
        <v>120V</v>
      </c>
      <c r="J165" s="21"/>
      <c r="K165" s="55" t="str">
        <f t="shared" si="78"/>
        <v>SPARE</v>
      </c>
      <c r="L165" s="76"/>
      <c r="M165" s="143" t="str">
        <f>IF($J165&lt;&gt;"",IF(VLOOKUP($J165,INSTRUMENT_LIST!$L$10:$R$716,3,FALSE)=0,"",VLOOKUP($J165,INSTRUMENT_LIST!$L$10:$R$716,3,FALSE)),"")</f>
        <v/>
      </c>
      <c r="N165" s="143" t="str">
        <f>IF($J165&lt;&gt;"",IF(VLOOKUP($J165,INSTRUMENT_LIST!$L$10:$R$716,4,FALSE)=0,"",VLOOKUP($J165,INSTRUMENT_LIST!$L$10:$R$716,4,FALSE)),"")&amp;" "&amp;IF($J165&lt;&gt;"",IF(VLOOKUP($J165,INSTRUMENT_LIST!$L$10:$R$716,5,FALSE)=0,"",SUBSTITUTE(VLOOKUP($J165,INSTRUMENT_LIST!$L$10:$R$716,5,FALSE),"LOCAL CONTROL STATION","LCS")),"")</f>
        <v xml:space="preserve"> </v>
      </c>
      <c r="O165" s="143" t="str">
        <f>IF($J165&lt;&gt;"",IF(VLOOKUP($J165,INSTRUMENT_LIST!$L$10:$R$716,6,FALSE)=0,"",VLOOKUP($J165,INSTRUMENT_LIST!$L$10:$R$716,6,FALSE)),"")</f>
        <v/>
      </c>
      <c r="P165" s="143" t="str">
        <f>IF($J165&lt;&gt;"",IF(VLOOKUP($J165,INSTRUMENT_LIST!$L$10:$R$716,7,FALSE)=0,"",VLOOKUP($J165,INSTRUMENT_LIST!$L$10:$R$716,7,FALSE)),"")</f>
        <v/>
      </c>
      <c r="Q165" s="143" t="str">
        <f t="shared" si="82"/>
        <v xml:space="preserve">  </v>
      </c>
      <c r="R165" s="161"/>
      <c r="S165" s="160"/>
      <c r="T165" s="160"/>
      <c r="U165" s="160"/>
      <c r="V165" s="160"/>
      <c r="W165" s="160"/>
      <c r="X165" s="160"/>
      <c r="Y165" s="160"/>
      <c r="Z165" s="160"/>
      <c r="AA165" s="160"/>
      <c r="AB165" s="68" t="str">
        <f t="shared" si="79"/>
        <v>DI_0110.03</v>
      </c>
      <c r="AC165" s="55"/>
      <c r="AD165" s="55"/>
      <c r="AE165" s="38" t="str">
        <f t="shared" si="80"/>
        <v>SL3-MEH-ACP1</v>
      </c>
    </row>
    <row r="166" spans="1:31" ht="15" customHeight="1" x14ac:dyDescent="0.25">
      <c r="A166" s="263" t="s">
        <v>9</v>
      </c>
      <c r="B166" s="253" t="str">
        <f t="shared" si="77"/>
        <v>SL3-MEH-ACP1</v>
      </c>
      <c r="C166" s="146" t="str">
        <f t="shared" si="44"/>
        <v>01</v>
      </c>
      <c r="D166" s="70" t="str">
        <f t="shared" si="81"/>
        <v>10</v>
      </c>
      <c r="E166" s="70" t="s">
        <v>676</v>
      </c>
      <c r="F166" s="29" t="str">
        <f>IFERROR(CONCATENATE(VLOOKUP(G166,'LOOK-UP TABLES'!$E$9:$J$101,5,FALSE),C166,D166,VLOOKUP(G166,'LOOK-UP TABLES'!$E$9:$J$101,6,FALSE),E166),"")</f>
        <v>I_0110-04</v>
      </c>
      <c r="G166" s="74" t="s">
        <v>834</v>
      </c>
      <c r="H166" s="26" t="str">
        <f>IFERROR(VLOOKUP(G166,'LOOK-UP TABLES'!$E$9:$J$101,2,FALSE),"")</f>
        <v>DI</v>
      </c>
      <c r="I166" s="29" t="str">
        <f>IFERROR(VLOOKUP(G166,'LOOK-UP TABLES'!$E$9:$J$101,3,FALSE),"")</f>
        <v>120V</v>
      </c>
      <c r="J166" s="21"/>
      <c r="K166" s="55" t="str">
        <f t="shared" si="78"/>
        <v>SPARE</v>
      </c>
      <c r="L166" s="76"/>
      <c r="M166" s="143" t="str">
        <f>IF($J166&lt;&gt;"",IF(VLOOKUP($J166,INSTRUMENT_LIST!$L$10:$R$716,3,FALSE)=0,"",VLOOKUP($J166,INSTRUMENT_LIST!$L$10:$R$716,3,FALSE)),"")</f>
        <v/>
      </c>
      <c r="N166" s="143" t="str">
        <f>IF($J166&lt;&gt;"",IF(VLOOKUP($J166,INSTRUMENT_LIST!$L$10:$R$716,4,FALSE)=0,"",VLOOKUP($J166,INSTRUMENT_LIST!$L$10:$R$716,4,FALSE)),"")&amp;" "&amp;IF($J166&lt;&gt;"",IF(VLOOKUP($J166,INSTRUMENT_LIST!$L$10:$R$716,5,FALSE)=0,"",SUBSTITUTE(VLOOKUP($J166,INSTRUMENT_LIST!$L$10:$R$716,5,FALSE),"LOCAL CONTROL STATION","LCS")),"")</f>
        <v xml:space="preserve"> </v>
      </c>
      <c r="O166" s="143" t="str">
        <f>IF($J166&lt;&gt;"",IF(VLOOKUP($J166,INSTRUMENT_LIST!$L$10:$R$716,6,FALSE)=0,"",VLOOKUP($J166,INSTRUMENT_LIST!$L$10:$R$716,6,FALSE)),"")</f>
        <v/>
      </c>
      <c r="P166" s="143" t="str">
        <f>IF($J166&lt;&gt;"",IF(VLOOKUP($J166,INSTRUMENT_LIST!$L$10:$R$716,7,FALSE)=0,"",VLOOKUP($J166,INSTRUMENT_LIST!$L$10:$R$716,7,FALSE)),"")</f>
        <v/>
      </c>
      <c r="Q166" s="143" t="str">
        <f t="shared" si="82"/>
        <v xml:space="preserve">  </v>
      </c>
      <c r="R166" s="161"/>
      <c r="S166" s="161"/>
      <c r="T166" s="160"/>
      <c r="U166" s="160"/>
      <c r="V166" s="160"/>
      <c r="W166" s="160"/>
      <c r="X166" s="160"/>
      <c r="Y166" s="160"/>
      <c r="Z166" s="160"/>
      <c r="AA166" s="160"/>
      <c r="AB166" s="68" t="str">
        <f t="shared" si="79"/>
        <v>DI_0110.04</v>
      </c>
      <c r="AC166" s="55"/>
      <c r="AD166" s="55"/>
      <c r="AE166" s="38" t="str">
        <f t="shared" si="80"/>
        <v>SL3-MEH-ACP1</v>
      </c>
    </row>
    <row r="167" spans="1:31" ht="15" customHeight="1" x14ac:dyDescent="0.25">
      <c r="A167" s="263" t="s">
        <v>9</v>
      </c>
      <c r="B167" s="253" t="str">
        <f t="shared" si="77"/>
        <v>SL3-MEH-ACP1</v>
      </c>
      <c r="C167" s="146" t="str">
        <f t="shared" si="44"/>
        <v>01</v>
      </c>
      <c r="D167" s="70" t="str">
        <f t="shared" si="81"/>
        <v>10</v>
      </c>
      <c r="E167" s="70" t="s">
        <v>678</v>
      </c>
      <c r="F167" s="29" t="str">
        <f>IFERROR(CONCATENATE(VLOOKUP(G167,'LOOK-UP TABLES'!$E$9:$J$101,5,FALSE),C167,D167,VLOOKUP(G167,'LOOK-UP TABLES'!$E$9:$J$101,6,FALSE),E167),"")</f>
        <v>I_0110-05</v>
      </c>
      <c r="G167" s="74" t="s">
        <v>834</v>
      </c>
      <c r="H167" s="26" t="str">
        <f>IFERROR(VLOOKUP(G167,'LOOK-UP TABLES'!$E$9:$J$101,2,FALSE),"")</f>
        <v>DI</v>
      </c>
      <c r="I167" s="29" t="str">
        <f>IFERROR(VLOOKUP(G167,'LOOK-UP TABLES'!$E$9:$J$101,3,FALSE),"")</f>
        <v>120V</v>
      </c>
      <c r="J167" s="21"/>
      <c r="K167" s="55" t="str">
        <f t="shared" si="78"/>
        <v>SPARE</v>
      </c>
      <c r="L167" s="76"/>
      <c r="M167" s="143" t="str">
        <f>IF($J167&lt;&gt;"",IF(VLOOKUP($J167,INSTRUMENT_LIST!$L$10:$R$716,3,FALSE)=0,"",VLOOKUP($J167,INSTRUMENT_LIST!$L$10:$R$716,3,FALSE)),"")</f>
        <v/>
      </c>
      <c r="N167" s="143" t="str">
        <f>IF($J167&lt;&gt;"",IF(VLOOKUP($J167,INSTRUMENT_LIST!$L$10:$R$716,4,FALSE)=0,"",VLOOKUP($J167,INSTRUMENT_LIST!$L$10:$R$716,4,FALSE)),"")&amp;" "&amp;IF($J167&lt;&gt;"",IF(VLOOKUP($J167,INSTRUMENT_LIST!$L$10:$R$716,5,FALSE)=0,"",SUBSTITUTE(VLOOKUP($J167,INSTRUMENT_LIST!$L$10:$R$716,5,FALSE),"LOCAL CONTROL STATION","LCS")),"")</f>
        <v xml:space="preserve"> </v>
      </c>
      <c r="O167" s="143" t="str">
        <f>IF($J167&lt;&gt;"",IF(VLOOKUP($J167,INSTRUMENT_LIST!$L$10:$R$716,6,FALSE)=0,"",VLOOKUP($J167,INSTRUMENT_LIST!$L$10:$R$716,6,FALSE)),"")</f>
        <v/>
      </c>
      <c r="P167" s="143" t="str">
        <f>IF($J167&lt;&gt;"",IF(VLOOKUP($J167,INSTRUMENT_LIST!$L$10:$R$716,7,FALSE)=0,"",VLOOKUP($J167,INSTRUMENT_LIST!$L$10:$R$716,7,FALSE)),"")</f>
        <v/>
      </c>
      <c r="Q167" s="143" t="str">
        <f t="shared" si="82"/>
        <v xml:space="preserve">  </v>
      </c>
      <c r="R167" s="161"/>
      <c r="S167" s="161"/>
      <c r="T167" s="160"/>
      <c r="U167" s="160"/>
      <c r="V167" s="160"/>
      <c r="W167" s="160"/>
      <c r="X167" s="160"/>
      <c r="Y167" s="160"/>
      <c r="Z167" s="160"/>
      <c r="AA167" s="160"/>
      <c r="AB167" s="68" t="str">
        <f t="shared" si="79"/>
        <v>DI_0110.05</v>
      </c>
      <c r="AC167" s="55"/>
      <c r="AD167" s="55"/>
      <c r="AE167" s="38" t="str">
        <f t="shared" si="80"/>
        <v>SL3-MEH-ACP1</v>
      </c>
    </row>
    <row r="168" spans="1:31" ht="15" customHeight="1" x14ac:dyDescent="0.25">
      <c r="A168" s="263" t="s">
        <v>9</v>
      </c>
      <c r="B168" s="253" t="str">
        <f t="shared" si="77"/>
        <v>SL3-MEH-ACP1</v>
      </c>
      <c r="C168" s="146" t="str">
        <f t="shared" si="44"/>
        <v>01</v>
      </c>
      <c r="D168" s="70" t="str">
        <f t="shared" si="81"/>
        <v>10</v>
      </c>
      <c r="E168" s="70" t="s">
        <v>679</v>
      </c>
      <c r="F168" s="29" t="str">
        <f>IFERROR(CONCATENATE(VLOOKUP(G168,'LOOK-UP TABLES'!$E$9:$J$101,5,FALSE),C168,D168,VLOOKUP(G168,'LOOK-UP TABLES'!$E$9:$J$101,6,FALSE),E168),"")</f>
        <v>I_0110-06</v>
      </c>
      <c r="G168" s="74" t="s">
        <v>834</v>
      </c>
      <c r="H168" s="26" t="str">
        <f>IFERROR(VLOOKUP(G168,'LOOK-UP TABLES'!$E$9:$J$101,2,FALSE),"")</f>
        <v>DI</v>
      </c>
      <c r="I168" s="29" t="str">
        <f>IFERROR(VLOOKUP(G168,'LOOK-UP TABLES'!$E$9:$J$101,3,FALSE),"")</f>
        <v>120V</v>
      </c>
      <c r="J168" s="21"/>
      <c r="K168" s="55" t="str">
        <f t="shared" si="78"/>
        <v>SPARE</v>
      </c>
      <c r="L168" s="76"/>
      <c r="M168" s="143" t="str">
        <f>IF($J168&lt;&gt;"",IF(VLOOKUP($J168,INSTRUMENT_LIST!$L$10:$R$716,3,FALSE)=0,"",VLOOKUP($J168,INSTRUMENT_LIST!$L$10:$R$716,3,FALSE)),"")</f>
        <v/>
      </c>
      <c r="N168" s="143" t="str">
        <f>IF($J168&lt;&gt;"",IF(VLOOKUP($J168,INSTRUMENT_LIST!$L$10:$R$716,4,FALSE)=0,"",VLOOKUP($J168,INSTRUMENT_LIST!$L$10:$R$716,4,FALSE)),"")&amp;" "&amp;IF($J168&lt;&gt;"",IF(VLOOKUP($J168,INSTRUMENT_LIST!$L$10:$R$716,5,FALSE)=0,"",SUBSTITUTE(VLOOKUP($J168,INSTRUMENT_LIST!$L$10:$R$716,5,FALSE),"LOCAL CONTROL STATION","LCS")),"")</f>
        <v xml:space="preserve"> </v>
      </c>
      <c r="O168" s="143" t="str">
        <f>IF($J168&lt;&gt;"",IF(VLOOKUP($J168,INSTRUMENT_LIST!$L$10:$R$716,6,FALSE)=0,"",VLOOKUP($J168,INSTRUMENT_LIST!$L$10:$R$716,6,FALSE)),"")</f>
        <v/>
      </c>
      <c r="P168" s="143" t="str">
        <f>IF($J168&lt;&gt;"",IF(VLOOKUP($J168,INSTRUMENT_LIST!$L$10:$R$716,7,FALSE)=0,"",VLOOKUP($J168,INSTRUMENT_LIST!$L$10:$R$716,7,FALSE)),"")</f>
        <v/>
      </c>
      <c r="Q168" s="143" t="str">
        <f t="shared" si="82"/>
        <v xml:space="preserve">  </v>
      </c>
      <c r="R168" s="161"/>
      <c r="S168" s="161"/>
      <c r="T168" s="160"/>
      <c r="U168" s="160"/>
      <c r="V168" s="160"/>
      <c r="W168" s="160"/>
      <c r="X168" s="160"/>
      <c r="Y168" s="160"/>
      <c r="Z168" s="160"/>
      <c r="AA168" s="160"/>
      <c r="AB168" s="68" t="str">
        <f t="shared" si="79"/>
        <v>DI_0110.06</v>
      </c>
      <c r="AC168" s="55"/>
      <c r="AD168" s="55"/>
      <c r="AE168" s="38" t="str">
        <f t="shared" si="80"/>
        <v>SL3-MEH-ACP1</v>
      </c>
    </row>
    <row r="169" spans="1:31" ht="15" customHeight="1" x14ac:dyDescent="0.25">
      <c r="A169" s="263" t="s">
        <v>9</v>
      </c>
      <c r="B169" s="253" t="str">
        <f t="shared" si="77"/>
        <v>SL3-MEH-ACP1</v>
      </c>
      <c r="C169" s="146" t="str">
        <f t="shared" si="44"/>
        <v>01</v>
      </c>
      <c r="D169" s="70" t="str">
        <f t="shared" si="81"/>
        <v>10</v>
      </c>
      <c r="E169" s="70" t="s">
        <v>680</v>
      </c>
      <c r="F169" s="29" t="str">
        <f>IFERROR(CONCATENATE(VLOOKUP(G169,'LOOK-UP TABLES'!$E$9:$J$101,5,FALSE),C169,D169,VLOOKUP(G169,'LOOK-UP TABLES'!$E$9:$J$101,6,FALSE),E169),"")</f>
        <v>I_0110-07</v>
      </c>
      <c r="G169" s="74" t="s">
        <v>834</v>
      </c>
      <c r="H169" s="26" t="str">
        <f>IFERROR(VLOOKUP(G169,'LOOK-UP TABLES'!$E$9:$J$101,2,FALSE),"")</f>
        <v>DI</v>
      </c>
      <c r="I169" s="29" t="str">
        <f>IFERROR(VLOOKUP(G169,'LOOK-UP TABLES'!$E$9:$J$101,3,FALSE),"")</f>
        <v>120V</v>
      </c>
      <c r="K169" s="55" t="str">
        <f t="shared" si="78"/>
        <v>SPARE</v>
      </c>
      <c r="L169" s="76"/>
      <c r="M169" s="143" t="str">
        <f>IF($J169&lt;&gt;"",IF(VLOOKUP($J169,INSTRUMENT_LIST!$L$10:$R$716,3,FALSE)=0,"",VLOOKUP($J169,INSTRUMENT_LIST!$L$10:$R$716,3,FALSE)),"")</f>
        <v/>
      </c>
      <c r="N169" s="143" t="str">
        <f>IF($J169&lt;&gt;"",IF(VLOOKUP($J169,INSTRUMENT_LIST!$L$10:$R$716,4,FALSE)=0,"",VLOOKUP($J169,INSTRUMENT_LIST!$L$10:$R$716,4,FALSE)),"")&amp;" "&amp;IF($J169&lt;&gt;"",IF(VLOOKUP($J169,INSTRUMENT_LIST!$L$10:$R$716,5,FALSE)=0,"",SUBSTITUTE(VLOOKUP($J169,INSTRUMENT_LIST!$L$10:$R$716,5,FALSE),"LOCAL CONTROL STATION","LCS")),"")</f>
        <v xml:space="preserve"> </v>
      </c>
      <c r="O169" s="143" t="str">
        <f>IF($J169&lt;&gt;"",IF(VLOOKUP($J169,INSTRUMENT_LIST!$L$10:$R$716,6,FALSE)=0,"",VLOOKUP($J169,INSTRUMENT_LIST!$L$10:$R$716,6,FALSE)),"")</f>
        <v/>
      </c>
      <c r="P169" s="143" t="str">
        <f>IF($J169&lt;&gt;"",IF(VLOOKUP($J169,INSTRUMENT_LIST!$L$10:$R$716,7,FALSE)=0,"",VLOOKUP($J169,INSTRUMENT_LIST!$L$10:$R$716,7,FALSE)),"")</f>
        <v/>
      </c>
      <c r="Q169" s="143" t="str">
        <f t="shared" si="82"/>
        <v xml:space="preserve">  </v>
      </c>
      <c r="R169" s="160"/>
      <c r="S169" s="160"/>
      <c r="T169" s="160"/>
      <c r="U169" s="160"/>
      <c r="V169" s="160"/>
      <c r="W169" s="160"/>
      <c r="X169" s="160"/>
      <c r="Y169" s="160"/>
      <c r="Z169" s="160"/>
      <c r="AA169" s="160"/>
      <c r="AB169" s="68" t="str">
        <f t="shared" si="79"/>
        <v>DI_0110.07</v>
      </c>
      <c r="AC169" s="55"/>
      <c r="AD169" s="55"/>
      <c r="AE169" s="38" t="str">
        <f t="shared" si="80"/>
        <v>SL3-MEH-ACP1</v>
      </c>
    </row>
    <row r="170" spans="1:31" ht="15" customHeight="1" x14ac:dyDescent="0.25">
      <c r="A170" s="263" t="s">
        <v>9</v>
      </c>
      <c r="B170" s="253" t="str">
        <f t="shared" si="77"/>
        <v>SL3-MEH-ACP1</v>
      </c>
      <c r="C170" s="146" t="str">
        <f t="shared" si="44"/>
        <v>01</v>
      </c>
      <c r="D170" s="70" t="str">
        <f t="shared" si="81"/>
        <v>10</v>
      </c>
      <c r="E170" s="70" t="s">
        <v>682</v>
      </c>
      <c r="F170" s="29" t="str">
        <f>IFERROR(CONCATENATE(VLOOKUP(G170,'LOOK-UP TABLES'!$E$9:$J$101,5,FALSE),C170,D170,VLOOKUP(G170,'LOOK-UP TABLES'!$E$9:$J$101,6,FALSE),E170),"")</f>
        <v>I_0110-08</v>
      </c>
      <c r="G170" s="74" t="s">
        <v>834</v>
      </c>
      <c r="H170" s="26" t="str">
        <f>IFERROR(VLOOKUP(G170,'LOOK-UP TABLES'!$E$9:$J$101,2,FALSE),"")</f>
        <v>DI</v>
      </c>
      <c r="I170" s="29" t="str">
        <f>IFERROR(VLOOKUP(G170,'LOOK-UP TABLES'!$E$9:$J$101,3,FALSE),"")</f>
        <v>120V</v>
      </c>
      <c r="J170" s="21"/>
      <c r="K170" s="55" t="str">
        <f t="shared" si="78"/>
        <v>SPARE</v>
      </c>
      <c r="L170" s="76"/>
      <c r="M170" s="143" t="str">
        <f>IF($J170&lt;&gt;"",IF(VLOOKUP($J170,INSTRUMENT_LIST!$L$10:$R$716,3,FALSE)=0,"",VLOOKUP($J170,INSTRUMENT_LIST!$L$10:$R$716,3,FALSE)),"")</f>
        <v/>
      </c>
      <c r="N170" s="143" t="str">
        <f>IF($J170&lt;&gt;"",IF(VLOOKUP($J170,INSTRUMENT_LIST!$L$10:$R$716,4,FALSE)=0,"",VLOOKUP($J170,INSTRUMENT_LIST!$L$10:$R$716,4,FALSE)),"")&amp;" "&amp;IF($J170&lt;&gt;"",IF(VLOOKUP($J170,INSTRUMENT_LIST!$L$10:$R$716,5,FALSE)=0,"",SUBSTITUTE(VLOOKUP($J170,INSTRUMENT_LIST!$L$10:$R$716,5,FALSE),"LOCAL CONTROL STATION","LCS")),"")</f>
        <v xml:space="preserve"> </v>
      </c>
      <c r="O170" s="143" t="str">
        <f>IF($J170&lt;&gt;"",IF(VLOOKUP($J170,INSTRUMENT_LIST!$L$10:$R$716,6,FALSE)=0,"",VLOOKUP($J170,INSTRUMENT_LIST!$L$10:$R$716,6,FALSE)),"")</f>
        <v/>
      </c>
      <c r="P170" s="143" t="str">
        <f>IF($J170&lt;&gt;"",IF(VLOOKUP($J170,INSTRUMENT_LIST!$L$10:$R$716,7,FALSE)=0,"",VLOOKUP($J170,INSTRUMENT_LIST!$L$10:$R$716,7,FALSE)),"")</f>
        <v/>
      </c>
      <c r="Q170" s="143" t="str">
        <f t="shared" si="82"/>
        <v xml:space="preserve">  </v>
      </c>
      <c r="R170" s="160"/>
      <c r="S170" s="160"/>
      <c r="T170" s="160"/>
      <c r="U170" s="160"/>
      <c r="V170" s="160"/>
      <c r="W170" s="160"/>
      <c r="X170" s="160"/>
      <c r="Y170" s="160"/>
      <c r="Z170" s="160"/>
      <c r="AA170" s="160"/>
      <c r="AB170" s="68" t="str">
        <f t="shared" si="79"/>
        <v>DI_0110.08</v>
      </c>
      <c r="AC170" s="26"/>
      <c r="AD170" s="55"/>
      <c r="AE170" s="38" t="str">
        <f t="shared" si="80"/>
        <v>SL3-MEH-ACP1</v>
      </c>
    </row>
    <row r="171" spans="1:31" ht="15" customHeight="1" x14ac:dyDescent="0.25">
      <c r="A171" s="263" t="s">
        <v>9</v>
      </c>
      <c r="B171" s="253" t="str">
        <f t="shared" si="77"/>
        <v>SL3-MEH-ACP1</v>
      </c>
      <c r="C171" s="146" t="str">
        <f t="shared" si="44"/>
        <v>01</v>
      </c>
      <c r="D171" s="70" t="str">
        <f t="shared" si="81"/>
        <v>10</v>
      </c>
      <c r="E171" s="70" t="s">
        <v>683</v>
      </c>
      <c r="F171" s="29" t="str">
        <f>IFERROR(CONCATENATE(VLOOKUP(G171,'LOOK-UP TABLES'!$E$9:$J$101,5,FALSE),C171,D171,VLOOKUP(G171,'LOOK-UP TABLES'!$E$9:$J$101,6,FALSE),E171),"")</f>
        <v>I_0110-09</v>
      </c>
      <c r="G171" s="74" t="s">
        <v>834</v>
      </c>
      <c r="H171" s="26" t="str">
        <f>IFERROR(VLOOKUP(G171,'LOOK-UP TABLES'!$E$9:$J$101,2,FALSE),"")</f>
        <v>DI</v>
      </c>
      <c r="I171" s="29" t="str">
        <f>IFERROR(VLOOKUP(G171,'LOOK-UP TABLES'!$E$9:$J$101,3,FALSE),"")</f>
        <v>120V</v>
      </c>
      <c r="J171" s="21"/>
      <c r="K171" s="55" t="str">
        <f t="shared" si="78"/>
        <v>SPARE</v>
      </c>
      <c r="L171" s="76"/>
      <c r="M171" s="143" t="str">
        <f>IF($J171&lt;&gt;"",IF(VLOOKUP($J171,INSTRUMENT_LIST!$L$10:$R$716,3,FALSE)=0,"",VLOOKUP($J171,INSTRUMENT_LIST!$L$10:$R$716,3,FALSE)),"")</f>
        <v/>
      </c>
      <c r="N171" s="143" t="str">
        <f>IF($J171&lt;&gt;"",IF(VLOOKUP($J171,INSTRUMENT_LIST!$L$10:$R$716,4,FALSE)=0,"",VLOOKUP($J171,INSTRUMENT_LIST!$L$10:$R$716,4,FALSE)),"")&amp;" "&amp;IF($J171&lt;&gt;"",IF(VLOOKUP($J171,INSTRUMENT_LIST!$L$10:$R$716,5,FALSE)=0,"",SUBSTITUTE(VLOOKUP($J171,INSTRUMENT_LIST!$L$10:$R$716,5,FALSE),"LOCAL CONTROL STATION","LCS")),"")</f>
        <v xml:space="preserve"> </v>
      </c>
      <c r="O171" s="143" t="str">
        <f>IF($J171&lt;&gt;"",IF(VLOOKUP($J171,INSTRUMENT_LIST!$L$10:$R$716,6,FALSE)=0,"",VLOOKUP($J171,INSTRUMENT_LIST!$L$10:$R$716,6,FALSE)),"")</f>
        <v/>
      </c>
      <c r="P171" s="143" t="str">
        <f>IF($J171&lt;&gt;"",IF(VLOOKUP($J171,INSTRUMENT_LIST!$L$10:$R$716,7,FALSE)=0,"",VLOOKUP($J171,INSTRUMENT_LIST!$L$10:$R$716,7,FALSE)),"")</f>
        <v/>
      </c>
      <c r="Q171" s="143" t="str">
        <f t="shared" si="82"/>
        <v xml:space="preserve">  </v>
      </c>
      <c r="R171" s="160"/>
      <c r="S171" s="160"/>
      <c r="T171" s="160"/>
      <c r="U171" s="160"/>
      <c r="V171" s="160"/>
      <c r="W171" s="160"/>
      <c r="X171" s="160"/>
      <c r="Y171" s="160"/>
      <c r="Z171" s="160"/>
      <c r="AA171" s="160"/>
      <c r="AB171" s="68" t="str">
        <f t="shared" si="79"/>
        <v>DI_0110.09</v>
      </c>
      <c r="AC171" s="26"/>
      <c r="AD171" s="55"/>
      <c r="AE171" s="38" t="str">
        <f t="shared" si="80"/>
        <v>SL3-MEH-ACP1</v>
      </c>
    </row>
    <row r="172" spans="1:31" ht="15" customHeight="1" x14ac:dyDescent="0.25">
      <c r="A172" s="263" t="s">
        <v>9</v>
      </c>
      <c r="B172" s="253" t="str">
        <f t="shared" si="77"/>
        <v>SL3-MEH-ACP1</v>
      </c>
      <c r="C172" s="146" t="str">
        <f t="shared" si="44"/>
        <v>01</v>
      </c>
      <c r="D172" s="70" t="str">
        <f t="shared" si="81"/>
        <v>10</v>
      </c>
      <c r="E172" s="70" t="s">
        <v>582</v>
      </c>
      <c r="F172" s="29" t="str">
        <f>IFERROR(CONCATENATE(VLOOKUP(G172,'LOOK-UP TABLES'!$E$9:$J$101,5,FALSE),C172,D172,VLOOKUP(G172,'LOOK-UP TABLES'!$E$9:$J$101,6,FALSE),E172),"")</f>
        <v>I_0110-10</v>
      </c>
      <c r="G172" s="74" t="s">
        <v>834</v>
      </c>
      <c r="H172" s="26" t="str">
        <f>IFERROR(VLOOKUP(G172,'LOOK-UP TABLES'!$E$9:$J$101,2,FALSE),"")</f>
        <v>DI</v>
      </c>
      <c r="I172" s="29" t="str">
        <f>IFERROR(VLOOKUP(G172,'LOOK-UP TABLES'!$E$9:$J$101,3,FALSE),"")</f>
        <v>120V</v>
      </c>
      <c r="J172" s="21"/>
      <c r="K172" s="55" t="str">
        <f t="shared" si="78"/>
        <v>SPARE</v>
      </c>
      <c r="L172" s="76"/>
      <c r="M172" s="143" t="str">
        <f>IF($J172&lt;&gt;"",IF(VLOOKUP($J172,INSTRUMENT_LIST!$L$10:$R$716,3,FALSE)=0,"",VLOOKUP($J172,INSTRUMENT_LIST!$L$10:$R$716,3,FALSE)),"")</f>
        <v/>
      </c>
      <c r="N172" s="143" t="str">
        <f>IF($J172&lt;&gt;"",IF(VLOOKUP($J172,INSTRUMENT_LIST!$L$10:$R$716,4,FALSE)=0,"",VLOOKUP($J172,INSTRUMENT_LIST!$L$10:$R$716,4,FALSE)),"")&amp;" "&amp;IF($J172&lt;&gt;"",IF(VLOOKUP($J172,INSTRUMENT_LIST!$L$10:$R$716,5,FALSE)=0,"",SUBSTITUTE(VLOOKUP($J172,INSTRUMENT_LIST!$L$10:$R$716,5,FALSE),"LOCAL CONTROL STATION","LCS")),"")</f>
        <v xml:space="preserve"> </v>
      </c>
      <c r="O172" s="143" t="str">
        <f>IF($J172&lt;&gt;"",IF(VLOOKUP($J172,INSTRUMENT_LIST!$L$10:$R$716,6,FALSE)=0,"",VLOOKUP($J172,INSTRUMENT_LIST!$L$10:$R$716,6,FALSE)),"")</f>
        <v/>
      </c>
      <c r="P172" s="143" t="str">
        <f>IF($J172&lt;&gt;"",IF(VLOOKUP($J172,INSTRUMENT_LIST!$L$10:$R$716,7,FALSE)=0,"",VLOOKUP($J172,INSTRUMENT_LIST!$L$10:$R$716,7,FALSE)),"")</f>
        <v/>
      </c>
      <c r="Q172" s="143" t="str">
        <f t="shared" si="82"/>
        <v xml:space="preserve">  </v>
      </c>
      <c r="R172" s="161"/>
      <c r="S172" s="161"/>
      <c r="T172" s="160"/>
      <c r="U172" s="160"/>
      <c r="V172" s="160"/>
      <c r="W172" s="160"/>
      <c r="X172" s="160"/>
      <c r="Y172" s="160"/>
      <c r="Z172" s="160"/>
      <c r="AA172" s="160"/>
      <c r="AB172" s="68" t="str">
        <f t="shared" si="79"/>
        <v>DI_0110.10</v>
      </c>
      <c r="AC172" s="26"/>
      <c r="AD172" s="55"/>
      <c r="AE172" s="38" t="str">
        <f t="shared" si="80"/>
        <v>SL3-MEH-ACP1</v>
      </c>
    </row>
    <row r="173" spans="1:31" ht="15" customHeight="1" x14ac:dyDescent="0.25">
      <c r="A173" s="263" t="s">
        <v>9</v>
      </c>
      <c r="B173" s="253" t="str">
        <f t="shared" si="77"/>
        <v>SL3-MEH-ACP1</v>
      </c>
      <c r="C173" s="146" t="str">
        <f t="shared" si="44"/>
        <v>01</v>
      </c>
      <c r="D173" s="70" t="str">
        <f t="shared" si="81"/>
        <v>10</v>
      </c>
      <c r="E173" s="70" t="s">
        <v>392</v>
      </c>
      <c r="F173" s="29" t="str">
        <f>IFERROR(CONCATENATE(VLOOKUP(G173,'LOOK-UP TABLES'!$E$9:$J$101,5,FALSE),C173,D173,VLOOKUP(G173,'LOOK-UP TABLES'!$E$9:$J$101,6,FALSE),E173),"")</f>
        <v>I_0110-11</v>
      </c>
      <c r="G173" s="74" t="s">
        <v>834</v>
      </c>
      <c r="H173" s="26" t="str">
        <f>IFERROR(VLOOKUP(G173,'LOOK-UP TABLES'!$E$9:$J$101,2,FALSE),"")</f>
        <v>DI</v>
      </c>
      <c r="I173" s="29" t="str">
        <f>IFERROR(VLOOKUP(G173,'LOOK-UP TABLES'!$E$9:$J$101,3,FALSE),"")</f>
        <v>120V</v>
      </c>
      <c r="J173" s="21"/>
      <c r="K173" s="55" t="str">
        <f t="shared" si="78"/>
        <v>SPARE</v>
      </c>
      <c r="L173" s="76"/>
      <c r="M173" s="143" t="str">
        <f>IF($J173&lt;&gt;"",IF(VLOOKUP($J173,INSTRUMENT_LIST!$L$10:$R$716,3,FALSE)=0,"",VLOOKUP($J173,INSTRUMENT_LIST!$L$10:$R$716,3,FALSE)),"")</f>
        <v/>
      </c>
      <c r="N173" s="143" t="str">
        <f>IF($J173&lt;&gt;"",IF(VLOOKUP($J173,INSTRUMENT_LIST!$L$10:$R$716,4,FALSE)=0,"",VLOOKUP($J173,INSTRUMENT_LIST!$L$10:$R$716,4,FALSE)),"")&amp;" "&amp;IF($J173&lt;&gt;"",IF(VLOOKUP($J173,INSTRUMENT_LIST!$L$10:$R$716,5,FALSE)=0,"",SUBSTITUTE(VLOOKUP($J173,INSTRUMENT_LIST!$L$10:$R$716,5,FALSE),"LOCAL CONTROL STATION","LCS")),"")</f>
        <v xml:space="preserve"> </v>
      </c>
      <c r="O173" s="143" t="str">
        <f>IF($J173&lt;&gt;"",IF(VLOOKUP($J173,INSTRUMENT_LIST!$L$10:$R$716,6,FALSE)=0,"",VLOOKUP($J173,INSTRUMENT_LIST!$L$10:$R$716,6,FALSE)),"")</f>
        <v/>
      </c>
      <c r="P173" s="143" t="str">
        <f>IF($J173&lt;&gt;"",IF(VLOOKUP($J173,INSTRUMENT_LIST!$L$10:$R$716,7,FALSE)=0,"",VLOOKUP($J173,INSTRUMENT_LIST!$L$10:$R$716,7,FALSE)),"")</f>
        <v/>
      </c>
      <c r="Q173" s="143" t="str">
        <f t="shared" si="82"/>
        <v xml:space="preserve">  </v>
      </c>
      <c r="R173" s="161"/>
      <c r="S173" s="161"/>
      <c r="T173" s="160"/>
      <c r="U173" s="160"/>
      <c r="V173" s="160"/>
      <c r="W173" s="160"/>
      <c r="X173" s="160"/>
      <c r="Y173" s="160"/>
      <c r="Z173" s="160"/>
      <c r="AA173" s="160"/>
      <c r="AB173" s="68" t="str">
        <f t="shared" si="79"/>
        <v>DI_0110.11</v>
      </c>
      <c r="AC173" s="26"/>
      <c r="AD173" s="55"/>
      <c r="AE173" s="38" t="str">
        <f t="shared" si="80"/>
        <v>SL3-MEH-ACP1</v>
      </c>
    </row>
    <row r="174" spans="1:31" ht="15" customHeight="1" x14ac:dyDescent="0.25">
      <c r="A174" s="263" t="s">
        <v>9</v>
      </c>
      <c r="B174" s="253" t="str">
        <f t="shared" si="77"/>
        <v>SL3-MEH-ACP1</v>
      </c>
      <c r="C174" s="146" t="str">
        <f t="shared" si="44"/>
        <v>01</v>
      </c>
      <c r="D174" s="70" t="str">
        <f t="shared" si="81"/>
        <v>10</v>
      </c>
      <c r="E174" s="70" t="s">
        <v>396</v>
      </c>
      <c r="F174" s="29" t="str">
        <f>IFERROR(CONCATENATE(VLOOKUP(G174,'LOOK-UP TABLES'!$E$9:$J$101,5,FALSE),C174,D174,VLOOKUP(G174,'LOOK-UP TABLES'!$E$9:$J$101,6,FALSE),E174),"")</f>
        <v>I_0110-12</v>
      </c>
      <c r="G174" s="74" t="s">
        <v>834</v>
      </c>
      <c r="H174" s="26" t="str">
        <f>IFERROR(VLOOKUP(G174,'LOOK-UP TABLES'!$E$9:$J$101,2,FALSE),"")</f>
        <v>DI</v>
      </c>
      <c r="I174" s="29" t="str">
        <f>IFERROR(VLOOKUP(G174,'LOOK-UP TABLES'!$E$9:$J$101,3,FALSE),"")</f>
        <v>120V</v>
      </c>
      <c r="J174" s="138"/>
      <c r="K174" s="55" t="str">
        <f t="shared" si="78"/>
        <v>SPARE</v>
      </c>
      <c r="L174" s="76"/>
      <c r="M174" s="143" t="str">
        <f>IF($J174&lt;&gt;"",IF(VLOOKUP($J174,INSTRUMENT_LIST!$L$10:$R$716,3,FALSE)=0,"",VLOOKUP($J174,INSTRUMENT_LIST!$L$10:$R$716,3,FALSE)),"")</f>
        <v/>
      </c>
      <c r="N174" s="143" t="str">
        <f>IF($J174&lt;&gt;"",IF(VLOOKUP($J174,INSTRUMENT_LIST!$L$10:$R$716,4,FALSE)=0,"",VLOOKUP($J174,INSTRUMENT_LIST!$L$10:$R$716,4,FALSE)),"")&amp;" "&amp;IF($J174&lt;&gt;"",IF(VLOOKUP($J174,INSTRUMENT_LIST!$L$10:$R$716,5,FALSE)=0,"",SUBSTITUTE(VLOOKUP($J174,INSTRUMENT_LIST!$L$10:$R$716,5,FALSE),"LOCAL CONTROL STATION","LCS")),"")</f>
        <v xml:space="preserve"> </v>
      </c>
      <c r="O174" s="143" t="str">
        <f>IF($J174&lt;&gt;"",IF(VLOOKUP($J174,INSTRUMENT_LIST!$L$10:$R$716,6,FALSE)=0,"",VLOOKUP($J174,INSTRUMENT_LIST!$L$10:$R$716,6,FALSE)),"")</f>
        <v/>
      </c>
      <c r="P174" s="143" t="str">
        <f>IF($J174&lt;&gt;"",IF(VLOOKUP($J174,INSTRUMENT_LIST!$L$10:$R$716,7,FALSE)=0,"",VLOOKUP($J174,INSTRUMENT_LIST!$L$10:$R$716,7,FALSE)),"")</f>
        <v/>
      </c>
      <c r="Q174" s="143" t="str">
        <f t="shared" si="82"/>
        <v xml:space="preserve">  </v>
      </c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68" t="str">
        <f t="shared" si="79"/>
        <v>DI_0110.12</v>
      </c>
      <c r="AC174" s="26"/>
      <c r="AD174" s="55"/>
      <c r="AE174" s="38" t="str">
        <f t="shared" si="80"/>
        <v>SL3-MEH-ACP1</v>
      </c>
    </row>
    <row r="175" spans="1:31" ht="15" customHeight="1" x14ac:dyDescent="0.25">
      <c r="A175" s="263" t="s">
        <v>9</v>
      </c>
      <c r="B175" s="253" t="str">
        <f t="shared" si="77"/>
        <v>SL3-MEH-ACP1</v>
      </c>
      <c r="C175" s="146" t="str">
        <f t="shared" si="44"/>
        <v>01</v>
      </c>
      <c r="D175" s="70" t="str">
        <f t="shared" si="81"/>
        <v>10</v>
      </c>
      <c r="E175" s="70" t="s">
        <v>586</v>
      </c>
      <c r="F175" s="29" t="str">
        <f>IFERROR(CONCATENATE(VLOOKUP(G175,'LOOK-UP TABLES'!$E$9:$J$101,5,FALSE),C175,D175,VLOOKUP(G175,'LOOK-UP TABLES'!$E$9:$J$101,6,FALSE),E175),"")</f>
        <v>I_0110-13</v>
      </c>
      <c r="G175" s="74" t="s">
        <v>834</v>
      </c>
      <c r="H175" s="26" t="str">
        <f>IFERROR(VLOOKUP(G175,'LOOK-UP TABLES'!$E$9:$J$101,2,FALSE),"")</f>
        <v>DI</v>
      </c>
      <c r="I175" s="29" t="str">
        <f>IFERROR(VLOOKUP(G175,'LOOK-UP TABLES'!$E$9:$J$101,3,FALSE),"")</f>
        <v>120V</v>
      </c>
      <c r="J175" s="21"/>
      <c r="K175" s="55" t="str">
        <f t="shared" si="78"/>
        <v>SPARE</v>
      </c>
      <c r="L175" s="72"/>
      <c r="M175" s="143" t="str">
        <f>IF($J175&lt;&gt;"",IF(VLOOKUP($J175,INSTRUMENT_LIST!$L$10:$R$716,3,FALSE)=0,"",VLOOKUP($J175,INSTRUMENT_LIST!$L$10:$R$716,3,FALSE)),"")</f>
        <v/>
      </c>
      <c r="N175" s="143" t="str">
        <f>IF($J175&lt;&gt;"",IF(VLOOKUP($J175,INSTRUMENT_LIST!$L$10:$R$716,4,FALSE)=0,"",VLOOKUP($J175,INSTRUMENT_LIST!$L$10:$R$716,4,FALSE)),"")&amp;" "&amp;IF($J175&lt;&gt;"",IF(VLOOKUP($J175,INSTRUMENT_LIST!$L$10:$R$716,5,FALSE)=0,"",SUBSTITUTE(VLOOKUP($J175,INSTRUMENT_LIST!$L$10:$R$716,5,FALSE),"LOCAL CONTROL STATION","LCS")),"")</f>
        <v xml:space="preserve"> </v>
      </c>
      <c r="O175" s="143" t="str">
        <f>IF($J175&lt;&gt;"",IF(VLOOKUP($J175,INSTRUMENT_LIST!$L$10:$R$716,6,FALSE)=0,"",VLOOKUP($J175,INSTRUMENT_LIST!$L$10:$R$716,6,FALSE)),"")</f>
        <v/>
      </c>
      <c r="P175" s="143" t="str">
        <f>IF($J175&lt;&gt;"",IF(VLOOKUP($J175,INSTRUMENT_LIST!$L$10:$R$716,7,FALSE)=0,"",VLOOKUP($J175,INSTRUMENT_LIST!$L$10:$R$716,7,FALSE)),"")</f>
        <v/>
      </c>
      <c r="Q175" s="143" t="str">
        <f t="shared" si="82"/>
        <v xml:space="preserve">  </v>
      </c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68" t="str">
        <f t="shared" si="79"/>
        <v>DI_0110.13</v>
      </c>
      <c r="AC175" s="26"/>
      <c r="AD175" s="55"/>
      <c r="AE175" s="38" t="str">
        <f t="shared" si="80"/>
        <v>SL3-MEH-ACP1</v>
      </c>
    </row>
    <row r="176" spans="1:31" ht="15" customHeight="1" x14ac:dyDescent="0.25">
      <c r="A176" s="263" t="s">
        <v>9</v>
      </c>
      <c r="B176" s="253" t="str">
        <f t="shared" si="77"/>
        <v>SL3-MEH-ACP1</v>
      </c>
      <c r="C176" s="146" t="str">
        <f t="shared" si="44"/>
        <v>01</v>
      </c>
      <c r="D176" s="70" t="str">
        <f t="shared" si="81"/>
        <v>10</v>
      </c>
      <c r="E176" s="70" t="s">
        <v>589</v>
      </c>
      <c r="F176" s="29" t="str">
        <f>IFERROR(CONCATENATE(VLOOKUP(G176,'LOOK-UP TABLES'!$E$9:$J$101,5,FALSE),C176,D176,VLOOKUP(G176,'LOOK-UP TABLES'!$E$9:$J$101,6,FALSE),E176),"")</f>
        <v>I_0110-14</v>
      </c>
      <c r="G176" s="74" t="s">
        <v>834</v>
      </c>
      <c r="H176" s="26" t="str">
        <f>IFERROR(VLOOKUP(G176,'LOOK-UP TABLES'!$E$9:$J$101,2,FALSE),"")</f>
        <v>DI</v>
      </c>
      <c r="I176" s="29" t="str">
        <f>IFERROR(VLOOKUP(G176,'LOOK-UP TABLES'!$E$9:$J$101,3,FALSE),"")</f>
        <v>120V</v>
      </c>
      <c r="J176" s="21"/>
      <c r="K176" s="55" t="str">
        <f t="shared" si="78"/>
        <v>SPARE</v>
      </c>
      <c r="L176" s="72"/>
      <c r="M176" s="143" t="str">
        <f>IF($J176&lt;&gt;"",IF(VLOOKUP($J176,INSTRUMENT_LIST!$L$10:$R$716,3,FALSE)=0,"",VLOOKUP($J176,INSTRUMENT_LIST!$L$10:$R$716,3,FALSE)),"")</f>
        <v/>
      </c>
      <c r="N176" s="143" t="str">
        <f>IF($J176&lt;&gt;"",IF(VLOOKUP($J176,INSTRUMENT_LIST!$L$10:$R$716,4,FALSE)=0,"",VLOOKUP($J176,INSTRUMENT_LIST!$L$10:$R$716,4,FALSE)),"")&amp;" "&amp;IF($J176&lt;&gt;"",IF(VLOOKUP($J176,INSTRUMENT_LIST!$L$10:$R$716,5,FALSE)=0,"",SUBSTITUTE(VLOOKUP($J176,INSTRUMENT_LIST!$L$10:$R$716,5,FALSE),"LOCAL CONTROL STATION","LCS")),"")</f>
        <v xml:space="preserve"> </v>
      </c>
      <c r="O176" s="143" t="str">
        <f>IF($J176&lt;&gt;"",IF(VLOOKUP($J176,INSTRUMENT_LIST!$L$10:$R$716,6,FALSE)=0,"",VLOOKUP($J176,INSTRUMENT_LIST!$L$10:$R$716,6,FALSE)),"")</f>
        <v/>
      </c>
      <c r="P176" s="143" t="str">
        <f>IF($J176&lt;&gt;"",IF(VLOOKUP($J176,INSTRUMENT_LIST!$L$10:$R$716,7,FALSE)=0,"",VLOOKUP($J176,INSTRUMENT_LIST!$L$10:$R$716,7,FALSE)),"")</f>
        <v/>
      </c>
      <c r="Q176" s="143" t="str">
        <f t="shared" si="82"/>
        <v xml:space="preserve">  </v>
      </c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68" t="str">
        <f t="shared" si="79"/>
        <v>DI_0110.14</v>
      </c>
      <c r="AC176" s="26"/>
      <c r="AD176" s="55"/>
      <c r="AE176" s="38" t="str">
        <f t="shared" si="80"/>
        <v>SL3-MEH-ACP1</v>
      </c>
    </row>
    <row r="177" spans="1:31" ht="15" customHeight="1" x14ac:dyDescent="0.25">
      <c r="A177" s="263" t="s">
        <v>9</v>
      </c>
      <c r="B177" s="253" t="str">
        <f t="shared" si="77"/>
        <v>SL3-MEH-ACP1</v>
      </c>
      <c r="C177" s="146" t="str">
        <f t="shared" si="44"/>
        <v>01</v>
      </c>
      <c r="D177" s="70" t="str">
        <f t="shared" si="81"/>
        <v>10</v>
      </c>
      <c r="E177" s="70" t="s">
        <v>591</v>
      </c>
      <c r="F177" s="29" t="str">
        <f>IFERROR(CONCATENATE(VLOOKUP(G177,'LOOK-UP TABLES'!$E$9:$J$101,5,FALSE),C177,D177,VLOOKUP(G177,'LOOK-UP TABLES'!$E$9:$J$101,6,FALSE),E177),"")</f>
        <v>I_0110-15</v>
      </c>
      <c r="G177" s="74" t="s">
        <v>834</v>
      </c>
      <c r="H177" s="26" t="str">
        <f>IFERROR(VLOOKUP(G177,'LOOK-UP TABLES'!$E$9:$J$101,2,FALSE),"")</f>
        <v>DI</v>
      </c>
      <c r="I177" s="29" t="str">
        <f>IFERROR(VLOOKUP(G177,'LOOK-UP TABLES'!$E$9:$J$101,3,FALSE),"")</f>
        <v>120V</v>
      </c>
      <c r="J177" s="21"/>
      <c r="K177" s="55" t="str">
        <f t="shared" si="78"/>
        <v>SPARE</v>
      </c>
      <c r="L177" s="72"/>
      <c r="M177" s="143" t="str">
        <f>IF($J177&lt;&gt;"",IF(VLOOKUP($J177,INSTRUMENT_LIST!$L$10:$R$716,3,FALSE)=0,"",VLOOKUP($J177,INSTRUMENT_LIST!$L$10:$R$716,3,FALSE)),"")</f>
        <v/>
      </c>
      <c r="N177" s="143" t="str">
        <f>IF($J177&lt;&gt;"",IF(VLOOKUP($J177,INSTRUMENT_LIST!$L$10:$R$716,4,FALSE)=0,"",VLOOKUP($J177,INSTRUMENT_LIST!$L$10:$R$716,4,FALSE)),"")&amp;" "&amp;IF($J177&lt;&gt;"",IF(VLOOKUP($J177,INSTRUMENT_LIST!$L$10:$R$716,5,FALSE)=0,"",SUBSTITUTE(VLOOKUP($J177,INSTRUMENT_LIST!$L$10:$R$716,5,FALSE),"LOCAL CONTROL STATION","LCS")),"")</f>
        <v xml:space="preserve"> </v>
      </c>
      <c r="O177" s="143" t="str">
        <f>IF($J177&lt;&gt;"",IF(VLOOKUP($J177,INSTRUMENT_LIST!$L$10:$R$716,6,FALSE)=0,"",VLOOKUP($J177,INSTRUMENT_LIST!$L$10:$R$716,6,FALSE)),"")</f>
        <v/>
      </c>
      <c r="P177" s="143" t="str">
        <f>IF($J177&lt;&gt;"",IF(VLOOKUP($J177,INSTRUMENT_LIST!$L$10:$R$716,7,FALSE)=0,"",VLOOKUP($J177,INSTRUMENT_LIST!$L$10:$R$716,7,FALSE)),"")</f>
        <v/>
      </c>
      <c r="Q177" s="143" t="str">
        <f t="shared" si="82"/>
        <v xml:space="preserve">  </v>
      </c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68" t="str">
        <f t="shared" si="79"/>
        <v>DI_0110.15</v>
      </c>
      <c r="AC177" s="55"/>
      <c r="AD177" s="55"/>
      <c r="AE177" s="38" t="str">
        <f t="shared" si="80"/>
        <v>SL3-MEH-ACP1</v>
      </c>
    </row>
    <row r="178" spans="1:31" ht="15" customHeight="1" x14ac:dyDescent="0.25">
      <c r="A178" s="321" t="s">
        <v>9</v>
      </c>
      <c r="B178" s="322" t="str">
        <f t="shared" si="77"/>
        <v>SL3-MEH-ACP1</v>
      </c>
      <c r="C178" s="323" t="str">
        <f t="shared" si="44"/>
        <v>01</v>
      </c>
      <c r="D178" s="324" t="s">
        <v>582</v>
      </c>
      <c r="E178" s="325"/>
      <c r="F178" s="325"/>
      <c r="G178" s="325" t="s">
        <v>853</v>
      </c>
      <c r="H178" s="326"/>
      <c r="I178" s="325" t="s">
        <v>790</v>
      </c>
      <c r="J178" s="327"/>
      <c r="K178" s="328"/>
      <c r="L178" s="329"/>
      <c r="M178" s="326"/>
      <c r="N178" s="326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325"/>
      <c r="AB178" s="325"/>
      <c r="AC178" s="323"/>
      <c r="AD178" s="330"/>
      <c r="AE178" s="38" t="str">
        <f t="shared" si="80"/>
        <v>SL3-MEH-ACP1</v>
      </c>
    </row>
    <row r="179" spans="1:31" ht="15" customHeight="1" x14ac:dyDescent="0.25">
      <c r="A179" s="73"/>
      <c r="B179" s="266"/>
      <c r="C179" s="267"/>
      <c r="D179" s="268"/>
      <c r="E179" s="269"/>
      <c r="F179" s="269"/>
      <c r="G179" s="269"/>
      <c r="H179" s="270"/>
      <c r="I179" s="269"/>
      <c r="J179" s="271"/>
      <c r="K179" s="272"/>
      <c r="L179" s="273"/>
      <c r="M179" s="270"/>
      <c r="N179" s="270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  <c r="AA179" s="269"/>
      <c r="AB179" s="269"/>
      <c r="AC179" s="267"/>
      <c r="AD179" s="274"/>
    </row>
    <row r="180" spans="1:31" ht="15" customHeight="1" x14ac:dyDescent="0.25">
      <c r="A180" s="263" t="s">
        <v>9</v>
      </c>
      <c r="B180" s="253" t="str">
        <f t="shared" ref="B180:B196" si="83">$B$23</f>
        <v>SL3-MEH-ACP1</v>
      </c>
      <c r="C180" s="146" t="str">
        <f t="shared" si="44"/>
        <v>01</v>
      </c>
      <c r="D180" s="73" t="s">
        <v>392</v>
      </c>
      <c r="E180" s="70" t="s">
        <v>786</v>
      </c>
      <c r="F180" s="29" t="str">
        <f>IFERROR(CONCATENATE(VLOOKUP(G180,'LOOK-UP TABLES'!$E$9:$J$101,5,FALSE),C180,D180,VLOOKUP(G180,'LOOK-UP TABLES'!$E$9:$J$101,6,FALSE),E180),"")</f>
        <v>I_0111-00</v>
      </c>
      <c r="G180" s="74" t="s">
        <v>834</v>
      </c>
      <c r="H180" s="26" t="str">
        <f>IFERROR(VLOOKUP(G180,'LOOK-UP TABLES'!$E$9:$J$101,2,FALSE),"")</f>
        <v>DI</v>
      </c>
      <c r="I180" s="29" t="str">
        <f>IFERROR(VLOOKUP(G180,'LOOK-UP TABLES'!$E$9:$J$101,3,FALSE),"")</f>
        <v>120V</v>
      </c>
      <c r="J180" s="21"/>
      <c r="K180" s="55" t="str">
        <f t="shared" ref="K180:K195" si="84">IF(J180&lt;&gt;"",CONCATENATE(J180,L180),"SPARE")</f>
        <v>SPARE</v>
      </c>
      <c r="L180" s="76"/>
      <c r="M180" s="143" t="str">
        <f>IF($J180&lt;&gt;"",IF(VLOOKUP($J180,INSTRUMENT_LIST!$L$10:$R$716,3,FALSE)=0,"",VLOOKUP($J180,INSTRUMENT_LIST!$L$10:$R$716,3,FALSE)),"")</f>
        <v/>
      </c>
      <c r="N180" s="143" t="str">
        <f>IF($J180&lt;&gt;"",IF(VLOOKUP($J180,INSTRUMENT_LIST!$L$10:$R$716,4,FALSE)=0,"",VLOOKUP($J180,INSTRUMENT_LIST!$L$10:$R$716,4,FALSE)),"")&amp;" "&amp;IF($J180&lt;&gt;"",IF(VLOOKUP($J180,INSTRUMENT_LIST!$L$10:$R$716,5,FALSE)=0,"",SUBSTITUTE(VLOOKUP($J180,INSTRUMENT_LIST!$L$10:$R$716,5,FALSE),"LOCAL CONTROL STATION","LCS")),"")</f>
        <v xml:space="preserve"> </v>
      </c>
      <c r="O180" s="143" t="str">
        <f>IF($J180&lt;&gt;"",IF(VLOOKUP($J180,INSTRUMENT_LIST!$L$10:$R$716,6,FALSE)=0,"",VLOOKUP($J180,INSTRUMENT_LIST!$L$10:$R$716,6,FALSE)),"")</f>
        <v/>
      </c>
      <c r="P180" s="143" t="str">
        <f>IF($J180&lt;&gt;"",IF(VLOOKUP($J180,INSTRUMENT_LIST!$L$10:$R$716,7,FALSE)=0,"",VLOOKUP($J180,INSTRUMENT_LIST!$L$10:$R$716,7,FALSE)),"")</f>
        <v/>
      </c>
      <c r="Q180" s="143" t="str">
        <f>CONCATENATE(M180,IF(M180&lt;&gt;""," ",""),N180,IF(N180&lt;&gt;""," ",""),O180,IF(O180&lt;&gt;""," ",""),P180,IF(P180&lt;&gt;""," ",""))</f>
        <v xml:space="preserve">  </v>
      </c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68" t="str">
        <f t="shared" ref="AB180:AB195" si="85">IF((OR(H180="AI",H180="AO")),CONCATENATE(H180,"_",C180,D180,"_CH[",E180,"]"),CONCATENATE(H180,"_",C180,D180,".",E180))</f>
        <v>DI_0111.00</v>
      </c>
      <c r="AC180" s="55"/>
      <c r="AD180" s="55"/>
      <c r="AE180" s="38" t="str">
        <f t="shared" ref="AE180:AE196" si="86">B180</f>
        <v>SL3-MEH-ACP1</v>
      </c>
    </row>
    <row r="181" spans="1:31" ht="15" customHeight="1" x14ac:dyDescent="0.25">
      <c r="A181" s="263" t="s">
        <v>9</v>
      </c>
      <c r="B181" s="253" t="str">
        <f t="shared" si="83"/>
        <v>SL3-MEH-ACP1</v>
      </c>
      <c r="C181" s="146" t="str">
        <f t="shared" si="44"/>
        <v>01</v>
      </c>
      <c r="D181" s="70" t="str">
        <f t="shared" ref="D181:D195" si="87">D180</f>
        <v>11</v>
      </c>
      <c r="E181" s="70" t="s">
        <v>645</v>
      </c>
      <c r="F181" s="29" t="str">
        <f>IFERROR(CONCATENATE(VLOOKUP(G181,'LOOK-UP TABLES'!$E$9:$J$101,5,FALSE),C181,D181,VLOOKUP(G181,'LOOK-UP TABLES'!$E$9:$J$101,6,FALSE),E181),"")</f>
        <v>I_0111-01</v>
      </c>
      <c r="G181" s="74" t="s">
        <v>834</v>
      </c>
      <c r="H181" s="26" t="str">
        <f>IFERROR(VLOOKUP(G181,'LOOK-UP TABLES'!$E$9:$J$101,2,FALSE),"")</f>
        <v>DI</v>
      </c>
      <c r="I181" s="29" t="str">
        <f>IFERROR(VLOOKUP(G181,'LOOK-UP TABLES'!$E$9:$J$101,3,FALSE),"")</f>
        <v>120V</v>
      </c>
      <c r="J181" s="21"/>
      <c r="K181" s="55" t="str">
        <f t="shared" si="84"/>
        <v>SPARE</v>
      </c>
      <c r="L181" s="76"/>
      <c r="M181" s="143" t="str">
        <f>IF($J181&lt;&gt;"",IF(VLOOKUP($J181,INSTRUMENT_LIST!$L$10:$R$716,3,FALSE)=0,"",VLOOKUP($J181,INSTRUMENT_LIST!$L$10:$R$716,3,FALSE)),"")</f>
        <v/>
      </c>
      <c r="N181" s="143" t="str">
        <f>IF($J181&lt;&gt;"",IF(VLOOKUP($J181,INSTRUMENT_LIST!$L$10:$R$716,4,FALSE)=0,"",VLOOKUP($J181,INSTRUMENT_LIST!$L$10:$R$716,4,FALSE)),"")&amp;" "&amp;IF($J181&lt;&gt;"",IF(VLOOKUP($J181,INSTRUMENT_LIST!$L$10:$R$716,5,FALSE)=0,"",SUBSTITUTE(VLOOKUP($J181,INSTRUMENT_LIST!$L$10:$R$716,5,FALSE),"LOCAL CONTROL STATION","LCS")),"")</f>
        <v xml:space="preserve"> </v>
      </c>
      <c r="O181" s="143" t="str">
        <f>IF($J181&lt;&gt;"",IF(VLOOKUP($J181,INSTRUMENT_LIST!$L$10:$R$716,6,FALSE)=0,"",VLOOKUP($J181,INSTRUMENT_LIST!$L$10:$R$716,6,FALSE)),"")</f>
        <v/>
      </c>
      <c r="P181" s="143" t="str">
        <f>IF($J181&lt;&gt;"",IF(VLOOKUP($J181,INSTRUMENT_LIST!$L$10:$R$716,7,FALSE)=0,"",VLOOKUP($J181,INSTRUMENT_LIST!$L$10:$R$716,7,FALSE)),"")</f>
        <v/>
      </c>
      <c r="Q181" s="143" t="str">
        <f t="shared" ref="Q181:Q195" si="88">CONCATENATE(M181,IF(M181&lt;&gt;""," ",""),N181,IF(N181&lt;&gt;""," ",""),O181,IF(O181&lt;&gt;""," ",""),P181,IF(P181&lt;&gt;""," ",""))</f>
        <v xml:space="preserve">  </v>
      </c>
      <c r="R181" s="161"/>
      <c r="S181" s="161"/>
      <c r="T181" s="160"/>
      <c r="U181" s="160"/>
      <c r="V181" s="160"/>
      <c r="W181" s="160"/>
      <c r="X181" s="160"/>
      <c r="Y181" s="160"/>
      <c r="Z181" s="160"/>
      <c r="AA181" s="160"/>
      <c r="AB181" s="68" t="str">
        <f t="shared" si="85"/>
        <v>DI_0111.01</v>
      </c>
      <c r="AC181" s="55"/>
      <c r="AD181" s="55"/>
      <c r="AE181" s="38" t="str">
        <f t="shared" si="86"/>
        <v>SL3-MEH-ACP1</v>
      </c>
    </row>
    <row r="182" spans="1:31" ht="15" customHeight="1" x14ac:dyDescent="0.25">
      <c r="A182" s="263" t="s">
        <v>9</v>
      </c>
      <c r="B182" s="253" t="str">
        <f t="shared" si="83"/>
        <v>SL3-MEH-ACP1</v>
      </c>
      <c r="C182" s="146" t="str">
        <f t="shared" si="44"/>
        <v>01</v>
      </c>
      <c r="D182" s="70" t="str">
        <f t="shared" si="87"/>
        <v>11</v>
      </c>
      <c r="E182" s="70" t="s">
        <v>660</v>
      </c>
      <c r="F182" s="29" t="str">
        <f>IFERROR(CONCATENATE(VLOOKUP(G182,'LOOK-UP TABLES'!$E$9:$J$101,5,FALSE),C182,D182,VLOOKUP(G182,'LOOK-UP TABLES'!$E$9:$J$101,6,FALSE),E182),"")</f>
        <v>I_0111-02</v>
      </c>
      <c r="G182" s="74" t="s">
        <v>834</v>
      </c>
      <c r="H182" s="26" t="str">
        <f>IFERROR(VLOOKUP(G182,'LOOK-UP TABLES'!$E$9:$J$101,2,FALSE),"")</f>
        <v>DI</v>
      </c>
      <c r="I182" s="29" t="str">
        <f>IFERROR(VLOOKUP(G182,'LOOK-UP TABLES'!$E$9:$J$101,3,FALSE),"")</f>
        <v>120V</v>
      </c>
      <c r="J182" s="21"/>
      <c r="K182" s="55" t="str">
        <f t="shared" si="84"/>
        <v>SPARE</v>
      </c>
      <c r="L182" s="76"/>
      <c r="M182" s="143" t="str">
        <f>IF($J182&lt;&gt;"",IF(VLOOKUP($J182,INSTRUMENT_LIST!$L$10:$R$716,3,FALSE)=0,"",VLOOKUP($J182,INSTRUMENT_LIST!$L$10:$R$716,3,FALSE)),"")</f>
        <v/>
      </c>
      <c r="N182" s="143" t="str">
        <f>IF($J182&lt;&gt;"",IF(VLOOKUP($J182,INSTRUMENT_LIST!$L$10:$R$716,4,FALSE)=0,"",VLOOKUP($J182,INSTRUMENT_LIST!$L$10:$R$716,4,FALSE)),"")&amp;" "&amp;IF($J182&lt;&gt;"",IF(VLOOKUP($J182,INSTRUMENT_LIST!$L$10:$R$716,5,FALSE)=0,"",SUBSTITUTE(VLOOKUP($J182,INSTRUMENT_LIST!$L$10:$R$716,5,FALSE),"LOCAL CONTROL STATION","LCS")),"")</f>
        <v xml:space="preserve"> </v>
      </c>
      <c r="O182" s="143" t="str">
        <f>IF($J182&lt;&gt;"",IF(VLOOKUP($J182,INSTRUMENT_LIST!$L$10:$R$716,6,FALSE)=0,"",VLOOKUP($J182,INSTRUMENT_LIST!$L$10:$R$716,6,FALSE)),"")</f>
        <v/>
      </c>
      <c r="P182" s="143" t="str">
        <f>IF($J182&lt;&gt;"",IF(VLOOKUP($J182,INSTRUMENT_LIST!$L$10:$R$716,7,FALSE)=0,"",VLOOKUP($J182,INSTRUMENT_LIST!$L$10:$R$716,7,FALSE)),"")</f>
        <v/>
      </c>
      <c r="Q182" s="143" t="str">
        <f t="shared" si="88"/>
        <v xml:space="preserve">  </v>
      </c>
      <c r="R182" s="161"/>
      <c r="S182" s="161"/>
      <c r="T182" s="160"/>
      <c r="U182" s="160"/>
      <c r="V182" s="160"/>
      <c r="W182" s="160"/>
      <c r="X182" s="160"/>
      <c r="Y182" s="160"/>
      <c r="Z182" s="160"/>
      <c r="AA182" s="160"/>
      <c r="AB182" s="68" t="str">
        <f t="shared" si="85"/>
        <v>DI_0111.02</v>
      </c>
      <c r="AC182" s="55"/>
      <c r="AD182" s="55"/>
      <c r="AE182" s="38" t="str">
        <f t="shared" si="86"/>
        <v>SL3-MEH-ACP1</v>
      </c>
    </row>
    <row r="183" spans="1:31" ht="15" customHeight="1" x14ac:dyDescent="0.25">
      <c r="A183" s="263" t="s">
        <v>9</v>
      </c>
      <c r="B183" s="253" t="str">
        <f t="shared" si="83"/>
        <v>SL3-MEH-ACP1</v>
      </c>
      <c r="C183" s="146" t="str">
        <f t="shared" si="44"/>
        <v>01</v>
      </c>
      <c r="D183" s="70" t="str">
        <f t="shared" si="87"/>
        <v>11</v>
      </c>
      <c r="E183" s="70" t="s">
        <v>661</v>
      </c>
      <c r="F183" s="29" t="str">
        <f>IFERROR(CONCATENATE(VLOOKUP(G183,'LOOK-UP TABLES'!$E$9:$J$101,5,FALSE),C183,D183,VLOOKUP(G183,'LOOK-UP TABLES'!$E$9:$J$101,6,FALSE),E183),"")</f>
        <v>I_0111-03</v>
      </c>
      <c r="G183" s="74" t="s">
        <v>834</v>
      </c>
      <c r="H183" s="26" t="str">
        <f>IFERROR(VLOOKUP(G183,'LOOK-UP TABLES'!$E$9:$J$101,2,FALSE),"")</f>
        <v>DI</v>
      </c>
      <c r="I183" s="29" t="str">
        <f>IFERROR(VLOOKUP(G183,'LOOK-UP TABLES'!$E$9:$J$101,3,FALSE),"")</f>
        <v>120V</v>
      </c>
      <c r="J183" s="21"/>
      <c r="K183" s="55" t="str">
        <f t="shared" si="84"/>
        <v>SPARE</v>
      </c>
      <c r="L183" s="76"/>
      <c r="M183" s="143" t="str">
        <f>IF($J183&lt;&gt;"",IF(VLOOKUP($J183,INSTRUMENT_LIST!$L$10:$R$716,3,FALSE)=0,"",VLOOKUP($J183,INSTRUMENT_LIST!$L$10:$R$716,3,FALSE)),"")</f>
        <v/>
      </c>
      <c r="N183" s="143" t="str">
        <f>IF($J183&lt;&gt;"",IF(VLOOKUP($J183,INSTRUMENT_LIST!$L$10:$R$716,4,FALSE)=0,"",VLOOKUP($J183,INSTRUMENT_LIST!$L$10:$R$716,4,FALSE)),"")&amp;" "&amp;IF($J183&lt;&gt;"",IF(VLOOKUP($J183,INSTRUMENT_LIST!$L$10:$R$716,5,FALSE)=0,"",SUBSTITUTE(VLOOKUP($J183,INSTRUMENT_LIST!$L$10:$R$716,5,FALSE),"LOCAL CONTROL STATION","LCS")),"")</f>
        <v xml:space="preserve"> </v>
      </c>
      <c r="O183" s="143" t="str">
        <f>IF($J183&lt;&gt;"",IF(VLOOKUP($J183,INSTRUMENT_LIST!$L$10:$R$716,6,FALSE)=0,"",VLOOKUP($J183,INSTRUMENT_LIST!$L$10:$R$716,6,FALSE)),"")</f>
        <v/>
      </c>
      <c r="P183" s="143" t="str">
        <f>IF($J183&lt;&gt;"",IF(VLOOKUP($J183,INSTRUMENT_LIST!$L$10:$R$716,7,FALSE)=0,"",VLOOKUP($J183,INSTRUMENT_LIST!$L$10:$R$716,7,FALSE)),"")</f>
        <v/>
      </c>
      <c r="Q183" s="143" t="str">
        <f t="shared" si="88"/>
        <v xml:space="preserve">  </v>
      </c>
      <c r="R183" s="161"/>
      <c r="S183" s="160"/>
      <c r="T183" s="160"/>
      <c r="U183" s="160"/>
      <c r="V183" s="160"/>
      <c r="W183" s="160"/>
      <c r="X183" s="160"/>
      <c r="Y183" s="160"/>
      <c r="Z183" s="160"/>
      <c r="AA183" s="160"/>
      <c r="AB183" s="68" t="str">
        <f t="shared" si="85"/>
        <v>DI_0111.03</v>
      </c>
      <c r="AC183" s="55"/>
      <c r="AD183" s="55"/>
      <c r="AE183" s="38" t="str">
        <f t="shared" si="86"/>
        <v>SL3-MEH-ACP1</v>
      </c>
    </row>
    <row r="184" spans="1:31" ht="15" customHeight="1" x14ac:dyDescent="0.25">
      <c r="A184" s="263" t="s">
        <v>9</v>
      </c>
      <c r="B184" s="253" t="str">
        <f t="shared" si="83"/>
        <v>SL3-MEH-ACP1</v>
      </c>
      <c r="C184" s="146" t="str">
        <f t="shared" si="44"/>
        <v>01</v>
      </c>
      <c r="D184" s="70" t="str">
        <f t="shared" si="87"/>
        <v>11</v>
      </c>
      <c r="E184" s="70" t="s">
        <v>676</v>
      </c>
      <c r="F184" s="29" t="str">
        <f>IFERROR(CONCATENATE(VLOOKUP(G184,'LOOK-UP TABLES'!$E$9:$J$101,5,FALSE),C184,D184,VLOOKUP(G184,'LOOK-UP TABLES'!$E$9:$J$101,6,FALSE),E184),"")</f>
        <v>I_0111-04</v>
      </c>
      <c r="G184" s="74" t="s">
        <v>834</v>
      </c>
      <c r="H184" s="26" t="str">
        <f>IFERROR(VLOOKUP(G184,'LOOK-UP TABLES'!$E$9:$J$101,2,FALSE),"")</f>
        <v>DI</v>
      </c>
      <c r="I184" s="29" t="str">
        <f>IFERROR(VLOOKUP(G184,'LOOK-UP TABLES'!$E$9:$J$101,3,FALSE),"")</f>
        <v>120V</v>
      </c>
      <c r="J184" s="21"/>
      <c r="K184" s="55" t="str">
        <f t="shared" si="84"/>
        <v>SPARE</v>
      </c>
      <c r="L184" s="76"/>
      <c r="M184" s="143" t="str">
        <f>IF($J184&lt;&gt;"",IF(VLOOKUP($J184,INSTRUMENT_LIST!$L$10:$R$716,3,FALSE)=0,"",VLOOKUP($J184,INSTRUMENT_LIST!$L$10:$R$716,3,FALSE)),"")</f>
        <v/>
      </c>
      <c r="N184" s="143" t="str">
        <f>IF($J184&lt;&gt;"",IF(VLOOKUP($J184,INSTRUMENT_LIST!$L$10:$R$716,4,FALSE)=0,"",VLOOKUP($J184,INSTRUMENT_LIST!$L$10:$R$716,4,FALSE)),"")&amp;" "&amp;IF($J184&lt;&gt;"",IF(VLOOKUP($J184,INSTRUMENT_LIST!$L$10:$R$716,5,FALSE)=0,"",SUBSTITUTE(VLOOKUP($J184,INSTRUMENT_LIST!$L$10:$R$716,5,FALSE),"LOCAL CONTROL STATION","LCS")),"")</f>
        <v xml:space="preserve"> </v>
      </c>
      <c r="O184" s="143" t="str">
        <f>IF($J184&lt;&gt;"",IF(VLOOKUP($J184,INSTRUMENT_LIST!$L$10:$R$716,6,FALSE)=0,"",VLOOKUP($J184,INSTRUMENT_LIST!$L$10:$R$716,6,FALSE)),"")</f>
        <v/>
      </c>
      <c r="P184" s="143" t="str">
        <f>IF($J184&lt;&gt;"",IF(VLOOKUP($J184,INSTRUMENT_LIST!$L$10:$R$716,7,FALSE)=0,"",VLOOKUP($J184,INSTRUMENT_LIST!$L$10:$R$716,7,FALSE)),"")</f>
        <v/>
      </c>
      <c r="Q184" s="143" t="str">
        <f t="shared" si="88"/>
        <v xml:space="preserve">  </v>
      </c>
      <c r="R184" s="161"/>
      <c r="S184" s="161"/>
      <c r="T184" s="160"/>
      <c r="U184" s="160"/>
      <c r="V184" s="160"/>
      <c r="W184" s="160"/>
      <c r="X184" s="160"/>
      <c r="Y184" s="160"/>
      <c r="Z184" s="160"/>
      <c r="AA184" s="160"/>
      <c r="AB184" s="68" t="str">
        <f t="shared" si="85"/>
        <v>DI_0111.04</v>
      </c>
      <c r="AC184" s="55"/>
      <c r="AD184" s="55"/>
      <c r="AE184" s="38" t="str">
        <f t="shared" si="86"/>
        <v>SL3-MEH-ACP1</v>
      </c>
    </row>
    <row r="185" spans="1:31" ht="15" customHeight="1" x14ac:dyDescent="0.25">
      <c r="A185" s="263" t="s">
        <v>9</v>
      </c>
      <c r="B185" s="253" t="str">
        <f t="shared" si="83"/>
        <v>SL3-MEH-ACP1</v>
      </c>
      <c r="C185" s="146" t="str">
        <f t="shared" si="44"/>
        <v>01</v>
      </c>
      <c r="D185" s="70" t="str">
        <f t="shared" si="87"/>
        <v>11</v>
      </c>
      <c r="E185" s="70" t="s">
        <v>678</v>
      </c>
      <c r="F185" s="29" t="str">
        <f>IFERROR(CONCATENATE(VLOOKUP(G185,'LOOK-UP TABLES'!$E$9:$J$101,5,FALSE),C185,D185,VLOOKUP(G185,'LOOK-UP TABLES'!$E$9:$J$101,6,FALSE),E185),"")</f>
        <v>I_0111-05</v>
      </c>
      <c r="G185" s="74" t="s">
        <v>834</v>
      </c>
      <c r="H185" s="26" t="str">
        <f>IFERROR(VLOOKUP(G185,'LOOK-UP TABLES'!$E$9:$J$101,2,FALSE),"")</f>
        <v>DI</v>
      </c>
      <c r="I185" s="29" t="str">
        <f>IFERROR(VLOOKUP(G185,'LOOK-UP TABLES'!$E$9:$J$101,3,FALSE),"")</f>
        <v>120V</v>
      </c>
      <c r="J185" s="21"/>
      <c r="K185" s="55" t="str">
        <f t="shared" si="84"/>
        <v>SPARE</v>
      </c>
      <c r="L185" s="76"/>
      <c r="M185" s="143" t="str">
        <f>IF($J185&lt;&gt;"",IF(VLOOKUP($J185,INSTRUMENT_LIST!$L$10:$R$716,3,FALSE)=0,"",VLOOKUP($J185,INSTRUMENT_LIST!$L$10:$R$716,3,FALSE)),"")</f>
        <v/>
      </c>
      <c r="N185" s="143" t="str">
        <f>IF($J185&lt;&gt;"",IF(VLOOKUP($J185,INSTRUMENT_LIST!$L$10:$R$716,4,FALSE)=0,"",VLOOKUP($J185,INSTRUMENT_LIST!$L$10:$R$716,4,FALSE)),"")&amp;" "&amp;IF($J185&lt;&gt;"",IF(VLOOKUP($J185,INSTRUMENT_LIST!$L$10:$R$716,5,FALSE)=0,"",SUBSTITUTE(VLOOKUP($J185,INSTRUMENT_LIST!$L$10:$R$716,5,FALSE),"LOCAL CONTROL STATION","LCS")),"")</f>
        <v xml:space="preserve"> </v>
      </c>
      <c r="O185" s="143" t="str">
        <f>IF($J185&lt;&gt;"",IF(VLOOKUP($J185,INSTRUMENT_LIST!$L$10:$R$716,6,FALSE)=0,"",VLOOKUP($J185,INSTRUMENT_LIST!$L$10:$R$716,6,FALSE)),"")</f>
        <v/>
      </c>
      <c r="P185" s="143" t="str">
        <f>IF($J185&lt;&gt;"",IF(VLOOKUP($J185,INSTRUMENT_LIST!$L$10:$R$716,7,FALSE)=0,"",VLOOKUP($J185,INSTRUMENT_LIST!$L$10:$R$716,7,FALSE)),"")</f>
        <v/>
      </c>
      <c r="Q185" s="143" t="str">
        <f t="shared" si="88"/>
        <v xml:space="preserve">  </v>
      </c>
      <c r="R185" s="161"/>
      <c r="S185" s="161"/>
      <c r="T185" s="160"/>
      <c r="U185" s="160"/>
      <c r="V185" s="160"/>
      <c r="W185" s="160"/>
      <c r="X185" s="160"/>
      <c r="Y185" s="160"/>
      <c r="Z185" s="160"/>
      <c r="AA185" s="160"/>
      <c r="AB185" s="68" t="str">
        <f t="shared" si="85"/>
        <v>DI_0111.05</v>
      </c>
      <c r="AC185" s="55"/>
      <c r="AD185" s="55"/>
      <c r="AE185" s="38" t="str">
        <f t="shared" si="86"/>
        <v>SL3-MEH-ACP1</v>
      </c>
    </row>
    <row r="186" spans="1:31" ht="15" customHeight="1" x14ac:dyDescent="0.25">
      <c r="A186" s="263" t="s">
        <v>9</v>
      </c>
      <c r="B186" s="253" t="str">
        <f t="shared" si="83"/>
        <v>SL3-MEH-ACP1</v>
      </c>
      <c r="C186" s="146" t="str">
        <f t="shared" si="44"/>
        <v>01</v>
      </c>
      <c r="D186" s="70" t="str">
        <f t="shared" si="87"/>
        <v>11</v>
      </c>
      <c r="E186" s="70" t="s">
        <v>679</v>
      </c>
      <c r="F186" s="29" t="str">
        <f>IFERROR(CONCATENATE(VLOOKUP(G186,'LOOK-UP TABLES'!$E$9:$J$101,5,FALSE),C186,D186,VLOOKUP(G186,'LOOK-UP TABLES'!$E$9:$J$101,6,FALSE),E186),"")</f>
        <v>I_0111-06</v>
      </c>
      <c r="G186" s="74" t="s">
        <v>834</v>
      </c>
      <c r="H186" s="26" t="str">
        <f>IFERROR(VLOOKUP(G186,'LOOK-UP TABLES'!$E$9:$J$101,2,FALSE),"")</f>
        <v>DI</v>
      </c>
      <c r="I186" s="29" t="str">
        <f>IFERROR(VLOOKUP(G186,'LOOK-UP TABLES'!$E$9:$J$101,3,FALSE),"")</f>
        <v>120V</v>
      </c>
      <c r="J186" s="21"/>
      <c r="K186" s="55" t="str">
        <f t="shared" si="84"/>
        <v>SPARE</v>
      </c>
      <c r="L186" s="76"/>
      <c r="M186" s="143" t="str">
        <f>IF($J186&lt;&gt;"",IF(VLOOKUP($J186,INSTRUMENT_LIST!$L$10:$R$716,3,FALSE)=0,"",VLOOKUP($J186,INSTRUMENT_LIST!$L$10:$R$716,3,FALSE)),"")</f>
        <v/>
      </c>
      <c r="N186" s="143" t="str">
        <f>IF($J186&lt;&gt;"",IF(VLOOKUP($J186,INSTRUMENT_LIST!$L$10:$R$716,4,FALSE)=0,"",VLOOKUP($J186,INSTRUMENT_LIST!$L$10:$R$716,4,FALSE)),"")&amp;" "&amp;IF($J186&lt;&gt;"",IF(VLOOKUP($J186,INSTRUMENT_LIST!$L$10:$R$716,5,FALSE)=0,"",SUBSTITUTE(VLOOKUP($J186,INSTRUMENT_LIST!$L$10:$R$716,5,FALSE),"LOCAL CONTROL STATION","LCS")),"")</f>
        <v xml:space="preserve"> </v>
      </c>
      <c r="O186" s="143" t="str">
        <f>IF($J186&lt;&gt;"",IF(VLOOKUP($J186,INSTRUMENT_LIST!$L$10:$R$716,6,FALSE)=0,"",VLOOKUP($J186,INSTRUMENT_LIST!$L$10:$R$716,6,FALSE)),"")</f>
        <v/>
      </c>
      <c r="P186" s="143" t="str">
        <f>IF($J186&lt;&gt;"",IF(VLOOKUP($J186,INSTRUMENT_LIST!$L$10:$R$716,7,FALSE)=0,"",VLOOKUP($J186,INSTRUMENT_LIST!$L$10:$R$716,7,FALSE)),"")</f>
        <v/>
      </c>
      <c r="Q186" s="143" t="str">
        <f t="shared" si="88"/>
        <v xml:space="preserve">  </v>
      </c>
      <c r="R186" s="161"/>
      <c r="S186" s="161"/>
      <c r="T186" s="160"/>
      <c r="U186" s="160"/>
      <c r="V186" s="160"/>
      <c r="W186" s="160"/>
      <c r="X186" s="160"/>
      <c r="Y186" s="160"/>
      <c r="Z186" s="160"/>
      <c r="AA186" s="160"/>
      <c r="AB186" s="68" t="str">
        <f t="shared" si="85"/>
        <v>DI_0111.06</v>
      </c>
      <c r="AC186" s="55"/>
      <c r="AD186" s="55"/>
      <c r="AE186" s="38" t="str">
        <f t="shared" si="86"/>
        <v>SL3-MEH-ACP1</v>
      </c>
    </row>
    <row r="187" spans="1:31" ht="15" customHeight="1" x14ac:dyDescent="0.25">
      <c r="A187" s="263" t="s">
        <v>9</v>
      </c>
      <c r="B187" s="253" t="str">
        <f t="shared" si="83"/>
        <v>SL3-MEH-ACP1</v>
      </c>
      <c r="C187" s="146" t="str">
        <f t="shared" si="44"/>
        <v>01</v>
      </c>
      <c r="D187" s="70" t="str">
        <f t="shared" si="87"/>
        <v>11</v>
      </c>
      <c r="E187" s="70" t="s">
        <v>680</v>
      </c>
      <c r="F187" s="29" t="str">
        <f>IFERROR(CONCATENATE(VLOOKUP(G187,'LOOK-UP TABLES'!$E$9:$J$101,5,FALSE),C187,D187,VLOOKUP(G187,'LOOK-UP TABLES'!$E$9:$J$101,6,FALSE),E187),"")</f>
        <v>I_0111-07</v>
      </c>
      <c r="G187" s="74" t="s">
        <v>834</v>
      </c>
      <c r="H187" s="26" t="str">
        <f>IFERROR(VLOOKUP(G187,'LOOK-UP TABLES'!$E$9:$J$101,2,FALSE),"")</f>
        <v>DI</v>
      </c>
      <c r="I187" s="29" t="str">
        <f>IFERROR(VLOOKUP(G187,'LOOK-UP TABLES'!$E$9:$J$101,3,FALSE),"")</f>
        <v>120V</v>
      </c>
      <c r="K187" s="55" t="str">
        <f t="shared" si="84"/>
        <v>SPARE</v>
      </c>
      <c r="L187" s="76"/>
      <c r="M187" s="143" t="str">
        <f>IF($J187&lt;&gt;"",IF(VLOOKUP($J187,INSTRUMENT_LIST!$L$10:$R$716,3,FALSE)=0,"",VLOOKUP($J187,INSTRUMENT_LIST!$L$10:$R$716,3,FALSE)),"")</f>
        <v/>
      </c>
      <c r="N187" s="143" t="str">
        <f>IF($J187&lt;&gt;"",IF(VLOOKUP($J187,INSTRUMENT_LIST!$L$10:$R$716,4,FALSE)=0,"",VLOOKUP($J187,INSTRUMENT_LIST!$L$10:$R$716,4,FALSE)),"")&amp;" "&amp;IF($J187&lt;&gt;"",IF(VLOOKUP($J187,INSTRUMENT_LIST!$L$10:$R$716,5,FALSE)=0,"",SUBSTITUTE(VLOOKUP($J187,INSTRUMENT_LIST!$L$10:$R$716,5,FALSE),"LOCAL CONTROL STATION","LCS")),"")</f>
        <v xml:space="preserve"> </v>
      </c>
      <c r="O187" s="143" t="str">
        <f>IF($J187&lt;&gt;"",IF(VLOOKUP($J187,INSTRUMENT_LIST!$L$10:$R$716,6,FALSE)=0,"",VLOOKUP($J187,INSTRUMENT_LIST!$L$10:$R$716,6,FALSE)),"")</f>
        <v/>
      </c>
      <c r="P187" s="143" t="str">
        <f>IF($J187&lt;&gt;"",IF(VLOOKUP($J187,INSTRUMENT_LIST!$L$10:$R$716,7,FALSE)=0,"",VLOOKUP($J187,INSTRUMENT_LIST!$L$10:$R$716,7,FALSE)),"")</f>
        <v/>
      </c>
      <c r="Q187" s="143" t="str">
        <f t="shared" si="88"/>
        <v xml:space="preserve">  </v>
      </c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68" t="str">
        <f t="shared" si="85"/>
        <v>DI_0111.07</v>
      </c>
      <c r="AC187" s="55"/>
      <c r="AD187" s="55"/>
      <c r="AE187" s="38" t="str">
        <f t="shared" si="86"/>
        <v>SL3-MEH-ACP1</v>
      </c>
    </row>
    <row r="188" spans="1:31" ht="15" customHeight="1" x14ac:dyDescent="0.25">
      <c r="A188" s="263" t="s">
        <v>9</v>
      </c>
      <c r="B188" s="253" t="str">
        <f t="shared" si="83"/>
        <v>SL3-MEH-ACP1</v>
      </c>
      <c r="C188" s="146" t="str">
        <f t="shared" si="44"/>
        <v>01</v>
      </c>
      <c r="D188" s="70" t="str">
        <f t="shared" si="87"/>
        <v>11</v>
      </c>
      <c r="E188" s="70" t="s">
        <v>682</v>
      </c>
      <c r="F188" s="29" t="str">
        <f>IFERROR(CONCATENATE(VLOOKUP(G188,'LOOK-UP TABLES'!$E$9:$J$101,5,FALSE),C188,D188,VLOOKUP(G188,'LOOK-UP TABLES'!$E$9:$J$101,6,FALSE),E188),"")</f>
        <v>I_0111-08</v>
      </c>
      <c r="G188" s="74" t="s">
        <v>834</v>
      </c>
      <c r="H188" s="26" t="str">
        <f>IFERROR(VLOOKUP(G188,'LOOK-UP TABLES'!$E$9:$J$101,2,FALSE),"")</f>
        <v>DI</v>
      </c>
      <c r="I188" s="29" t="str">
        <f>IFERROR(VLOOKUP(G188,'LOOK-UP TABLES'!$E$9:$J$101,3,FALSE),"")</f>
        <v>120V</v>
      </c>
      <c r="J188" s="21"/>
      <c r="K188" s="55" t="str">
        <f t="shared" si="84"/>
        <v>SPARE</v>
      </c>
      <c r="L188" s="76"/>
      <c r="M188" s="143" t="str">
        <f>IF($J188&lt;&gt;"",IF(VLOOKUP($J188,INSTRUMENT_LIST!$L$10:$R$716,3,FALSE)=0,"",VLOOKUP($J188,INSTRUMENT_LIST!$L$10:$R$716,3,FALSE)),"")</f>
        <v/>
      </c>
      <c r="N188" s="143" t="str">
        <f>IF($J188&lt;&gt;"",IF(VLOOKUP($J188,INSTRUMENT_LIST!$L$10:$R$716,4,FALSE)=0,"",VLOOKUP($J188,INSTRUMENT_LIST!$L$10:$R$716,4,FALSE)),"")&amp;" "&amp;IF($J188&lt;&gt;"",IF(VLOOKUP($J188,INSTRUMENT_LIST!$L$10:$R$716,5,FALSE)=0,"",SUBSTITUTE(VLOOKUP($J188,INSTRUMENT_LIST!$L$10:$R$716,5,FALSE),"LOCAL CONTROL STATION","LCS")),"")</f>
        <v xml:space="preserve"> </v>
      </c>
      <c r="O188" s="143" t="str">
        <f>IF($J188&lt;&gt;"",IF(VLOOKUP($J188,INSTRUMENT_LIST!$L$10:$R$716,6,FALSE)=0,"",VLOOKUP($J188,INSTRUMENT_LIST!$L$10:$R$716,6,FALSE)),"")</f>
        <v/>
      </c>
      <c r="P188" s="143" t="str">
        <f>IF($J188&lt;&gt;"",IF(VLOOKUP($J188,INSTRUMENT_LIST!$L$10:$R$716,7,FALSE)=0,"",VLOOKUP($J188,INSTRUMENT_LIST!$L$10:$R$716,7,FALSE)),"")</f>
        <v/>
      </c>
      <c r="Q188" s="143" t="str">
        <f t="shared" si="88"/>
        <v xml:space="preserve">  </v>
      </c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68" t="str">
        <f t="shared" si="85"/>
        <v>DI_0111.08</v>
      </c>
      <c r="AC188" s="26"/>
      <c r="AD188" s="55"/>
      <c r="AE188" s="38" t="str">
        <f t="shared" si="86"/>
        <v>SL3-MEH-ACP1</v>
      </c>
    </row>
    <row r="189" spans="1:31" ht="15" customHeight="1" x14ac:dyDescent="0.25">
      <c r="A189" s="263" t="s">
        <v>9</v>
      </c>
      <c r="B189" s="253" t="str">
        <f t="shared" si="83"/>
        <v>SL3-MEH-ACP1</v>
      </c>
      <c r="C189" s="146" t="str">
        <f t="shared" si="44"/>
        <v>01</v>
      </c>
      <c r="D189" s="70" t="str">
        <f t="shared" si="87"/>
        <v>11</v>
      </c>
      <c r="E189" s="70" t="s">
        <v>683</v>
      </c>
      <c r="F189" s="29" t="str">
        <f>IFERROR(CONCATENATE(VLOOKUP(G189,'LOOK-UP TABLES'!$E$9:$J$101,5,FALSE),C189,D189,VLOOKUP(G189,'LOOK-UP TABLES'!$E$9:$J$101,6,FALSE),E189),"")</f>
        <v>I_0111-09</v>
      </c>
      <c r="G189" s="74" t="s">
        <v>834</v>
      </c>
      <c r="H189" s="26" t="str">
        <f>IFERROR(VLOOKUP(G189,'LOOK-UP TABLES'!$E$9:$J$101,2,FALSE),"")</f>
        <v>DI</v>
      </c>
      <c r="I189" s="29" t="str">
        <f>IFERROR(VLOOKUP(G189,'LOOK-UP TABLES'!$E$9:$J$101,3,FALSE),"")</f>
        <v>120V</v>
      </c>
      <c r="J189" s="21"/>
      <c r="K189" s="55" t="str">
        <f t="shared" si="84"/>
        <v>SPARE</v>
      </c>
      <c r="L189" s="76"/>
      <c r="M189" s="143" t="str">
        <f>IF($J189&lt;&gt;"",IF(VLOOKUP($J189,INSTRUMENT_LIST!$L$10:$R$716,3,FALSE)=0,"",VLOOKUP($J189,INSTRUMENT_LIST!$L$10:$R$716,3,FALSE)),"")</f>
        <v/>
      </c>
      <c r="N189" s="143" t="str">
        <f>IF($J189&lt;&gt;"",IF(VLOOKUP($J189,INSTRUMENT_LIST!$L$10:$R$716,4,FALSE)=0,"",VLOOKUP($J189,INSTRUMENT_LIST!$L$10:$R$716,4,FALSE)),"")&amp;" "&amp;IF($J189&lt;&gt;"",IF(VLOOKUP($J189,INSTRUMENT_LIST!$L$10:$R$716,5,FALSE)=0,"",SUBSTITUTE(VLOOKUP($J189,INSTRUMENT_LIST!$L$10:$R$716,5,FALSE),"LOCAL CONTROL STATION","LCS")),"")</f>
        <v xml:space="preserve"> </v>
      </c>
      <c r="O189" s="143" t="str">
        <f>IF($J189&lt;&gt;"",IF(VLOOKUP($J189,INSTRUMENT_LIST!$L$10:$R$716,6,FALSE)=0,"",VLOOKUP($J189,INSTRUMENT_LIST!$L$10:$R$716,6,FALSE)),"")</f>
        <v/>
      </c>
      <c r="P189" s="143" t="str">
        <f>IF($J189&lt;&gt;"",IF(VLOOKUP($J189,INSTRUMENT_LIST!$L$10:$R$716,7,FALSE)=0,"",VLOOKUP($J189,INSTRUMENT_LIST!$L$10:$R$716,7,FALSE)),"")</f>
        <v/>
      </c>
      <c r="Q189" s="143" t="str">
        <f t="shared" si="88"/>
        <v xml:space="preserve">  </v>
      </c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68" t="str">
        <f t="shared" si="85"/>
        <v>DI_0111.09</v>
      </c>
      <c r="AC189" s="26"/>
      <c r="AD189" s="55"/>
      <c r="AE189" s="38" t="str">
        <f t="shared" si="86"/>
        <v>SL3-MEH-ACP1</v>
      </c>
    </row>
    <row r="190" spans="1:31" ht="15" customHeight="1" x14ac:dyDescent="0.25">
      <c r="A190" s="263" t="s">
        <v>9</v>
      </c>
      <c r="B190" s="253" t="str">
        <f t="shared" si="83"/>
        <v>SL3-MEH-ACP1</v>
      </c>
      <c r="C190" s="146" t="str">
        <f t="shared" si="44"/>
        <v>01</v>
      </c>
      <c r="D190" s="70" t="str">
        <f t="shared" si="87"/>
        <v>11</v>
      </c>
      <c r="E190" s="70" t="s">
        <v>582</v>
      </c>
      <c r="F190" s="29" t="str">
        <f>IFERROR(CONCATENATE(VLOOKUP(G190,'LOOK-UP TABLES'!$E$9:$J$101,5,FALSE),C190,D190,VLOOKUP(G190,'LOOK-UP TABLES'!$E$9:$J$101,6,FALSE),E190),"")</f>
        <v>I_0111-10</v>
      </c>
      <c r="G190" s="74" t="s">
        <v>834</v>
      </c>
      <c r="H190" s="26" t="str">
        <f>IFERROR(VLOOKUP(G190,'LOOK-UP TABLES'!$E$9:$J$101,2,FALSE),"")</f>
        <v>DI</v>
      </c>
      <c r="I190" s="29" t="str">
        <f>IFERROR(VLOOKUP(G190,'LOOK-UP TABLES'!$E$9:$J$101,3,FALSE),"")</f>
        <v>120V</v>
      </c>
      <c r="J190" s="21"/>
      <c r="K190" s="55" t="str">
        <f t="shared" si="84"/>
        <v>SPARE</v>
      </c>
      <c r="L190" s="76"/>
      <c r="M190" s="143" t="str">
        <f>IF($J190&lt;&gt;"",IF(VLOOKUP($J190,INSTRUMENT_LIST!$L$10:$R$716,3,FALSE)=0,"",VLOOKUP($J190,INSTRUMENT_LIST!$L$10:$R$716,3,FALSE)),"")</f>
        <v/>
      </c>
      <c r="N190" s="143" t="str">
        <f>IF($J190&lt;&gt;"",IF(VLOOKUP($J190,INSTRUMENT_LIST!$L$10:$R$716,4,FALSE)=0,"",VLOOKUP($J190,INSTRUMENT_LIST!$L$10:$R$716,4,FALSE)),"")&amp;" "&amp;IF($J190&lt;&gt;"",IF(VLOOKUP($J190,INSTRUMENT_LIST!$L$10:$R$716,5,FALSE)=0,"",SUBSTITUTE(VLOOKUP($J190,INSTRUMENT_LIST!$L$10:$R$716,5,FALSE),"LOCAL CONTROL STATION","LCS")),"")</f>
        <v xml:space="preserve"> </v>
      </c>
      <c r="O190" s="143" t="str">
        <f>IF($J190&lt;&gt;"",IF(VLOOKUP($J190,INSTRUMENT_LIST!$L$10:$R$716,6,FALSE)=0,"",VLOOKUP($J190,INSTRUMENT_LIST!$L$10:$R$716,6,FALSE)),"")</f>
        <v/>
      </c>
      <c r="P190" s="143" t="str">
        <f>IF($J190&lt;&gt;"",IF(VLOOKUP($J190,INSTRUMENT_LIST!$L$10:$R$716,7,FALSE)=0,"",VLOOKUP($J190,INSTRUMENT_LIST!$L$10:$R$716,7,FALSE)),"")</f>
        <v/>
      </c>
      <c r="Q190" s="143" t="str">
        <f t="shared" si="88"/>
        <v xml:space="preserve">  </v>
      </c>
      <c r="R190" s="161"/>
      <c r="S190" s="161"/>
      <c r="T190" s="160"/>
      <c r="U190" s="160"/>
      <c r="V190" s="160"/>
      <c r="W190" s="160"/>
      <c r="X190" s="160"/>
      <c r="Y190" s="160"/>
      <c r="Z190" s="160"/>
      <c r="AA190" s="160"/>
      <c r="AB190" s="68" t="str">
        <f t="shared" si="85"/>
        <v>DI_0111.10</v>
      </c>
      <c r="AC190" s="26"/>
      <c r="AD190" s="55"/>
      <c r="AE190" s="38" t="str">
        <f t="shared" si="86"/>
        <v>SL3-MEH-ACP1</v>
      </c>
    </row>
    <row r="191" spans="1:31" ht="15" customHeight="1" x14ac:dyDescent="0.25">
      <c r="A191" s="263" t="s">
        <v>9</v>
      </c>
      <c r="B191" s="253" t="str">
        <f t="shared" si="83"/>
        <v>SL3-MEH-ACP1</v>
      </c>
      <c r="C191" s="146" t="str">
        <f t="shared" si="44"/>
        <v>01</v>
      </c>
      <c r="D191" s="70" t="str">
        <f t="shared" si="87"/>
        <v>11</v>
      </c>
      <c r="E191" s="70" t="s">
        <v>392</v>
      </c>
      <c r="F191" s="29" t="str">
        <f>IFERROR(CONCATENATE(VLOOKUP(G191,'LOOK-UP TABLES'!$E$9:$J$101,5,FALSE),C191,D191,VLOOKUP(G191,'LOOK-UP TABLES'!$E$9:$J$101,6,FALSE),E191),"")</f>
        <v>I_0111-11</v>
      </c>
      <c r="G191" s="74" t="s">
        <v>834</v>
      </c>
      <c r="H191" s="26" t="str">
        <f>IFERROR(VLOOKUP(G191,'LOOK-UP TABLES'!$E$9:$J$101,2,FALSE),"")</f>
        <v>DI</v>
      </c>
      <c r="I191" s="29" t="str">
        <f>IFERROR(VLOOKUP(G191,'LOOK-UP TABLES'!$E$9:$J$101,3,FALSE),"")</f>
        <v>120V</v>
      </c>
      <c r="J191" s="21"/>
      <c r="K191" s="55" t="str">
        <f t="shared" si="84"/>
        <v>SPARE</v>
      </c>
      <c r="L191" s="76"/>
      <c r="M191" s="143" t="str">
        <f>IF($J191&lt;&gt;"",IF(VLOOKUP($J191,INSTRUMENT_LIST!$L$10:$R$716,3,FALSE)=0,"",VLOOKUP($J191,INSTRUMENT_LIST!$L$10:$R$716,3,FALSE)),"")</f>
        <v/>
      </c>
      <c r="N191" s="143" t="str">
        <f>IF($J191&lt;&gt;"",IF(VLOOKUP($J191,INSTRUMENT_LIST!$L$10:$R$716,4,FALSE)=0,"",VLOOKUP($J191,INSTRUMENT_LIST!$L$10:$R$716,4,FALSE)),"")&amp;" "&amp;IF($J191&lt;&gt;"",IF(VLOOKUP($J191,INSTRUMENT_LIST!$L$10:$R$716,5,FALSE)=0,"",SUBSTITUTE(VLOOKUP($J191,INSTRUMENT_LIST!$L$10:$R$716,5,FALSE),"LOCAL CONTROL STATION","LCS")),"")</f>
        <v xml:space="preserve"> </v>
      </c>
      <c r="O191" s="143" t="str">
        <f>IF($J191&lt;&gt;"",IF(VLOOKUP($J191,INSTRUMENT_LIST!$L$10:$R$716,6,FALSE)=0,"",VLOOKUP($J191,INSTRUMENT_LIST!$L$10:$R$716,6,FALSE)),"")</f>
        <v/>
      </c>
      <c r="P191" s="143" t="str">
        <f>IF($J191&lt;&gt;"",IF(VLOOKUP($J191,INSTRUMENT_LIST!$L$10:$R$716,7,FALSE)=0,"",VLOOKUP($J191,INSTRUMENT_LIST!$L$10:$R$716,7,FALSE)),"")</f>
        <v/>
      </c>
      <c r="Q191" s="143" t="str">
        <f t="shared" si="88"/>
        <v xml:space="preserve">  </v>
      </c>
      <c r="R191" s="161"/>
      <c r="S191" s="161"/>
      <c r="T191" s="160"/>
      <c r="U191" s="160"/>
      <c r="V191" s="160"/>
      <c r="W191" s="160"/>
      <c r="X191" s="160"/>
      <c r="Y191" s="160"/>
      <c r="Z191" s="160"/>
      <c r="AA191" s="160"/>
      <c r="AB191" s="68" t="str">
        <f t="shared" si="85"/>
        <v>DI_0111.11</v>
      </c>
      <c r="AC191" s="26"/>
      <c r="AD191" s="55"/>
      <c r="AE191" s="38" t="str">
        <f t="shared" si="86"/>
        <v>SL3-MEH-ACP1</v>
      </c>
    </row>
    <row r="192" spans="1:31" ht="15" customHeight="1" x14ac:dyDescent="0.25">
      <c r="A192" s="263" t="s">
        <v>9</v>
      </c>
      <c r="B192" s="253" t="str">
        <f t="shared" si="83"/>
        <v>SL3-MEH-ACP1</v>
      </c>
      <c r="C192" s="146" t="str">
        <f t="shared" si="44"/>
        <v>01</v>
      </c>
      <c r="D192" s="70" t="str">
        <f t="shared" si="87"/>
        <v>11</v>
      </c>
      <c r="E192" s="70" t="s">
        <v>396</v>
      </c>
      <c r="F192" s="29" t="str">
        <f>IFERROR(CONCATENATE(VLOOKUP(G192,'LOOK-UP TABLES'!$E$9:$J$101,5,FALSE),C192,D192,VLOOKUP(G192,'LOOK-UP TABLES'!$E$9:$J$101,6,FALSE),E192),"")</f>
        <v>I_0111-12</v>
      </c>
      <c r="G192" s="74" t="s">
        <v>834</v>
      </c>
      <c r="H192" s="26" t="str">
        <f>IFERROR(VLOOKUP(G192,'LOOK-UP TABLES'!$E$9:$J$101,2,FALSE),"")</f>
        <v>DI</v>
      </c>
      <c r="I192" s="29" t="str">
        <f>IFERROR(VLOOKUP(G192,'LOOK-UP TABLES'!$E$9:$J$101,3,FALSE),"")</f>
        <v>120V</v>
      </c>
      <c r="J192" s="138"/>
      <c r="K192" s="55" t="str">
        <f t="shared" si="84"/>
        <v>SPARE</v>
      </c>
      <c r="L192" s="76"/>
      <c r="M192" s="143" t="str">
        <f>IF($J192&lt;&gt;"",IF(VLOOKUP($J192,INSTRUMENT_LIST!$L$10:$R$716,3,FALSE)=0,"",VLOOKUP($J192,INSTRUMENT_LIST!$L$10:$R$716,3,FALSE)),"")</f>
        <v/>
      </c>
      <c r="N192" s="143" t="str">
        <f>IF($J192&lt;&gt;"",IF(VLOOKUP($J192,INSTRUMENT_LIST!$L$10:$R$716,4,FALSE)=0,"",VLOOKUP($J192,INSTRUMENT_LIST!$L$10:$R$716,4,FALSE)),"")&amp;" "&amp;IF($J192&lt;&gt;"",IF(VLOOKUP($J192,INSTRUMENT_LIST!$L$10:$R$716,5,FALSE)=0,"",SUBSTITUTE(VLOOKUP($J192,INSTRUMENT_LIST!$L$10:$R$716,5,FALSE),"LOCAL CONTROL STATION","LCS")),"")</f>
        <v xml:space="preserve"> </v>
      </c>
      <c r="O192" s="143" t="str">
        <f>IF($J192&lt;&gt;"",IF(VLOOKUP($J192,INSTRUMENT_LIST!$L$10:$R$716,6,FALSE)=0,"",VLOOKUP($J192,INSTRUMENT_LIST!$L$10:$R$716,6,FALSE)),"")</f>
        <v/>
      </c>
      <c r="P192" s="143" t="str">
        <f>IF($J192&lt;&gt;"",IF(VLOOKUP($J192,INSTRUMENT_LIST!$L$10:$R$716,7,FALSE)=0,"",VLOOKUP($J192,INSTRUMENT_LIST!$L$10:$R$716,7,FALSE)),"")</f>
        <v/>
      </c>
      <c r="Q192" s="143" t="str">
        <f t="shared" si="88"/>
        <v xml:space="preserve">  </v>
      </c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68" t="str">
        <f t="shared" si="85"/>
        <v>DI_0111.12</v>
      </c>
      <c r="AC192" s="26"/>
      <c r="AD192" s="55"/>
      <c r="AE192" s="38" t="str">
        <f t="shared" si="86"/>
        <v>SL3-MEH-ACP1</v>
      </c>
    </row>
    <row r="193" spans="1:31" ht="15" customHeight="1" x14ac:dyDescent="0.25">
      <c r="A193" s="263" t="s">
        <v>9</v>
      </c>
      <c r="B193" s="253" t="str">
        <f t="shared" si="83"/>
        <v>SL3-MEH-ACP1</v>
      </c>
      <c r="C193" s="146" t="str">
        <f t="shared" si="44"/>
        <v>01</v>
      </c>
      <c r="D193" s="70" t="str">
        <f t="shared" si="87"/>
        <v>11</v>
      </c>
      <c r="E193" s="70" t="s">
        <v>586</v>
      </c>
      <c r="F193" s="29" t="str">
        <f>IFERROR(CONCATENATE(VLOOKUP(G193,'LOOK-UP TABLES'!$E$9:$J$101,5,FALSE),C193,D193,VLOOKUP(G193,'LOOK-UP TABLES'!$E$9:$J$101,6,FALSE),E193),"")</f>
        <v>I_0111-13</v>
      </c>
      <c r="G193" s="74" t="s">
        <v>834</v>
      </c>
      <c r="H193" s="26" t="str">
        <f>IFERROR(VLOOKUP(G193,'LOOK-UP TABLES'!$E$9:$J$101,2,FALSE),"")</f>
        <v>DI</v>
      </c>
      <c r="I193" s="29" t="str">
        <f>IFERROR(VLOOKUP(G193,'LOOK-UP TABLES'!$E$9:$J$101,3,FALSE),"")</f>
        <v>120V</v>
      </c>
      <c r="J193" s="21"/>
      <c r="K193" s="55" t="str">
        <f t="shared" si="84"/>
        <v>SPARE</v>
      </c>
      <c r="L193" s="72"/>
      <c r="M193" s="143" t="str">
        <f>IF($J193&lt;&gt;"",IF(VLOOKUP($J193,INSTRUMENT_LIST!$L$10:$R$716,3,FALSE)=0,"",VLOOKUP($J193,INSTRUMENT_LIST!$L$10:$R$716,3,FALSE)),"")</f>
        <v/>
      </c>
      <c r="N193" s="143" t="str">
        <f>IF($J193&lt;&gt;"",IF(VLOOKUP($J193,INSTRUMENT_LIST!$L$10:$R$716,4,FALSE)=0,"",VLOOKUP($J193,INSTRUMENT_LIST!$L$10:$R$716,4,FALSE)),"")&amp;" "&amp;IF($J193&lt;&gt;"",IF(VLOOKUP($J193,INSTRUMENT_LIST!$L$10:$R$716,5,FALSE)=0,"",SUBSTITUTE(VLOOKUP($J193,INSTRUMENT_LIST!$L$10:$R$716,5,FALSE),"LOCAL CONTROL STATION","LCS")),"")</f>
        <v xml:space="preserve"> </v>
      </c>
      <c r="O193" s="143" t="str">
        <f>IF($J193&lt;&gt;"",IF(VLOOKUP($J193,INSTRUMENT_LIST!$L$10:$R$716,6,FALSE)=0,"",VLOOKUP($J193,INSTRUMENT_LIST!$L$10:$R$716,6,FALSE)),"")</f>
        <v/>
      </c>
      <c r="P193" s="143" t="str">
        <f>IF($J193&lt;&gt;"",IF(VLOOKUP($J193,INSTRUMENT_LIST!$L$10:$R$716,7,FALSE)=0,"",VLOOKUP($J193,INSTRUMENT_LIST!$L$10:$R$716,7,FALSE)),"")</f>
        <v/>
      </c>
      <c r="Q193" s="143" t="str">
        <f t="shared" si="88"/>
        <v xml:space="preserve">  </v>
      </c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68" t="str">
        <f t="shared" si="85"/>
        <v>DI_0111.13</v>
      </c>
      <c r="AC193" s="26"/>
      <c r="AD193" s="55"/>
      <c r="AE193" s="38" t="str">
        <f t="shared" si="86"/>
        <v>SL3-MEH-ACP1</v>
      </c>
    </row>
    <row r="194" spans="1:31" ht="15" customHeight="1" x14ac:dyDescent="0.25">
      <c r="A194" s="263" t="s">
        <v>9</v>
      </c>
      <c r="B194" s="253" t="str">
        <f t="shared" si="83"/>
        <v>SL3-MEH-ACP1</v>
      </c>
      <c r="C194" s="146" t="str">
        <f t="shared" si="44"/>
        <v>01</v>
      </c>
      <c r="D194" s="70" t="str">
        <f t="shared" si="87"/>
        <v>11</v>
      </c>
      <c r="E194" s="70" t="s">
        <v>589</v>
      </c>
      <c r="F194" s="29" t="str">
        <f>IFERROR(CONCATENATE(VLOOKUP(G194,'LOOK-UP TABLES'!$E$9:$J$101,5,FALSE),C194,D194,VLOOKUP(G194,'LOOK-UP TABLES'!$E$9:$J$101,6,FALSE),E194),"")</f>
        <v>I_0111-14</v>
      </c>
      <c r="G194" s="74" t="s">
        <v>834</v>
      </c>
      <c r="H194" s="26" t="str">
        <f>IFERROR(VLOOKUP(G194,'LOOK-UP TABLES'!$E$9:$J$101,2,FALSE),"")</f>
        <v>DI</v>
      </c>
      <c r="I194" s="29" t="str">
        <f>IFERROR(VLOOKUP(G194,'LOOK-UP TABLES'!$E$9:$J$101,3,FALSE),"")</f>
        <v>120V</v>
      </c>
      <c r="J194" s="21"/>
      <c r="K194" s="55" t="str">
        <f t="shared" si="84"/>
        <v>SPARE</v>
      </c>
      <c r="L194" s="72"/>
      <c r="M194" s="143" t="str">
        <f>IF($J194&lt;&gt;"",IF(VLOOKUP($J194,INSTRUMENT_LIST!$L$10:$R$716,3,FALSE)=0,"",VLOOKUP($J194,INSTRUMENT_LIST!$L$10:$R$716,3,FALSE)),"")</f>
        <v/>
      </c>
      <c r="N194" s="143" t="str">
        <f>IF($J194&lt;&gt;"",IF(VLOOKUP($J194,INSTRUMENT_LIST!$L$10:$R$716,4,FALSE)=0,"",VLOOKUP($J194,INSTRUMENT_LIST!$L$10:$R$716,4,FALSE)),"")&amp;" "&amp;IF($J194&lt;&gt;"",IF(VLOOKUP($J194,INSTRUMENT_LIST!$L$10:$R$716,5,FALSE)=0,"",SUBSTITUTE(VLOOKUP($J194,INSTRUMENT_LIST!$L$10:$R$716,5,FALSE),"LOCAL CONTROL STATION","LCS")),"")</f>
        <v xml:space="preserve"> </v>
      </c>
      <c r="O194" s="143" t="str">
        <f>IF($J194&lt;&gt;"",IF(VLOOKUP($J194,INSTRUMENT_LIST!$L$10:$R$716,6,FALSE)=0,"",VLOOKUP($J194,INSTRUMENT_LIST!$L$10:$R$716,6,FALSE)),"")</f>
        <v/>
      </c>
      <c r="P194" s="143" t="str">
        <f>IF($J194&lt;&gt;"",IF(VLOOKUP($J194,INSTRUMENT_LIST!$L$10:$R$716,7,FALSE)=0,"",VLOOKUP($J194,INSTRUMENT_LIST!$L$10:$R$716,7,FALSE)),"")</f>
        <v/>
      </c>
      <c r="Q194" s="143" t="str">
        <f t="shared" si="88"/>
        <v xml:space="preserve">  </v>
      </c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68" t="str">
        <f t="shared" si="85"/>
        <v>DI_0111.14</v>
      </c>
      <c r="AC194" s="26"/>
      <c r="AD194" s="55"/>
      <c r="AE194" s="38" t="str">
        <f t="shared" si="86"/>
        <v>SL3-MEH-ACP1</v>
      </c>
    </row>
    <row r="195" spans="1:31" ht="15" customHeight="1" x14ac:dyDescent="0.25">
      <c r="A195" s="263" t="s">
        <v>9</v>
      </c>
      <c r="B195" s="253" t="str">
        <f t="shared" si="83"/>
        <v>SL3-MEH-ACP1</v>
      </c>
      <c r="C195" s="146" t="str">
        <f t="shared" si="44"/>
        <v>01</v>
      </c>
      <c r="D195" s="70" t="str">
        <f t="shared" si="87"/>
        <v>11</v>
      </c>
      <c r="E195" s="70" t="s">
        <v>591</v>
      </c>
      <c r="F195" s="29" t="str">
        <f>IFERROR(CONCATENATE(VLOOKUP(G195,'LOOK-UP TABLES'!$E$9:$J$101,5,FALSE),C195,D195,VLOOKUP(G195,'LOOK-UP TABLES'!$E$9:$J$101,6,FALSE),E195),"")</f>
        <v>I_0111-15</v>
      </c>
      <c r="G195" s="74" t="s">
        <v>834</v>
      </c>
      <c r="H195" s="26" t="str">
        <f>IFERROR(VLOOKUP(G195,'LOOK-UP TABLES'!$E$9:$J$101,2,FALSE),"")</f>
        <v>DI</v>
      </c>
      <c r="I195" s="29" t="str">
        <f>IFERROR(VLOOKUP(G195,'LOOK-UP TABLES'!$E$9:$J$101,3,FALSE),"")</f>
        <v>120V</v>
      </c>
      <c r="J195" s="21"/>
      <c r="K195" s="55" t="str">
        <f t="shared" si="84"/>
        <v>SPARE</v>
      </c>
      <c r="L195" s="72"/>
      <c r="M195" s="143" t="str">
        <f>IF($J195&lt;&gt;"",IF(VLOOKUP($J195,INSTRUMENT_LIST!$L$10:$R$716,3,FALSE)=0,"",VLOOKUP($J195,INSTRUMENT_LIST!$L$10:$R$716,3,FALSE)),"")</f>
        <v/>
      </c>
      <c r="N195" s="143" t="str">
        <f>IF($J195&lt;&gt;"",IF(VLOOKUP($J195,INSTRUMENT_LIST!$L$10:$R$716,4,FALSE)=0,"",VLOOKUP($J195,INSTRUMENT_LIST!$L$10:$R$716,4,FALSE)),"")&amp;" "&amp;IF($J195&lt;&gt;"",IF(VLOOKUP($J195,INSTRUMENT_LIST!$L$10:$R$716,5,FALSE)=0,"",SUBSTITUTE(VLOOKUP($J195,INSTRUMENT_LIST!$L$10:$R$716,5,FALSE),"LOCAL CONTROL STATION","LCS")),"")</f>
        <v xml:space="preserve"> </v>
      </c>
      <c r="O195" s="143" t="str">
        <f>IF($J195&lt;&gt;"",IF(VLOOKUP($J195,INSTRUMENT_LIST!$L$10:$R$716,6,FALSE)=0,"",VLOOKUP($J195,INSTRUMENT_LIST!$L$10:$R$716,6,FALSE)),"")</f>
        <v/>
      </c>
      <c r="P195" s="143" t="str">
        <f>IF($J195&lt;&gt;"",IF(VLOOKUP($J195,INSTRUMENT_LIST!$L$10:$R$716,7,FALSE)=0,"",VLOOKUP($J195,INSTRUMENT_LIST!$L$10:$R$716,7,FALSE)),"")</f>
        <v/>
      </c>
      <c r="Q195" s="143" t="str">
        <f t="shared" si="88"/>
        <v xml:space="preserve">  </v>
      </c>
      <c r="R195" s="160"/>
      <c r="S195" s="160"/>
      <c r="T195" s="160"/>
      <c r="U195" s="160"/>
      <c r="V195" s="160"/>
      <c r="W195" s="160"/>
      <c r="X195" s="160"/>
      <c r="Y195" s="160"/>
      <c r="Z195" s="160"/>
      <c r="AA195" s="160"/>
      <c r="AB195" s="68" t="str">
        <f t="shared" si="85"/>
        <v>DI_0111.15</v>
      </c>
      <c r="AC195" s="55"/>
      <c r="AD195" s="55"/>
      <c r="AE195" s="38" t="str">
        <f t="shared" si="86"/>
        <v>SL3-MEH-ACP1</v>
      </c>
    </row>
    <row r="196" spans="1:31" ht="15" customHeight="1" x14ac:dyDescent="0.25">
      <c r="A196" s="321" t="s">
        <v>9</v>
      </c>
      <c r="B196" s="322" t="str">
        <f t="shared" si="83"/>
        <v>SL3-MEH-ACP1</v>
      </c>
      <c r="C196" s="323" t="str">
        <f t="shared" si="44"/>
        <v>01</v>
      </c>
      <c r="D196" s="324" t="s">
        <v>392</v>
      </c>
      <c r="E196" s="325"/>
      <c r="F196" s="325"/>
      <c r="G196" s="325" t="s">
        <v>853</v>
      </c>
      <c r="H196" s="326"/>
      <c r="I196" s="325" t="s">
        <v>790</v>
      </c>
      <c r="J196" s="327"/>
      <c r="K196" s="328"/>
      <c r="L196" s="329"/>
      <c r="M196" s="326"/>
      <c r="N196" s="326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  <c r="Z196" s="325"/>
      <c r="AA196" s="325"/>
      <c r="AB196" s="325"/>
      <c r="AC196" s="323"/>
      <c r="AD196" s="330"/>
      <c r="AE196" s="38" t="str">
        <f t="shared" si="86"/>
        <v>SL3-MEH-ACP1</v>
      </c>
    </row>
    <row r="197" spans="1:31" ht="15" customHeight="1" x14ac:dyDescent="0.25">
      <c r="A197" s="73"/>
      <c r="B197" s="266"/>
      <c r="C197" s="267"/>
      <c r="D197" s="268"/>
      <c r="E197" s="269"/>
      <c r="F197" s="269"/>
      <c r="G197" s="269"/>
      <c r="H197" s="270"/>
      <c r="I197" s="269"/>
      <c r="J197" s="271"/>
      <c r="K197" s="272"/>
      <c r="L197" s="273"/>
      <c r="M197" s="270"/>
      <c r="N197" s="270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  <c r="AA197" s="269"/>
      <c r="AB197" s="269"/>
      <c r="AC197" s="267"/>
      <c r="AD197" s="274"/>
    </row>
    <row r="198" spans="1:31" ht="15" customHeight="1" x14ac:dyDescent="0.25">
      <c r="A198" s="264" t="s">
        <v>9</v>
      </c>
      <c r="B198" s="253" t="str">
        <f t="shared" ref="B198:B214" si="89">$B$23</f>
        <v>SL3-MEH-ACP1</v>
      </c>
      <c r="C198" s="146" t="str">
        <f t="shared" si="44"/>
        <v>01</v>
      </c>
      <c r="D198" s="73" t="s">
        <v>396</v>
      </c>
      <c r="E198" s="70" t="s">
        <v>786</v>
      </c>
      <c r="F198" s="29" t="str">
        <f>IFERROR(CONCATENATE(VLOOKUP(G198,'LOOK-UP TABLES'!$E$9:$J$101,5,FALSE),C198,D198,VLOOKUP(G198,'LOOK-UP TABLES'!$E$9:$J$101,6,FALSE),E198),"")</f>
        <v>O_0112-00</v>
      </c>
      <c r="G198" s="74" t="s">
        <v>885</v>
      </c>
      <c r="H198" s="26" t="str">
        <f>IFERROR(VLOOKUP(G198,'LOOK-UP TABLES'!$E$9:$J$101,2,FALSE),"")</f>
        <v>DO</v>
      </c>
      <c r="I198" s="29" t="str">
        <f>IFERROR(VLOOKUP(G198,'LOOK-UP TABLES'!$E$9:$J$101,3,FALSE),"")</f>
        <v>120V</v>
      </c>
      <c r="J198" s="21" t="s">
        <v>886</v>
      </c>
      <c r="K198" s="513" t="str">
        <f t="shared" ref="K198:K209" si="90">IF(J198&lt;&gt;"",CONCATENATE(J198,L198),"SPARE")</f>
        <v>SL3-MEH-HVAC1-G</v>
      </c>
      <c r="L198" s="76" t="s">
        <v>887</v>
      </c>
      <c r="M198" s="143" t="s">
        <v>326</v>
      </c>
      <c r="N198" s="143" t="s">
        <v>335</v>
      </c>
      <c r="O198" s="143" t="s">
        <v>888</v>
      </c>
      <c r="P198" s="143"/>
      <c r="Q198" s="143" t="str">
        <f>CONCATENATE(M198,IF(M198&lt;&gt;""," ",""),N198,IF(N198&lt;&gt;""," ",""),O198,IF(O198&lt;&gt;""," ",""),P198,IF(P198&lt;&gt;""," ",""))</f>
        <v xml:space="preserve">Machine E-House HVAC Unit 1 Evaporator Fan Contactor </v>
      </c>
      <c r="R198" s="160" t="s">
        <v>836</v>
      </c>
      <c r="S198" s="160" t="s">
        <v>837</v>
      </c>
      <c r="T198" s="160"/>
      <c r="U198" s="160"/>
      <c r="V198" s="160"/>
      <c r="W198" s="160"/>
      <c r="X198" s="160"/>
      <c r="Y198" s="160"/>
      <c r="Z198" s="160"/>
      <c r="AA198" s="160"/>
      <c r="AB198" s="68" t="str">
        <f t="shared" ref="AB198:AB213" si="91">IF((OR(H198="AI",H198="AO")),CONCATENATE(H198,"_",C198,D198,"_CH[",E198,"]"),CONCATENATE(H198,"_",C198,D198,".",E198))</f>
        <v>DO_0112.00</v>
      </c>
      <c r="AC198" s="55"/>
      <c r="AD198" s="55"/>
      <c r="AE198" s="38" t="str">
        <f t="shared" ref="AE198:AE214" si="92">B198</f>
        <v>SL3-MEH-ACP1</v>
      </c>
    </row>
    <row r="199" spans="1:31" ht="15" customHeight="1" x14ac:dyDescent="0.25">
      <c r="A199" s="264" t="s">
        <v>9</v>
      </c>
      <c r="B199" s="253" t="str">
        <f t="shared" si="89"/>
        <v>SL3-MEH-ACP1</v>
      </c>
      <c r="C199" s="146" t="str">
        <f t="shared" si="44"/>
        <v>01</v>
      </c>
      <c r="D199" s="70" t="str">
        <f t="shared" ref="D199:D213" si="93">D198</f>
        <v>12</v>
      </c>
      <c r="E199" s="70" t="s">
        <v>645</v>
      </c>
      <c r="F199" s="29" t="str">
        <f>IFERROR(CONCATENATE(VLOOKUP(G199,'LOOK-UP TABLES'!$E$9:$J$101,5,FALSE),C199,D199,VLOOKUP(G199,'LOOK-UP TABLES'!$E$9:$J$101,6,FALSE),E199),"")</f>
        <v>O_0112-01</v>
      </c>
      <c r="G199" s="74" t="s">
        <v>885</v>
      </c>
      <c r="H199" s="26" t="str">
        <f>IFERROR(VLOOKUP(G199,'LOOK-UP TABLES'!$E$9:$J$101,2,FALSE),"")</f>
        <v>DO</v>
      </c>
      <c r="I199" s="29" t="str">
        <f>IFERROR(VLOOKUP(G199,'LOOK-UP TABLES'!$E$9:$J$101,3,FALSE),"")</f>
        <v>120V</v>
      </c>
      <c r="J199" s="21" t="s">
        <v>886</v>
      </c>
      <c r="K199" s="513" t="str">
        <f t="shared" si="90"/>
        <v>SL3-MEH-HVAC1-Y1</v>
      </c>
      <c r="L199" s="76" t="s">
        <v>889</v>
      </c>
      <c r="M199" s="143" t="s">
        <v>326</v>
      </c>
      <c r="N199" s="143" t="s">
        <v>335</v>
      </c>
      <c r="O199" s="143" t="s">
        <v>890</v>
      </c>
      <c r="P199" s="143" t="s">
        <v>891</v>
      </c>
      <c r="Q199" s="143" t="str">
        <f t="shared" ref="Q199:Q213" si="94">CONCATENATE(M199,IF(M199&lt;&gt;""," ",""),N199,IF(N199&lt;&gt;""," ",""),O199,IF(O199&lt;&gt;""," ",""),P199,IF(P199&lt;&gt;""," ",""))</f>
        <v xml:space="preserve">Machine E-House HVAC Unit 1 Compressor 1 Contactor Stage 1 Cooling </v>
      </c>
      <c r="R199" s="160" t="s">
        <v>836</v>
      </c>
      <c r="S199" s="161" t="s">
        <v>837</v>
      </c>
      <c r="T199" s="160"/>
      <c r="U199" s="160"/>
      <c r="V199" s="160"/>
      <c r="W199" s="160"/>
      <c r="X199" s="160"/>
      <c r="Y199" s="160"/>
      <c r="Z199" s="160"/>
      <c r="AA199" s="160"/>
      <c r="AB199" s="68" t="str">
        <f t="shared" si="91"/>
        <v>DO_0112.01</v>
      </c>
      <c r="AC199" s="55"/>
      <c r="AD199" s="55"/>
      <c r="AE199" s="38" t="str">
        <f t="shared" si="92"/>
        <v>SL3-MEH-ACP1</v>
      </c>
    </row>
    <row r="200" spans="1:31" ht="15" customHeight="1" x14ac:dyDescent="0.25">
      <c r="A200" s="264" t="s">
        <v>9</v>
      </c>
      <c r="B200" s="253" t="str">
        <f t="shared" si="89"/>
        <v>SL3-MEH-ACP1</v>
      </c>
      <c r="C200" s="146" t="str">
        <f t="shared" si="44"/>
        <v>01</v>
      </c>
      <c r="D200" s="70" t="str">
        <f t="shared" si="93"/>
        <v>12</v>
      </c>
      <c r="E200" s="70" t="s">
        <v>660</v>
      </c>
      <c r="F200" s="29" t="str">
        <f>IFERROR(CONCATENATE(VLOOKUP(G200,'LOOK-UP TABLES'!$E$9:$J$101,5,FALSE),C200,D200,VLOOKUP(G200,'LOOK-UP TABLES'!$E$9:$J$101,6,FALSE),E200),"")</f>
        <v>O_0112-02</v>
      </c>
      <c r="G200" s="74" t="s">
        <v>885</v>
      </c>
      <c r="H200" s="26" t="str">
        <f>IFERROR(VLOOKUP(G200,'LOOK-UP TABLES'!$E$9:$J$101,2,FALSE),"")</f>
        <v>DO</v>
      </c>
      <c r="I200" s="29" t="str">
        <f>IFERROR(VLOOKUP(G200,'LOOK-UP TABLES'!$E$9:$J$101,3,FALSE),"")</f>
        <v>120V</v>
      </c>
      <c r="J200" s="21" t="s">
        <v>886</v>
      </c>
      <c r="K200" s="513" t="str">
        <f t="shared" si="90"/>
        <v>SL3-MEH-HVAC1-Y2</v>
      </c>
      <c r="L200" s="76" t="s">
        <v>892</v>
      </c>
      <c r="M200" s="143" t="s">
        <v>326</v>
      </c>
      <c r="N200" s="143" t="s">
        <v>335</v>
      </c>
      <c r="O200" s="143" t="s">
        <v>893</v>
      </c>
      <c r="P200" s="143" t="s">
        <v>894</v>
      </c>
      <c r="Q200" s="143" t="str">
        <f t="shared" si="94"/>
        <v xml:space="preserve">Machine E-House HVAC Unit 1 Compressor 2 Contactor Stage 2 Cooling </v>
      </c>
      <c r="R200" s="160" t="s">
        <v>836</v>
      </c>
      <c r="S200" s="161" t="s">
        <v>837</v>
      </c>
      <c r="T200" s="160"/>
      <c r="U200" s="160"/>
      <c r="V200" s="160"/>
      <c r="W200" s="160"/>
      <c r="X200" s="160"/>
      <c r="Y200" s="160"/>
      <c r="Z200" s="160"/>
      <c r="AA200" s="160"/>
      <c r="AB200" s="68" t="str">
        <f t="shared" si="91"/>
        <v>DO_0112.02</v>
      </c>
      <c r="AC200" s="55"/>
      <c r="AD200" s="55"/>
      <c r="AE200" s="38" t="str">
        <f t="shared" si="92"/>
        <v>SL3-MEH-ACP1</v>
      </c>
    </row>
    <row r="201" spans="1:31" ht="15" customHeight="1" x14ac:dyDescent="0.25">
      <c r="A201" s="264" t="s">
        <v>9</v>
      </c>
      <c r="B201" s="253" t="str">
        <f t="shared" si="89"/>
        <v>SL3-MEH-ACP1</v>
      </c>
      <c r="C201" s="146" t="str">
        <f t="shared" si="44"/>
        <v>01</v>
      </c>
      <c r="D201" s="70" t="str">
        <f t="shared" si="93"/>
        <v>12</v>
      </c>
      <c r="E201" s="70" t="s">
        <v>661</v>
      </c>
      <c r="F201" s="29" t="str">
        <f>IFERROR(CONCATENATE(VLOOKUP(G201,'LOOK-UP TABLES'!$E$9:$J$101,5,FALSE),C201,D201,VLOOKUP(G201,'LOOK-UP TABLES'!$E$9:$J$101,6,FALSE),E201),"")</f>
        <v>O_0112-03</v>
      </c>
      <c r="G201" s="74" t="s">
        <v>885</v>
      </c>
      <c r="H201" s="26" t="str">
        <f>IFERROR(VLOOKUP(G201,'LOOK-UP TABLES'!$E$9:$J$101,2,FALSE),"")</f>
        <v>DO</v>
      </c>
      <c r="I201" s="29" t="str">
        <f>IFERROR(VLOOKUP(G201,'LOOK-UP TABLES'!$E$9:$J$101,3,FALSE),"")</f>
        <v>120V</v>
      </c>
      <c r="J201" s="21" t="s">
        <v>886</v>
      </c>
      <c r="K201" s="513" t="str">
        <f t="shared" si="90"/>
        <v>SL3-MEH-HVAC1-W1</v>
      </c>
      <c r="L201" s="76" t="s">
        <v>895</v>
      </c>
      <c r="M201" s="143" t="s">
        <v>326</v>
      </c>
      <c r="N201" s="143" t="s">
        <v>335</v>
      </c>
      <c r="O201" s="143" t="s">
        <v>896</v>
      </c>
      <c r="P201" s="143" t="s">
        <v>897</v>
      </c>
      <c r="Q201" s="143" t="str">
        <f t="shared" si="94"/>
        <v xml:space="preserve">Machine E-House HVAC Unit 1 Heat Contactor Heating </v>
      </c>
      <c r="R201" s="160" t="s">
        <v>836</v>
      </c>
      <c r="S201" s="160" t="s">
        <v>837</v>
      </c>
      <c r="T201" s="160"/>
      <c r="U201" s="160"/>
      <c r="V201" s="160"/>
      <c r="W201" s="160"/>
      <c r="X201" s="160"/>
      <c r="Y201" s="160"/>
      <c r="Z201" s="160"/>
      <c r="AA201" s="160"/>
      <c r="AB201" s="68" t="str">
        <f t="shared" si="91"/>
        <v>DO_0112.03</v>
      </c>
      <c r="AC201" s="55"/>
      <c r="AD201" s="55"/>
      <c r="AE201" s="38" t="str">
        <f t="shared" si="92"/>
        <v>SL3-MEH-ACP1</v>
      </c>
    </row>
    <row r="202" spans="1:31" ht="15" customHeight="1" x14ac:dyDescent="0.25">
      <c r="A202" s="264" t="s">
        <v>9</v>
      </c>
      <c r="B202" s="253" t="str">
        <f t="shared" si="89"/>
        <v>SL3-MEH-ACP1</v>
      </c>
      <c r="C202" s="146" t="str">
        <f t="shared" si="44"/>
        <v>01</v>
      </c>
      <c r="D202" s="70" t="str">
        <f t="shared" si="93"/>
        <v>12</v>
      </c>
      <c r="E202" s="70" t="s">
        <v>676</v>
      </c>
      <c r="F202" s="29" t="str">
        <f>IFERROR(CONCATENATE(VLOOKUP(G202,'LOOK-UP TABLES'!$E$9:$J$101,5,FALSE),C202,D202,VLOOKUP(G202,'LOOK-UP TABLES'!$E$9:$J$101,6,FALSE),E202),"")</f>
        <v>O_0112-04</v>
      </c>
      <c r="G202" s="74" t="s">
        <v>885</v>
      </c>
      <c r="H202" s="26" t="str">
        <f>IFERROR(VLOOKUP(G202,'LOOK-UP TABLES'!$E$9:$J$101,2,FALSE),"")</f>
        <v>DO</v>
      </c>
      <c r="I202" s="29" t="str">
        <f>IFERROR(VLOOKUP(G202,'LOOK-UP TABLES'!$E$9:$J$101,3,FALSE),"")</f>
        <v>120V</v>
      </c>
      <c r="J202" s="21" t="s">
        <v>898</v>
      </c>
      <c r="K202" s="513" t="str">
        <f>IF(J202&lt;&gt;"",CONCATENATE(J202,L202),"SPARE")</f>
        <v>SL3-MEH-HVAC2-G</v>
      </c>
      <c r="L202" s="76" t="s">
        <v>887</v>
      </c>
      <c r="M202" s="143" t="s">
        <v>326</v>
      </c>
      <c r="N202" s="143" t="s">
        <v>343</v>
      </c>
      <c r="O202" s="143" t="s">
        <v>888</v>
      </c>
      <c r="P202" s="143"/>
      <c r="Q202" s="143" t="str">
        <f t="shared" si="94"/>
        <v xml:space="preserve">Machine E-House HVAC Unit 2 Evaporator Fan Contactor </v>
      </c>
      <c r="R202" s="160" t="s">
        <v>836</v>
      </c>
      <c r="S202" s="161" t="s">
        <v>837</v>
      </c>
      <c r="T202" s="160"/>
      <c r="U202" s="160"/>
      <c r="V202" s="160"/>
      <c r="W202" s="160"/>
      <c r="X202" s="160"/>
      <c r="Y202" s="160"/>
      <c r="Z202" s="160"/>
      <c r="AA202" s="160"/>
      <c r="AB202" s="68" t="str">
        <f t="shared" si="91"/>
        <v>DO_0112.04</v>
      </c>
      <c r="AC202" s="55"/>
      <c r="AD202" s="55"/>
      <c r="AE202" s="38" t="str">
        <f t="shared" si="92"/>
        <v>SL3-MEH-ACP1</v>
      </c>
    </row>
    <row r="203" spans="1:31" ht="15" customHeight="1" x14ac:dyDescent="0.25">
      <c r="A203" s="264" t="s">
        <v>9</v>
      </c>
      <c r="B203" s="253" t="str">
        <f t="shared" si="89"/>
        <v>SL3-MEH-ACP1</v>
      </c>
      <c r="C203" s="146" t="str">
        <f t="shared" si="44"/>
        <v>01</v>
      </c>
      <c r="D203" s="70" t="str">
        <f t="shared" si="93"/>
        <v>12</v>
      </c>
      <c r="E203" s="70" t="s">
        <v>678</v>
      </c>
      <c r="F203" s="29" t="str">
        <f>IFERROR(CONCATENATE(VLOOKUP(G203,'LOOK-UP TABLES'!$E$9:$J$101,5,FALSE),C203,D203,VLOOKUP(G203,'LOOK-UP TABLES'!$E$9:$J$101,6,FALSE),E203),"")</f>
        <v>O_0112-05</v>
      </c>
      <c r="G203" s="74" t="s">
        <v>885</v>
      </c>
      <c r="H203" s="26" t="str">
        <f>IFERROR(VLOOKUP(G203,'LOOK-UP TABLES'!$E$9:$J$101,2,FALSE),"")</f>
        <v>DO</v>
      </c>
      <c r="I203" s="29" t="str">
        <f>IFERROR(VLOOKUP(G203,'LOOK-UP TABLES'!$E$9:$J$101,3,FALSE),"")</f>
        <v>120V</v>
      </c>
      <c r="J203" s="21" t="s">
        <v>898</v>
      </c>
      <c r="K203" s="513" t="str">
        <f>IF(J203&lt;&gt;"",CONCATENATE(J203,L203),"SPARE")</f>
        <v>SL3-MEH-HVAC2-Y1</v>
      </c>
      <c r="L203" s="76" t="s">
        <v>889</v>
      </c>
      <c r="M203" s="143" t="s">
        <v>326</v>
      </c>
      <c r="N203" s="143" t="s">
        <v>343</v>
      </c>
      <c r="O203" s="143" t="s">
        <v>890</v>
      </c>
      <c r="P203" s="143" t="s">
        <v>891</v>
      </c>
      <c r="Q203" s="143" t="str">
        <f t="shared" si="94"/>
        <v xml:space="preserve">Machine E-House HVAC Unit 2 Compressor 1 Contactor Stage 1 Cooling </v>
      </c>
      <c r="R203" s="160" t="s">
        <v>836</v>
      </c>
      <c r="S203" s="161" t="s">
        <v>837</v>
      </c>
      <c r="T203" s="160"/>
      <c r="U203" s="160"/>
      <c r="V203" s="160"/>
      <c r="W203" s="160"/>
      <c r="X203" s="160"/>
      <c r="Y203" s="160"/>
      <c r="Z203" s="160"/>
      <c r="AA203" s="160"/>
      <c r="AB203" s="68" t="str">
        <f t="shared" si="91"/>
        <v>DO_0112.05</v>
      </c>
      <c r="AC203" s="55"/>
      <c r="AD203" s="55"/>
      <c r="AE203" s="38" t="str">
        <f t="shared" si="92"/>
        <v>SL3-MEH-ACP1</v>
      </c>
    </row>
    <row r="204" spans="1:31" ht="15" customHeight="1" x14ac:dyDescent="0.25">
      <c r="A204" s="264" t="s">
        <v>9</v>
      </c>
      <c r="B204" s="253" t="str">
        <f t="shared" si="89"/>
        <v>SL3-MEH-ACP1</v>
      </c>
      <c r="C204" s="146" t="str">
        <f t="shared" si="44"/>
        <v>01</v>
      </c>
      <c r="D204" s="70" t="str">
        <f t="shared" si="93"/>
        <v>12</v>
      </c>
      <c r="E204" s="70" t="s">
        <v>679</v>
      </c>
      <c r="F204" s="29" t="str">
        <f>IFERROR(CONCATENATE(VLOOKUP(G204,'LOOK-UP TABLES'!$E$9:$J$101,5,FALSE),C204,D204,VLOOKUP(G204,'LOOK-UP TABLES'!$E$9:$J$101,6,FALSE),E204),"")</f>
        <v>O_0112-06</v>
      </c>
      <c r="G204" s="74" t="s">
        <v>885</v>
      </c>
      <c r="H204" s="26" t="str">
        <f>IFERROR(VLOOKUP(G204,'LOOK-UP TABLES'!$E$9:$J$101,2,FALSE),"")</f>
        <v>DO</v>
      </c>
      <c r="I204" s="29" t="str">
        <f>IFERROR(VLOOKUP(G204,'LOOK-UP TABLES'!$E$9:$J$101,3,FALSE),"")</f>
        <v>120V</v>
      </c>
      <c r="J204" s="21" t="s">
        <v>898</v>
      </c>
      <c r="K204" s="513" t="str">
        <f>IF(J204&lt;&gt;"",CONCATENATE(J204,L204),"SPARE")</f>
        <v>SL3-MEH-HVAC2-Y2</v>
      </c>
      <c r="L204" s="76" t="s">
        <v>892</v>
      </c>
      <c r="M204" s="143" t="s">
        <v>326</v>
      </c>
      <c r="N204" s="143" t="s">
        <v>343</v>
      </c>
      <c r="O204" s="143" t="s">
        <v>893</v>
      </c>
      <c r="P204" s="143" t="s">
        <v>894</v>
      </c>
      <c r="Q204" s="143" t="str">
        <f t="shared" si="94"/>
        <v xml:space="preserve">Machine E-House HVAC Unit 2 Compressor 2 Contactor Stage 2 Cooling </v>
      </c>
      <c r="R204" s="160" t="s">
        <v>836</v>
      </c>
      <c r="S204" s="161" t="s">
        <v>837</v>
      </c>
      <c r="T204" s="160"/>
      <c r="U204" s="160"/>
      <c r="V204" s="160"/>
      <c r="W204" s="160"/>
      <c r="X204" s="160"/>
      <c r="Y204" s="160"/>
      <c r="Z204" s="160"/>
      <c r="AA204" s="160"/>
      <c r="AB204" s="68" t="str">
        <f t="shared" si="91"/>
        <v>DO_0112.06</v>
      </c>
      <c r="AC204" s="55"/>
      <c r="AD204" s="55"/>
      <c r="AE204" s="38" t="str">
        <f t="shared" si="92"/>
        <v>SL3-MEH-ACP1</v>
      </c>
    </row>
    <row r="205" spans="1:31" ht="15" customHeight="1" x14ac:dyDescent="0.25">
      <c r="A205" s="264" t="s">
        <v>9</v>
      </c>
      <c r="B205" s="253" t="str">
        <f t="shared" si="89"/>
        <v>SL3-MEH-ACP1</v>
      </c>
      <c r="C205" s="146" t="str">
        <f t="shared" si="44"/>
        <v>01</v>
      </c>
      <c r="D205" s="70" t="str">
        <f t="shared" si="93"/>
        <v>12</v>
      </c>
      <c r="E205" s="70" t="s">
        <v>680</v>
      </c>
      <c r="F205" s="29" t="str">
        <f>IFERROR(CONCATENATE(VLOOKUP(G205,'LOOK-UP TABLES'!$E$9:$J$101,5,FALSE),C205,D205,VLOOKUP(G205,'LOOK-UP TABLES'!$E$9:$J$101,6,FALSE),E205),"")</f>
        <v>O_0112-07</v>
      </c>
      <c r="G205" s="74" t="s">
        <v>885</v>
      </c>
      <c r="H205" s="26" t="str">
        <f>IFERROR(VLOOKUP(G205,'LOOK-UP TABLES'!$E$9:$J$101,2,FALSE),"")</f>
        <v>DO</v>
      </c>
      <c r="I205" s="29" t="str">
        <f>IFERROR(VLOOKUP(G205,'LOOK-UP TABLES'!$E$9:$J$101,3,FALSE),"")</f>
        <v>120V</v>
      </c>
      <c r="J205" s="21" t="s">
        <v>898</v>
      </c>
      <c r="K205" s="513" t="str">
        <f>IF(J205&lt;&gt;"",CONCATENATE(J205,L205),"SPARE")</f>
        <v>SL3-MEH-HVAC2-W1</v>
      </c>
      <c r="L205" s="76" t="s">
        <v>895</v>
      </c>
      <c r="M205" s="143" t="s">
        <v>326</v>
      </c>
      <c r="N205" s="143" t="s">
        <v>343</v>
      </c>
      <c r="O205" s="143" t="s">
        <v>896</v>
      </c>
      <c r="P205" s="143" t="s">
        <v>897</v>
      </c>
      <c r="Q205" s="143" t="str">
        <f t="shared" si="94"/>
        <v xml:space="preserve">Machine E-House HVAC Unit 2 Heat Contactor Heating </v>
      </c>
      <c r="R205" s="160" t="s">
        <v>836</v>
      </c>
      <c r="S205" s="160" t="s">
        <v>837</v>
      </c>
      <c r="T205" s="160"/>
      <c r="U205" s="160"/>
      <c r="V205" s="160"/>
      <c r="W205" s="160"/>
      <c r="X205" s="160"/>
      <c r="Y205" s="160"/>
      <c r="Z205" s="160"/>
      <c r="AA205" s="160"/>
      <c r="AB205" s="68" t="str">
        <f t="shared" si="91"/>
        <v>DO_0112.07</v>
      </c>
      <c r="AC205" s="55"/>
      <c r="AD205" s="55"/>
      <c r="AE205" s="38" t="str">
        <f t="shared" si="92"/>
        <v>SL3-MEH-ACP1</v>
      </c>
    </row>
    <row r="206" spans="1:31" ht="15" customHeight="1" x14ac:dyDescent="0.25">
      <c r="A206" s="264" t="s">
        <v>9</v>
      </c>
      <c r="B206" s="253" t="str">
        <f t="shared" si="89"/>
        <v>SL3-MEH-ACP1</v>
      </c>
      <c r="C206" s="146" t="str">
        <f t="shared" si="44"/>
        <v>01</v>
      </c>
      <c r="D206" s="70" t="str">
        <f t="shared" si="93"/>
        <v>12</v>
      </c>
      <c r="E206" s="70" t="s">
        <v>682</v>
      </c>
      <c r="F206" s="29" t="str">
        <f>IFERROR(CONCATENATE(VLOOKUP(G206,'LOOK-UP TABLES'!$E$9:$J$101,5,FALSE),C206,D206,VLOOKUP(G206,'LOOK-UP TABLES'!$E$9:$J$101,6,FALSE),E206),"")</f>
        <v>O_0112-08</v>
      </c>
      <c r="G206" s="74" t="s">
        <v>885</v>
      </c>
      <c r="H206" s="26" t="str">
        <f>IFERROR(VLOOKUP(G206,'LOOK-UP TABLES'!$E$9:$J$101,2,FALSE),"")</f>
        <v>DO</v>
      </c>
      <c r="I206" s="29" t="str">
        <f>IFERROR(VLOOKUP(G206,'LOOK-UP TABLES'!$E$9:$J$101,3,FALSE),"")</f>
        <v>120V</v>
      </c>
      <c r="J206" s="21" t="s">
        <v>843</v>
      </c>
      <c r="K206" s="513" t="str">
        <f t="shared" si="90"/>
        <v>SL3-MEH-PPU1-LCP1-CR</v>
      </c>
      <c r="L206" s="76" t="s">
        <v>899</v>
      </c>
      <c r="M206" s="143" t="str">
        <f>IF($J206&lt;&gt;"",IF(VLOOKUP($J206,INSTRUMENT_LIST!$L$10:$R$716,3,FALSE)=0,"",VLOOKUP($J206,INSTRUMENT_LIST!$L$10:$R$716,3,FALSE)),"")</f>
        <v>Shiploader 3</v>
      </c>
      <c r="N206" s="143" t="str">
        <f>IF($J206&lt;&gt;"",IF(VLOOKUP($J206,INSTRUMENT_LIST!$L$10:$R$716,4,FALSE)=0,"",VLOOKUP($J206,INSTRUMENT_LIST!$L$10:$R$716,4,FALSE)),"")&amp;" "&amp;IF($J206&lt;&gt;"",IF(VLOOKUP($J206,INSTRUMENT_LIST!$L$10:$R$716,5,FALSE)=0,"",SUBSTITUTE(VLOOKUP($J206,INSTRUMENT_LIST!$L$10:$R$716,5,FALSE),"LOCAL CONTROL STATION","LCS")),"")</f>
        <v>Machine E-House Pressurization Unit 1</v>
      </c>
      <c r="O206" s="143" t="s">
        <v>900</v>
      </c>
      <c r="P206" s="143" t="s">
        <v>901</v>
      </c>
      <c r="Q206" s="143" t="str">
        <f t="shared" si="94"/>
        <v xml:space="preserve">Shiploader 3 Machine E-House Pressurization Unit 1 Blower Remote Start CR Control Relay </v>
      </c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68" t="str">
        <f t="shared" si="91"/>
        <v>DO_0112.08</v>
      </c>
      <c r="AC206" s="26"/>
      <c r="AD206" s="55"/>
      <c r="AE206" s="38" t="str">
        <f t="shared" si="92"/>
        <v>SL3-MEH-ACP1</v>
      </c>
    </row>
    <row r="207" spans="1:31" ht="15" customHeight="1" x14ac:dyDescent="0.25">
      <c r="A207" s="264" t="s">
        <v>9</v>
      </c>
      <c r="B207" s="253" t="str">
        <f t="shared" si="89"/>
        <v>SL3-MEH-ACP1</v>
      </c>
      <c r="C207" s="146" t="str">
        <f t="shared" si="44"/>
        <v>01</v>
      </c>
      <c r="D207" s="70" t="str">
        <f t="shared" si="93"/>
        <v>12</v>
      </c>
      <c r="E207" s="70" t="s">
        <v>683</v>
      </c>
      <c r="F207" s="29" t="str">
        <f>IFERROR(CONCATENATE(VLOOKUP(G207,'LOOK-UP TABLES'!$E$9:$J$101,5,FALSE),C207,D207,VLOOKUP(G207,'LOOK-UP TABLES'!$E$9:$J$101,6,FALSE),E207),"")</f>
        <v>O_0112-09</v>
      </c>
      <c r="G207" s="74" t="s">
        <v>885</v>
      </c>
      <c r="H207" s="26" t="str">
        <f>IFERROR(VLOOKUP(G207,'LOOK-UP TABLES'!$E$9:$J$101,2,FALSE),"")</f>
        <v>DO</v>
      </c>
      <c r="I207" s="29" t="str">
        <f>IFERROR(VLOOKUP(G207,'LOOK-UP TABLES'!$E$9:$J$101,3,FALSE),"")</f>
        <v>120V</v>
      </c>
      <c r="J207" s="21" t="s">
        <v>902</v>
      </c>
      <c r="K207" s="513" t="str">
        <f t="shared" si="90"/>
        <v>SL3-LU1-SV1</v>
      </c>
      <c r="L207" s="76"/>
      <c r="M207" s="143" t="str">
        <f>IF($J207&lt;&gt;"",IF(VLOOKUP($J207,INSTRUMENT_LIST!$L$10:$R$716,3,FALSE)=0,"",VLOOKUP($J207,INSTRUMENT_LIST!$L$10:$R$716,3,FALSE)),"")</f>
        <v>Shiploader 3</v>
      </c>
      <c r="N207" s="143" t="str">
        <f>IF($J207&lt;&gt;"",IF(VLOOKUP($J207,INSTRUMENT_LIST!$L$10:$R$716,4,FALSE)=0,"",VLOOKUP($J207,INSTRUMENT_LIST!$L$10:$R$716,4,FALSE)),"")&amp;" "&amp;IF($J207&lt;&gt;"",IF(VLOOKUP($J207,INSTRUMENT_LIST!$L$10:$R$716,5,FALSE)=0,"",SUBSTITUTE(VLOOKUP($J207,INSTRUMENT_LIST!$L$10:$R$716,5,FALSE),"LOCAL CONTROL STATION","LCS")),"")</f>
        <v xml:space="preserve">Slew Lube Unit 1 </v>
      </c>
      <c r="O207" s="143" t="str">
        <f>IF($J207&lt;&gt;"",IF(VLOOKUP($J207,INSTRUMENT_LIST!$L$10:$R$716,6,FALSE)=0,"",VLOOKUP($J207,INSTRUMENT_LIST!$L$10:$R$716,6,FALSE)),"")</f>
        <v>Line A</v>
      </c>
      <c r="P207" s="143" t="str">
        <f>IF($J207&lt;&gt;"",IF(VLOOKUP($J207,INSTRUMENT_LIST!$L$10:$R$716,7,FALSE)=0,"",VLOOKUP($J207,INSTRUMENT_LIST!$L$10:$R$716,7,FALSE)),"")</f>
        <v>Solenoid Valve</v>
      </c>
      <c r="Q207" s="143" t="str">
        <f t="shared" si="94"/>
        <v xml:space="preserve">Shiploader 3 Slew Lube Unit 1  Line A Solenoid Valve </v>
      </c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68" t="str">
        <f t="shared" si="91"/>
        <v>DO_0112.09</v>
      </c>
      <c r="AC207" s="26"/>
      <c r="AD207" s="55"/>
      <c r="AE207" s="38" t="str">
        <f t="shared" si="92"/>
        <v>SL3-MEH-ACP1</v>
      </c>
    </row>
    <row r="208" spans="1:31" ht="15" customHeight="1" x14ac:dyDescent="0.25">
      <c r="A208" s="264" t="s">
        <v>9</v>
      </c>
      <c r="B208" s="253" t="str">
        <f t="shared" si="89"/>
        <v>SL3-MEH-ACP1</v>
      </c>
      <c r="C208" s="146" t="str">
        <f t="shared" si="44"/>
        <v>01</v>
      </c>
      <c r="D208" s="70" t="str">
        <f t="shared" si="93"/>
        <v>12</v>
      </c>
      <c r="E208" s="70" t="s">
        <v>582</v>
      </c>
      <c r="F208" s="29" t="str">
        <f>IFERROR(CONCATENATE(VLOOKUP(G208,'LOOK-UP TABLES'!$E$9:$J$101,5,FALSE),C208,D208,VLOOKUP(G208,'LOOK-UP TABLES'!$E$9:$J$101,6,FALSE),E208),"")</f>
        <v>O_0112-10</v>
      </c>
      <c r="G208" s="74" t="s">
        <v>885</v>
      </c>
      <c r="H208" s="26" t="str">
        <f>IFERROR(VLOOKUP(G208,'LOOK-UP TABLES'!$E$9:$J$101,2,FALSE),"")</f>
        <v>DO</v>
      </c>
      <c r="I208" s="29" t="str">
        <f>IFERROR(VLOOKUP(G208,'LOOK-UP TABLES'!$E$9:$J$101,3,FALSE),"")</f>
        <v>120V</v>
      </c>
      <c r="J208" s="21" t="s">
        <v>903</v>
      </c>
      <c r="K208" s="513" t="str">
        <f t="shared" si="90"/>
        <v>SL3-LU1-SV2</v>
      </c>
      <c r="L208" s="76"/>
      <c r="M208" s="143" t="str">
        <f>IF($J208&lt;&gt;"",IF(VLOOKUP($J208,INSTRUMENT_LIST!$L$10:$R$716,3,FALSE)=0,"",VLOOKUP($J208,INSTRUMENT_LIST!$L$10:$R$716,3,FALSE)),"")</f>
        <v>Shiploader 3</v>
      </c>
      <c r="N208" s="143" t="str">
        <f>IF($J208&lt;&gt;"",IF(VLOOKUP($J208,INSTRUMENT_LIST!$L$10:$R$716,4,FALSE)=0,"",VLOOKUP($J208,INSTRUMENT_LIST!$L$10:$R$716,4,FALSE)),"")&amp;" "&amp;IF($J208&lt;&gt;"",IF(VLOOKUP($J208,INSTRUMENT_LIST!$L$10:$R$716,5,FALSE)=0,"",SUBSTITUTE(VLOOKUP($J208,INSTRUMENT_LIST!$L$10:$R$716,5,FALSE),"LOCAL CONTROL STATION","LCS")),"")</f>
        <v xml:space="preserve">Slew Lube Unit 1 </v>
      </c>
      <c r="O208" s="143" t="str">
        <f>IF($J208&lt;&gt;"",IF(VLOOKUP($J208,INSTRUMENT_LIST!$L$10:$R$716,6,FALSE)=0,"",VLOOKUP($J208,INSTRUMENT_LIST!$L$10:$R$716,6,FALSE)),"")</f>
        <v>Line B</v>
      </c>
      <c r="P208" s="143" t="str">
        <f>IF($J208&lt;&gt;"",IF(VLOOKUP($J208,INSTRUMENT_LIST!$L$10:$R$716,7,FALSE)=0,"",VLOOKUP($J208,INSTRUMENT_LIST!$L$10:$R$716,7,FALSE)),"")</f>
        <v>Solenoid Valve</v>
      </c>
      <c r="Q208" s="143" t="str">
        <f t="shared" si="94"/>
        <v xml:space="preserve">Shiploader 3 Slew Lube Unit 1  Line B Solenoid Valve </v>
      </c>
      <c r="R208" s="161"/>
      <c r="S208" s="161"/>
      <c r="T208" s="160"/>
      <c r="U208" s="160"/>
      <c r="V208" s="160"/>
      <c r="W208" s="160"/>
      <c r="X208" s="160"/>
      <c r="Y208" s="160"/>
      <c r="Z208" s="160"/>
      <c r="AA208" s="160"/>
      <c r="AB208" s="68" t="str">
        <f t="shared" si="91"/>
        <v>DO_0112.10</v>
      </c>
      <c r="AC208" s="26"/>
      <c r="AD208" s="55"/>
      <c r="AE208" s="38" t="str">
        <f t="shared" si="92"/>
        <v>SL3-MEH-ACP1</v>
      </c>
    </row>
    <row r="209" spans="1:31" ht="15" customHeight="1" x14ac:dyDescent="0.25">
      <c r="A209" s="264" t="s">
        <v>9</v>
      </c>
      <c r="B209" s="253" t="str">
        <f t="shared" si="89"/>
        <v>SL3-MEH-ACP1</v>
      </c>
      <c r="C209" s="146" t="str">
        <f t="shared" si="44"/>
        <v>01</v>
      </c>
      <c r="D209" s="70" t="str">
        <f t="shared" si="93"/>
        <v>12</v>
      </c>
      <c r="E209" s="70" t="s">
        <v>392</v>
      </c>
      <c r="F209" s="29" t="str">
        <f>IFERROR(CONCATENATE(VLOOKUP(G209,'LOOK-UP TABLES'!$E$9:$J$101,5,FALSE),C209,D209,VLOOKUP(G209,'LOOK-UP TABLES'!$E$9:$J$101,6,FALSE),E209),"")</f>
        <v>O_0112-11</v>
      </c>
      <c r="G209" s="74" t="s">
        <v>885</v>
      </c>
      <c r="H209" s="26" t="str">
        <f>IFERROR(VLOOKUP(G209,'LOOK-UP TABLES'!$E$9:$J$101,2,FALSE),"")</f>
        <v>DO</v>
      </c>
      <c r="I209" s="29" t="str">
        <f>IFERROR(VLOOKUP(G209,'LOOK-UP TABLES'!$E$9:$J$101,3,FALSE),"")</f>
        <v>120V</v>
      </c>
      <c r="J209" s="21" t="s">
        <v>904</v>
      </c>
      <c r="K209" s="513" t="str">
        <f t="shared" si="90"/>
        <v>SL3-LU1-SV3</v>
      </c>
      <c r="L209" s="76"/>
      <c r="M209" s="143" t="str">
        <f>IF($J209&lt;&gt;"",IF(VLOOKUP($J209,INSTRUMENT_LIST!$L$10:$R$716,3,FALSE)=0,"",VLOOKUP($J209,INSTRUMENT_LIST!$L$10:$R$716,3,FALSE)),"")</f>
        <v>Shiploader 3</v>
      </c>
      <c r="N209" s="143" t="str">
        <f>IF($J209&lt;&gt;"",IF(VLOOKUP($J209,INSTRUMENT_LIST!$L$10:$R$716,4,FALSE)=0,"",VLOOKUP($J209,INSTRUMENT_LIST!$L$10:$R$716,4,FALSE)),"")&amp;" "&amp;IF($J209&lt;&gt;"",IF(VLOOKUP($J209,INSTRUMENT_LIST!$L$10:$R$716,5,FALSE)=0,"",SUBSTITUTE(VLOOKUP($J209,INSTRUMENT_LIST!$L$10:$R$716,5,FALSE),"LOCAL CONTROL STATION","LCS")),"")</f>
        <v xml:space="preserve">Slew Lube Unit 1 </v>
      </c>
      <c r="O209" s="143" t="str">
        <f>IF($J209&lt;&gt;"",IF(VLOOKUP($J209,INSTRUMENT_LIST!$L$10:$R$716,6,FALSE)=0,"",VLOOKUP($J209,INSTRUMENT_LIST!$L$10:$R$716,6,FALSE)),"")</f>
        <v>Refill</v>
      </c>
      <c r="P209" s="143" t="str">
        <f>IF($J209&lt;&gt;"",IF(VLOOKUP($J209,INSTRUMENT_LIST!$L$10:$R$716,7,FALSE)=0,"",VLOOKUP($J209,INSTRUMENT_LIST!$L$10:$R$716,7,FALSE)),"")</f>
        <v>Solenoid Valve</v>
      </c>
      <c r="Q209" s="143" t="str">
        <f t="shared" si="94"/>
        <v xml:space="preserve">Shiploader 3 Slew Lube Unit 1  Refill Solenoid Valve </v>
      </c>
      <c r="R209" s="161"/>
      <c r="S209" s="161"/>
      <c r="T209" s="160"/>
      <c r="U209" s="160"/>
      <c r="V209" s="160"/>
      <c r="W209" s="160"/>
      <c r="X209" s="160"/>
      <c r="Y209" s="160"/>
      <c r="Z209" s="160"/>
      <c r="AA209" s="160"/>
      <c r="AB209" s="68" t="str">
        <f t="shared" si="91"/>
        <v>DO_0112.11</v>
      </c>
      <c r="AC209" s="26"/>
      <c r="AD209" s="55"/>
      <c r="AE209" s="38" t="str">
        <f t="shared" si="92"/>
        <v>SL3-MEH-ACP1</v>
      </c>
    </row>
    <row r="210" spans="1:31" ht="15" customHeight="1" x14ac:dyDescent="0.25">
      <c r="A210" s="264" t="s">
        <v>9</v>
      </c>
      <c r="B210" s="253" t="str">
        <f t="shared" si="89"/>
        <v>SL3-MEH-ACP1</v>
      </c>
      <c r="C210" s="146" t="str">
        <f t="shared" si="44"/>
        <v>01</v>
      </c>
      <c r="D210" s="70" t="str">
        <f t="shared" si="93"/>
        <v>12</v>
      </c>
      <c r="E210" s="70" t="s">
        <v>396</v>
      </c>
      <c r="F210" s="29" t="str">
        <f>IFERROR(CONCATENATE(VLOOKUP(G210,'LOOK-UP TABLES'!$E$9:$J$101,5,FALSE),C210,D210,VLOOKUP(G210,'LOOK-UP TABLES'!$E$9:$J$101,6,FALSE),E210),"")</f>
        <v>O_0112-12</v>
      </c>
      <c r="G210" s="74" t="s">
        <v>885</v>
      </c>
      <c r="H210" s="26" t="str">
        <f>IFERROR(VLOOKUP(G210,'LOOK-UP TABLES'!$E$9:$J$101,2,FALSE),"")</f>
        <v>DO</v>
      </c>
      <c r="I210" s="29" t="str">
        <f>IFERROR(VLOOKUP(G210,'LOOK-UP TABLES'!$E$9:$J$101,3,FALSE),"")</f>
        <v>120V</v>
      </c>
      <c r="J210" s="21" t="s">
        <v>905</v>
      </c>
      <c r="K210" s="513" t="str">
        <f>IF(J210&lt;&gt;"",CONCATENATE(J210,L210),"SPARE")</f>
        <v>SL3-LU1-LCS1-PL1</v>
      </c>
      <c r="L210" s="76"/>
      <c r="M210" s="143" t="str">
        <f>IF($J210&lt;&gt;"",IF(VLOOKUP($J210,INSTRUMENT_LIST!$L$10:$R$716,3,FALSE)=0,"",VLOOKUP($J210,INSTRUMENT_LIST!$L$10:$R$716,3,FALSE)),"")</f>
        <v>Shiploader 3</v>
      </c>
      <c r="N210" s="143" t="str">
        <f>IF($J210&lt;&gt;"",IF(VLOOKUP($J210,INSTRUMENT_LIST!$L$10:$R$716,4,FALSE)=0,"",VLOOKUP($J210,INSTRUMENT_LIST!$L$10:$R$716,4,FALSE)),"")&amp;" "&amp;IF($J210&lt;&gt;"",IF(VLOOKUP($J210,INSTRUMENT_LIST!$L$10:$R$716,5,FALSE)=0,"",SUBSTITUTE(VLOOKUP($J210,INSTRUMENT_LIST!$L$10:$R$716,5,FALSE),"LOCAL CONTROL STATION","LCS")),"")</f>
        <v>Slew Lubrication Unit 1</v>
      </c>
      <c r="O210" s="143" t="str">
        <f>IF($J210&lt;&gt;"",IF(VLOOKUP($J210,INSTRUMENT_LIST!$L$10:$R$716,6,FALSE)=0,"",VLOOKUP($J210,INSTRUMENT_LIST!$L$10:$R$716,6,FALSE)),"")</f>
        <v>Maintenance Mode Active</v>
      </c>
      <c r="P210" s="143" t="str">
        <f>IF($J210&lt;&gt;"",IF(VLOOKUP($J210,INSTRUMENT_LIST!$L$10:$R$716,7,FALSE)=0,"",VLOOKUP($J210,INSTRUMENT_LIST!$L$10:$R$716,7,FALSE)),"")</f>
        <v>Pilot Light</v>
      </c>
      <c r="Q210" s="143" t="str">
        <f t="shared" si="94"/>
        <v xml:space="preserve">Shiploader 3 Slew Lubrication Unit 1 Maintenance Mode Active Pilot Light </v>
      </c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68" t="str">
        <f t="shared" si="91"/>
        <v>DO_0112.12</v>
      </c>
      <c r="AC210" s="26"/>
      <c r="AD210" s="55"/>
      <c r="AE210" s="38" t="str">
        <f t="shared" si="92"/>
        <v>SL3-MEH-ACP1</v>
      </c>
    </row>
    <row r="211" spans="1:31" ht="15" customHeight="1" x14ac:dyDescent="0.25">
      <c r="A211" s="264" t="s">
        <v>9</v>
      </c>
      <c r="B211" s="253" t="str">
        <f t="shared" si="89"/>
        <v>SL3-MEH-ACP1</v>
      </c>
      <c r="C211" s="146" t="str">
        <f t="shared" si="44"/>
        <v>01</v>
      </c>
      <c r="D211" s="70" t="str">
        <f t="shared" si="93"/>
        <v>12</v>
      </c>
      <c r="E211" s="70" t="s">
        <v>586</v>
      </c>
      <c r="F211" s="29" t="str">
        <f>IFERROR(CONCATENATE(VLOOKUP(G211,'LOOK-UP TABLES'!$E$9:$J$101,5,FALSE),C211,D211,VLOOKUP(G211,'LOOK-UP TABLES'!$E$9:$J$101,6,FALSE),E211),"")</f>
        <v>O_0112-13</v>
      </c>
      <c r="G211" s="74" t="s">
        <v>885</v>
      </c>
      <c r="H211" s="26" t="str">
        <f>IFERROR(VLOOKUP(G211,'LOOK-UP TABLES'!$E$9:$J$101,2,FALSE),"")</f>
        <v>DO</v>
      </c>
      <c r="I211" s="29" t="str">
        <f>IFERROR(VLOOKUP(G211,'LOOK-UP TABLES'!$E$9:$J$101,3,FALSE),"")</f>
        <v>120V</v>
      </c>
      <c r="J211" s="21" t="s">
        <v>906</v>
      </c>
      <c r="K211" s="513" t="str">
        <f>IF(J211&lt;&gt;"",CONCATENATE(J211,L211),"SPARE")</f>
        <v>SL3-BC-LU1-LCS1-PBL1B</v>
      </c>
      <c r="L211" s="72"/>
      <c r="M211" s="143" t="str">
        <f>IF($J211&lt;&gt;"",IF(VLOOKUP($J211,INSTRUMENT_LIST!$L$10:$R$716,3,FALSE)=0,"",VLOOKUP($J211,INSTRUMENT_LIST!$L$10:$R$716,3,FALSE)),"")</f>
        <v>Shiploader 3</v>
      </c>
      <c r="N211" s="143" t="str">
        <f>IF($J211&lt;&gt;"",IF(VLOOKUP($J211,INSTRUMENT_LIST!$L$10:$R$716,4,FALSE)=0,"",VLOOKUP($J211,INSTRUMENT_LIST!$L$10:$R$716,4,FALSE)),"")&amp;" "&amp;IF($J211&lt;&gt;"",IF(VLOOKUP($J211,INSTRUMENT_LIST!$L$10:$R$716,5,FALSE)=0,"",SUBSTITUTE(VLOOKUP($J211,INSTRUMENT_LIST!$L$10:$R$716,5,FALSE),"LOCAL CONTROL STATION","LCS")),"")</f>
        <v>Slew Lubrication Unit 1</v>
      </c>
      <c r="O211" s="143" t="str">
        <f>IF($J211&lt;&gt;"",IF(VLOOKUP($J211,INSTRUMENT_LIST!$L$10:$R$716,6,FALSE)=0,"",VLOOKUP($J211,INSTRUMENT_LIST!$L$10:$R$716,6,FALSE)),"")</f>
        <v>Lube Pump Jog</v>
      </c>
      <c r="P211" s="143" t="str">
        <f>IF($J211&lt;&gt;"",IF(VLOOKUP($J211,INSTRUMENT_LIST!$L$10:$R$716,7,FALSE)=0,"",VLOOKUP($J211,INSTRUMENT_LIST!$L$10:$R$716,7,FALSE)),"")</f>
        <v>Pilot Light</v>
      </c>
      <c r="Q211" s="143" t="str">
        <f t="shared" si="94"/>
        <v xml:space="preserve">Shiploader 3 Slew Lubrication Unit 1 Lube Pump Jog Pilot Light </v>
      </c>
      <c r="R211" s="160"/>
      <c r="S211" s="160"/>
      <c r="T211" s="160"/>
      <c r="U211" s="160"/>
      <c r="V211" s="160"/>
      <c r="W211" s="160"/>
      <c r="X211" s="160"/>
      <c r="Y211" s="160"/>
      <c r="Z211" s="160"/>
      <c r="AA211" s="160"/>
      <c r="AB211" s="68" t="str">
        <f t="shared" si="91"/>
        <v>DO_0112.13</v>
      </c>
      <c r="AC211" s="26"/>
      <c r="AD211" s="55"/>
      <c r="AE211" s="38" t="str">
        <f t="shared" si="92"/>
        <v>SL3-MEH-ACP1</v>
      </c>
    </row>
    <row r="212" spans="1:31" ht="15" customHeight="1" x14ac:dyDescent="0.25">
      <c r="A212" s="264" t="s">
        <v>9</v>
      </c>
      <c r="B212" s="253" t="str">
        <f t="shared" si="89"/>
        <v>SL3-MEH-ACP1</v>
      </c>
      <c r="C212" s="146" t="str">
        <f t="shared" si="44"/>
        <v>01</v>
      </c>
      <c r="D212" s="70" t="str">
        <f t="shared" si="93"/>
        <v>12</v>
      </c>
      <c r="E212" s="70" t="s">
        <v>589</v>
      </c>
      <c r="F212" s="29" t="str">
        <f>IFERROR(CONCATENATE(VLOOKUP(G212,'LOOK-UP TABLES'!$E$9:$J$101,5,FALSE),C212,D212,VLOOKUP(G212,'LOOK-UP TABLES'!$E$9:$J$101,6,FALSE),E212),"")</f>
        <v>O_0112-14</v>
      </c>
      <c r="G212" s="74" t="s">
        <v>885</v>
      </c>
      <c r="H212" s="26" t="str">
        <f>IFERROR(VLOOKUP(G212,'LOOK-UP TABLES'!$E$9:$J$101,2,FALSE),"")</f>
        <v>DO</v>
      </c>
      <c r="I212" s="29" t="str">
        <f>IFERROR(VLOOKUP(G212,'LOOK-UP TABLES'!$E$9:$J$101,3,FALSE),"")</f>
        <v>120V</v>
      </c>
      <c r="J212" s="21" t="s">
        <v>907</v>
      </c>
      <c r="K212" s="513" t="str">
        <f>IF(J212&lt;&gt;"",CONCATENATE(J212,L212),"SPARE")</f>
        <v>SL3-BC-LCS1-PL1</v>
      </c>
      <c r="L212" s="72"/>
      <c r="M212" s="143" t="str">
        <f>IF($J212&lt;&gt;"",IF(VLOOKUP($J212,INSTRUMENT_LIST!$L$10:$R$716,3,FALSE)=0,"",VLOOKUP($J212,INSTRUMENT_LIST!$L$10:$R$716,3,FALSE)),"")</f>
        <v>Shiploader 3</v>
      </c>
      <c r="N212" s="143" t="str">
        <f>IF($J212&lt;&gt;"",IF(VLOOKUP($J212,INSTRUMENT_LIST!$L$10:$R$716,4,FALSE)=0,"",VLOOKUP($J212,INSTRUMENT_LIST!$L$10:$R$716,4,FALSE)),"")&amp;" "&amp;IF($J212&lt;&gt;"",IF(VLOOKUP($J212,INSTRUMENT_LIST!$L$10:$R$716,5,FALSE)=0,"",SUBSTITUTE(VLOOKUP($J212,INSTRUMENT_LIST!$L$10:$R$716,5,FALSE),"LOCAL CONTROL STATION","LCS")),"")</f>
        <v xml:space="preserve">Boom Conveyor </v>
      </c>
      <c r="O212" s="143" t="str">
        <f>IF($J212&lt;&gt;"",IF(VLOOKUP($J212,INSTRUMENT_LIST!$L$10:$R$716,6,FALSE)=0,"",VLOOKUP($J212,INSTRUMENT_LIST!$L$10:$R$716,6,FALSE)),"")</f>
        <v>Maintenance Mode Active</v>
      </c>
      <c r="P212" s="143" t="str">
        <f>IF($J212&lt;&gt;"",IF(VLOOKUP($J212,INSTRUMENT_LIST!$L$10:$R$716,7,FALSE)=0,"",VLOOKUP($J212,INSTRUMENT_LIST!$L$10:$R$716,7,FALSE)),"")</f>
        <v>Pilot Light</v>
      </c>
      <c r="Q212" s="143" t="str">
        <f t="shared" si="94"/>
        <v xml:space="preserve">Shiploader 3 Boom Conveyor  Maintenance Mode Active Pilot Light </v>
      </c>
      <c r="R212" s="160"/>
      <c r="S212" s="160"/>
      <c r="T212" s="160"/>
      <c r="U212" s="160"/>
      <c r="V212" s="160"/>
      <c r="W212" s="160"/>
      <c r="X212" s="160"/>
      <c r="Y212" s="160"/>
      <c r="Z212" s="160"/>
      <c r="AA212" s="160"/>
      <c r="AB212" s="68" t="str">
        <f t="shared" si="91"/>
        <v>DO_0112.14</v>
      </c>
      <c r="AC212" s="26"/>
      <c r="AD212" s="55"/>
      <c r="AE212" s="38" t="str">
        <f t="shared" si="92"/>
        <v>SL3-MEH-ACP1</v>
      </c>
    </row>
    <row r="213" spans="1:31" ht="15" customHeight="1" x14ac:dyDescent="0.25">
      <c r="A213" s="264" t="s">
        <v>9</v>
      </c>
      <c r="B213" s="253" t="str">
        <f t="shared" si="89"/>
        <v>SL3-MEH-ACP1</v>
      </c>
      <c r="C213" s="146" t="str">
        <f t="shared" si="44"/>
        <v>01</v>
      </c>
      <c r="D213" s="70" t="str">
        <f t="shared" si="93"/>
        <v>12</v>
      </c>
      <c r="E213" s="70" t="s">
        <v>591</v>
      </c>
      <c r="F213" s="29" t="str">
        <f>IFERROR(CONCATENATE(VLOOKUP(G213,'LOOK-UP TABLES'!$E$9:$J$101,5,FALSE),C213,D213,VLOOKUP(G213,'LOOK-UP TABLES'!$E$9:$J$101,6,FALSE),E213),"")</f>
        <v>O_0112-15</v>
      </c>
      <c r="G213" s="74" t="s">
        <v>885</v>
      </c>
      <c r="H213" s="26" t="str">
        <f>IFERROR(VLOOKUP(G213,'LOOK-UP TABLES'!$E$9:$J$101,2,FALSE),"")</f>
        <v>DO</v>
      </c>
      <c r="I213" s="29" t="str">
        <f>IFERROR(VLOOKUP(G213,'LOOK-UP TABLES'!$E$9:$J$101,3,FALSE),"")</f>
        <v>120V</v>
      </c>
      <c r="J213" s="21" t="s">
        <v>908</v>
      </c>
      <c r="K213" s="513" t="str">
        <f>IF(J213&lt;&gt;"",CONCATENATE(J213,L213),"SPARE")</f>
        <v>SL3-BC-LCS1-PBL1B</v>
      </c>
      <c r="L213" s="72"/>
      <c r="M213" s="143" t="str">
        <f>IF($J213&lt;&gt;"",IF(VLOOKUP($J213,INSTRUMENT_LIST!$L$10:$R$716,3,FALSE)=0,"",VLOOKUP($J213,INSTRUMENT_LIST!$L$10:$R$716,3,FALSE)),"")</f>
        <v>Shiploader 3</v>
      </c>
      <c r="N213" s="143" t="str">
        <f>IF($J213&lt;&gt;"",IF(VLOOKUP($J213,INSTRUMENT_LIST!$L$10:$R$716,4,FALSE)=0,"",VLOOKUP($J213,INSTRUMENT_LIST!$L$10:$R$716,4,FALSE)),"")&amp;" "&amp;IF($J213&lt;&gt;"",IF(VLOOKUP($J213,INSTRUMENT_LIST!$L$10:$R$716,5,FALSE)=0,"",SUBSTITUTE(VLOOKUP($J213,INSTRUMENT_LIST!$L$10:$R$716,5,FALSE),"LOCAL CONTROL STATION","LCS")),"")</f>
        <v>Boom Conveyor Brake Jog</v>
      </c>
      <c r="O213" s="143" t="str">
        <f>IF($J213&lt;&gt;"",IF(VLOOKUP($J213,INSTRUMENT_LIST!$L$10:$R$716,6,FALSE)=0,"",VLOOKUP($J213,INSTRUMENT_LIST!$L$10:$R$716,6,FALSE)),"")</f>
        <v>Open</v>
      </c>
      <c r="P213" s="143" t="str">
        <f>IF($J213&lt;&gt;"",IF(VLOOKUP($J213,INSTRUMENT_LIST!$L$10:$R$716,7,FALSE)=0,"",VLOOKUP($J213,INSTRUMENT_LIST!$L$10:$R$716,7,FALSE)),"")</f>
        <v>Pilot Light</v>
      </c>
      <c r="Q213" s="143" t="str">
        <f t="shared" si="94"/>
        <v xml:space="preserve">Shiploader 3 Boom Conveyor Brake Jog Open Pilot Light </v>
      </c>
      <c r="R213" s="160"/>
      <c r="S213" s="160"/>
      <c r="T213" s="160"/>
      <c r="U213" s="160"/>
      <c r="V213" s="160"/>
      <c r="W213" s="160"/>
      <c r="X213" s="160"/>
      <c r="Y213" s="160"/>
      <c r="Z213" s="160"/>
      <c r="AA213" s="160"/>
      <c r="AB213" s="68" t="str">
        <f t="shared" si="91"/>
        <v>DO_0112.15</v>
      </c>
      <c r="AC213" s="55"/>
      <c r="AD213" s="55"/>
      <c r="AE213" s="38" t="str">
        <f t="shared" si="92"/>
        <v>SL3-MEH-ACP1</v>
      </c>
    </row>
    <row r="214" spans="1:31" ht="15" customHeight="1" x14ac:dyDescent="0.25">
      <c r="A214" s="321" t="s">
        <v>9</v>
      </c>
      <c r="B214" s="322" t="str">
        <f t="shared" si="89"/>
        <v>SL3-MEH-ACP1</v>
      </c>
      <c r="C214" s="323" t="str">
        <f t="shared" si="44"/>
        <v>01</v>
      </c>
      <c r="D214" s="324" t="s">
        <v>396</v>
      </c>
      <c r="E214" s="325"/>
      <c r="F214" s="325"/>
      <c r="G214" s="325" t="s">
        <v>909</v>
      </c>
      <c r="H214" s="326"/>
      <c r="I214" s="325" t="s">
        <v>790</v>
      </c>
      <c r="J214" s="327"/>
      <c r="K214" s="328"/>
      <c r="L214" s="329"/>
      <c r="M214" s="326"/>
      <c r="N214" s="326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25"/>
      <c r="AB214" s="325"/>
      <c r="AC214" s="323"/>
      <c r="AD214" s="330"/>
      <c r="AE214" s="38" t="str">
        <f t="shared" si="92"/>
        <v>SL3-MEH-ACP1</v>
      </c>
    </row>
    <row r="215" spans="1:31" ht="15" customHeight="1" x14ac:dyDescent="0.25">
      <c r="A215" s="73"/>
      <c r="B215" s="266"/>
      <c r="C215" s="267"/>
      <c r="D215" s="268"/>
      <c r="E215" s="269"/>
      <c r="F215" s="269"/>
      <c r="G215" s="269"/>
      <c r="H215" s="270"/>
      <c r="I215" s="269"/>
      <c r="J215" s="271"/>
      <c r="K215" s="272"/>
      <c r="L215" s="273"/>
      <c r="M215" s="270"/>
      <c r="N215" s="270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  <c r="AA215" s="269"/>
      <c r="AB215" s="269"/>
      <c r="AC215" s="267"/>
      <c r="AD215" s="274"/>
    </row>
    <row r="216" spans="1:31" ht="15" customHeight="1" x14ac:dyDescent="0.25">
      <c r="A216" s="264" t="s">
        <v>9</v>
      </c>
      <c r="B216" s="253" t="str">
        <f t="shared" ref="B216:B232" si="95">$B$23</f>
        <v>SL3-MEH-ACP1</v>
      </c>
      <c r="C216" s="146" t="str">
        <f t="shared" si="44"/>
        <v>01</v>
      </c>
      <c r="D216" s="73" t="s">
        <v>586</v>
      </c>
      <c r="E216" s="70" t="s">
        <v>786</v>
      </c>
      <c r="F216" s="29" t="str">
        <f>IFERROR(CONCATENATE(VLOOKUP(G216,'LOOK-UP TABLES'!$E$9:$J$101,5,FALSE),C216,D216,VLOOKUP(G216,'LOOK-UP TABLES'!$E$9:$J$101,6,FALSE),E216),"")</f>
        <v>O_0113-00</v>
      </c>
      <c r="G216" s="74" t="s">
        <v>885</v>
      </c>
      <c r="H216" s="26" t="str">
        <f>IFERROR(VLOOKUP(G216,'LOOK-UP TABLES'!$E$9:$J$101,2,FALSE),"")</f>
        <v>DO</v>
      </c>
      <c r="I216" s="29" t="str">
        <f>IFERROR(VLOOKUP(G216,'LOOK-UP TABLES'!$E$9:$J$101,3,FALSE),"")</f>
        <v>120V</v>
      </c>
      <c r="J216" s="21" t="s">
        <v>910</v>
      </c>
      <c r="K216" s="513" t="str">
        <f t="shared" ref="K216:K231" si="96">IF(J216&lt;&gt;"",CONCATENATE(J216,L216),"SPARE")</f>
        <v>SL3-BC-HPU1-SV1B</v>
      </c>
      <c r="L216" s="76"/>
      <c r="M216" s="143" t="str">
        <f>IF($J216&lt;&gt;"",IF(VLOOKUP($J216,INSTRUMENT_LIST!$L$10:$R$716,3,FALSE)=0,"",VLOOKUP($J216,INSTRUMENT_LIST!$L$10:$R$716,3,FALSE)),"")</f>
        <v>Shiploader 3</v>
      </c>
      <c r="N216" s="143" t="str">
        <f>IF($J216&lt;&gt;"",IF(VLOOKUP($J216,INSTRUMENT_LIST!$L$10:$R$716,4,FALSE)=0,"",VLOOKUP($J216,INSTRUMENT_LIST!$L$10:$R$716,4,FALSE)),"")&amp;" "&amp;IF($J216&lt;&gt;"",IF(VLOOKUP($J216,INSTRUMENT_LIST!$L$10:$R$716,5,FALSE)=0,"",SUBSTITUTE(VLOOKUP($J216,INSTRUMENT_LIST!$L$10:$R$716,5,FALSE),"LOCAL CONTROL STATION","LCS")),"")</f>
        <v>Boom Conveyor Take-Up HPU</v>
      </c>
      <c r="O216" s="143" t="str">
        <f>IF($J216&lt;&gt;"",IF(VLOOKUP($J216,INSTRUMENT_LIST!$L$10:$R$716,6,FALSE)=0,"",VLOOKUP($J216,INSTRUMENT_LIST!$L$10:$R$716,6,FALSE)),"")</f>
        <v>Unloader</v>
      </c>
      <c r="P216" s="143" t="str">
        <f>IF($J216&lt;&gt;"",IF(VLOOKUP($J216,INSTRUMENT_LIST!$L$10:$R$716,7,FALSE)=0,"",VLOOKUP($J216,INSTRUMENT_LIST!$L$10:$R$716,7,FALSE)),"")</f>
        <v>Solenoid Valve</v>
      </c>
      <c r="Q216" s="143" t="str">
        <f>CONCATENATE(M216,IF(M216&lt;&gt;""," ",""),N216,IF(N216&lt;&gt;""," ",""),O216,IF(O216&lt;&gt;""," ",""),P216,IF(P216&lt;&gt;""," ",""))</f>
        <v xml:space="preserve">Shiploader 3 Boom Conveyor Take-Up HPU Unloader Solenoid Valve </v>
      </c>
      <c r="R216" s="160"/>
      <c r="S216" s="160"/>
      <c r="T216" s="160"/>
      <c r="U216" s="160"/>
      <c r="V216" s="160"/>
      <c r="W216" s="160"/>
      <c r="X216" s="160"/>
      <c r="Y216" s="160"/>
      <c r="Z216" s="160"/>
      <c r="AA216" s="160"/>
      <c r="AB216" s="68" t="str">
        <f t="shared" ref="AB216:AB231" si="97">IF((OR(H216="AI",H216="AO")),CONCATENATE(H216,"_",C216,D216,"_CH[",E216,"]"),CONCATENATE(H216,"_",C216,D216,".",E216))</f>
        <v>DO_0113.00</v>
      </c>
      <c r="AC216" s="55"/>
      <c r="AD216" s="55"/>
      <c r="AE216" s="38" t="str">
        <f t="shared" ref="AE216:AE232" si="98">B216</f>
        <v>SL3-MEH-ACP1</v>
      </c>
    </row>
    <row r="217" spans="1:31" ht="15" customHeight="1" x14ac:dyDescent="0.25">
      <c r="A217" s="264" t="s">
        <v>9</v>
      </c>
      <c r="B217" s="253" t="str">
        <f t="shared" si="95"/>
        <v>SL3-MEH-ACP1</v>
      </c>
      <c r="C217" s="146" t="str">
        <f t="shared" si="44"/>
        <v>01</v>
      </c>
      <c r="D217" s="70" t="str">
        <f t="shared" ref="D217:D231" si="99">D216</f>
        <v>13</v>
      </c>
      <c r="E217" s="70" t="s">
        <v>645</v>
      </c>
      <c r="F217" s="29" t="str">
        <f>IFERROR(CONCATENATE(VLOOKUP(G217,'LOOK-UP TABLES'!$E$9:$J$101,5,FALSE),C217,D217,VLOOKUP(G217,'LOOK-UP TABLES'!$E$9:$J$101,6,FALSE),E217),"")</f>
        <v>O_0113-01</v>
      </c>
      <c r="G217" s="74" t="s">
        <v>885</v>
      </c>
      <c r="H217" s="26" t="str">
        <f>IFERROR(VLOOKUP(G217,'LOOK-UP TABLES'!$E$9:$J$101,2,FALSE),"")</f>
        <v>DO</v>
      </c>
      <c r="I217" s="29" t="str">
        <f>IFERROR(VLOOKUP(G217,'LOOK-UP TABLES'!$E$9:$J$101,3,FALSE),"")</f>
        <v>120V</v>
      </c>
      <c r="J217" s="21" t="s">
        <v>911</v>
      </c>
      <c r="K217" s="513" t="str">
        <f t="shared" si="96"/>
        <v>SL3-BC-HPU1-SV2A</v>
      </c>
      <c r="L217" s="76"/>
      <c r="M217" s="143" t="str">
        <f>IF($J217&lt;&gt;"",IF(VLOOKUP($J217,INSTRUMENT_LIST!$L$10:$R$716,3,FALSE)=0,"",VLOOKUP($J217,INSTRUMENT_LIST!$L$10:$R$716,3,FALSE)),"")</f>
        <v>Shiploader 3</v>
      </c>
      <c r="N217" s="143" t="str">
        <f>IF($J217&lt;&gt;"",IF(VLOOKUP($J217,INSTRUMENT_LIST!$L$10:$R$716,4,FALSE)=0,"",VLOOKUP($J217,INSTRUMENT_LIST!$L$10:$R$716,4,FALSE)),"")&amp;" "&amp;IF($J217&lt;&gt;"",IF(VLOOKUP($J217,INSTRUMENT_LIST!$L$10:$R$716,5,FALSE)=0,"",SUBSTITUTE(VLOOKUP($J217,INSTRUMENT_LIST!$L$10:$R$716,5,FALSE),"LOCAL CONTROL STATION","LCS")),"")</f>
        <v>Boom Conveyor Cassette Cylinders</v>
      </c>
      <c r="O217" s="143" t="str">
        <f>IF($J217&lt;&gt;"",IF(VLOOKUP($J217,INSTRUMENT_LIST!$L$10:$R$716,6,FALSE)=0,"",VLOOKUP($J217,INSTRUMENT_LIST!$L$10:$R$716,6,FALSE)),"")</f>
        <v>Extend</v>
      </c>
      <c r="P217" s="143" t="str">
        <f>IF($J217&lt;&gt;"",IF(VLOOKUP($J217,INSTRUMENT_LIST!$L$10:$R$716,7,FALSE)=0,"",VLOOKUP($J217,INSTRUMENT_LIST!$L$10:$R$716,7,FALSE)),"")</f>
        <v>Solenoid Valve</v>
      </c>
      <c r="Q217" s="143" t="str">
        <f t="shared" ref="Q217:Q231" si="100">CONCATENATE(M217,IF(M217&lt;&gt;""," ",""),N217,IF(N217&lt;&gt;""," ",""),O217,IF(O217&lt;&gt;""," ",""),P217,IF(P217&lt;&gt;""," ",""))</f>
        <v xml:space="preserve">Shiploader 3 Boom Conveyor Cassette Cylinders Extend Solenoid Valve </v>
      </c>
      <c r="R217" s="161"/>
      <c r="S217" s="161"/>
      <c r="T217" s="160"/>
      <c r="U217" s="160"/>
      <c r="V217" s="160"/>
      <c r="W217" s="160"/>
      <c r="X217" s="160"/>
      <c r="Y217" s="160"/>
      <c r="Z217" s="160"/>
      <c r="AA217" s="160"/>
      <c r="AB217" s="68" t="str">
        <f t="shared" si="97"/>
        <v>DO_0113.01</v>
      </c>
      <c r="AC217" s="55"/>
      <c r="AD217" s="55"/>
      <c r="AE217" s="38" t="str">
        <f t="shared" si="98"/>
        <v>SL3-MEH-ACP1</v>
      </c>
    </row>
    <row r="218" spans="1:31" ht="15" customHeight="1" x14ac:dyDescent="0.25">
      <c r="A218" s="264" t="s">
        <v>9</v>
      </c>
      <c r="B218" s="253" t="str">
        <f t="shared" si="95"/>
        <v>SL3-MEH-ACP1</v>
      </c>
      <c r="C218" s="146" t="str">
        <f t="shared" si="44"/>
        <v>01</v>
      </c>
      <c r="D218" s="70" t="str">
        <f t="shared" si="99"/>
        <v>13</v>
      </c>
      <c r="E218" s="70" t="s">
        <v>660</v>
      </c>
      <c r="F218" s="29" t="str">
        <f>IFERROR(CONCATENATE(VLOOKUP(G218,'LOOK-UP TABLES'!$E$9:$J$101,5,FALSE),C218,D218,VLOOKUP(G218,'LOOK-UP TABLES'!$E$9:$J$101,6,FALSE),E218),"")</f>
        <v>O_0113-02</v>
      </c>
      <c r="G218" s="74" t="s">
        <v>885</v>
      </c>
      <c r="H218" s="26" t="str">
        <f>IFERROR(VLOOKUP(G218,'LOOK-UP TABLES'!$E$9:$J$101,2,FALSE),"")</f>
        <v>DO</v>
      </c>
      <c r="I218" s="29" t="str">
        <f>IFERROR(VLOOKUP(G218,'LOOK-UP TABLES'!$E$9:$J$101,3,FALSE),"")</f>
        <v>120V</v>
      </c>
      <c r="J218" s="21" t="s">
        <v>912</v>
      </c>
      <c r="K218" s="513" t="str">
        <f t="shared" si="96"/>
        <v>SL3-BC-HPU1-SV2B</v>
      </c>
      <c r="L218" s="76"/>
      <c r="M218" s="143" t="str">
        <f>IF($J218&lt;&gt;"",IF(VLOOKUP($J218,INSTRUMENT_LIST!$L$10:$R$716,3,FALSE)=0,"",VLOOKUP($J218,INSTRUMENT_LIST!$L$10:$R$716,3,FALSE)),"")</f>
        <v>Shiploader 3</v>
      </c>
      <c r="N218" s="143" t="str">
        <f>IF($J218&lt;&gt;"",IF(VLOOKUP($J218,INSTRUMENT_LIST!$L$10:$R$716,4,FALSE)=0,"",VLOOKUP($J218,INSTRUMENT_LIST!$L$10:$R$716,4,FALSE)),"")&amp;" "&amp;IF($J218&lt;&gt;"",IF(VLOOKUP($J218,INSTRUMENT_LIST!$L$10:$R$716,5,FALSE)=0,"",SUBSTITUTE(VLOOKUP($J218,INSTRUMENT_LIST!$L$10:$R$716,5,FALSE),"LOCAL CONTROL STATION","LCS")),"")</f>
        <v>Boom Conveyor Cassette Cylinders</v>
      </c>
      <c r="O218" s="143" t="str">
        <f>IF($J218&lt;&gt;"",IF(VLOOKUP($J218,INSTRUMENT_LIST!$L$10:$R$716,6,FALSE)=0,"",VLOOKUP($J218,INSTRUMENT_LIST!$L$10:$R$716,6,FALSE)),"")</f>
        <v>Retract</v>
      </c>
      <c r="P218" s="143" t="str">
        <f>IF($J218&lt;&gt;"",IF(VLOOKUP($J218,INSTRUMENT_LIST!$L$10:$R$716,7,FALSE)=0,"",VLOOKUP($J218,INSTRUMENT_LIST!$L$10:$R$716,7,FALSE)),"")</f>
        <v>Solenoid Valve</v>
      </c>
      <c r="Q218" s="143" t="str">
        <f t="shared" si="100"/>
        <v xml:space="preserve">Shiploader 3 Boom Conveyor Cassette Cylinders Retract Solenoid Valve </v>
      </c>
      <c r="R218" s="161"/>
      <c r="S218" s="161"/>
      <c r="T218" s="160"/>
      <c r="U218" s="160"/>
      <c r="V218" s="160"/>
      <c r="W218" s="160"/>
      <c r="X218" s="160"/>
      <c r="Y218" s="160"/>
      <c r="Z218" s="160"/>
      <c r="AA218" s="160"/>
      <c r="AB218" s="68" t="str">
        <f t="shared" si="97"/>
        <v>DO_0113.02</v>
      </c>
      <c r="AC218" s="55"/>
      <c r="AD218" s="55"/>
      <c r="AE218" s="38" t="str">
        <f t="shared" si="98"/>
        <v>SL3-MEH-ACP1</v>
      </c>
    </row>
    <row r="219" spans="1:31" ht="15" customHeight="1" x14ac:dyDescent="0.25">
      <c r="A219" s="264" t="s">
        <v>9</v>
      </c>
      <c r="B219" s="253" t="str">
        <f t="shared" si="95"/>
        <v>SL3-MEH-ACP1</v>
      </c>
      <c r="C219" s="146" t="str">
        <f t="shared" si="44"/>
        <v>01</v>
      </c>
      <c r="D219" s="70" t="str">
        <f t="shared" si="99"/>
        <v>13</v>
      </c>
      <c r="E219" s="70" t="s">
        <v>661</v>
      </c>
      <c r="F219" s="29" t="str">
        <f>IFERROR(CONCATENATE(VLOOKUP(G219,'LOOK-UP TABLES'!$E$9:$J$101,5,FALSE),C219,D219,VLOOKUP(G219,'LOOK-UP TABLES'!$E$9:$J$101,6,FALSE),E219),"")</f>
        <v>O_0113-03</v>
      </c>
      <c r="G219" s="74" t="s">
        <v>885</v>
      </c>
      <c r="H219" s="26" t="str">
        <f>IFERROR(VLOOKUP(G219,'LOOK-UP TABLES'!$E$9:$J$101,2,FALSE),"")</f>
        <v>DO</v>
      </c>
      <c r="I219" s="29" t="str">
        <f>IFERROR(VLOOKUP(G219,'LOOK-UP TABLES'!$E$9:$J$101,3,FALSE),"")</f>
        <v>120V</v>
      </c>
      <c r="J219" s="21" t="s">
        <v>913</v>
      </c>
      <c r="K219" s="513" t="str">
        <f t="shared" si="96"/>
        <v>SL3-BC-HPU1-SV3A</v>
      </c>
      <c r="L219" s="76"/>
      <c r="M219" s="143" t="str">
        <f>IF($J219&lt;&gt;"",IF(VLOOKUP($J219,INSTRUMENT_LIST!$L$10:$R$716,3,FALSE)=0,"",VLOOKUP($J219,INSTRUMENT_LIST!$L$10:$R$716,3,FALSE)),"")</f>
        <v>Shiploader 3</v>
      </c>
      <c r="N219" s="143" t="str">
        <f>IF($J219&lt;&gt;"",IF(VLOOKUP($J219,INSTRUMENT_LIST!$L$10:$R$716,4,FALSE)=0,"",VLOOKUP($J219,INSTRUMENT_LIST!$L$10:$R$716,4,FALSE)),"")&amp;" "&amp;IF($J219&lt;&gt;"",IF(VLOOKUP($J219,INSTRUMENT_LIST!$L$10:$R$716,5,FALSE)=0,"",SUBSTITUTE(VLOOKUP($J219,INSTRUMENT_LIST!$L$10:$R$716,5,FALSE),"LOCAL CONTROL STATION","LCS")),"")</f>
        <v>Boom Conveyor Cut-off Gate Cylinders</v>
      </c>
      <c r="O219" s="143" t="str">
        <f>IF($J219&lt;&gt;"",IF(VLOOKUP($J219,INSTRUMENT_LIST!$L$10:$R$716,6,FALSE)=0,"",VLOOKUP($J219,INSTRUMENT_LIST!$L$10:$R$716,6,FALSE)),"")</f>
        <v>Extend</v>
      </c>
      <c r="P219" s="143" t="str">
        <f>IF($J219&lt;&gt;"",IF(VLOOKUP($J219,INSTRUMENT_LIST!$L$10:$R$716,7,FALSE)=0,"",VLOOKUP($J219,INSTRUMENT_LIST!$L$10:$R$716,7,FALSE)),"")</f>
        <v>Solenoid Valve</v>
      </c>
      <c r="Q219" s="143" t="str">
        <f t="shared" si="100"/>
        <v xml:space="preserve">Shiploader 3 Boom Conveyor Cut-off Gate Cylinders Extend Solenoid Valve </v>
      </c>
      <c r="R219" s="161"/>
      <c r="S219" s="160"/>
      <c r="T219" s="160"/>
      <c r="U219" s="160"/>
      <c r="V219" s="160"/>
      <c r="W219" s="160"/>
      <c r="X219" s="160"/>
      <c r="Y219" s="160"/>
      <c r="Z219" s="160"/>
      <c r="AA219" s="160"/>
      <c r="AB219" s="68" t="str">
        <f t="shared" si="97"/>
        <v>DO_0113.03</v>
      </c>
      <c r="AC219" s="55"/>
      <c r="AD219" s="55"/>
      <c r="AE219" s="38" t="str">
        <f t="shared" si="98"/>
        <v>SL3-MEH-ACP1</v>
      </c>
    </row>
    <row r="220" spans="1:31" ht="15" customHeight="1" x14ac:dyDescent="0.25">
      <c r="A220" s="264" t="s">
        <v>9</v>
      </c>
      <c r="B220" s="253" t="str">
        <f t="shared" si="95"/>
        <v>SL3-MEH-ACP1</v>
      </c>
      <c r="C220" s="146" t="str">
        <f t="shared" si="44"/>
        <v>01</v>
      </c>
      <c r="D220" s="70" t="str">
        <f t="shared" si="99"/>
        <v>13</v>
      </c>
      <c r="E220" s="70" t="s">
        <v>676</v>
      </c>
      <c r="F220" s="29" t="str">
        <f>IFERROR(CONCATENATE(VLOOKUP(G220,'LOOK-UP TABLES'!$E$9:$J$101,5,FALSE),C220,D220,VLOOKUP(G220,'LOOK-UP TABLES'!$E$9:$J$101,6,FALSE),E220),"")</f>
        <v>O_0113-04</v>
      </c>
      <c r="G220" s="74" t="s">
        <v>885</v>
      </c>
      <c r="H220" s="26" t="str">
        <f>IFERROR(VLOOKUP(G220,'LOOK-UP TABLES'!$E$9:$J$101,2,FALSE),"")</f>
        <v>DO</v>
      </c>
      <c r="I220" s="29" t="str">
        <f>IFERROR(VLOOKUP(G220,'LOOK-UP TABLES'!$E$9:$J$101,3,FALSE),"")</f>
        <v>120V</v>
      </c>
      <c r="J220" s="21" t="s">
        <v>914</v>
      </c>
      <c r="K220" s="513" t="str">
        <f t="shared" si="96"/>
        <v>SL3-BC-HPU1-SV3B</v>
      </c>
      <c r="L220" s="76"/>
      <c r="M220" s="143" t="str">
        <f>IF($J220&lt;&gt;"",IF(VLOOKUP($J220,INSTRUMENT_LIST!$L$10:$R$716,3,FALSE)=0,"",VLOOKUP($J220,INSTRUMENT_LIST!$L$10:$R$716,3,FALSE)),"")</f>
        <v>Shiploader 3</v>
      </c>
      <c r="N220" s="143" t="str">
        <f>IF($J220&lt;&gt;"",IF(VLOOKUP($J220,INSTRUMENT_LIST!$L$10:$R$716,4,FALSE)=0,"",VLOOKUP($J220,INSTRUMENT_LIST!$L$10:$R$716,4,FALSE)),"")&amp;" "&amp;IF($J220&lt;&gt;"",IF(VLOOKUP($J220,INSTRUMENT_LIST!$L$10:$R$716,5,FALSE)=0,"",SUBSTITUTE(VLOOKUP($J220,INSTRUMENT_LIST!$L$10:$R$716,5,FALSE),"LOCAL CONTROL STATION","LCS")),"")</f>
        <v>Boom Conveyor Cut-off Gate Cylinders</v>
      </c>
      <c r="O220" s="143" t="str">
        <f>IF($J220&lt;&gt;"",IF(VLOOKUP($J220,INSTRUMENT_LIST!$L$10:$R$716,6,FALSE)=0,"",VLOOKUP($J220,INSTRUMENT_LIST!$L$10:$R$716,6,FALSE)),"")</f>
        <v>Retract</v>
      </c>
      <c r="P220" s="143" t="str">
        <f>IF($J220&lt;&gt;"",IF(VLOOKUP($J220,INSTRUMENT_LIST!$L$10:$R$716,7,FALSE)=0,"",VLOOKUP($J220,INSTRUMENT_LIST!$L$10:$R$716,7,FALSE)),"")</f>
        <v>Solenoid Valve</v>
      </c>
      <c r="Q220" s="143" t="str">
        <f t="shared" si="100"/>
        <v xml:space="preserve">Shiploader 3 Boom Conveyor Cut-off Gate Cylinders Retract Solenoid Valve </v>
      </c>
      <c r="R220" s="161"/>
      <c r="S220" s="161"/>
      <c r="T220" s="160"/>
      <c r="U220" s="160"/>
      <c r="V220" s="160"/>
      <c r="W220" s="160"/>
      <c r="X220" s="160"/>
      <c r="Y220" s="160"/>
      <c r="Z220" s="160"/>
      <c r="AA220" s="160"/>
      <c r="AB220" s="68" t="str">
        <f t="shared" si="97"/>
        <v>DO_0113.04</v>
      </c>
      <c r="AC220" s="55"/>
      <c r="AD220" s="55"/>
      <c r="AE220" s="38" t="str">
        <f t="shared" si="98"/>
        <v>SL3-MEH-ACP1</v>
      </c>
    </row>
    <row r="221" spans="1:31" ht="15" customHeight="1" x14ac:dyDescent="0.25">
      <c r="A221" s="264" t="s">
        <v>9</v>
      </c>
      <c r="B221" s="253" t="str">
        <f t="shared" si="95"/>
        <v>SL3-MEH-ACP1</v>
      </c>
      <c r="C221" s="146" t="str">
        <f t="shared" si="44"/>
        <v>01</v>
      </c>
      <c r="D221" s="70" t="str">
        <f t="shared" si="99"/>
        <v>13</v>
      </c>
      <c r="E221" s="70" t="s">
        <v>678</v>
      </c>
      <c r="F221" s="29" t="str">
        <f>IFERROR(CONCATENATE(VLOOKUP(G221,'LOOK-UP TABLES'!$E$9:$J$101,5,FALSE),C221,D221,VLOOKUP(G221,'LOOK-UP TABLES'!$E$9:$J$101,6,FALSE),E221),"")</f>
        <v>O_0113-05</v>
      </c>
      <c r="G221" s="74" t="s">
        <v>885</v>
      </c>
      <c r="H221" s="26" t="str">
        <f>IFERROR(VLOOKUP(G221,'LOOK-UP TABLES'!$E$9:$J$101,2,FALSE),"")</f>
        <v>DO</v>
      </c>
      <c r="I221" s="29" t="str">
        <f>IFERROR(VLOOKUP(G221,'LOOK-UP TABLES'!$E$9:$J$101,3,FALSE),"")</f>
        <v>120V</v>
      </c>
      <c r="J221" s="21" t="s">
        <v>915</v>
      </c>
      <c r="K221" s="513" t="str">
        <f t="shared" si="96"/>
        <v>SL3-BC-HPU1-SV4A</v>
      </c>
      <c r="L221" s="76"/>
      <c r="M221" s="143" t="str">
        <f>IF($J221&lt;&gt;"",IF(VLOOKUP($J221,INSTRUMENT_LIST!$L$10:$R$716,3,FALSE)=0,"",VLOOKUP($J221,INSTRUMENT_LIST!$L$10:$R$716,3,FALSE)),"")</f>
        <v>Shiploader 3</v>
      </c>
      <c r="N221" s="143" t="str">
        <f>IF($J221&lt;&gt;"",IF(VLOOKUP($J221,INSTRUMENT_LIST!$L$10:$R$716,4,FALSE)=0,"",VLOOKUP($J221,INSTRUMENT_LIST!$L$10:$R$716,4,FALSE)),"")&amp;" "&amp;IF($J221&lt;&gt;"",IF(VLOOKUP($J221,INSTRUMENT_LIST!$L$10:$R$716,5,FALSE)=0,"",SUBSTITUTE(VLOOKUP($J221,INSTRUMENT_LIST!$L$10:$R$716,5,FALSE),"LOCAL CONTROL STATION","LCS")),"")</f>
        <v>Boom Conveyor Take-Up Cylinders</v>
      </c>
      <c r="O221" s="143" t="str">
        <f>IF($J221&lt;&gt;"",IF(VLOOKUP($J221,INSTRUMENT_LIST!$L$10:$R$716,6,FALSE)=0,"",VLOOKUP($J221,INSTRUMENT_LIST!$L$10:$R$716,6,FALSE)),"")</f>
        <v>Extend</v>
      </c>
      <c r="P221" s="143" t="str">
        <f>IF($J221&lt;&gt;"",IF(VLOOKUP($J221,INSTRUMENT_LIST!$L$10:$R$716,7,FALSE)=0,"",VLOOKUP($J221,INSTRUMENT_LIST!$L$10:$R$716,7,FALSE)),"")</f>
        <v>Solenoid Valve</v>
      </c>
      <c r="Q221" s="143" t="str">
        <f t="shared" si="100"/>
        <v xml:space="preserve">Shiploader 3 Boom Conveyor Take-Up Cylinders Extend Solenoid Valve </v>
      </c>
      <c r="R221" s="161"/>
      <c r="S221" s="161"/>
      <c r="T221" s="160"/>
      <c r="U221" s="160"/>
      <c r="V221" s="160"/>
      <c r="W221" s="160"/>
      <c r="X221" s="160"/>
      <c r="Y221" s="160"/>
      <c r="Z221" s="160"/>
      <c r="AA221" s="160"/>
      <c r="AB221" s="68" t="str">
        <f t="shared" si="97"/>
        <v>DO_0113.05</v>
      </c>
      <c r="AC221" s="55"/>
      <c r="AD221" s="55"/>
      <c r="AE221" s="38" t="str">
        <f t="shared" si="98"/>
        <v>SL3-MEH-ACP1</v>
      </c>
    </row>
    <row r="222" spans="1:31" ht="15" customHeight="1" x14ac:dyDescent="0.25">
      <c r="A222" s="264" t="s">
        <v>9</v>
      </c>
      <c r="B222" s="253" t="str">
        <f t="shared" si="95"/>
        <v>SL3-MEH-ACP1</v>
      </c>
      <c r="C222" s="146" t="str">
        <f t="shared" si="44"/>
        <v>01</v>
      </c>
      <c r="D222" s="70" t="str">
        <f t="shared" si="99"/>
        <v>13</v>
      </c>
      <c r="E222" s="70" t="s">
        <v>679</v>
      </c>
      <c r="F222" s="29" t="str">
        <f>IFERROR(CONCATENATE(VLOOKUP(G222,'LOOK-UP TABLES'!$E$9:$J$101,5,FALSE),C222,D222,VLOOKUP(G222,'LOOK-UP TABLES'!$E$9:$J$101,6,FALSE),E222),"")</f>
        <v>O_0113-06</v>
      </c>
      <c r="G222" s="74" t="s">
        <v>885</v>
      </c>
      <c r="H222" s="26" t="str">
        <f>IFERROR(VLOOKUP(G222,'LOOK-UP TABLES'!$E$9:$J$101,2,FALSE),"")</f>
        <v>DO</v>
      </c>
      <c r="I222" s="29" t="str">
        <f>IFERROR(VLOOKUP(G222,'LOOK-UP TABLES'!$E$9:$J$101,3,FALSE),"")</f>
        <v>120V</v>
      </c>
      <c r="J222" s="21" t="s">
        <v>916</v>
      </c>
      <c r="K222" s="513" t="str">
        <f t="shared" si="96"/>
        <v>SL3-BC-HPU1-SV4B</v>
      </c>
      <c r="L222" s="76"/>
      <c r="M222" s="143" t="str">
        <f>IF($J222&lt;&gt;"",IF(VLOOKUP($J222,INSTRUMENT_LIST!$L$10:$R$716,3,FALSE)=0,"",VLOOKUP($J222,INSTRUMENT_LIST!$L$10:$R$716,3,FALSE)),"")</f>
        <v>Shiploader 3</v>
      </c>
      <c r="N222" s="143" t="str">
        <f>IF($J222&lt;&gt;"",IF(VLOOKUP($J222,INSTRUMENT_LIST!$L$10:$R$716,4,FALSE)=0,"",VLOOKUP($J222,INSTRUMENT_LIST!$L$10:$R$716,4,FALSE)),"")&amp;" "&amp;IF($J222&lt;&gt;"",IF(VLOOKUP($J222,INSTRUMENT_LIST!$L$10:$R$716,5,FALSE)=0,"",SUBSTITUTE(VLOOKUP($J222,INSTRUMENT_LIST!$L$10:$R$716,5,FALSE),"LOCAL CONTROL STATION","LCS")),"")</f>
        <v>Boom Conveyor Take-Up Cylinders</v>
      </c>
      <c r="O222" s="143" t="str">
        <f>IF($J222&lt;&gt;"",IF(VLOOKUP($J222,INSTRUMENT_LIST!$L$10:$R$716,6,FALSE)=0,"",VLOOKUP($J222,INSTRUMENT_LIST!$L$10:$R$716,6,FALSE)),"")</f>
        <v>Retract</v>
      </c>
      <c r="P222" s="143" t="str">
        <f>IF($J222&lt;&gt;"",IF(VLOOKUP($J222,INSTRUMENT_LIST!$L$10:$R$716,7,FALSE)=0,"",VLOOKUP($J222,INSTRUMENT_LIST!$L$10:$R$716,7,FALSE)),"")</f>
        <v>Solenoid Valve</v>
      </c>
      <c r="Q222" s="143" t="str">
        <f t="shared" si="100"/>
        <v xml:space="preserve">Shiploader 3 Boom Conveyor Take-Up Cylinders Retract Solenoid Valve </v>
      </c>
      <c r="R222" s="161"/>
      <c r="S222" s="161"/>
      <c r="T222" s="160"/>
      <c r="U222" s="160"/>
      <c r="V222" s="160"/>
      <c r="W222" s="160"/>
      <c r="X222" s="160"/>
      <c r="Y222" s="160"/>
      <c r="Z222" s="160"/>
      <c r="AA222" s="160"/>
      <c r="AB222" s="68" t="str">
        <f t="shared" si="97"/>
        <v>DO_0113.06</v>
      </c>
      <c r="AC222" s="55"/>
      <c r="AD222" s="55"/>
      <c r="AE222" s="38" t="str">
        <f t="shared" si="98"/>
        <v>SL3-MEH-ACP1</v>
      </c>
    </row>
    <row r="223" spans="1:31" ht="15" customHeight="1" x14ac:dyDescent="0.25">
      <c r="A223" s="264" t="s">
        <v>9</v>
      </c>
      <c r="B223" s="253" t="str">
        <f t="shared" si="95"/>
        <v>SL3-MEH-ACP1</v>
      </c>
      <c r="C223" s="146" t="str">
        <f t="shared" si="44"/>
        <v>01</v>
      </c>
      <c r="D223" s="70" t="str">
        <f t="shared" si="99"/>
        <v>13</v>
      </c>
      <c r="E223" s="70" t="s">
        <v>680</v>
      </c>
      <c r="F223" s="29" t="str">
        <f>IFERROR(CONCATENATE(VLOOKUP(G223,'LOOK-UP TABLES'!$E$9:$J$101,5,FALSE),C223,D223,VLOOKUP(G223,'LOOK-UP TABLES'!$E$9:$J$101,6,FALSE),E223),"")</f>
        <v>O_0113-07</v>
      </c>
      <c r="G223" s="74" t="s">
        <v>885</v>
      </c>
      <c r="H223" s="26" t="str">
        <f>IFERROR(VLOOKUP(G223,'LOOK-UP TABLES'!$E$9:$J$101,2,FALSE),"")</f>
        <v>DO</v>
      </c>
      <c r="I223" s="29" t="str">
        <f>IFERROR(VLOOKUP(G223,'LOOK-UP TABLES'!$E$9:$J$101,3,FALSE),"")</f>
        <v>120V</v>
      </c>
      <c r="J223" s="31" t="s">
        <v>917</v>
      </c>
      <c r="K223" s="513" t="str">
        <f t="shared" si="96"/>
        <v>SL3-BC-HPU1-SV5</v>
      </c>
      <c r="L223" s="76"/>
      <c r="M223" s="143" t="str">
        <f>IF($J223&lt;&gt;"",IF(VLOOKUP($J223,INSTRUMENT_LIST!$L$10:$R$716,3,FALSE)=0,"",VLOOKUP($J223,INSTRUMENT_LIST!$L$10:$R$716,3,FALSE)),"")</f>
        <v>Shiploader 3</v>
      </c>
      <c r="N223" s="143" t="str">
        <f>IF($J223&lt;&gt;"",IF(VLOOKUP($J223,INSTRUMENT_LIST!$L$10:$R$716,4,FALSE)=0,"",VLOOKUP($J223,INSTRUMENT_LIST!$L$10:$R$716,4,FALSE)),"")&amp;" "&amp;IF($J223&lt;&gt;"",IF(VLOOKUP($J223,INSTRUMENT_LIST!$L$10:$R$716,5,FALSE)=0,"",SUBSTITUTE(VLOOKUP($J223,INSTRUMENT_LIST!$L$10:$R$716,5,FALSE),"LOCAL CONTROL STATION","LCS")),"")</f>
        <v>Boom Conveyor Take-Up HPU</v>
      </c>
      <c r="O223" s="143" t="str">
        <f>IF($J223&lt;&gt;"",IF(VLOOKUP($J223,INSTRUMENT_LIST!$L$10:$R$716,6,FALSE)=0,"",VLOOKUP($J223,INSTRUMENT_LIST!$L$10:$R$716,6,FALSE)),"")</f>
        <v>Accumulator Dump</v>
      </c>
      <c r="P223" s="143" t="str">
        <f>IF($J223&lt;&gt;"",IF(VLOOKUP($J223,INSTRUMENT_LIST!$L$10:$R$716,7,FALSE)=0,"",VLOOKUP($J223,INSTRUMENT_LIST!$L$10:$R$716,7,FALSE)),"")</f>
        <v>Solenoid Valve</v>
      </c>
      <c r="Q223" s="143" t="str">
        <f t="shared" si="100"/>
        <v xml:space="preserve">Shiploader 3 Boom Conveyor Take-Up HPU Accumulator Dump Solenoid Valve </v>
      </c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68" t="str">
        <f t="shared" si="97"/>
        <v>DO_0113.07</v>
      </c>
      <c r="AC223" s="55"/>
      <c r="AD223" s="55"/>
      <c r="AE223" s="38" t="str">
        <f t="shared" si="98"/>
        <v>SL3-MEH-ACP1</v>
      </c>
    </row>
    <row r="224" spans="1:31" ht="15" customHeight="1" x14ac:dyDescent="0.25">
      <c r="A224" s="264" t="s">
        <v>9</v>
      </c>
      <c r="B224" s="253" t="str">
        <f t="shared" si="95"/>
        <v>SL3-MEH-ACP1</v>
      </c>
      <c r="C224" s="146" t="str">
        <f t="shared" si="44"/>
        <v>01</v>
      </c>
      <c r="D224" s="70" t="str">
        <f t="shared" si="99"/>
        <v>13</v>
      </c>
      <c r="E224" s="70" t="s">
        <v>682</v>
      </c>
      <c r="F224" s="29" t="str">
        <f>IFERROR(CONCATENATE(VLOOKUP(G224,'LOOK-UP TABLES'!$E$9:$J$101,5,FALSE),C224,D224,VLOOKUP(G224,'LOOK-UP TABLES'!$E$9:$J$101,6,FALSE),E224),"")</f>
        <v>O_0113-08</v>
      </c>
      <c r="G224" s="74" t="s">
        <v>885</v>
      </c>
      <c r="H224" s="26" t="str">
        <f>IFERROR(VLOOKUP(G224,'LOOK-UP TABLES'!$E$9:$J$101,2,FALSE),"")</f>
        <v>DO</v>
      </c>
      <c r="I224" s="29" t="str">
        <f>IFERROR(VLOOKUP(G224,'LOOK-UP TABLES'!$E$9:$J$101,3,FALSE),"")</f>
        <v>120V</v>
      </c>
      <c r="J224" s="21" t="s">
        <v>918</v>
      </c>
      <c r="K224" s="513" t="str">
        <f t="shared" si="96"/>
        <v>SL3-BC-HPU1-LCS1-PBL1B</v>
      </c>
      <c r="L224" s="76"/>
      <c r="M224" s="143" t="str">
        <f>IF($J224&lt;&gt;"",IF(VLOOKUP($J224,INSTRUMENT_LIST!$L$10:$R$716,3,FALSE)=0,"",VLOOKUP($J224,INSTRUMENT_LIST!$L$10:$R$716,3,FALSE)),"")</f>
        <v>Shiploader 3</v>
      </c>
      <c r="N224" s="143" t="str">
        <f>IF($J224&lt;&gt;"",IF(VLOOKUP($J224,INSTRUMENT_LIST!$L$10:$R$716,4,FALSE)=0,"",VLOOKUP($J224,INSTRUMENT_LIST!$L$10:$R$716,4,FALSE)),"")&amp;" "&amp;IF($J224&lt;&gt;"",IF(VLOOKUP($J224,INSTRUMENT_LIST!$L$10:$R$716,5,FALSE)=0,"",SUBSTITUTE(VLOOKUP($J224,INSTRUMENT_LIST!$L$10:$R$716,5,FALSE),"LOCAL CONTROL STATION","LCS")),"")</f>
        <v>Boom Conveyor Take-Up HPU LCS</v>
      </c>
      <c r="O224" s="143" t="str">
        <f>IF($J224&lt;&gt;"",IF(VLOOKUP($J224,INSTRUMENT_LIST!$L$10:$R$716,6,FALSE)=0,"",VLOOKUP($J224,INSTRUMENT_LIST!$L$10:$R$716,6,FALSE)),"")</f>
        <v>Start HPU Motor</v>
      </c>
      <c r="P224" s="143" t="str">
        <f>IF($J224&lt;&gt;"",IF(VLOOKUP($J224,INSTRUMENT_LIST!$L$10:$R$716,7,FALSE)=0,"",VLOOKUP($J224,INSTRUMENT_LIST!$L$10:$R$716,7,FALSE)),"")</f>
        <v>Pilot Light</v>
      </c>
      <c r="Q224" s="143" t="str">
        <f t="shared" si="100"/>
        <v xml:space="preserve">Shiploader 3 Boom Conveyor Take-Up HPU LCS Start HPU Motor Pilot Light </v>
      </c>
      <c r="R224" s="160"/>
      <c r="S224" s="160"/>
      <c r="T224" s="160"/>
      <c r="U224" s="160"/>
      <c r="V224" s="160"/>
      <c r="W224" s="160"/>
      <c r="X224" s="160"/>
      <c r="Y224" s="160"/>
      <c r="Z224" s="160"/>
      <c r="AA224" s="160"/>
      <c r="AB224" s="68" t="str">
        <f t="shared" si="97"/>
        <v>DO_0113.08</v>
      </c>
      <c r="AC224" s="26"/>
      <c r="AD224" s="55"/>
      <c r="AE224" s="38" t="str">
        <f t="shared" si="98"/>
        <v>SL3-MEH-ACP1</v>
      </c>
    </row>
    <row r="225" spans="1:31" ht="15" customHeight="1" x14ac:dyDescent="0.25">
      <c r="A225" s="264" t="s">
        <v>9</v>
      </c>
      <c r="B225" s="253" t="str">
        <f t="shared" si="95"/>
        <v>SL3-MEH-ACP1</v>
      </c>
      <c r="C225" s="146" t="str">
        <f t="shared" si="44"/>
        <v>01</v>
      </c>
      <c r="D225" s="70" t="str">
        <f t="shared" si="99"/>
        <v>13</v>
      </c>
      <c r="E225" s="70" t="s">
        <v>683</v>
      </c>
      <c r="F225" s="29" t="str">
        <f>IFERROR(CONCATENATE(VLOOKUP(G225,'LOOK-UP TABLES'!$E$9:$J$101,5,FALSE),C225,D225,VLOOKUP(G225,'LOOK-UP TABLES'!$E$9:$J$101,6,FALSE),E225),"")</f>
        <v>O_0113-09</v>
      </c>
      <c r="G225" s="74" t="s">
        <v>885</v>
      </c>
      <c r="H225" s="26" t="str">
        <f>IFERROR(VLOOKUP(G225,'LOOK-UP TABLES'!$E$9:$J$101,2,FALSE),"")</f>
        <v>DO</v>
      </c>
      <c r="I225" s="29" t="str">
        <f>IFERROR(VLOOKUP(G225,'LOOK-UP TABLES'!$E$9:$J$101,3,FALSE),"")</f>
        <v>120V</v>
      </c>
      <c r="J225" s="21" t="s">
        <v>919</v>
      </c>
      <c r="K225" s="513" t="str">
        <f t="shared" si="96"/>
        <v>SL3-BC-HPU1-LCS1-PL1</v>
      </c>
      <c r="L225" s="76"/>
      <c r="M225" s="143" t="str">
        <f>IF($J225&lt;&gt;"",IF(VLOOKUP($J225,INSTRUMENT_LIST!$L$10:$R$716,3,FALSE)=0,"",VLOOKUP($J225,INSTRUMENT_LIST!$L$10:$R$716,3,FALSE)),"")</f>
        <v>Shiploader 3</v>
      </c>
      <c r="N225" s="143" t="str">
        <f>IF($J225&lt;&gt;"",IF(VLOOKUP($J225,INSTRUMENT_LIST!$L$10:$R$716,4,FALSE)=0,"",VLOOKUP($J225,INSTRUMENT_LIST!$L$10:$R$716,4,FALSE)),"")&amp;" "&amp;IF($J225&lt;&gt;"",IF(VLOOKUP($J225,INSTRUMENT_LIST!$L$10:$R$716,5,FALSE)=0,"",SUBSTITUTE(VLOOKUP($J225,INSTRUMENT_LIST!$L$10:$R$716,5,FALSE),"LOCAL CONTROL STATION","LCS")),"")</f>
        <v>Boom Conveyor Take-Up HPU LCS</v>
      </c>
      <c r="O225" s="143" t="str">
        <f>IF($J225&lt;&gt;"",IF(VLOOKUP($J225,INSTRUMENT_LIST!$L$10:$R$716,6,FALSE)=0,"",VLOOKUP($J225,INSTRUMENT_LIST!$L$10:$R$716,6,FALSE)),"")</f>
        <v>Maintenance Mode</v>
      </c>
      <c r="P225" s="143" t="str">
        <f>IF($J225&lt;&gt;"",IF(VLOOKUP($J225,INSTRUMENT_LIST!$L$10:$R$716,7,FALSE)=0,"",VLOOKUP($J225,INSTRUMENT_LIST!$L$10:$R$716,7,FALSE)),"")</f>
        <v>Pilot Light</v>
      </c>
      <c r="Q225" s="143" t="str">
        <f t="shared" si="100"/>
        <v xml:space="preserve">Shiploader 3 Boom Conveyor Take-Up HPU LCS Maintenance Mode Pilot Light </v>
      </c>
      <c r="R225" s="160"/>
      <c r="S225" s="160"/>
      <c r="T225" s="160"/>
      <c r="U225" s="160"/>
      <c r="V225" s="160"/>
      <c r="W225" s="160"/>
      <c r="X225" s="160"/>
      <c r="Y225" s="160"/>
      <c r="Z225" s="160"/>
      <c r="AA225" s="160"/>
      <c r="AB225" s="68" t="str">
        <f t="shared" si="97"/>
        <v>DO_0113.09</v>
      </c>
      <c r="AC225" s="26"/>
      <c r="AD225" s="55"/>
      <c r="AE225" s="38" t="str">
        <f t="shared" si="98"/>
        <v>SL3-MEH-ACP1</v>
      </c>
    </row>
    <row r="226" spans="1:31" ht="15" customHeight="1" x14ac:dyDescent="0.25">
      <c r="A226" s="264" t="s">
        <v>9</v>
      </c>
      <c r="B226" s="253" t="str">
        <f t="shared" si="95"/>
        <v>SL3-MEH-ACP1</v>
      </c>
      <c r="C226" s="146" t="str">
        <f t="shared" si="44"/>
        <v>01</v>
      </c>
      <c r="D226" s="70" t="str">
        <f t="shared" si="99"/>
        <v>13</v>
      </c>
      <c r="E226" s="70" t="s">
        <v>582</v>
      </c>
      <c r="F226" s="29" t="str">
        <f>IFERROR(CONCATENATE(VLOOKUP(G226,'LOOK-UP TABLES'!$E$9:$J$101,5,FALSE),C226,D226,VLOOKUP(G226,'LOOK-UP TABLES'!$E$9:$J$101,6,FALSE),E226),"")</f>
        <v>O_0113-10</v>
      </c>
      <c r="G226" s="74" t="s">
        <v>885</v>
      </c>
      <c r="H226" s="26" t="str">
        <f>IFERROR(VLOOKUP(G226,'LOOK-UP TABLES'!$E$9:$J$101,2,FALSE),"")</f>
        <v>DO</v>
      </c>
      <c r="I226" s="29" t="str">
        <f>IFERROR(VLOOKUP(G226,'LOOK-UP TABLES'!$E$9:$J$101,3,FALSE),"")</f>
        <v>120V</v>
      </c>
      <c r="J226" s="21" t="s">
        <v>920</v>
      </c>
      <c r="K226" s="513" t="str">
        <f t="shared" si="96"/>
        <v>SL3-BC-HPU1-LCS1-PL2</v>
      </c>
      <c r="L226" s="76"/>
      <c r="M226" s="143" t="str">
        <f>IF($J226&lt;&gt;"",IF(VLOOKUP($J226,INSTRUMENT_LIST!$L$10:$R$716,3,FALSE)=0,"",VLOOKUP($J226,INSTRUMENT_LIST!$L$10:$R$716,3,FALSE)),"")</f>
        <v>Shiploader 3</v>
      </c>
      <c r="N226" s="143" t="str">
        <f>IF($J226&lt;&gt;"",IF(VLOOKUP($J226,INSTRUMENT_LIST!$L$10:$R$716,4,FALSE)=0,"",VLOOKUP($J226,INSTRUMENT_LIST!$L$10:$R$716,4,FALSE)),"")&amp;" "&amp;IF($J226&lt;&gt;"",IF(VLOOKUP($J226,INSTRUMENT_LIST!$L$10:$R$716,5,FALSE)=0,"",SUBSTITUTE(VLOOKUP($J226,INSTRUMENT_LIST!$L$10:$R$716,5,FALSE),"LOCAL CONTROL STATION","LCS")),"")</f>
        <v>Boom Conveyor Take-Up HPU LCS</v>
      </c>
      <c r="O226" s="143" t="str">
        <f>IF($J226&lt;&gt;"",IF(VLOOKUP($J226,INSTRUMENT_LIST!$L$10:$R$716,6,FALSE)=0,"",VLOOKUP($J226,INSTRUMENT_LIST!$L$10:$R$716,6,FALSE)),"")</f>
        <v>Tension Ok</v>
      </c>
      <c r="P226" s="143" t="str">
        <f>IF($J226&lt;&gt;"",IF(VLOOKUP($J226,INSTRUMENT_LIST!$L$10:$R$716,7,FALSE)=0,"",VLOOKUP($J226,INSTRUMENT_LIST!$L$10:$R$716,7,FALSE)),"")</f>
        <v>Pilot Light</v>
      </c>
      <c r="Q226" s="143" t="str">
        <f t="shared" si="100"/>
        <v xml:space="preserve">Shiploader 3 Boom Conveyor Take-Up HPU LCS Tension Ok Pilot Light </v>
      </c>
      <c r="R226" s="161"/>
      <c r="S226" s="161"/>
      <c r="T226" s="160"/>
      <c r="U226" s="160"/>
      <c r="V226" s="160"/>
      <c r="W226" s="160"/>
      <c r="X226" s="160"/>
      <c r="Y226" s="160"/>
      <c r="Z226" s="160"/>
      <c r="AA226" s="160"/>
      <c r="AB226" s="68" t="str">
        <f t="shared" si="97"/>
        <v>DO_0113.10</v>
      </c>
      <c r="AC226" s="26"/>
      <c r="AD226" s="55"/>
      <c r="AE226" s="38" t="str">
        <f t="shared" si="98"/>
        <v>SL3-MEH-ACP1</v>
      </c>
    </row>
    <row r="227" spans="1:31" ht="15" customHeight="1" x14ac:dyDescent="0.25">
      <c r="A227" s="264" t="s">
        <v>9</v>
      </c>
      <c r="B227" s="253" t="str">
        <f t="shared" si="95"/>
        <v>SL3-MEH-ACP1</v>
      </c>
      <c r="C227" s="146" t="str">
        <f t="shared" si="44"/>
        <v>01</v>
      </c>
      <c r="D227" s="70" t="str">
        <f t="shared" si="99"/>
        <v>13</v>
      </c>
      <c r="E227" s="70" t="s">
        <v>392</v>
      </c>
      <c r="F227" s="29" t="str">
        <f>IFERROR(CONCATENATE(VLOOKUP(G227,'LOOK-UP TABLES'!$E$9:$J$101,5,FALSE),C227,D227,VLOOKUP(G227,'LOOK-UP TABLES'!$E$9:$J$101,6,FALSE),E227),"")</f>
        <v>O_0113-11</v>
      </c>
      <c r="G227" s="74" t="s">
        <v>885</v>
      </c>
      <c r="H227" s="26" t="str">
        <f>IFERROR(VLOOKUP(G227,'LOOK-UP TABLES'!$E$9:$J$101,2,FALSE),"")</f>
        <v>DO</v>
      </c>
      <c r="I227" s="29" t="str">
        <f>IFERROR(VLOOKUP(G227,'LOOK-UP TABLES'!$E$9:$J$101,3,FALSE),"")</f>
        <v>120V</v>
      </c>
      <c r="J227" s="21" t="s">
        <v>921</v>
      </c>
      <c r="K227" s="513" t="str">
        <f t="shared" si="96"/>
        <v>SL3-BC-HPU1-LCS1-PL3</v>
      </c>
      <c r="L227" s="76"/>
      <c r="M227" s="143" t="str">
        <f>IF($J227&lt;&gt;"",IF(VLOOKUP($J227,INSTRUMENT_LIST!$L$10:$R$716,3,FALSE)=0,"",VLOOKUP($J227,INSTRUMENT_LIST!$L$10:$R$716,3,FALSE)),"")</f>
        <v>Shiploader 3</v>
      </c>
      <c r="N227" s="143" t="str">
        <f>IF($J227&lt;&gt;"",IF(VLOOKUP($J227,INSTRUMENT_LIST!$L$10:$R$716,4,FALSE)=0,"",VLOOKUP($J227,INSTRUMENT_LIST!$L$10:$R$716,4,FALSE)),"")&amp;" "&amp;IF($J227&lt;&gt;"",IF(VLOOKUP($J227,INSTRUMENT_LIST!$L$10:$R$716,5,FALSE)=0,"",SUBSTITUTE(VLOOKUP($J227,INSTRUMENT_LIST!$L$10:$R$716,5,FALSE),"LOCAL CONTROL STATION","LCS")),"")</f>
        <v>Boom Conveyor Take-Up HPU LCS</v>
      </c>
      <c r="O227" s="143" t="str">
        <f>IF($J227&lt;&gt;"",IF(VLOOKUP($J227,INSTRUMENT_LIST!$L$10:$R$716,6,FALSE)=0,"",VLOOKUP($J227,INSTRUMENT_LIST!$L$10:$R$716,6,FALSE)),"")</f>
        <v>Tension High</v>
      </c>
      <c r="P227" s="143" t="str">
        <f>IF($J227&lt;&gt;"",IF(VLOOKUP($J227,INSTRUMENT_LIST!$L$10:$R$716,7,FALSE)=0,"",VLOOKUP($J227,INSTRUMENT_LIST!$L$10:$R$716,7,FALSE)),"")</f>
        <v>Pilot Light</v>
      </c>
      <c r="Q227" s="143" t="str">
        <f t="shared" si="100"/>
        <v xml:space="preserve">Shiploader 3 Boom Conveyor Take-Up HPU LCS Tension High Pilot Light </v>
      </c>
      <c r="R227" s="161"/>
      <c r="S227" s="161"/>
      <c r="T227" s="160"/>
      <c r="U227" s="160"/>
      <c r="V227" s="160"/>
      <c r="W227" s="160"/>
      <c r="X227" s="160"/>
      <c r="Y227" s="160"/>
      <c r="Z227" s="160"/>
      <c r="AA227" s="160"/>
      <c r="AB227" s="68" t="str">
        <f t="shared" si="97"/>
        <v>DO_0113.11</v>
      </c>
      <c r="AC227" s="26"/>
      <c r="AD227" s="55"/>
      <c r="AE227" s="38" t="str">
        <f t="shared" si="98"/>
        <v>SL3-MEH-ACP1</v>
      </c>
    </row>
    <row r="228" spans="1:31" ht="15" customHeight="1" x14ac:dyDescent="0.25">
      <c r="A228" s="264" t="s">
        <v>9</v>
      </c>
      <c r="B228" s="253" t="str">
        <f t="shared" si="95"/>
        <v>SL3-MEH-ACP1</v>
      </c>
      <c r="C228" s="146" t="str">
        <f t="shared" si="44"/>
        <v>01</v>
      </c>
      <c r="D228" s="70" t="str">
        <f t="shared" si="99"/>
        <v>13</v>
      </c>
      <c r="E228" s="70" t="s">
        <v>396</v>
      </c>
      <c r="F228" s="29" t="str">
        <f>IFERROR(CONCATENATE(VLOOKUP(G228,'LOOK-UP TABLES'!$E$9:$J$101,5,FALSE),C228,D228,VLOOKUP(G228,'LOOK-UP TABLES'!$E$9:$J$101,6,FALSE),E228),"")</f>
        <v>O_0113-12</v>
      </c>
      <c r="G228" s="74" t="s">
        <v>885</v>
      </c>
      <c r="H228" s="26" t="str">
        <f>IFERROR(VLOOKUP(G228,'LOOK-UP TABLES'!$E$9:$J$101,2,FALSE),"")</f>
        <v>DO</v>
      </c>
      <c r="I228" s="29" t="str">
        <f>IFERROR(VLOOKUP(G228,'LOOK-UP TABLES'!$E$9:$J$101,3,FALSE),"")</f>
        <v>120V</v>
      </c>
      <c r="J228" s="138" t="s">
        <v>922</v>
      </c>
      <c r="K228" s="513" t="str">
        <f t="shared" si="96"/>
        <v>SL3-BCB-YA1</v>
      </c>
      <c r="L228" s="76"/>
      <c r="M228" s="143" t="str">
        <f>IF($J228&lt;&gt;"",IF(VLOOKUP($J228,INSTRUMENT_LIST!$L$10:$R$716,3,FALSE)=0,"",VLOOKUP($J228,INSTRUMENT_LIST!$L$10:$R$716,3,FALSE)),"")</f>
        <v>Shiploader 3</v>
      </c>
      <c r="N228" s="143" t="str">
        <f>IF($J228&lt;&gt;"",IF(VLOOKUP($J228,INSTRUMENT_LIST!$L$10:$R$716,4,FALSE)=0,"",VLOOKUP($J228,INSTRUMENT_LIST!$L$10:$R$716,4,FALSE)),"")&amp;" "&amp;IF($J228&lt;&gt;"",IF(VLOOKUP($J228,INSTRUMENT_LIST!$L$10:$R$716,5,FALSE)=0,"",SUBSTITUTE(VLOOKUP($J228,INSTRUMENT_LIST!$L$10:$R$716,5,FALSE),"LOCAL CONTROL STATION","LCS")),"")</f>
        <v>Boom Conveyor Left Side</v>
      </c>
      <c r="O228" s="143" t="str">
        <f>IF($J228&lt;&gt;"",IF(VLOOKUP($J228,INSTRUMENT_LIST!$L$10:$R$716,6,FALSE)=0,"",VLOOKUP($J228,INSTRUMENT_LIST!$L$10:$R$716,6,FALSE)),"")</f>
        <v>Start Warning</v>
      </c>
      <c r="P228" s="143" t="str">
        <f>IF($J228&lt;&gt;"",IF(VLOOKUP($J228,INSTRUMENT_LIST!$L$10:$R$716,7,FALSE)=0,"",VLOOKUP($J228,INSTRUMENT_LIST!$L$10:$R$716,7,FALSE)),"")</f>
        <v>Horn</v>
      </c>
      <c r="Q228" s="143" t="str">
        <f t="shared" si="100"/>
        <v xml:space="preserve">Shiploader 3 Boom Conveyor Left Side Start Warning Horn </v>
      </c>
      <c r="R228" s="160"/>
      <c r="S228" s="160"/>
      <c r="T228" s="160"/>
      <c r="U228" s="160"/>
      <c r="V228" s="160"/>
      <c r="W228" s="160"/>
      <c r="X228" s="160"/>
      <c r="Y228" s="160"/>
      <c r="Z228" s="160"/>
      <c r="AA228" s="160"/>
      <c r="AB228" s="68" t="str">
        <f t="shared" si="97"/>
        <v>DO_0113.12</v>
      </c>
      <c r="AC228" s="26"/>
      <c r="AD228" s="55"/>
      <c r="AE228" s="38" t="str">
        <f t="shared" si="98"/>
        <v>SL3-MEH-ACP1</v>
      </c>
    </row>
    <row r="229" spans="1:31" ht="15" customHeight="1" x14ac:dyDescent="0.25">
      <c r="A229" s="264" t="s">
        <v>9</v>
      </c>
      <c r="B229" s="253" t="str">
        <f t="shared" si="95"/>
        <v>SL3-MEH-ACP1</v>
      </c>
      <c r="C229" s="146" t="str">
        <f t="shared" si="44"/>
        <v>01</v>
      </c>
      <c r="D229" s="70" t="str">
        <f t="shared" si="99"/>
        <v>13</v>
      </c>
      <c r="E229" s="70" t="s">
        <v>586</v>
      </c>
      <c r="F229" s="29" t="str">
        <f>IFERROR(CONCATENATE(VLOOKUP(G229,'LOOK-UP TABLES'!$E$9:$J$101,5,FALSE),C229,D229,VLOOKUP(G229,'LOOK-UP TABLES'!$E$9:$J$101,6,FALSE),E229),"")</f>
        <v>O_0113-13</v>
      </c>
      <c r="G229" s="74" t="s">
        <v>885</v>
      </c>
      <c r="H229" s="26" t="str">
        <f>IFERROR(VLOOKUP(G229,'LOOK-UP TABLES'!$E$9:$J$101,2,FALSE),"")</f>
        <v>DO</v>
      </c>
      <c r="I229" s="29" t="str">
        <f>IFERROR(VLOOKUP(G229,'LOOK-UP TABLES'!$E$9:$J$101,3,FALSE),"")</f>
        <v>120V</v>
      </c>
      <c r="J229" s="21" t="s">
        <v>923</v>
      </c>
      <c r="K229" s="513" t="str">
        <f t="shared" si="96"/>
        <v>SL3-BCB-YL1</v>
      </c>
      <c r="L229" s="72"/>
      <c r="M229" s="143" t="str">
        <f>IF($J229&lt;&gt;"",IF(VLOOKUP($J229,INSTRUMENT_LIST!$L$10:$R$716,3,FALSE)=0,"",VLOOKUP($J229,INSTRUMENT_LIST!$L$10:$R$716,3,FALSE)),"")</f>
        <v>Shiploader 3</v>
      </c>
      <c r="N229" s="143" t="str">
        <f>IF($J229&lt;&gt;"",IF(VLOOKUP($J229,INSTRUMENT_LIST!$L$10:$R$716,4,FALSE)=0,"",VLOOKUP($J229,INSTRUMENT_LIST!$L$10:$R$716,4,FALSE)),"")&amp;" "&amp;IF($J229&lt;&gt;"",IF(VLOOKUP($J229,INSTRUMENT_LIST!$L$10:$R$716,5,FALSE)=0,"",SUBSTITUTE(VLOOKUP($J229,INSTRUMENT_LIST!$L$10:$R$716,5,FALSE),"LOCAL CONTROL STATION","LCS")),"")</f>
        <v>Boom Conveyor Bridge Left Side</v>
      </c>
      <c r="O229" s="143" t="str">
        <f>IF($J229&lt;&gt;"",IF(VLOOKUP($J229,INSTRUMENT_LIST!$L$10:$R$716,6,FALSE)=0,"",VLOOKUP($J229,INSTRUMENT_LIST!$L$10:$R$716,6,FALSE)),"")</f>
        <v>Start Warning</v>
      </c>
      <c r="P229" s="143" t="str">
        <f>IF($J229&lt;&gt;"",IF(VLOOKUP($J229,INSTRUMENT_LIST!$L$10:$R$716,7,FALSE)=0,"",VLOOKUP($J229,INSTRUMENT_LIST!$L$10:$R$716,7,FALSE)),"")</f>
        <v>Light</v>
      </c>
      <c r="Q229" s="143" t="str">
        <f t="shared" si="100"/>
        <v xml:space="preserve">Shiploader 3 Boom Conveyor Bridge Left Side Start Warning Light </v>
      </c>
      <c r="R229" s="160"/>
      <c r="S229" s="160"/>
      <c r="T229" s="160"/>
      <c r="U229" s="160"/>
      <c r="V229" s="160"/>
      <c r="W229" s="160"/>
      <c r="X229" s="160"/>
      <c r="Y229" s="160"/>
      <c r="Z229" s="160"/>
      <c r="AA229" s="160"/>
      <c r="AB229" s="68" t="str">
        <f t="shared" si="97"/>
        <v>DO_0113.13</v>
      </c>
      <c r="AC229" s="26"/>
      <c r="AD229" s="55"/>
      <c r="AE229" s="38" t="str">
        <f t="shared" si="98"/>
        <v>SL3-MEH-ACP1</v>
      </c>
    </row>
    <row r="230" spans="1:31" ht="15" customHeight="1" x14ac:dyDescent="0.25">
      <c r="A230" s="264" t="s">
        <v>9</v>
      </c>
      <c r="B230" s="253" t="str">
        <f t="shared" si="95"/>
        <v>SL3-MEH-ACP1</v>
      </c>
      <c r="C230" s="146" t="str">
        <f t="shared" si="44"/>
        <v>01</v>
      </c>
      <c r="D230" s="70" t="str">
        <f t="shared" si="99"/>
        <v>13</v>
      </c>
      <c r="E230" s="70" t="s">
        <v>589</v>
      </c>
      <c r="F230" s="29" t="str">
        <f>IFERROR(CONCATENATE(VLOOKUP(G230,'LOOK-UP TABLES'!$E$9:$J$101,5,FALSE),C230,D230,VLOOKUP(G230,'LOOK-UP TABLES'!$E$9:$J$101,6,FALSE),E230),"")</f>
        <v>O_0113-14</v>
      </c>
      <c r="G230" s="74" t="s">
        <v>885</v>
      </c>
      <c r="H230" s="26" t="str">
        <f>IFERROR(VLOOKUP(G230,'LOOK-UP TABLES'!$E$9:$J$101,2,FALSE),"")</f>
        <v>DO</v>
      </c>
      <c r="I230" s="29" t="str">
        <f>IFERROR(VLOOKUP(G230,'LOOK-UP TABLES'!$E$9:$J$101,3,FALSE),"")</f>
        <v>120V</v>
      </c>
      <c r="J230" s="21" t="s">
        <v>924</v>
      </c>
      <c r="K230" s="513" t="str">
        <f t="shared" si="96"/>
        <v>SL3-BCB-YL2</v>
      </c>
      <c r="L230" s="72"/>
      <c r="M230" s="143" t="str">
        <f>IF($J230&lt;&gt;"",IF(VLOOKUP($J230,INSTRUMENT_LIST!$L$10:$R$716,3,FALSE)=0,"",VLOOKUP($J230,INSTRUMENT_LIST!$L$10:$R$716,3,FALSE)),"")</f>
        <v>Shiploader 3</v>
      </c>
      <c r="N230" s="143" t="str">
        <f>IF($J230&lt;&gt;"",IF(VLOOKUP($J230,INSTRUMENT_LIST!$L$10:$R$716,4,FALSE)=0,"",VLOOKUP($J230,INSTRUMENT_LIST!$L$10:$R$716,4,FALSE)),"")&amp;" "&amp;IF($J230&lt;&gt;"",IF(VLOOKUP($J230,INSTRUMENT_LIST!$L$10:$R$716,5,FALSE)=0,"",SUBSTITUTE(VLOOKUP($J230,INSTRUMENT_LIST!$L$10:$R$716,5,FALSE),"LOCAL CONTROL STATION","LCS")),"")</f>
        <v>Boom Conveyor Bridge Right Side</v>
      </c>
      <c r="O230" s="143" t="str">
        <f>IF($J230&lt;&gt;"",IF(VLOOKUP($J230,INSTRUMENT_LIST!$L$10:$R$716,6,FALSE)=0,"",VLOOKUP($J230,INSTRUMENT_LIST!$L$10:$R$716,6,FALSE)),"")</f>
        <v>Start Warning</v>
      </c>
      <c r="P230" s="143" t="str">
        <f>IF($J230&lt;&gt;"",IF(VLOOKUP($J230,INSTRUMENT_LIST!$L$10:$R$716,7,FALSE)=0,"",VLOOKUP($J230,INSTRUMENT_LIST!$L$10:$R$716,7,FALSE)),"")</f>
        <v>Light</v>
      </c>
      <c r="Q230" s="143" t="str">
        <f t="shared" si="100"/>
        <v xml:space="preserve">Shiploader 3 Boom Conveyor Bridge Right Side Start Warning Light </v>
      </c>
      <c r="R230" s="160"/>
      <c r="S230" s="160"/>
      <c r="T230" s="160"/>
      <c r="U230" s="160"/>
      <c r="V230" s="160"/>
      <c r="W230" s="160"/>
      <c r="X230" s="160"/>
      <c r="Y230" s="160"/>
      <c r="Z230" s="160"/>
      <c r="AA230" s="160"/>
      <c r="AB230" s="68" t="str">
        <f t="shared" si="97"/>
        <v>DO_0113.14</v>
      </c>
      <c r="AC230" s="26"/>
      <c r="AD230" s="55"/>
      <c r="AE230" s="38" t="str">
        <f t="shared" si="98"/>
        <v>SL3-MEH-ACP1</v>
      </c>
    </row>
    <row r="231" spans="1:31" ht="15" customHeight="1" x14ac:dyDescent="0.25">
      <c r="A231" s="264" t="s">
        <v>9</v>
      </c>
      <c r="B231" s="253" t="str">
        <f t="shared" si="95"/>
        <v>SL3-MEH-ACP1</v>
      </c>
      <c r="C231" s="146" t="str">
        <f t="shared" si="44"/>
        <v>01</v>
      </c>
      <c r="D231" s="70" t="str">
        <f t="shared" si="99"/>
        <v>13</v>
      </c>
      <c r="E231" s="70" t="s">
        <v>591</v>
      </c>
      <c r="F231" s="29" t="str">
        <f>IFERROR(CONCATENATE(VLOOKUP(G231,'LOOK-UP TABLES'!$E$9:$J$101,5,FALSE),C231,D231,VLOOKUP(G231,'LOOK-UP TABLES'!$E$9:$J$101,6,FALSE),E231),"")</f>
        <v>O_0113-15</v>
      </c>
      <c r="G231" s="74" t="s">
        <v>885</v>
      </c>
      <c r="H231" s="26" t="str">
        <f>IFERROR(VLOOKUP(G231,'LOOK-UP TABLES'!$E$9:$J$101,2,FALSE),"")</f>
        <v>DO</v>
      </c>
      <c r="I231" s="29" t="str">
        <f>IFERROR(VLOOKUP(G231,'LOOK-UP TABLES'!$E$9:$J$101,3,FALSE),"")</f>
        <v>120V</v>
      </c>
      <c r="J231" s="21" t="s">
        <v>925</v>
      </c>
      <c r="K231" s="513" t="str">
        <f t="shared" si="96"/>
        <v>SL3-BC-HPU1-HE1</v>
      </c>
      <c r="L231" s="72"/>
      <c r="M231" s="143" t="str">
        <f>IF($J231&lt;&gt;"",IF(VLOOKUP($J231,INSTRUMENT_LIST!$L$10:$R$716,3,FALSE)=0,"",VLOOKUP($J231,INSTRUMENT_LIST!$L$10:$R$716,3,FALSE)),"")</f>
        <v>Shiploader 3</v>
      </c>
      <c r="N231" s="143" t="str">
        <f>IF($J231&lt;&gt;"",IF(VLOOKUP($J231,INSTRUMENT_LIST!$L$10:$R$716,4,FALSE)=0,"",VLOOKUP($J231,INSTRUMENT_LIST!$L$10:$R$716,4,FALSE)),"")&amp;" "&amp;IF($J231&lt;&gt;"",IF(VLOOKUP($J231,INSTRUMENT_LIST!$L$10:$R$716,5,FALSE)=0,"",SUBSTITUTE(VLOOKUP($J231,INSTRUMENT_LIST!$L$10:$R$716,5,FALSE),"LOCAL CONTROL STATION","LCS")),"")</f>
        <v>Boom Conveyor Take-Up HPU</v>
      </c>
      <c r="O231" s="143" t="str">
        <f>IF($J231&lt;&gt;"",IF(VLOOKUP($J231,INSTRUMENT_LIST!$L$10:$R$716,6,FALSE)=0,"",VLOOKUP($J231,INSTRUMENT_LIST!$L$10:$R$716,6,FALSE)),"")</f>
        <v>Immersion</v>
      </c>
      <c r="P231" s="143" t="str">
        <f>IF($J231&lt;&gt;"",IF(VLOOKUP($J231,INSTRUMENT_LIST!$L$10:$R$716,7,FALSE)=0,"",VLOOKUP($J231,INSTRUMENT_LIST!$L$10:$R$716,7,FALSE)),"")</f>
        <v>Oil Heater</v>
      </c>
      <c r="Q231" s="143" t="str">
        <f t="shared" si="100"/>
        <v xml:space="preserve">Shiploader 3 Boom Conveyor Take-Up HPU Immersion Oil Heater </v>
      </c>
      <c r="R231" s="160"/>
      <c r="S231" s="160"/>
      <c r="T231" s="160"/>
      <c r="U231" s="160"/>
      <c r="V231" s="160"/>
      <c r="W231" s="160"/>
      <c r="X231" s="160"/>
      <c r="Y231" s="160"/>
      <c r="Z231" s="160"/>
      <c r="AA231" s="160"/>
      <c r="AB231" s="68" t="str">
        <f t="shared" si="97"/>
        <v>DO_0113.15</v>
      </c>
      <c r="AC231" s="55"/>
      <c r="AD231" s="55"/>
      <c r="AE231" s="38" t="str">
        <f t="shared" si="98"/>
        <v>SL3-MEH-ACP1</v>
      </c>
    </row>
    <row r="232" spans="1:31" ht="15" customHeight="1" x14ac:dyDescent="0.25">
      <c r="A232" s="321" t="s">
        <v>9</v>
      </c>
      <c r="B232" s="322" t="str">
        <f t="shared" si="95"/>
        <v>SL3-MEH-ACP1</v>
      </c>
      <c r="C232" s="323" t="str">
        <f t="shared" si="44"/>
        <v>01</v>
      </c>
      <c r="D232" s="324" t="s">
        <v>586</v>
      </c>
      <c r="E232" s="325"/>
      <c r="F232" s="325"/>
      <c r="G232" s="325" t="s">
        <v>909</v>
      </c>
      <c r="H232" s="326"/>
      <c r="I232" s="325" t="s">
        <v>790</v>
      </c>
      <c r="J232" s="327"/>
      <c r="K232" s="328"/>
      <c r="L232" s="329"/>
      <c r="M232" s="326"/>
      <c r="N232" s="326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25"/>
      <c r="AB232" s="325"/>
      <c r="AC232" s="323"/>
      <c r="AD232" s="330"/>
      <c r="AE232" s="38" t="str">
        <f t="shared" si="98"/>
        <v>SL3-MEH-ACP1</v>
      </c>
    </row>
    <row r="233" spans="1:31" ht="15" customHeight="1" x14ac:dyDescent="0.25">
      <c r="A233" s="73"/>
      <c r="B233" s="266"/>
      <c r="C233" s="267"/>
      <c r="D233" s="268"/>
      <c r="E233" s="269"/>
      <c r="F233" s="269"/>
      <c r="G233" s="269"/>
      <c r="H233" s="270"/>
      <c r="I233" s="269"/>
      <c r="J233" s="271"/>
      <c r="K233" s="272"/>
      <c r="L233" s="273"/>
      <c r="M233" s="270"/>
      <c r="N233" s="270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  <c r="AA233" s="269"/>
      <c r="AB233" s="269"/>
      <c r="AC233" s="267"/>
      <c r="AD233" s="274"/>
    </row>
    <row r="234" spans="1:31" ht="15" customHeight="1" x14ac:dyDescent="0.25">
      <c r="A234" s="264" t="s">
        <v>9</v>
      </c>
      <c r="B234" s="253" t="str">
        <f t="shared" ref="B234:B250" si="101">$B$23</f>
        <v>SL3-MEH-ACP1</v>
      </c>
      <c r="C234" s="146" t="str">
        <f t="shared" si="44"/>
        <v>01</v>
      </c>
      <c r="D234" s="73" t="s">
        <v>589</v>
      </c>
      <c r="E234" s="70" t="s">
        <v>786</v>
      </c>
      <c r="F234" s="29" t="str">
        <f>IFERROR(CONCATENATE(VLOOKUP(G234,'LOOK-UP TABLES'!$E$9:$J$101,5,FALSE),C234,D234,VLOOKUP(G234,'LOOK-UP TABLES'!$E$9:$J$101,6,FALSE),E234),"")</f>
        <v>O_0114-00</v>
      </c>
      <c r="G234" s="74" t="s">
        <v>885</v>
      </c>
      <c r="H234" s="26" t="str">
        <f>IFERROR(VLOOKUP(G234,'LOOK-UP TABLES'!$E$9:$J$101,2,FALSE),"")</f>
        <v>DO</v>
      </c>
      <c r="I234" s="29" t="str">
        <f>IFERROR(VLOOKUP(G234,'LOOK-UP TABLES'!$E$9:$J$101,3,FALSE),"")</f>
        <v>120V</v>
      </c>
      <c r="J234" s="21" t="s">
        <v>926</v>
      </c>
      <c r="K234" s="513" t="str">
        <f t="shared" ref="K234:K249" si="102">IF(J234&lt;&gt;"",CONCATENATE(J234,L234),"SPARE")</f>
        <v>SL3-PD-SV021</v>
      </c>
      <c r="L234" s="76"/>
      <c r="M234" s="143" t="str">
        <f>IF($J234&lt;&gt;"",IF(VLOOKUP($J234,INSTRUMENT_LIST!$L$10:$R$716,3,FALSE)=0,"",VLOOKUP($J234,INSTRUMENT_LIST!$L$10:$R$716,3,FALSE)),"")</f>
        <v>Shiploader 3</v>
      </c>
      <c r="N234" s="143" t="str">
        <f>IF($J234&lt;&gt;"",IF(VLOOKUP($J234,INSTRUMENT_LIST!$L$10:$R$716,4,FALSE)=0,"",VLOOKUP($J234,INSTRUMENT_LIST!$L$10:$R$716,4,FALSE)),"")&amp;" "&amp;IF($J234&lt;&gt;"",IF(VLOOKUP($J234,INSTRUMENT_LIST!$L$10:$R$716,5,FALSE)=0,"",SUBSTITUTE(VLOOKUP($J234,INSTRUMENT_LIST!$L$10:$R$716,5,FALSE),"LOCAL CONTROL STATION","LCS")),"")</f>
        <v>Pivot Deck Washdown Solenoid</v>
      </c>
      <c r="O234" s="143" t="str">
        <f>IF($J234&lt;&gt;"",IF(VLOOKUP($J234,INSTRUMENT_LIST!$L$10:$R$716,6,FALSE)=0,"",VLOOKUP($J234,INSTRUMENT_LIST!$L$10:$R$716,6,FALSE)),"")</f>
        <v>System Drain Valve</v>
      </c>
      <c r="P234" s="143" t="str">
        <f>IF($J234&lt;&gt;"",IF(VLOOKUP($J234,INSTRUMENT_LIST!$L$10:$R$716,7,FALSE)=0,"",VLOOKUP($J234,INSTRUMENT_LIST!$L$10:$R$716,7,FALSE)),"")</f>
        <v/>
      </c>
      <c r="Q234" s="143" t="str">
        <f>CONCATENATE(M234,IF(M234&lt;&gt;""," ",""),N234,IF(N234&lt;&gt;""," ",""),O234,IF(O234&lt;&gt;""," ",""),P234,IF(P234&lt;&gt;""," ",""))</f>
        <v xml:space="preserve">Shiploader 3 Pivot Deck Washdown Solenoid System Drain Valve </v>
      </c>
      <c r="R234" s="160"/>
      <c r="S234" s="160"/>
      <c r="T234" s="160"/>
      <c r="U234" s="160"/>
      <c r="V234" s="160"/>
      <c r="W234" s="160"/>
      <c r="X234" s="160"/>
      <c r="Y234" s="160"/>
      <c r="Z234" s="160"/>
      <c r="AA234" s="160"/>
      <c r="AB234" s="68" t="str">
        <f t="shared" ref="AB234:AB249" si="103">IF((OR(H234="AI",H234="AO")),CONCATENATE(H234,"_",C234,D234,"_CH[",E234,"]"),CONCATENATE(H234,"_",C234,D234,".",E234))</f>
        <v>DO_0114.00</v>
      </c>
      <c r="AC234" s="55"/>
      <c r="AD234" s="55"/>
      <c r="AE234" s="38" t="str">
        <f t="shared" ref="AE234:AE250" si="104">B234</f>
        <v>SL3-MEH-ACP1</v>
      </c>
    </row>
    <row r="235" spans="1:31" ht="15" customHeight="1" x14ac:dyDescent="0.25">
      <c r="A235" s="264" t="s">
        <v>9</v>
      </c>
      <c r="B235" s="253" t="str">
        <f t="shared" si="101"/>
        <v>SL3-MEH-ACP1</v>
      </c>
      <c r="C235" s="146" t="str">
        <f t="shared" si="44"/>
        <v>01</v>
      </c>
      <c r="D235" s="70" t="str">
        <f t="shared" ref="D235:D249" si="105">D234</f>
        <v>14</v>
      </c>
      <c r="E235" s="70" t="s">
        <v>645</v>
      </c>
      <c r="F235" s="29" t="str">
        <f>IFERROR(CONCATENATE(VLOOKUP(G235,'LOOK-UP TABLES'!$E$9:$J$101,5,FALSE),C235,D235,VLOOKUP(G235,'LOOK-UP TABLES'!$E$9:$J$101,6,FALSE),E235),"")</f>
        <v>O_0114-01</v>
      </c>
      <c r="G235" s="74" t="s">
        <v>885</v>
      </c>
      <c r="H235" s="26" t="str">
        <f>IFERROR(VLOOKUP(G235,'LOOK-UP TABLES'!$E$9:$J$101,2,FALSE),"")</f>
        <v>DO</v>
      </c>
      <c r="I235" s="29" t="str">
        <f>IFERROR(VLOOKUP(G235,'LOOK-UP TABLES'!$E$9:$J$101,3,FALSE),"")</f>
        <v>120V</v>
      </c>
      <c r="J235" s="21" t="s">
        <v>927</v>
      </c>
      <c r="K235" s="513" t="str">
        <f t="shared" si="102"/>
        <v>SL3-PD-MOV01</v>
      </c>
      <c r="L235" s="76"/>
      <c r="M235" s="143" t="str">
        <f>IF($J235&lt;&gt;"",IF(VLOOKUP($J235,INSTRUMENT_LIST!$L$10:$R$716,3,FALSE)=0,"",VLOOKUP($J235,INSTRUMENT_LIST!$L$10:$R$716,3,FALSE)),"")</f>
        <v>Shiploader 3</v>
      </c>
      <c r="N235" s="143" t="str">
        <f>IF($J235&lt;&gt;"",IF(VLOOKUP($J235,INSTRUMENT_LIST!$L$10:$R$716,4,FALSE)=0,"",VLOOKUP($J235,INSTRUMENT_LIST!$L$10:$R$716,4,FALSE)),"")&amp;" "&amp;IF($J235&lt;&gt;"",IF(VLOOKUP($J235,INSTRUMENT_LIST!$L$10:$R$716,5,FALSE)=0,"",SUBSTITUTE(VLOOKUP($J235,INSTRUMENT_LIST!$L$10:$R$716,5,FALSE),"LOCAL CONTROL STATION","LCS")),"")</f>
        <v>Pivot Deck Washdown Motorized Drain Valve</v>
      </c>
      <c r="O235" s="143" t="str">
        <f>IF($J235&lt;&gt;"",IF(VLOOKUP($J235,INSTRUMENT_LIST!$L$10:$R$716,6,FALSE)=0,"",VLOOKUP($J235,INSTRUMENT_LIST!$L$10:$R$716,6,FALSE)),"")</f>
        <v xml:space="preserve"> System Drain Valve</v>
      </c>
      <c r="P235" s="143" t="str">
        <f>IF($J235&lt;&gt;"",IF(VLOOKUP($J235,INSTRUMENT_LIST!$L$10:$R$716,7,FALSE)=0,"",VLOOKUP($J235,INSTRUMENT_LIST!$L$10:$R$716,7,FALSE)),"")</f>
        <v/>
      </c>
      <c r="Q235" s="143" t="str">
        <f t="shared" ref="Q235:Q249" si="106">CONCATENATE(M235,IF(M235&lt;&gt;""," ",""),N235,IF(N235&lt;&gt;""," ",""),O235,IF(O235&lt;&gt;""," ",""),P235,IF(P235&lt;&gt;""," ",""))</f>
        <v xml:space="preserve">Shiploader 3 Pivot Deck Washdown Motorized Drain Valve  System Drain Valve </v>
      </c>
      <c r="R235" s="161"/>
      <c r="S235" s="161"/>
      <c r="T235" s="160"/>
      <c r="U235" s="160"/>
      <c r="V235" s="160"/>
      <c r="W235" s="160"/>
      <c r="X235" s="160"/>
      <c r="Y235" s="160"/>
      <c r="Z235" s="160"/>
      <c r="AA235" s="160"/>
      <c r="AB235" s="68" t="str">
        <f t="shared" si="103"/>
        <v>DO_0114.01</v>
      </c>
      <c r="AC235" s="55"/>
      <c r="AD235" s="55"/>
      <c r="AE235" s="38" t="str">
        <f t="shared" si="104"/>
        <v>SL3-MEH-ACP1</v>
      </c>
    </row>
    <row r="236" spans="1:31" ht="15" customHeight="1" x14ac:dyDescent="0.25">
      <c r="A236" s="264" t="s">
        <v>9</v>
      </c>
      <c r="B236" s="253" t="str">
        <f t="shared" si="101"/>
        <v>SL3-MEH-ACP1</v>
      </c>
      <c r="C236" s="146" t="str">
        <f t="shared" si="44"/>
        <v>01</v>
      </c>
      <c r="D236" s="70" t="str">
        <f t="shared" si="105"/>
        <v>14</v>
      </c>
      <c r="E236" s="70" t="s">
        <v>660</v>
      </c>
      <c r="F236" s="29" t="str">
        <f>IFERROR(CONCATENATE(VLOOKUP(G236,'LOOK-UP TABLES'!$E$9:$J$101,5,FALSE),C236,D236,VLOOKUP(G236,'LOOK-UP TABLES'!$E$9:$J$101,6,FALSE),E236),"")</f>
        <v>O_0114-02</v>
      </c>
      <c r="G236" s="74" t="s">
        <v>885</v>
      </c>
      <c r="H236" s="26" t="str">
        <f>IFERROR(VLOOKUP(G236,'LOOK-UP TABLES'!$E$9:$J$101,2,FALSE),"")</f>
        <v>DO</v>
      </c>
      <c r="I236" s="29" t="str">
        <f>IFERROR(VLOOKUP(G236,'LOOK-UP TABLES'!$E$9:$J$101,3,FALSE),"")</f>
        <v>120V</v>
      </c>
      <c r="J236" s="21" t="s">
        <v>928</v>
      </c>
      <c r="K236" s="513" t="str">
        <f t="shared" si="102"/>
        <v>SL3-WD-SV22</v>
      </c>
      <c r="L236" s="76"/>
      <c r="M236" s="143" t="str">
        <f>IF($J236&lt;&gt;"",IF(VLOOKUP($J236,INSTRUMENT_LIST!$L$10:$R$716,3,FALSE)=0,"",VLOOKUP($J236,INSTRUMENT_LIST!$L$10:$R$716,3,FALSE)),"")</f>
        <v>Shiploader 3</v>
      </c>
      <c r="N236" s="143" t="str">
        <f>IF($J236&lt;&gt;"",IF(VLOOKUP($J236,INSTRUMENT_LIST!$L$10:$R$716,4,FALSE)=0,"",VLOOKUP($J236,INSTRUMENT_LIST!$L$10:$R$716,4,FALSE)),"")&amp;" "&amp;IF($J236&lt;&gt;"",IF(VLOOKUP($J236,INSTRUMENT_LIST!$L$10:$R$716,5,FALSE)=0,"",SUBSTITUTE(VLOOKUP($J236,INSTRUMENT_LIST!$L$10:$R$716,5,FALSE),"LOCAL CONTROL STATION","LCS")),"")</f>
        <v>Belt Washbox Solenoid</v>
      </c>
      <c r="O236" s="143" t="str">
        <f>IF($J236&lt;&gt;"",IF(VLOOKUP($J236,INSTRUMENT_LIST!$L$10:$R$716,6,FALSE)=0,"",VLOOKUP($J236,INSTRUMENT_LIST!$L$10:$R$716,6,FALSE)),"")</f>
        <v>Flush Washout</v>
      </c>
      <c r="P236" s="143" t="str">
        <f>IF($J236&lt;&gt;"",IF(VLOOKUP($J236,INSTRUMENT_LIST!$L$10:$R$716,7,FALSE)=0,"",VLOOKUP($J236,INSTRUMENT_LIST!$L$10:$R$716,7,FALSE)),"")</f>
        <v/>
      </c>
      <c r="Q236" s="143" t="str">
        <f t="shared" si="106"/>
        <v xml:space="preserve">Shiploader 3 Belt Washbox Solenoid Flush Washout </v>
      </c>
      <c r="R236" s="161"/>
      <c r="S236" s="161"/>
      <c r="T236" s="160"/>
      <c r="U236" s="160"/>
      <c r="V236" s="160"/>
      <c r="W236" s="160"/>
      <c r="X236" s="160"/>
      <c r="Y236" s="160"/>
      <c r="Z236" s="160"/>
      <c r="AA236" s="160"/>
      <c r="AB236" s="68" t="str">
        <f t="shared" si="103"/>
        <v>DO_0114.02</v>
      </c>
      <c r="AC236" s="55"/>
      <c r="AD236" s="55"/>
      <c r="AE236" s="38" t="str">
        <f t="shared" si="104"/>
        <v>SL3-MEH-ACP1</v>
      </c>
    </row>
    <row r="237" spans="1:31" ht="15" customHeight="1" x14ac:dyDescent="0.25">
      <c r="A237" s="264" t="s">
        <v>9</v>
      </c>
      <c r="B237" s="253" t="str">
        <f t="shared" si="101"/>
        <v>SL3-MEH-ACP1</v>
      </c>
      <c r="C237" s="146" t="str">
        <f t="shared" si="44"/>
        <v>01</v>
      </c>
      <c r="D237" s="70" t="str">
        <f t="shared" si="105"/>
        <v>14</v>
      </c>
      <c r="E237" s="70" t="s">
        <v>661</v>
      </c>
      <c r="F237" s="29" t="str">
        <f>IFERROR(CONCATENATE(VLOOKUP(G237,'LOOK-UP TABLES'!$E$9:$J$101,5,FALSE),C237,D237,VLOOKUP(G237,'LOOK-UP TABLES'!$E$9:$J$101,6,FALSE),E237),"")</f>
        <v>O_0114-03</v>
      </c>
      <c r="G237" s="74" t="s">
        <v>885</v>
      </c>
      <c r="H237" s="26" t="str">
        <f>IFERROR(VLOOKUP(G237,'LOOK-UP TABLES'!$E$9:$J$101,2,FALSE),"")</f>
        <v>DO</v>
      </c>
      <c r="I237" s="29" t="str">
        <f>IFERROR(VLOOKUP(G237,'LOOK-UP TABLES'!$E$9:$J$101,3,FALSE),"")</f>
        <v>120V</v>
      </c>
      <c r="J237" s="21" t="s">
        <v>929</v>
      </c>
      <c r="K237" s="513" t="str">
        <f t="shared" si="102"/>
        <v>SL3-WD-SV23</v>
      </c>
      <c r="L237" s="76"/>
      <c r="M237" s="143" t="str">
        <f>IF($J237&lt;&gt;"",IF(VLOOKUP($J237,INSTRUMENT_LIST!$L$10:$R$716,3,FALSE)=0,"",VLOOKUP($J237,INSTRUMENT_LIST!$L$10:$R$716,3,FALSE)),"")</f>
        <v>Shiploader 3</v>
      </c>
      <c r="N237" s="143" t="str">
        <f>IF($J237&lt;&gt;"",IF(VLOOKUP($J237,INSTRUMENT_LIST!$L$10:$R$716,4,FALSE)=0,"",VLOOKUP($J237,INSTRUMENT_LIST!$L$10:$R$716,4,FALSE)),"")&amp;" "&amp;IF($J237&lt;&gt;"",IF(VLOOKUP($J237,INSTRUMENT_LIST!$L$10:$R$716,5,FALSE)=0,"",SUBSTITUTE(VLOOKUP($J237,INSTRUMENT_LIST!$L$10:$R$716,5,FALSE),"LOCAL CONTROL STATION","LCS")),"")</f>
        <v>Belt Washbox Solenoid</v>
      </c>
      <c r="O237" s="143" t="str">
        <f>IF($J237&lt;&gt;"",IF(VLOOKUP($J237,INSTRUMENT_LIST!$L$10:$R$716,6,FALSE)=0,"",VLOOKUP($J237,INSTRUMENT_LIST!$L$10:$R$716,6,FALSE)),"")</f>
        <v xml:space="preserve"> Belt wash box supply</v>
      </c>
      <c r="P237" s="143" t="str">
        <f>IF($J237&lt;&gt;"",IF(VLOOKUP($J237,INSTRUMENT_LIST!$L$10:$R$716,7,FALSE)=0,"",VLOOKUP($J237,INSTRUMENT_LIST!$L$10:$R$716,7,FALSE)),"")</f>
        <v/>
      </c>
      <c r="Q237" s="143" t="str">
        <f t="shared" si="106"/>
        <v xml:space="preserve">Shiploader 3 Belt Washbox Solenoid  Belt wash box supply </v>
      </c>
      <c r="R237" s="161"/>
      <c r="S237" s="160"/>
      <c r="T237" s="160"/>
      <c r="U237" s="160"/>
      <c r="V237" s="160"/>
      <c r="W237" s="160"/>
      <c r="X237" s="160"/>
      <c r="Y237" s="160"/>
      <c r="Z237" s="160"/>
      <c r="AA237" s="160"/>
      <c r="AB237" s="68" t="str">
        <f t="shared" si="103"/>
        <v>DO_0114.03</v>
      </c>
      <c r="AC237" s="55"/>
      <c r="AD237" s="55"/>
      <c r="AE237" s="38" t="str">
        <f t="shared" si="104"/>
        <v>SL3-MEH-ACP1</v>
      </c>
    </row>
    <row r="238" spans="1:31" ht="15" customHeight="1" x14ac:dyDescent="0.25">
      <c r="A238" s="264" t="s">
        <v>9</v>
      </c>
      <c r="B238" s="253" t="str">
        <f t="shared" si="101"/>
        <v>SL3-MEH-ACP1</v>
      </c>
      <c r="C238" s="146" t="str">
        <f t="shared" si="44"/>
        <v>01</v>
      </c>
      <c r="D238" s="70" t="str">
        <f t="shared" si="105"/>
        <v>14</v>
      </c>
      <c r="E238" s="70" t="s">
        <v>676</v>
      </c>
      <c r="F238" s="29" t="str">
        <f>IFERROR(CONCATENATE(VLOOKUP(G238,'LOOK-UP TABLES'!$E$9:$J$101,5,FALSE),C238,D238,VLOOKUP(G238,'LOOK-UP TABLES'!$E$9:$J$101,6,FALSE),E238),"")</f>
        <v>O_0114-04</v>
      </c>
      <c r="G238" s="74" t="s">
        <v>885</v>
      </c>
      <c r="H238" s="26" t="str">
        <f>IFERROR(VLOOKUP(G238,'LOOK-UP TABLES'!$E$9:$J$101,2,FALSE),"")</f>
        <v>DO</v>
      </c>
      <c r="I238" s="29" t="str">
        <f>IFERROR(VLOOKUP(G238,'LOOK-UP TABLES'!$E$9:$J$101,3,FALSE),"")</f>
        <v>120V</v>
      </c>
      <c r="J238" s="21" t="s">
        <v>930</v>
      </c>
      <c r="K238" s="513" t="str">
        <f t="shared" si="102"/>
        <v>SL3-WD-SV01</v>
      </c>
      <c r="L238" s="76"/>
      <c r="M238" s="143" t="str">
        <f>IF($J238&lt;&gt;"",IF(VLOOKUP($J238,INSTRUMENT_LIST!$L$10:$R$716,3,FALSE)=0,"",VLOOKUP($J238,INSTRUMENT_LIST!$L$10:$R$716,3,FALSE)),"")</f>
        <v>Shiploader 3</v>
      </c>
      <c r="N238" s="143" t="str">
        <f>IF($J238&lt;&gt;"",IF(VLOOKUP($J238,INSTRUMENT_LIST!$L$10:$R$716,4,FALSE)=0,"",VLOOKUP($J238,INSTRUMENT_LIST!$L$10:$R$716,4,FALSE)),"")&amp;" "&amp;IF($J238&lt;&gt;"",IF(VLOOKUP($J238,INSTRUMENT_LIST!$L$10:$R$716,5,FALSE)=0,"",SUBSTITUTE(VLOOKUP($J238,INSTRUMENT_LIST!$L$10:$R$716,5,FALSE),"LOCAL CONTROL STATION","LCS")),"")</f>
        <v>Belt Washbox Air Tensioner</v>
      </c>
      <c r="O238" s="143" t="str">
        <f>IF($J238&lt;&gt;"",IF(VLOOKUP($J238,INSTRUMENT_LIST!$L$10:$R$716,6,FALSE)=0,"",VLOOKUP($J238,INSTRUMENT_LIST!$L$10:$R$716,6,FALSE)),"")</f>
        <v>Ssolenoid valve (3 Way)</v>
      </c>
      <c r="P238" s="143" t="str">
        <f>IF($J238&lt;&gt;"",IF(VLOOKUP($J238,INSTRUMENT_LIST!$L$10:$R$716,7,FALSE)=0,"",VLOOKUP($J238,INSTRUMENT_LIST!$L$10:$R$716,7,FALSE)),"")</f>
        <v/>
      </c>
      <c r="Q238" s="143" t="str">
        <f t="shared" si="106"/>
        <v xml:space="preserve">Shiploader 3 Belt Washbox Air Tensioner Ssolenoid valve (3 Way) </v>
      </c>
      <c r="R238" s="161"/>
      <c r="S238" s="161"/>
      <c r="T238" s="160"/>
      <c r="U238" s="160"/>
      <c r="V238" s="160"/>
      <c r="W238" s="160"/>
      <c r="X238" s="160"/>
      <c r="Y238" s="160"/>
      <c r="Z238" s="160"/>
      <c r="AA238" s="160"/>
      <c r="AB238" s="68" t="str">
        <f t="shared" si="103"/>
        <v>DO_0114.04</v>
      </c>
      <c r="AC238" s="55"/>
      <c r="AD238" s="55"/>
      <c r="AE238" s="38" t="str">
        <f t="shared" si="104"/>
        <v>SL3-MEH-ACP1</v>
      </c>
    </row>
    <row r="239" spans="1:31" ht="15" customHeight="1" x14ac:dyDescent="0.25">
      <c r="A239" s="264" t="s">
        <v>9</v>
      </c>
      <c r="B239" s="253" t="str">
        <f t="shared" si="101"/>
        <v>SL3-MEH-ACP1</v>
      </c>
      <c r="C239" s="146" t="str">
        <f t="shared" si="44"/>
        <v>01</v>
      </c>
      <c r="D239" s="70" t="str">
        <f t="shared" si="105"/>
        <v>14</v>
      </c>
      <c r="E239" s="70" t="s">
        <v>678</v>
      </c>
      <c r="F239" s="29" t="str">
        <f>IFERROR(CONCATENATE(VLOOKUP(G239,'LOOK-UP TABLES'!$E$9:$J$101,5,FALSE),C239,D239,VLOOKUP(G239,'LOOK-UP TABLES'!$E$9:$J$101,6,FALSE),E239),"")</f>
        <v>O_0114-05</v>
      </c>
      <c r="G239" s="74" t="s">
        <v>885</v>
      </c>
      <c r="H239" s="26" t="str">
        <f>IFERROR(VLOOKUP(G239,'LOOK-UP TABLES'!$E$9:$J$101,2,FALSE),"")</f>
        <v>DO</v>
      </c>
      <c r="I239" s="29" t="str">
        <f>IFERROR(VLOOKUP(G239,'LOOK-UP TABLES'!$E$9:$J$101,3,FALSE),"")</f>
        <v>120V</v>
      </c>
      <c r="J239" s="21"/>
      <c r="K239" s="55" t="str">
        <f t="shared" si="102"/>
        <v>SPARE</v>
      </c>
      <c r="L239" s="76"/>
      <c r="M239" s="143" t="str">
        <f>IF($J239&lt;&gt;"",IF(VLOOKUP($J239,INSTRUMENT_LIST!$L$10:$R$716,3,FALSE)=0,"",VLOOKUP($J239,INSTRUMENT_LIST!$L$10:$R$716,3,FALSE)),"")</f>
        <v/>
      </c>
      <c r="N239" s="143" t="str">
        <f>IF($J239&lt;&gt;"",IF(VLOOKUP($J239,INSTRUMENT_LIST!$L$10:$R$716,4,FALSE)=0,"",VLOOKUP($J239,INSTRUMENT_LIST!$L$10:$R$716,4,FALSE)),"")&amp;" "&amp;IF($J239&lt;&gt;"",IF(VLOOKUP($J239,INSTRUMENT_LIST!$L$10:$R$716,5,FALSE)=0,"",SUBSTITUTE(VLOOKUP($J239,INSTRUMENT_LIST!$L$10:$R$716,5,FALSE),"LOCAL CONTROL STATION","LCS")),"")</f>
        <v xml:space="preserve"> </v>
      </c>
      <c r="O239" s="143" t="str">
        <f>IF($J239&lt;&gt;"",IF(VLOOKUP($J239,INSTRUMENT_LIST!$L$10:$R$716,6,FALSE)=0,"",VLOOKUP($J239,INSTRUMENT_LIST!$L$10:$R$716,6,FALSE)),"")</f>
        <v/>
      </c>
      <c r="P239" s="143" t="str">
        <f>IF($J239&lt;&gt;"",IF(VLOOKUP($J239,INSTRUMENT_LIST!$L$10:$R$716,7,FALSE)=0,"",VLOOKUP($J239,INSTRUMENT_LIST!$L$10:$R$716,7,FALSE)),"")</f>
        <v/>
      </c>
      <c r="Q239" s="143" t="str">
        <f t="shared" si="106"/>
        <v xml:space="preserve">  </v>
      </c>
      <c r="R239" s="161"/>
      <c r="S239" s="161"/>
      <c r="T239" s="160"/>
      <c r="U239" s="160"/>
      <c r="V239" s="160"/>
      <c r="W239" s="160"/>
      <c r="X239" s="160"/>
      <c r="Y239" s="160"/>
      <c r="Z239" s="160"/>
      <c r="AA239" s="160"/>
      <c r="AB239" s="68" t="str">
        <f t="shared" si="103"/>
        <v>DO_0114.05</v>
      </c>
      <c r="AC239" s="55"/>
      <c r="AD239" s="55"/>
      <c r="AE239" s="38" t="str">
        <f t="shared" si="104"/>
        <v>SL3-MEH-ACP1</v>
      </c>
    </row>
    <row r="240" spans="1:31" ht="15" customHeight="1" x14ac:dyDescent="0.25">
      <c r="A240" s="264" t="s">
        <v>9</v>
      </c>
      <c r="B240" s="253" t="str">
        <f t="shared" si="101"/>
        <v>SL3-MEH-ACP1</v>
      </c>
      <c r="C240" s="146" t="str">
        <f t="shared" si="44"/>
        <v>01</v>
      </c>
      <c r="D240" s="70" t="str">
        <f t="shared" si="105"/>
        <v>14</v>
      </c>
      <c r="E240" s="70" t="s">
        <v>679</v>
      </c>
      <c r="F240" s="29" t="str">
        <f>IFERROR(CONCATENATE(VLOOKUP(G240,'LOOK-UP TABLES'!$E$9:$J$101,5,FALSE),C240,D240,VLOOKUP(G240,'LOOK-UP TABLES'!$E$9:$J$101,6,FALSE),E240),"")</f>
        <v>O_0114-06</v>
      </c>
      <c r="G240" s="74" t="s">
        <v>885</v>
      </c>
      <c r="H240" s="26" t="str">
        <f>IFERROR(VLOOKUP(G240,'LOOK-UP TABLES'!$E$9:$J$101,2,FALSE),"")</f>
        <v>DO</v>
      </c>
      <c r="I240" s="29" t="str">
        <f>IFERROR(VLOOKUP(G240,'LOOK-UP TABLES'!$E$9:$J$101,3,FALSE),"")</f>
        <v>120V</v>
      </c>
      <c r="J240" s="21" t="s">
        <v>931</v>
      </c>
      <c r="K240" s="513" t="str">
        <f t="shared" si="102"/>
        <v>SL3-BR-SV01</v>
      </c>
      <c r="L240" s="76"/>
      <c r="M240" s="143" t="str">
        <f>IF($J240&lt;&gt;"",IF(VLOOKUP($J240,INSTRUMENT_LIST!$L$10:$R$716,3,FALSE)=0,"",VLOOKUP($J240,INSTRUMENT_LIST!$L$10:$R$716,3,FALSE)),"")</f>
        <v>Shiploader 3</v>
      </c>
      <c r="N240" s="143" t="str">
        <f>IF($J240&lt;&gt;"",IF(VLOOKUP($J240,INSTRUMENT_LIST!$L$10:$R$716,4,FALSE)=0,"",VLOOKUP($J240,INSTRUMENT_LIST!$L$10:$R$716,4,FALSE)),"")&amp;" "&amp;IF($J240&lt;&gt;"",IF(VLOOKUP($J240,INSTRUMENT_LIST!$L$10:$R$716,5,FALSE)=0,"",SUBSTITUTE(VLOOKUP($J240,INSTRUMENT_LIST!$L$10:$R$716,5,FALSE),"LOCAL CONTROL STATION","LCS")),"")</f>
        <v>Bridge Washdown Nozzle Spray</v>
      </c>
      <c r="O240" s="143" t="str">
        <f>IF($J240&lt;&gt;"",IF(VLOOKUP($J240,INSTRUMENT_LIST!$L$10:$R$716,6,FALSE)=0,"",VLOOKUP($J240,INSTRUMENT_LIST!$L$10:$R$716,6,FALSE)),"")</f>
        <v>Zone 1-X</v>
      </c>
      <c r="P240" s="143" t="str">
        <f>IF($J240&lt;&gt;"",IF(VLOOKUP($J240,INSTRUMENT_LIST!$L$10:$R$716,7,FALSE)=0,"",VLOOKUP($J240,INSTRUMENT_LIST!$L$10:$R$716,7,FALSE)),"")</f>
        <v/>
      </c>
      <c r="Q240" s="143" t="str">
        <f t="shared" si="106"/>
        <v xml:space="preserve">Shiploader 3 Bridge Washdown Nozzle Spray Zone 1-X </v>
      </c>
      <c r="R240" s="161"/>
      <c r="S240" s="161"/>
      <c r="T240" s="160"/>
      <c r="U240" s="160"/>
      <c r="V240" s="160"/>
      <c r="W240" s="160"/>
      <c r="X240" s="160"/>
      <c r="Y240" s="160"/>
      <c r="Z240" s="160"/>
      <c r="AA240" s="160"/>
      <c r="AB240" s="68" t="str">
        <f t="shared" si="103"/>
        <v>DO_0114.06</v>
      </c>
      <c r="AC240" s="55"/>
      <c r="AD240" s="55"/>
      <c r="AE240" s="38" t="str">
        <f t="shared" si="104"/>
        <v>SL3-MEH-ACP1</v>
      </c>
    </row>
    <row r="241" spans="1:31" ht="15" customHeight="1" x14ac:dyDescent="0.25">
      <c r="A241" s="264" t="s">
        <v>9</v>
      </c>
      <c r="B241" s="253" t="str">
        <f t="shared" si="101"/>
        <v>SL3-MEH-ACP1</v>
      </c>
      <c r="C241" s="146" t="str">
        <f t="shared" si="44"/>
        <v>01</v>
      </c>
      <c r="D241" s="70" t="str">
        <f t="shared" si="105"/>
        <v>14</v>
      </c>
      <c r="E241" s="70" t="s">
        <v>680</v>
      </c>
      <c r="F241" s="29" t="str">
        <f>IFERROR(CONCATENATE(VLOOKUP(G241,'LOOK-UP TABLES'!$E$9:$J$101,5,FALSE),C241,D241,VLOOKUP(G241,'LOOK-UP TABLES'!$E$9:$J$101,6,FALSE),E241),"")</f>
        <v>O_0114-07</v>
      </c>
      <c r="G241" s="74" t="s">
        <v>885</v>
      </c>
      <c r="H241" s="26" t="str">
        <f>IFERROR(VLOOKUP(G241,'LOOK-UP TABLES'!$E$9:$J$101,2,FALSE),"")</f>
        <v>DO</v>
      </c>
      <c r="I241" s="29" t="str">
        <f>IFERROR(VLOOKUP(G241,'LOOK-UP TABLES'!$E$9:$J$101,3,FALSE),"")</f>
        <v>120V</v>
      </c>
      <c r="J241" s="31" t="s">
        <v>932</v>
      </c>
      <c r="K241" s="513" t="str">
        <f t="shared" si="102"/>
        <v>SL3-BR-SV02</v>
      </c>
      <c r="L241" s="76"/>
      <c r="M241" s="143" t="str">
        <f>IF($J241&lt;&gt;"",IF(VLOOKUP($J241,INSTRUMENT_LIST!$L$10:$R$716,3,FALSE)=0,"",VLOOKUP($J241,INSTRUMENT_LIST!$L$10:$R$716,3,FALSE)),"")</f>
        <v>Shiploader 3</v>
      </c>
      <c r="N241" s="143" t="str">
        <f>IF($J241&lt;&gt;"",IF(VLOOKUP($J241,INSTRUMENT_LIST!$L$10:$R$716,4,FALSE)=0,"",VLOOKUP($J241,INSTRUMENT_LIST!$L$10:$R$716,4,FALSE)),"")&amp;" "&amp;IF($J241&lt;&gt;"",IF(VLOOKUP($J241,INSTRUMENT_LIST!$L$10:$R$716,5,FALSE)=0,"",SUBSTITUTE(VLOOKUP($J241,INSTRUMENT_LIST!$L$10:$R$716,5,FALSE),"LOCAL CONTROL STATION","LCS")),"")</f>
        <v>Bridge Washdown Nozzle Spray</v>
      </c>
      <c r="O241" s="143" t="str">
        <f>IF($J241&lt;&gt;"",IF(VLOOKUP($J241,INSTRUMENT_LIST!$L$10:$R$716,6,FALSE)=0,"",VLOOKUP($J241,INSTRUMENT_LIST!$L$10:$R$716,6,FALSE)),"")</f>
        <v>Zone 1-X</v>
      </c>
      <c r="P241" s="143" t="str">
        <f>IF($J241&lt;&gt;"",IF(VLOOKUP($J241,INSTRUMENT_LIST!$L$10:$R$716,7,FALSE)=0,"",VLOOKUP($J241,INSTRUMENT_LIST!$L$10:$R$716,7,FALSE)),"")</f>
        <v/>
      </c>
      <c r="Q241" s="143" t="str">
        <f t="shared" si="106"/>
        <v xml:space="preserve">Shiploader 3 Bridge Washdown Nozzle Spray Zone 1-X </v>
      </c>
      <c r="R241" s="160"/>
      <c r="S241" s="160"/>
      <c r="T241" s="160"/>
      <c r="U241" s="160"/>
      <c r="V241" s="160"/>
      <c r="W241" s="160"/>
      <c r="X241" s="160"/>
      <c r="Y241" s="160"/>
      <c r="Z241" s="160"/>
      <c r="AA241" s="160"/>
      <c r="AB241" s="68" t="str">
        <f t="shared" si="103"/>
        <v>DO_0114.07</v>
      </c>
      <c r="AC241" s="55"/>
      <c r="AD241" s="55"/>
      <c r="AE241" s="38" t="str">
        <f t="shared" si="104"/>
        <v>SL3-MEH-ACP1</v>
      </c>
    </row>
    <row r="242" spans="1:31" ht="15" customHeight="1" x14ac:dyDescent="0.25">
      <c r="A242" s="264" t="s">
        <v>9</v>
      </c>
      <c r="B242" s="253" t="str">
        <f t="shared" si="101"/>
        <v>SL3-MEH-ACP1</v>
      </c>
      <c r="C242" s="146" t="str">
        <f t="shared" si="44"/>
        <v>01</v>
      </c>
      <c r="D242" s="70" t="str">
        <f t="shared" si="105"/>
        <v>14</v>
      </c>
      <c r="E242" s="70" t="s">
        <v>682</v>
      </c>
      <c r="F242" s="29" t="str">
        <f>IFERROR(CONCATENATE(VLOOKUP(G242,'LOOK-UP TABLES'!$E$9:$J$101,5,FALSE),C242,D242,VLOOKUP(G242,'LOOK-UP TABLES'!$E$9:$J$101,6,FALSE),E242),"")</f>
        <v>O_0114-08</v>
      </c>
      <c r="G242" s="74" t="s">
        <v>885</v>
      </c>
      <c r="H242" s="26" t="str">
        <f>IFERROR(VLOOKUP(G242,'LOOK-UP TABLES'!$E$9:$J$101,2,FALSE),"")</f>
        <v>DO</v>
      </c>
      <c r="I242" s="29" t="str">
        <f>IFERROR(VLOOKUP(G242,'LOOK-UP TABLES'!$E$9:$J$101,3,FALSE),"")</f>
        <v>120V</v>
      </c>
      <c r="J242" s="21" t="s">
        <v>933</v>
      </c>
      <c r="K242" s="513" t="str">
        <f t="shared" si="102"/>
        <v>SL3-BR-SV03</v>
      </c>
      <c r="L242" s="76"/>
      <c r="M242" s="143" t="str">
        <f>IF($J242&lt;&gt;"",IF(VLOOKUP($J242,INSTRUMENT_LIST!$L$10:$R$716,3,FALSE)=0,"",VLOOKUP($J242,INSTRUMENT_LIST!$L$10:$R$716,3,FALSE)),"")</f>
        <v>Shiploader 3</v>
      </c>
      <c r="N242" s="143" t="str">
        <f>IF($J242&lt;&gt;"",IF(VLOOKUP($J242,INSTRUMENT_LIST!$L$10:$R$716,4,FALSE)=0,"",VLOOKUP($J242,INSTRUMENT_LIST!$L$10:$R$716,4,FALSE)),"")&amp;" "&amp;IF($J242&lt;&gt;"",IF(VLOOKUP($J242,INSTRUMENT_LIST!$L$10:$R$716,5,FALSE)=0,"",SUBSTITUTE(VLOOKUP($J242,INSTRUMENT_LIST!$L$10:$R$716,5,FALSE),"LOCAL CONTROL STATION","LCS")),"")</f>
        <v>Bridge Washdown Nozzle Spray</v>
      </c>
      <c r="O242" s="143" t="str">
        <f>IF($J242&lt;&gt;"",IF(VLOOKUP($J242,INSTRUMENT_LIST!$L$10:$R$716,6,FALSE)=0,"",VLOOKUP($J242,INSTRUMENT_LIST!$L$10:$R$716,6,FALSE)),"")</f>
        <v>Zone 1-Y</v>
      </c>
      <c r="P242" s="143" t="str">
        <f>IF($J242&lt;&gt;"",IF(VLOOKUP($J242,INSTRUMENT_LIST!$L$10:$R$716,7,FALSE)=0,"",VLOOKUP($J242,INSTRUMENT_LIST!$L$10:$R$716,7,FALSE)),"")</f>
        <v/>
      </c>
      <c r="Q242" s="143" t="str">
        <f t="shared" si="106"/>
        <v xml:space="preserve">Shiploader 3 Bridge Washdown Nozzle Spray Zone 1-Y </v>
      </c>
      <c r="R242" s="160"/>
      <c r="S242" s="160"/>
      <c r="T242" s="160"/>
      <c r="U242" s="160"/>
      <c r="V242" s="160"/>
      <c r="W242" s="160"/>
      <c r="X242" s="160"/>
      <c r="Y242" s="160"/>
      <c r="Z242" s="160"/>
      <c r="AA242" s="160"/>
      <c r="AB242" s="68" t="str">
        <f t="shared" si="103"/>
        <v>DO_0114.08</v>
      </c>
      <c r="AC242" s="26"/>
      <c r="AD242" s="55"/>
      <c r="AE242" s="38" t="str">
        <f t="shared" si="104"/>
        <v>SL3-MEH-ACP1</v>
      </c>
    </row>
    <row r="243" spans="1:31" ht="15" customHeight="1" x14ac:dyDescent="0.25">
      <c r="A243" s="264" t="s">
        <v>9</v>
      </c>
      <c r="B243" s="253" t="str">
        <f t="shared" si="101"/>
        <v>SL3-MEH-ACP1</v>
      </c>
      <c r="C243" s="146" t="str">
        <f t="shared" si="44"/>
        <v>01</v>
      </c>
      <c r="D243" s="70" t="str">
        <f t="shared" si="105"/>
        <v>14</v>
      </c>
      <c r="E243" s="70" t="s">
        <v>683</v>
      </c>
      <c r="F243" s="29" t="str">
        <f>IFERROR(CONCATENATE(VLOOKUP(G243,'LOOK-UP TABLES'!$E$9:$J$101,5,FALSE),C243,D243,VLOOKUP(G243,'LOOK-UP TABLES'!$E$9:$J$101,6,FALSE),E243),"")</f>
        <v>O_0114-09</v>
      </c>
      <c r="G243" s="74" t="s">
        <v>885</v>
      </c>
      <c r="H243" s="26" t="str">
        <f>IFERROR(VLOOKUP(G243,'LOOK-UP TABLES'!$E$9:$J$101,2,FALSE),"")</f>
        <v>DO</v>
      </c>
      <c r="I243" s="29" t="str">
        <f>IFERROR(VLOOKUP(G243,'LOOK-UP TABLES'!$E$9:$J$101,3,FALSE),"")</f>
        <v>120V</v>
      </c>
      <c r="J243" s="21" t="s">
        <v>934</v>
      </c>
      <c r="K243" s="513" t="str">
        <f t="shared" si="102"/>
        <v>SL3-BR-SV04</v>
      </c>
      <c r="L243" s="76"/>
      <c r="M243" s="143" t="str">
        <f>IF($J243&lt;&gt;"",IF(VLOOKUP($J243,INSTRUMENT_LIST!$L$10:$R$716,3,FALSE)=0,"",VLOOKUP($J243,INSTRUMENT_LIST!$L$10:$R$716,3,FALSE)),"")</f>
        <v>Shiploader 3</v>
      </c>
      <c r="N243" s="143" t="str">
        <f>IF($J243&lt;&gt;"",IF(VLOOKUP($J243,INSTRUMENT_LIST!$L$10:$R$716,4,FALSE)=0,"",VLOOKUP($J243,INSTRUMENT_LIST!$L$10:$R$716,4,FALSE)),"")&amp;" "&amp;IF($J243&lt;&gt;"",IF(VLOOKUP($J243,INSTRUMENT_LIST!$L$10:$R$716,5,FALSE)=0,"",SUBSTITUTE(VLOOKUP($J243,INSTRUMENT_LIST!$L$10:$R$716,5,FALSE),"LOCAL CONTROL STATION","LCS")),"")</f>
        <v>Bridge Washdown Nozzle Spray</v>
      </c>
      <c r="O243" s="143" t="str">
        <f>IF($J243&lt;&gt;"",IF(VLOOKUP($J243,INSTRUMENT_LIST!$L$10:$R$716,6,FALSE)=0,"",VLOOKUP($J243,INSTRUMENT_LIST!$L$10:$R$716,6,FALSE)),"")</f>
        <v>Zone 1-X, 1-W</v>
      </c>
      <c r="P243" s="143" t="str">
        <f>IF($J243&lt;&gt;"",IF(VLOOKUP($J243,INSTRUMENT_LIST!$L$10:$R$716,7,FALSE)=0,"",VLOOKUP($J243,INSTRUMENT_LIST!$L$10:$R$716,7,FALSE)),"")</f>
        <v/>
      </c>
      <c r="Q243" s="143" t="str">
        <f t="shared" si="106"/>
        <v xml:space="preserve">Shiploader 3 Bridge Washdown Nozzle Spray Zone 1-X, 1-W </v>
      </c>
      <c r="R243" s="160"/>
      <c r="S243" s="160"/>
      <c r="T243" s="160"/>
      <c r="U243" s="160"/>
      <c r="V243" s="160"/>
      <c r="W243" s="160"/>
      <c r="X243" s="160"/>
      <c r="Y243" s="160"/>
      <c r="Z243" s="160"/>
      <c r="AA243" s="160"/>
      <c r="AB243" s="68" t="str">
        <f t="shared" si="103"/>
        <v>DO_0114.09</v>
      </c>
      <c r="AC243" s="26"/>
      <c r="AD243" s="55"/>
      <c r="AE243" s="38" t="str">
        <f t="shared" si="104"/>
        <v>SL3-MEH-ACP1</v>
      </c>
    </row>
    <row r="244" spans="1:31" ht="15" customHeight="1" x14ac:dyDescent="0.25">
      <c r="A244" s="264" t="s">
        <v>9</v>
      </c>
      <c r="B244" s="253" t="str">
        <f t="shared" si="101"/>
        <v>SL3-MEH-ACP1</v>
      </c>
      <c r="C244" s="146" t="str">
        <f t="shared" si="44"/>
        <v>01</v>
      </c>
      <c r="D244" s="70" t="str">
        <f t="shared" si="105"/>
        <v>14</v>
      </c>
      <c r="E244" s="70" t="s">
        <v>582</v>
      </c>
      <c r="F244" s="29" t="str">
        <f>IFERROR(CONCATENATE(VLOOKUP(G244,'LOOK-UP TABLES'!$E$9:$J$101,5,FALSE),C244,D244,VLOOKUP(G244,'LOOK-UP TABLES'!$E$9:$J$101,6,FALSE),E244),"")</f>
        <v>O_0114-10</v>
      </c>
      <c r="G244" s="74" t="s">
        <v>885</v>
      </c>
      <c r="H244" s="26" t="str">
        <f>IFERROR(VLOOKUP(G244,'LOOK-UP TABLES'!$E$9:$J$101,2,FALSE),"")</f>
        <v>DO</v>
      </c>
      <c r="I244" s="29" t="str">
        <f>IFERROR(VLOOKUP(G244,'LOOK-UP TABLES'!$E$9:$J$101,3,FALSE),"")</f>
        <v>120V</v>
      </c>
      <c r="J244" s="21" t="s">
        <v>935</v>
      </c>
      <c r="K244" s="513" t="str">
        <f t="shared" si="102"/>
        <v>SL3-BR-SV05</v>
      </c>
      <c r="L244" s="76"/>
      <c r="M244" s="143" t="str">
        <f>IF($J244&lt;&gt;"",IF(VLOOKUP($J244,INSTRUMENT_LIST!$L$10:$R$716,3,FALSE)=0,"",VLOOKUP($J244,INSTRUMENT_LIST!$L$10:$R$716,3,FALSE)),"")</f>
        <v>Shiploader 3</v>
      </c>
      <c r="N244" s="143" t="str">
        <f>IF($J244&lt;&gt;"",IF(VLOOKUP($J244,INSTRUMENT_LIST!$L$10:$R$716,4,FALSE)=0,"",VLOOKUP($J244,INSTRUMENT_LIST!$L$10:$R$716,4,FALSE)),"")&amp;" "&amp;IF($J244&lt;&gt;"",IF(VLOOKUP($J244,INSTRUMENT_LIST!$L$10:$R$716,5,FALSE)=0,"",SUBSTITUTE(VLOOKUP($J244,INSTRUMENT_LIST!$L$10:$R$716,5,FALSE),"LOCAL CONTROL STATION","LCS")),"")</f>
        <v>Bridge Washdown Nozzle Spray</v>
      </c>
      <c r="O244" s="143" t="str">
        <f>IF($J244&lt;&gt;"",IF(VLOOKUP($J244,INSTRUMENT_LIST!$L$10:$R$716,6,FALSE)=0,"",VLOOKUP($J244,INSTRUMENT_LIST!$L$10:$R$716,6,FALSE)),"")</f>
        <v>Zone 1-X, 1-W</v>
      </c>
      <c r="P244" s="143" t="str">
        <f>IF($J244&lt;&gt;"",IF(VLOOKUP($J244,INSTRUMENT_LIST!$L$10:$R$716,7,FALSE)=0,"",VLOOKUP($J244,INSTRUMENT_LIST!$L$10:$R$716,7,FALSE)),"")</f>
        <v/>
      </c>
      <c r="Q244" s="143" t="str">
        <f t="shared" si="106"/>
        <v xml:space="preserve">Shiploader 3 Bridge Washdown Nozzle Spray Zone 1-X, 1-W </v>
      </c>
      <c r="R244" s="161"/>
      <c r="S244" s="161"/>
      <c r="T244" s="160"/>
      <c r="U244" s="160"/>
      <c r="V244" s="160"/>
      <c r="W244" s="160"/>
      <c r="X244" s="160"/>
      <c r="Y244" s="160"/>
      <c r="Z244" s="160"/>
      <c r="AA244" s="160"/>
      <c r="AB244" s="68" t="str">
        <f t="shared" si="103"/>
        <v>DO_0114.10</v>
      </c>
      <c r="AC244" s="26"/>
      <c r="AD244" s="55"/>
      <c r="AE244" s="38" t="str">
        <f t="shared" si="104"/>
        <v>SL3-MEH-ACP1</v>
      </c>
    </row>
    <row r="245" spans="1:31" ht="15" customHeight="1" x14ac:dyDescent="0.25">
      <c r="A245" s="264" t="s">
        <v>9</v>
      </c>
      <c r="B245" s="253" t="str">
        <f t="shared" si="101"/>
        <v>SL3-MEH-ACP1</v>
      </c>
      <c r="C245" s="146" t="str">
        <f t="shared" si="44"/>
        <v>01</v>
      </c>
      <c r="D245" s="70" t="str">
        <f t="shared" si="105"/>
        <v>14</v>
      </c>
      <c r="E245" s="70" t="s">
        <v>392</v>
      </c>
      <c r="F245" s="29" t="str">
        <f>IFERROR(CONCATENATE(VLOOKUP(G245,'LOOK-UP TABLES'!$E$9:$J$101,5,FALSE),C245,D245,VLOOKUP(G245,'LOOK-UP TABLES'!$E$9:$J$101,6,FALSE),E245),"")</f>
        <v>O_0114-11</v>
      </c>
      <c r="G245" s="74" t="s">
        <v>885</v>
      </c>
      <c r="H245" s="26" t="str">
        <f>IFERROR(VLOOKUP(G245,'LOOK-UP TABLES'!$E$9:$J$101,2,FALSE),"")</f>
        <v>DO</v>
      </c>
      <c r="I245" s="29" t="str">
        <f>IFERROR(VLOOKUP(G245,'LOOK-UP TABLES'!$E$9:$J$101,3,FALSE),"")</f>
        <v>120V</v>
      </c>
      <c r="J245" s="21" t="s">
        <v>936</v>
      </c>
      <c r="K245" s="513" t="str">
        <f t="shared" si="102"/>
        <v>SL3-BR-SV06</v>
      </c>
      <c r="L245" s="76"/>
      <c r="M245" s="143" t="str">
        <f>IF($J245&lt;&gt;"",IF(VLOOKUP($J245,INSTRUMENT_LIST!$L$10:$R$716,3,FALSE)=0,"",VLOOKUP($J245,INSTRUMENT_LIST!$L$10:$R$716,3,FALSE)),"")</f>
        <v>Shiploader 3</v>
      </c>
      <c r="N245" s="143" t="str">
        <f>IF($J245&lt;&gt;"",IF(VLOOKUP($J245,INSTRUMENT_LIST!$L$10:$R$716,4,FALSE)=0,"",VLOOKUP($J245,INSTRUMENT_LIST!$L$10:$R$716,4,FALSE)),"")&amp;" "&amp;IF($J245&lt;&gt;"",IF(VLOOKUP($J245,INSTRUMENT_LIST!$L$10:$R$716,5,FALSE)=0,"",SUBSTITUTE(VLOOKUP($J245,INSTRUMENT_LIST!$L$10:$R$716,5,FALSE),"LOCAL CONTROL STATION","LCS")),"")</f>
        <v>Bridge Washdown Nozzle Spray</v>
      </c>
      <c r="O245" s="143" t="str">
        <f>IF($J245&lt;&gt;"",IF(VLOOKUP($J245,INSTRUMENT_LIST!$L$10:$R$716,6,FALSE)=0,"",VLOOKUP($J245,INSTRUMENT_LIST!$L$10:$R$716,6,FALSE)),"")</f>
        <v>Zone 1-X, 1-W</v>
      </c>
      <c r="P245" s="143" t="str">
        <f>IF($J245&lt;&gt;"",IF(VLOOKUP($J245,INSTRUMENT_LIST!$L$10:$R$716,7,FALSE)=0,"",VLOOKUP($J245,INSTRUMENT_LIST!$L$10:$R$716,7,FALSE)),"")</f>
        <v/>
      </c>
      <c r="Q245" s="143" t="str">
        <f t="shared" si="106"/>
        <v xml:space="preserve">Shiploader 3 Bridge Washdown Nozzle Spray Zone 1-X, 1-W </v>
      </c>
      <c r="R245" s="161"/>
      <c r="S245" s="161"/>
      <c r="T245" s="160"/>
      <c r="U245" s="160"/>
      <c r="V245" s="160"/>
      <c r="W245" s="160"/>
      <c r="X245" s="160"/>
      <c r="Y245" s="160"/>
      <c r="Z245" s="160"/>
      <c r="AA245" s="160"/>
      <c r="AB245" s="68" t="str">
        <f t="shared" si="103"/>
        <v>DO_0114.11</v>
      </c>
      <c r="AC245" s="26"/>
      <c r="AD245" s="55"/>
      <c r="AE245" s="38" t="str">
        <f t="shared" si="104"/>
        <v>SL3-MEH-ACP1</v>
      </c>
    </row>
    <row r="246" spans="1:31" ht="15" customHeight="1" x14ac:dyDescent="0.25">
      <c r="A246" s="264" t="s">
        <v>9</v>
      </c>
      <c r="B246" s="253" t="str">
        <f t="shared" si="101"/>
        <v>SL3-MEH-ACP1</v>
      </c>
      <c r="C246" s="146" t="str">
        <f t="shared" si="44"/>
        <v>01</v>
      </c>
      <c r="D246" s="70" t="str">
        <f t="shared" si="105"/>
        <v>14</v>
      </c>
      <c r="E246" s="70" t="s">
        <v>396</v>
      </c>
      <c r="F246" s="29" t="str">
        <f>IFERROR(CONCATENATE(VLOOKUP(G246,'LOOK-UP TABLES'!$E$9:$J$101,5,FALSE),C246,D246,VLOOKUP(G246,'LOOK-UP TABLES'!$E$9:$J$101,6,FALSE),E246),"")</f>
        <v>O_0114-12</v>
      </c>
      <c r="G246" s="74" t="s">
        <v>885</v>
      </c>
      <c r="H246" s="26" t="str">
        <f>IFERROR(VLOOKUP(G246,'LOOK-UP TABLES'!$E$9:$J$101,2,FALSE),"")</f>
        <v>DO</v>
      </c>
      <c r="I246" s="29" t="str">
        <f>IFERROR(VLOOKUP(G246,'LOOK-UP TABLES'!$E$9:$J$101,3,FALSE),"")</f>
        <v>120V</v>
      </c>
      <c r="J246" s="138" t="s">
        <v>937</v>
      </c>
      <c r="K246" s="513" t="str">
        <f t="shared" si="102"/>
        <v>SL3-BR-SV07</v>
      </c>
      <c r="L246" s="76"/>
      <c r="M246" s="143" t="str">
        <f>IF($J246&lt;&gt;"",IF(VLOOKUP($J246,INSTRUMENT_LIST!$L$10:$R$716,3,FALSE)=0,"",VLOOKUP($J246,INSTRUMENT_LIST!$L$10:$R$716,3,FALSE)),"")</f>
        <v>Shiploader 3</v>
      </c>
      <c r="N246" s="143" t="str">
        <f>IF($J246&lt;&gt;"",IF(VLOOKUP($J246,INSTRUMENT_LIST!$L$10:$R$716,4,FALSE)=0,"",VLOOKUP($J246,INSTRUMENT_LIST!$L$10:$R$716,4,FALSE)),"")&amp;" "&amp;IF($J246&lt;&gt;"",IF(VLOOKUP($J246,INSTRUMENT_LIST!$L$10:$R$716,5,FALSE)=0,"",SUBSTITUTE(VLOOKUP($J246,INSTRUMENT_LIST!$L$10:$R$716,5,FALSE),"LOCAL CONTROL STATION","LCS")),"")</f>
        <v>Bridge Washdown Nozzle Spray</v>
      </c>
      <c r="O246" s="143" t="str">
        <f>IF($J246&lt;&gt;"",IF(VLOOKUP($J246,INSTRUMENT_LIST!$L$10:$R$716,6,FALSE)=0,"",VLOOKUP($J246,INSTRUMENT_LIST!$L$10:$R$716,6,FALSE)),"")</f>
        <v>Zone 1-W, 1-V</v>
      </c>
      <c r="P246" s="143" t="str">
        <f>IF($J246&lt;&gt;"",IF(VLOOKUP($J246,INSTRUMENT_LIST!$L$10:$R$716,7,FALSE)=0,"",VLOOKUP($J246,INSTRUMENT_LIST!$L$10:$R$716,7,FALSE)),"")</f>
        <v/>
      </c>
      <c r="Q246" s="143" t="str">
        <f t="shared" si="106"/>
        <v xml:space="preserve">Shiploader 3 Bridge Washdown Nozzle Spray Zone 1-W, 1-V </v>
      </c>
      <c r="R246" s="160"/>
      <c r="S246" s="160"/>
      <c r="T246" s="160"/>
      <c r="U246" s="160"/>
      <c r="V246" s="160"/>
      <c r="W246" s="160"/>
      <c r="X246" s="160"/>
      <c r="Y246" s="160"/>
      <c r="Z246" s="160"/>
      <c r="AA246" s="160"/>
      <c r="AB246" s="68" t="str">
        <f t="shared" si="103"/>
        <v>DO_0114.12</v>
      </c>
      <c r="AC246" s="26"/>
      <c r="AD246" s="55"/>
      <c r="AE246" s="38" t="str">
        <f t="shared" si="104"/>
        <v>SL3-MEH-ACP1</v>
      </c>
    </row>
    <row r="247" spans="1:31" ht="15" customHeight="1" x14ac:dyDescent="0.25">
      <c r="A247" s="264" t="s">
        <v>9</v>
      </c>
      <c r="B247" s="253" t="str">
        <f t="shared" si="101"/>
        <v>SL3-MEH-ACP1</v>
      </c>
      <c r="C247" s="146" t="str">
        <f t="shared" si="44"/>
        <v>01</v>
      </c>
      <c r="D247" s="70" t="str">
        <f t="shared" si="105"/>
        <v>14</v>
      </c>
      <c r="E247" s="70" t="s">
        <v>586</v>
      </c>
      <c r="F247" s="29" t="str">
        <f>IFERROR(CONCATENATE(VLOOKUP(G247,'LOOK-UP TABLES'!$E$9:$J$101,5,FALSE),C247,D247,VLOOKUP(G247,'LOOK-UP TABLES'!$E$9:$J$101,6,FALSE),E247),"")</f>
        <v>O_0114-13</v>
      </c>
      <c r="G247" s="74" t="s">
        <v>885</v>
      </c>
      <c r="H247" s="26" t="str">
        <f>IFERROR(VLOOKUP(G247,'LOOK-UP TABLES'!$E$9:$J$101,2,FALSE),"")</f>
        <v>DO</v>
      </c>
      <c r="I247" s="29" t="str">
        <f>IFERROR(VLOOKUP(G247,'LOOK-UP TABLES'!$E$9:$J$101,3,FALSE),"")</f>
        <v>120V</v>
      </c>
      <c r="J247" s="21" t="s">
        <v>938</v>
      </c>
      <c r="K247" s="513" t="str">
        <f t="shared" si="102"/>
        <v>SL3-BR-SV08</v>
      </c>
      <c r="L247" s="72"/>
      <c r="M247" s="143" t="str">
        <f>IF($J247&lt;&gt;"",IF(VLOOKUP($J247,INSTRUMENT_LIST!$L$10:$R$716,3,FALSE)=0,"",VLOOKUP($J247,INSTRUMENT_LIST!$L$10:$R$716,3,FALSE)),"")</f>
        <v>Shiploader 3</v>
      </c>
      <c r="N247" s="143" t="str">
        <f>IF($J247&lt;&gt;"",IF(VLOOKUP($J247,INSTRUMENT_LIST!$L$10:$R$716,4,FALSE)=0,"",VLOOKUP($J247,INSTRUMENT_LIST!$L$10:$R$716,4,FALSE)),"")&amp;" "&amp;IF($J247&lt;&gt;"",IF(VLOOKUP($J247,INSTRUMENT_LIST!$L$10:$R$716,5,FALSE)=0,"",SUBSTITUTE(VLOOKUP($J247,INSTRUMENT_LIST!$L$10:$R$716,5,FALSE),"LOCAL CONTROL STATION","LCS")),"")</f>
        <v>Bridge Washdown Nozzle Spray</v>
      </c>
      <c r="O247" s="143" t="str">
        <f>IF($J247&lt;&gt;"",IF(VLOOKUP($J247,INSTRUMENT_LIST!$L$10:$R$716,6,FALSE)=0,"",VLOOKUP($J247,INSTRUMENT_LIST!$L$10:$R$716,6,FALSE)),"")</f>
        <v>Zone 1-W, 1-V</v>
      </c>
      <c r="P247" s="143" t="str">
        <f>IF($J247&lt;&gt;"",IF(VLOOKUP($J247,INSTRUMENT_LIST!$L$10:$R$716,7,FALSE)=0,"",VLOOKUP($J247,INSTRUMENT_LIST!$L$10:$R$716,7,FALSE)),"")</f>
        <v/>
      </c>
      <c r="Q247" s="143" t="str">
        <f t="shared" si="106"/>
        <v xml:space="preserve">Shiploader 3 Bridge Washdown Nozzle Spray Zone 1-W, 1-V </v>
      </c>
      <c r="R247" s="160"/>
      <c r="S247" s="160"/>
      <c r="T247" s="160"/>
      <c r="U247" s="160"/>
      <c r="V247" s="160"/>
      <c r="W247" s="160"/>
      <c r="X247" s="160"/>
      <c r="Y247" s="160"/>
      <c r="Z247" s="160"/>
      <c r="AA247" s="160"/>
      <c r="AB247" s="68" t="str">
        <f t="shared" si="103"/>
        <v>DO_0114.13</v>
      </c>
      <c r="AC247" s="26"/>
      <c r="AD247" s="55"/>
      <c r="AE247" s="38" t="str">
        <f t="shared" si="104"/>
        <v>SL3-MEH-ACP1</v>
      </c>
    </row>
    <row r="248" spans="1:31" ht="15" customHeight="1" x14ac:dyDescent="0.25">
      <c r="A248" s="264" t="s">
        <v>9</v>
      </c>
      <c r="B248" s="253" t="str">
        <f t="shared" si="101"/>
        <v>SL3-MEH-ACP1</v>
      </c>
      <c r="C248" s="146" t="str">
        <f t="shared" si="44"/>
        <v>01</v>
      </c>
      <c r="D248" s="70" t="str">
        <f t="shared" si="105"/>
        <v>14</v>
      </c>
      <c r="E248" s="70" t="s">
        <v>589</v>
      </c>
      <c r="F248" s="29" t="str">
        <f>IFERROR(CONCATENATE(VLOOKUP(G248,'LOOK-UP TABLES'!$E$9:$J$101,5,FALSE),C248,D248,VLOOKUP(G248,'LOOK-UP TABLES'!$E$9:$J$101,6,FALSE),E248),"")</f>
        <v>O_0114-14</v>
      </c>
      <c r="G248" s="74" t="s">
        <v>885</v>
      </c>
      <c r="H248" s="26" t="str">
        <f>IFERROR(VLOOKUP(G248,'LOOK-UP TABLES'!$E$9:$J$101,2,FALSE),"")</f>
        <v>DO</v>
      </c>
      <c r="I248" s="29" t="str">
        <f>IFERROR(VLOOKUP(G248,'LOOK-UP TABLES'!$E$9:$J$101,3,FALSE),"")</f>
        <v>120V</v>
      </c>
      <c r="J248" s="21" t="s">
        <v>939</v>
      </c>
      <c r="K248" s="513" t="str">
        <f t="shared" si="102"/>
        <v>SL3-BR-SV09</v>
      </c>
      <c r="L248" s="72"/>
      <c r="M248" s="143" t="str">
        <f>IF($J248&lt;&gt;"",IF(VLOOKUP($J248,INSTRUMENT_LIST!$L$10:$R$716,3,FALSE)=0,"",VLOOKUP($J248,INSTRUMENT_LIST!$L$10:$R$716,3,FALSE)),"")</f>
        <v>Shiploader 3</v>
      </c>
      <c r="N248" s="143" t="str">
        <f>IF($J248&lt;&gt;"",IF(VLOOKUP($J248,INSTRUMENT_LIST!$L$10:$R$716,4,FALSE)=0,"",VLOOKUP($J248,INSTRUMENT_LIST!$L$10:$R$716,4,FALSE)),"")&amp;" "&amp;IF($J248&lt;&gt;"",IF(VLOOKUP($J248,INSTRUMENT_LIST!$L$10:$R$716,5,FALSE)=0,"",SUBSTITUTE(VLOOKUP($J248,INSTRUMENT_LIST!$L$10:$R$716,5,FALSE),"LOCAL CONTROL STATION","LCS")),"")</f>
        <v>Bridge Washdown Nozzle Spray</v>
      </c>
      <c r="O248" s="143" t="str">
        <f>IF($J248&lt;&gt;"",IF(VLOOKUP($J248,INSTRUMENT_LIST!$L$10:$R$716,6,FALSE)=0,"",VLOOKUP($J248,INSTRUMENT_LIST!$L$10:$R$716,6,FALSE)),"")</f>
        <v>Zone 1-V, 1-U</v>
      </c>
      <c r="P248" s="143" t="str">
        <f>IF($J248&lt;&gt;"",IF(VLOOKUP($J248,INSTRUMENT_LIST!$L$10:$R$716,7,FALSE)=0,"",VLOOKUP($J248,INSTRUMENT_LIST!$L$10:$R$716,7,FALSE)),"")</f>
        <v/>
      </c>
      <c r="Q248" s="143" t="str">
        <f t="shared" si="106"/>
        <v xml:space="preserve">Shiploader 3 Bridge Washdown Nozzle Spray Zone 1-V, 1-U </v>
      </c>
      <c r="R248" s="160"/>
      <c r="S248" s="160"/>
      <c r="T248" s="160"/>
      <c r="U248" s="160"/>
      <c r="V248" s="160"/>
      <c r="W248" s="160"/>
      <c r="X248" s="160"/>
      <c r="Y248" s="160"/>
      <c r="Z248" s="160"/>
      <c r="AA248" s="160"/>
      <c r="AB248" s="68" t="str">
        <f t="shared" si="103"/>
        <v>DO_0114.14</v>
      </c>
      <c r="AC248" s="26"/>
      <c r="AD248" s="55"/>
      <c r="AE248" s="38" t="str">
        <f t="shared" si="104"/>
        <v>SL3-MEH-ACP1</v>
      </c>
    </row>
    <row r="249" spans="1:31" ht="15" customHeight="1" x14ac:dyDescent="0.25">
      <c r="A249" s="264" t="s">
        <v>9</v>
      </c>
      <c r="B249" s="253" t="str">
        <f t="shared" si="101"/>
        <v>SL3-MEH-ACP1</v>
      </c>
      <c r="C249" s="146" t="str">
        <f t="shared" si="44"/>
        <v>01</v>
      </c>
      <c r="D249" s="70" t="str">
        <f t="shared" si="105"/>
        <v>14</v>
      </c>
      <c r="E249" s="70" t="s">
        <v>591</v>
      </c>
      <c r="F249" s="29" t="str">
        <f>IFERROR(CONCATENATE(VLOOKUP(G249,'LOOK-UP TABLES'!$E$9:$J$101,5,FALSE),C249,D249,VLOOKUP(G249,'LOOK-UP TABLES'!$E$9:$J$101,6,FALSE),E249),"")</f>
        <v>O_0114-15</v>
      </c>
      <c r="G249" s="74" t="s">
        <v>885</v>
      </c>
      <c r="H249" s="26" t="str">
        <f>IFERROR(VLOOKUP(G249,'LOOK-UP TABLES'!$E$9:$J$101,2,FALSE),"")</f>
        <v>DO</v>
      </c>
      <c r="I249" s="29" t="str">
        <f>IFERROR(VLOOKUP(G249,'LOOK-UP TABLES'!$E$9:$J$101,3,FALSE),"")</f>
        <v>120V</v>
      </c>
      <c r="J249" s="21" t="s">
        <v>940</v>
      </c>
      <c r="K249" s="513" t="str">
        <f t="shared" si="102"/>
        <v>SL3-BR-SV10</v>
      </c>
      <c r="L249" s="72"/>
      <c r="M249" s="143" t="str">
        <f>IF($J249&lt;&gt;"",IF(VLOOKUP($J249,INSTRUMENT_LIST!$L$10:$R$716,3,FALSE)=0,"",VLOOKUP($J249,INSTRUMENT_LIST!$L$10:$R$716,3,FALSE)),"")</f>
        <v>Shiploader 3</v>
      </c>
      <c r="N249" s="143" t="str">
        <f>IF($J249&lt;&gt;"",IF(VLOOKUP($J249,INSTRUMENT_LIST!$L$10:$R$716,4,FALSE)=0,"",VLOOKUP($J249,INSTRUMENT_LIST!$L$10:$R$716,4,FALSE)),"")&amp;" "&amp;IF($J249&lt;&gt;"",IF(VLOOKUP($J249,INSTRUMENT_LIST!$L$10:$R$716,5,FALSE)=0,"",SUBSTITUTE(VLOOKUP($J249,INSTRUMENT_LIST!$L$10:$R$716,5,FALSE),"LOCAL CONTROL STATION","LCS")),"")</f>
        <v>Bridge Washdown Nozzle Spray</v>
      </c>
      <c r="O249" s="143" t="str">
        <f>IF($J249&lt;&gt;"",IF(VLOOKUP($J249,INSTRUMENT_LIST!$L$10:$R$716,6,FALSE)=0,"",VLOOKUP($J249,INSTRUMENT_LIST!$L$10:$R$716,6,FALSE)),"")</f>
        <v>Zone 1-V, 1-U</v>
      </c>
      <c r="P249" s="143" t="str">
        <f>IF($J249&lt;&gt;"",IF(VLOOKUP($J249,INSTRUMENT_LIST!$L$10:$R$716,7,FALSE)=0,"",VLOOKUP($J249,INSTRUMENT_LIST!$L$10:$R$716,7,FALSE)),"")</f>
        <v/>
      </c>
      <c r="Q249" s="143" t="str">
        <f t="shared" si="106"/>
        <v xml:space="preserve">Shiploader 3 Bridge Washdown Nozzle Spray Zone 1-V, 1-U </v>
      </c>
      <c r="R249" s="160"/>
      <c r="S249" s="160"/>
      <c r="T249" s="160"/>
      <c r="U249" s="160"/>
      <c r="V249" s="160"/>
      <c r="W249" s="160"/>
      <c r="X249" s="160"/>
      <c r="Y249" s="160"/>
      <c r="Z249" s="160"/>
      <c r="AA249" s="160"/>
      <c r="AB249" s="68" t="str">
        <f t="shared" si="103"/>
        <v>DO_0114.15</v>
      </c>
      <c r="AC249" s="55"/>
      <c r="AD249" s="55"/>
      <c r="AE249" s="38" t="str">
        <f t="shared" si="104"/>
        <v>SL3-MEH-ACP1</v>
      </c>
    </row>
    <row r="250" spans="1:31" ht="15" customHeight="1" x14ac:dyDescent="0.25">
      <c r="A250" s="321" t="s">
        <v>9</v>
      </c>
      <c r="B250" s="322" t="str">
        <f t="shared" si="101"/>
        <v>SL3-MEH-ACP1</v>
      </c>
      <c r="C250" s="323" t="str">
        <f t="shared" si="44"/>
        <v>01</v>
      </c>
      <c r="D250" s="324" t="s">
        <v>589</v>
      </c>
      <c r="E250" s="325"/>
      <c r="F250" s="325"/>
      <c r="G250" s="325" t="s">
        <v>909</v>
      </c>
      <c r="H250" s="326"/>
      <c r="I250" s="325" t="s">
        <v>790</v>
      </c>
      <c r="J250" s="327"/>
      <c r="K250" s="328"/>
      <c r="L250" s="329"/>
      <c r="M250" s="326"/>
      <c r="N250" s="326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25"/>
      <c r="AB250" s="325"/>
      <c r="AC250" s="323"/>
      <c r="AD250" s="330"/>
      <c r="AE250" s="38" t="str">
        <f t="shared" si="104"/>
        <v>SL3-MEH-ACP1</v>
      </c>
    </row>
    <row r="251" spans="1:31" ht="15" customHeight="1" x14ac:dyDescent="0.25">
      <c r="A251" s="73"/>
      <c r="B251" s="266"/>
      <c r="C251" s="267"/>
      <c r="D251" s="268"/>
      <c r="E251" s="269"/>
      <c r="F251" s="269"/>
      <c r="G251" s="269"/>
      <c r="H251" s="270"/>
      <c r="I251" s="269"/>
      <c r="J251" s="271"/>
      <c r="K251" s="272"/>
      <c r="L251" s="273"/>
      <c r="M251" s="270"/>
      <c r="N251" s="270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  <c r="AA251" s="269"/>
      <c r="AB251" s="269"/>
      <c r="AC251" s="267"/>
      <c r="AD251" s="274"/>
    </row>
    <row r="252" spans="1:31" ht="15" customHeight="1" x14ac:dyDescent="0.25">
      <c r="A252" s="264" t="s">
        <v>9</v>
      </c>
      <c r="B252" s="253" t="str">
        <f t="shared" ref="B252:B268" si="107">$B$23</f>
        <v>SL3-MEH-ACP1</v>
      </c>
      <c r="C252" s="146" t="str">
        <f t="shared" si="44"/>
        <v>01</v>
      </c>
      <c r="D252" s="73" t="s">
        <v>591</v>
      </c>
      <c r="E252" s="70" t="s">
        <v>786</v>
      </c>
      <c r="F252" s="29" t="str">
        <f>IFERROR(CONCATENATE(VLOOKUP(G252,'LOOK-UP TABLES'!$E$9:$J$101,5,FALSE),C252,D252,VLOOKUP(G252,'LOOK-UP TABLES'!$E$9:$J$101,6,FALSE),E252),"")</f>
        <v>O_0115-00</v>
      </c>
      <c r="G252" s="74" t="s">
        <v>885</v>
      </c>
      <c r="H252" s="26" t="str">
        <f>IFERROR(VLOOKUP(G252,'LOOK-UP TABLES'!$E$9:$J$101,2,FALSE),"")</f>
        <v>DO</v>
      </c>
      <c r="I252" s="29" t="str">
        <f>IFERROR(VLOOKUP(G252,'LOOK-UP TABLES'!$E$9:$J$101,3,FALSE),"")</f>
        <v>120V</v>
      </c>
      <c r="J252" s="21" t="s">
        <v>941</v>
      </c>
      <c r="K252" s="513" t="str">
        <f t="shared" ref="K252:K267" si="108">IF(J252&lt;&gt;"",CONCATENATE(J252,L252),"SPARE")</f>
        <v>SL3-BR-SV11</v>
      </c>
      <c r="L252" s="76"/>
      <c r="M252" s="143" t="str">
        <f>IF($J252&lt;&gt;"",IF(VLOOKUP($J252,INSTRUMENT_LIST!$L$10:$R$716,3,FALSE)=0,"",VLOOKUP($J252,INSTRUMENT_LIST!$L$10:$R$716,3,FALSE)),"")</f>
        <v>Shiploader 3</v>
      </c>
      <c r="N252" s="143" t="str">
        <f>IF($J252&lt;&gt;"",IF(VLOOKUP($J252,INSTRUMENT_LIST!$L$10:$R$716,4,FALSE)=0,"",VLOOKUP($J252,INSTRUMENT_LIST!$L$10:$R$716,4,FALSE)),"")&amp;" "&amp;IF($J252&lt;&gt;"",IF(VLOOKUP($J252,INSTRUMENT_LIST!$L$10:$R$716,5,FALSE)=0,"",SUBSTITUTE(VLOOKUP($J252,INSTRUMENT_LIST!$L$10:$R$716,5,FALSE),"LOCAL CONTROL STATION","LCS")),"")</f>
        <v>Bridge Washdown Nozzle Spray</v>
      </c>
      <c r="O252" s="143" t="str">
        <f>IF($J252&lt;&gt;"",IF(VLOOKUP($J252,INSTRUMENT_LIST!$L$10:$R$716,6,FALSE)=0,"",VLOOKUP($J252,INSTRUMENT_LIST!$L$10:$R$716,6,FALSE)),"")</f>
        <v>Zone 1-U, 1-T</v>
      </c>
      <c r="P252" s="143" t="str">
        <f>IF($J252&lt;&gt;"",IF(VLOOKUP($J252,INSTRUMENT_LIST!$L$10:$R$716,7,FALSE)=0,"",VLOOKUP($J252,INSTRUMENT_LIST!$L$10:$R$716,7,FALSE)),"")</f>
        <v/>
      </c>
      <c r="Q252" s="143" t="str">
        <f>CONCATENATE(M252,IF(M252&lt;&gt;""," ",""),N252,IF(N252&lt;&gt;""," ",""),O252,IF(O252&lt;&gt;""," ",""),P252,IF(P252&lt;&gt;""," ",""))</f>
        <v xml:space="preserve">Shiploader 3 Bridge Washdown Nozzle Spray Zone 1-U, 1-T </v>
      </c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68" t="str">
        <f t="shared" ref="AB252:AB267" si="109">IF((OR(H252="AI",H252="AO")),CONCATENATE(H252,"_",C252,D252,"_CH[",E252,"]"),CONCATENATE(H252,"_",C252,D252,".",E252))</f>
        <v>DO_0115.00</v>
      </c>
      <c r="AC252" s="55"/>
      <c r="AD252" s="55"/>
      <c r="AE252" s="38" t="str">
        <f t="shared" ref="AE252:AE268" si="110">B252</f>
        <v>SL3-MEH-ACP1</v>
      </c>
    </row>
    <row r="253" spans="1:31" ht="15" customHeight="1" x14ac:dyDescent="0.25">
      <c r="A253" s="264" t="s">
        <v>9</v>
      </c>
      <c r="B253" s="253" t="str">
        <f t="shared" si="107"/>
        <v>SL3-MEH-ACP1</v>
      </c>
      <c r="C253" s="146" t="str">
        <f t="shared" si="44"/>
        <v>01</v>
      </c>
      <c r="D253" s="70" t="str">
        <f t="shared" ref="D253:D267" si="111">D252</f>
        <v>15</v>
      </c>
      <c r="E253" s="70" t="s">
        <v>645</v>
      </c>
      <c r="F253" s="29" t="str">
        <f>IFERROR(CONCATENATE(VLOOKUP(G253,'LOOK-UP TABLES'!$E$9:$J$101,5,FALSE),C253,D253,VLOOKUP(G253,'LOOK-UP TABLES'!$E$9:$J$101,6,FALSE),E253),"")</f>
        <v>O_0115-01</v>
      </c>
      <c r="G253" s="74" t="s">
        <v>885</v>
      </c>
      <c r="H253" s="26" t="str">
        <f>IFERROR(VLOOKUP(G253,'LOOK-UP TABLES'!$E$9:$J$101,2,FALSE),"")</f>
        <v>DO</v>
      </c>
      <c r="I253" s="29" t="str">
        <f>IFERROR(VLOOKUP(G253,'LOOK-UP TABLES'!$E$9:$J$101,3,FALSE),"")</f>
        <v>120V</v>
      </c>
      <c r="J253" s="21" t="s">
        <v>942</v>
      </c>
      <c r="K253" s="513" t="str">
        <f t="shared" si="108"/>
        <v>SL3-BR-SV12</v>
      </c>
      <c r="L253" s="76"/>
      <c r="M253" s="143" t="str">
        <f>IF($J253&lt;&gt;"",IF(VLOOKUP($J253,INSTRUMENT_LIST!$L$10:$R$716,3,FALSE)=0,"",VLOOKUP($J253,INSTRUMENT_LIST!$L$10:$R$716,3,FALSE)),"")</f>
        <v>Shiploader 3</v>
      </c>
      <c r="N253" s="143" t="str">
        <f>IF($J253&lt;&gt;"",IF(VLOOKUP($J253,INSTRUMENT_LIST!$L$10:$R$716,4,FALSE)=0,"",VLOOKUP($J253,INSTRUMENT_LIST!$L$10:$R$716,4,FALSE)),"")&amp;" "&amp;IF($J253&lt;&gt;"",IF(VLOOKUP($J253,INSTRUMENT_LIST!$L$10:$R$716,5,FALSE)=0,"",SUBSTITUTE(VLOOKUP($J253,INSTRUMENT_LIST!$L$10:$R$716,5,FALSE),"LOCAL CONTROL STATION","LCS")),"")</f>
        <v>Bridge Washdown Nozzle Spray</v>
      </c>
      <c r="O253" s="143" t="str">
        <f>IF($J253&lt;&gt;"",IF(VLOOKUP($J253,INSTRUMENT_LIST!$L$10:$R$716,6,FALSE)=0,"",VLOOKUP($J253,INSTRUMENT_LIST!$L$10:$R$716,6,FALSE)),"")</f>
        <v>Zone 1-U, 1-T</v>
      </c>
      <c r="P253" s="143" t="str">
        <f>IF($J253&lt;&gt;"",IF(VLOOKUP($J253,INSTRUMENT_LIST!$L$10:$R$716,7,FALSE)=0,"",VLOOKUP($J253,INSTRUMENT_LIST!$L$10:$R$716,7,FALSE)),"")</f>
        <v/>
      </c>
      <c r="Q253" s="143" t="str">
        <f t="shared" ref="Q253:Q267" si="112">CONCATENATE(M253,IF(M253&lt;&gt;""," ",""),N253,IF(N253&lt;&gt;""," ",""),O253,IF(O253&lt;&gt;""," ",""),P253,IF(P253&lt;&gt;""," ",""))</f>
        <v xml:space="preserve">Shiploader 3 Bridge Washdown Nozzle Spray Zone 1-U, 1-T </v>
      </c>
      <c r="R253" s="161"/>
      <c r="S253" s="161"/>
      <c r="T253" s="160"/>
      <c r="U253" s="160"/>
      <c r="V253" s="160"/>
      <c r="W253" s="160"/>
      <c r="X253" s="160"/>
      <c r="Y253" s="160"/>
      <c r="Z253" s="160"/>
      <c r="AA253" s="160"/>
      <c r="AB253" s="68" t="str">
        <f t="shared" si="109"/>
        <v>DO_0115.01</v>
      </c>
      <c r="AC253" s="55"/>
      <c r="AD253" s="55"/>
      <c r="AE253" s="38" t="str">
        <f t="shared" si="110"/>
        <v>SL3-MEH-ACP1</v>
      </c>
    </row>
    <row r="254" spans="1:31" ht="15" customHeight="1" x14ac:dyDescent="0.25">
      <c r="A254" s="264" t="s">
        <v>9</v>
      </c>
      <c r="B254" s="253" t="str">
        <f t="shared" si="107"/>
        <v>SL3-MEH-ACP1</v>
      </c>
      <c r="C254" s="146" t="str">
        <f t="shared" si="44"/>
        <v>01</v>
      </c>
      <c r="D254" s="70" t="str">
        <f t="shared" si="111"/>
        <v>15</v>
      </c>
      <c r="E254" s="70" t="s">
        <v>660</v>
      </c>
      <c r="F254" s="29" t="str">
        <f>IFERROR(CONCATENATE(VLOOKUP(G254,'LOOK-UP TABLES'!$E$9:$J$101,5,FALSE),C254,D254,VLOOKUP(G254,'LOOK-UP TABLES'!$E$9:$J$101,6,FALSE),E254),"")</f>
        <v>O_0115-02</v>
      </c>
      <c r="G254" s="74" t="s">
        <v>885</v>
      </c>
      <c r="H254" s="26" t="str">
        <f>IFERROR(VLOOKUP(G254,'LOOK-UP TABLES'!$E$9:$J$101,2,FALSE),"")</f>
        <v>DO</v>
      </c>
      <c r="I254" s="29" t="str">
        <f>IFERROR(VLOOKUP(G254,'LOOK-UP TABLES'!$E$9:$J$101,3,FALSE),"")</f>
        <v>120V</v>
      </c>
      <c r="J254" s="21" t="s">
        <v>943</v>
      </c>
      <c r="K254" s="513" t="str">
        <f t="shared" si="108"/>
        <v>SL3-BR-SV13</v>
      </c>
      <c r="L254" s="76"/>
      <c r="M254" s="143" t="str">
        <f>IF($J254&lt;&gt;"",IF(VLOOKUP($J254,INSTRUMENT_LIST!$L$10:$R$716,3,FALSE)=0,"",VLOOKUP($J254,INSTRUMENT_LIST!$L$10:$R$716,3,FALSE)),"")</f>
        <v>Shiploader 3</v>
      </c>
      <c r="N254" s="143" t="str">
        <f>IF($J254&lt;&gt;"",IF(VLOOKUP($J254,INSTRUMENT_LIST!$L$10:$R$716,4,FALSE)=0,"",VLOOKUP($J254,INSTRUMENT_LIST!$L$10:$R$716,4,FALSE)),"")&amp;" "&amp;IF($J254&lt;&gt;"",IF(VLOOKUP($J254,INSTRUMENT_LIST!$L$10:$R$716,5,FALSE)=0,"",SUBSTITUTE(VLOOKUP($J254,INSTRUMENT_LIST!$L$10:$R$716,5,FALSE),"LOCAL CONTROL STATION","LCS")),"")</f>
        <v>Bridge Washdown Nozzle Spray</v>
      </c>
      <c r="O254" s="143" t="str">
        <f>IF($J254&lt;&gt;"",IF(VLOOKUP($J254,INSTRUMENT_LIST!$L$10:$R$716,6,FALSE)=0,"",VLOOKUP($J254,INSTRUMENT_LIST!$L$10:$R$716,6,FALSE)),"")</f>
        <v>Zone 1-T, 1-S</v>
      </c>
      <c r="P254" s="143" t="str">
        <f>IF($J254&lt;&gt;"",IF(VLOOKUP($J254,INSTRUMENT_LIST!$L$10:$R$716,7,FALSE)=0,"",VLOOKUP($J254,INSTRUMENT_LIST!$L$10:$R$716,7,FALSE)),"")</f>
        <v/>
      </c>
      <c r="Q254" s="143" t="str">
        <f t="shared" si="112"/>
        <v xml:space="preserve">Shiploader 3 Bridge Washdown Nozzle Spray Zone 1-T, 1-S </v>
      </c>
      <c r="R254" s="161"/>
      <c r="S254" s="161"/>
      <c r="T254" s="160"/>
      <c r="U254" s="160"/>
      <c r="V254" s="160"/>
      <c r="W254" s="160"/>
      <c r="X254" s="160"/>
      <c r="Y254" s="160"/>
      <c r="Z254" s="160"/>
      <c r="AA254" s="160"/>
      <c r="AB254" s="68" t="str">
        <f t="shared" si="109"/>
        <v>DO_0115.02</v>
      </c>
      <c r="AC254" s="55"/>
      <c r="AD254" s="55"/>
      <c r="AE254" s="38" t="str">
        <f t="shared" si="110"/>
        <v>SL3-MEH-ACP1</v>
      </c>
    </row>
    <row r="255" spans="1:31" ht="15" customHeight="1" x14ac:dyDescent="0.25">
      <c r="A255" s="264" t="s">
        <v>9</v>
      </c>
      <c r="B255" s="253" t="str">
        <f t="shared" si="107"/>
        <v>SL3-MEH-ACP1</v>
      </c>
      <c r="C255" s="146" t="str">
        <f t="shared" si="44"/>
        <v>01</v>
      </c>
      <c r="D255" s="70" t="str">
        <f t="shared" si="111"/>
        <v>15</v>
      </c>
      <c r="E255" s="70" t="s">
        <v>661</v>
      </c>
      <c r="F255" s="29" t="str">
        <f>IFERROR(CONCATENATE(VLOOKUP(G255,'LOOK-UP TABLES'!$E$9:$J$101,5,FALSE),C255,D255,VLOOKUP(G255,'LOOK-UP TABLES'!$E$9:$J$101,6,FALSE),E255),"")</f>
        <v>O_0115-03</v>
      </c>
      <c r="G255" s="74" t="s">
        <v>885</v>
      </c>
      <c r="H255" s="26" t="str">
        <f>IFERROR(VLOOKUP(G255,'LOOK-UP TABLES'!$E$9:$J$101,2,FALSE),"")</f>
        <v>DO</v>
      </c>
      <c r="I255" s="29" t="str">
        <f>IFERROR(VLOOKUP(G255,'LOOK-UP TABLES'!$E$9:$J$101,3,FALSE),"")</f>
        <v>120V</v>
      </c>
      <c r="J255" s="21" t="s">
        <v>944</v>
      </c>
      <c r="K255" s="513" t="str">
        <f t="shared" si="108"/>
        <v>SL3-BR-SV14</v>
      </c>
      <c r="L255" s="76"/>
      <c r="M255" s="143" t="str">
        <f>IF($J255&lt;&gt;"",IF(VLOOKUP($J255,INSTRUMENT_LIST!$L$10:$R$716,3,FALSE)=0,"",VLOOKUP($J255,INSTRUMENT_LIST!$L$10:$R$716,3,FALSE)),"")</f>
        <v>Shiploader 3</v>
      </c>
      <c r="N255" s="143" t="str">
        <f>IF($J255&lt;&gt;"",IF(VLOOKUP($J255,INSTRUMENT_LIST!$L$10:$R$716,4,FALSE)=0,"",VLOOKUP($J255,INSTRUMENT_LIST!$L$10:$R$716,4,FALSE)),"")&amp;" "&amp;IF($J255&lt;&gt;"",IF(VLOOKUP($J255,INSTRUMENT_LIST!$L$10:$R$716,5,FALSE)=0,"",SUBSTITUTE(VLOOKUP($J255,INSTRUMENT_LIST!$L$10:$R$716,5,FALSE),"LOCAL CONTROL STATION","LCS")),"")</f>
        <v>Bridge Washdown Nozzle Spray</v>
      </c>
      <c r="O255" s="143" t="str">
        <f>IF($J255&lt;&gt;"",IF(VLOOKUP($J255,INSTRUMENT_LIST!$L$10:$R$716,6,FALSE)=0,"",VLOOKUP($J255,INSTRUMENT_LIST!$L$10:$R$716,6,FALSE)),"")</f>
        <v>Zone 1-T, 1-S</v>
      </c>
      <c r="P255" s="143" t="str">
        <f>IF($J255&lt;&gt;"",IF(VLOOKUP($J255,INSTRUMENT_LIST!$L$10:$R$716,7,FALSE)=0,"",VLOOKUP($J255,INSTRUMENT_LIST!$L$10:$R$716,7,FALSE)),"")</f>
        <v/>
      </c>
      <c r="Q255" s="143" t="str">
        <f t="shared" si="112"/>
        <v xml:space="preserve">Shiploader 3 Bridge Washdown Nozzle Spray Zone 1-T, 1-S </v>
      </c>
      <c r="R255" s="161"/>
      <c r="S255" s="160"/>
      <c r="T255" s="160"/>
      <c r="U255" s="160"/>
      <c r="V255" s="160"/>
      <c r="W255" s="160"/>
      <c r="X255" s="160"/>
      <c r="Y255" s="160"/>
      <c r="Z255" s="160"/>
      <c r="AA255" s="160"/>
      <c r="AB255" s="68" t="str">
        <f t="shared" si="109"/>
        <v>DO_0115.03</v>
      </c>
      <c r="AC255" s="55"/>
      <c r="AD255" s="55"/>
      <c r="AE255" s="38" t="str">
        <f t="shared" si="110"/>
        <v>SL3-MEH-ACP1</v>
      </c>
    </row>
    <row r="256" spans="1:31" ht="15" customHeight="1" x14ac:dyDescent="0.25">
      <c r="A256" s="264" t="s">
        <v>9</v>
      </c>
      <c r="B256" s="253" t="str">
        <f t="shared" si="107"/>
        <v>SL3-MEH-ACP1</v>
      </c>
      <c r="C256" s="146" t="str">
        <f t="shared" si="44"/>
        <v>01</v>
      </c>
      <c r="D256" s="70" t="str">
        <f t="shared" si="111"/>
        <v>15</v>
      </c>
      <c r="E256" s="70" t="s">
        <v>676</v>
      </c>
      <c r="F256" s="29" t="str">
        <f>IFERROR(CONCATENATE(VLOOKUP(G256,'LOOK-UP TABLES'!$E$9:$J$101,5,FALSE),C256,D256,VLOOKUP(G256,'LOOK-UP TABLES'!$E$9:$J$101,6,FALSE),E256),"")</f>
        <v>O_0115-04</v>
      </c>
      <c r="G256" s="74" t="s">
        <v>885</v>
      </c>
      <c r="H256" s="26" t="str">
        <f>IFERROR(VLOOKUP(G256,'LOOK-UP TABLES'!$E$9:$J$101,2,FALSE),"")</f>
        <v>DO</v>
      </c>
      <c r="I256" s="29" t="str">
        <f>IFERROR(VLOOKUP(G256,'LOOK-UP TABLES'!$E$9:$J$101,3,FALSE),"")</f>
        <v>120V</v>
      </c>
      <c r="J256" s="21" t="s">
        <v>945</v>
      </c>
      <c r="K256" s="513" t="str">
        <f t="shared" si="108"/>
        <v>SL3-BR-SV15</v>
      </c>
      <c r="L256" s="76"/>
      <c r="M256" s="143" t="str">
        <f>IF($J256&lt;&gt;"",IF(VLOOKUP($J256,INSTRUMENT_LIST!$L$10:$R$716,3,FALSE)=0,"",VLOOKUP($J256,INSTRUMENT_LIST!$L$10:$R$716,3,FALSE)),"")</f>
        <v>Shiploader 3</v>
      </c>
      <c r="N256" s="143" t="str">
        <f>IF($J256&lt;&gt;"",IF(VLOOKUP($J256,INSTRUMENT_LIST!$L$10:$R$716,4,FALSE)=0,"",VLOOKUP($J256,INSTRUMENT_LIST!$L$10:$R$716,4,FALSE)),"")&amp;" "&amp;IF($J256&lt;&gt;"",IF(VLOOKUP($J256,INSTRUMENT_LIST!$L$10:$R$716,5,FALSE)=0,"",SUBSTITUTE(VLOOKUP($J256,INSTRUMENT_LIST!$L$10:$R$716,5,FALSE),"LOCAL CONTROL STATION","LCS")),"")</f>
        <v>Bridge Washdown Nozzle Spray</v>
      </c>
      <c r="O256" s="143" t="str">
        <f>IF($J256&lt;&gt;"",IF(VLOOKUP($J256,INSTRUMENT_LIST!$L$10:$R$716,6,FALSE)=0,"",VLOOKUP($J256,INSTRUMENT_LIST!$L$10:$R$716,6,FALSE)),"")</f>
        <v>Zone 1-S, 1-R</v>
      </c>
      <c r="P256" s="143" t="str">
        <f>IF($J256&lt;&gt;"",IF(VLOOKUP($J256,INSTRUMENT_LIST!$L$10:$R$716,7,FALSE)=0,"",VLOOKUP($J256,INSTRUMENT_LIST!$L$10:$R$716,7,FALSE)),"")</f>
        <v/>
      </c>
      <c r="Q256" s="143" t="str">
        <f t="shared" si="112"/>
        <v xml:space="preserve">Shiploader 3 Bridge Washdown Nozzle Spray Zone 1-S, 1-R </v>
      </c>
      <c r="R256" s="161"/>
      <c r="S256" s="161"/>
      <c r="T256" s="160"/>
      <c r="U256" s="160"/>
      <c r="V256" s="160"/>
      <c r="W256" s="160"/>
      <c r="X256" s="160"/>
      <c r="Y256" s="160"/>
      <c r="Z256" s="160"/>
      <c r="AA256" s="160"/>
      <c r="AB256" s="68" t="str">
        <f t="shared" si="109"/>
        <v>DO_0115.04</v>
      </c>
      <c r="AC256" s="55"/>
      <c r="AD256" s="55"/>
      <c r="AE256" s="38" t="str">
        <f t="shared" si="110"/>
        <v>SL3-MEH-ACP1</v>
      </c>
    </row>
    <row r="257" spans="1:31" ht="15" customHeight="1" x14ac:dyDescent="0.25">
      <c r="A257" s="264" t="s">
        <v>9</v>
      </c>
      <c r="B257" s="253" t="str">
        <f t="shared" si="107"/>
        <v>SL3-MEH-ACP1</v>
      </c>
      <c r="C257" s="146" t="str">
        <f t="shared" si="44"/>
        <v>01</v>
      </c>
      <c r="D257" s="70" t="str">
        <f t="shared" si="111"/>
        <v>15</v>
      </c>
      <c r="E257" s="70" t="s">
        <v>678</v>
      </c>
      <c r="F257" s="29" t="str">
        <f>IFERROR(CONCATENATE(VLOOKUP(G257,'LOOK-UP TABLES'!$E$9:$J$101,5,FALSE),C257,D257,VLOOKUP(G257,'LOOK-UP TABLES'!$E$9:$J$101,6,FALSE),E257),"")</f>
        <v>O_0115-05</v>
      </c>
      <c r="G257" s="74" t="s">
        <v>885</v>
      </c>
      <c r="H257" s="26" t="str">
        <f>IFERROR(VLOOKUP(G257,'LOOK-UP TABLES'!$E$9:$J$101,2,FALSE),"")</f>
        <v>DO</v>
      </c>
      <c r="I257" s="29" t="str">
        <f>IFERROR(VLOOKUP(G257,'LOOK-UP TABLES'!$E$9:$J$101,3,FALSE),"")</f>
        <v>120V</v>
      </c>
      <c r="J257" s="21" t="s">
        <v>946</v>
      </c>
      <c r="K257" s="513" t="str">
        <f t="shared" si="108"/>
        <v>SL3-BR-SV16</v>
      </c>
      <c r="L257" s="76"/>
      <c r="M257" s="143" t="str">
        <f>IF($J257&lt;&gt;"",IF(VLOOKUP($J257,INSTRUMENT_LIST!$L$10:$R$716,3,FALSE)=0,"",VLOOKUP($J257,INSTRUMENT_LIST!$L$10:$R$716,3,FALSE)),"")</f>
        <v>Shiploader 3</v>
      </c>
      <c r="N257" s="143" t="str">
        <f>IF($J257&lt;&gt;"",IF(VLOOKUP($J257,INSTRUMENT_LIST!$L$10:$R$716,4,FALSE)=0,"",VLOOKUP($J257,INSTRUMENT_LIST!$L$10:$R$716,4,FALSE)),"")&amp;" "&amp;IF($J257&lt;&gt;"",IF(VLOOKUP($J257,INSTRUMENT_LIST!$L$10:$R$716,5,FALSE)=0,"",SUBSTITUTE(VLOOKUP($J257,INSTRUMENT_LIST!$L$10:$R$716,5,FALSE),"LOCAL CONTROL STATION","LCS")),"")</f>
        <v>Bridge Washdown Nozzle Spray</v>
      </c>
      <c r="O257" s="143" t="str">
        <f>IF($J257&lt;&gt;"",IF(VLOOKUP($J257,INSTRUMENT_LIST!$L$10:$R$716,6,FALSE)=0,"",VLOOKUP($J257,INSTRUMENT_LIST!$L$10:$R$716,6,FALSE)),"")</f>
        <v>Zone 1-S, 1-R</v>
      </c>
      <c r="P257" s="143" t="str">
        <f>IF($J257&lt;&gt;"",IF(VLOOKUP($J257,INSTRUMENT_LIST!$L$10:$R$716,7,FALSE)=0,"",VLOOKUP($J257,INSTRUMENT_LIST!$L$10:$R$716,7,FALSE)),"")</f>
        <v/>
      </c>
      <c r="Q257" s="143" t="str">
        <f t="shared" si="112"/>
        <v xml:space="preserve">Shiploader 3 Bridge Washdown Nozzle Spray Zone 1-S, 1-R </v>
      </c>
      <c r="R257" s="161"/>
      <c r="S257" s="161"/>
      <c r="T257" s="160"/>
      <c r="U257" s="160"/>
      <c r="V257" s="160"/>
      <c r="W257" s="160"/>
      <c r="X257" s="160"/>
      <c r="Y257" s="160"/>
      <c r="Z257" s="160"/>
      <c r="AA257" s="160"/>
      <c r="AB257" s="68" t="str">
        <f t="shared" si="109"/>
        <v>DO_0115.05</v>
      </c>
      <c r="AC257" s="55"/>
      <c r="AD257" s="55"/>
      <c r="AE257" s="38" t="str">
        <f t="shared" si="110"/>
        <v>SL3-MEH-ACP1</v>
      </c>
    </row>
    <row r="258" spans="1:31" ht="15" customHeight="1" x14ac:dyDescent="0.25">
      <c r="A258" s="264" t="s">
        <v>9</v>
      </c>
      <c r="B258" s="253" t="str">
        <f t="shared" si="107"/>
        <v>SL3-MEH-ACP1</v>
      </c>
      <c r="C258" s="146" t="str">
        <f t="shared" si="44"/>
        <v>01</v>
      </c>
      <c r="D258" s="70" t="str">
        <f t="shared" si="111"/>
        <v>15</v>
      </c>
      <c r="E258" s="70" t="s">
        <v>679</v>
      </c>
      <c r="F258" s="29" t="str">
        <f>IFERROR(CONCATENATE(VLOOKUP(G258,'LOOK-UP TABLES'!$E$9:$J$101,5,FALSE),C258,D258,VLOOKUP(G258,'LOOK-UP TABLES'!$E$9:$J$101,6,FALSE),E258),"")</f>
        <v>O_0115-06</v>
      </c>
      <c r="G258" s="74" t="s">
        <v>885</v>
      </c>
      <c r="H258" s="26" t="str">
        <f>IFERROR(VLOOKUP(G258,'LOOK-UP TABLES'!$E$9:$J$101,2,FALSE),"")</f>
        <v>DO</v>
      </c>
      <c r="I258" s="29" t="str">
        <f>IFERROR(VLOOKUP(G258,'LOOK-UP TABLES'!$E$9:$J$101,3,FALSE),"")</f>
        <v>120V</v>
      </c>
      <c r="J258" s="21" t="s">
        <v>947</v>
      </c>
      <c r="K258" s="513" t="str">
        <f t="shared" si="108"/>
        <v>SL3-BR-SV17</v>
      </c>
      <c r="L258" s="76"/>
      <c r="M258" s="143" t="str">
        <f>IF($J258&lt;&gt;"",IF(VLOOKUP($J258,INSTRUMENT_LIST!$L$10:$R$716,3,FALSE)=0,"",VLOOKUP($J258,INSTRUMENT_LIST!$L$10:$R$716,3,FALSE)),"")</f>
        <v>Shiploader 3</v>
      </c>
      <c r="N258" s="143" t="str">
        <f>IF($J258&lt;&gt;"",IF(VLOOKUP($J258,INSTRUMENT_LIST!$L$10:$R$716,4,FALSE)=0,"",VLOOKUP($J258,INSTRUMENT_LIST!$L$10:$R$716,4,FALSE)),"")&amp;" "&amp;IF($J258&lt;&gt;"",IF(VLOOKUP($J258,INSTRUMENT_LIST!$L$10:$R$716,5,FALSE)=0,"",SUBSTITUTE(VLOOKUP($J258,INSTRUMENT_LIST!$L$10:$R$716,5,FALSE),"LOCAL CONTROL STATION","LCS")),"")</f>
        <v>Bridge Washdown Nozzle Spray</v>
      </c>
      <c r="O258" s="143" t="str">
        <f>IF($J258&lt;&gt;"",IF(VLOOKUP($J258,INSTRUMENT_LIST!$L$10:$R$716,6,FALSE)=0,"",VLOOKUP($J258,INSTRUMENT_LIST!$L$10:$R$716,6,FALSE)),"")</f>
        <v>Zone 1-R, 1-Q</v>
      </c>
      <c r="P258" s="143" t="str">
        <f>IF($J258&lt;&gt;"",IF(VLOOKUP($J258,INSTRUMENT_LIST!$L$10:$R$716,7,FALSE)=0,"",VLOOKUP($J258,INSTRUMENT_LIST!$L$10:$R$716,7,FALSE)),"")</f>
        <v/>
      </c>
      <c r="Q258" s="143" t="str">
        <f t="shared" si="112"/>
        <v xml:space="preserve">Shiploader 3 Bridge Washdown Nozzle Spray Zone 1-R, 1-Q </v>
      </c>
      <c r="R258" s="161"/>
      <c r="S258" s="161"/>
      <c r="T258" s="160"/>
      <c r="U258" s="160"/>
      <c r="V258" s="160"/>
      <c r="W258" s="160"/>
      <c r="X258" s="160"/>
      <c r="Y258" s="160"/>
      <c r="Z258" s="160"/>
      <c r="AA258" s="160"/>
      <c r="AB258" s="68" t="str">
        <f t="shared" si="109"/>
        <v>DO_0115.06</v>
      </c>
      <c r="AC258" s="55"/>
      <c r="AD258" s="55"/>
      <c r="AE258" s="38" t="str">
        <f t="shared" si="110"/>
        <v>SL3-MEH-ACP1</v>
      </c>
    </row>
    <row r="259" spans="1:31" ht="15" customHeight="1" x14ac:dyDescent="0.25">
      <c r="A259" s="264" t="s">
        <v>9</v>
      </c>
      <c r="B259" s="253" t="str">
        <f t="shared" si="107"/>
        <v>SL3-MEH-ACP1</v>
      </c>
      <c r="C259" s="146" t="str">
        <f t="shared" si="44"/>
        <v>01</v>
      </c>
      <c r="D259" s="70" t="str">
        <f t="shared" si="111"/>
        <v>15</v>
      </c>
      <c r="E259" s="70" t="s">
        <v>680</v>
      </c>
      <c r="F259" s="29" t="str">
        <f>IFERROR(CONCATENATE(VLOOKUP(G259,'LOOK-UP TABLES'!$E$9:$J$101,5,FALSE),C259,D259,VLOOKUP(G259,'LOOK-UP TABLES'!$E$9:$J$101,6,FALSE),E259),"")</f>
        <v>O_0115-07</v>
      </c>
      <c r="G259" s="74" t="s">
        <v>885</v>
      </c>
      <c r="H259" s="26" t="str">
        <f>IFERROR(VLOOKUP(G259,'LOOK-UP TABLES'!$E$9:$J$101,2,FALSE),"")</f>
        <v>DO</v>
      </c>
      <c r="I259" s="29" t="str">
        <f>IFERROR(VLOOKUP(G259,'LOOK-UP TABLES'!$E$9:$J$101,3,FALSE),"")</f>
        <v>120V</v>
      </c>
      <c r="J259" s="31" t="s">
        <v>948</v>
      </c>
      <c r="K259" s="513" t="str">
        <f t="shared" si="108"/>
        <v>SL3-BR-SV18</v>
      </c>
      <c r="L259" s="76"/>
      <c r="M259" s="143" t="str">
        <f>IF($J259&lt;&gt;"",IF(VLOOKUP($J259,INSTRUMENT_LIST!$L$10:$R$716,3,FALSE)=0,"",VLOOKUP($J259,INSTRUMENT_LIST!$L$10:$R$716,3,FALSE)),"")</f>
        <v>Shiploader 3</v>
      </c>
      <c r="N259" s="143" t="str">
        <f>IF($J259&lt;&gt;"",IF(VLOOKUP($J259,INSTRUMENT_LIST!$L$10:$R$716,4,FALSE)=0,"",VLOOKUP($J259,INSTRUMENT_LIST!$L$10:$R$716,4,FALSE)),"")&amp;" "&amp;IF($J259&lt;&gt;"",IF(VLOOKUP($J259,INSTRUMENT_LIST!$L$10:$R$716,5,FALSE)=0,"",SUBSTITUTE(VLOOKUP($J259,INSTRUMENT_LIST!$L$10:$R$716,5,FALSE),"LOCAL CONTROL STATION","LCS")),"")</f>
        <v>Bridge Washdown Nozzle Spray</v>
      </c>
      <c r="O259" s="143" t="str">
        <f>IF($J259&lt;&gt;"",IF(VLOOKUP($J259,INSTRUMENT_LIST!$L$10:$R$716,6,FALSE)=0,"",VLOOKUP($J259,INSTRUMENT_LIST!$L$10:$R$716,6,FALSE)),"")</f>
        <v>Zone 1-R, 1-Q</v>
      </c>
      <c r="P259" s="143" t="str">
        <f>IF($J259&lt;&gt;"",IF(VLOOKUP($J259,INSTRUMENT_LIST!$L$10:$R$716,7,FALSE)=0,"",VLOOKUP($J259,INSTRUMENT_LIST!$L$10:$R$716,7,FALSE)),"")</f>
        <v/>
      </c>
      <c r="Q259" s="143" t="str">
        <f t="shared" si="112"/>
        <v xml:space="preserve">Shiploader 3 Bridge Washdown Nozzle Spray Zone 1-R, 1-Q </v>
      </c>
      <c r="R259" s="160"/>
      <c r="S259" s="160"/>
      <c r="T259" s="160"/>
      <c r="U259" s="160"/>
      <c r="V259" s="160"/>
      <c r="W259" s="160"/>
      <c r="X259" s="160"/>
      <c r="Y259" s="160"/>
      <c r="Z259" s="160"/>
      <c r="AA259" s="160"/>
      <c r="AB259" s="68" t="str">
        <f t="shared" si="109"/>
        <v>DO_0115.07</v>
      </c>
      <c r="AC259" s="55"/>
      <c r="AD259" s="55"/>
      <c r="AE259" s="38" t="str">
        <f t="shared" si="110"/>
        <v>SL3-MEH-ACP1</v>
      </c>
    </row>
    <row r="260" spans="1:31" ht="15" customHeight="1" x14ac:dyDescent="0.25">
      <c r="A260" s="264" t="s">
        <v>9</v>
      </c>
      <c r="B260" s="253" t="str">
        <f t="shared" si="107"/>
        <v>SL3-MEH-ACP1</v>
      </c>
      <c r="C260" s="146" t="str">
        <f t="shared" si="44"/>
        <v>01</v>
      </c>
      <c r="D260" s="70" t="str">
        <f t="shared" si="111"/>
        <v>15</v>
      </c>
      <c r="E260" s="70" t="s">
        <v>682</v>
      </c>
      <c r="F260" s="29" t="str">
        <f>IFERROR(CONCATENATE(VLOOKUP(G260,'LOOK-UP TABLES'!$E$9:$J$101,5,FALSE),C260,D260,VLOOKUP(G260,'LOOK-UP TABLES'!$E$9:$J$101,6,FALSE),E260),"")</f>
        <v>O_0115-08</v>
      </c>
      <c r="G260" s="74" t="s">
        <v>885</v>
      </c>
      <c r="H260" s="26" t="str">
        <f>IFERROR(VLOOKUP(G260,'LOOK-UP TABLES'!$E$9:$J$101,2,FALSE),"")</f>
        <v>DO</v>
      </c>
      <c r="I260" s="29" t="str">
        <f>IFERROR(VLOOKUP(G260,'LOOK-UP TABLES'!$E$9:$J$101,3,FALSE),"")</f>
        <v>120V</v>
      </c>
      <c r="J260" s="21" t="s">
        <v>949</v>
      </c>
      <c r="K260" s="513" t="str">
        <f t="shared" si="108"/>
        <v>SL3-BR-SV19</v>
      </c>
      <c r="L260" s="76"/>
      <c r="M260" s="143" t="str">
        <f>IF($J260&lt;&gt;"",IF(VLOOKUP($J260,INSTRUMENT_LIST!$L$10:$R$716,3,FALSE)=0,"",VLOOKUP($J260,INSTRUMENT_LIST!$L$10:$R$716,3,FALSE)),"")</f>
        <v>Shiploader 3</v>
      </c>
      <c r="N260" s="143" t="str">
        <f>IF($J260&lt;&gt;"",IF(VLOOKUP($J260,INSTRUMENT_LIST!$L$10:$R$716,4,FALSE)=0,"",VLOOKUP($J260,INSTRUMENT_LIST!$L$10:$R$716,4,FALSE)),"")&amp;" "&amp;IF($J260&lt;&gt;"",IF(VLOOKUP($J260,INSTRUMENT_LIST!$L$10:$R$716,5,FALSE)=0,"",SUBSTITUTE(VLOOKUP($J260,INSTRUMENT_LIST!$L$10:$R$716,5,FALSE),"LOCAL CONTROL STATION","LCS")),"")</f>
        <v>Bridge Washdown Nozzle Spray</v>
      </c>
      <c r="O260" s="143" t="str">
        <f>IF($J260&lt;&gt;"",IF(VLOOKUP($J260,INSTRUMENT_LIST!$L$10:$R$716,6,FALSE)=0,"",VLOOKUP($J260,INSTRUMENT_LIST!$L$10:$R$716,6,FALSE)),"")</f>
        <v>Zone 1-Q</v>
      </c>
      <c r="P260" s="143" t="str">
        <f>IF($J260&lt;&gt;"",IF(VLOOKUP($J260,INSTRUMENT_LIST!$L$10:$R$716,7,FALSE)=0,"",VLOOKUP($J260,INSTRUMENT_LIST!$L$10:$R$716,7,FALSE)),"")</f>
        <v/>
      </c>
      <c r="Q260" s="143" t="str">
        <f t="shared" si="112"/>
        <v xml:space="preserve">Shiploader 3 Bridge Washdown Nozzle Spray Zone 1-Q </v>
      </c>
      <c r="R260" s="160"/>
      <c r="S260" s="160"/>
      <c r="T260" s="160"/>
      <c r="U260" s="160"/>
      <c r="V260" s="160"/>
      <c r="W260" s="160"/>
      <c r="X260" s="160"/>
      <c r="Y260" s="160"/>
      <c r="Z260" s="160"/>
      <c r="AA260" s="160"/>
      <c r="AB260" s="68" t="str">
        <f t="shared" si="109"/>
        <v>DO_0115.08</v>
      </c>
      <c r="AC260" s="26"/>
      <c r="AD260" s="55"/>
      <c r="AE260" s="38" t="str">
        <f t="shared" si="110"/>
        <v>SL3-MEH-ACP1</v>
      </c>
    </row>
    <row r="261" spans="1:31" ht="15" customHeight="1" x14ac:dyDescent="0.25">
      <c r="A261" s="264" t="s">
        <v>9</v>
      </c>
      <c r="B261" s="253" t="str">
        <f t="shared" si="107"/>
        <v>SL3-MEH-ACP1</v>
      </c>
      <c r="C261" s="146" t="str">
        <f t="shared" si="44"/>
        <v>01</v>
      </c>
      <c r="D261" s="70" t="str">
        <f t="shared" si="111"/>
        <v>15</v>
      </c>
      <c r="E261" s="70" t="s">
        <v>683</v>
      </c>
      <c r="F261" s="29" t="str">
        <f>IFERROR(CONCATENATE(VLOOKUP(G261,'LOOK-UP TABLES'!$E$9:$J$101,5,FALSE),C261,D261,VLOOKUP(G261,'LOOK-UP TABLES'!$E$9:$J$101,6,FALSE),E261),"")</f>
        <v>O_0115-09</v>
      </c>
      <c r="G261" s="74" t="s">
        <v>885</v>
      </c>
      <c r="H261" s="26" t="str">
        <f>IFERROR(VLOOKUP(G261,'LOOK-UP TABLES'!$E$9:$J$101,2,FALSE),"")</f>
        <v>DO</v>
      </c>
      <c r="I261" s="29" t="str">
        <f>IFERROR(VLOOKUP(G261,'LOOK-UP TABLES'!$E$9:$J$101,3,FALSE),"")</f>
        <v>120V</v>
      </c>
      <c r="J261" s="21" t="s">
        <v>950</v>
      </c>
      <c r="K261" s="513" t="str">
        <f t="shared" si="108"/>
        <v>SL3-BR-SV20</v>
      </c>
      <c r="L261" s="76"/>
      <c r="M261" s="143" t="str">
        <f>IF($J261&lt;&gt;"",IF(VLOOKUP($J261,INSTRUMENT_LIST!$L$10:$R$716,3,FALSE)=0,"",VLOOKUP($J261,INSTRUMENT_LIST!$L$10:$R$716,3,FALSE)),"")</f>
        <v>Shiploader 3</v>
      </c>
      <c r="N261" s="143" t="str">
        <f>IF($J261&lt;&gt;"",IF(VLOOKUP($J261,INSTRUMENT_LIST!$L$10:$R$716,4,FALSE)=0,"",VLOOKUP($J261,INSTRUMENT_LIST!$L$10:$R$716,4,FALSE)),"")&amp;" "&amp;IF($J261&lt;&gt;"",IF(VLOOKUP($J261,INSTRUMENT_LIST!$L$10:$R$716,5,FALSE)=0,"",SUBSTITUTE(VLOOKUP($J261,INSTRUMENT_LIST!$L$10:$R$716,5,FALSE),"LOCAL CONTROL STATION","LCS")),"")</f>
        <v>Bridge Washdown Nozzle Spray</v>
      </c>
      <c r="O261" s="143" t="str">
        <f>IF($J261&lt;&gt;"",IF(VLOOKUP($J261,INSTRUMENT_LIST!$L$10:$R$716,6,FALSE)=0,"",VLOOKUP($J261,INSTRUMENT_LIST!$L$10:$R$716,6,FALSE)),"")</f>
        <v>Zone 1-P</v>
      </c>
      <c r="P261" s="143" t="str">
        <f>IF($J261&lt;&gt;"",IF(VLOOKUP($J261,INSTRUMENT_LIST!$L$10:$R$716,7,FALSE)=0,"",VLOOKUP($J261,INSTRUMENT_LIST!$L$10:$R$716,7,FALSE)),"")</f>
        <v/>
      </c>
      <c r="Q261" s="143" t="str">
        <f t="shared" si="112"/>
        <v xml:space="preserve">Shiploader 3 Bridge Washdown Nozzle Spray Zone 1-P </v>
      </c>
      <c r="R261" s="160"/>
      <c r="S261" s="160"/>
      <c r="T261" s="160"/>
      <c r="U261" s="160"/>
      <c r="V261" s="160"/>
      <c r="W261" s="160"/>
      <c r="X261" s="160"/>
      <c r="Y261" s="160"/>
      <c r="Z261" s="160"/>
      <c r="AA261" s="160"/>
      <c r="AB261" s="68" t="str">
        <f t="shared" si="109"/>
        <v>DO_0115.09</v>
      </c>
      <c r="AC261" s="26"/>
      <c r="AD261" s="55"/>
      <c r="AE261" s="38" t="str">
        <f t="shared" si="110"/>
        <v>SL3-MEH-ACP1</v>
      </c>
    </row>
    <row r="262" spans="1:31" ht="15" customHeight="1" x14ac:dyDescent="0.25">
      <c r="A262" s="264" t="s">
        <v>9</v>
      </c>
      <c r="B262" s="253" t="str">
        <f t="shared" si="107"/>
        <v>SL3-MEH-ACP1</v>
      </c>
      <c r="C262" s="146" t="str">
        <f t="shared" si="44"/>
        <v>01</v>
      </c>
      <c r="D262" s="70" t="str">
        <f t="shared" si="111"/>
        <v>15</v>
      </c>
      <c r="E262" s="70" t="s">
        <v>582</v>
      </c>
      <c r="F262" s="29" t="str">
        <f>IFERROR(CONCATENATE(VLOOKUP(G262,'LOOK-UP TABLES'!$E$9:$J$101,5,FALSE),C262,D262,VLOOKUP(G262,'LOOK-UP TABLES'!$E$9:$J$101,6,FALSE),E262),"")</f>
        <v>O_0115-10</v>
      </c>
      <c r="G262" s="74" t="s">
        <v>885</v>
      </c>
      <c r="H262" s="26" t="str">
        <f>IFERROR(VLOOKUP(G262,'LOOK-UP TABLES'!$E$9:$J$101,2,FALSE),"")</f>
        <v>DO</v>
      </c>
      <c r="I262" s="29" t="str">
        <f>IFERROR(VLOOKUP(G262,'LOOK-UP TABLES'!$E$9:$J$101,3,FALSE),"")</f>
        <v>120V</v>
      </c>
      <c r="J262" s="21"/>
      <c r="K262" s="55" t="str">
        <f t="shared" si="108"/>
        <v>SPARE</v>
      </c>
      <c r="L262" s="76"/>
      <c r="M262" s="143" t="str">
        <f>IF($J262&lt;&gt;"",IF(VLOOKUP($J262,INSTRUMENT_LIST!$L$10:$R$716,3,FALSE)=0,"",VLOOKUP($J262,INSTRUMENT_LIST!$L$10:$R$716,3,FALSE)),"")</f>
        <v/>
      </c>
      <c r="N262" s="143" t="str">
        <f>IF($J262&lt;&gt;"",IF(VLOOKUP($J262,INSTRUMENT_LIST!$L$10:$R$716,4,FALSE)=0,"",VLOOKUP($J262,INSTRUMENT_LIST!$L$10:$R$716,4,FALSE)),"")&amp;" "&amp;IF($J262&lt;&gt;"",IF(VLOOKUP($J262,INSTRUMENT_LIST!$L$10:$R$716,5,FALSE)=0,"",SUBSTITUTE(VLOOKUP($J262,INSTRUMENT_LIST!$L$10:$R$716,5,FALSE),"LOCAL CONTROL STATION","LCS")),"")</f>
        <v xml:space="preserve"> </v>
      </c>
      <c r="O262" s="143" t="str">
        <f>IF($J262&lt;&gt;"",IF(VLOOKUP($J262,INSTRUMENT_LIST!$L$10:$R$716,6,FALSE)=0,"",VLOOKUP($J262,INSTRUMENT_LIST!$L$10:$R$716,6,FALSE)),"")</f>
        <v/>
      </c>
      <c r="P262" s="143" t="str">
        <f>IF($J262&lt;&gt;"",IF(VLOOKUP($J262,INSTRUMENT_LIST!$L$10:$R$716,7,FALSE)=0,"",VLOOKUP($J262,INSTRUMENT_LIST!$L$10:$R$716,7,FALSE)),"")</f>
        <v/>
      </c>
      <c r="Q262" s="143" t="str">
        <f t="shared" si="112"/>
        <v xml:space="preserve">  </v>
      </c>
      <c r="R262" s="161"/>
      <c r="S262" s="161"/>
      <c r="T262" s="160"/>
      <c r="U262" s="160"/>
      <c r="V262" s="160"/>
      <c r="W262" s="160"/>
      <c r="X262" s="160"/>
      <c r="Y262" s="160"/>
      <c r="Z262" s="160"/>
      <c r="AA262" s="160"/>
      <c r="AB262" s="68" t="str">
        <f t="shared" si="109"/>
        <v>DO_0115.10</v>
      </c>
      <c r="AC262" s="26"/>
      <c r="AD262" s="55"/>
      <c r="AE262" s="38" t="str">
        <f t="shared" si="110"/>
        <v>SL3-MEH-ACP1</v>
      </c>
    </row>
    <row r="263" spans="1:31" ht="15" customHeight="1" x14ac:dyDescent="0.25">
      <c r="A263" s="264" t="s">
        <v>9</v>
      </c>
      <c r="B263" s="253" t="str">
        <f t="shared" si="107"/>
        <v>SL3-MEH-ACP1</v>
      </c>
      <c r="C263" s="146" t="str">
        <f t="shared" si="44"/>
        <v>01</v>
      </c>
      <c r="D263" s="70" t="str">
        <f t="shared" si="111"/>
        <v>15</v>
      </c>
      <c r="E263" s="70" t="s">
        <v>392</v>
      </c>
      <c r="F263" s="29" t="str">
        <f>IFERROR(CONCATENATE(VLOOKUP(G263,'LOOK-UP TABLES'!$E$9:$J$101,5,FALSE),C263,D263,VLOOKUP(G263,'LOOK-UP TABLES'!$E$9:$J$101,6,FALSE),E263),"")</f>
        <v>O_0115-11</v>
      </c>
      <c r="G263" s="74" t="s">
        <v>885</v>
      </c>
      <c r="H263" s="26" t="str">
        <f>IFERROR(VLOOKUP(G263,'LOOK-UP TABLES'!$E$9:$J$101,2,FALSE),"")</f>
        <v>DO</v>
      </c>
      <c r="I263" s="29" t="str">
        <f>IFERROR(VLOOKUP(G263,'LOOK-UP TABLES'!$E$9:$J$101,3,FALSE),"")</f>
        <v>120V</v>
      </c>
      <c r="J263" s="21"/>
      <c r="K263" s="55" t="str">
        <f t="shared" si="108"/>
        <v>SPARE</v>
      </c>
      <c r="L263" s="76"/>
      <c r="M263" s="143" t="str">
        <f>IF($J263&lt;&gt;"",IF(VLOOKUP($J263,INSTRUMENT_LIST!$L$10:$R$716,3,FALSE)=0,"",VLOOKUP($J263,INSTRUMENT_LIST!$L$10:$R$716,3,FALSE)),"")</f>
        <v/>
      </c>
      <c r="N263" s="143" t="str">
        <f>IF($J263&lt;&gt;"",IF(VLOOKUP($J263,INSTRUMENT_LIST!$L$10:$R$716,4,FALSE)=0,"",VLOOKUP($J263,INSTRUMENT_LIST!$L$10:$R$716,4,FALSE)),"")&amp;" "&amp;IF($J263&lt;&gt;"",IF(VLOOKUP($J263,INSTRUMENT_LIST!$L$10:$R$716,5,FALSE)=0,"",SUBSTITUTE(VLOOKUP($J263,INSTRUMENT_LIST!$L$10:$R$716,5,FALSE),"LOCAL CONTROL STATION","LCS")),"")</f>
        <v xml:space="preserve"> </v>
      </c>
      <c r="O263" s="143" t="str">
        <f>IF($J263&lt;&gt;"",IF(VLOOKUP($J263,INSTRUMENT_LIST!$L$10:$R$716,6,FALSE)=0,"",VLOOKUP($J263,INSTRUMENT_LIST!$L$10:$R$716,6,FALSE)),"")</f>
        <v/>
      </c>
      <c r="P263" s="143" t="str">
        <f>IF($J263&lt;&gt;"",IF(VLOOKUP($J263,INSTRUMENT_LIST!$L$10:$R$716,7,FALSE)=0,"",VLOOKUP($J263,INSTRUMENT_LIST!$L$10:$R$716,7,FALSE)),"")</f>
        <v/>
      </c>
      <c r="Q263" s="143" t="str">
        <f t="shared" si="112"/>
        <v xml:space="preserve">  </v>
      </c>
      <c r="R263" s="161"/>
      <c r="S263" s="161"/>
      <c r="T263" s="160"/>
      <c r="U263" s="160"/>
      <c r="V263" s="160"/>
      <c r="W263" s="160"/>
      <c r="X263" s="160"/>
      <c r="Y263" s="160"/>
      <c r="Z263" s="160"/>
      <c r="AA263" s="160"/>
      <c r="AB263" s="68" t="str">
        <f t="shared" si="109"/>
        <v>DO_0115.11</v>
      </c>
      <c r="AC263" s="26"/>
      <c r="AD263" s="55"/>
      <c r="AE263" s="38" t="str">
        <f t="shared" si="110"/>
        <v>SL3-MEH-ACP1</v>
      </c>
    </row>
    <row r="264" spans="1:31" ht="15" customHeight="1" x14ac:dyDescent="0.25">
      <c r="A264" s="264" t="s">
        <v>9</v>
      </c>
      <c r="B264" s="253" t="str">
        <f t="shared" si="107"/>
        <v>SL3-MEH-ACP1</v>
      </c>
      <c r="C264" s="146" t="str">
        <f t="shared" si="44"/>
        <v>01</v>
      </c>
      <c r="D264" s="70" t="str">
        <f t="shared" si="111"/>
        <v>15</v>
      </c>
      <c r="E264" s="70" t="s">
        <v>396</v>
      </c>
      <c r="F264" s="29" t="str">
        <f>IFERROR(CONCATENATE(VLOOKUP(G264,'LOOK-UP TABLES'!$E$9:$J$101,5,FALSE),C264,D264,VLOOKUP(G264,'LOOK-UP TABLES'!$E$9:$J$101,6,FALSE),E264),"")</f>
        <v>O_0115-12</v>
      </c>
      <c r="G264" s="74" t="s">
        <v>885</v>
      </c>
      <c r="H264" s="26" t="str">
        <f>IFERROR(VLOOKUP(G264,'LOOK-UP TABLES'!$E$9:$J$101,2,FALSE),"")</f>
        <v>DO</v>
      </c>
      <c r="I264" s="29" t="str">
        <f>IFERROR(VLOOKUP(G264,'LOOK-UP TABLES'!$E$9:$J$101,3,FALSE),"")</f>
        <v>120V</v>
      </c>
      <c r="J264" s="138"/>
      <c r="K264" s="55" t="str">
        <f t="shared" si="108"/>
        <v>SPARE</v>
      </c>
      <c r="L264" s="76"/>
      <c r="M264" s="143" t="str">
        <f>IF($J264&lt;&gt;"",IF(VLOOKUP($J264,INSTRUMENT_LIST!$L$10:$R$716,3,FALSE)=0,"",VLOOKUP($J264,INSTRUMENT_LIST!$L$10:$R$716,3,FALSE)),"")</f>
        <v/>
      </c>
      <c r="N264" s="143" t="str">
        <f>IF($J264&lt;&gt;"",IF(VLOOKUP($J264,INSTRUMENT_LIST!$L$10:$R$716,4,FALSE)=0,"",VLOOKUP($J264,INSTRUMENT_LIST!$L$10:$R$716,4,FALSE)),"")&amp;" "&amp;IF($J264&lt;&gt;"",IF(VLOOKUP($J264,INSTRUMENT_LIST!$L$10:$R$716,5,FALSE)=0,"",SUBSTITUTE(VLOOKUP($J264,INSTRUMENT_LIST!$L$10:$R$716,5,FALSE),"LOCAL CONTROL STATION","LCS")),"")</f>
        <v xml:space="preserve"> </v>
      </c>
      <c r="O264" s="143" t="str">
        <f>IF($J264&lt;&gt;"",IF(VLOOKUP($J264,INSTRUMENT_LIST!$L$10:$R$716,6,FALSE)=0,"",VLOOKUP($J264,INSTRUMENT_LIST!$L$10:$R$716,6,FALSE)),"")</f>
        <v/>
      </c>
      <c r="P264" s="143" t="str">
        <f>IF($J264&lt;&gt;"",IF(VLOOKUP($J264,INSTRUMENT_LIST!$L$10:$R$716,7,FALSE)=0,"",VLOOKUP($J264,INSTRUMENT_LIST!$L$10:$R$716,7,FALSE)),"")</f>
        <v/>
      </c>
      <c r="Q264" s="143" t="str">
        <f t="shared" si="112"/>
        <v xml:space="preserve">  </v>
      </c>
      <c r="R264" s="160"/>
      <c r="S264" s="160"/>
      <c r="T264" s="160"/>
      <c r="U264" s="160"/>
      <c r="V264" s="160"/>
      <c r="W264" s="160"/>
      <c r="X264" s="160"/>
      <c r="Y264" s="160"/>
      <c r="Z264" s="160"/>
      <c r="AA264" s="160"/>
      <c r="AB264" s="68" t="str">
        <f t="shared" si="109"/>
        <v>DO_0115.12</v>
      </c>
      <c r="AC264" s="26"/>
      <c r="AD264" s="55"/>
      <c r="AE264" s="38" t="str">
        <f t="shared" si="110"/>
        <v>SL3-MEH-ACP1</v>
      </c>
    </row>
    <row r="265" spans="1:31" ht="15" customHeight="1" x14ac:dyDescent="0.25">
      <c r="A265" s="264" t="s">
        <v>9</v>
      </c>
      <c r="B265" s="253" t="str">
        <f t="shared" si="107"/>
        <v>SL3-MEH-ACP1</v>
      </c>
      <c r="C265" s="146" t="str">
        <f t="shared" si="44"/>
        <v>01</v>
      </c>
      <c r="D265" s="70" t="str">
        <f t="shared" si="111"/>
        <v>15</v>
      </c>
      <c r="E265" s="70" t="s">
        <v>586</v>
      </c>
      <c r="F265" s="29" t="str">
        <f>IFERROR(CONCATENATE(VLOOKUP(G265,'LOOK-UP TABLES'!$E$9:$J$101,5,FALSE),C265,D265,VLOOKUP(G265,'LOOK-UP TABLES'!$E$9:$J$101,6,FALSE),E265),"")</f>
        <v>O_0115-13</v>
      </c>
      <c r="G265" s="74" t="s">
        <v>885</v>
      </c>
      <c r="H265" s="26" t="str">
        <f>IFERROR(VLOOKUP(G265,'LOOK-UP TABLES'!$E$9:$J$101,2,FALSE),"")</f>
        <v>DO</v>
      </c>
      <c r="I265" s="29" t="str">
        <f>IFERROR(VLOOKUP(G265,'LOOK-UP TABLES'!$E$9:$J$101,3,FALSE),"")</f>
        <v>120V</v>
      </c>
      <c r="J265" s="21"/>
      <c r="K265" s="55" t="str">
        <f t="shared" si="108"/>
        <v>SPARE</v>
      </c>
      <c r="L265" s="72"/>
      <c r="M265" s="143" t="str">
        <f>IF($J265&lt;&gt;"",IF(VLOOKUP($J265,INSTRUMENT_LIST!$L$10:$R$716,3,FALSE)=0,"",VLOOKUP($J265,INSTRUMENT_LIST!$L$10:$R$716,3,FALSE)),"")</f>
        <v/>
      </c>
      <c r="N265" s="143" t="str">
        <f>IF($J265&lt;&gt;"",IF(VLOOKUP($J265,INSTRUMENT_LIST!$L$10:$R$716,4,FALSE)=0,"",VLOOKUP($J265,INSTRUMENT_LIST!$L$10:$R$716,4,FALSE)),"")&amp;" "&amp;IF($J265&lt;&gt;"",IF(VLOOKUP($J265,INSTRUMENT_LIST!$L$10:$R$716,5,FALSE)=0,"",SUBSTITUTE(VLOOKUP($J265,INSTRUMENT_LIST!$L$10:$R$716,5,FALSE),"LOCAL CONTROL STATION","LCS")),"")</f>
        <v xml:space="preserve"> </v>
      </c>
      <c r="O265" s="143" t="str">
        <f>IF($J265&lt;&gt;"",IF(VLOOKUP($J265,INSTRUMENT_LIST!$L$10:$R$716,6,FALSE)=0,"",VLOOKUP($J265,INSTRUMENT_LIST!$L$10:$R$716,6,FALSE)),"")</f>
        <v/>
      </c>
      <c r="P265" s="143" t="str">
        <f>IF($J265&lt;&gt;"",IF(VLOOKUP($J265,INSTRUMENT_LIST!$L$10:$R$716,7,FALSE)=0,"",VLOOKUP($J265,INSTRUMENT_LIST!$L$10:$R$716,7,FALSE)),"")</f>
        <v/>
      </c>
      <c r="Q265" s="143" t="str">
        <f t="shared" si="112"/>
        <v xml:space="preserve">  </v>
      </c>
      <c r="R265" s="160"/>
      <c r="S265" s="160"/>
      <c r="T265" s="160"/>
      <c r="U265" s="160"/>
      <c r="V265" s="160"/>
      <c r="W265" s="160"/>
      <c r="X265" s="160"/>
      <c r="Y265" s="160"/>
      <c r="Z265" s="160"/>
      <c r="AA265" s="160"/>
      <c r="AB265" s="68" t="str">
        <f t="shared" si="109"/>
        <v>DO_0115.13</v>
      </c>
      <c r="AC265" s="26"/>
      <c r="AD265" s="55"/>
      <c r="AE265" s="38" t="str">
        <f t="shared" si="110"/>
        <v>SL3-MEH-ACP1</v>
      </c>
    </row>
    <row r="266" spans="1:31" ht="15" customHeight="1" x14ac:dyDescent="0.25">
      <c r="A266" s="264" t="s">
        <v>9</v>
      </c>
      <c r="B266" s="253" t="str">
        <f t="shared" si="107"/>
        <v>SL3-MEH-ACP1</v>
      </c>
      <c r="C266" s="146" t="str">
        <f t="shared" si="44"/>
        <v>01</v>
      </c>
      <c r="D266" s="70" t="str">
        <f t="shared" si="111"/>
        <v>15</v>
      </c>
      <c r="E266" s="70" t="s">
        <v>589</v>
      </c>
      <c r="F266" s="29" t="str">
        <f>IFERROR(CONCATENATE(VLOOKUP(G266,'LOOK-UP TABLES'!$E$9:$J$101,5,FALSE),C266,D266,VLOOKUP(G266,'LOOK-UP TABLES'!$E$9:$J$101,6,FALSE),E266),"")</f>
        <v>O_0115-14</v>
      </c>
      <c r="G266" s="74" t="s">
        <v>885</v>
      </c>
      <c r="H266" s="26" t="str">
        <f>IFERROR(VLOOKUP(G266,'LOOK-UP TABLES'!$E$9:$J$101,2,FALSE),"")</f>
        <v>DO</v>
      </c>
      <c r="I266" s="29" t="str">
        <f>IFERROR(VLOOKUP(G266,'LOOK-UP TABLES'!$E$9:$J$101,3,FALSE),"")</f>
        <v>120V</v>
      </c>
      <c r="J266" s="21"/>
      <c r="K266" s="55" t="str">
        <f t="shared" si="108"/>
        <v>SPARE</v>
      </c>
      <c r="L266" s="72"/>
      <c r="M266" s="143" t="str">
        <f>IF($J266&lt;&gt;"",IF(VLOOKUP($J266,INSTRUMENT_LIST!$L$10:$R$716,3,FALSE)=0,"",VLOOKUP($J266,INSTRUMENT_LIST!$L$10:$R$716,3,FALSE)),"")</f>
        <v/>
      </c>
      <c r="N266" s="143" t="str">
        <f>IF($J266&lt;&gt;"",IF(VLOOKUP($J266,INSTRUMENT_LIST!$L$10:$R$716,4,FALSE)=0,"",VLOOKUP($J266,INSTRUMENT_LIST!$L$10:$R$716,4,FALSE)),"")&amp;" "&amp;IF($J266&lt;&gt;"",IF(VLOOKUP($J266,INSTRUMENT_LIST!$L$10:$R$716,5,FALSE)=0,"",SUBSTITUTE(VLOOKUP($J266,INSTRUMENT_LIST!$L$10:$R$716,5,FALSE),"LOCAL CONTROL STATION","LCS")),"")</f>
        <v xml:space="preserve"> </v>
      </c>
      <c r="O266" s="143" t="str">
        <f>IF($J266&lt;&gt;"",IF(VLOOKUP($J266,INSTRUMENT_LIST!$L$10:$R$716,6,FALSE)=0,"",VLOOKUP($J266,INSTRUMENT_LIST!$L$10:$R$716,6,FALSE)),"")</f>
        <v/>
      </c>
      <c r="P266" s="143" t="str">
        <f>IF($J266&lt;&gt;"",IF(VLOOKUP($J266,INSTRUMENT_LIST!$L$10:$R$716,7,FALSE)=0,"",VLOOKUP($J266,INSTRUMENT_LIST!$L$10:$R$716,7,FALSE)),"")</f>
        <v/>
      </c>
      <c r="Q266" s="143" t="str">
        <f t="shared" si="112"/>
        <v xml:space="preserve">  </v>
      </c>
      <c r="R266" s="160"/>
      <c r="S266" s="160"/>
      <c r="T266" s="160"/>
      <c r="U266" s="160"/>
      <c r="V266" s="160"/>
      <c r="W266" s="160"/>
      <c r="X266" s="160"/>
      <c r="Y266" s="160"/>
      <c r="Z266" s="160"/>
      <c r="AA266" s="160"/>
      <c r="AB266" s="68" t="str">
        <f t="shared" si="109"/>
        <v>DO_0115.14</v>
      </c>
      <c r="AC266" s="26"/>
      <c r="AD266" s="55"/>
      <c r="AE266" s="38" t="str">
        <f t="shared" si="110"/>
        <v>SL3-MEH-ACP1</v>
      </c>
    </row>
    <row r="267" spans="1:31" ht="15" customHeight="1" x14ac:dyDescent="0.25">
      <c r="A267" s="264" t="s">
        <v>9</v>
      </c>
      <c r="B267" s="253" t="str">
        <f t="shared" si="107"/>
        <v>SL3-MEH-ACP1</v>
      </c>
      <c r="C267" s="146" t="str">
        <f t="shared" si="44"/>
        <v>01</v>
      </c>
      <c r="D267" s="70" t="str">
        <f t="shared" si="111"/>
        <v>15</v>
      </c>
      <c r="E267" s="70" t="s">
        <v>591</v>
      </c>
      <c r="F267" s="29" t="str">
        <f>IFERROR(CONCATENATE(VLOOKUP(G267,'LOOK-UP TABLES'!$E$9:$J$101,5,FALSE),C267,D267,VLOOKUP(G267,'LOOK-UP TABLES'!$E$9:$J$101,6,FALSE),E267),"")</f>
        <v>O_0115-15</v>
      </c>
      <c r="G267" s="74" t="s">
        <v>885</v>
      </c>
      <c r="H267" s="26" t="str">
        <f>IFERROR(VLOOKUP(G267,'LOOK-UP TABLES'!$E$9:$J$101,2,FALSE),"")</f>
        <v>DO</v>
      </c>
      <c r="I267" s="29" t="str">
        <f>IFERROR(VLOOKUP(G267,'LOOK-UP TABLES'!$E$9:$J$101,3,FALSE),"")</f>
        <v>120V</v>
      </c>
      <c r="J267" s="21"/>
      <c r="K267" s="55" t="str">
        <f t="shared" si="108"/>
        <v>SPARE</v>
      </c>
      <c r="L267" s="72"/>
      <c r="M267" s="143" t="str">
        <f>IF($J267&lt;&gt;"",IF(VLOOKUP($J267,INSTRUMENT_LIST!$L$10:$R$716,3,FALSE)=0,"",VLOOKUP($J267,INSTRUMENT_LIST!$L$10:$R$716,3,FALSE)),"")</f>
        <v/>
      </c>
      <c r="N267" s="143" t="str">
        <f>IF($J267&lt;&gt;"",IF(VLOOKUP($J267,INSTRUMENT_LIST!$L$10:$R$716,4,FALSE)=0,"",VLOOKUP($J267,INSTRUMENT_LIST!$L$10:$R$716,4,FALSE)),"")&amp;" "&amp;IF($J267&lt;&gt;"",IF(VLOOKUP($J267,INSTRUMENT_LIST!$L$10:$R$716,5,FALSE)=0,"",SUBSTITUTE(VLOOKUP($J267,INSTRUMENT_LIST!$L$10:$R$716,5,FALSE),"LOCAL CONTROL STATION","LCS")),"")</f>
        <v xml:space="preserve"> </v>
      </c>
      <c r="O267" s="143" t="str">
        <f>IF($J267&lt;&gt;"",IF(VLOOKUP($J267,INSTRUMENT_LIST!$L$10:$R$716,6,FALSE)=0,"",VLOOKUP($J267,INSTRUMENT_LIST!$L$10:$R$716,6,FALSE)),"")</f>
        <v/>
      </c>
      <c r="P267" s="143" t="str">
        <f>IF($J267&lt;&gt;"",IF(VLOOKUP($J267,INSTRUMENT_LIST!$L$10:$R$716,7,FALSE)=0,"",VLOOKUP($J267,INSTRUMENT_LIST!$L$10:$R$716,7,FALSE)),"")</f>
        <v/>
      </c>
      <c r="Q267" s="143" t="str">
        <f t="shared" si="112"/>
        <v xml:space="preserve">  </v>
      </c>
      <c r="R267" s="160"/>
      <c r="S267" s="160"/>
      <c r="T267" s="160"/>
      <c r="U267" s="160"/>
      <c r="V267" s="160"/>
      <c r="W267" s="160"/>
      <c r="X267" s="160"/>
      <c r="Y267" s="160"/>
      <c r="Z267" s="160"/>
      <c r="AA267" s="160"/>
      <c r="AB267" s="68" t="str">
        <f t="shared" si="109"/>
        <v>DO_0115.15</v>
      </c>
      <c r="AC267" s="55"/>
      <c r="AD267" s="55"/>
      <c r="AE267" s="38" t="str">
        <f t="shared" si="110"/>
        <v>SL3-MEH-ACP1</v>
      </c>
    </row>
    <row r="268" spans="1:31" ht="15" customHeight="1" x14ac:dyDescent="0.25">
      <c r="A268" s="321" t="s">
        <v>9</v>
      </c>
      <c r="B268" s="322" t="str">
        <f t="shared" si="107"/>
        <v>SL3-MEH-ACP1</v>
      </c>
      <c r="C268" s="323" t="str">
        <f t="shared" si="44"/>
        <v>01</v>
      </c>
      <c r="D268" s="324" t="s">
        <v>591</v>
      </c>
      <c r="E268" s="325"/>
      <c r="F268" s="325"/>
      <c r="G268" s="325" t="s">
        <v>909</v>
      </c>
      <c r="H268" s="326"/>
      <c r="I268" s="325" t="s">
        <v>790</v>
      </c>
      <c r="J268" s="327"/>
      <c r="K268" s="328"/>
      <c r="L268" s="329"/>
      <c r="M268" s="326"/>
      <c r="N268" s="326"/>
      <c r="O268" s="325"/>
      <c r="P268" s="325"/>
      <c r="Q268" s="325"/>
      <c r="R268" s="325"/>
      <c r="S268" s="325"/>
      <c r="T268" s="325"/>
      <c r="U268" s="325"/>
      <c r="V268" s="325"/>
      <c r="W268" s="325"/>
      <c r="X268" s="325"/>
      <c r="Y268" s="325"/>
      <c r="Z268" s="325"/>
      <c r="AA268" s="325"/>
      <c r="AB268" s="325"/>
      <c r="AC268" s="323"/>
      <c r="AD268" s="330"/>
      <c r="AE268" s="38" t="str">
        <f t="shared" si="110"/>
        <v>SL3-MEH-ACP1</v>
      </c>
    </row>
    <row r="269" spans="1:31" ht="15" customHeight="1" x14ac:dyDescent="0.25">
      <c r="A269" s="144" t="s">
        <v>9</v>
      </c>
      <c r="B269" s="252" t="str">
        <f t="shared" si="6"/>
        <v>SL3-MEH-ACP1</v>
      </c>
      <c r="C269" s="60" t="s">
        <v>645</v>
      </c>
      <c r="D269" s="60" t="s">
        <v>593</v>
      </c>
      <c r="E269" s="61"/>
      <c r="F269" s="61"/>
      <c r="G269" s="61" t="s">
        <v>951</v>
      </c>
      <c r="H269" s="62"/>
      <c r="I269" s="61"/>
      <c r="J269" s="142"/>
      <c r="K269" s="142"/>
      <c r="L269" s="63"/>
      <c r="M269" s="62"/>
      <c r="N269" s="62"/>
      <c r="O269" s="61"/>
      <c r="P269" s="61"/>
      <c r="Q269" s="61" t="s">
        <v>952</v>
      </c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4"/>
      <c r="AD269" s="65"/>
      <c r="AE269" s="38" t="str">
        <f>B269</f>
        <v>SL3-MEH-ACP1</v>
      </c>
    </row>
    <row r="270" spans="1:31" ht="15" customHeight="1" x14ac:dyDescent="0.25">
      <c r="B270" s="57"/>
      <c r="C270" s="57"/>
      <c r="D270" s="52"/>
      <c r="E270" s="52"/>
      <c r="J270" s="22"/>
      <c r="M270" s="58"/>
      <c r="N270" s="58"/>
      <c r="O270" s="58"/>
      <c r="P270" s="58"/>
    </row>
    <row r="271" spans="1:31" ht="15" customHeight="1" x14ac:dyDescent="0.25">
      <c r="A271" s="320"/>
      <c r="B271" s="254"/>
      <c r="C271" s="59"/>
      <c r="D271" s="59"/>
      <c r="E271" s="38"/>
      <c r="F271" s="38"/>
      <c r="G271" s="38"/>
      <c r="I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57"/>
      <c r="AD271" s="57"/>
    </row>
    <row r="272" spans="1:31" ht="15" customHeight="1" x14ac:dyDescent="0.25">
      <c r="A272" s="144" t="s">
        <v>9</v>
      </c>
      <c r="B272" s="252" t="str">
        <f t="shared" ref="B272:B281" si="113">$B$23</f>
        <v>SL3-MEH-ACP1</v>
      </c>
      <c r="C272" s="64" t="s">
        <v>660</v>
      </c>
      <c r="D272" s="341" t="s">
        <v>786</v>
      </c>
      <c r="E272" s="61"/>
      <c r="F272" s="340" t="str">
        <f>IFERROR(CONCATENATE(VLOOKUP(G272,'LOOK-UP TABLES'!$E$5:$J$101,5,FALSE),C272,D272,VLOOKUP(G272,'LOOK-UP TABLES'!$E$5:$J$101,6,FALSE),E272),"")</f>
        <v>AENT-0200</v>
      </c>
      <c r="G272" s="61" t="s">
        <v>953</v>
      </c>
      <c r="H272" s="62"/>
      <c r="I272" s="61" t="s">
        <v>793</v>
      </c>
      <c r="J272" s="142"/>
      <c r="K272" s="142"/>
      <c r="L272" s="63"/>
      <c r="M272" s="62" t="s">
        <v>798</v>
      </c>
      <c r="N272" s="62"/>
      <c r="O272" s="61"/>
      <c r="P272" s="61"/>
      <c r="Q272" s="61" t="s">
        <v>954</v>
      </c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4"/>
      <c r="AD272" s="65"/>
      <c r="AE272" s="38" t="str">
        <f t="shared" ref="AE272:AE281" si="114">B272</f>
        <v>SL3-MEH-ACP1</v>
      </c>
    </row>
    <row r="273" spans="1:31" ht="15" customHeight="1" x14ac:dyDescent="0.25">
      <c r="A273" s="144" t="s">
        <v>9</v>
      </c>
      <c r="B273" s="252" t="str">
        <f t="shared" si="113"/>
        <v>SL3-MEH-ACP1</v>
      </c>
      <c r="C273" s="341" t="s">
        <v>660</v>
      </c>
      <c r="D273" s="341" t="s">
        <v>645</v>
      </c>
      <c r="E273" s="61"/>
      <c r="F273" s="340" t="str">
        <f>IFERROR(CONCATENATE(VLOOKUP(G273,'LOOK-UP TABLES'!$E$9:$J$101,5,FALSE),C273,D273,VLOOKUP(G273,'LOOK-UP TABLES'!$E$9:$J$101,6,FALSE),E273),"")</f>
        <v>FPD-0201</v>
      </c>
      <c r="G273" s="61" t="s">
        <v>955</v>
      </c>
      <c r="H273" s="62"/>
      <c r="I273" s="61"/>
      <c r="J273" s="142"/>
      <c r="K273" s="142"/>
      <c r="L273" s="63"/>
      <c r="M273" s="62" t="s">
        <v>956</v>
      </c>
      <c r="N273" s="62"/>
      <c r="O273" s="61"/>
      <c r="P273" s="61"/>
      <c r="Q273" s="308" t="str">
        <f t="shared" ref="Q273:Q281" si="115">CONCATENATE(M273,IF(M273&lt;&gt;""," ",""),N273,IF(N273&lt;&gt;""," ",""),O273,IF(O273&lt;&gt;""," ",""),P273,IF(P273&lt;&gt;""," ",""))</f>
        <v xml:space="preserve">Power Distribution </v>
      </c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4"/>
      <c r="AD273" s="65"/>
      <c r="AE273" s="38" t="str">
        <f t="shared" si="114"/>
        <v>SL3-MEH-ACP1</v>
      </c>
    </row>
    <row r="274" spans="1:31" ht="15" customHeight="1" x14ac:dyDescent="0.25">
      <c r="A274" s="276" t="s">
        <v>9</v>
      </c>
      <c r="B274" s="261" t="str">
        <f t="shared" si="113"/>
        <v>SL3-MEH-ACP1</v>
      </c>
      <c r="C274" s="289" t="s">
        <v>660</v>
      </c>
      <c r="D274" s="73" t="s">
        <v>645</v>
      </c>
      <c r="E274" s="70" t="s">
        <v>786</v>
      </c>
      <c r="F274" s="29" t="str">
        <f>IFERROR(CONCATENATE(VLOOKUP(G274,'LOOK-UP TABLES'!$E$9:$J$101,5,FALSE),C274,D274,VLOOKUP(G274,'LOOK-UP TABLES'!$E$9:$J$101,6,FALSE),E274),"")</f>
        <v>I_0201-00</v>
      </c>
      <c r="G274" s="71" t="s">
        <v>957</v>
      </c>
      <c r="H274" s="26" t="str">
        <f>IFERROR(VLOOKUP(G274,'LOOK-UP TABLES'!$E$9:$J$101,2,FALSE),"")</f>
        <v>SDI</v>
      </c>
      <c r="I274" s="29" t="str">
        <f>IFERROR(VLOOKUP(G274,'LOOK-UP TABLES'!$E$9:$J$101,3,FALSE),"")</f>
        <v>24VDC</v>
      </c>
      <c r="J274" s="21" t="s">
        <v>958</v>
      </c>
      <c r="K274" s="513" t="str">
        <f t="shared" ref="K274:K281" si="116">IF(J274&lt;&gt;"",CONCATENATE(J274,L274),"SPARE")</f>
        <v>SL3-BH-M1-VFD-SI</v>
      </c>
      <c r="L274" s="72"/>
      <c r="M274" s="143" t="s">
        <v>61</v>
      </c>
      <c r="N274" s="143" t="s">
        <v>959</v>
      </c>
      <c r="O274" s="143" t="s">
        <v>960</v>
      </c>
      <c r="P274" s="143"/>
      <c r="Q274" s="143" t="str">
        <f t="shared" si="115"/>
        <v xml:space="preserve">Shiploader 3 Boom Hoist Motor 1 VFD Safety Stop Input </v>
      </c>
      <c r="R274" s="160" t="s">
        <v>836</v>
      </c>
      <c r="S274" s="160" t="s">
        <v>837</v>
      </c>
      <c r="T274" s="160"/>
      <c r="U274" s="160"/>
      <c r="V274" s="160"/>
      <c r="W274" s="160"/>
      <c r="X274" s="160"/>
      <c r="Y274" s="160"/>
      <c r="Z274" s="160"/>
      <c r="AA274" s="160"/>
      <c r="AB274" s="68" t="str">
        <f t="shared" ref="AB274:AB281" si="117">IF((OR(H274="AI",H274="AO")),CONCATENATE(H274,"_",C274,D274,"_CH[",E274,"]"),CONCATENATE(H274,"_",C274,D274,".",E274))</f>
        <v>SDI_0201.00</v>
      </c>
      <c r="AC274" s="75"/>
      <c r="AD274" s="55"/>
      <c r="AE274" s="38" t="str">
        <f t="shared" si="114"/>
        <v>SL3-MEH-ACP1</v>
      </c>
    </row>
    <row r="275" spans="1:31" ht="15" customHeight="1" x14ac:dyDescent="0.25">
      <c r="A275" s="276" t="s">
        <v>9</v>
      </c>
      <c r="B275" s="261" t="str">
        <f t="shared" si="113"/>
        <v>SL3-MEH-ACP1</v>
      </c>
      <c r="C275" s="289" t="s">
        <v>660</v>
      </c>
      <c r="D275" s="73" t="s">
        <v>645</v>
      </c>
      <c r="E275" s="70" t="s">
        <v>645</v>
      </c>
      <c r="F275" s="29" t="str">
        <f>IFERROR(CONCATENATE(VLOOKUP(G275,'LOOK-UP TABLES'!$E$9:$J$101,5,FALSE),C275,D275,VLOOKUP(G275,'LOOK-UP TABLES'!$E$9:$J$101,6,FALSE),E275),"")</f>
        <v>I_0201-01</v>
      </c>
      <c r="G275" s="71" t="s">
        <v>957</v>
      </c>
      <c r="H275" s="26" t="str">
        <f>IFERROR(VLOOKUP(G275,'LOOK-UP TABLES'!$E$9:$J$101,2,FALSE),"")</f>
        <v>SDI</v>
      </c>
      <c r="I275" s="29" t="str">
        <f>IFERROR(VLOOKUP(G275,'LOOK-UP TABLES'!$E$9:$J$101,3,FALSE),"")</f>
        <v>24VDC</v>
      </c>
      <c r="J275" s="21" t="s">
        <v>961</v>
      </c>
      <c r="K275" s="513" t="str">
        <f t="shared" si="116"/>
        <v>SL3-BH-M2-VFD-SI</v>
      </c>
      <c r="L275" s="72"/>
      <c r="M275" s="143" t="s">
        <v>61</v>
      </c>
      <c r="N275" s="143" t="s">
        <v>962</v>
      </c>
      <c r="O275" s="143" t="s">
        <v>960</v>
      </c>
      <c r="P275" s="143"/>
      <c r="Q275" s="143" t="str">
        <f t="shared" si="115"/>
        <v xml:space="preserve">Shiploader 3 Boom Hoist Motor 2 VFD Safety Stop Input </v>
      </c>
      <c r="R275" s="160" t="s">
        <v>836</v>
      </c>
      <c r="S275" s="161" t="s">
        <v>837</v>
      </c>
      <c r="T275" s="161"/>
      <c r="U275" s="160"/>
      <c r="V275" s="160"/>
      <c r="W275" s="160"/>
      <c r="X275" s="160"/>
      <c r="Y275" s="160"/>
      <c r="Z275" s="160"/>
      <c r="AA275" s="160"/>
      <c r="AB275" s="68" t="str">
        <f t="shared" si="117"/>
        <v>SDI_0201.01</v>
      </c>
      <c r="AC275" s="55"/>
      <c r="AD275" s="55"/>
      <c r="AE275" s="38" t="str">
        <f t="shared" si="114"/>
        <v>SL3-MEH-ACP1</v>
      </c>
    </row>
    <row r="276" spans="1:31" ht="15" customHeight="1" x14ac:dyDescent="0.25">
      <c r="A276" s="276" t="s">
        <v>9</v>
      </c>
      <c r="B276" s="261" t="str">
        <f t="shared" si="113"/>
        <v>SL3-MEH-ACP1</v>
      </c>
      <c r="C276" s="289" t="s">
        <v>660</v>
      </c>
      <c r="D276" s="73" t="s">
        <v>645</v>
      </c>
      <c r="E276" s="70" t="s">
        <v>660</v>
      </c>
      <c r="F276" s="29" t="str">
        <f>IFERROR(CONCATENATE(VLOOKUP(G276,'LOOK-UP TABLES'!$E$9:$J$101,5,FALSE),C276,D276,VLOOKUP(G276,'LOOK-UP TABLES'!$E$9:$J$101,6,FALSE),E276),"")</f>
        <v>I_0201-02</v>
      </c>
      <c r="G276" s="71" t="s">
        <v>957</v>
      </c>
      <c r="H276" s="26" t="str">
        <f>IFERROR(VLOOKUP(G276,'LOOK-UP TABLES'!$E$9:$J$101,2,FALSE),"")</f>
        <v>SDI</v>
      </c>
      <c r="I276" s="29" t="str">
        <f>IFERROR(VLOOKUP(G276,'LOOK-UP TABLES'!$E$9:$J$101,3,FALSE),"")</f>
        <v>24VDC</v>
      </c>
      <c r="J276" s="21"/>
      <c r="K276" s="55" t="str">
        <f t="shared" si="116"/>
        <v>SPARE</v>
      </c>
      <c r="L276" s="72"/>
      <c r="M276" s="143" t="str">
        <f>IF($J276&lt;&gt;"",IF(VLOOKUP($J276,INSTRUMENT_LIST!$L$10:$R$716,3,FALSE)=0,"",VLOOKUP($J276,INSTRUMENT_LIST!$L$10:$R$716,3,FALSE)),"")</f>
        <v/>
      </c>
      <c r="N276" s="143" t="str">
        <f>IF($J276&lt;&gt;"",IF(VLOOKUP($J276,INSTRUMENT_LIST!$L$10:$R$716,4,FALSE)=0,"",VLOOKUP($J276,INSTRUMENT_LIST!$L$10:$R$716,4,FALSE)),"")&amp;" "&amp;IF($J276&lt;&gt;"",IF(VLOOKUP($J276,INSTRUMENT_LIST!$L$10:$R$716,5,FALSE)=0,"",SUBSTITUTE(VLOOKUP($J276,INSTRUMENT_LIST!$L$10:$R$716,5,FALSE),"LOCAL CONTROL STATION","LCS")),"")</f>
        <v xml:space="preserve"> </v>
      </c>
      <c r="O276" s="143" t="str">
        <f>IF($J276&lt;&gt;"",IF(VLOOKUP($J276,INSTRUMENT_LIST!$L$10:$R$716,6,FALSE)=0,"",VLOOKUP($J276,INSTRUMENT_LIST!$L$10:$R$716,6,FALSE)),"")</f>
        <v/>
      </c>
      <c r="P276" s="143" t="str">
        <f>IF($J276&lt;&gt;"",IF(VLOOKUP($J276,INSTRUMENT_LIST!$L$10:$R$716,7,FALSE)=0,"",VLOOKUP($J276,INSTRUMENT_LIST!$L$10:$R$716,7,FALSE)),"")</f>
        <v/>
      </c>
      <c r="Q276" s="143" t="str">
        <f t="shared" si="115"/>
        <v xml:space="preserve">  </v>
      </c>
      <c r="R276" s="161"/>
      <c r="S276" s="161"/>
      <c r="T276" s="161"/>
      <c r="U276" s="160"/>
      <c r="V276" s="160"/>
      <c r="W276" s="160"/>
      <c r="X276" s="160"/>
      <c r="Y276" s="160"/>
      <c r="Z276" s="160"/>
      <c r="AA276" s="160"/>
      <c r="AB276" s="68" t="str">
        <f t="shared" si="117"/>
        <v>SDI_0201.02</v>
      </c>
      <c r="AC276" s="55"/>
      <c r="AD276" s="55"/>
      <c r="AE276" s="38" t="str">
        <f t="shared" si="114"/>
        <v>SL3-MEH-ACP1</v>
      </c>
    </row>
    <row r="277" spans="1:31" ht="15" customHeight="1" x14ac:dyDescent="0.25">
      <c r="A277" s="276" t="s">
        <v>9</v>
      </c>
      <c r="B277" s="261" t="str">
        <f t="shared" si="113"/>
        <v>SL3-MEH-ACP1</v>
      </c>
      <c r="C277" s="289" t="s">
        <v>660</v>
      </c>
      <c r="D277" s="73" t="s">
        <v>645</v>
      </c>
      <c r="E277" s="70" t="s">
        <v>661</v>
      </c>
      <c r="F277" s="29" t="str">
        <f>IFERROR(CONCATENATE(VLOOKUP(G277,'LOOK-UP TABLES'!$E$9:$J$101,5,FALSE),C277,D277,VLOOKUP(G277,'LOOK-UP TABLES'!$E$9:$J$101,6,FALSE),E277),"")</f>
        <v>I_0201-03</v>
      </c>
      <c r="G277" s="71" t="s">
        <v>957</v>
      </c>
      <c r="H277" s="26" t="str">
        <f>IFERROR(VLOOKUP(G277,'LOOK-UP TABLES'!$E$9:$J$101,2,FALSE),"")</f>
        <v>SDI</v>
      </c>
      <c r="I277" s="29" t="str">
        <f>IFERROR(VLOOKUP(G277,'LOOK-UP TABLES'!$E$9:$J$101,3,FALSE),"")</f>
        <v>24VDC</v>
      </c>
      <c r="J277" s="21"/>
      <c r="K277" s="55" t="str">
        <f t="shared" si="116"/>
        <v>SPARE</v>
      </c>
      <c r="L277" s="72"/>
      <c r="M277" s="143" t="str">
        <f>IF($J277&lt;&gt;"",IF(VLOOKUP($J277,INSTRUMENT_LIST!$L$10:$R$716,3,FALSE)=0,"",VLOOKUP($J277,INSTRUMENT_LIST!$L$10:$R$716,3,FALSE)),"")</f>
        <v/>
      </c>
      <c r="N277" s="143"/>
      <c r="O277" s="143" t="str">
        <f>IF($J277&lt;&gt;"",IF(VLOOKUP($J277,INSTRUMENT_LIST!$L$10:$R$716,6,FALSE)=0,"",VLOOKUP($J277,INSTRUMENT_LIST!$L$10:$R$716,6,FALSE)),"")</f>
        <v/>
      </c>
      <c r="P277" s="143" t="str">
        <f>IF($J277&lt;&gt;"",IF(VLOOKUP($J277,INSTRUMENT_LIST!$L$10:$R$716,7,FALSE)=0,"",VLOOKUP($J277,INSTRUMENT_LIST!$L$10:$R$716,7,FALSE)),"")</f>
        <v/>
      </c>
      <c r="Q277" s="143" t="str">
        <f t="shared" si="115"/>
        <v/>
      </c>
      <c r="R277" s="160"/>
      <c r="S277" s="160"/>
      <c r="T277" s="160"/>
      <c r="U277" s="160"/>
      <c r="V277" s="160"/>
      <c r="W277" s="160"/>
      <c r="X277" s="160"/>
      <c r="Y277" s="160"/>
      <c r="Z277" s="160"/>
      <c r="AA277" s="160"/>
      <c r="AB277" s="68" t="str">
        <f t="shared" si="117"/>
        <v>SDI_0201.03</v>
      </c>
      <c r="AC277" s="55"/>
      <c r="AD277" s="55"/>
      <c r="AE277" s="38" t="str">
        <f t="shared" si="114"/>
        <v>SL3-MEH-ACP1</v>
      </c>
    </row>
    <row r="278" spans="1:31" ht="15" customHeight="1" x14ac:dyDescent="0.25">
      <c r="A278" s="276" t="s">
        <v>9</v>
      </c>
      <c r="B278" s="261" t="str">
        <f t="shared" si="113"/>
        <v>SL3-MEH-ACP1</v>
      </c>
      <c r="C278" s="289" t="s">
        <v>660</v>
      </c>
      <c r="D278" s="73" t="s">
        <v>645</v>
      </c>
      <c r="E278" s="70" t="s">
        <v>676</v>
      </c>
      <c r="F278" s="29" t="str">
        <f>IFERROR(CONCATENATE(VLOOKUP(G278,'LOOK-UP TABLES'!$E$9:$J$101,5,FALSE),C278,D278,VLOOKUP(G278,'LOOK-UP TABLES'!$E$9:$J$101,6,FALSE),E278),"")</f>
        <v>I_0201-04</v>
      </c>
      <c r="G278" s="71" t="s">
        <v>957</v>
      </c>
      <c r="H278" s="26" t="str">
        <f>IFERROR(VLOOKUP(G278,'LOOK-UP TABLES'!$E$9:$J$101,2,FALSE),"")</f>
        <v>SDI</v>
      </c>
      <c r="I278" s="29" t="str">
        <f>IFERROR(VLOOKUP(G278,'LOOK-UP TABLES'!$E$9:$J$101,3,FALSE),"")</f>
        <v>24VDC</v>
      </c>
      <c r="J278" s="21"/>
      <c r="K278" s="55" t="str">
        <f t="shared" si="116"/>
        <v>SPARE</v>
      </c>
      <c r="L278" s="72"/>
      <c r="M278" s="143" t="str">
        <f>IF($J278&lt;&gt;"",IF(VLOOKUP($J278,INSTRUMENT_LIST!$L$10:$R$716,3,FALSE)=0,"",VLOOKUP($J278,INSTRUMENT_LIST!$L$10:$R$716,3,FALSE)),"")</f>
        <v/>
      </c>
      <c r="N278" s="143" t="str">
        <f>IF($J278&lt;&gt;"",IF(VLOOKUP($J278,INSTRUMENT_LIST!$L$10:$R$716,4,FALSE)=0,"",VLOOKUP($J278,INSTRUMENT_LIST!$L$10:$R$716,4,FALSE)),"")&amp;" "&amp;IF($J278&lt;&gt;"",IF(VLOOKUP($J278,INSTRUMENT_LIST!$L$10:$R$716,5,FALSE)=0,"",SUBSTITUTE(VLOOKUP($J278,INSTRUMENT_LIST!$L$10:$R$716,5,FALSE),"LOCAL CONTROL STATION","LCS")),"")</f>
        <v xml:space="preserve"> </v>
      </c>
      <c r="O278" s="143" t="str">
        <f>IF($J278&lt;&gt;"",IF(VLOOKUP($J278,INSTRUMENT_LIST!$L$10:$R$716,6,FALSE)=0,"",VLOOKUP($J278,INSTRUMENT_LIST!$L$10:$R$716,6,FALSE)),"")</f>
        <v/>
      </c>
      <c r="P278" s="143" t="str">
        <f>IF($J278&lt;&gt;"",IF(VLOOKUP($J278,INSTRUMENT_LIST!$L$10:$R$716,7,FALSE)=0,"",VLOOKUP($J278,INSTRUMENT_LIST!$L$10:$R$716,7,FALSE)),"")</f>
        <v/>
      </c>
      <c r="Q278" s="143" t="str">
        <f t="shared" si="115"/>
        <v xml:space="preserve">  </v>
      </c>
      <c r="R278" s="160"/>
      <c r="S278" s="160"/>
      <c r="T278" s="161"/>
      <c r="U278" s="160"/>
      <c r="V278" s="160"/>
      <c r="W278" s="160"/>
      <c r="X278" s="160"/>
      <c r="Y278" s="160"/>
      <c r="Z278" s="160"/>
      <c r="AA278" s="160"/>
      <c r="AB278" s="68" t="str">
        <f t="shared" si="117"/>
        <v>SDI_0201.04</v>
      </c>
      <c r="AC278" s="55"/>
      <c r="AD278" s="55"/>
      <c r="AE278" s="38" t="str">
        <f t="shared" si="114"/>
        <v>SL3-MEH-ACP1</v>
      </c>
    </row>
    <row r="279" spans="1:31" ht="15" customHeight="1" x14ac:dyDescent="0.25">
      <c r="A279" s="276" t="s">
        <v>9</v>
      </c>
      <c r="B279" s="261" t="str">
        <f t="shared" si="113"/>
        <v>SL3-MEH-ACP1</v>
      </c>
      <c r="C279" s="289" t="s">
        <v>660</v>
      </c>
      <c r="D279" s="73" t="s">
        <v>645</v>
      </c>
      <c r="E279" s="70" t="s">
        <v>678</v>
      </c>
      <c r="F279" s="29" t="str">
        <f>IFERROR(CONCATENATE(VLOOKUP(G279,'LOOK-UP TABLES'!$E$9:$J$101,5,FALSE),C279,D279,VLOOKUP(G279,'LOOK-UP TABLES'!$E$9:$J$101,6,FALSE),E279),"")</f>
        <v>I_0201-05</v>
      </c>
      <c r="G279" s="71" t="s">
        <v>957</v>
      </c>
      <c r="H279" s="26" t="str">
        <f>IFERROR(VLOOKUP(G279,'LOOK-UP TABLES'!$E$9:$J$101,2,FALSE),"")</f>
        <v>SDI</v>
      </c>
      <c r="I279" s="29" t="str">
        <f>IFERROR(VLOOKUP(G279,'LOOK-UP TABLES'!$E$9:$J$101,3,FALSE),"")</f>
        <v>24VDC</v>
      </c>
      <c r="J279" s="21"/>
      <c r="K279" s="55" t="str">
        <f t="shared" si="116"/>
        <v>SPARE</v>
      </c>
      <c r="L279" s="72"/>
      <c r="M279" s="143" t="str">
        <f>IF($J279&lt;&gt;"",IF(VLOOKUP($J279,INSTRUMENT_LIST!$L$10:$R$716,3,FALSE)=0,"",VLOOKUP($J279,INSTRUMENT_LIST!$L$10:$R$716,3,FALSE)),"")</f>
        <v/>
      </c>
      <c r="N279" s="143" t="str">
        <f>IF($J279&lt;&gt;"",IF(VLOOKUP($J279,INSTRUMENT_LIST!$L$10:$R$716,4,FALSE)=0,"",VLOOKUP($J279,INSTRUMENT_LIST!$L$10:$R$716,4,FALSE)),"")&amp;" "&amp;IF($J279&lt;&gt;"",IF(VLOOKUP($J279,INSTRUMENT_LIST!$L$10:$R$716,5,FALSE)=0,"",SUBSTITUTE(VLOOKUP($J279,INSTRUMENT_LIST!$L$10:$R$716,5,FALSE),"LOCAL CONTROL STATION","LCS")),"")</f>
        <v xml:space="preserve"> </v>
      </c>
      <c r="O279" s="143" t="str">
        <f>IF($J279&lt;&gt;"",IF(VLOOKUP($J279,INSTRUMENT_LIST!$L$10:$R$716,6,FALSE)=0,"",VLOOKUP($J279,INSTRUMENT_LIST!$L$10:$R$716,6,FALSE)),"")</f>
        <v/>
      </c>
      <c r="P279" s="143" t="str">
        <f>IF($J279&lt;&gt;"",IF(VLOOKUP($J279,INSTRUMENT_LIST!$L$10:$R$716,7,FALSE)=0,"",VLOOKUP($J279,INSTRUMENT_LIST!$L$10:$R$716,7,FALSE)),"")</f>
        <v/>
      </c>
      <c r="Q279" s="143" t="str">
        <f t="shared" si="115"/>
        <v xml:space="preserve">  </v>
      </c>
      <c r="R279" s="160"/>
      <c r="S279" s="160"/>
      <c r="T279" s="160"/>
      <c r="U279" s="160"/>
      <c r="V279" s="160"/>
      <c r="W279" s="160"/>
      <c r="X279" s="160"/>
      <c r="Y279" s="160"/>
      <c r="Z279" s="160"/>
      <c r="AA279" s="160"/>
      <c r="AB279" s="68" t="str">
        <f t="shared" si="117"/>
        <v>SDI_0201.05</v>
      </c>
      <c r="AC279" s="55"/>
      <c r="AD279" s="55"/>
      <c r="AE279" s="38" t="str">
        <f t="shared" si="114"/>
        <v>SL3-MEH-ACP1</v>
      </c>
    </row>
    <row r="280" spans="1:31" ht="15" customHeight="1" x14ac:dyDescent="0.25">
      <c r="A280" s="276" t="s">
        <v>9</v>
      </c>
      <c r="B280" s="261" t="str">
        <f t="shared" si="113"/>
        <v>SL3-MEH-ACP1</v>
      </c>
      <c r="C280" s="289" t="s">
        <v>660</v>
      </c>
      <c r="D280" s="73" t="s">
        <v>645</v>
      </c>
      <c r="E280" s="70" t="s">
        <v>679</v>
      </c>
      <c r="F280" s="29" t="str">
        <f>IFERROR(CONCATENATE(VLOOKUP(G280,'LOOK-UP TABLES'!$E$9:$J$101,5,FALSE),C280,D280,VLOOKUP(G280,'LOOK-UP TABLES'!$E$9:$J$101,6,FALSE),E280),"")</f>
        <v>I_0201-06</v>
      </c>
      <c r="G280" s="71" t="s">
        <v>957</v>
      </c>
      <c r="H280" s="26" t="str">
        <f>IFERROR(VLOOKUP(G280,'LOOK-UP TABLES'!$E$9:$J$101,2,FALSE),"")</f>
        <v>SDI</v>
      </c>
      <c r="I280" s="29" t="str">
        <f>IFERROR(VLOOKUP(G280,'LOOK-UP TABLES'!$E$9:$J$101,3,FALSE),"")</f>
        <v>24VDC</v>
      </c>
      <c r="J280" s="21"/>
      <c r="K280" s="55" t="str">
        <f t="shared" si="116"/>
        <v>SPARE</v>
      </c>
      <c r="L280" s="72"/>
      <c r="M280" s="143" t="str">
        <f>IF($J280&lt;&gt;"",IF(VLOOKUP($J280,INSTRUMENT_LIST!$L$10:$R$716,3,FALSE)=0,"",VLOOKUP($J280,INSTRUMENT_LIST!$L$10:$R$716,3,FALSE)),"")</f>
        <v/>
      </c>
      <c r="N280" s="143" t="str">
        <f>IF($J280&lt;&gt;"",IF(VLOOKUP($J280,INSTRUMENT_LIST!$L$10:$R$716,4,FALSE)=0,"",VLOOKUP($J280,INSTRUMENT_LIST!$L$10:$R$716,4,FALSE)),"")&amp;" "&amp;IF($J280&lt;&gt;"",IF(VLOOKUP($J280,INSTRUMENT_LIST!$L$10:$R$716,5,FALSE)=0,"",SUBSTITUTE(VLOOKUP($J280,INSTRUMENT_LIST!$L$10:$R$716,5,FALSE),"LOCAL CONTROL STATION","LCS")),"")</f>
        <v xml:space="preserve"> </v>
      </c>
      <c r="O280" s="143" t="str">
        <f>IF($J280&lt;&gt;"",IF(VLOOKUP($J280,INSTRUMENT_LIST!$L$10:$R$716,6,FALSE)=0,"",VLOOKUP($J280,INSTRUMENT_LIST!$L$10:$R$716,6,FALSE)),"")</f>
        <v/>
      </c>
      <c r="P280" s="143" t="str">
        <f>IF($J280&lt;&gt;"",IF(VLOOKUP($J280,INSTRUMENT_LIST!$L$10:$R$716,7,FALSE)=0,"",VLOOKUP($J280,INSTRUMENT_LIST!$L$10:$R$716,7,FALSE)),"")</f>
        <v/>
      </c>
      <c r="Q280" s="143" t="str">
        <f t="shared" si="115"/>
        <v xml:space="preserve">  </v>
      </c>
      <c r="R280" s="161"/>
      <c r="S280" s="161"/>
      <c r="T280" s="161"/>
      <c r="U280" s="160"/>
      <c r="V280" s="160"/>
      <c r="W280" s="160"/>
      <c r="X280" s="160"/>
      <c r="Y280" s="160"/>
      <c r="Z280" s="160"/>
      <c r="AA280" s="160"/>
      <c r="AB280" s="68" t="str">
        <f t="shared" si="117"/>
        <v>SDI_0201.06</v>
      </c>
      <c r="AC280" s="55"/>
      <c r="AD280" s="55"/>
      <c r="AE280" s="38" t="str">
        <f t="shared" si="114"/>
        <v>SL3-MEH-ACP1</v>
      </c>
    </row>
    <row r="281" spans="1:31" ht="15" customHeight="1" x14ac:dyDescent="0.25">
      <c r="A281" s="276" t="s">
        <v>9</v>
      </c>
      <c r="B281" s="261" t="str">
        <f t="shared" si="113"/>
        <v>SL3-MEH-ACP1</v>
      </c>
      <c r="C281" s="289" t="s">
        <v>660</v>
      </c>
      <c r="D281" s="73" t="s">
        <v>645</v>
      </c>
      <c r="E281" s="70" t="s">
        <v>680</v>
      </c>
      <c r="F281" s="29" t="str">
        <f>IFERROR(CONCATENATE(VLOOKUP(G281,'LOOK-UP TABLES'!$E$9:$J$101,5,FALSE),C281,D281,VLOOKUP(G281,'LOOK-UP TABLES'!$E$9:$J$101,6,FALSE),E281),"")</f>
        <v>I_0201-07</v>
      </c>
      <c r="G281" s="71" t="s">
        <v>957</v>
      </c>
      <c r="H281" s="26" t="str">
        <f>IFERROR(VLOOKUP(G281,'LOOK-UP TABLES'!$E$9:$J$101,2,FALSE),"")</f>
        <v>SDI</v>
      </c>
      <c r="I281" s="29" t="str">
        <f>IFERROR(VLOOKUP(G281,'LOOK-UP TABLES'!$E$9:$J$101,3,FALSE),"")</f>
        <v>24VDC</v>
      </c>
      <c r="J281" s="21"/>
      <c r="K281" s="55" t="str">
        <f t="shared" si="116"/>
        <v>SPARE</v>
      </c>
      <c r="L281" s="72"/>
      <c r="M281" s="143" t="str">
        <f>IF($J281&lt;&gt;"",IF(VLOOKUP($J281,INSTRUMENT_LIST!$L$10:$R$716,3,FALSE)=0,"",VLOOKUP($J281,INSTRUMENT_LIST!$L$10:$R$716,3,FALSE)),"")</f>
        <v/>
      </c>
      <c r="N281" s="143" t="str">
        <f>IF($J281&lt;&gt;"",IF(VLOOKUP($J281,INSTRUMENT_LIST!$L$10:$R$716,4,FALSE)=0,"",VLOOKUP($J281,INSTRUMENT_LIST!$L$10:$R$716,4,FALSE)),"")&amp;" "&amp;IF($J281&lt;&gt;"",IF(VLOOKUP($J281,INSTRUMENT_LIST!$L$10:$R$716,5,FALSE)=0,"",SUBSTITUTE(VLOOKUP($J281,INSTRUMENT_LIST!$L$10:$R$716,5,FALSE),"LOCAL CONTROL STATION","LCS")),"")</f>
        <v xml:space="preserve"> </v>
      </c>
      <c r="O281" s="143" t="str">
        <f>IF($J281&lt;&gt;"",IF(VLOOKUP($J281,INSTRUMENT_LIST!$L$10:$R$716,6,FALSE)=0,"",VLOOKUP($J281,INSTRUMENT_LIST!$L$10:$R$716,6,FALSE)),"")</f>
        <v/>
      </c>
      <c r="P281" s="143" t="str">
        <f>IF($J281&lt;&gt;"",IF(VLOOKUP($J281,INSTRUMENT_LIST!$L$10:$R$716,7,FALSE)=0,"",VLOOKUP($J281,INSTRUMENT_LIST!$L$10:$R$716,7,FALSE)),"")</f>
        <v/>
      </c>
      <c r="Q281" s="143" t="str">
        <f t="shared" si="115"/>
        <v xml:space="preserve">  </v>
      </c>
      <c r="R281" s="160"/>
      <c r="S281" s="160"/>
      <c r="T281" s="160"/>
      <c r="U281" s="160"/>
      <c r="V281" s="160"/>
      <c r="W281" s="160"/>
      <c r="X281" s="160"/>
      <c r="Y281" s="160"/>
      <c r="Z281" s="160"/>
      <c r="AA281" s="160"/>
      <c r="AB281" s="68" t="str">
        <f t="shared" si="117"/>
        <v>SDI_0201.07</v>
      </c>
      <c r="AC281" s="55"/>
      <c r="AD281" s="55"/>
      <c r="AE281" s="38" t="str">
        <f t="shared" si="114"/>
        <v>SL3-MEH-ACP1</v>
      </c>
    </row>
    <row r="282" spans="1:31" ht="15" customHeight="1" x14ac:dyDescent="0.25">
      <c r="J282" s="22"/>
    </row>
    <row r="283" spans="1:31" ht="15" customHeight="1" x14ac:dyDescent="0.25">
      <c r="A283" s="144" t="s">
        <v>9</v>
      </c>
      <c r="B283" s="252" t="str">
        <f t="shared" ref="B283:B291" si="118">$B$23</f>
        <v>SL3-MEH-ACP1</v>
      </c>
      <c r="C283" s="341" t="s">
        <v>660</v>
      </c>
      <c r="D283" s="341" t="s">
        <v>660</v>
      </c>
      <c r="E283" s="61"/>
      <c r="F283" s="340" t="str">
        <f>IFERROR(CONCATENATE(VLOOKUP(G283,'LOOK-UP TABLES'!$E$9:$J$101,5,FALSE),C283,D283,VLOOKUP(G283,'LOOK-UP TABLES'!$E$9:$J$101,6,FALSE),E283),"")</f>
        <v>FPD-0202</v>
      </c>
      <c r="G283" s="61" t="s">
        <v>955</v>
      </c>
      <c r="H283" s="62"/>
      <c r="I283" s="61"/>
      <c r="J283" s="142"/>
      <c r="K283" s="142"/>
      <c r="L283" s="63"/>
      <c r="M283" s="62" t="s">
        <v>956</v>
      </c>
      <c r="N283" s="62"/>
      <c r="O283" s="61"/>
      <c r="P283" s="61"/>
      <c r="Q283" s="308" t="str">
        <f t="shared" ref="Q283:Q291" si="119">CONCATENATE(M283,IF(M283&lt;&gt;""," ",""),N283,IF(N283&lt;&gt;""," ",""),O283,IF(O283&lt;&gt;""," ",""),P283,IF(P283&lt;&gt;""," ",""))</f>
        <v xml:space="preserve">Power Distribution </v>
      </c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4"/>
      <c r="AD283" s="65"/>
      <c r="AE283" s="38" t="str">
        <f t="shared" ref="AE283:AE291" si="120">B283</f>
        <v>SL3-MEH-ACP1</v>
      </c>
    </row>
    <row r="284" spans="1:31" ht="15" customHeight="1" x14ac:dyDescent="0.25">
      <c r="A284" s="276" t="s">
        <v>9</v>
      </c>
      <c r="B284" s="261" t="str">
        <f t="shared" si="118"/>
        <v>SL3-MEH-ACP1</v>
      </c>
      <c r="C284" s="289" t="s">
        <v>660</v>
      </c>
      <c r="D284" s="73" t="s">
        <v>660</v>
      </c>
      <c r="E284" s="70" t="s">
        <v>786</v>
      </c>
      <c r="F284" s="29" t="str">
        <f>IFERROR(CONCATENATE(VLOOKUP(G284,'LOOK-UP TABLES'!$E$9:$J$101,5,FALSE),C284,D284,VLOOKUP(G284,'LOOK-UP TABLES'!$E$9:$J$101,6,FALSE),E284),"")</f>
        <v>I_0202-00</v>
      </c>
      <c r="G284" s="71" t="s">
        <v>957</v>
      </c>
      <c r="H284" s="26" t="str">
        <f>IFERROR(VLOOKUP(G284,'LOOK-UP TABLES'!$E$9:$J$101,2,FALSE),"")</f>
        <v>SDI</v>
      </c>
      <c r="I284" s="29" t="str">
        <f>IFERROR(VLOOKUP(G284,'LOOK-UP TABLES'!$E$9:$J$101,3,FALSE),"")</f>
        <v>24VDC</v>
      </c>
      <c r="J284" s="75" t="s">
        <v>963</v>
      </c>
      <c r="K284" s="513" t="str">
        <f t="shared" ref="K284:K291" si="121">IF(J284&lt;&gt;"",CONCATENATE(J284,L284),"SPARE")</f>
        <v>SL3-MEH-ES1</v>
      </c>
      <c r="L284" s="72"/>
      <c r="M284" s="143" t="str">
        <f>IF($J284&lt;&gt;"",IF(VLOOKUP($J284,INSTRUMENT_LIST!$L$10:$R$716,3,FALSE)=0,"",VLOOKUP($J284,INSTRUMENT_LIST!$L$10:$R$716,3,FALSE)),"")</f>
        <v>Shiploader 3</v>
      </c>
      <c r="N284" s="143" t="str">
        <f>IF($J284&lt;&gt;"",IF(VLOOKUP($J284,INSTRUMENT_LIST!$L$10:$R$716,4,FALSE)=0,"",VLOOKUP($J284,INSTRUMENT_LIST!$L$10:$R$716,4,FALSE)),"")&amp;" "&amp;IF($J284&lt;&gt;"",IF(VLOOKUP($J284,INSTRUMENT_LIST!$L$10:$R$716,5,FALSE)=0,"",SUBSTITUTE(VLOOKUP($J284,INSTRUMENT_LIST!$L$10:$R$716,5,FALSE),"LOCAL CONTROL STATION","LCS")),"")</f>
        <v xml:space="preserve">Machine E-House </v>
      </c>
      <c r="O284" s="143" t="str">
        <f>IF($J284&lt;&gt;"",IF(VLOOKUP($J284,INSTRUMENT_LIST!$L$10:$R$716,6,FALSE)=0,"",VLOOKUP($J284,INSTRUMENT_LIST!$L$10:$R$716,6,FALSE)),"")</f>
        <v>Emergency Stop</v>
      </c>
      <c r="P284" s="143" t="str">
        <f>IF($J284&lt;&gt;"",IF(VLOOKUP($J284,INSTRUMENT_LIST!$L$10:$R$716,7,FALSE)=0,"",VLOOKUP($J284,INSTRUMENT_LIST!$L$10:$R$716,7,FALSE)),"")</f>
        <v>Push Button 1</v>
      </c>
      <c r="Q284" s="143" t="str">
        <f t="shared" si="119"/>
        <v xml:space="preserve">Shiploader 3 Machine E-House  Emergency Stop Push Button 1 </v>
      </c>
      <c r="R284" s="160"/>
      <c r="S284" s="160"/>
      <c r="T284" s="160"/>
      <c r="U284" s="160"/>
      <c r="V284" s="160"/>
      <c r="W284" s="160"/>
      <c r="X284" s="160"/>
      <c r="Y284" s="160"/>
      <c r="Z284" s="160"/>
      <c r="AA284" s="160"/>
      <c r="AB284" s="68" t="str">
        <f t="shared" ref="AB284:AB291" si="122">IF((OR(H284="AI",H284="AO")),CONCATENATE(H284,"_",C284,D284,"_CH[",E284,"]"),CONCATENATE(H284,"_",C284,D284,".",E284))</f>
        <v>SDI_0202.00</v>
      </c>
      <c r="AC284" s="75"/>
      <c r="AD284" s="55"/>
      <c r="AE284" s="38" t="str">
        <f t="shared" si="120"/>
        <v>SL3-MEH-ACP1</v>
      </c>
    </row>
    <row r="285" spans="1:31" ht="15" customHeight="1" x14ac:dyDescent="0.25">
      <c r="A285" s="276" t="s">
        <v>9</v>
      </c>
      <c r="B285" s="261" t="str">
        <f t="shared" si="118"/>
        <v>SL3-MEH-ACP1</v>
      </c>
      <c r="C285" s="289" t="s">
        <v>660</v>
      </c>
      <c r="D285" s="73" t="s">
        <v>660</v>
      </c>
      <c r="E285" s="70" t="s">
        <v>645</v>
      </c>
      <c r="F285" s="29" t="str">
        <f>IFERROR(CONCATENATE(VLOOKUP(G285,'LOOK-UP TABLES'!$E$9:$J$101,5,FALSE),C285,D285,VLOOKUP(G285,'LOOK-UP TABLES'!$E$9:$J$101,6,FALSE),E285),"")</f>
        <v>I_0202-01</v>
      </c>
      <c r="G285" s="71" t="s">
        <v>957</v>
      </c>
      <c r="H285" s="26" t="str">
        <f>IFERROR(VLOOKUP(G285,'LOOK-UP TABLES'!$E$9:$J$101,2,FALSE),"")</f>
        <v>SDI</v>
      </c>
      <c r="I285" s="29" t="str">
        <f>IFERROR(VLOOKUP(G285,'LOOK-UP TABLES'!$E$9:$J$101,3,FALSE),"")</f>
        <v>24VDC</v>
      </c>
      <c r="J285" s="75" t="s">
        <v>964</v>
      </c>
      <c r="K285" s="513" t="str">
        <f t="shared" si="121"/>
        <v>SL3-BCB-ES1</v>
      </c>
      <c r="L285" s="72"/>
      <c r="M285" s="143" t="str">
        <f>IF($J285&lt;&gt;"",IF(VLOOKUP($J285,INSTRUMENT_LIST!$L$10:$R$716,3,FALSE)=0,"",VLOOKUP($J285,INSTRUMENT_LIST!$L$10:$R$716,3,FALSE)),"")</f>
        <v>Shiploader 3</v>
      </c>
      <c r="N285" s="143" t="str">
        <f>IF($J285&lt;&gt;"",IF(VLOOKUP($J285,INSTRUMENT_LIST!$L$10:$R$716,4,FALSE)=0,"",VLOOKUP($J285,INSTRUMENT_LIST!$L$10:$R$716,4,FALSE)),"")&amp;" "&amp;IF($J285&lt;&gt;"",IF(VLOOKUP($J285,INSTRUMENT_LIST!$L$10:$R$716,5,FALSE)=0,"",SUBSTITUTE(VLOOKUP($J285,INSTRUMENT_LIST!$L$10:$R$716,5,FALSE),"LOCAL CONTROL STATION","LCS")),"")</f>
        <v>Boom Conveyor Bridge Left Side, Tail End</v>
      </c>
      <c r="O285" s="143" t="str">
        <f>IF($J285&lt;&gt;"",IF(VLOOKUP($J285,INSTRUMENT_LIST!$L$10:$R$716,6,FALSE)=0,"",VLOOKUP($J285,INSTRUMENT_LIST!$L$10:$R$716,6,FALSE)),"")</f>
        <v>Emergency Stop</v>
      </c>
      <c r="P285" s="143" t="str">
        <f>IF($J285&lt;&gt;"",IF(VLOOKUP($J285,INSTRUMENT_LIST!$L$10:$R$716,7,FALSE)=0,"",VLOOKUP($J285,INSTRUMENT_LIST!$L$10:$R$716,7,FALSE)),"")</f>
        <v>Push Button</v>
      </c>
      <c r="Q285" s="143" t="str">
        <f t="shared" si="119"/>
        <v xml:space="preserve">Shiploader 3 Boom Conveyor Bridge Left Side, Tail End Emergency Stop Push Button </v>
      </c>
      <c r="R285" s="161"/>
      <c r="S285" s="161"/>
      <c r="T285" s="161"/>
      <c r="U285" s="160"/>
      <c r="V285" s="160"/>
      <c r="W285" s="160"/>
      <c r="X285" s="160"/>
      <c r="Y285" s="160"/>
      <c r="Z285" s="160"/>
      <c r="AA285" s="160"/>
      <c r="AB285" s="68" t="str">
        <f t="shared" si="122"/>
        <v>SDI_0202.01</v>
      </c>
      <c r="AC285" s="55"/>
      <c r="AD285" s="55"/>
      <c r="AE285" s="38" t="str">
        <f t="shared" si="120"/>
        <v>SL3-MEH-ACP1</v>
      </c>
    </row>
    <row r="286" spans="1:31" ht="15" customHeight="1" x14ac:dyDescent="0.25">
      <c r="A286" s="276" t="s">
        <v>9</v>
      </c>
      <c r="B286" s="261" t="str">
        <f t="shared" si="118"/>
        <v>SL3-MEH-ACP1</v>
      </c>
      <c r="C286" s="289" t="s">
        <v>660</v>
      </c>
      <c r="D286" s="73" t="s">
        <v>660</v>
      </c>
      <c r="E286" s="70" t="s">
        <v>660</v>
      </c>
      <c r="F286" s="29" t="str">
        <f>IFERROR(CONCATENATE(VLOOKUP(G286,'LOOK-UP TABLES'!$E$9:$J$101,5,FALSE),C286,D286,VLOOKUP(G286,'LOOK-UP TABLES'!$E$9:$J$101,6,FALSE),E286),"")</f>
        <v>I_0202-02</v>
      </c>
      <c r="G286" s="71" t="s">
        <v>957</v>
      </c>
      <c r="H286" s="26" t="str">
        <f>IFERROR(VLOOKUP(G286,'LOOK-UP TABLES'!$E$9:$J$101,2,FALSE),"")</f>
        <v>SDI</v>
      </c>
      <c r="I286" s="29" t="str">
        <f>IFERROR(VLOOKUP(G286,'LOOK-UP TABLES'!$E$9:$J$101,3,FALSE),"")</f>
        <v>24VDC</v>
      </c>
      <c r="J286" s="75" t="s">
        <v>965</v>
      </c>
      <c r="K286" s="513" t="str">
        <f t="shared" si="121"/>
        <v>SL3-BCB-ES2</v>
      </c>
      <c r="L286" s="72"/>
      <c r="M286" s="143" t="str">
        <f>IF($J286&lt;&gt;"",IF(VLOOKUP($J286,INSTRUMENT_LIST!$L$10:$R$716,3,FALSE)=0,"",VLOOKUP($J286,INSTRUMENT_LIST!$L$10:$R$716,3,FALSE)),"")</f>
        <v>Shiploader 3</v>
      </c>
      <c r="N286" s="143" t="str">
        <f>IF($J286&lt;&gt;"",IF(VLOOKUP($J286,INSTRUMENT_LIST!$L$10:$R$716,4,FALSE)=0,"",VLOOKUP($J286,INSTRUMENT_LIST!$L$10:$R$716,4,FALSE)),"")&amp;" "&amp;IF($J286&lt;&gt;"",IF(VLOOKUP($J286,INSTRUMENT_LIST!$L$10:$R$716,5,FALSE)=0,"",SUBSTITUTE(VLOOKUP($J286,INSTRUMENT_LIST!$L$10:$R$716,5,FALSE),"LOCAL CONTROL STATION","LCS")),"")</f>
        <v>Boom Conveyor Bridge Right Side, Tail End</v>
      </c>
      <c r="O286" s="143" t="str">
        <f>IF($J286&lt;&gt;"",IF(VLOOKUP($J286,INSTRUMENT_LIST!$L$10:$R$716,6,FALSE)=0,"",VLOOKUP($J286,INSTRUMENT_LIST!$L$10:$R$716,6,FALSE)),"")</f>
        <v>Emergency Stop</v>
      </c>
      <c r="P286" s="143" t="str">
        <f>IF($J286&lt;&gt;"",IF(VLOOKUP($J286,INSTRUMENT_LIST!$L$10:$R$716,7,FALSE)=0,"",VLOOKUP($J286,INSTRUMENT_LIST!$L$10:$R$716,7,FALSE)),"")</f>
        <v>Push Button</v>
      </c>
      <c r="Q286" s="143" t="str">
        <f t="shared" si="119"/>
        <v xml:space="preserve">Shiploader 3 Boom Conveyor Bridge Right Side, Tail End Emergency Stop Push Button </v>
      </c>
      <c r="R286" s="161"/>
      <c r="S286" s="161"/>
      <c r="T286" s="161"/>
      <c r="U286" s="160"/>
      <c r="V286" s="160"/>
      <c r="W286" s="160"/>
      <c r="X286" s="160"/>
      <c r="Y286" s="160"/>
      <c r="Z286" s="160"/>
      <c r="AA286" s="160"/>
      <c r="AB286" s="68" t="str">
        <f t="shared" si="122"/>
        <v>SDI_0202.02</v>
      </c>
      <c r="AC286" s="55"/>
      <c r="AD286" s="55"/>
      <c r="AE286" s="38" t="str">
        <f t="shared" si="120"/>
        <v>SL3-MEH-ACP1</v>
      </c>
    </row>
    <row r="287" spans="1:31" ht="15" customHeight="1" x14ac:dyDescent="0.25">
      <c r="A287" s="276" t="s">
        <v>9</v>
      </c>
      <c r="B287" s="261" t="str">
        <f t="shared" si="118"/>
        <v>SL3-MEH-ACP1</v>
      </c>
      <c r="C287" s="289" t="s">
        <v>660</v>
      </c>
      <c r="D287" s="73" t="s">
        <v>660</v>
      </c>
      <c r="E287" s="70" t="s">
        <v>661</v>
      </c>
      <c r="F287" s="29" t="str">
        <f>IFERROR(CONCATENATE(VLOOKUP(G287,'LOOK-UP TABLES'!$E$9:$J$101,5,FALSE),C287,D287,VLOOKUP(G287,'LOOK-UP TABLES'!$E$9:$J$101,6,FALSE),E287),"")</f>
        <v>I_0202-03</v>
      </c>
      <c r="G287" s="71" t="s">
        <v>957</v>
      </c>
      <c r="H287" s="26" t="str">
        <f>IFERROR(VLOOKUP(G287,'LOOK-UP TABLES'!$E$9:$J$101,2,FALSE),"")</f>
        <v>SDI</v>
      </c>
      <c r="I287" s="29" t="str">
        <f>IFERROR(VLOOKUP(G287,'LOOK-UP TABLES'!$E$9:$J$101,3,FALSE),"")</f>
        <v>24VDC</v>
      </c>
      <c r="J287" s="75" t="s">
        <v>966</v>
      </c>
      <c r="K287" s="55" t="str">
        <f t="shared" si="121"/>
        <v>SL3-BCB-ES3</v>
      </c>
      <c r="L287" s="72"/>
      <c r="M287" s="143" t="e">
        <f>IF($J287&lt;&gt;"",IF(VLOOKUP($J287,INSTRUMENT_LIST!$L$10:$R$716,3,FALSE)=0,"",VLOOKUP($J287,INSTRUMENT_LIST!$L$10:$R$716,3,FALSE)),"")</f>
        <v>#N/A</v>
      </c>
      <c r="N287" s="143" t="e">
        <f>IF($J287&lt;&gt;"",IF(VLOOKUP($J287,INSTRUMENT_LIST!$L$10:$R$716,4,FALSE)=0,"",VLOOKUP($J287,INSTRUMENT_LIST!$L$10:$R$716,4,FALSE)),"")&amp;" "&amp;IF($J287&lt;&gt;"",IF(VLOOKUP($J287,INSTRUMENT_LIST!$L$10:$R$716,5,FALSE)=0,"",SUBSTITUTE(VLOOKUP($J287,INSTRUMENT_LIST!$L$10:$R$716,5,FALSE),"LOCAL CONTROL STATION","LCS")),"")</f>
        <v>#N/A</v>
      </c>
      <c r="O287" s="143" t="e">
        <f>IF($J287&lt;&gt;"",IF(VLOOKUP($J287,INSTRUMENT_LIST!$L$10:$R$716,6,FALSE)=0,"",VLOOKUP($J287,INSTRUMENT_LIST!$L$10:$R$716,6,FALSE)),"")</f>
        <v>#N/A</v>
      </c>
      <c r="P287" s="143" t="e">
        <f>IF($J287&lt;&gt;"",IF(VLOOKUP($J287,INSTRUMENT_LIST!$L$10:$R$716,7,FALSE)=0,"",VLOOKUP($J287,INSTRUMENT_LIST!$L$10:$R$716,7,FALSE)),"")</f>
        <v>#N/A</v>
      </c>
      <c r="Q287" s="143" t="e">
        <f t="shared" si="119"/>
        <v>#N/A</v>
      </c>
      <c r="R287" s="160"/>
      <c r="S287" s="160"/>
      <c r="T287" s="160"/>
      <c r="U287" s="160"/>
      <c r="V287" s="160"/>
      <c r="W287" s="160"/>
      <c r="X287" s="160"/>
      <c r="Y287" s="160"/>
      <c r="Z287" s="160"/>
      <c r="AA287" s="160"/>
      <c r="AB287" s="68" t="str">
        <f t="shared" si="122"/>
        <v>SDI_0202.03</v>
      </c>
      <c r="AC287" s="55"/>
      <c r="AD287" s="55"/>
      <c r="AE287" s="38" t="str">
        <f t="shared" si="120"/>
        <v>SL3-MEH-ACP1</v>
      </c>
    </row>
    <row r="288" spans="1:31" ht="15" customHeight="1" x14ac:dyDescent="0.25">
      <c r="A288" s="276" t="s">
        <v>9</v>
      </c>
      <c r="B288" s="261" t="str">
        <f t="shared" si="118"/>
        <v>SL3-MEH-ACP1</v>
      </c>
      <c r="C288" s="289" t="s">
        <v>660</v>
      </c>
      <c r="D288" s="73" t="s">
        <v>660</v>
      </c>
      <c r="E288" s="70" t="s">
        <v>676</v>
      </c>
      <c r="F288" s="29" t="str">
        <f>IFERROR(CONCATENATE(VLOOKUP(G288,'LOOK-UP TABLES'!$E$9:$J$101,5,FALSE),C288,D288,VLOOKUP(G288,'LOOK-UP TABLES'!$E$9:$J$101,6,FALSE),E288),"")</f>
        <v>I_0202-04</v>
      </c>
      <c r="G288" s="71" t="s">
        <v>957</v>
      </c>
      <c r="H288" s="26" t="str">
        <f>IFERROR(VLOOKUP(G288,'LOOK-UP TABLES'!$E$9:$J$101,2,FALSE),"")</f>
        <v>SDI</v>
      </c>
      <c r="I288" s="29" t="str">
        <f>IFERROR(VLOOKUP(G288,'LOOK-UP TABLES'!$E$9:$J$101,3,FALSE),"")</f>
        <v>24VDC</v>
      </c>
      <c r="J288" s="75" t="s">
        <v>967</v>
      </c>
      <c r="K288" s="513" t="str">
        <f>IF(J288&lt;&gt;"",CONCATENATE(J288,L288),"SPARE")</f>
        <v>SL3-BCB-PC1</v>
      </c>
      <c r="L288" s="72"/>
      <c r="M288" s="143" t="str">
        <f>IF($J288&lt;&gt;"",IF(VLOOKUP($J288,INSTRUMENT_LIST!$L$10:$R$716,3,FALSE)=0,"",VLOOKUP($J288,INSTRUMENT_LIST!$L$10:$R$716,3,FALSE)),"")</f>
        <v>Shiploader 3</v>
      </c>
      <c r="N288" s="143" t="str">
        <f>IF($J288&lt;&gt;"",IF(VLOOKUP($J288,INSTRUMENT_LIST!$L$10:$R$716,4,FALSE)=0,"",VLOOKUP($J288,INSTRUMENT_LIST!$L$10:$R$716,4,FALSE)),"")&amp;" "&amp;IF($J288&lt;&gt;"",IF(VLOOKUP($J288,INSTRUMENT_LIST!$L$10:$R$716,5,FALSE)=0,"",SUBSTITUTE(VLOOKUP($J288,INSTRUMENT_LIST!$L$10:$R$716,5,FALSE),"LOCAL CONTROL STATION","LCS")),"")</f>
        <v>Boom Conveyor Bridge Left Side, Tail End</v>
      </c>
      <c r="O288" s="143" t="str">
        <f>IF($J288&lt;&gt;"",IF(VLOOKUP($J288,INSTRUMENT_LIST!$L$10:$R$716,6,FALSE)=0,"",VLOOKUP($J288,INSTRUMENT_LIST!$L$10:$R$716,6,FALSE)),"")</f>
        <v>Emergency Stop</v>
      </c>
      <c r="P288" s="143" t="str">
        <f>IF($J288&lt;&gt;"",IF(VLOOKUP($J288,INSTRUMENT_LIST!$L$10:$R$716,7,FALSE)=0,"",VLOOKUP($J288,INSTRUMENT_LIST!$L$10:$R$716,7,FALSE)),"")</f>
        <v>Pull Cord</v>
      </c>
      <c r="Q288" s="143" t="str">
        <f t="shared" si="119"/>
        <v xml:space="preserve">Shiploader 3 Boom Conveyor Bridge Left Side, Tail End Emergency Stop Pull Cord </v>
      </c>
      <c r="R288" s="160"/>
      <c r="S288" s="160"/>
      <c r="T288" s="161"/>
      <c r="U288" s="160"/>
      <c r="V288" s="160"/>
      <c r="W288" s="160"/>
      <c r="X288" s="160"/>
      <c r="Y288" s="160"/>
      <c r="Z288" s="160"/>
      <c r="AA288" s="160"/>
      <c r="AB288" s="68" t="str">
        <f t="shared" si="122"/>
        <v>SDI_0202.04</v>
      </c>
      <c r="AC288" s="55"/>
      <c r="AD288" s="55"/>
      <c r="AE288" s="38" t="str">
        <f t="shared" si="120"/>
        <v>SL3-MEH-ACP1</v>
      </c>
    </row>
    <row r="289" spans="1:31" ht="15" customHeight="1" x14ac:dyDescent="0.25">
      <c r="A289" s="276" t="s">
        <v>9</v>
      </c>
      <c r="B289" s="261" t="str">
        <f t="shared" si="118"/>
        <v>SL3-MEH-ACP1</v>
      </c>
      <c r="C289" s="289" t="s">
        <v>660</v>
      </c>
      <c r="D289" s="73" t="s">
        <v>660</v>
      </c>
      <c r="E289" s="70" t="s">
        <v>678</v>
      </c>
      <c r="F289" s="29" t="str">
        <f>IFERROR(CONCATENATE(VLOOKUP(G289,'LOOK-UP TABLES'!$E$9:$J$101,5,FALSE),C289,D289,VLOOKUP(G289,'LOOK-UP TABLES'!$E$9:$J$101,6,FALSE),E289),"")</f>
        <v>I_0202-05</v>
      </c>
      <c r="G289" s="71" t="s">
        <v>957</v>
      </c>
      <c r="H289" s="26" t="str">
        <f>IFERROR(VLOOKUP(G289,'LOOK-UP TABLES'!$E$9:$J$101,2,FALSE),"")</f>
        <v>SDI</v>
      </c>
      <c r="I289" s="29" t="str">
        <f>IFERROR(VLOOKUP(G289,'LOOK-UP TABLES'!$E$9:$J$101,3,FALSE),"")</f>
        <v>24VDC</v>
      </c>
      <c r="J289" s="75" t="s">
        <v>968</v>
      </c>
      <c r="K289" s="513" t="str">
        <f t="shared" si="121"/>
        <v>SL3-BCB-PC2</v>
      </c>
      <c r="L289" s="72"/>
      <c r="M289" s="143" t="str">
        <f>IF($J289&lt;&gt;"",IF(VLOOKUP($J289,INSTRUMENT_LIST!$L$10:$R$716,3,FALSE)=0,"",VLOOKUP($J289,INSTRUMENT_LIST!$L$10:$R$716,3,FALSE)),"")</f>
        <v>Shiploader 3</v>
      </c>
      <c r="N289" s="143" t="str">
        <f>IF($J289&lt;&gt;"",IF(VLOOKUP($J289,INSTRUMENT_LIST!$L$10:$R$716,4,FALSE)=0,"",VLOOKUP($J289,INSTRUMENT_LIST!$L$10:$R$716,4,FALSE)),"")&amp;" "&amp;IF($J289&lt;&gt;"",IF(VLOOKUP($J289,INSTRUMENT_LIST!$L$10:$R$716,5,FALSE)=0,"",SUBSTITUTE(VLOOKUP($J289,INSTRUMENT_LIST!$L$10:$R$716,5,FALSE),"LOCAL CONTROL STATION","LCS")),"")</f>
        <v>Boom Conveyor Bridge Right Side, Tail End</v>
      </c>
      <c r="O289" s="143" t="str">
        <f>IF($J289&lt;&gt;"",IF(VLOOKUP($J289,INSTRUMENT_LIST!$L$10:$R$716,6,FALSE)=0,"",VLOOKUP($J289,INSTRUMENT_LIST!$L$10:$R$716,6,FALSE)),"")</f>
        <v>Emergency Stop</v>
      </c>
      <c r="P289" s="143" t="str">
        <f>IF($J289&lt;&gt;"",IF(VLOOKUP($J289,INSTRUMENT_LIST!$L$10:$R$716,7,FALSE)=0,"",VLOOKUP($J289,INSTRUMENT_LIST!$L$10:$R$716,7,FALSE)),"")</f>
        <v>Pull Cord</v>
      </c>
      <c r="Q289" s="143" t="str">
        <f t="shared" si="119"/>
        <v xml:space="preserve">Shiploader 3 Boom Conveyor Bridge Right Side, Tail End Emergency Stop Pull Cord </v>
      </c>
      <c r="R289" s="160"/>
      <c r="S289" s="160"/>
      <c r="T289" s="160"/>
      <c r="U289" s="160"/>
      <c r="V289" s="160"/>
      <c r="W289" s="160"/>
      <c r="X289" s="160"/>
      <c r="Y289" s="160"/>
      <c r="Z289" s="160"/>
      <c r="AA289" s="160"/>
      <c r="AB289" s="68" t="str">
        <f t="shared" si="122"/>
        <v>SDI_0202.05</v>
      </c>
      <c r="AC289" s="55"/>
      <c r="AD289" s="55"/>
      <c r="AE289" s="38" t="str">
        <f t="shared" si="120"/>
        <v>SL3-MEH-ACP1</v>
      </c>
    </row>
    <row r="290" spans="1:31" ht="15" customHeight="1" x14ac:dyDescent="0.25">
      <c r="A290" s="276" t="s">
        <v>9</v>
      </c>
      <c r="B290" s="261" t="str">
        <f t="shared" si="118"/>
        <v>SL3-MEH-ACP1</v>
      </c>
      <c r="C290" s="289" t="s">
        <v>660</v>
      </c>
      <c r="D290" s="73" t="s">
        <v>660</v>
      </c>
      <c r="E290" s="70" t="s">
        <v>679</v>
      </c>
      <c r="F290" s="29" t="str">
        <f>IFERROR(CONCATENATE(VLOOKUP(G290,'LOOK-UP TABLES'!$E$9:$J$101,5,FALSE),C290,D290,VLOOKUP(G290,'LOOK-UP TABLES'!$E$9:$J$101,6,FALSE),E290),"")</f>
        <v>I_0202-06</v>
      </c>
      <c r="G290" s="71" t="s">
        <v>957</v>
      </c>
      <c r="H290" s="26" t="str">
        <f>IFERROR(VLOOKUP(G290,'LOOK-UP TABLES'!$E$9:$J$101,2,FALSE),"")</f>
        <v>SDI</v>
      </c>
      <c r="I290" s="29" t="str">
        <f>IFERROR(VLOOKUP(G290,'LOOK-UP TABLES'!$E$9:$J$101,3,FALSE),"")</f>
        <v>24VDC</v>
      </c>
      <c r="J290" s="75" t="s">
        <v>969</v>
      </c>
      <c r="K290" s="513" t="str">
        <f t="shared" si="121"/>
        <v>SL3-BCB-PC3</v>
      </c>
      <c r="L290" s="72"/>
      <c r="M290" s="143" t="str">
        <f>IF($J290&lt;&gt;"",IF(VLOOKUP($J290,INSTRUMENT_LIST!$L$10:$R$716,3,FALSE)=0,"",VLOOKUP($J290,INSTRUMENT_LIST!$L$10:$R$716,3,FALSE)),"")</f>
        <v>Shiploader 3</v>
      </c>
      <c r="N290" s="143" t="str">
        <f>IF($J290&lt;&gt;"",IF(VLOOKUP($J290,INSTRUMENT_LIST!$L$10:$R$716,4,FALSE)=0,"",VLOOKUP($J290,INSTRUMENT_LIST!$L$10:$R$716,4,FALSE)),"")&amp;" "&amp;IF($J290&lt;&gt;"",IF(VLOOKUP($J290,INSTRUMENT_LIST!$L$10:$R$716,5,FALSE)=0,"",SUBSTITUTE(VLOOKUP($J290,INSTRUMENT_LIST!$L$10:$R$716,5,FALSE),"LOCAL CONTROL STATION","LCS")),"")</f>
        <v>Boom Conveyor Bridge Left Side, Head End</v>
      </c>
      <c r="O290" s="143" t="str">
        <f>IF($J290&lt;&gt;"",IF(VLOOKUP($J290,INSTRUMENT_LIST!$L$10:$R$716,6,FALSE)=0,"",VLOOKUP($J290,INSTRUMENT_LIST!$L$10:$R$716,6,FALSE)),"")</f>
        <v>Emergency Stop</v>
      </c>
      <c r="P290" s="143" t="str">
        <f>IF($J290&lt;&gt;"",IF(VLOOKUP($J290,INSTRUMENT_LIST!$L$10:$R$716,7,FALSE)=0,"",VLOOKUP($J290,INSTRUMENT_LIST!$L$10:$R$716,7,FALSE)),"")</f>
        <v>Pull Cord</v>
      </c>
      <c r="Q290" s="143" t="str">
        <f t="shared" si="119"/>
        <v xml:space="preserve">Shiploader 3 Boom Conveyor Bridge Left Side, Head End Emergency Stop Pull Cord </v>
      </c>
      <c r="R290" s="161"/>
      <c r="S290" s="161"/>
      <c r="T290" s="161"/>
      <c r="U290" s="160"/>
      <c r="V290" s="160"/>
      <c r="W290" s="160"/>
      <c r="X290" s="160"/>
      <c r="Y290" s="160"/>
      <c r="Z290" s="160"/>
      <c r="AA290" s="160"/>
      <c r="AB290" s="68" t="str">
        <f t="shared" si="122"/>
        <v>SDI_0202.06</v>
      </c>
      <c r="AC290" s="55"/>
      <c r="AD290" s="55"/>
      <c r="AE290" s="38" t="str">
        <f t="shared" si="120"/>
        <v>SL3-MEH-ACP1</v>
      </c>
    </row>
    <row r="291" spans="1:31" ht="15" customHeight="1" x14ac:dyDescent="0.25">
      <c r="A291" s="276" t="s">
        <v>9</v>
      </c>
      <c r="B291" s="261" t="str">
        <f t="shared" si="118"/>
        <v>SL3-MEH-ACP1</v>
      </c>
      <c r="C291" s="289" t="s">
        <v>660</v>
      </c>
      <c r="D291" s="73" t="s">
        <v>660</v>
      </c>
      <c r="E291" s="70" t="s">
        <v>680</v>
      </c>
      <c r="F291" s="29" t="str">
        <f>IFERROR(CONCATENATE(VLOOKUP(G291,'LOOK-UP TABLES'!$E$9:$J$101,5,FALSE),C291,D291,VLOOKUP(G291,'LOOK-UP TABLES'!$E$9:$J$101,6,FALSE),E291),"")</f>
        <v>I_0202-07</v>
      </c>
      <c r="G291" s="71" t="s">
        <v>957</v>
      </c>
      <c r="H291" s="26" t="str">
        <f>IFERROR(VLOOKUP(G291,'LOOK-UP TABLES'!$E$9:$J$101,2,FALSE),"")</f>
        <v>SDI</v>
      </c>
      <c r="I291" s="29" t="str">
        <f>IFERROR(VLOOKUP(G291,'LOOK-UP TABLES'!$E$9:$J$101,3,FALSE),"")</f>
        <v>24VDC</v>
      </c>
      <c r="J291" s="75" t="s">
        <v>970</v>
      </c>
      <c r="K291" s="513" t="str">
        <f t="shared" si="121"/>
        <v>SL3-BCB-PC4</v>
      </c>
      <c r="L291" s="72"/>
      <c r="M291" s="143" t="str">
        <f>IF($J291&lt;&gt;"",IF(VLOOKUP($J291,INSTRUMENT_LIST!$L$10:$R$716,3,FALSE)=0,"",VLOOKUP($J291,INSTRUMENT_LIST!$L$10:$R$716,3,FALSE)),"")</f>
        <v>Shiploader 3</v>
      </c>
      <c r="N291" s="143" t="str">
        <f>IF($J291&lt;&gt;"",IF(VLOOKUP($J291,INSTRUMENT_LIST!$L$10:$R$716,4,FALSE)=0,"",VLOOKUP($J291,INSTRUMENT_LIST!$L$10:$R$716,4,FALSE)),"")&amp;" "&amp;IF($J291&lt;&gt;"",IF(VLOOKUP($J291,INSTRUMENT_LIST!$L$10:$R$716,5,FALSE)=0,"",SUBSTITUTE(VLOOKUP($J291,INSTRUMENT_LIST!$L$10:$R$716,5,FALSE),"LOCAL CONTROL STATION","LCS")),"")</f>
        <v>Boom Conveyor Bridge Right Side, Head End</v>
      </c>
      <c r="O291" s="143" t="str">
        <f>IF($J291&lt;&gt;"",IF(VLOOKUP($J291,INSTRUMENT_LIST!$L$10:$R$716,6,FALSE)=0,"",VLOOKUP($J291,INSTRUMENT_LIST!$L$10:$R$716,6,FALSE)),"")</f>
        <v>Emergency Stop</v>
      </c>
      <c r="P291" s="143" t="str">
        <f>IF($J291&lt;&gt;"",IF(VLOOKUP($J291,INSTRUMENT_LIST!$L$10:$R$716,7,FALSE)=0,"",VLOOKUP($J291,INSTRUMENT_LIST!$L$10:$R$716,7,FALSE)),"")</f>
        <v>Pull Cord</v>
      </c>
      <c r="Q291" s="143" t="str">
        <f t="shared" si="119"/>
        <v xml:space="preserve">Shiploader 3 Boom Conveyor Bridge Right Side, Head End Emergency Stop Pull Cord </v>
      </c>
      <c r="R291" s="160"/>
      <c r="S291" s="160"/>
      <c r="T291" s="160"/>
      <c r="U291" s="160"/>
      <c r="V291" s="160"/>
      <c r="W291" s="160"/>
      <c r="X291" s="160"/>
      <c r="Y291" s="160"/>
      <c r="Z291" s="160"/>
      <c r="AA291" s="160"/>
      <c r="AB291" s="68" t="str">
        <f t="shared" si="122"/>
        <v>SDI_0202.07</v>
      </c>
      <c r="AC291" s="55"/>
      <c r="AD291" s="55"/>
      <c r="AE291" s="38" t="str">
        <f t="shared" si="120"/>
        <v>SL3-MEH-ACP1</v>
      </c>
    </row>
    <row r="292" spans="1:31" ht="15" customHeight="1" x14ac:dyDescent="0.25">
      <c r="J292" s="22"/>
    </row>
    <row r="293" spans="1:31" ht="15" customHeight="1" x14ac:dyDescent="0.25">
      <c r="A293" s="144" t="s">
        <v>9</v>
      </c>
      <c r="B293" s="252" t="str">
        <f t="shared" ref="B293:B301" si="123">$B$23</f>
        <v>SL3-MEH-ACP1</v>
      </c>
      <c r="C293" s="341" t="s">
        <v>660</v>
      </c>
      <c r="D293" s="341" t="s">
        <v>661</v>
      </c>
      <c r="E293" s="61"/>
      <c r="F293" s="340" t="str">
        <f>IFERROR(CONCATENATE(VLOOKUP(G293,'LOOK-UP TABLES'!$E$9:$J$101,5,FALSE),C293,D293,VLOOKUP(G293,'LOOK-UP TABLES'!$E$9:$J$101,6,FALSE),E293),"")</f>
        <v>FPD-0203</v>
      </c>
      <c r="G293" s="61" t="s">
        <v>955</v>
      </c>
      <c r="H293" s="62"/>
      <c r="I293" s="61"/>
      <c r="J293" s="142"/>
      <c r="K293" s="142"/>
      <c r="L293" s="63"/>
      <c r="M293" s="62" t="s">
        <v>956</v>
      </c>
      <c r="N293" s="62"/>
      <c r="O293" s="61"/>
      <c r="P293" s="61"/>
      <c r="Q293" s="308" t="str">
        <f t="shared" ref="Q293:Q301" si="124">CONCATENATE(M293,IF(M293&lt;&gt;""," ",""),N293,IF(N293&lt;&gt;""," ",""),O293,IF(O293&lt;&gt;""," ",""),P293,IF(P293&lt;&gt;""," ",""))</f>
        <v xml:space="preserve">Power Distribution </v>
      </c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4"/>
      <c r="AD293" s="65"/>
      <c r="AE293" s="38" t="str">
        <f t="shared" ref="AE293:AE301" si="125">B293</f>
        <v>SL3-MEH-ACP1</v>
      </c>
    </row>
    <row r="294" spans="1:31" ht="15" customHeight="1" x14ac:dyDescent="0.25">
      <c r="A294" s="276" t="s">
        <v>9</v>
      </c>
      <c r="B294" s="261" t="str">
        <f t="shared" si="123"/>
        <v>SL3-MEH-ACP1</v>
      </c>
      <c r="C294" s="289" t="s">
        <v>660</v>
      </c>
      <c r="D294" s="73" t="s">
        <v>661</v>
      </c>
      <c r="E294" s="70" t="s">
        <v>786</v>
      </c>
      <c r="F294" s="29" t="str">
        <f>IFERROR(CONCATENATE(VLOOKUP(G294,'LOOK-UP TABLES'!$E$9:$J$101,5,FALSE),C294,D294,VLOOKUP(G294,'LOOK-UP TABLES'!$E$9:$J$101,6,FALSE),E294),"")</f>
        <v>I_0203-00</v>
      </c>
      <c r="G294" s="71" t="s">
        <v>957</v>
      </c>
      <c r="H294" s="26" t="str">
        <f>IFERROR(VLOOKUP(G294,'LOOK-UP TABLES'!$E$9:$J$101,2,FALSE),"")</f>
        <v>SDI</v>
      </c>
      <c r="I294" s="29" t="str">
        <f>IFERROR(VLOOKUP(G294,'LOOK-UP TABLES'!$E$9:$J$101,3,FALSE),"")</f>
        <v>24VDC</v>
      </c>
      <c r="J294" s="75" t="s">
        <v>971</v>
      </c>
      <c r="K294" s="513" t="str">
        <f t="shared" ref="K294:K301" si="126">IF(J294&lt;&gt;"",CONCATENATE(J294,L294),"SPARE")</f>
        <v>SL3-MEH-ACP1-ESR1-F</v>
      </c>
      <c r="L294" s="335" t="s">
        <v>972</v>
      </c>
      <c r="M294" s="143" t="s">
        <v>61</v>
      </c>
      <c r="N294" s="143" t="s">
        <v>973</v>
      </c>
      <c r="O294" s="143" t="s">
        <v>974</v>
      </c>
      <c r="P294" s="143" t="s">
        <v>975</v>
      </c>
      <c r="Q294" s="143" t="str">
        <f t="shared" si="124"/>
        <v xml:space="preserve">Shiploader 3 Machine E-House ACP1 Boom Hoist Safety Stop ESR1 Relay Feedback </v>
      </c>
      <c r="R294" s="160" t="s">
        <v>836</v>
      </c>
      <c r="S294" s="160" t="s">
        <v>976</v>
      </c>
      <c r="T294" s="160"/>
      <c r="U294" s="160"/>
      <c r="V294" s="160"/>
      <c r="W294" s="160"/>
      <c r="X294" s="160"/>
      <c r="Y294" s="160"/>
      <c r="Z294" s="160"/>
      <c r="AA294" s="160"/>
      <c r="AB294" s="68" t="str">
        <f t="shared" ref="AB294:AB301" si="127">IF((OR(H294="AI",H294="AO")),CONCATENATE(H294,"_",C294,D294,"_CH[",E294,"]"),CONCATENATE(H294,"_",C294,D294,".",E294))</f>
        <v>SDI_0203.00</v>
      </c>
      <c r="AC294" s="75"/>
      <c r="AD294" s="55"/>
      <c r="AE294" s="38" t="str">
        <f t="shared" si="125"/>
        <v>SL3-MEH-ACP1</v>
      </c>
    </row>
    <row r="295" spans="1:31" ht="15" customHeight="1" x14ac:dyDescent="0.25">
      <c r="A295" s="276" t="s">
        <v>9</v>
      </c>
      <c r="B295" s="261" t="str">
        <f t="shared" si="123"/>
        <v>SL3-MEH-ACP1</v>
      </c>
      <c r="C295" s="289" t="s">
        <v>660</v>
      </c>
      <c r="D295" s="73" t="s">
        <v>661</v>
      </c>
      <c r="E295" s="70" t="s">
        <v>645</v>
      </c>
      <c r="F295" s="29" t="str">
        <f>IFERROR(CONCATENATE(VLOOKUP(G295,'LOOK-UP TABLES'!$E$9:$J$101,5,FALSE),C295,D295,VLOOKUP(G295,'LOOK-UP TABLES'!$E$9:$J$101,6,FALSE),E295),"")</f>
        <v>I_0203-01</v>
      </c>
      <c r="G295" s="71" t="s">
        <v>957</v>
      </c>
      <c r="H295" s="26" t="str">
        <f>IFERROR(VLOOKUP(G295,'LOOK-UP TABLES'!$E$9:$J$101,2,FALSE),"")</f>
        <v>SDI</v>
      </c>
      <c r="I295" s="29" t="str">
        <f>IFERROR(VLOOKUP(G295,'LOOK-UP TABLES'!$E$9:$J$101,3,FALSE),"")</f>
        <v>24VDC</v>
      </c>
      <c r="J295" s="75" t="s">
        <v>977</v>
      </c>
      <c r="K295" s="513" t="str">
        <f t="shared" si="126"/>
        <v>SL3-MEH-ACP1-ESR2-F</v>
      </c>
      <c r="L295" s="335" t="s">
        <v>972</v>
      </c>
      <c r="M295" s="143" t="s">
        <v>61</v>
      </c>
      <c r="N295" s="143" t="s">
        <v>973</v>
      </c>
      <c r="O295" s="143" t="s">
        <v>974</v>
      </c>
      <c r="P295" s="143" t="s">
        <v>978</v>
      </c>
      <c r="Q295" s="143" t="str">
        <f t="shared" si="124"/>
        <v xml:space="preserve">Shiploader 3 Machine E-House ACP1 Boom Hoist Safety Stop ESR2 Relay Feedback </v>
      </c>
      <c r="R295" s="160" t="s">
        <v>836</v>
      </c>
      <c r="S295" s="161" t="s">
        <v>976</v>
      </c>
      <c r="T295" s="161"/>
      <c r="U295" s="160"/>
      <c r="V295" s="160"/>
      <c r="W295" s="160"/>
      <c r="X295" s="160"/>
      <c r="Y295" s="160"/>
      <c r="Z295" s="160"/>
      <c r="AA295" s="160"/>
      <c r="AB295" s="68" t="str">
        <f t="shared" si="127"/>
        <v>SDI_0203.01</v>
      </c>
      <c r="AC295" s="55"/>
      <c r="AD295" s="55"/>
      <c r="AE295" s="38" t="str">
        <f t="shared" si="125"/>
        <v>SL3-MEH-ACP1</v>
      </c>
    </row>
    <row r="296" spans="1:31" ht="15" customHeight="1" x14ac:dyDescent="0.25">
      <c r="A296" s="276" t="s">
        <v>9</v>
      </c>
      <c r="B296" s="261" t="str">
        <f t="shared" si="123"/>
        <v>SL3-MEH-ACP1</v>
      </c>
      <c r="C296" s="289" t="s">
        <v>660</v>
      </c>
      <c r="D296" s="73" t="s">
        <v>661</v>
      </c>
      <c r="E296" s="70" t="s">
        <v>660</v>
      </c>
      <c r="F296" s="29" t="str">
        <f>IFERROR(CONCATENATE(VLOOKUP(G296,'LOOK-UP TABLES'!$E$9:$J$101,5,FALSE),C296,D296,VLOOKUP(G296,'LOOK-UP TABLES'!$E$9:$J$101,6,FALSE),E296),"")</f>
        <v>I_0203-02</v>
      </c>
      <c r="G296" s="71" t="s">
        <v>957</v>
      </c>
      <c r="H296" s="26" t="str">
        <f>IFERROR(VLOOKUP(G296,'LOOK-UP TABLES'!$E$9:$J$101,2,FALSE),"")</f>
        <v>SDI</v>
      </c>
      <c r="I296" s="29" t="str">
        <f>IFERROR(VLOOKUP(G296,'LOOK-UP TABLES'!$E$9:$J$101,3,FALSE),"")</f>
        <v>24VDC</v>
      </c>
      <c r="J296" s="75" t="s">
        <v>979</v>
      </c>
      <c r="K296" s="513" t="str">
        <f t="shared" si="126"/>
        <v>SL3-MEH-ACP1-ESR3-F</v>
      </c>
      <c r="L296" s="335" t="s">
        <v>972</v>
      </c>
      <c r="M296" s="143" t="s">
        <v>61</v>
      </c>
      <c r="N296" s="143" t="s">
        <v>973</v>
      </c>
      <c r="O296" s="143" t="s">
        <v>980</v>
      </c>
      <c r="P296" s="143" t="s">
        <v>981</v>
      </c>
      <c r="Q296" s="143" t="str">
        <f t="shared" si="124"/>
        <v xml:space="preserve">Shiploader 3 Machine E-House ACP1 Boom Conveyor Safety Stop ESR3 Relay Feedback </v>
      </c>
      <c r="R296" s="160" t="s">
        <v>836</v>
      </c>
      <c r="S296" s="161" t="s">
        <v>837</v>
      </c>
      <c r="T296" s="161"/>
      <c r="U296" s="160"/>
      <c r="V296" s="160"/>
      <c r="W296" s="160"/>
      <c r="X296" s="160"/>
      <c r="Y296" s="160"/>
      <c r="Z296" s="160"/>
      <c r="AA296" s="160"/>
      <c r="AB296" s="68" t="str">
        <f t="shared" si="127"/>
        <v>SDI_0203.02</v>
      </c>
      <c r="AC296" s="55"/>
      <c r="AD296" s="55"/>
      <c r="AE296" s="38" t="str">
        <f t="shared" si="125"/>
        <v>SL3-MEH-ACP1</v>
      </c>
    </row>
    <row r="297" spans="1:31" ht="15" customHeight="1" x14ac:dyDescent="0.25">
      <c r="A297" s="276" t="s">
        <v>9</v>
      </c>
      <c r="B297" s="261" t="str">
        <f t="shared" si="123"/>
        <v>SL3-MEH-ACP1</v>
      </c>
      <c r="C297" s="289" t="s">
        <v>660</v>
      </c>
      <c r="D297" s="73" t="s">
        <v>661</v>
      </c>
      <c r="E297" s="70" t="s">
        <v>661</v>
      </c>
      <c r="F297" s="29" t="str">
        <f>IFERROR(CONCATENATE(VLOOKUP(G297,'LOOK-UP TABLES'!$E$9:$J$101,5,FALSE),C297,D297,VLOOKUP(G297,'LOOK-UP TABLES'!$E$9:$J$101,6,FALSE),E297),"")</f>
        <v>I_0203-03</v>
      </c>
      <c r="G297" s="71" t="s">
        <v>957</v>
      </c>
      <c r="H297" s="26" t="str">
        <f>IFERROR(VLOOKUP(G297,'LOOK-UP TABLES'!$E$9:$J$101,2,FALSE),"")</f>
        <v>SDI</v>
      </c>
      <c r="I297" s="29" t="str">
        <f>IFERROR(VLOOKUP(G297,'LOOK-UP TABLES'!$E$9:$J$101,3,FALSE),"")</f>
        <v>24VDC</v>
      </c>
      <c r="J297" s="75" t="s">
        <v>982</v>
      </c>
      <c r="K297" s="513" t="str">
        <f t="shared" si="126"/>
        <v>SL3-MEH-ACP1-ESR4-F</v>
      </c>
      <c r="L297" s="335" t="s">
        <v>972</v>
      </c>
      <c r="M297" s="143" t="s">
        <v>61</v>
      </c>
      <c r="N297" s="143" t="s">
        <v>973</v>
      </c>
      <c r="O297" s="143" t="s">
        <v>980</v>
      </c>
      <c r="P297" s="143" t="s">
        <v>983</v>
      </c>
      <c r="Q297" s="143" t="str">
        <f t="shared" si="124"/>
        <v xml:space="preserve">Shiploader 3 Machine E-House ACP1 Boom Conveyor Safety Stop ESR4 Relay Feedback </v>
      </c>
      <c r="R297" s="160" t="s">
        <v>836</v>
      </c>
      <c r="S297" s="160" t="s">
        <v>837</v>
      </c>
      <c r="T297" s="160"/>
      <c r="U297" s="160"/>
      <c r="V297" s="160"/>
      <c r="W297" s="160"/>
      <c r="X297" s="160"/>
      <c r="Y297" s="160"/>
      <c r="Z297" s="160"/>
      <c r="AA297" s="160"/>
      <c r="AB297" s="68" t="str">
        <f t="shared" si="127"/>
        <v>SDI_0203.03</v>
      </c>
      <c r="AC297" s="55"/>
      <c r="AD297" s="55"/>
      <c r="AE297" s="38" t="str">
        <f t="shared" si="125"/>
        <v>SL3-MEH-ACP1</v>
      </c>
    </row>
    <row r="298" spans="1:31" ht="15" customHeight="1" x14ac:dyDescent="0.25">
      <c r="A298" s="276" t="s">
        <v>9</v>
      </c>
      <c r="B298" s="261" t="str">
        <f t="shared" si="123"/>
        <v>SL3-MEH-ACP1</v>
      </c>
      <c r="C298" s="289" t="s">
        <v>660</v>
      </c>
      <c r="D298" s="73" t="s">
        <v>661</v>
      </c>
      <c r="E298" s="70" t="s">
        <v>676</v>
      </c>
      <c r="F298" s="29" t="str">
        <f>IFERROR(CONCATENATE(VLOOKUP(G298,'LOOK-UP TABLES'!$E$9:$J$101,5,FALSE),C298,D298,VLOOKUP(G298,'LOOK-UP TABLES'!$E$9:$J$101,6,FALSE),E298),"")</f>
        <v>I_0203-04</v>
      </c>
      <c r="G298" s="71" t="s">
        <v>957</v>
      </c>
      <c r="H298" s="26" t="str">
        <f>IFERROR(VLOOKUP(G298,'LOOK-UP TABLES'!$E$9:$J$101,2,FALSE),"")</f>
        <v>SDI</v>
      </c>
      <c r="I298" s="29" t="str">
        <f>IFERROR(VLOOKUP(G298,'LOOK-UP TABLES'!$E$9:$J$101,3,FALSE),"")</f>
        <v>24VDC</v>
      </c>
      <c r="J298" s="75" t="s">
        <v>984</v>
      </c>
      <c r="K298" s="513" t="str">
        <f t="shared" si="126"/>
        <v>SL3-MEH-ACP1-ESR5-F</v>
      </c>
      <c r="L298" s="335" t="s">
        <v>972</v>
      </c>
      <c r="M298" s="143" t="s">
        <v>61</v>
      </c>
      <c r="N298" s="143" t="s">
        <v>973</v>
      </c>
      <c r="O298" s="143" t="s">
        <v>985</v>
      </c>
      <c r="P298" s="143" t="s">
        <v>986</v>
      </c>
      <c r="Q298" s="143" t="str">
        <f t="shared" si="124"/>
        <v xml:space="preserve">Shiploader 3 Machine E-House ACP1 Slew Safety Stop ESR5 Relay Feedback </v>
      </c>
      <c r="R298" s="160" t="s">
        <v>836</v>
      </c>
      <c r="S298" s="160" t="s">
        <v>837</v>
      </c>
      <c r="T298" s="161"/>
      <c r="U298" s="160"/>
      <c r="V298" s="160"/>
      <c r="W298" s="160"/>
      <c r="X298" s="160"/>
      <c r="Y298" s="160"/>
      <c r="Z298" s="160"/>
      <c r="AA298" s="160"/>
      <c r="AB298" s="68" t="str">
        <f t="shared" si="127"/>
        <v>SDI_0203.04</v>
      </c>
      <c r="AC298" s="55"/>
      <c r="AD298" s="55"/>
      <c r="AE298" s="38" t="str">
        <f t="shared" si="125"/>
        <v>SL3-MEH-ACP1</v>
      </c>
    </row>
    <row r="299" spans="1:31" ht="15" customHeight="1" x14ac:dyDescent="0.25">
      <c r="A299" s="276" t="s">
        <v>9</v>
      </c>
      <c r="B299" s="261" t="str">
        <f t="shared" si="123"/>
        <v>SL3-MEH-ACP1</v>
      </c>
      <c r="C299" s="289" t="s">
        <v>660</v>
      </c>
      <c r="D299" s="73" t="s">
        <v>661</v>
      </c>
      <c r="E299" s="70" t="s">
        <v>678</v>
      </c>
      <c r="F299" s="29" t="str">
        <f>IFERROR(CONCATENATE(VLOOKUP(G299,'LOOK-UP TABLES'!$E$9:$J$101,5,FALSE),C299,D299,VLOOKUP(G299,'LOOK-UP TABLES'!$E$9:$J$101,6,FALSE),E299),"")</f>
        <v>I_0203-05</v>
      </c>
      <c r="G299" s="71" t="s">
        <v>957</v>
      </c>
      <c r="H299" s="26" t="str">
        <f>IFERROR(VLOOKUP(G299,'LOOK-UP TABLES'!$E$9:$J$101,2,FALSE),"")</f>
        <v>SDI</v>
      </c>
      <c r="I299" s="29" t="str">
        <f>IFERROR(VLOOKUP(G299,'LOOK-UP TABLES'!$E$9:$J$101,3,FALSE),"")</f>
        <v>24VDC</v>
      </c>
      <c r="J299" s="75" t="s">
        <v>987</v>
      </c>
      <c r="K299" s="513" t="str">
        <f t="shared" si="126"/>
        <v>SL3-MEH-ACP1-ESR6-F</v>
      </c>
      <c r="L299" s="335" t="s">
        <v>972</v>
      </c>
      <c r="M299" s="143" t="s">
        <v>61</v>
      </c>
      <c r="N299" s="143" t="s">
        <v>973</v>
      </c>
      <c r="O299" s="143" t="s">
        <v>985</v>
      </c>
      <c r="P299" s="143" t="s">
        <v>988</v>
      </c>
      <c r="Q299" s="143" t="str">
        <f t="shared" si="124"/>
        <v xml:space="preserve">Shiploader 3 Machine E-House ACP1 Slew Safety Stop ESR6 Relay Feedback </v>
      </c>
      <c r="R299" s="160" t="s">
        <v>836</v>
      </c>
      <c r="S299" s="160" t="s">
        <v>837</v>
      </c>
      <c r="T299" s="160"/>
      <c r="U299" s="160"/>
      <c r="V299" s="160"/>
      <c r="W299" s="160"/>
      <c r="X299" s="160"/>
      <c r="Y299" s="160"/>
      <c r="Z299" s="160"/>
      <c r="AA299" s="160"/>
      <c r="AB299" s="68" t="str">
        <f t="shared" si="127"/>
        <v>SDI_0203.05</v>
      </c>
      <c r="AC299" s="55"/>
      <c r="AD299" s="55"/>
      <c r="AE299" s="38" t="str">
        <f t="shared" si="125"/>
        <v>SL3-MEH-ACP1</v>
      </c>
    </row>
    <row r="300" spans="1:31" ht="15" customHeight="1" x14ac:dyDescent="0.25">
      <c r="A300" s="276" t="s">
        <v>9</v>
      </c>
      <c r="B300" s="261" t="str">
        <f t="shared" si="123"/>
        <v>SL3-MEH-ACP1</v>
      </c>
      <c r="C300" s="289" t="s">
        <v>660</v>
      </c>
      <c r="D300" s="73" t="s">
        <v>661</v>
      </c>
      <c r="E300" s="70" t="s">
        <v>679</v>
      </c>
      <c r="F300" s="29" t="str">
        <f>IFERROR(CONCATENATE(VLOOKUP(G300,'LOOK-UP TABLES'!$E$9:$J$101,5,FALSE),C300,D300,VLOOKUP(G300,'LOOK-UP TABLES'!$E$9:$J$101,6,FALSE),E300),"")</f>
        <v>I_0203-06</v>
      </c>
      <c r="G300" s="71" t="s">
        <v>957</v>
      </c>
      <c r="H300" s="26" t="str">
        <f>IFERROR(VLOOKUP(G300,'LOOK-UP TABLES'!$E$9:$J$101,2,FALSE),"")</f>
        <v>SDI</v>
      </c>
      <c r="I300" s="29" t="str">
        <f>IFERROR(VLOOKUP(G300,'LOOK-UP TABLES'!$E$9:$J$101,3,FALSE),"")</f>
        <v>24VDC</v>
      </c>
      <c r="J300" s="75" t="s">
        <v>989</v>
      </c>
      <c r="K300" s="513" t="str">
        <f t="shared" si="126"/>
        <v>SL3-MEH-ACP1-ESR7-F</v>
      </c>
      <c r="L300" s="335" t="s">
        <v>972</v>
      </c>
      <c r="M300" s="143" t="s">
        <v>61</v>
      </c>
      <c r="N300" s="143" t="s">
        <v>973</v>
      </c>
      <c r="O300" s="143" t="s">
        <v>985</v>
      </c>
      <c r="P300" s="143" t="s">
        <v>990</v>
      </c>
      <c r="Q300" s="143" t="str">
        <f t="shared" si="124"/>
        <v xml:space="preserve">Shiploader 3 Machine E-House ACP1 Slew Safety Stop ESR7 Relay Feedback </v>
      </c>
      <c r="R300" s="160" t="s">
        <v>836</v>
      </c>
      <c r="S300" s="161" t="s">
        <v>837</v>
      </c>
      <c r="T300" s="161"/>
      <c r="U300" s="160"/>
      <c r="V300" s="160"/>
      <c r="W300" s="160"/>
      <c r="X300" s="160"/>
      <c r="Y300" s="160"/>
      <c r="Z300" s="160"/>
      <c r="AA300" s="160"/>
      <c r="AB300" s="68" t="str">
        <f t="shared" si="127"/>
        <v>SDI_0203.06</v>
      </c>
      <c r="AC300" s="55"/>
      <c r="AD300" s="55"/>
      <c r="AE300" s="38" t="str">
        <f t="shared" si="125"/>
        <v>SL3-MEH-ACP1</v>
      </c>
    </row>
    <row r="301" spans="1:31" ht="15" customHeight="1" x14ac:dyDescent="0.25">
      <c r="A301" s="276" t="s">
        <v>9</v>
      </c>
      <c r="B301" s="261" t="str">
        <f t="shared" si="123"/>
        <v>SL3-MEH-ACP1</v>
      </c>
      <c r="C301" s="289" t="s">
        <v>660</v>
      </c>
      <c r="D301" s="73" t="s">
        <v>661</v>
      </c>
      <c r="E301" s="70" t="s">
        <v>680</v>
      </c>
      <c r="F301" s="29" t="str">
        <f>IFERROR(CONCATENATE(VLOOKUP(G301,'LOOK-UP TABLES'!$E$9:$J$101,5,FALSE),C301,D301,VLOOKUP(G301,'LOOK-UP TABLES'!$E$9:$J$101,6,FALSE),E301),"")</f>
        <v>I_0203-07</v>
      </c>
      <c r="G301" s="71" t="s">
        <v>957</v>
      </c>
      <c r="H301" s="26" t="str">
        <f>IFERROR(VLOOKUP(G301,'LOOK-UP TABLES'!$E$9:$J$101,2,FALSE),"")</f>
        <v>SDI</v>
      </c>
      <c r="I301" s="29" t="str">
        <f>IFERROR(VLOOKUP(G301,'LOOK-UP TABLES'!$E$9:$J$101,3,FALSE),"")</f>
        <v>24VDC</v>
      </c>
      <c r="J301" s="75" t="s">
        <v>991</v>
      </c>
      <c r="K301" s="513" t="str">
        <f t="shared" si="126"/>
        <v>SL3-MEH-ACP1-ESR8-F</v>
      </c>
      <c r="L301" s="335" t="s">
        <v>972</v>
      </c>
      <c r="M301" s="143" t="s">
        <v>61</v>
      </c>
      <c r="N301" s="143" t="s">
        <v>973</v>
      </c>
      <c r="O301" s="143" t="s">
        <v>992</v>
      </c>
      <c r="P301" s="143" t="s">
        <v>993</v>
      </c>
      <c r="Q301" s="143" t="str">
        <f t="shared" si="124"/>
        <v xml:space="preserve">Shiploader 3 Machine E-House ACP1 Shuttle Safety Stop ESR8 Relay Feedback </v>
      </c>
      <c r="R301" s="160" t="s">
        <v>836</v>
      </c>
      <c r="S301" s="160" t="s">
        <v>976</v>
      </c>
      <c r="T301" s="160"/>
      <c r="U301" s="160"/>
      <c r="V301" s="160"/>
      <c r="W301" s="160"/>
      <c r="X301" s="160"/>
      <c r="Y301" s="160"/>
      <c r="Z301" s="160"/>
      <c r="AA301" s="160"/>
      <c r="AB301" s="68" t="str">
        <f t="shared" si="127"/>
        <v>SDI_0203.07</v>
      </c>
      <c r="AC301" s="55"/>
      <c r="AD301" s="55"/>
      <c r="AE301" s="38" t="str">
        <f t="shared" si="125"/>
        <v>SL3-MEH-ACP1</v>
      </c>
    </row>
    <row r="302" spans="1:31" ht="15" customHeight="1" x14ac:dyDescent="0.25">
      <c r="J302" s="22"/>
    </row>
    <row r="303" spans="1:31" ht="15" customHeight="1" x14ac:dyDescent="0.25">
      <c r="A303" s="144" t="s">
        <v>9</v>
      </c>
      <c r="B303" s="252" t="str">
        <f t="shared" ref="B303:B311" si="128">$B$23</f>
        <v>SL3-MEH-ACP1</v>
      </c>
      <c r="C303" s="341" t="s">
        <v>660</v>
      </c>
      <c r="D303" s="341" t="s">
        <v>676</v>
      </c>
      <c r="E303" s="61"/>
      <c r="F303" s="340" t="str">
        <f>IFERROR(CONCATENATE(VLOOKUP(G303,'LOOK-UP TABLES'!$E$9:$J$101,5,FALSE),C303,D303,VLOOKUP(G303,'LOOK-UP TABLES'!$E$9:$J$101,6,FALSE),E303),"")</f>
        <v>FPD-0204</v>
      </c>
      <c r="G303" s="61" t="s">
        <v>955</v>
      </c>
      <c r="H303" s="62"/>
      <c r="I303" s="61"/>
      <c r="J303" s="142"/>
      <c r="K303" s="142"/>
      <c r="L303" s="63"/>
      <c r="M303" s="62" t="s">
        <v>956</v>
      </c>
      <c r="N303" s="62"/>
      <c r="O303" s="61"/>
      <c r="P303" s="61"/>
      <c r="Q303" s="308" t="str">
        <f t="shared" ref="Q303:Q311" si="129">CONCATENATE(M303,IF(M303&lt;&gt;""," ",""),N303,IF(N303&lt;&gt;""," ",""),O303,IF(O303&lt;&gt;""," ",""),P303,IF(P303&lt;&gt;""," ",""))</f>
        <v xml:space="preserve">Power Distribution </v>
      </c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4"/>
      <c r="AD303" s="65"/>
      <c r="AE303" s="38" t="str">
        <f t="shared" ref="AE303:AE311" si="130">B303</f>
        <v>SL3-MEH-ACP1</v>
      </c>
    </row>
    <row r="304" spans="1:31" ht="15" customHeight="1" x14ac:dyDescent="0.25">
      <c r="A304" s="276" t="s">
        <v>9</v>
      </c>
      <c r="B304" s="261" t="str">
        <f t="shared" si="128"/>
        <v>SL3-MEH-ACP1</v>
      </c>
      <c r="C304" s="289" t="s">
        <v>660</v>
      </c>
      <c r="D304" s="73" t="s">
        <v>676</v>
      </c>
      <c r="E304" s="70" t="s">
        <v>786</v>
      </c>
      <c r="F304" s="29" t="str">
        <f>IFERROR(CONCATENATE(VLOOKUP(G304,'LOOK-UP TABLES'!$E$9:$J$101,5,FALSE),C304,D304,VLOOKUP(G304,'LOOK-UP TABLES'!$E$9:$J$101,6,FALSE),E304),"")</f>
        <v>I_0204-00</v>
      </c>
      <c r="G304" s="71" t="s">
        <v>957</v>
      </c>
      <c r="H304" s="26" t="str">
        <f>IFERROR(VLOOKUP(G304,'LOOK-UP TABLES'!$E$9:$J$101,2,FALSE),"")</f>
        <v>SDI</v>
      </c>
      <c r="I304" s="29" t="str">
        <f>IFERROR(VLOOKUP(G304,'LOOK-UP TABLES'!$E$9:$J$101,3,FALSE),"")</f>
        <v>24VDC</v>
      </c>
      <c r="J304" s="75" t="s">
        <v>994</v>
      </c>
      <c r="K304" s="513" t="str">
        <f t="shared" ref="K304:K311" si="131">IF(J304&lt;&gt;"",CONCATENATE(J304,L304),"SPARE")</f>
        <v>SL3-MEH-ACP1-ESR9-F</v>
      </c>
      <c r="L304" s="335" t="s">
        <v>972</v>
      </c>
      <c r="M304" s="143" t="s">
        <v>61</v>
      </c>
      <c r="N304" s="143" t="s">
        <v>973</v>
      </c>
      <c r="O304" s="143" t="s">
        <v>992</v>
      </c>
      <c r="P304" s="143" t="s">
        <v>995</v>
      </c>
      <c r="Q304" s="143" t="str">
        <f t="shared" si="129"/>
        <v xml:space="preserve">Shiploader 3 Machine E-House ACP1 Shuttle Safety Stop ESR9 Relay Feedback </v>
      </c>
      <c r="R304" s="160" t="s">
        <v>836</v>
      </c>
      <c r="S304" s="160" t="s">
        <v>976</v>
      </c>
      <c r="T304" s="160"/>
      <c r="U304" s="160"/>
      <c r="V304" s="160"/>
      <c r="W304" s="160"/>
      <c r="X304" s="160"/>
      <c r="Y304" s="160"/>
      <c r="Z304" s="160"/>
      <c r="AA304" s="160"/>
      <c r="AB304" s="68" t="str">
        <f t="shared" ref="AB304:AB311" si="132">IF((OR(H304="AI",H304="AO")),CONCATENATE(H304,"_",C304,D304,"_CH[",E304,"]"),CONCATENATE(H304,"_",C304,D304,".",E304))</f>
        <v>SDI_0204.00</v>
      </c>
      <c r="AC304" s="75"/>
      <c r="AD304" s="55"/>
      <c r="AE304" s="38" t="str">
        <f t="shared" si="130"/>
        <v>SL3-MEH-ACP1</v>
      </c>
    </row>
    <row r="305" spans="1:31" ht="15" customHeight="1" x14ac:dyDescent="0.25">
      <c r="A305" s="276" t="s">
        <v>9</v>
      </c>
      <c r="B305" s="261" t="str">
        <f t="shared" si="128"/>
        <v>SL3-MEH-ACP1</v>
      </c>
      <c r="C305" s="289" t="s">
        <v>660</v>
      </c>
      <c r="D305" s="73" t="s">
        <v>676</v>
      </c>
      <c r="E305" s="70" t="s">
        <v>645</v>
      </c>
      <c r="F305" s="29" t="str">
        <f>IFERROR(CONCATENATE(VLOOKUP(G305,'LOOK-UP TABLES'!$E$9:$J$101,5,FALSE),C305,D305,VLOOKUP(G305,'LOOK-UP TABLES'!$E$9:$J$101,6,FALSE),E305),"")</f>
        <v>I_0204-01</v>
      </c>
      <c r="G305" s="71" t="s">
        <v>957</v>
      </c>
      <c r="H305" s="26" t="str">
        <f>IFERROR(VLOOKUP(G305,'LOOK-UP TABLES'!$E$9:$J$101,2,FALSE),"")</f>
        <v>SDI</v>
      </c>
      <c r="I305" s="29" t="str">
        <f>IFERROR(VLOOKUP(G305,'LOOK-UP TABLES'!$E$9:$J$101,3,FALSE),"")</f>
        <v>24VDC</v>
      </c>
      <c r="J305" s="75" t="s">
        <v>996</v>
      </c>
      <c r="K305" s="513" t="str">
        <f t="shared" si="131"/>
        <v>SL3-MEH-ACP1-ESR10-F</v>
      </c>
      <c r="L305" s="335" t="s">
        <v>972</v>
      </c>
      <c r="M305" s="143" t="s">
        <v>61</v>
      </c>
      <c r="N305" s="143" t="s">
        <v>973</v>
      </c>
      <c r="O305" s="143" t="s">
        <v>997</v>
      </c>
      <c r="P305" s="143" t="s">
        <v>998</v>
      </c>
      <c r="Q305" s="143" t="str">
        <f t="shared" si="129"/>
        <v xml:space="preserve">Shiploader 3 Machine E-House ACP1 Spout Safety Stop ESR10 Relay Feedback </v>
      </c>
      <c r="R305" s="160" t="s">
        <v>836</v>
      </c>
      <c r="S305" s="161" t="s">
        <v>976</v>
      </c>
      <c r="T305" s="161"/>
      <c r="U305" s="160"/>
      <c r="V305" s="160"/>
      <c r="W305" s="160"/>
      <c r="X305" s="160"/>
      <c r="Y305" s="160"/>
      <c r="Z305" s="160"/>
      <c r="AA305" s="160"/>
      <c r="AB305" s="68" t="str">
        <f t="shared" si="132"/>
        <v>SDI_0204.01</v>
      </c>
      <c r="AC305" s="55"/>
      <c r="AD305" s="55"/>
      <c r="AE305" s="38" t="str">
        <f t="shared" si="130"/>
        <v>SL3-MEH-ACP1</v>
      </c>
    </row>
    <row r="306" spans="1:31" ht="15" customHeight="1" x14ac:dyDescent="0.25">
      <c r="A306" s="276" t="s">
        <v>9</v>
      </c>
      <c r="B306" s="261" t="str">
        <f t="shared" si="128"/>
        <v>SL3-MEH-ACP1</v>
      </c>
      <c r="C306" s="289" t="s">
        <v>660</v>
      </c>
      <c r="D306" s="73" t="s">
        <v>676</v>
      </c>
      <c r="E306" s="70" t="s">
        <v>660</v>
      </c>
      <c r="F306" s="29" t="str">
        <f>IFERROR(CONCATENATE(VLOOKUP(G306,'LOOK-UP TABLES'!$E$9:$J$101,5,FALSE),C306,D306,VLOOKUP(G306,'LOOK-UP TABLES'!$E$9:$J$101,6,FALSE),E306),"")</f>
        <v>I_0204-02</v>
      </c>
      <c r="G306" s="71" t="s">
        <v>957</v>
      </c>
      <c r="H306" s="26" t="str">
        <f>IFERROR(VLOOKUP(G306,'LOOK-UP TABLES'!$E$9:$J$101,2,FALSE),"")</f>
        <v>SDI</v>
      </c>
      <c r="I306" s="29" t="str">
        <f>IFERROR(VLOOKUP(G306,'LOOK-UP TABLES'!$E$9:$J$101,3,FALSE),"")</f>
        <v>24VDC</v>
      </c>
      <c r="J306" s="21"/>
      <c r="K306" s="55" t="str">
        <f t="shared" si="131"/>
        <v>SPARE</v>
      </c>
      <c r="L306" s="72"/>
      <c r="M306" s="143" t="str">
        <f>IF($J306&lt;&gt;"",IF(VLOOKUP($J306,INSTRUMENT_LIST!$L$10:$R$716,3,FALSE)=0,"",VLOOKUP($J306,INSTRUMENT_LIST!$L$10:$R$716,3,FALSE)),"")</f>
        <v/>
      </c>
      <c r="N306" s="143" t="str">
        <f>IF($J306&lt;&gt;"",IF(VLOOKUP($J306,INSTRUMENT_LIST!$L$10:$R$716,4,FALSE)=0,"",VLOOKUP($J306,INSTRUMENT_LIST!$L$10:$R$716,4,FALSE)),"")&amp;" "&amp;IF($J306&lt;&gt;"",IF(VLOOKUP($J306,INSTRUMENT_LIST!$L$10:$R$716,5,FALSE)=0,"",SUBSTITUTE(VLOOKUP($J306,INSTRUMENT_LIST!$L$10:$R$716,5,FALSE),"LOCAL CONTROL STATION","LCS")),"")</f>
        <v xml:space="preserve"> </v>
      </c>
      <c r="O306" s="143" t="str">
        <f>IF($J306&lt;&gt;"",IF(VLOOKUP($J306,INSTRUMENT_LIST!$L$10:$R$716,6,FALSE)=0,"",VLOOKUP($J306,INSTRUMENT_LIST!$L$10:$R$716,6,FALSE)),"")</f>
        <v/>
      </c>
      <c r="P306" s="143" t="str">
        <f>IF($J306&lt;&gt;"",IF(VLOOKUP($J306,INSTRUMENT_LIST!$L$10:$R$716,7,FALSE)=0,"",VLOOKUP($J306,INSTRUMENT_LIST!$L$10:$R$716,7,FALSE)),"")</f>
        <v/>
      </c>
      <c r="Q306" s="143" t="str">
        <f t="shared" si="129"/>
        <v xml:space="preserve">  </v>
      </c>
      <c r="R306" s="161"/>
      <c r="S306" s="161"/>
      <c r="T306" s="161"/>
      <c r="U306" s="160"/>
      <c r="V306" s="160"/>
      <c r="W306" s="160"/>
      <c r="X306" s="160"/>
      <c r="Y306" s="160"/>
      <c r="Z306" s="160"/>
      <c r="AA306" s="160"/>
      <c r="AB306" s="68" t="str">
        <f t="shared" si="132"/>
        <v>SDI_0204.02</v>
      </c>
      <c r="AC306" s="55"/>
      <c r="AD306" s="55"/>
      <c r="AE306" s="38" t="str">
        <f t="shared" si="130"/>
        <v>SL3-MEH-ACP1</v>
      </c>
    </row>
    <row r="307" spans="1:31" ht="15" customHeight="1" x14ac:dyDescent="0.25">
      <c r="A307" s="276" t="s">
        <v>9</v>
      </c>
      <c r="B307" s="261" t="str">
        <f t="shared" si="128"/>
        <v>SL3-MEH-ACP1</v>
      </c>
      <c r="C307" s="289" t="s">
        <v>660</v>
      </c>
      <c r="D307" s="73" t="s">
        <v>676</v>
      </c>
      <c r="E307" s="70" t="s">
        <v>661</v>
      </c>
      <c r="F307" s="29" t="str">
        <f>IFERROR(CONCATENATE(VLOOKUP(G307,'LOOK-UP TABLES'!$E$9:$J$101,5,FALSE),C307,D307,VLOOKUP(G307,'LOOK-UP TABLES'!$E$9:$J$101,6,FALSE),E307),"")</f>
        <v>I_0204-03</v>
      </c>
      <c r="G307" s="71" t="s">
        <v>957</v>
      </c>
      <c r="H307" s="26" t="str">
        <f>IFERROR(VLOOKUP(G307,'LOOK-UP TABLES'!$E$9:$J$101,2,FALSE),"")</f>
        <v>SDI</v>
      </c>
      <c r="I307" s="29" t="str">
        <f>IFERROR(VLOOKUP(G307,'LOOK-UP TABLES'!$E$9:$J$101,3,FALSE),"")</f>
        <v>24VDC</v>
      </c>
      <c r="J307" s="21"/>
      <c r="K307" s="55" t="str">
        <f t="shared" si="131"/>
        <v>SPARE</v>
      </c>
      <c r="L307" s="72"/>
      <c r="M307" s="143" t="str">
        <f>IF($J307&lt;&gt;"",IF(VLOOKUP($J307,INSTRUMENT_LIST!$L$10:$R$716,3,FALSE)=0,"",VLOOKUP($J307,INSTRUMENT_LIST!$L$10:$R$716,3,FALSE)),"")</f>
        <v/>
      </c>
      <c r="N307" s="143" t="str">
        <f>IF($J307&lt;&gt;"",IF(VLOOKUP($J307,INSTRUMENT_LIST!$L$10:$R$716,4,FALSE)=0,"",VLOOKUP($J307,INSTRUMENT_LIST!$L$10:$R$716,4,FALSE)),"")&amp;" "&amp;IF($J307&lt;&gt;"",IF(VLOOKUP($J307,INSTRUMENT_LIST!$L$10:$R$716,5,FALSE)=0,"",SUBSTITUTE(VLOOKUP($J307,INSTRUMENT_LIST!$L$10:$R$716,5,FALSE),"LOCAL CONTROL STATION","LCS")),"")</f>
        <v xml:space="preserve"> </v>
      </c>
      <c r="O307" s="143" t="str">
        <f>IF($J307&lt;&gt;"",IF(VLOOKUP($J307,INSTRUMENT_LIST!$L$10:$R$716,6,FALSE)=0,"",VLOOKUP($J307,INSTRUMENT_LIST!$L$10:$R$716,6,FALSE)),"")</f>
        <v/>
      </c>
      <c r="P307" s="143" t="str">
        <f>IF($J307&lt;&gt;"",IF(VLOOKUP($J307,INSTRUMENT_LIST!$L$10:$R$716,7,FALSE)=0,"",VLOOKUP($J307,INSTRUMENT_LIST!$L$10:$R$716,7,FALSE)),"")</f>
        <v/>
      </c>
      <c r="Q307" s="143" t="str">
        <f t="shared" si="129"/>
        <v xml:space="preserve">  </v>
      </c>
      <c r="R307" s="160"/>
      <c r="S307" s="160"/>
      <c r="T307" s="160"/>
      <c r="U307" s="160"/>
      <c r="V307" s="160"/>
      <c r="W307" s="160"/>
      <c r="X307" s="160"/>
      <c r="Y307" s="160"/>
      <c r="Z307" s="160"/>
      <c r="AA307" s="160"/>
      <c r="AB307" s="68" t="str">
        <f t="shared" si="132"/>
        <v>SDI_0204.03</v>
      </c>
      <c r="AC307" s="55"/>
      <c r="AD307" s="55"/>
      <c r="AE307" s="38" t="str">
        <f t="shared" si="130"/>
        <v>SL3-MEH-ACP1</v>
      </c>
    </row>
    <row r="308" spans="1:31" ht="15" customHeight="1" x14ac:dyDescent="0.25">
      <c r="A308" s="276" t="s">
        <v>9</v>
      </c>
      <c r="B308" s="261" t="str">
        <f t="shared" si="128"/>
        <v>SL3-MEH-ACP1</v>
      </c>
      <c r="C308" s="289" t="s">
        <v>660</v>
      </c>
      <c r="D308" s="73" t="s">
        <v>676</v>
      </c>
      <c r="E308" s="70" t="s">
        <v>676</v>
      </c>
      <c r="F308" s="29" t="str">
        <f>IFERROR(CONCATENATE(VLOOKUP(G308,'LOOK-UP TABLES'!$E$9:$J$101,5,FALSE),C308,D308,VLOOKUP(G308,'LOOK-UP TABLES'!$E$9:$J$101,6,FALSE),E308),"")</f>
        <v>I_0204-04</v>
      </c>
      <c r="G308" s="71" t="s">
        <v>957</v>
      </c>
      <c r="H308" s="26" t="str">
        <f>IFERROR(VLOOKUP(G308,'LOOK-UP TABLES'!$E$9:$J$101,2,FALSE),"")</f>
        <v>SDI</v>
      </c>
      <c r="I308" s="29" t="str">
        <f>IFERROR(VLOOKUP(G308,'LOOK-UP TABLES'!$E$9:$J$101,3,FALSE),"")</f>
        <v>24VDC</v>
      </c>
      <c r="J308" s="21"/>
      <c r="K308" s="55" t="str">
        <f t="shared" si="131"/>
        <v>SPARE</v>
      </c>
      <c r="L308" s="72"/>
      <c r="M308" s="143" t="str">
        <f>IF($J308&lt;&gt;"",IF(VLOOKUP($J308,INSTRUMENT_LIST!$L$10:$R$716,3,FALSE)=0,"",VLOOKUP($J308,INSTRUMENT_LIST!$L$10:$R$716,3,FALSE)),"")</f>
        <v/>
      </c>
      <c r="N308" s="143" t="str">
        <f>IF($J308&lt;&gt;"",IF(VLOOKUP($J308,INSTRUMENT_LIST!$L$10:$R$716,4,FALSE)=0,"",VLOOKUP($J308,INSTRUMENT_LIST!$L$10:$R$716,4,FALSE)),"")&amp;" "&amp;IF($J308&lt;&gt;"",IF(VLOOKUP($J308,INSTRUMENT_LIST!$L$10:$R$716,5,FALSE)=0,"",SUBSTITUTE(VLOOKUP($J308,INSTRUMENT_LIST!$L$10:$R$716,5,FALSE),"LOCAL CONTROL STATION","LCS")),"")</f>
        <v xml:space="preserve"> </v>
      </c>
      <c r="O308" s="143" t="str">
        <f>IF($J308&lt;&gt;"",IF(VLOOKUP($J308,INSTRUMENT_LIST!$L$10:$R$716,6,FALSE)=0,"",VLOOKUP($J308,INSTRUMENT_LIST!$L$10:$R$716,6,FALSE)),"")</f>
        <v/>
      </c>
      <c r="P308" s="143" t="str">
        <f>IF($J308&lt;&gt;"",IF(VLOOKUP($J308,INSTRUMENT_LIST!$L$10:$R$716,7,FALSE)=0,"",VLOOKUP($J308,INSTRUMENT_LIST!$L$10:$R$716,7,FALSE)),"")</f>
        <v/>
      </c>
      <c r="Q308" s="143" t="str">
        <f t="shared" si="129"/>
        <v xml:space="preserve">  </v>
      </c>
      <c r="R308" s="160"/>
      <c r="S308" s="160"/>
      <c r="T308" s="161"/>
      <c r="U308" s="160"/>
      <c r="V308" s="160"/>
      <c r="W308" s="160"/>
      <c r="X308" s="160"/>
      <c r="Y308" s="160"/>
      <c r="Z308" s="160"/>
      <c r="AA308" s="160"/>
      <c r="AB308" s="68" t="str">
        <f t="shared" si="132"/>
        <v>SDI_0204.04</v>
      </c>
      <c r="AC308" s="55"/>
      <c r="AD308" s="55"/>
      <c r="AE308" s="38" t="str">
        <f t="shared" si="130"/>
        <v>SL3-MEH-ACP1</v>
      </c>
    </row>
    <row r="309" spans="1:31" ht="15" customHeight="1" x14ac:dyDescent="0.25">
      <c r="A309" s="276" t="s">
        <v>9</v>
      </c>
      <c r="B309" s="261" t="str">
        <f t="shared" si="128"/>
        <v>SL3-MEH-ACP1</v>
      </c>
      <c r="C309" s="289" t="s">
        <v>660</v>
      </c>
      <c r="D309" s="73" t="s">
        <v>676</v>
      </c>
      <c r="E309" s="70" t="s">
        <v>678</v>
      </c>
      <c r="F309" s="29" t="str">
        <f>IFERROR(CONCATENATE(VLOOKUP(G309,'LOOK-UP TABLES'!$E$9:$J$101,5,FALSE),C309,D309,VLOOKUP(G309,'LOOK-UP TABLES'!$E$9:$J$101,6,FALSE),E309),"")</f>
        <v>I_0204-05</v>
      </c>
      <c r="G309" s="71" t="s">
        <v>957</v>
      </c>
      <c r="H309" s="26" t="str">
        <f>IFERROR(VLOOKUP(G309,'LOOK-UP TABLES'!$E$9:$J$101,2,FALSE),"")</f>
        <v>SDI</v>
      </c>
      <c r="I309" s="29" t="str">
        <f>IFERROR(VLOOKUP(G309,'LOOK-UP TABLES'!$E$9:$J$101,3,FALSE),"")</f>
        <v>24VDC</v>
      </c>
      <c r="J309" s="21"/>
      <c r="K309" s="55" t="str">
        <f t="shared" si="131"/>
        <v>SPARE</v>
      </c>
      <c r="L309" s="72"/>
      <c r="M309" s="143" t="str">
        <f>IF($J309&lt;&gt;"",IF(VLOOKUP($J309,INSTRUMENT_LIST!$L$10:$R$716,3,FALSE)=0,"",VLOOKUP($J309,INSTRUMENT_LIST!$L$10:$R$716,3,FALSE)),"")</f>
        <v/>
      </c>
      <c r="N309" s="143" t="str">
        <f>IF($J309&lt;&gt;"",IF(VLOOKUP($J309,INSTRUMENT_LIST!$L$10:$R$716,4,FALSE)=0,"",VLOOKUP($J309,INSTRUMENT_LIST!$L$10:$R$716,4,FALSE)),"")&amp;" "&amp;IF($J309&lt;&gt;"",IF(VLOOKUP($J309,INSTRUMENT_LIST!$L$10:$R$716,5,FALSE)=0,"",SUBSTITUTE(VLOOKUP($J309,INSTRUMENT_LIST!$L$10:$R$716,5,FALSE),"LOCAL CONTROL STATION","LCS")),"")</f>
        <v xml:space="preserve"> </v>
      </c>
      <c r="O309" s="143" t="str">
        <f>IF($J309&lt;&gt;"",IF(VLOOKUP($J309,INSTRUMENT_LIST!$L$10:$R$716,6,FALSE)=0,"",VLOOKUP($J309,INSTRUMENT_LIST!$L$10:$R$716,6,FALSE)),"")</f>
        <v/>
      </c>
      <c r="P309" s="143" t="str">
        <f>IF($J309&lt;&gt;"",IF(VLOOKUP($J309,INSTRUMENT_LIST!$L$10:$R$716,7,FALSE)=0,"",VLOOKUP($J309,INSTRUMENT_LIST!$L$10:$R$716,7,FALSE)),"")</f>
        <v/>
      </c>
      <c r="Q309" s="143" t="str">
        <f t="shared" si="129"/>
        <v xml:space="preserve">  </v>
      </c>
      <c r="R309" s="160"/>
      <c r="S309" s="160"/>
      <c r="T309" s="160"/>
      <c r="U309" s="160"/>
      <c r="V309" s="160"/>
      <c r="W309" s="160"/>
      <c r="X309" s="160"/>
      <c r="Y309" s="160"/>
      <c r="Z309" s="160"/>
      <c r="AA309" s="160"/>
      <c r="AB309" s="68" t="str">
        <f t="shared" si="132"/>
        <v>SDI_0204.05</v>
      </c>
      <c r="AC309" s="55"/>
      <c r="AD309" s="55"/>
      <c r="AE309" s="38" t="str">
        <f t="shared" si="130"/>
        <v>SL3-MEH-ACP1</v>
      </c>
    </row>
    <row r="310" spans="1:31" ht="15" customHeight="1" x14ac:dyDescent="0.25">
      <c r="A310" s="276" t="s">
        <v>9</v>
      </c>
      <c r="B310" s="261" t="str">
        <f t="shared" si="128"/>
        <v>SL3-MEH-ACP1</v>
      </c>
      <c r="C310" s="289" t="s">
        <v>660</v>
      </c>
      <c r="D310" s="73" t="s">
        <v>676</v>
      </c>
      <c r="E310" s="70" t="s">
        <v>679</v>
      </c>
      <c r="F310" s="29" t="str">
        <f>IFERROR(CONCATENATE(VLOOKUP(G310,'LOOK-UP TABLES'!$E$9:$J$101,5,FALSE),C310,D310,VLOOKUP(G310,'LOOK-UP TABLES'!$E$9:$J$101,6,FALSE),E310),"")</f>
        <v>I_0204-06</v>
      </c>
      <c r="G310" s="71" t="s">
        <v>957</v>
      </c>
      <c r="H310" s="26" t="str">
        <f>IFERROR(VLOOKUP(G310,'LOOK-UP TABLES'!$E$9:$J$101,2,FALSE),"")</f>
        <v>SDI</v>
      </c>
      <c r="I310" s="29" t="str">
        <f>IFERROR(VLOOKUP(G310,'LOOK-UP TABLES'!$E$9:$J$101,3,FALSE),"")</f>
        <v>24VDC</v>
      </c>
      <c r="J310" s="21"/>
      <c r="K310" s="55" t="str">
        <f t="shared" si="131"/>
        <v>SPARE</v>
      </c>
      <c r="L310" s="72"/>
      <c r="M310" s="143" t="str">
        <f>IF($J310&lt;&gt;"",IF(VLOOKUP($J310,INSTRUMENT_LIST!$L$10:$R$716,3,FALSE)=0,"",VLOOKUP($J310,INSTRUMENT_LIST!$L$10:$R$716,3,FALSE)),"")</f>
        <v/>
      </c>
      <c r="N310" s="143" t="str">
        <f>IF($J310&lt;&gt;"",IF(VLOOKUP($J310,INSTRUMENT_LIST!$L$10:$R$716,4,FALSE)=0,"",VLOOKUP($J310,INSTRUMENT_LIST!$L$10:$R$716,4,FALSE)),"")&amp;" "&amp;IF($J310&lt;&gt;"",IF(VLOOKUP($J310,INSTRUMENT_LIST!$L$10:$R$716,5,FALSE)=0,"",SUBSTITUTE(VLOOKUP($J310,INSTRUMENT_LIST!$L$10:$R$716,5,FALSE),"LOCAL CONTROL STATION","LCS")),"")</f>
        <v xml:space="preserve"> </v>
      </c>
      <c r="O310" s="143" t="str">
        <f>IF($J310&lt;&gt;"",IF(VLOOKUP($J310,INSTRUMENT_LIST!$L$10:$R$716,6,FALSE)=0,"",VLOOKUP($J310,INSTRUMENT_LIST!$L$10:$R$716,6,FALSE)),"")</f>
        <v/>
      </c>
      <c r="P310" s="143" t="str">
        <f>IF($J310&lt;&gt;"",IF(VLOOKUP($J310,INSTRUMENT_LIST!$L$10:$R$716,7,FALSE)=0,"",VLOOKUP($J310,INSTRUMENT_LIST!$L$10:$R$716,7,FALSE)),"")</f>
        <v/>
      </c>
      <c r="Q310" s="143" t="str">
        <f t="shared" si="129"/>
        <v xml:space="preserve">  </v>
      </c>
      <c r="R310" s="161"/>
      <c r="S310" s="161"/>
      <c r="T310" s="161"/>
      <c r="U310" s="160"/>
      <c r="V310" s="160"/>
      <c r="W310" s="160"/>
      <c r="X310" s="160"/>
      <c r="Y310" s="160"/>
      <c r="Z310" s="160"/>
      <c r="AA310" s="160"/>
      <c r="AB310" s="68" t="str">
        <f t="shared" si="132"/>
        <v>SDI_0204.06</v>
      </c>
      <c r="AC310" s="55"/>
      <c r="AD310" s="55"/>
      <c r="AE310" s="38" t="str">
        <f t="shared" si="130"/>
        <v>SL3-MEH-ACP1</v>
      </c>
    </row>
    <row r="311" spans="1:31" ht="15" customHeight="1" x14ac:dyDescent="0.25">
      <c r="A311" s="276" t="s">
        <v>9</v>
      </c>
      <c r="B311" s="261" t="str">
        <f t="shared" si="128"/>
        <v>SL3-MEH-ACP1</v>
      </c>
      <c r="C311" s="289" t="s">
        <v>660</v>
      </c>
      <c r="D311" s="73" t="s">
        <v>676</v>
      </c>
      <c r="E311" s="70" t="s">
        <v>680</v>
      </c>
      <c r="F311" s="29" t="str">
        <f>IFERROR(CONCATENATE(VLOOKUP(G311,'LOOK-UP TABLES'!$E$9:$J$101,5,FALSE),C311,D311,VLOOKUP(G311,'LOOK-UP TABLES'!$E$9:$J$101,6,FALSE),E311),"")</f>
        <v>I_0204-07</v>
      </c>
      <c r="G311" s="71" t="s">
        <v>957</v>
      </c>
      <c r="H311" s="26" t="str">
        <f>IFERROR(VLOOKUP(G311,'LOOK-UP TABLES'!$E$9:$J$101,2,FALSE),"")</f>
        <v>SDI</v>
      </c>
      <c r="I311" s="29" t="str">
        <f>IFERROR(VLOOKUP(G311,'LOOK-UP TABLES'!$E$9:$J$101,3,FALSE),"")</f>
        <v>24VDC</v>
      </c>
      <c r="J311" s="21"/>
      <c r="K311" s="55" t="str">
        <f t="shared" si="131"/>
        <v>SPARE</v>
      </c>
      <c r="L311" s="72"/>
      <c r="M311" s="143" t="str">
        <f>IF($J311&lt;&gt;"",IF(VLOOKUP($J311,INSTRUMENT_LIST!$L$10:$R$716,3,FALSE)=0,"",VLOOKUP($J311,INSTRUMENT_LIST!$L$10:$R$716,3,FALSE)),"")</f>
        <v/>
      </c>
      <c r="N311" s="143" t="str">
        <f>IF($J311&lt;&gt;"",IF(VLOOKUP($J311,INSTRUMENT_LIST!$L$10:$R$716,4,FALSE)=0,"",VLOOKUP($J311,INSTRUMENT_LIST!$L$10:$R$716,4,FALSE)),"")&amp;" "&amp;IF($J311&lt;&gt;"",IF(VLOOKUP($J311,INSTRUMENT_LIST!$L$10:$R$716,5,FALSE)=0,"",SUBSTITUTE(VLOOKUP($J311,INSTRUMENT_LIST!$L$10:$R$716,5,FALSE),"LOCAL CONTROL STATION","LCS")),"")</f>
        <v xml:space="preserve"> </v>
      </c>
      <c r="O311" s="143" t="str">
        <f>IF($J311&lt;&gt;"",IF(VLOOKUP($J311,INSTRUMENT_LIST!$L$10:$R$716,6,FALSE)=0,"",VLOOKUP($J311,INSTRUMENT_LIST!$L$10:$R$716,6,FALSE)),"")</f>
        <v/>
      </c>
      <c r="P311" s="143" t="str">
        <f>IF($J311&lt;&gt;"",IF(VLOOKUP($J311,INSTRUMENT_LIST!$L$10:$R$716,7,FALSE)=0,"",VLOOKUP($J311,INSTRUMENT_LIST!$L$10:$R$716,7,FALSE)),"")</f>
        <v/>
      </c>
      <c r="Q311" s="143" t="str">
        <f t="shared" si="129"/>
        <v xml:space="preserve">  </v>
      </c>
      <c r="R311" s="160"/>
      <c r="S311" s="160"/>
      <c r="T311" s="160"/>
      <c r="U311" s="160"/>
      <c r="V311" s="160"/>
      <c r="W311" s="160"/>
      <c r="X311" s="160"/>
      <c r="Y311" s="160"/>
      <c r="Z311" s="160"/>
      <c r="AA311" s="160"/>
      <c r="AB311" s="68" t="str">
        <f t="shared" si="132"/>
        <v>SDI_0204.07</v>
      </c>
      <c r="AC311" s="55"/>
      <c r="AD311" s="55"/>
      <c r="AE311" s="38" t="str">
        <f t="shared" si="130"/>
        <v>SL3-MEH-ACP1</v>
      </c>
    </row>
    <row r="312" spans="1:31" ht="15" customHeight="1" x14ac:dyDescent="0.25">
      <c r="J312" s="22"/>
    </row>
    <row r="313" spans="1:31" ht="15" customHeight="1" x14ac:dyDescent="0.25">
      <c r="A313" s="144" t="s">
        <v>9</v>
      </c>
      <c r="B313" s="252" t="str">
        <f t="shared" ref="B313:B322" si="133">$B$23</f>
        <v>SL3-MEH-ACP1</v>
      </c>
      <c r="C313" s="341" t="s">
        <v>660</v>
      </c>
      <c r="D313" s="341" t="s">
        <v>678</v>
      </c>
      <c r="E313" s="61"/>
      <c r="F313" s="340" t="str">
        <f>IFERROR(CONCATENATE(VLOOKUP(G313,'LOOK-UP TABLES'!$E$9:$J$101,5,FALSE),C313,D313,VLOOKUP(G313,'LOOK-UP TABLES'!$E$9:$J$101,6,FALSE),E313),"")</f>
        <v>EP24DC-0205</v>
      </c>
      <c r="G313" s="61" t="s">
        <v>999</v>
      </c>
      <c r="H313" s="62"/>
      <c r="I313" s="61"/>
      <c r="J313" s="142"/>
      <c r="K313" s="142"/>
      <c r="L313" s="63"/>
      <c r="M313" s="62" t="s">
        <v>1000</v>
      </c>
      <c r="N313" s="62"/>
      <c r="O313" s="61"/>
      <c r="P313" s="61"/>
      <c r="Q313" s="308" t="str">
        <f t="shared" ref="Q313:Q322" si="134">CONCATENATE(M313,IF(M313&lt;&gt;""," ",""),N313,IF(N313&lt;&gt;""," ",""),O313,IF(O313&lt;&gt;""," ",""),P313,IF(P313&lt;&gt;""," ",""))</f>
        <v xml:space="preserve">Expansion Power Supply </v>
      </c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4"/>
      <c r="AD313" s="65"/>
      <c r="AE313" s="38" t="str">
        <f t="shared" ref="AE313:AE322" si="135">B313</f>
        <v>SL3-MEH-ACP1</v>
      </c>
    </row>
    <row r="314" spans="1:31" ht="15" customHeight="1" x14ac:dyDescent="0.25">
      <c r="A314" s="144" t="s">
        <v>9</v>
      </c>
      <c r="B314" s="252" t="str">
        <f t="shared" si="133"/>
        <v>SL3-MEH-ACP1</v>
      </c>
      <c r="C314" s="341" t="s">
        <v>660</v>
      </c>
      <c r="D314" s="341" t="s">
        <v>678</v>
      </c>
      <c r="E314" s="61"/>
      <c r="F314" s="340" t="str">
        <f>IFERROR(CONCATENATE(VLOOKUP(G314,'LOOK-UP TABLES'!$E$9:$J$101,5,FALSE),C314,D314,VLOOKUP(G314,'LOOK-UP TABLES'!$E$9:$J$101,6,FALSE),E314),"")</f>
        <v>FPD-0205</v>
      </c>
      <c r="G314" s="61" t="s">
        <v>955</v>
      </c>
      <c r="H314" s="62"/>
      <c r="I314" s="61"/>
      <c r="J314" s="142"/>
      <c r="K314" s="142"/>
      <c r="L314" s="63"/>
      <c r="M314" s="62" t="s">
        <v>956</v>
      </c>
      <c r="N314" s="62"/>
      <c r="O314" s="61"/>
      <c r="P314" s="61"/>
      <c r="Q314" s="308" t="str">
        <f t="shared" si="134"/>
        <v xml:space="preserve">Power Distribution </v>
      </c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4"/>
      <c r="AD314" s="65"/>
      <c r="AE314" s="38" t="str">
        <f t="shared" si="135"/>
        <v>SL3-MEH-ACP1</v>
      </c>
    </row>
    <row r="315" spans="1:31" ht="15" customHeight="1" x14ac:dyDescent="0.25">
      <c r="A315" s="275" t="s">
        <v>9</v>
      </c>
      <c r="B315" s="261" t="str">
        <f t="shared" si="133"/>
        <v>SL3-MEH-ACP1</v>
      </c>
      <c r="C315" s="289" t="s">
        <v>660</v>
      </c>
      <c r="D315" s="73" t="s">
        <v>678</v>
      </c>
      <c r="E315" s="70" t="s">
        <v>786</v>
      </c>
      <c r="F315" s="29" t="str">
        <f>IFERROR(CONCATENATE(VLOOKUP(G315,'LOOK-UP TABLES'!$E$9:$J$101,5,FALSE),C315,D315,VLOOKUP(G315,'LOOK-UP TABLES'!$E$9:$J$101,6,FALSE),E315),"")</f>
        <v>O_0205-00</v>
      </c>
      <c r="G315" s="71" t="s">
        <v>1001</v>
      </c>
      <c r="H315" s="26" t="str">
        <f>IFERROR(VLOOKUP(G315,'LOOK-UP TABLES'!$E$9:$J$101,2,FALSE),"")</f>
        <v>SDO</v>
      </c>
      <c r="I315" s="29" t="str">
        <f>IFERROR(VLOOKUP(G315,'LOOK-UP TABLES'!$E$9:$J$101,3,FALSE),"")</f>
        <v>24VDC</v>
      </c>
      <c r="J315" s="21" t="s">
        <v>1002</v>
      </c>
      <c r="K315" s="513" t="str">
        <f t="shared" ref="K315:K322" si="136">IF(J315&lt;&gt;"",CONCATENATE(J315,L315),"SPARE")</f>
        <v>SL3-BH-M1-VFD-SO</v>
      </c>
      <c r="L315" s="72"/>
      <c r="M315" s="143" t="s">
        <v>61</v>
      </c>
      <c r="N315" s="143" t="s">
        <v>959</v>
      </c>
      <c r="O315" s="143" t="s">
        <v>1003</v>
      </c>
      <c r="P315" s="143"/>
      <c r="Q315" s="143" t="str">
        <f t="shared" si="134"/>
        <v xml:space="preserve">Shiploader 3 Boom Hoist Motor 1 VFD Safety Stop Output </v>
      </c>
      <c r="R315" s="160" t="s">
        <v>836</v>
      </c>
      <c r="S315" s="160"/>
      <c r="T315" s="160"/>
      <c r="U315" s="160"/>
      <c r="V315" s="160"/>
      <c r="W315" s="160"/>
      <c r="X315" s="160"/>
      <c r="Y315" s="160"/>
      <c r="Z315" s="160"/>
      <c r="AA315" s="160"/>
      <c r="AB315" s="68" t="str">
        <f t="shared" ref="AB315:AB322" si="137">IF((OR(H315="AI",H315="AO")),CONCATENATE(H315,"_",C315,D315,"_CH[",E315,"]"),CONCATENATE(H315,"_",C315,D315,".",E315))</f>
        <v>SDO_0205.00</v>
      </c>
      <c r="AC315" s="75"/>
      <c r="AD315" s="55"/>
      <c r="AE315" s="38" t="str">
        <f t="shared" si="135"/>
        <v>SL3-MEH-ACP1</v>
      </c>
    </row>
    <row r="316" spans="1:31" ht="15" customHeight="1" x14ac:dyDescent="0.25">
      <c r="A316" s="275" t="s">
        <v>9</v>
      </c>
      <c r="B316" s="261" t="str">
        <f t="shared" si="133"/>
        <v>SL3-MEH-ACP1</v>
      </c>
      <c r="C316" s="289" t="s">
        <v>660</v>
      </c>
      <c r="D316" s="73" t="s">
        <v>678</v>
      </c>
      <c r="E316" s="70" t="s">
        <v>645</v>
      </c>
      <c r="F316" s="29" t="str">
        <f>IFERROR(CONCATENATE(VLOOKUP(G316,'LOOK-UP TABLES'!$E$9:$J$101,5,FALSE),C316,D316,VLOOKUP(G316,'LOOK-UP TABLES'!$E$9:$J$101,6,FALSE),E316),"")</f>
        <v>O_0205-01</v>
      </c>
      <c r="G316" s="71" t="s">
        <v>1001</v>
      </c>
      <c r="H316" s="26" t="str">
        <f>IFERROR(VLOOKUP(G316,'LOOK-UP TABLES'!$E$9:$J$101,2,FALSE),"")</f>
        <v>SDO</v>
      </c>
      <c r="I316" s="29" t="str">
        <f>IFERROR(VLOOKUP(G316,'LOOK-UP TABLES'!$E$9:$J$101,3,FALSE),"")</f>
        <v>24VDC</v>
      </c>
      <c r="J316" s="21" t="s">
        <v>1004</v>
      </c>
      <c r="K316" s="513" t="str">
        <f t="shared" si="136"/>
        <v>SL3-BH-M2-VFD-SO</v>
      </c>
      <c r="L316" s="72"/>
      <c r="M316" s="143" t="s">
        <v>61</v>
      </c>
      <c r="N316" s="143" t="s">
        <v>962</v>
      </c>
      <c r="O316" s="143" t="s">
        <v>1003</v>
      </c>
      <c r="P316" s="143"/>
      <c r="Q316" s="143" t="str">
        <f t="shared" si="134"/>
        <v xml:space="preserve">Shiploader 3 Boom Hoist Motor 2 VFD Safety Stop Output </v>
      </c>
      <c r="R316" s="160" t="s">
        <v>836</v>
      </c>
      <c r="S316" s="161"/>
      <c r="T316" s="161"/>
      <c r="U316" s="160"/>
      <c r="V316" s="160"/>
      <c r="W316" s="160"/>
      <c r="X316" s="160"/>
      <c r="Y316" s="160"/>
      <c r="Z316" s="160"/>
      <c r="AA316" s="160"/>
      <c r="AB316" s="68" t="str">
        <f t="shared" si="137"/>
        <v>SDO_0205.01</v>
      </c>
      <c r="AC316" s="55"/>
      <c r="AD316" s="55"/>
      <c r="AE316" s="38" t="str">
        <f t="shared" si="135"/>
        <v>SL3-MEH-ACP1</v>
      </c>
    </row>
    <row r="317" spans="1:31" ht="15" customHeight="1" x14ac:dyDescent="0.25">
      <c r="A317" s="275" t="s">
        <v>9</v>
      </c>
      <c r="B317" s="261" t="str">
        <f t="shared" si="133"/>
        <v>SL3-MEH-ACP1</v>
      </c>
      <c r="C317" s="289" t="s">
        <v>660</v>
      </c>
      <c r="D317" s="73" t="s">
        <v>678</v>
      </c>
      <c r="E317" s="70" t="s">
        <v>660</v>
      </c>
      <c r="F317" s="29" t="str">
        <f>IFERROR(CONCATENATE(VLOOKUP(G317,'LOOK-UP TABLES'!$E$9:$J$101,5,FALSE),C317,D317,VLOOKUP(G317,'LOOK-UP TABLES'!$E$9:$J$101,6,FALSE),E317),"")</f>
        <v>O_0205-02</v>
      </c>
      <c r="G317" s="71" t="s">
        <v>1001</v>
      </c>
      <c r="H317" s="26" t="str">
        <f>IFERROR(VLOOKUP(G317,'LOOK-UP TABLES'!$E$9:$J$101,2,FALSE),"")</f>
        <v>SDO</v>
      </c>
      <c r="I317" s="29" t="str">
        <f>IFERROR(VLOOKUP(G317,'LOOK-UP TABLES'!$E$9:$J$101,3,FALSE),"")</f>
        <v>24VDC</v>
      </c>
      <c r="J317" s="75" t="s">
        <v>971</v>
      </c>
      <c r="K317" s="513" t="str">
        <f t="shared" si="136"/>
        <v>SL3-MEH-ACP1-ESR1</v>
      </c>
      <c r="L317" s="335"/>
      <c r="M317" s="143" t="s">
        <v>61</v>
      </c>
      <c r="N317" s="143" t="s">
        <v>973</v>
      </c>
      <c r="O317" s="143" t="s">
        <v>974</v>
      </c>
      <c r="P317" s="143" t="s">
        <v>1005</v>
      </c>
      <c r="Q317" s="143" t="str">
        <f t="shared" si="134"/>
        <v xml:space="preserve">Shiploader 3 Machine E-House ACP1 Boom Hoist Safety Stop ESR1 Relay </v>
      </c>
      <c r="R317" s="160" t="s">
        <v>836</v>
      </c>
      <c r="S317" s="161" t="s">
        <v>976</v>
      </c>
      <c r="T317" s="161"/>
      <c r="U317" s="160"/>
      <c r="V317" s="160"/>
      <c r="W317" s="160"/>
      <c r="X317" s="160"/>
      <c r="Y317" s="160"/>
      <c r="Z317" s="160"/>
      <c r="AA317" s="160"/>
      <c r="AB317" s="68" t="str">
        <f t="shared" si="137"/>
        <v>SDO_0205.02</v>
      </c>
      <c r="AC317" s="55"/>
      <c r="AD317" s="55"/>
      <c r="AE317" s="38" t="str">
        <f t="shared" si="135"/>
        <v>SL3-MEH-ACP1</v>
      </c>
    </row>
    <row r="318" spans="1:31" ht="15" customHeight="1" x14ac:dyDescent="0.25">
      <c r="A318" s="275" t="s">
        <v>9</v>
      </c>
      <c r="B318" s="261" t="str">
        <f t="shared" si="133"/>
        <v>SL3-MEH-ACP1</v>
      </c>
      <c r="C318" s="289" t="s">
        <v>660</v>
      </c>
      <c r="D318" s="73" t="s">
        <v>678</v>
      </c>
      <c r="E318" s="70" t="s">
        <v>661</v>
      </c>
      <c r="F318" s="29" t="str">
        <f>IFERROR(CONCATENATE(VLOOKUP(G318,'LOOK-UP TABLES'!$E$9:$J$101,5,FALSE),C318,D318,VLOOKUP(G318,'LOOK-UP TABLES'!$E$9:$J$101,6,FALSE),E318),"")</f>
        <v>O_0205-03</v>
      </c>
      <c r="G318" s="71" t="s">
        <v>1001</v>
      </c>
      <c r="H318" s="26" t="str">
        <f>IFERROR(VLOOKUP(G318,'LOOK-UP TABLES'!$E$9:$J$101,2,FALSE),"")</f>
        <v>SDO</v>
      </c>
      <c r="I318" s="29" t="str">
        <f>IFERROR(VLOOKUP(G318,'LOOK-UP TABLES'!$E$9:$J$101,3,FALSE),"")</f>
        <v>24VDC</v>
      </c>
      <c r="J318" s="75" t="s">
        <v>977</v>
      </c>
      <c r="K318" s="513" t="str">
        <f t="shared" si="136"/>
        <v>SL3-MEH-ACP1-ESR2</v>
      </c>
      <c r="L318" s="335"/>
      <c r="M318" s="143" t="s">
        <v>61</v>
      </c>
      <c r="N318" s="143" t="s">
        <v>973</v>
      </c>
      <c r="O318" s="143" t="s">
        <v>974</v>
      </c>
      <c r="P318" s="143" t="s">
        <v>1006</v>
      </c>
      <c r="Q318" s="143" t="str">
        <f t="shared" si="134"/>
        <v xml:space="preserve">Shiploader 3 Machine E-House ACP1 Boom Hoist Safety Stop ESR2 Relay </v>
      </c>
      <c r="R318" s="160" t="s">
        <v>836</v>
      </c>
      <c r="S318" s="160" t="s">
        <v>976</v>
      </c>
      <c r="T318" s="160"/>
      <c r="U318" s="160"/>
      <c r="V318" s="160"/>
      <c r="W318" s="160"/>
      <c r="X318" s="160"/>
      <c r="Y318" s="160"/>
      <c r="Z318" s="160"/>
      <c r="AA318" s="160"/>
      <c r="AB318" s="68" t="str">
        <f t="shared" si="137"/>
        <v>SDO_0205.03</v>
      </c>
      <c r="AC318" s="55"/>
      <c r="AD318" s="55"/>
      <c r="AE318" s="38" t="str">
        <f t="shared" si="135"/>
        <v>SL3-MEH-ACP1</v>
      </c>
    </row>
    <row r="319" spans="1:31" ht="15" customHeight="1" x14ac:dyDescent="0.25">
      <c r="A319" s="275" t="s">
        <v>9</v>
      </c>
      <c r="B319" s="261" t="str">
        <f t="shared" si="133"/>
        <v>SL3-MEH-ACP1</v>
      </c>
      <c r="C319" s="289" t="s">
        <v>660</v>
      </c>
      <c r="D319" s="73" t="s">
        <v>678</v>
      </c>
      <c r="E319" s="70" t="s">
        <v>676</v>
      </c>
      <c r="F319" s="29" t="str">
        <f>IFERROR(CONCATENATE(VLOOKUP(G319,'LOOK-UP TABLES'!$E$9:$J$101,5,FALSE),C319,D319,VLOOKUP(G319,'LOOK-UP TABLES'!$E$9:$J$101,6,FALSE),E319),"")</f>
        <v>O_0205-04</v>
      </c>
      <c r="G319" s="71" t="s">
        <v>1001</v>
      </c>
      <c r="H319" s="26" t="str">
        <f>IFERROR(VLOOKUP(G319,'LOOK-UP TABLES'!$E$9:$J$101,2,FALSE),"")</f>
        <v>SDO</v>
      </c>
      <c r="I319" s="29" t="str">
        <f>IFERROR(VLOOKUP(G319,'LOOK-UP TABLES'!$E$9:$J$101,3,FALSE),"")</f>
        <v>24VDC</v>
      </c>
      <c r="J319" s="21"/>
      <c r="K319" s="55" t="str">
        <f t="shared" si="136"/>
        <v>SPARE</v>
      </c>
      <c r="L319" s="335"/>
      <c r="M319" s="143" t="str">
        <f>IF($J319&lt;&gt;"",IF(VLOOKUP($J319,INSTRUMENT_LIST!$L$10:$R$716,3,FALSE)=0,"",VLOOKUP($J319,INSTRUMENT_LIST!$L$10:$R$716,3,FALSE)),"")</f>
        <v/>
      </c>
      <c r="N319" s="143" t="str">
        <f>IF($J319&lt;&gt;"",IF(VLOOKUP($J319,INSTRUMENT_LIST!$L$10:$R$716,4,FALSE)=0,"",VLOOKUP($J319,INSTRUMENT_LIST!$L$10:$R$716,4,FALSE)),"")&amp;" "&amp;IF($J319&lt;&gt;"",IF(VLOOKUP($J319,INSTRUMENT_LIST!$L$10:$R$716,5,FALSE)=0,"",SUBSTITUTE(VLOOKUP($J319,INSTRUMENT_LIST!$L$10:$R$716,5,FALSE),"LOCAL CONTROL STATION","LCS")),"")</f>
        <v xml:space="preserve"> </v>
      </c>
      <c r="O319" s="143" t="str">
        <f>IF($J319&lt;&gt;"",IF(VLOOKUP($J319,INSTRUMENT_LIST!$L$10:$R$716,6,FALSE)=0,"",VLOOKUP($J319,INSTRUMENT_LIST!$L$10:$R$716,6,FALSE)),"")</f>
        <v/>
      </c>
      <c r="P319" s="143" t="str">
        <f>IF($J319&lt;&gt;"",IF(VLOOKUP($J319,INSTRUMENT_LIST!$L$10:$R$716,7,FALSE)=0,"",VLOOKUP($J319,INSTRUMENT_LIST!$L$10:$R$716,7,FALSE)),"")</f>
        <v/>
      </c>
      <c r="Q319" s="143" t="str">
        <f t="shared" si="134"/>
        <v xml:space="preserve">  </v>
      </c>
      <c r="R319" s="160"/>
      <c r="S319" s="160"/>
      <c r="T319" s="161"/>
      <c r="U319" s="160"/>
      <c r="V319" s="160"/>
      <c r="W319" s="160"/>
      <c r="X319" s="160"/>
      <c r="Y319" s="160"/>
      <c r="Z319" s="160"/>
      <c r="AA319" s="160"/>
      <c r="AB319" s="68" t="str">
        <f t="shared" si="137"/>
        <v>SDO_0205.04</v>
      </c>
      <c r="AC319" s="55"/>
      <c r="AD319" s="55"/>
      <c r="AE319" s="38" t="str">
        <f t="shared" si="135"/>
        <v>SL3-MEH-ACP1</v>
      </c>
    </row>
    <row r="320" spans="1:31" ht="15" customHeight="1" x14ac:dyDescent="0.25">
      <c r="A320" s="275" t="s">
        <v>9</v>
      </c>
      <c r="B320" s="261" t="str">
        <f t="shared" si="133"/>
        <v>SL3-MEH-ACP1</v>
      </c>
      <c r="C320" s="289" t="s">
        <v>660</v>
      </c>
      <c r="D320" s="73" t="s">
        <v>678</v>
      </c>
      <c r="E320" s="70" t="s">
        <v>678</v>
      </c>
      <c r="F320" s="29" t="str">
        <f>IFERROR(CONCATENATE(VLOOKUP(G320,'LOOK-UP TABLES'!$E$9:$J$101,5,FALSE),C320,D320,VLOOKUP(G320,'LOOK-UP TABLES'!$E$9:$J$101,6,FALSE),E320),"")</f>
        <v>O_0205-05</v>
      </c>
      <c r="G320" s="71" t="s">
        <v>1001</v>
      </c>
      <c r="H320" s="26" t="str">
        <f>IFERROR(VLOOKUP(G320,'LOOK-UP TABLES'!$E$9:$J$101,2,FALSE),"")</f>
        <v>SDO</v>
      </c>
      <c r="I320" s="29" t="str">
        <f>IFERROR(VLOOKUP(G320,'LOOK-UP TABLES'!$E$9:$J$101,3,FALSE),"")</f>
        <v>24VDC</v>
      </c>
      <c r="J320" s="21"/>
      <c r="K320" s="55" t="str">
        <f t="shared" si="136"/>
        <v>SPARE</v>
      </c>
      <c r="L320" s="335"/>
      <c r="M320" s="143" t="str">
        <f>IF($J320&lt;&gt;"",IF(VLOOKUP($J320,INSTRUMENT_LIST!$L$10:$R$716,3,FALSE)=0,"",VLOOKUP($J320,INSTRUMENT_LIST!$L$10:$R$716,3,FALSE)),"")</f>
        <v/>
      </c>
      <c r="N320" s="143" t="str">
        <f>IF($J320&lt;&gt;"",IF(VLOOKUP($J320,INSTRUMENT_LIST!$L$10:$R$716,4,FALSE)=0,"",VLOOKUP($J320,INSTRUMENT_LIST!$L$10:$R$716,4,FALSE)),"")&amp;" "&amp;IF($J320&lt;&gt;"",IF(VLOOKUP($J320,INSTRUMENT_LIST!$L$10:$R$716,5,FALSE)=0,"",SUBSTITUTE(VLOOKUP($J320,INSTRUMENT_LIST!$L$10:$R$716,5,FALSE),"LOCAL CONTROL STATION","LCS")),"")</f>
        <v xml:space="preserve"> </v>
      </c>
      <c r="O320" s="143" t="str">
        <f>IF($J320&lt;&gt;"",IF(VLOOKUP($J320,INSTRUMENT_LIST!$L$10:$R$716,6,FALSE)=0,"",VLOOKUP($J320,INSTRUMENT_LIST!$L$10:$R$716,6,FALSE)),"")</f>
        <v/>
      </c>
      <c r="P320" s="143" t="str">
        <f>IF($J320&lt;&gt;"",IF(VLOOKUP($J320,INSTRUMENT_LIST!$L$10:$R$716,7,FALSE)=0,"",VLOOKUP($J320,INSTRUMENT_LIST!$L$10:$R$716,7,FALSE)),"")</f>
        <v/>
      </c>
      <c r="Q320" s="143" t="str">
        <f t="shared" si="134"/>
        <v xml:space="preserve">  </v>
      </c>
      <c r="R320" s="160"/>
      <c r="S320" s="160"/>
      <c r="T320" s="160"/>
      <c r="U320" s="160"/>
      <c r="V320" s="160"/>
      <c r="W320" s="160"/>
      <c r="X320" s="160"/>
      <c r="Y320" s="160"/>
      <c r="Z320" s="160"/>
      <c r="AA320" s="160"/>
      <c r="AB320" s="68" t="str">
        <f t="shared" si="137"/>
        <v>SDO_0205.05</v>
      </c>
      <c r="AC320" s="55"/>
      <c r="AD320" s="55"/>
      <c r="AE320" s="38" t="str">
        <f t="shared" si="135"/>
        <v>SL3-MEH-ACP1</v>
      </c>
    </row>
    <row r="321" spans="1:31" ht="15" customHeight="1" x14ac:dyDescent="0.25">
      <c r="A321" s="275" t="s">
        <v>9</v>
      </c>
      <c r="B321" s="261" t="str">
        <f t="shared" si="133"/>
        <v>SL3-MEH-ACP1</v>
      </c>
      <c r="C321" s="289" t="s">
        <v>660</v>
      </c>
      <c r="D321" s="73" t="s">
        <v>678</v>
      </c>
      <c r="E321" s="70" t="s">
        <v>679</v>
      </c>
      <c r="F321" s="29" t="str">
        <f>IFERROR(CONCATENATE(VLOOKUP(G321,'LOOK-UP TABLES'!$E$9:$J$101,5,FALSE),C321,D321,VLOOKUP(G321,'LOOK-UP TABLES'!$E$9:$J$101,6,FALSE),E321),"")</f>
        <v>O_0205-06</v>
      </c>
      <c r="G321" s="71" t="s">
        <v>1001</v>
      </c>
      <c r="H321" s="26" t="str">
        <f>IFERROR(VLOOKUP(G321,'LOOK-UP TABLES'!$E$9:$J$101,2,FALSE),"")</f>
        <v>SDO</v>
      </c>
      <c r="I321" s="29" t="str">
        <f>IFERROR(VLOOKUP(G321,'LOOK-UP TABLES'!$E$9:$J$101,3,FALSE),"")</f>
        <v>24VDC</v>
      </c>
      <c r="J321" s="21"/>
      <c r="K321" s="55" t="str">
        <f t="shared" si="136"/>
        <v>SPARE</v>
      </c>
      <c r="L321" s="72"/>
      <c r="M321" s="143" t="str">
        <f>IF($J321&lt;&gt;"",IF(VLOOKUP($J321,INSTRUMENT_LIST!$L$10:$R$716,3,FALSE)=0,"",VLOOKUP($J321,INSTRUMENT_LIST!$L$10:$R$716,3,FALSE)),"")</f>
        <v/>
      </c>
      <c r="N321" s="143" t="str">
        <f>IF($J321&lt;&gt;"",IF(VLOOKUP($J321,INSTRUMENT_LIST!$L$10:$R$716,4,FALSE)=0,"",VLOOKUP($J321,INSTRUMENT_LIST!$L$10:$R$716,4,FALSE)),"")&amp;" "&amp;IF($J321&lt;&gt;"",IF(VLOOKUP($J321,INSTRUMENT_LIST!$L$10:$R$716,5,FALSE)=0,"",SUBSTITUTE(VLOOKUP($J321,INSTRUMENT_LIST!$L$10:$R$716,5,FALSE),"LOCAL CONTROL STATION","LCS")),"")</f>
        <v xml:space="preserve"> </v>
      </c>
      <c r="O321" s="143" t="str">
        <f>IF($J321&lt;&gt;"",IF(VLOOKUP($J321,INSTRUMENT_LIST!$L$10:$R$716,6,FALSE)=0,"",VLOOKUP($J321,INSTRUMENT_LIST!$L$10:$R$716,6,FALSE)),"")</f>
        <v/>
      </c>
      <c r="P321" s="143" t="str">
        <f>IF($J321&lt;&gt;"",IF(VLOOKUP($J321,INSTRUMENT_LIST!$L$10:$R$716,7,FALSE)=0,"",VLOOKUP($J321,INSTRUMENT_LIST!$L$10:$R$716,7,FALSE)),"")</f>
        <v/>
      </c>
      <c r="Q321" s="143" t="str">
        <f t="shared" si="134"/>
        <v xml:space="preserve">  </v>
      </c>
      <c r="R321" s="161"/>
      <c r="S321" s="161"/>
      <c r="T321" s="161"/>
      <c r="U321" s="160"/>
      <c r="V321" s="160"/>
      <c r="W321" s="160"/>
      <c r="X321" s="160"/>
      <c r="Y321" s="160"/>
      <c r="Z321" s="160"/>
      <c r="AA321" s="160"/>
      <c r="AB321" s="68" t="str">
        <f t="shared" si="137"/>
        <v>SDO_0205.06</v>
      </c>
      <c r="AC321" s="55"/>
      <c r="AD321" s="55"/>
      <c r="AE321" s="38" t="str">
        <f t="shared" si="135"/>
        <v>SL3-MEH-ACP1</v>
      </c>
    </row>
    <row r="322" spans="1:31" ht="15" customHeight="1" x14ac:dyDescent="0.25">
      <c r="A322" s="275" t="s">
        <v>9</v>
      </c>
      <c r="B322" s="261" t="str">
        <f t="shared" si="133"/>
        <v>SL3-MEH-ACP1</v>
      </c>
      <c r="C322" s="289" t="s">
        <v>660</v>
      </c>
      <c r="D322" s="73" t="s">
        <v>678</v>
      </c>
      <c r="E322" s="70" t="s">
        <v>680</v>
      </c>
      <c r="F322" s="29" t="str">
        <f>IFERROR(CONCATENATE(VLOOKUP(G322,'LOOK-UP TABLES'!$E$9:$J$101,5,FALSE),C322,D322,VLOOKUP(G322,'LOOK-UP TABLES'!$E$9:$J$101,6,FALSE),E322),"")</f>
        <v>O_0205-07</v>
      </c>
      <c r="G322" s="71" t="s">
        <v>1001</v>
      </c>
      <c r="H322" s="26" t="str">
        <f>IFERROR(VLOOKUP(G322,'LOOK-UP TABLES'!$E$9:$J$101,2,FALSE),"")</f>
        <v>SDO</v>
      </c>
      <c r="I322" s="29" t="str">
        <f>IFERROR(VLOOKUP(G322,'LOOK-UP TABLES'!$E$9:$J$101,3,FALSE),"")</f>
        <v>24VDC</v>
      </c>
      <c r="J322" s="21"/>
      <c r="K322" s="55" t="str">
        <f t="shared" si="136"/>
        <v>SPARE</v>
      </c>
      <c r="L322" s="72"/>
      <c r="M322" s="143" t="str">
        <f>IF($J322&lt;&gt;"",IF(VLOOKUP($J322,INSTRUMENT_LIST!$L$10:$R$716,3,FALSE)=0,"",VLOOKUP($J322,INSTRUMENT_LIST!$L$10:$R$716,3,FALSE)),"")</f>
        <v/>
      </c>
      <c r="N322" s="143" t="str">
        <f>IF($J322&lt;&gt;"",IF(VLOOKUP($J322,INSTRUMENT_LIST!$L$10:$R$716,4,FALSE)=0,"",VLOOKUP($J322,INSTRUMENT_LIST!$L$10:$R$716,4,FALSE)),"")&amp;" "&amp;IF($J322&lt;&gt;"",IF(VLOOKUP($J322,INSTRUMENT_LIST!$L$10:$R$716,5,FALSE)=0,"",SUBSTITUTE(VLOOKUP($J322,INSTRUMENT_LIST!$L$10:$R$716,5,FALSE),"LOCAL CONTROL STATION","LCS")),"")</f>
        <v xml:space="preserve"> </v>
      </c>
      <c r="O322" s="143" t="str">
        <f>IF($J322&lt;&gt;"",IF(VLOOKUP($J322,INSTRUMENT_LIST!$L$10:$R$716,6,FALSE)=0,"",VLOOKUP($J322,INSTRUMENT_LIST!$L$10:$R$716,6,FALSE)),"")</f>
        <v/>
      </c>
      <c r="P322" s="143" t="str">
        <f>IF($J322&lt;&gt;"",IF(VLOOKUP($J322,INSTRUMENT_LIST!$L$10:$R$716,7,FALSE)=0,"",VLOOKUP($J322,INSTRUMENT_LIST!$L$10:$R$716,7,FALSE)),"")</f>
        <v/>
      </c>
      <c r="Q322" s="143" t="str">
        <f t="shared" si="134"/>
        <v xml:space="preserve">  </v>
      </c>
      <c r="R322" s="160"/>
      <c r="S322" s="160"/>
      <c r="T322" s="160"/>
      <c r="U322" s="160"/>
      <c r="V322" s="160"/>
      <c r="W322" s="160"/>
      <c r="X322" s="160"/>
      <c r="Y322" s="160"/>
      <c r="Z322" s="160"/>
      <c r="AA322" s="160"/>
      <c r="AB322" s="68" t="str">
        <f t="shared" si="137"/>
        <v>SDO_0205.07</v>
      </c>
      <c r="AC322" s="55"/>
      <c r="AD322" s="55"/>
      <c r="AE322" s="38" t="str">
        <f t="shared" si="135"/>
        <v>SL3-MEH-ACP1</v>
      </c>
    </row>
    <row r="323" spans="1:31" ht="15" customHeight="1" x14ac:dyDescent="0.25">
      <c r="J323" s="22"/>
    </row>
    <row r="324" spans="1:31" ht="15" customHeight="1" x14ac:dyDescent="0.25">
      <c r="A324" s="144" t="s">
        <v>9</v>
      </c>
      <c r="B324" s="252" t="str">
        <f>$B$23</f>
        <v>SL3-MEH-ACP1</v>
      </c>
      <c r="C324" s="341" t="s">
        <v>660</v>
      </c>
      <c r="D324" s="341" t="s">
        <v>679</v>
      </c>
      <c r="E324" s="61"/>
      <c r="F324" s="340" t="str">
        <f>IFERROR(CONCATENATE(VLOOKUP(G324,'LOOK-UP TABLES'!$E$9:$J$101,5,FALSE),C324,D324,VLOOKUP(G324,'LOOK-UP TABLES'!$E$9:$J$101,6,FALSE),E324),"")</f>
        <v>FPD-0206</v>
      </c>
      <c r="G324" s="61" t="s">
        <v>955</v>
      </c>
      <c r="H324" s="62"/>
      <c r="I324" s="61"/>
      <c r="J324" s="142"/>
      <c r="K324" s="142"/>
      <c r="L324" s="63"/>
      <c r="M324" s="62" t="s">
        <v>956</v>
      </c>
      <c r="N324" s="62"/>
      <c r="O324" s="61"/>
      <c r="P324" s="61"/>
      <c r="Q324" s="308" t="str">
        <f t="shared" ref="Q324:Q332" si="138">CONCATENATE(M324,IF(M324&lt;&gt;""," ",""),N324,IF(N324&lt;&gt;""," ",""),O324,IF(O324&lt;&gt;""," ",""),P324,IF(P324&lt;&gt;""," ",""))</f>
        <v xml:space="preserve">Power Distribution </v>
      </c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4"/>
      <c r="AD324" s="65"/>
      <c r="AE324" s="38" t="str">
        <f t="shared" ref="AE324:AE332" si="139">B324</f>
        <v>SL3-MEH-ACP1</v>
      </c>
    </row>
    <row r="325" spans="1:31" ht="15" customHeight="1" x14ac:dyDescent="0.25">
      <c r="A325" s="275" t="s">
        <v>9</v>
      </c>
      <c r="B325" s="261" t="str">
        <f>$B$23</f>
        <v>SL3-MEH-ACP1</v>
      </c>
      <c r="C325" s="289" t="s">
        <v>660</v>
      </c>
      <c r="D325" s="73" t="s">
        <v>679</v>
      </c>
      <c r="E325" s="70" t="s">
        <v>786</v>
      </c>
      <c r="F325" s="29" t="str">
        <f>IFERROR(CONCATENATE(VLOOKUP(G325,'LOOK-UP TABLES'!$E$9:$J$101,5,FALSE),C325,D325,VLOOKUP(G325,'LOOK-UP TABLES'!$E$9:$J$101,6,FALSE),E325),"")</f>
        <v>O_0206-00</v>
      </c>
      <c r="G325" s="71" t="s">
        <v>1001</v>
      </c>
      <c r="H325" s="26" t="str">
        <f>IFERROR(VLOOKUP(G325,'LOOK-UP TABLES'!$E$9:$J$101,2,FALSE),"")</f>
        <v>SDO</v>
      </c>
      <c r="I325" s="29" t="str">
        <f>IFERROR(VLOOKUP(G325,'LOOK-UP TABLES'!$E$9:$J$101,3,FALSE),"")</f>
        <v>24VDC</v>
      </c>
      <c r="J325" s="75" t="s">
        <v>979</v>
      </c>
      <c r="K325" s="513" t="str">
        <f t="shared" ref="K325:K332" si="140">IF(J325&lt;&gt;"",CONCATENATE(J325,L325),"SPARE")</f>
        <v>SL3-MEH-ACP1-ESR3</v>
      </c>
      <c r="L325" s="335"/>
      <c r="M325" s="143" t="s">
        <v>61</v>
      </c>
      <c r="N325" s="143" t="s">
        <v>973</v>
      </c>
      <c r="O325" s="143" t="s">
        <v>980</v>
      </c>
      <c r="P325" s="143" t="s">
        <v>1007</v>
      </c>
      <c r="Q325" s="143" t="str">
        <f t="shared" si="138"/>
        <v xml:space="preserve">Shiploader 3 Machine E-House ACP1 Boom Conveyor Safety Stop ESR3 Relay </v>
      </c>
      <c r="R325" s="160" t="s">
        <v>836</v>
      </c>
      <c r="S325" s="160" t="s">
        <v>976</v>
      </c>
      <c r="T325" s="160"/>
      <c r="U325" s="160"/>
      <c r="V325" s="160"/>
      <c r="W325" s="160"/>
      <c r="X325" s="160"/>
      <c r="Y325" s="160"/>
      <c r="Z325" s="160"/>
      <c r="AA325" s="160"/>
      <c r="AB325" s="68" t="str">
        <f t="shared" ref="AB325:AB332" si="141">IF((OR(H325="AI",H325="AO")),CONCATENATE(H325,"_",C325,D325,"_CH[",E325,"]"),CONCATENATE(H325,"_",C325,D325,".",E325))</f>
        <v>SDO_0206.00</v>
      </c>
      <c r="AC325" s="75"/>
      <c r="AD325" s="55"/>
      <c r="AE325" s="38" t="str">
        <f t="shared" si="139"/>
        <v>SL3-MEH-ACP1</v>
      </c>
    </row>
    <row r="326" spans="1:31" ht="15" customHeight="1" x14ac:dyDescent="0.25">
      <c r="A326" s="275" t="s">
        <v>9</v>
      </c>
      <c r="B326" s="261" t="str">
        <f t="shared" ref="B326:B332" si="142">$B$23</f>
        <v>SL3-MEH-ACP1</v>
      </c>
      <c r="C326" s="289" t="s">
        <v>660</v>
      </c>
      <c r="D326" s="73" t="s">
        <v>679</v>
      </c>
      <c r="E326" s="70" t="s">
        <v>645</v>
      </c>
      <c r="F326" s="29" t="str">
        <f>IFERROR(CONCATENATE(VLOOKUP(G326,'LOOK-UP TABLES'!$E$9:$J$101,5,FALSE),C326,D326,VLOOKUP(G326,'LOOK-UP TABLES'!$E$9:$J$101,6,FALSE),E326),"")</f>
        <v>O_0206-01</v>
      </c>
      <c r="G326" s="71" t="s">
        <v>1001</v>
      </c>
      <c r="H326" s="26" t="str">
        <f>IFERROR(VLOOKUP(G326,'LOOK-UP TABLES'!$E$9:$J$101,2,FALSE),"")</f>
        <v>SDO</v>
      </c>
      <c r="I326" s="29" t="str">
        <f>IFERROR(VLOOKUP(G326,'LOOK-UP TABLES'!$E$9:$J$101,3,FALSE),"")</f>
        <v>24VDC</v>
      </c>
      <c r="J326" s="75" t="s">
        <v>982</v>
      </c>
      <c r="K326" s="513" t="str">
        <f t="shared" si="140"/>
        <v>SL3-MEH-ACP1-ESR4</v>
      </c>
      <c r="L326" s="335"/>
      <c r="M326" s="143" t="s">
        <v>61</v>
      </c>
      <c r="N326" s="143" t="s">
        <v>973</v>
      </c>
      <c r="O326" s="143" t="s">
        <v>980</v>
      </c>
      <c r="P326" s="143" t="s">
        <v>1008</v>
      </c>
      <c r="Q326" s="143" t="str">
        <f t="shared" si="138"/>
        <v xml:space="preserve">Shiploader 3 Machine E-House ACP1 Boom Conveyor Safety Stop ESR4 Relay </v>
      </c>
      <c r="R326" s="160" t="s">
        <v>836</v>
      </c>
      <c r="S326" s="161" t="s">
        <v>976</v>
      </c>
      <c r="T326" s="161"/>
      <c r="U326" s="160"/>
      <c r="V326" s="160"/>
      <c r="W326" s="160"/>
      <c r="X326" s="160"/>
      <c r="Y326" s="160"/>
      <c r="Z326" s="160"/>
      <c r="AA326" s="160"/>
      <c r="AB326" s="68" t="str">
        <f t="shared" si="141"/>
        <v>SDO_0206.01</v>
      </c>
      <c r="AC326" s="55"/>
      <c r="AD326" s="55"/>
      <c r="AE326" s="38" t="str">
        <f t="shared" si="139"/>
        <v>SL3-MEH-ACP1</v>
      </c>
    </row>
    <row r="327" spans="1:31" ht="15" customHeight="1" x14ac:dyDescent="0.25">
      <c r="A327" s="275" t="s">
        <v>9</v>
      </c>
      <c r="B327" s="261" t="str">
        <f t="shared" si="142"/>
        <v>SL3-MEH-ACP1</v>
      </c>
      <c r="C327" s="289" t="s">
        <v>660</v>
      </c>
      <c r="D327" s="73" t="s">
        <v>679</v>
      </c>
      <c r="E327" s="70" t="s">
        <v>660</v>
      </c>
      <c r="F327" s="29" t="str">
        <f>IFERROR(CONCATENATE(VLOOKUP(G327,'LOOK-UP TABLES'!$E$9:$J$101,5,FALSE),C327,D327,VLOOKUP(G327,'LOOK-UP TABLES'!$E$9:$J$101,6,FALSE),E327),"")</f>
        <v>O_0206-02</v>
      </c>
      <c r="G327" s="71" t="s">
        <v>1001</v>
      </c>
      <c r="H327" s="26" t="str">
        <f>IFERROR(VLOOKUP(G327,'LOOK-UP TABLES'!$E$9:$J$101,2,FALSE),"")</f>
        <v>SDO</v>
      </c>
      <c r="I327" s="29" t="str">
        <f>IFERROR(VLOOKUP(G327,'LOOK-UP TABLES'!$E$9:$J$101,3,FALSE),"")</f>
        <v>24VDC</v>
      </c>
      <c r="J327" s="21"/>
      <c r="K327" s="55" t="str">
        <f t="shared" si="140"/>
        <v>SPARE</v>
      </c>
      <c r="L327" s="72"/>
      <c r="M327" s="143" t="str">
        <f>IF($J327&lt;&gt;"",IF(VLOOKUP($J327,INSTRUMENT_LIST!$L$10:$R$716,3,FALSE)=0,"",VLOOKUP($J327,INSTRUMENT_LIST!$L$10:$R$716,3,FALSE)),"")</f>
        <v/>
      </c>
      <c r="N327" s="143" t="str">
        <f>IF($J327&lt;&gt;"",IF(VLOOKUP($J327,INSTRUMENT_LIST!$L$10:$R$716,4,FALSE)=0,"",VLOOKUP($J327,INSTRUMENT_LIST!$L$10:$R$716,4,FALSE)),"")&amp;" "&amp;IF($J327&lt;&gt;"",IF(VLOOKUP($J327,INSTRUMENT_LIST!$L$10:$R$716,5,FALSE)=0,"",SUBSTITUTE(VLOOKUP($J327,INSTRUMENT_LIST!$L$10:$R$716,5,FALSE),"LOCAL CONTROL STATION","LCS")),"")</f>
        <v xml:space="preserve"> </v>
      </c>
      <c r="O327" s="143" t="str">
        <f>IF($J327&lt;&gt;"",IF(VLOOKUP($J327,INSTRUMENT_LIST!$L$10:$R$716,6,FALSE)=0,"",VLOOKUP($J327,INSTRUMENT_LIST!$L$10:$R$716,6,FALSE)),"")</f>
        <v/>
      </c>
      <c r="P327" s="143" t="str">
        <f>IF($J327&lt;&gt;"",IF(VLOOKUP($J327,INSTRUMENT_LIST!$L$10:$R$716,7,FALSE)=0,"",VLOOKUP($J327,INSTRUMENT_LIST!$L$10:$R$716,7,FALSE)),"")</f>
        <v/>
      </c>
      <c r="Q327" s="143" t="str">
        <f t="shared" si="138"/>
        <v xml:space="preserve">  </v>
      </c>
      <c r="R327" s="161"/>
      <c r="S327" s="161"/>
      <c r="T327" s="161"/>
      <c r="U327" s="160"/>
      <c r="V327" s="160"/>
      <c r="W327" s="160"/>
      <c r="X327" s="160"/>
      <c r="Y327" s="160"/>
      <c r="Z327" s="160"/>
      <c r="AA327" s="160"/>
      <c r="AB327" s="68" t="str">
        <f t="shared" si="141"/>
        <v>SDO_0206.02</v>
      </c>
      <c r="AC327" s="55"/>
      <c r="AD327" s="55"/>
      <c r="AE327" s="38" t="str">
        <f t="shared" si="139"/>
        <v>SL3-MEH-ACP1</v>
      </c>
    </row>
    <row r="328" spans="1:31" ht="15" customHeight="1" x14ac:dyDescent="0.25">
      <c r="A328" s="275" t="s">
        <v>9</v>
      </c>
      <c r="B328" s="261" t="str">
        <f t="shared" si="142"/>
        <v>SL3-MEH-ACP1</v>
      </c>
      <c r="C328" s="289" t="s">
        <v>660</v>
      </c>
      <c r="D328" s="73" t="s">
        <v>679</v>
      </c>
      <c r="E328" s="70" t="s">
        <v>661</v>
      </c>
      <c r="F328" s="29" t="str">
        <f>IFERROR(CONCATENATE(VLOOKUP(G328,'LOOK-UP TABLES'!$E$9:$J$101,5,FALSE),C328,D328,VLOOKUP(G328,'LOOK-UP TABLES'!$E$9:$J$101,6,FALSE),E328),"")</f>
        <v>O_0206-03</v>
      </c>
      <c r="G328" s="71" t="s">
        <v>1001</v>
      </c>
      <c r="H328" s="26" t="str">
        <f>IFERROR(VLOOKUP(G328,'LOOK-UP TABLES'!$E$9:$J$101,2,FALSE),"")</f>
        <v>SDO</v>
      </c>
      <c r="I328" s="29" t="str">
        <f>IFERROR(VLOOKUP(G328,'LOOK-UP TABLES'!$E$9:$J$101,3,FALSE),"")</f>
        <v>24VDC</v>
      </c>
      <c r="J328" s="21"/>
      <c r="K328" s="55" t="str">
        <f t="shared" si="140"/>
        <v>SPARE</v>
      </c>
      <c r="L328" s="72"/>
      <c r="M328" s="143" t="str">
        <f>IF($J328&lt;&gt;"",IF(VLOOKUP($J328,INSTRUMENT_LIST!$L$10:$R$716,3,FALSE)=0,"",VLOOKUP($J328,INSTRUMENT_LIST!$L$10:$R$716,3,FALSE)),"")</f>
        <v/>
      </c>
      <c r="N328" s="143" t="str">
        <f>IF($J328&lt;&gt;"",IF(VLOOKUP($J328,INSTRUMENT_LIST!$L$10:$R$716,4,FALSE)=0,"",VLOOKUP($J328,INSTRUMENT_LIST!$L$10:$R$716,4,FALSE)),"")&amp;" "&amp;IF($J328&lt;&gt;"",IF(VLOOKUP($J328,INSTRUMENT_LIST!$L$10:$R$716,5,FALSE)=0,"",SUBSTITUTE(VLOOKUP($J328,INSTRUMENT_LIST!$L$10:$R$716,5,FALSE),"LOCAL CONTROL STATION","LCS")),"")</f>
        <v xml:space="preserve"> </v>
      </c>
      <c r="O328" s="143" t="str">
        <f>IF($J328&lt;&gt;"",IF(VLOOKUP($J328,INSTRUMENT_LIST!$L$10:$R$716,6,FALSE)=0,"",VLOOKUP($J328,INSTRUMENT_LIST!$L$10:$R$716,6,FALSE)),"")</f>
        <v/>
      </c>
      <c r="P328" s="143" t="str">
        <f>IF($J328&lt;&gt;"",IF(VLOOKUP($J328,INSTRUMENT_LIST!$L$10:$R$716,7,FALSE)=0,"",VLOOKUP($J328,INSTRUMENT_LIST!$L$10:$R$716,7,FALSE)),"")</f>
        <v/>
      </c>
      <c r="Q328" s="143" t="str">
        <f t="shared" si="138"/>
        <v xml:space="preserve">  </v>
      </c>
      <c r="R328" s="160"/>
      <c r="S328" s="160"/>
      <c r="T328" s="160"/>
      <c r="U328" s="160"/>
      <c r="V328" s="160"/>
      <c r="W328" s="160"/>
      <c r="X328" s="160"/>
      <c r="Y328" s="160"/>
      <c r="Z328" s="160"/>
      <c r="AA328" s="160"/>
      <c r="AB328" s="68" t="str">
        <f t="shared" si="141"/>
        <v>SDO_0206.03</v>
      </c>
      <c r="AC328" s="55"/>
      <c r="AD328" s="55"/>
      <c r="AE328" s="38" t="str">
        <f t="shared" si="139"/>
        <v>SL3-MEH-ACP1</v>
      </c>
    </row>
    <row r="329" spans="1:31" ht="15" customHeight="1" x14ac:dyDescent="0.25">
      <c r="A329" s="275" t="s">
        <v>9</v>
      </c>
      <c r="B329" s="261" t="str">
        <f t="shared" si="142"/>
        <v>SL3-MEH-ACP1</v>
      </c>
      <c r="C329" s="289" t="s">
        <v>660</v>
      </c>
      <c r="D329" s="73" t="s">
        <v>679</v>
      </c>
      <c r="E329" s="70" t="s">
        <v>676</v>
      </c>
      <c r="F329" s="29" t="str">
        <f>IFERROR(CONCATENATE(VLOOKUP(G329,'LOOK-UP TABLES'!$E$9:$J$101,5,FALSE),C329,D329,VLOOKUP(G329,'LOOK-UP TABLES'!$E$9:$J$101,6,FALSE),E329),"")</f>
        <v>O_0206-04</v>
      </c>
      <c r="G329" s="71" t="s">
        <v>1001</v>
      </c>
      <c r="H329" s="26" t="str">
        <f>IFERROR(VLOOKUP(G329,'LOOK-UP TABLES'!$E$9:$J$101,2,FALSE),"")</f>
        <v>SDO</v>
      </c>
      <c r="I329" s="29" t="str">
        <f>IFERROR(VLOOKUP(G329,'LOOK-UP TABLES'!$E$9:$J$101,3,FALSE),"")</f>
        <v>24VDC</v>
      </c>
      <c r="J329" s="21"/>
      <c r="K329" s="55" t="str">
        <f t="shared" si="140"/>
        <v>SPARE</v>
      </c>
      <c r="L329" s="72"/>
      <c r="M329" s="143" t="str">
        <f>IF($J329&lt;&gt;"",IF(VLOOKUP($J329,INSTRUMENT_LIST!$L$10:$R$716,3,FALSE)=0,"",VLOOKUP($J329,INSTRUMENT_LIST!$L$10:$R$716,3,FALSE)),"")</f>
        <v/>
      </c>
      <c r="N329" s="143" t="str">
        <f>IF($J329&lt;&gt;"",IF(VLOOKUP($J329,INSTRUMENT_LIST!$L$10:$R$716,4,FALSE)=0,"",VLOOKUP($J329,INSTRUMENT_LIST!$L$10:$R$716,4,FALSE)),"")&amp;" "&amp;IF($J329&lt;&gt;"",IF(VLOOKUP($J329,INSTRUMENT_LIST!$L$10:$R$716,5,FALSE)=0,"",SUBSTITUTE(VLOOKUP($J329,INSTRUMENT_LIST!$L$10:$R$716,5,FALSE),"LOCAL CONTROL STATION","LCS")),"")</f>
        <v xml:space="preserve"> </v>
      </c>
      <c r="O329" s="143" t="str">
        <f>IF($J329&lt;&gt;"",IF(VLOOKUP($J329,INSTRUMENT_LIST!$L$10:$R$716,6,FALSE)=0,"",VLOOKUP($J329,INSTRUMENT_LIST!$L$10:$R$716,6,FALSE)),"")</f>
        <v/>
      </c>
      <c r="P329" s="143" t="str">
        <f>IF($J329&lt;&gt;"",IF(VLOOKUP($J329,INSTRUMENT_LIST!$L$10:$R$716,7,FALSE)=0,"",VLOOKUP($J329,INSTRUMENT_LIST!$L$10:$R$716,7,FALSE)),"")</f>
        <v/>
      </c>
      <c r="Q329" s="143" t="str">
        <f t="shared" si="138"/>
        <v xml:space="preserve">  </v>
      </c>
      <c r="R329" s="160"/>
      <c r="S329" s="160"/>
      <c r="T329" s="161"/>
      <c r="U329" s="160"/>
      <c r="V329" s="160"/>
      <c r="W329" s="160"/>
      <c r="X329" s="160"/>
      <c r="Y329" s="160"/>
      <c r="Z329" s="160"/>
      <c r="AA329" s="160"/>
      <c r="AB329" s="68" t="str">
        <f t="shared" si="141"/>
        <v>SDO_0206.04</v>
      </c>
      <c r="AC329" s="55"/>
      <c r="AD329" s="55"/>
      <c r="AE329" s="38" t="str">
        <f t="shared" si="139"/>
        <v>SL3-MEH-ACP1</v>
      </c>
    </row>
    <row r="330" spans="1:31" ht="15" customHeight="1" x14ac:dyDescent="0.25">
      <c r="A330" s="275" t="s">
        <v>9</v>
      </c>
      <c r="B330" s="261" t="str">
        <f t="shared" si="142"/>
        <v>SL3-MEH-ACP1</v>
      </c>
      <c r="C330" s="289" t="s">
        <v>660</v>
      </c>
      <c r="D330" s="73" t="s">
        <v>679</v>
      </c>
      <c r="E330" s="70" t="s">
        <v>678</v>
      </c>
      <c r="F330" s="29" t="str">
        <f>IFERROR(CONCATENATE(VLOOKUP(G330,'LOOK-UP TABLES'!$E$9:$J$101,5,FALSE),C330,D330,VLOOKUP(G330,'LOOK-UP TABLES'!$E$9:$J$101,6,FALSE),E330),"")</f>
        <v>O_0206-05</v>
      </c>
      <c r="G330" s="71" t="s">
        <v>1001</v>
      </c>
      <c r="H330" s="26" t="str">
        <f>IFERROR(VLOOKUP(G330,'LOOK-UP TABLES'!$E$9:$J$101,2,FALSE),"")</f>
        <v>SDO</v>
      </c>
      <c r="I330" s="29" t="str">
        <f>IFERROR(VLOOKUP(G330,'LOOK-UP TABLES'!$E$9:$J$101,3,FALSE),"")</f>
        <v>24VDC</v>
      </c>
      <c r="J330" s="21"/>
      <c r="K330" s="55" t="str">
        <f t="shared" si="140"/>
        <v>SPARE</v>
      </c>
      <c r="L330" s="72"/>
      <c r="M330" s="143" t="str">
        <f>IF($J330&lt;&gt;"",IF(VLOOKUP($J330,INSTRUMENT_LIST!$L$10:$R$716,3,FALSE)=0,"",VLOOKUP($J330,INSTRUMENT_LIST!$L$10:$R$716,3,FALSE)),"")</f>
        <v/>
      </c>
      <c r="N330" s="143" t="str">
        <f>IF($J330&lt;&gt;"",IF(VLOOKUP($J330,INSTRUMENT_LIST!$L$10:$R$716,4,FALSE)=0,"",VLOOKUP($J330,INSTRUMENT_LIST!$L$10:$R$716,4,FALSE)),"")&amp;" "&amp;IF($J330&lt;&gt;"",IF(VLOOKUP($J330,INSTRUMENT_LIST!$L$10:$R$716,5,FALSE)=0,"",SUBSTITUTE(VLOOKUP($J330,INSTRUMENT_LIST!$L$10:$R$716,5,FALSE),"LOCAL CONTROL STATION","LCS")),"")</f>
        <v xml:space="preserve"> </v>
      </c>
      <c r="O330" s="143" t="str">
        <f>IF($J330&lt;&gt;"",IF(VLOOKUP($J330,INSTRUMENT_LIST!$L$10:$R$716,6,FALSE)=0,"",VLOOKUP($J330,INSTRUMENT_LIST!$L$10:$R$716,6,FALSE)),"")</f>
        <v/>
      </c>
      <c r="P330" s="143" t="str">
        <f>IF($J330&lt;&gt;"",IF(VLOOKUP($J330,INSTRUMENT_LIST!$L$10:$R$716,7,FALSE)=0,"",VLOOKUP($J330,INSTRUMENT_LIST!$L$10:$R$716,7,FALSE)),"")</f>
        <v/>
      </c>
      <c r="Q330" s="143" t="str">
        <f t="shared" si="138"/>
        <v xml:space="preserve">  </v>
      </c>
      <c r="R330" s="160"/>
      <c r="S330" s="160"/>
      <c r="T330" s="160"/>
      <c r="U330" s="160"/>
      <c r="V330" s="160"/>
      <c r="W330" s="160"/>
      <c r="X330" s="160"/>
      <c r="Y330" s="160"/>
      <c r="Z330" s="160"/>
      <c r="AA330" s="160"/>
      <c r="AB330" s="68" t="str">
        <f t="shared" si="141"/>
        <v>SDO_0206.05</v>
      </c>
      <c r="AC330" s="55"/>
      <c r="AD330" s="55"/>
      <c r="AE330" s="38" t="str">
        <f t="shared" si="139"/>
        <v>SL3-MEH-ACP1</v>
      </c>
    </row>
    <row r="331" spans="1:31" ht="15" customHeight="1" x14ac:dyDescent="0.25">
      <c r="A331" s="275" t="s">
        <v>9</v>
      </c>
      <c r="B331" s="261" t="str">
        <f t="shared" si="142"/>
        <v>SL3-MEH-ACP1</v>
      </c>
      <c r="C331" s="289" t="s">
        <v>660</v>
      </c>
      <c r="D331" s="73" t="s">
        <v>679</v>
      </c>
      <c r="E331" s="70" t="s">
        <v>679</v>
      </c>
      <c r="F331" s="29" t="str">
        <f>IFERROR(CONCATENATE(VLOOKUP(G331,'LOOK-UP TABLES'!$E$9:$J$101,5,FALSE),C331,D331,VLOOKUP(G331,'LOOK-UP TABLES'!$E$9:$J$101,6,FALSE),E331),"")</f>
        <v>O_0206-06</v>
      </c>
      <c r="G331" s="71" t="s">
        <v>1001</v>
      </c>
      <c r="H331" s="26" t="str">
        <f>IFERROR(VLOOKUP(G331,'LOOK-UP TABLES'!$E$9:$J$101,2,FALSE),"")</f>
        <v>SDO</v>
      </c>
      <c r="I331" s="29" t="str">
        <f>IFERROR(VLOOKUP(G331,'LOOK-UP TABLES'!$E$9:$J$101,3,FALSE),"")</f>
        <v>24VDC</v>
      </c>
      <c r="J331" s="21"/>
      <c r="K331" s="55" t="str">
        <f t="shared" si="140"/>
        <v>SPARE</v>
      </c>
      <c r="L331" s="72"/>
      <c r="M331" s="143" t="str">
        <f>IF($J331&lt;&gt;"",IF(VLOOKUP($J331,INSTRUMENT_LIST!$L$10:$R$716,3,FALSE)=0,"",VLOOKUP($J331,INSTRUMENT_LIST!$L$10:$R$716,3,FALSE)),"")</f>
        <v/>
      </c>
      <c r="N331" s="143" t="str">
        <f>IF($J331&lt;&gt;"",IF(VLOOKUP($J331,INSTRUMENT_LIST!$L$10:$R$716,4,FALSE)=0,"",VLOOKUP($J331,INSTRUMENT_LIST!$L$10:$R$716,4,FALSE)),"")&amp;" "&amp;IF($J331&lt;&gt;"",IF(VLOOKUP($J331,INSTRUMENT_LIST!$L$10:$R$716,5,FALSE)=0,"",SUBSTITUTE(VLOOKUP($J331,INSTRUMENT_LIST!$L$10:$R$716,5,FALSE),"LOCAL CONTROL STATION","LCS")),"")</f>
        <v xml:space="preserve"> </v>
      </c>
      <c r="O331" s="143" t="str">
        <f>IF($J331&lt;&gt;"",IF(VLOOKUP($J331,INSTRUMENT_LIST!$L$10:$R$716,6,FALSE)=0,"",VLOOKUP($J331,INSTRUMENT_LIST!$L$10:$R$716,6,FALSE)),"")</f>
        <v/>
      </c>
      <c r="P331" s="143" t="str">
        <f>IF($J331&lt;&gt;"",IF(VLOOKUP($J331,INSTRUMENT_LIST!$L$10:$R$716,7,FALSE)=0,"",VLOOKUP($J331,INSTRUMENT_LIST!$L$10:$R$716,7,FALSE)),"")</f>
        <v/>
      </c>
      <c r="Q331" s="143" t="str">
        <f t="shared" si="138"/>
        <v xml:space="preserve">  </v>
      </c>
      <c r="R331" s="161"/>
      <c r="S331" s="161"/>
      <c r="T331" s="161"/>
      <c r="U331" s="160"/>
      <c r="V331" s="160"/>
      <c r="W331" s="160"/>
      <c r="X331" s="160"/>
      <c r="Y331" s="160"/>
      <c r="Z331" s="160"/>
      <c r="AA331" s="160"/>
      <c r="AB331" s="68" t="str">
        <f t="shared" si="141"/>
        <v>SDO_0206.06</v>
      </c>
      <c r="AC331" s="55"/>
      <c r="AD331" s="55"/>
      <c r="AE331" s="38" t="str">
        <f t="shared" si="139"/>
        <v>SL3-MEH-ACP1</v>
      </c>
    </row>
    <row r="332" spans="1:31" ht="15" customHeight="1" x14ac:dyDescent="0.25">
      <c r="A332" s="275" t="s">
        <v>9</v>
      </c>
      <c r="B332" s="261" t="str">
        <f t="shared" si="142"/>
        <v>SL3-MEH-ACP1</v>
      </c>
      <c r="C332" s="289" t="s">
        <v>660</v>
      </c>
      <c r="D332" s="73" t="s">
        <v>679</v>
      </c>
      <c r="E332" s="70" t="s">
        <v>680</v>
      </c>
      <c r="F332" s="29" t="str">
        <f>IFERROR(CONCATENATE(VLOOKUP(G332,'LOOK-UP TABLES'!$E$9:$J$101,5,FALSE),C332,D332,VLOOKUP(G332,'LOOK-UP TABLES'!$E$9:$J$101,6,FALSE),E332),"")</f>
        <v>O_0206-07</v>
      </c>
      <c r="G332" s="71" t="s">
        <v>1001</v>
      </c>
      <c r="H332" s="26" t="str">
        <f>IFERROR(VLOOKUP(G332,'LOOK-UP TABLES'!$E$9:$J$101,2,FALSE),"")</f>
        <v>SDO</v>
      </c>
      <c r="I332" s="29" t="str">
        <f>IFERROR(VLOOKUP(G332,'LOOK-UP TABLES'!$E$9:$J$101,3,FALSE),"")</f>
        <v>24VDC</v>
      </c>
      <c r="J332" s="21"/>
      <c r="K332" s="55" t="str">
        <f t="shared" si="140"/>
        <v>SPARE</v>
      </c>
      <c r="L332" s="72"/>
      <c r="M332" s="143" t="str">
        <f>IF($J332&lt;&gt;"",IF(VLOOKUP($J332,INSTRUMENT_LIST!$L$10:$R$716,3,FALSE)=0,"",VLOOKUP($J332,INSTRUMENT_LIST!$L$10:$R$716,3,FALSE)),"")</f>
        <v/>
      </c>
      <c r="N332" s="143" t="str">
        <f>IF($J332&lt;&gt;"",IF(VLOOKUP($J332,INSTRUMENT_LIST!$L$10:$R$716,4,FALSE)=0,"",VLOOKUP($J332,INSTRUMENT_LIST!$L$10:$R$716,4,FALSE)),"")&amp;" "&amp;IF($J332&lt;&gt;"",IF(VLOOKUP($J332,INSTRUMENT_LIST!$L$10:$R$716,5,FALSE)=0,"",SUBSTITUTE(VLOOKUP($J332,INSTRUMENT_LIST!$L$10:$R$716,5,FALSE),"LOCAL CONTROL STATION","LCS")),"")</f>
        <v xml:space="preserve"> </v>
      </c>
      <c r="O332" s="143" t="str">
        <f>IF($J332&lt;&gt;"",IF(VLOOKUP($J332,INSTRUMENT_LIST!$L$10:$R$716,6,FALSE)=0,"",VLOOKUP($J332,INSTRUMENT_LIST!$L$10:$R$716,6,FALSE)),"")</f>
        <v/>
      </c>
      <c r="P332" s="143" t="str">
        <f>IF($J332&lt;&gt;"",IF(VLOOKUP($J332,INSTRUMENT_LIST!$L$10:$R$716,7,FALSE)=0,"",VLOOKUP($J332,INSTRUMENT_LIST!$L$10:$R$716,7,FALSE)),"")</f>
        <v/>
      </c>
      <c r="Q332" s="143" t="str">
        <f t="shared" si="138"/>
        <v xml:space="preserve">  </v>
      </c>
      <c r="R332" s="160"/>
      <c r="S332" s="160"/>
      <c r="T332" s="160"/>
      <c r="U332" s="160"/>
      <c r="V332" s="160"/>
      <c r="W332" s="160"/>
      <c r="X332" s="160"/>
      <c r="Y332" s="160"/>
      <c r="Z332" s="160"/>
      <c r="AA332" s="160"/>
      <c r="AB332" s="68" t="str">
        <f t="shared" si="141"/>
        <v>SDO_0206.07</v>
      </c>
      <c r="AC332" s="55"/>
      <c r="AD332" s="55"/>
      <c r="AE332" s="38" t="str">
        <f t="shared" si="139"/>
        <v>SL3-MEH-ACP1</v>
      </c>
    </row>
    <row r="333" spans="1:31" ht="15" customHeight="1" x14ac:dyDescent="0.25">
      <c r="J333" s="22"/>
    </row>
    <row r="334" spans="1:31" ht="15" customHeight="1" x14ac:dyDescent="0.25">
      <c r="A334" s="144" t="s">
        <v>9</v>
      </c>
      <c r="B334" s="252" t="str">
        <f>$B$23</f>
        <v>SL3-MEH-ACP1</v>
      </c>
      <c r="C334" s="341" t="s">
        <v>660</v>
      </c>
      <c r="D334" s="341" t="s">
        <v>680</v>
      </c>
      <c r="E334" s="61"/>
      <c r="F334" s="340" t="str">
        <f>IFERROR(CONCATENATE(VLOOKUP(G334,'LOOK-UP TABLES'!$E$9:$J$101,5,FALSE),C334,D334,VLOOKUP(G334,'LOOK-UP TABLES'!$E$9:$J$101,6,FALSE),E334),"")</f>
        <v>FPD-0207</v>
      </c>
      <c r="G334" s="61" t="s">
        <v>955</v>
      </c>
      <c r="H334" s="62"/>
      <c r="I334" s="61"/>
      <c r="J334" s="142"/>
      <c r="K334" s="142"/>
      <c r="L334" s="63"/>
      <c r="M334" s="62" t="s">
        <v>956</v>
      </c>
      <c r="N334" s="62"/>
      <c r="O334" s="61"/>
      <c r="P334" s="61"/>
      <c r="Q334" s="308" t="str">
        <f t="shared" ref="Q334:Q342" si="143">CONCATENATE(M334,IF(M334&lt;&gt;""," ",""),N334,IF(N334&lt;&gt;""," ",""),O334,IF(O334&lt;&gt;""," ",""),P334,IF(P334&lt;&gt;""," ",""))</f>
        <v xml:space="preserve">Power Distribution </v>
      </c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4"/>
      <c r="AD334" s="65"/>
      <c r="AE334" s="38" t="str">
        <f t="shared" ref="AE334:AE342" si="144">B334</f>
        <v>SL3-MEH-ACP1</v>
      </c>
    </row>
    <row r="335" spans="1:31" ht="15" customHeight="1" x14ac:dyDescent="0.25">
      <c r="A335" s="275" t="s">
        <v>9</v>
      </c>
      <c r="B335" s="261" t="str">
        <f t="shared" ref="B335:B352" si="145">$B$23</f>
        <v>SL3-MEH-ACP1</v>
      </c>
      <c r="C335" s="289" t="s">
        <v>660</v>
      </c>
      <c r="D335" s="73" t="s">
        <v>680</v>
      </c>
      <c r="E335" s="70" t="s">
        <v>786</v>
      </c>
      <c r="F335" s="29" t="str">
        <f>IFERROR(CONCATENATE(VLOOKUP(G335,'LOOK-UP TABLES'!$E$9:$J$101,5,FALSE),C335,D335,VLOOKUP(G335,'LOOK-UP TABLES'!$E$9:$J$101,6,FALSE),E335),"")</f>
        <v>O_0207-00</v>
      </c>
      <c r="G335" s="71" t="s">
        <v>1001</v>
      </c>
      <c r="H335" s="26" t="str">
        <f>IFERROR(VLOOKUP(G335,'LOOK-UP TABLES'!$E$9:$J$101,2,FALSE),"")</f>
        <v>SDO</v>
      </c>
      <c r="I335" s="29" t="str">
        <f>IFERROR(VLOOKUP(G335,'LOOK-UP TABLES'!$E$9:$J$101,3,FALSE),"")</f>
        <v>24VDC</v>
      </c>
      <c r="J335" s="75" t="s">
        <v>984</v>
      </c>
      <c r="K335" s="513" t="str">
        <f t="shared" ref="K335:K342" si="146">IF(J335&lt;&gt;"",CONCATENATE(J335,L335),"SPARE")</f>
        <v>SL3-MEH-ACP1-ESR5</v>
      </c>
      <c r="L335" s="335"/>
      <c r="M335" s="143" t="s">
        <v>61</v>
      </c>
      <c r="N335" s="143" t="s">
        <v>973</v>
      </c>
      <c r="O335" s="143" t="s">
        <v>985</v>
      </c>
      <c r="P335" s="143" t="s">
        <v>1009</v>
      </c>
      <c r="Q335" s="143" t="str">
        <f t="shared" si="143"/>
        <v xml:space="preserve">Shiploader 3 Machine E-House ACP1 Slew Safety Stop ESR5 Relay </v>
      </c>
      <c r="R335" s="160" t="s">
        <v>836</v>
      </c>
      <c r="S335" s="160" t="s">
        <v>976</v>
      </c>
      <c r="T335" s="160"/>
      <c r="U335" s="160"/>
      <c r="V335" s="160"/>
      <c r="W335" s="160"/>
      <c r="X335" s="160"/>
      <c r="Y335" s="160"/>
      <c r="Z335" s="160"/>
      <c r="AA335" s="160"/>
      <c r="AB335" s="68" t="str">
        <f t="shared" ref="AB335:AB342" si="147">IF((OR(H335="AI",H335="AO")),CONCATENATE(H335,"_",C335,D335,"_CH[",E335,"]"),CONCATENATE(H335,"_",C335,D335,".",E335))</f>
        <v>SDO_0207.00</v>
      </c>
      <c r="AC335" s="75"/>
      <c r="AD335" s="55"/>
      <c r="AE335" s="38" t="str">
        <f t="shared" si="144"/>
        <v>SL3-MEH-ACP1</v>
      </c>
    </row>
    <row r="336" spans="1:31" ht="15" customHeight="1" x14ac:dyDescent="0.25">
      <c r="A336" s="275" t="s">
        <v>9</v>
      </c>
      <c r="B336" s="261" t="str">
        <f t="shared" si="145"/>
        <v>SL3-MEH-ACP1</v>
      </c>
      <c r="C336" s="289" t="s">
        <v>660</v>
      </c>
      <c r="D336" s="73" t="s">
        <v>680</v>
      </c>
      <c r="E336" s="70" t="s">
        <v>645</v>
      </c>
      <c r="F336" s="29" t="str">
        <f>IFERROR(CONCATENATE(VLOOKUP(G336,'LOOK-UP TABLES'!$E$9:$J$101,5,FALSE),C336,D336,VLOOKUP(G336,'LOOK-UP TABLES'!$E$9:$J$101,6,FALSE),E336),"")</f>
        <v>O_0207-01</v>
      </c>
      <c r="G336" s="71" t="s">
        <v>1001</v>
      </c>
      <c r="H336" s="26" t="str">
        <f>IFERROR(VLOOKUP(G336,'LOOK-UP TABLES'!$E$9:$J$101,2,FALSE),"")</f>
        <v>SDO</v>
      </c>
      <c r="I336" s="29" t="str">
        <f>IFERROR(VLOOKUP(G336,'LOOK-UP TABLES'!$E$9:$J$101,3,FALSE),"")</f>
        <v>24VDC</v>
      </c>
      <c r="J336" s="75" t="s">
        <v>987</v>
      </c>
      <c r="K336" s="513" t="str">
        <f t="shared" si="146"/>
        <v>SL3-MEH-ACP1-ESR6</v>
      </c>
      <c r="L336" s="335"/>
      <c r="M336" s="143" t="s">
        <v>61</v>
      </c>
      <c r="N336" s="143" t="s">
        <v>973</v>
      </c>
      <c r="O336" s="143" t="s">
        <v>985</v>
      </c>
      <c r="P336" s="143" t="s">
        <v>1010</v>
      </c>
      <c r="Q336" s="143" t="str">
        <f t="shared" si="143"/>
        <v xml:space="preserve">Shiploader 3 Machine E-House ACP1 Slew Safety Stop ESR6 Relay </v>
      </c>
      <c r="R336" s="160" t="s">
        <v>836</v>
      </c>
      <c r="S336" s="161" t="s">
        <v>976</v>
      </c>
      <c r="T336" s="161"/>
      <c r="U336" s="160"/>
      <c r="V336" s="160"/>
      <c r="W336" s="160"/>
      <c r="X336" s="160"/>
      <c r="Y336" s="160"/>
      <c r="Z336" s="160"/>
      <c r="AA336" s="160"/>
      <c r="AB336" s="68" t="str">
        <f t="shared" si="147"/>
        <v>SDO_0207.01</v>
      </c>
      <c r="AC336" s="55"/>
      <c r="AD336" s="55"/>
      <c r="AE336" s="38" t="str">
        <f t="shared" si="144"/>
        <v>SL3-MEH-ACP1</v>
      </c>
    </row>
    <row r="337" spans="1:31" ht="15" customHeight="1" x14ac:dyDescent="0.25">
      <c r="A337" s="275" t="s">
        <v>9</v>
      </c>
      <c r="B337" s="261" t="str">
        <f t="shared" si="145"/>
        <v>SL3-MEH-ACP1</v>
      </c>
      <c r="C337" s="289" t="s">
        <v>660</v>
      </c>
      <c r="D337" s="73" t="s">
        <v>680</v>
      </c>
      <c r="E337" s="70" t="s">
        <v>660</v>
      </c>
      <c r="F337" s="29" t="str">
        <f>IFERROR(CONCATENATE(VLOOKUP(G337,'LOOK-UP TABLES'!$E$9:$J$101,5,FALSE),C337,D337,VLOOKUP(G337,'LOOK-UP TABLES'!$E$9:$J$101,6,FALSE),E337),"")</f>
        <v>O_0207-02</v>
      </c>
      <c r="G337" s="71" t="s">
        <v>1001</v>
      </c>
      <c r="H337" s="26" t="str">
        <f>IFERROR(VLOOKUP(G337,'LOOK-UP TABLES'!$E$9:$J$101,2,FALSE),"")</f>
        <v>SDO</v>
      </c>
      <c r="I337" s="29" t="str">
        <f>IFERROR(VLOOKUP(G337,'LOOK-UP TABLES'!$E$9:$J$101,3,FALSE),"")</f>
        <v>24VDC</v>
      </c>
      <c r="J337" s="75" t="s">
        <v>989</v>
      </c>
      <c r="K337" s="513" t="str">
        <f t="shared" si="146"/>
        <v>SL3-MEH-ACP1-ESR7</v>
      </c>
      <c r="L337" s="335"/>
      <c r="M337" s="143" t="s">
        <v>61</v>
      </c>
      <c r="N337" s="143" t="s">
        <v>973</v>
      </c>
      <c r="O337" s="143" t="s">
        <v>985</v>
      </c>
      <c r="P337" s="143" t="s">
        <v>1011</v>
      </c>
      <c r="Q337" s="143" t="str">
        <f t="shared" si="143"/>
        <v xml:space="preserve">Shiploader 3 Machine E-House ACP1 Slew Safety Stop ESR7 Relay </v>
      </c>
      <c r="R337" s="160" t="s">
        <v>836</v>
      </c>
      <c r="S337" s="161" t="s">
        <v>976</v>
      </c>
      <c r="T337" s="161"/>
      <c r="U337" s="160"/>
      <c r="V337" s="160"/>
      <c r="W337" s="160"/>
      <c r="X337" s="160"/>
      <c r="Y337" s="160"/>
      <c r="Z337" s="160"/>
      <c r="AA337" s="160"/>
      <c r="AB337" s="68" t="str">
        <f t="shared" si="147"/>
        <v>SDO_0207.02</v>
      </c>
      <c r="AC337" s="55"/>
      <c r="AD337" s="55"/>
      <c r="AE337" s="38" t="str">
        <f t="shared" si="144"/>
        <v>SL3-MEH-ACP1</v>
      </c>
    </row>
    <row r="338" spans="1:31" ht="15" customHeight="1" x14ac:dyDescent="0.25">
      <c r="A338" s="275" t="s">
        <v>9</v>
      </c>
      <c r="B338" s="261" t="str">
        <f t="shared" si="145"/>
        <v>SL3-MEH-ACP1</v>
      </c>
      <c r="C338" s="289" t="s">
        <v>660</v>
      </c>
      <c r="D338" s="73" t="s">
        <v>680</v>
      </c>
      <c r="E338" s="70" t="s">
        <v>661</v>
      </c>
      <c r="F338" s="29" t="str">
        <f>IFERROR(CONCATENATE(VLOOKUP(G338,'LOOK-UP TABLES'!$E$9:$J$101,5,FALSE),C338,D338,VLOOKUP(G338,'LOOK-UP TABLES'!$E$9:$J$101,6,FALSE),E338),"")</f>
        <v>O_0207-03</v>
      </c>
      <c r="G338" s="71" t="s">
        <v>1001</v>
      </c>
      <c r="H338" s="26" t="str">
        <f>IFERROR(VLOOKUP(G338,'LOOK-UP TABLES'!$E$9:$J$101,2,FALSE),"")</f>
        <v>SDO</v>
      </c>
      <c r="I338" s="29" t="str">
        <f>IFERROR(VLOOKUP(G338,'LOOK-UP TABLES'!$E$9:$J$101,3,FALSE),"")</f>
        <v>24VDC</v>
      </c>
      <c r="J338" s="21"/>
      <c r="K338" s="55" t="str">
        <f t="shared" si="146"/>
        <v>SPARE</v>
      </c>
      <c r="L338" s="72"/>
      <c r="M338" s="143" t="str">
        <f>IF($J338&lt;&gt;"",IF(VLOOKUP($J338,INSTRUMENT_LIST!$L$10:$R$716,3,FALSE)=0,"",VLOOKUP($J338,INSTRUMENT_LIST!$L$10:$R$716,3,FALSE)),"")</f>
        <v/>
      </c>
      <c r="N338" s="143" t="str">
        <f>IF($J338&lt;&gt;"",IF(VLOOKUP($J338,INSTRUMENT_LIST!$L$10:$R$716,4,FALSE)=0,"",VLOOKUP($J338,INSTRUMENT_LIST!$L$10:$R$716,4,FALSE)),"")&amp;" "&amp;IF($J338&lt;&gt;"",IF(VLOOKUP($J338,INSTRUMENT_LIST!$L$10:$R$716,5,FALSE)=0,"",SUBSTITUTE(VLOOKUP($J338,INSTRUMENT_LIST!$L$10:$R$716,5,FALSE),"LOCAL CONTROL STATION","LCS")),"")</f>
        <v xml:space="preserve"> </v>
      </c>
      <c r="O338" s="143" t="str">
        <f>IF($J338&lt;&gt;"",IF(VLOOKUP($J338,INSTRUMENT_LIST!$L$10:$R$716,6,FALSE)=0,"",VLOOKUP($J338,INSTRUMENT_LIST!$L$10:$R$716,6,FALSE)),"")</f>
        <v/>
      </c>
      <c r="P338" s="143" t="str">
        <f>IF($J338&lt;&gt;"",IF(VLOOKUP($J338,INSTRUMENT_LIST!$L$10:$R$716,7,FALSE)=0,"",VLOOKUP($J338,INSTRUMENT_LIST!$L$10:$R$716,7,FALSE)),"")</f>
        <v/>
      </c>
      <c r="Q338" s="143" t="str">
        <f t="shared" si="143"/>
        <v xml:space="preserve">  </v>
      </c>
      <c r="R338" s="160"/>
      <c r="S338" s="160"/>
      <c r="T338" s="160"/>
      <c r="U338" s="160"/>
      <c r="V338" s="160"/>
      <c r="W338" s="160"/>
      <c r="X338" s="160"/>
      <c r="Y338" s="160"/>
      <c r="Z338" s="160"/>
      <c r="AA338" s="160"/>
      <c r="AB338" s="68" t="str">
        <f t="shared" si="147"/>
        <v>SDO_0207.03</v>
      </c>
      <c r="AC338" s="55"/>
      <c r="AD338" s="55"/>
      <c r="AE338" s="38" t="str">
        <f t="shared" si="144"/>
        <v>SL3-MEH-ACP1</v>
      </c>
    </row>
    <row r="339" spans="1:31" ht="15" customHeight="1" x14ac:dyDescent="0.25">
      <c r="A339" s="275" t="s">
        <v>9</v>
      </c>
      <c r="B339" s="261" t="str">
        <f t="shared" si="145"/>
        <v>SL3-MEH-ACP1</v>
      </c>
      <c r="C339" s="289" t="s">
        <v>660</v>
      </c>
      <c r="D339" s="73" t="s">
        <v>680</v>
      </c>
      <c r="E339" s="70" t="s">
        <v>676</v>
      </c>
      <c r="F339" s="29" t="str">
        <f>IFERROR(CONCATENATE(VLOOKUP(G339,'LOOK-UP TABLES'!$E$9:$J$101,5,FALSE),C339,D339,VLOOKUP(G339,'LOOK-UP TABLES'!$E$9:$J$101,6,FALSE),E339),"")</f>
        <v>O_0207-04</v>
      </c>
      <c r="G339" s="71" t="s">
        <v>1001</v>
      </c>
      <c r="H339" s="26" t="str">
        <f>IFERROR(VLOOKUP(G339,'LOOK-UP TABLES'!$E$9:$J$101,2,FALSE),"")</f>
        <v>SDO</v>
      </c>
      <c r="I339" s="29" t="str">
        <f>IFERROR(VLOOKUP(G339,'LOOK-UP TABLES'!$E$9:$J$101,3,FALSE),"")</f>
        <v>24VDC</v>
      </c>
      <c r="J339" s="21"/>
      <c r="K339" s="55" t="str">
        <f t="shared" si="146"/>
        <v>SPARE</v>
      </c>
      <c r="L339" s="72"/>
      <c r="M339" s="143" t="str">
        <f>IF($J339&lt;&gt;"",IF(VLOOKUP($J339,INSTRUMENT_LIST!$L$10:$R$716,3,FALSE)=0,"",VLOOKUP($J339,INSTRUMENT_LIST!$L$10:$R$716,3,FALSE)),"")</f>
        <v/>
      </c>
      <c r="N339" s="143" t="str">
        <f>IF($J339&lt;&gt;"",IF(VLOOKUP($J339,INSTRUMENT_LIST!$L$10:$R$716,4,FALSE)=0,"",VLOOKUP($J339,INSTRUMENT_LIST!$L$10:$R$716,4,FALSE)),"")&amp;" "&amp;IF($J339&lt;&gt;"",IF(VLOOKUP($J339,INSTRUMENT_LIST!$L$10:$R$716,5,FALSE)=0,"",SUBSTITUTE(VLOOKUP($J339,INSTRUMENT_LIST!$L$10:$R$716,5,FALSE),"LOCAL CONTROL STATION","LCS")),"")</f>
        <v xml:space="preserve"> </v>
      </c>
      <c r="O339" s="143" t="str">
        <f>IF($J339&lt;&gt;"",IF(VLOOKUP($J339,INSTRUMENT_LIST!$L$10:$R$716,6,FALSE)=0,"",VLOOKUP($J339,INSTRUMENT_LIST!$L$10:$R$716,6,FALSE)),"")</f>
        <v/>
      </c>
      <c r="P339" s="143" t="str">
        <f>IF($J339&lt;&gt;"",IF(VLOOKUP($J339,INSTRUMENT_LIST!$L$10:$R$716,7,FALSE)=0,"",VLOOKUP($J339,INSTRUMENT_LIST!$L$10:$R$716,7,FALSE)),"")</f>
        <v/>
      </c>
      <c r="Q339" s="143" t="str">
        <f t="shared" si="143"/>
        <v xml:space="preserve">  </v>
      </c>
      <c r="R339" s="160"/>
      <c r="S339" s="160"/>
      <c r="T339" s="161"/>
      <c r="U339" s="160"/>
      <c r="V339" s="160"/>
      <c r="W339" s="160"/>
      <c r="X339" s="160"/>
      <c r="Y339" s="160"/>
      <c r="Z339" s="160"/>
      <c r="AA339" s="160"/>
      <c r="AB339" s="68" t="str">
        <f t="shared" si="147"/>
        <v>SDO_0207.04</v>
      </c>
      <c r="AC339" s="55"/>
      <c r="AD339" s="55"/>
      <c r="AE339" s="38" t="str">
        <f t="shared" si="144"/>
        <v>SL3-MEH-ACP1</v>
      </c>
    </row>
    <row r="340" spans="1:31" ht="15" customHeight="1" x14ac:dyDescent="0.25">
      <c r="A340" s="275" t="s">
        <v>9</v>
      </c>
      <c r="B340" s="261" t="str">
        <f t="shared" si="145"/>
        <v>SL3-MEH-ACP1</v>
      </c>
      <c r="C340" s="289" t="s">
        <v>660</v>
      </c>
      <c r="D340" s="73" t="s">
        <v>680</v>
      </c>
      <c r="E340" s="70" t="s">
        <v>678</v>
      </c>
      <c r="F340" s="29" t="str">
        <f>IFERROR(CONCATENATE(VLOOKUP(G340,'LOOK-UP TABLES'!$E$9:$J$101,5,FALSE),C340,D340,VLOOKUP(G340,'LOOK-UP TABLES'!$E$9:$J$101,6,FALSE),E340),"")</f>
        <v>O_0207-05</v>
      </c>
      <c r="G340" s="71" t="s">
        <v>1001</v>
      </c>
      <c r="H340" s="26" t="str">
        <f>IFERROR(VLOOKUP(G340,'LOOK-UP TABLES'!$E$9:$J$101,2,FALSE),"")</f>
        <v>SDO</v>
      </c>
      <c r="I340" s="29" t="str">
        <f>IFERROR(VLOOKUP(G340,'LOOK-UP TABLES'!$E$9:$J$101,3,FALSE),"")</f>
        <v>24VDC</v>
      </c>
      <c r="J340" s="21"/>
      <c r="K340" s="55" t="str">
        <f t="shared" si="146"/>
        <v>SPARE</v>
      </c>
      <c r="L340" s="72"/>
      <c r="M340" s="143" t="str">
        <f>IF($J340&lt;&gt;"",IF(VLOOKUP($J340,INSTRUMENT_LIST!$L$10:$R$716,3,FALSE)=0,"",VLOOKUP($J340,INSTRUMENT_LIST!$L$10:$R$716,3,FALSE)),"")</f>
        <v/>
      </c>
      <c r="N340" s="143" t="str">
        <f>IF($J340&lt;&gt;"",IF(VLOOKUP($J340,INSTRUMENT_LIST!$L$10:$R$716,4,FALSE)=0,"",VLOOKUP($J340,INSTRUMENT_LIST!$L$10:$R$716,4,FALSE)),"")&amp;" "&amp;IF($J340&lt;&gt;"",IF(VLOOKUP($J340,INSTRUMENT_LIST!$L$10:$R$716,5,FALSE)=0,"",SUBSTITUTE(VLOOKUP($J340,INSTRUMENT_LIST!$L$10:$R$716,5,FALSE),"LOCAL CONTROL STATION","LCS")),"")</f>
        <v xml:space="preserve"> </v>
      </c>
      <c r="O340" s="143" t="str">
        <f>IF($J340&lt;&gt;"",IF(VLOOKUP($J340,INSTRUMENT_LIST!$L$10:$R$716,6,FALSE)=0,"",VLOOKUP($J340,INSTRUMENT_LIST!$L$10:$R$716,6,FALSE)),"")</f>
        <v/>
      </c>
      <c r="P340" s="143" t="str">
        <f>IF($J340&lt;&gt;"",IF(VLOOKUP($J340,INSTRUMENT_LIST!$L$10:$R$716,7,FALSE)=0,"",VLOOKUP($J340,INSTRUMENT_LIST!$L$10:$R$716,7,FALSE)),"")</f>
        <v/>
      </c>
      <c r="Q340" s="143" t="str">
        <f t="shared" si="143"/>
        <v xml:space="preserve">  </v>
      </c>
      <c r="R340" s="160"/>
      <c r="S340" s="160"/>
      <c r="T340" s="160"/>
      <c r="U340" s="160"/>
      <c r="V340" s="160"/>
      <c r="W340" s="160"/>
      <c r="X340" s="160"/>
      <c r="Y340" s="160"/>
      <c r="Z340" s="160"/>
      <c r="AA340" s="160"/>
      <c r="AB340" s="68" t="str">
        <f t="shared" si="147"/>
        <v>SDO_0207.05</v>
      </c>
      <c r="AC340" s="55"/>
      <c r="AD340" s="55"/>
      <c r="AE340" s="38" t="str">
        <f t="shared" si="144"/>
        <v>SL3-MEH-ACP1</v>
      </c>
    </row>
    <row r="341" spans="1:31" ht="15" customHeight="1" x14ac:dyDescent="0.25">
      <c r="A341" s="275" t="s">
        <v>9</v>
      </c>
      <c r="B341" s="261" t="str">
        <f t="shared" si="145"/>
        <v>SL3-MEH-ACP1</v>
      </c>
      <c r="C341" s="289" t="s">
        <v>660</v>
      </c>
      <c r="D341" s="73" t="s">
        <v>680</v>
      </c>
      <c r="E341" s="70" t="s">
        <v>679</v>
      </c>
      <c r="F341" s="29" t="str">
        <f>IFERROR(CONCATENATE(VLOOKUP(G341,'LOOK-UP TABLES'!$E$9:$J$101,5,FALSE),C341,D341,VLOOKUP(G341,'LOOK-UP TABLES'!$E$9:$J$101,6,FALSE),E341),"")</f>
        <v>O_0207-06</v>
      </c>
      <c r="G341" s="71" t="s">
        <v>1001</v>
      </c>
      <c r="H341" s="26" t="str">
        <f>IFERROR(VLOOKUP(G341,'LOOK-UP TABLES'!$E$9:$J$101,2,FALSE),"")</f>
        <v>SDO</v>
      </c>
      <c r="I341" s="29" t="str">
        <f>IFERROR(VLOOKUP(G341,'LOOK-UP TABLES'!$E$9:$J$101,3,FALSE),"")</f>
        <v>24VDC</v>
      </c>
      <c r="J341" s="21"/>
      <c r="K341" s="55" t="str">
        <f t="shared" si="146"/>
        <v>SPARE</v>
      </c>
      <c r="L341" s="72"/>
      <c r="M341" s="143" t="str">
        <f>IF($J341&lt;&gt;"",IF(VLOOKUP($J341,INSTRUMENT_LIST!$L$10:$R$716,3,FALSE)=0,"",VLOOKUP($J341,INSTRUMENT_LIST!$L$10:$R$716,3,FALSE)),"")</f>
        <v/>
      </c>
      <c r="N341" s="143" t="str">
        <f>IF($J341&lt;&gt;"",IF(VLOOKUP($J341,INSTRUMENT_LIST!$L$10:$R$716,4,FALSE)=0,"",VLOOKUP($J341,INSTRUMENT_LIST!$L$10:$R$716,4,FALSE)),"")&amp;" "&amp;IF($J341&lt;&gt;"",IF(VLOOKUP($J341,INSTRUMENT_LIST!$L$10:$R$716,5,FALSE)=0,"",SUBSTITUTE(VLOOKUP($J341,INSTRUMENT_LIST!$L$10:$R$716,5,FALSE),"LOCAL CONTROL STATION","LCS")),"")</f>
        <v xml:space="preserve"> </v>
      </c>
      <c r="O341" s="143" t="str">
        <f>IF($J341&lt;&gt;"",IF(VLOOKUP($J341,INSTRUMENT_LIST!$L$10:$R$716,6,FALSE)=0,"",VLOOKUP($J341,INSTRUMENT_LIST!$L$10:$R$716,6,FALSE)),"")</f>
        <v/>
      </c>
      <c r="P341" s="143" t="str">
        <f>IF($J341&lt;&gt;"",IF(VLOOKUP($J341,INSTRUMENT_LIST!$L$10:$R$716,7,FALSE)=0,"",VLOOKUP($J341,INSTRUMENT_LIST!$L$10:$R$716,7,FALSE)),"")</f>
        <v/>
      </c>
      <c r="Q341" s="143" t="str">
        <f t="shared" si="143"/>
        <v xml:space="preserve">  </v>
      </c>
      <c r="R341" s="161"/>
      <c r="S341" s="161"/>
      <c r="T341" s="161"/>
      <c r="U341" s="160"/>
      <c r="V341" s="160"/>
      <c r="W341" s="160"/>
      <c r="X341" s="160"/>
      <c r="Y341" s="160"/>
      <c r="Z341" s="160"/>
      <c r="AA341" s="160"/>
      <c r="AB341" s="68" t="str">
        <f t="shared" si="147"/>
        <v>SDO_0207.06</v>
      </c>
      <c r="AC341" s="55"/>
      <c r="AD341" s="55"/>
      <c r="AE341" s="38" t="str">
        <f t="shared" si="144"/>
        <v>SL3-MEH-ACP1</v>
      </c>
    </row>
    <row r="342" spans="1:31" ht="15" customHeight="1" x14ac:dyDescent="0.25">
      <c r="A342" s="275" t="s">
        <v>9</v>
      </c>
      <c r="B342" s="261" t="str">
        <f t="shared" si="145"/>
        <v>SL3-MEH-ACP1</v>
      </c>
      <c r="C342" s="289" t="s">
        <v>660</v>
      </c>
      <c r="D342" s="73" t="s">
        <v>680</v>
      </c>
      <c r="E342" s="70" t="s">
        <v>680</v>
      </c>
      <c r="F342" s="29" t="str">
        <f>IFERROR(CONCATENATE(VLOOKUP(G342,'LOOK-UP TABLES'!$E$9:$J$101,5,FALSE),C342,D342,VLOOKUP(G342,'LOOK-UP TABLES'!$E$9:$J$101,6,FALSE),E342),"")</f>
        <v>O_0207-07</v>
      </c>
      <c r="G342" s="71" t="s">
        <v>1001</v>
      </c>
      <c r="H342" s="26" t="str">
        <f>IFERROR(VLOOKUP(G342,'LOOK-UP TABLES'!$E$9:$J$101,2,FALSE),"")</f>
        <v>SDO</v>
      </c>
      <c r="I342" s="29" t="str">
        <f>IFERROR(VLOOKUP(G342,'LOOK-UP TABLES'!$E$9:$J$101,3,FALSE),"")</f>
        <v>24VDC</v>
      </c>
      <c r="J342" s="21"/>
      <c r="K342" s="55" t="str">
        <f t="shared" si="146"/>
        <v>SPARE</v>
      </c>
      <c r="L342" s="72"/>
      <c r="M342" s="143" t="str">
        <f>IF($J342&lt;&gt;"",IF(VLOOKUP($J342,INSTRUMENT_LIST!$L$10:$R$716,3,FALSE)=0,"",VLOOKUP($J342,INSTRUMENT_LIST!$L$10:$R$716,3,FALSE)),"")</f>
        <v/>
      </c>
      <c r="N342" s="143" t="str">
        <f>IF($J342&lt;&gt;"",IF(VLOOKUP($J342,INSTRUMENT_LIST!$L$10:$R$716,4,FALSE)=0,"",VLOOKUP($J342,INSTRUMENT_LIST!$L$10:$R$716,4,FALSE)),"")&amp;" "&amp;IF($J342&lt;&gt;"",IF(VLOOKUP($J342,INSTRUMENT_LIST!$L$10:$R$716,5,FALSE)=0,"",SUBSTITUTE(VLOOKUP($J342,INSTRUMENT_LIST!$L$10:$R$716,5,FALSE),"LOCAL CONTROL STATION","LCS")),"")</f>
        <v xml:space="preserve"> </v>
      </c>
      <c r="O342" s="143" t="str">
        <f>IF($J342&lt;&gt;"",IF(VLOOKUP($J342,INSTRUMENT_LIST!$L$10:$R$716,6,FALSE)=0,"",VLOOKUP($J342,INSTRUMENT_LIST!$L$10:$R$716,6,FALSE)),"")</f>
        <v/>
      </c>
      <c r="P342" s="143" t="str">
        <f>IF($J342&lt;&gt;"",IF(VLOOKUP($J342,INSTRUMENT_LIST!$L$10:$R$716,7,FALSE)=0,"",VLOOKUP($J342,INSTRUMENT_LIST!$L$10:$R$716,7,FALSE)),"")</f>
        <v/>
      </c>
      <c r="Q342" s="143" t="str">
        <f t="shared" si="143"/>
        <v xml:space="preserve">  </v>
      </c>
      <c r="R342" s="160"/>
      <c r="S342" s="160"/>
      <c r="T342" s="160"/>
      <c r="U342" s="160"/>
      <c r="V342" s="160"/>
      <c r="W342" s="160"/>
      <c r="X342" s="160"/>
      <c r="Y342" s="160"/>
      <c r="Z342" s="160"/>
      <c r="AA342" s="160"/>
      <c r="AB342" s="68" t="str">
        <f t="shared" si="147"/>
        <v>SDO_0207.07</v>
      </c>
      <c r="AC342" s="55"/>
      <c r="AD342" s="55"/>
      <c r="AE342" s="38" t="str">
        <f t="shared" si="144"/>
        <v>SL3-MEH-ACP1</v>
      </c>
    </row>
    <row r="343" spans="1:31" ht="15" customHeight="1" x14ac:dyDescent="0.25">
      <c r="J343" s="22"/>
    </row>
    <row r="344" spans="1:31" ht="15" customHeight="1" x14ac:dyDescent="0.25">
      <c r="A344" s="144" t="s">
        <v>9</v>
      </c>
      <c r="B344" s="252" t="str">
        <f>$B$23</f>
        <v>SL3-MEH-ACP1</v>
      </c>
      <c r="C344" s="341" t="s">
        <v>660</v>
      </c>
      <c r="D344" s="341" t="s">
        <v>682</v>
      </c>
      <c r="E344" s="61"/>
      <c r="F344" s="340" t="str">
        <f>IFERROR(CONCATENATE(VLOOKUP(G344,'LOOK-UP TABLES'!$E$9:$J$101,5,FALSE),C344,D344,VLOOKUP(G344,'LOOK-UP TABLES'!$E$9:$J$101,6,FALSE),E344),"")</f>
        <v>FPD-0208</v>
      </c>
      <c r="G344" s="61" t="s">
        <v>955</v>
      </c>
      <c r="H344" s="62"/>
      <c r="I344" s="61"/>
      <c r="J344" s="142"/>
      <c r="K344" s="142"/>
      <c r="L344" s="63"/>
      <c r="M344" s="62" t="s">
        <v>956</v>
      </c>
      <c r="N344" s="62"/>
      <c r="O344" s="61"/>
      <c r="P344" s="61"/>
      <c r="Q344" s="308" t="str">
        <f t="shared" ref="Q344:Q352" si="148">CONCATENATE(M344,IF(M344&lt;&gt;""," ",""),N344,IF(N344&lt;&gt;""," ",""),O344,IF(O344&lt;&gt;""," ",""),P344,IF(P344&lt;&gt;""," ",""))</f>
        <v xml:space="preserve">Power Distribution </v>
      </c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4"/>
      <c r="AD344" s="65"/>
      <c r="AE344" s="38" t="str">
        <f t="shared" ref="AE344:AE352" si="149">B344</f>
        <v>SL3-MEH-ACP1</v>
      </c>
    </row>
    <row r="345" spans="1:31" ht="15" customHeight="1" x14ac:dyDescent="0.25">
      <c r="A345" s="275" t="s">
        <v>9</v>
      </c>
      <c r="B345" s="261" t="str">
        <f t="shared" si="145"/>
        <v>SL3-MEH-ACP1</v>
      </c>
      <c r="C345" s="289" t="s">
        <v>660</v>
      </c>
      <c r="D345" s="73" t="s">
        <v>682</v>
      </c>
      <c r="E345" s="70" t="s">
        <v>786</v>
      </c>
      <c r="F345" s="29" t="str">
        <f>IFERROR(CONCATENATE(VLOOKUP(G345,'LOOK-UP TABLES'!$E$9:$J$101,5,FALSE),C345,D345,VLOOKUP(G345,'LOOK-UP TABLES'!$E$9:$J$101,6,FALSE),E345),"")</f>
        <v>O_0208-00</v>
      </c>
      <c r="G345" s="71" t="s">
        <v>1001</v>
      </c>
      <c r="H345" s="26" t="str">
        <f>IFERROR(VLOOKUP(G345,'LOOK-UP TABLES'!$E$9:$J$101,2,FALSE),"")</f>
        <v>SDO</v>
      </c>
      <c r="I345" s="29" t="str">
        <f>IFERROR(VLOOKUP(G345,'LOOK-UP TABLES'!$E$9:$J$101,3,FALSE),"")</f>
        <v>24VDC</v>
      </c>
      <c r="J345" s="75" t="s">
        <v>991</v>
      </c>
      <c r="K345" s="513" t="str">
        <f t="shared" ref="K345:K352" si="150">IF(J345&lt;&gt;"",CONCATENATE(J345,L345),"SPARE")</f>
        <v>SL3-MEH-ACP1-ESR8</v>
      </c>
      <c r="L345" s="72"/>
      <c r="M345" s="143" t="s">
        <v>61</v>
      </c>
      <c r="N345" s="143" t="s">
        <v>973</v>
      </c>
      <c r="O345" s="143" t="s">
        <v>992</v>
      </c>
      <c r="P345" s="143" t="s">
        <v>993</v>
      </c>
      <c r="Q345" s="143" t="str">
        <f t="shared" si="148"/>
        <v xml:space="preserve">Shiploader 3 Machine E-House ACP1 Shuttle Safety Stop ESR8 Relay Feedback </v>
      </c>
      <c r="R345" s="160" t="s">
        <v>836</v>
      </c>
      <c r="S345" s="160" t="s">
        <v>976</v>
      </c>
      <c r="T345" s="160"/>
      <c r="U345" s="160"/>
      <c r="V345" s="160"/>
      <c r="W345" s="160"/>
      <c r="X345" s="160"/>
      <c r="Y345" s="160"/>
      <c r="Z345" s="160"/>
      <c r="AA345" s="160"/>
      <c r="AB345" s="68" t="str">
        <f t="shared" ref="AB345:AB352" si="151">IF((OR(H345="AI",H345="AO")),CONCATENATE(H345,"_",C345,D345,"_CH[",E345,"]"),CONCATENATE(H345,"_",C345,D345,".",E345))</f>
        <v>SDO_0208.00</v>
      </c>
      <c r="AC345" s="75"/>
      <c r="AD345" s="55"/>
      <c r="AE345" s="38" t="str">
        <f t="shared" si="149"/>
        <v>SL3-MEH-ACP1</v>
      </c>
    </row>
    <row r="346" spans="1:31" ht="15" customHeight="1" x14ac:dyDescent="0.25">
      <c r="A346" s="275" t="s">
        <v>9</v>
      </c>
      <c r="B346" s="261" t="str">
        <f t="shared" si="145"/>
        <v>SL3-MEH-ACP1</v>
      </c>
      <c r="C346" s="289" t="s">
        <v>660</v>
      </c>
      <c r="D346" s="73" t="s">
        <v>682</v>
      </c>
      <c r="E346" s="70" t="s">
        <v>645</v>
      </c>
      <c r="F346" s="29" t="str">
        <f>IFERROR(CONCATENATE(VLOOKUP(G346,'LOOK-UP TABLES'!$E$9:$J$101,5,FALSE),C346,D346,VLOOKUP(G346,'LOOK-UP TABLES'!$E$9:$J$101,6,FALSE),E346),"")</f>
        <v>O_0208-01</v>
      </c>
      <c r="G346" s="71" t="s">
        <v>1001</v>
      </c>
      <c r="H346" s="26" t="str">
        <f>IFERROR(VLOOKUP(G346,'LOOK-UP TABLES'!$E$9:$J$101,2,FALSE),"")</f>
        <v>SDO</v>
      </c>
      <c r="I346" s="29" t="str">
        <f>IFERROR(VLOOKUP(G346,'LOOK-UP TABLES'!$E$9:$J$101,3,FALSE),"")</f>
        <v>24VDC</v>
      </c>
      <c r="J346" s="75" t="s">
        <v>994</v>
      </c>
      <c r="K346" s="513" t="str">
        <f t="shared" si="150"/>
        <v>SL3-MEH-ACP1-ESR9</v>
      </c>
      <c r="L346" s="72"/>
      <c r="M346" s="143" t="s">
        <v>61</v>
      </c>
      <c r="N346" s="143" t="s">
        <v>973</v>
      </c>
      <c r="O346" s="143" t="s">
        <v>992</v>
      </c>
      <c r="P346" s="143" t="s">
        <v>995</v>
      </c>
      <c r="Q346" s="143" t="str">
        <f t="shared" si="148"/>
        <v xml:space="preserve">Shiploader 3 Machine E-House ACP1 Shuttle Safety Stop ESR9 Relay Feedback </v>
      </c>
      <c r="R346" s="160" t="s">
        <v>836</v>
      </c>
      <c r="S346" s="161" t="s">
        <v>976</v>
      </c>
      <c r="T346" s="161"/>
      <c r="U346" s="160"/>
      <c r="V346" s="160"/>
      <c r="W346" s="160"/>
      <c r="X346" s="160"/>
      <c r="Y346" s="160"/>
      <c r="Z346" s="160"/>
      <c r="AA346" s="160"/>
      <c r="AB346" s="68" t="str">
        <f t="shared" si="151"/>
        <v>SDO_0208.01</v>
      </c>
      <c r="AC346" s="55"/>
      <c r="AD346" s="55"/>
      <c r="AE346" s="38" t="str">
        <f t="shared" si="149"/>
        <v>SL3-MEH-ACP1</v>
      </c>
    </row>
    <row r="347" spans="1:31" ht="15" customHeight="1" x14ac:dyDescent="0.25">
      <c r="A347" s="275" t="s">
        <v>9</v>
      </c>
      <c r="B347" s="261" t="str">
        <f t="shared" si="145"/>
        <v>SL3-MEH-ACP1</v>
      </c>
      <c r="C347" s="289" t="s">
        <v>660</v>
      </c>
      <c r="D347" s="73" t="s">
        <v>682</v>
      </c>
      <c r="E347" s="70" t="s">
        <v>660</v>
      </c>
      <c r="F347" s="29" t="str">
        <f>IFERROR(CONCATENATE(VLOOKUP(G347,'LOOK-UP TABLES'!$E$9:$J$101,5,FALSE),C347,D347,VLOOKUP(G347,'LOOK-UP TABLES'!$E$9:$J$101,6,FALSE),E347),"")</f>
        <v>O_0208-02</v>
      </c>
      <c r="G347" s="71" t="s">
        <v>1001</v>
      </c>
      <c r="H347" s="26" t="str">
        <f>IFERROR(VLOOKUP(G347,'LOOK-UP TABLES'!$E$9:$J$101,2,FALSE),"")</f>
        <v>SDO</v>
      </c>
      <c r="I347" s="29" t="str">
        <f>IFERROR(VLOOKUP(G347,'LOOK-UP TABLES'!$E$9:$J$101,3,FALSE),"")</f>
        <v>24VDC</v>
      </c>
      <c r="J347" s="75" t="s">
        <v>996</v>
      </c>
      <c r="K347" s="513" t="str">
        <f t="shared" si="150"/>
        <v>SL3-MEH-ACP1-ESR10</v>
      </c>
      <c r="L347" s="72"/>
      <c r="M347" s="143" t="s">
        <v>61</v>
      </c>
      <c r="N347" s="143" t="s">
        <v>973</v>
      </c>
      <c r="O347" s="143" t="s">
        <v>997</v>
      </c>
      <c r="P347" s="143" t="s">
        <v>998</v>
      </c>
      <c r="Q347" s="143" t="str">
        <f t="shared" si="148"/>
        <v xml:space="preserve">Shiploader 3 Machine E-House ACP1 Spout Safety Stop ESR10 Relay Feedback </v>
      </c>
      <c r="R347" s="160" t="s">
        <v>836</v>
      </c>
      <c r="S347" s="161" t="s">
        <v>837</v>
      </c>
      <c r="T347" s="161"/>
      <c r="U347" s="160"/>
      <c r="V347" s="160"/>
      <c r="W347" s="160"/>
      <c r="X347" s="160"/>
      <c r="Y347" s="160"/>
      <c r="Z347" s="160"/>
      <c r="AA347" s="160"/>
      <c r="AB347" s="68" t="str">
        <f t="shared" si="151"/>
        <v>SDO_0208.02</v>
      </c>
      <c r="AC347" s="55"/>
      <c r="AD347" s="55"/>
      <c r="AE347" s="38" t="str">
        <f t="shared" si="149"/>
        <v>SL3-MEH-ACP1</v>
      </c>
    </row>
    <row r="348" spans="1:31" ht="15" customHeight="1" x14ac:dyDescent="0.25">
      <c r="A348" s="275" t="s">
        <v>9</v>
      </c>
      <c r="B348" s="261" t="str">
        <f t="shared" si="145"/>
        <v>SL3-MEH-ACP1</v>
      </c>
      <c r="C348" s="289" t="s">
        <v>660</v>
      </c>
      <c r="D348" s="73" t="s">
        <v>682</v>
      </c>
      <c r="E348" s="70" t="s">
        <v>661</v>
      </c>
      <c r="F348" s="29" t="str">
        <f>IFERROR(CONCATENATE(VLOOKUP(G348,'LOOK-UP TABLES'!$E$9:$J$101,5,FALSE),C348,D348,VLOOKUP(G348,'LOOK-UP TABLES'!$E$9:$J$101,6,FALSE),E348),"")</f>
        <v>O_0208-03</v>
      </c>
      <c r="G348" s="71" t="s">
        <v>1001</v>
      </c>
      <c r="H348" s="26" t="str">
        <f>IFERROR(VLOOKUP(G348,'LOOK-UP TABLES'!$E$9:$J$101,2,FALSE),"")</f>
        <v>SDO</v>
      </c>
      <c r="I348" s="29" t="str">
        <f>IFERROR(VLOOKUP(G348,'LOOK-UP TABLES'!$E$9:$J$101,3,FALSE),"")</f>
        <v>24VDC</v>
      </c>
      <c r="J348" s="21"/>
      <c r="K348" s="55" t="str">
        <f t="shared" si="150"/>
        <v>SPARE</v>
      </c>
      <c r="L348" s="72"/>
      <c r="M348" s="143" t="str">
        <f>IF($J348&lt;&gt;"",IF(VLOOKUP($J348,INSTRUMENT_LIST!$L$10:$R$716,3,FALSE)=0,"",VLOOKUP($J348,INSTRUMENT_LIST!$L$10:$R$716,3,FALSE)),"")</f>
        <v/>
      </c>
      <c r="N348" s="143" t="str">
        <f>IF($J348&lt;&gt;"",IF(VLOOKUP($J348,INSTRUMENT_LIST!$L$10:$R$716,4,FALSE)=0,"",VLOOKUP($J348,INSTRUMENT_LIST!$L$10:$R$716,4,FALSE)),"")&amp;" "&amp;IF($J348&lt;&gt;"",IF(VLOOKUP($J348,INSTRUMENT_LIST!$L$10:$R$716,5,FALSE)=0,"",SUBSTITUTE(VLOOKUP($J348,INSTRUMENT_LIST!$L$10:$R$716,5,FALSE),"LOCAL CONTROL STATION","LCS")),"")</f>
        <v xml:space="preserve"> </v>
      </c>
      <c r="O348" s="143" t="str">
        <f>IF($J348&lt;&gt;"",IF(VLOOKUP($J348,INSTRUMENT_LIST!$L$10:$R$716,6,FALSE)=0,"",VLOOKUP($J348,INSTRUMENT_LIST!$L$10:$R$716,6,FALSE)),"")</f>
        <v/>
      </c>
      <c r="P348" s="143" t="str">
        <f>IF($J348&lt;&gt;"",IF(VLOOKUP($J348,INSTRUMENT_LIST!$L$10:$R$716,7,FALSE)=0,"",VLOOKUP($J348,INSTRUMENT_LIST!$L$10:$R$716,7,FALSE)),"")</f>
        <v/>
      </c>
      <c r="Q348" s="143" t="str">
        <f t="shared" si="148"/>
        <v xml:space="preserve">  </v>
      </c>
      <c r="R348" s="160"/>
      <c r="S348" s="160"/>
      <c r="T348" s="160"/>
      <c r="U348" s="160"/>
      <c r="V348" s="160"/>
      <c r="W348" s="160"/>
      <c r="X348" s="160"/>
      <c r="Y348" s="160"/>
      <c r="Z348" s="160"/>
      <c r="AA348" s="160"/>
      <c r="AB348" s="68" t="str">
        <f t="shared" si="151"/>
        <v>SDO_0208.03</v>
      </c>
      <c r="AC348" s="55"/>
      <c r="AD348" s="55"/>
      <c r="AE348" s="38" t="str">
        <f t="shared" si="149"/>
        <v>SL3-MEH-ACP1</v>
      </c>
    </row>
    <row r="349" spans="1:31" ht="15" customHeight="1" x14ac:dyDescent="0.25">
      <c r="A349" s="275" t="s">
        <v>9</v>
      </c>
      <c r="B349" s="261" t="str">
        <f t="shared" si="145"/>
        <v>SL3-MEH-ACP1</v>
      </c>
      <c r="C349" s="289" t="s">
        <v>660</v>
      </c>
      <c r="D349" s="73" t="s">
        <v>682</v>
      </c>
      <c r="E349" s="70" t="s">
        <v>676</v>
      </c>
      <c r="F349" s="29" t="str">
        <f>IFERROR(CONCATENATE(VLOOKUP(G349,'LOOK-UP TABLES'!$E$9:$J$101,5,FALSE),C349,D349,VLOOKUP(G349,'LOOK-UP TABLES'!$E$9:$J$101,6,FALSE),E349),"")</f>
        <v>O_0208-04</v>
      </c>
      <c r="G349" s="71" t="s">
        <v>1001</v>
      </c>
      <c r="H349" s="26" t="str">
        <f>IFERROR(VLOOKUP(G349,'LOOK-UP TABLES'!$E$9:$J$101,2,FALSE),"")</f>
        <v>SDO</v>
      </c>
      <c r="I349" s="29" t="str">
        <f>IFERROR(VLOOKUP(G349,'LOOK-UP TABLES'!$E$9:$J$101,3,FALSE),"")</f>
        <v>24VDC</v>
      </c>
      <c r="J349" s="21"/>
      <c r="K349" s="55" t="str">
        <f t="shared" si="150"/>
        <v>SPARE</v>
      </c>
      <c r="L349" s="72"/>
      <c r="M349" s="143" t="str">
        <f>IF($J349&lt;&gt;"",IF(VLOOKUP($J349,INSTRUMENT_LIST!$L$10:$R$716,3,FALSE)=0,"",VLOOKUP($J349,INSTRUMENT_LIST!$L$10:$R$716,3,FALSE)),"")</f>
        <v/>
      </c>
      <c r="N349" s="143" t="str">
        <f>IF($J349&lt;&gt;"",IF(VLOOKUP($J349,INSTRUMENT_LIST!$L$10:$R$716,4,FALSE)=0,"",VLOOKUP($J349,INSTRUMENT_LIST!$L$10:$R$716,4,FALSE)),"")&amp;" "&amp;IF($J349&lt;&gt;"",IF(VLOOKUP($J349,INSTRUMENT_LIST!$L$10:$R$716,5,FALSE)=0,"",SUBSTITUTE(VLOOKUP($J349,INSTRUMENT_LIST!$L$10:$R$716,5,FALSE),"LOCAL CONTROL STATION","LCS")),"")</f>
        <v xml:space="preserve"> </v>
      </c>
      <c r="O349" s="143" t="str">
        <f>IF($J349&lt;&gt;"",IF(VLOOKUP($J349,INSTRUMENT_LIST!$L$10:$R$716,6,FALSE)=0,"",VLOOKUP($J349,INSTRUMENT_LIST!$L$10:$R$716,6,FALSE)),"")</f>
        <v/>
      </c>
      <c r="P349" s="143" t="str">
        <f>IF($J349&lt;&gt;"",IF(VLOOKUP($J349,INSTRUMENT_LIST!$L$10:$R$716,7,FALSE)=0,"",VLOOKUP($J349,INSTRUMENT_LIST!$L$10:$R$716,7,FALSE)),"")</f>
        <v/>
      </c>
      <c r="Q349" s="143" t="str">
        <f t="shared" si="148"/>
        <v xml:space="preserve">  </v>
      </c>
      <c r="R349" s="160"/>
      <c r="S349" s="160"/>
      <c r="T349" s="161"/>
      <c r="U349" s="160"/>
      <c r="V349" s="160"/>
      <c r="W349" s="160"/>
      <c r="X349" s="160"/>
      <c r="Y349" s="160"/>
      <c r="Z349" s="160"/>
      <c r="AA349" s="160"/>
      <c r="AB349" s="68" t="str">
        <f t="shared" si="151"/>
        <v>SDO_0208.04</v>
      </c>
      <c r="AC349" s="55"/>
      <c r="AD349" s="55"/>
      <c r="AE349" s="38" t="str">
        <f t="shared" si="149"/>
        <v>SL3-MEH-ACP1</v>
      </c>
    </row>
    <row r="350" spans="1:31" ht="15" customHeight="1" x14ac:dyDescent="0.25">
      <c r="A350" s="275" t="s">
        <v>9</v>
      </c>
      <c r="B350" s="261" t="str">
        <f t="shared" si="145"/>
        <v>SL3-MEH-ACP1</v>
      </c>
      <c r="C350" s="289" t="s">
        <v>660</v>
      </c>
      <c r="D350" s="73" t="s">
        <v>682</v>
      </c>
      <c r="E350" s="70" t="s">
        <v>678</v>
      </c>
      <c r="F350" s="29" t="str">
        <f>IFERROR(CONCATENATE(VLOOKUP(G350,'LOOK-UP TABLES'!$E$9:$J$101,5,FALSE),C350,D350,VLOOKUP(G350,'LOOK-UP TABLES'!$E$9:$J$101,6,FALSE),E350),"")</f>
        <v>O_0208-05</v>
      </c>
      <c r="G350" s="71" t="s">
        <v>1001</v>
      </c>
      <c r="H350" s="26" t="str">
        <f>IFERROR(VLOOKUP(G350,'LOOK-UP TABLES'!$E$9:$J$101,2,FALSE),"")</f>
        <v>SDO</v>
      </c>
      <c r="I350" s="29" t="str">
        <f>IFERROR(VLOOKUP(G350,'LOOK-UP TABLES'!$E$9:$J$101,3,FALSE),"")</f>
        <v>24VDC</v>
      </c>
      <c r="J350" s="21"/>
      <c r="K350" s="55" t="str">
        <f t="shared" si="150"/>
        <v>SPARE</v>
      </c>
      <c r="L350" s="72"/>
      <c r="M350" s="143" t="str">
        <f>IF($J350&lt;&gt;"",IF(VLOOKUP($J350,INSTRUMENT_LIST!$L$10:$R$716,3,FALSE)=0,"",VLOOKUP($J350,INSTRUMENT_LIST!$L$10:$R$716,3,FALSE)),"")</f>
        <v/>
      </c>
      <c r="N350" s="143" t="str">
        <f>IF($J350&lt;&gt;"",IF(VLOOKUP($J350,INSTRUMENT_LIST!$L$10:$R$716,4,FALSE)=0,"",VLOOKUP($J350,INSTRUMENT_LIST!$L$10:$R$716,4,FALSE)),"")&amp;" "&amp;IF($J350&lt;&gt;"",IF(VLOOKUP($J350,INSTRUMENT_LIST!$L$10:$R$716,5,FALSE)=0,"",SUBSTITUTE(VLOOKUP($J350,INSTRUMENT_LIST!$L$10:$R$716,5,FALSE),"LOCAL CONTROL STATION","LCS")),"")</f>
        <v xml:space="preserve"> </v>
      </c>
      <c r="O350" s="143" t="str">
        <f>IF($J350&lt;&gt;"",IF(VLOOKUP($J350,INSTRUMENT_LIST!$L$10:$R$716,6,FALSE)=0,"",VLOOKUP($J350,INSTRUMENT_LIST!$L$10:$R$716,6,FALSE)),"")</f>
        <v/>
      </c>
      <c r="P350" s="143" t="str">
        <f>IF($J350&lt;&gt;"",IF(VLOOKUP($J350,INSTRUMENT_LIST!$L$10:$R$716,7,FALSE)=0,"",VLOOKUP($J350,INSTRUMENT_LIST!$L$10:$R$716,7,FALSE)),"")</f>
        <v/>
      </c>
      <c r="Q350" s="143" t="str">
        <f t="shared" si="148"/>
        <v xml:space="preserve">  </v>
      </c>
      <c r="R350" s="160"/>
      <c r="S350" s="160"/>
      <c r="T350" s="160"/>
      <c r="U350" s="160"/>
      <c r="V350" s="160"/>
      <c r="W350" s="160"/>
      <c r="X350" s="160"/>
      <c r="Y350" s="160"/>
      <c r="Z350" s="160"/>
      <c r="AA350" s="160"/>
      <c r="AB350" s="68" t="str">
        <f t="shared" si="151"/>
        <v>SDO_0208.05</v>
      </c>
      <c r="AC350" s="55"/>
      <c r="AD350" s="55"/>
      <c r="AE350" s="38" t="str">
        <f t="shared" si="149"/>
        <v>SL3-MEH-ACP1</v>
      </c>
    </row>
    <row r="351" spans="1:31" ht="15" customHeight="1" x14ac:dyDescent="0.25">
      <c r="A351" s="275" t="s">
        <v>9</v>
      </c>
      <c r="B351" s="261" t="str">
        <f t="shared" si="145"/>
        <v>SL3-MEH-ACP1</v>
      </c>
      <c r="C351" s="289" t="s">
        <v>660</v>
      </c>
      <c r="D351" s="73" t="s">
        <v>682</v>
      </c>
      <c r="E351" s="70" t="s">
        <v>679</v>
      </c>
      <c r="F351" s="29" t="str">
        <f>IFERROR(CONCATENATE(VLOOKUP(G351,'LOOK-UP TABLES'!$E$9:$J$101,5,FALSE),C351,D351,VLOOKUP(G351,'LOOK-UP TABLES'!$E$9:$J$101,6,FALSE),E351),"")</f>
        <v>O_0208-06</v>
      </c>
      <c r="G351" s="71" t="s">
        <v>1001</v>
      </c>
      <c r="H351" s="26" t="str">
        <f>IFERROR(VLOOKUP(G351,'LOOK-UP TABLES'!$E$9:$J$101,2,FALSE),"")</f>
        <v>SDO</v>
      </c>
      <c r="I351" s="29" t="str">
        <f>IFERROR(VLOOKUP(G351,'LOOK-UP TABLES'!$E$9:$J$101,3,FALSE),"")</f>
        <v>24VDC</v>
      </c>
      <c r="J351" s="21"/>
      <c r="K351" s="55" t="str">
        <f t="shared" si="150"/>
        <v>SPARE</v>
      </c>
      <c r="L351" s="72"/>
      <c r="M351" s="143" t="str">
        <f>IF($J351&lt;&gt;"",IF(VLOOKUP($J351,INSTRUMENT_LIST!$L$10:$R$716,3,FALSE)=0,"",VLOOKUP($J351,INSTRUMENT_LIST!$L$10:$R$716,3,FALSE)),"")</f>
        <v/>
      </c>
      <c r="N351" s="143" t="str">
        <f>IF($J351&lt;&gt;"",IF(VLOOKUP($J351,INSTRUMENT_LIST!$L$10:$R$716,4,FALSE)=0,"",VLOOKUP($J351,INSTRUMENT_LIST!$L$10:$R$716,4,FALSE)),"")&amp;" "&amp;IF($J351&lt;&gt;"",IF(VLOOKUP($J351,INSTRUMENT_LIST!$L$10:$R$716,5,FALSE)=0,"",SUBSTITUTE(VLOOKUP($J351,INSTRUMENT_LIST!$L$10:$R$716,5,FALSE),"LOCAL CONTROL STATION","LCS")),"")</f>
        <v xml:space="preserve"> </v>
      </c>
      <c r="O351" s="143" t="str">
        <f>IF($J351&lt;&gt;"",IF(VLOOKUP($J351,INSTRUMENT_LIST!$L$10:$R$716,6,FALSE)=0,"",VLOOKUP($J351,INSTRUMENT_LIST!$L$10:$R$716,6,FALSE)),"")</f>
        <v/>
      </c>
      <c r="P351" s="143" t="str">
        <f>IF($J351&lt;&gt;"",IF(VLOOKUP($J351,INSTRUMENT_LIST!$L$10:$R$716,7,FALSE)=0,"",VLOOKUP($J351,INSTRUMENT_LIST!$L$10:$R$716,7,FALSE)),"")</f>
        <v/>
      </c>
      <c r="Q351" s="143" t="str">
        <f t="shared" si="148"/>
        <v xml:space="preserve">  </v>
      </c>
      <c r="R351" s="161"/>
      <c r="S351" s="161"/>
      <c r="T351" s="161"/>
      <c r="U351" s="160"/>
      <c r="V351" s="160"/>
      <c r="W351" s="160"/>
      <c r="X351" s="160"/>
      <c r="Y351" s="160"/>
      <c r="Z351" s="160"/>
      <c r="AA351" s="160"/>
      <c r="AB351" s="68" t="str">
        <f t="shared" si="151"/>
        <v>SDO_0208.06</v>
      </c>
      <c r="AC351" s="55"/>
      <c r="AD351" s="55"/>
      <c r="AE351" s="38" t="str">
        <f t="shared" si="149"/>
        <v>SL3-MEH-ACP1</v>
      </c>
    </row>
    <row r="352" spans="1:31" ht="15" customHeight="1" x14ac:dyDescent="0.25">
      <c r="A352" s="275" t="s">
        <v>9</v>
      </c>
      <c r="B352" s="261" t="str">
        <f t="shared" si="145"/>
        <v>SL3-MEH-ACP1</v>
      </c>
      <c r="C352" s="289" t="s">
        <v>660</v>
      </c>
      <c r="D352" s="73" t="s">
        <v>682</v>
      </c>
      <c r="E352" s="70" t="s">
        <v>680</v>
      </c>
      <c r="F352" s="29" t="str">
        <f>IFERROR(CONCATENATE(VLOOKUP(G352,'LOOK-UP TABLES'!$E$9:$J$101,5,FALSE),C352,D352,VLOOKUP(G352,'LOOK-UP TABLES'!$E$9:$J$101,6,FALSE),E352),"")</f>
        <v>O_0208-07</v>
      </c>
      <c r="G352" s="71" t="s">
        <v>1001</v>
      </c>
      <c r="H352" s="26" t="str">
        <f>IFERROR(VLOOKUP(G352,'LOOK-UP TABLES'!$E$9:$J$101,2,FALSE),"")</f>
        <v>SDO</v>
      </c>
      <c r="I352" s="29" t="str">
        <f>IFERROR(VLOOKUP(G352,'LOOK-UP TABLES'!$E$9:$J$101,3,FALSE),"")</f>
        <v>24VDC</v>
      </c>
      <c r="J352" s="21"/>
      <c r="K352" s="55" t="str">
        <f t="shared" si="150"/>
        <v>SPARE</v>
      </c>
      <c r="L352" s="72"/>
      <c r="M352" s="143" t="str">
        <f>IF($J352&lt;&gt;"",IF(VLOOKUP($J352,INSTRUMENT_LIST!$L$10:$R$716,3,FALSE)=0,"",VLOOKUP($J352,INSTRUMENT_LIST!$L$10:$R$716,3,FALSE)),"")</f>
        <v/>
      </c>
      <c r="N352" s="143" t="str">
        <f>IF($J352&lt;&gt;"",IF(VLOOKUP($J352,INSTRUMENT_LIST!$L$10:$R$716,4,FALSE)=0,"",VLOOKUP($J352,INSTRUMENT_LIST!$L$10:$R$716,4,FALSE)),"")&amp;" "&amp;IF($J352&lt;&gt;"",IF(VLOOKUP($J352,INSTRUMENT_LIST!$L$10:$R$716,5,FALSE)=0,"",SUBSTITUTE(VLOOKUP($J352,INSTRUMENT_LIST!$L$10:$R$716,5,FALSE),"LOCAL CONTROL STATION","LCS")),"")</f>
        <v xml:space="preserve"> </v>
      </c>
      <c r="O352" s="143" t="str">
        <f>IF($J352&lt;&gt;"",IF(VLOOKUP($J352,INSTRUMENT_LIST!$L$10:$R$716,6,FALSE)=0,"",VLOOKUP($J352,INSTRUMENT_LIST!$L$10:$R$716,6,FALSE)),"")</f>
        <v/>
      </c>
      <c r="P352" s="143" t="str">
        <f>IF($J352&lt;&gt;"",IF(VLOOKUP($J352,INSTRUMENT_LIST!$L$10:$R$716,7,FALSE)=0,"",VLOOKUP($J352,INSTRUMENT_LIST!$L$10:$R$716,7,FALSE)),"")</f>
        <v/>
      </c>
      <c r="Q352" s="143" t="str">
        <f t="shared" si="148"/>
        <v xml:space="preserve">  </v>
      </c>
      <c r="R352" s="160"/>
      <c r="S352" s="160"/>
      <c r="T352" s="160"/>
      <c r="U352" s="160"/>
      <c r="V352" s="160"/>
      <c r="W352" s="160"/>
      <c r="X352" s="160"/>
      <c r="Y352" s="160"/>
      <c r="Z352" s="160"/>
      <c r="AA352" s="160"/>
      <c r="AB352" s="68" t="str">
        <f t="shared" si="151"/>
        <v>SDO_0208.07</v>
      </c>
      <c r="AC352" s="55"/>
      <c r="AD352" s="55"/>
      <c r="AE352" s="38" t="str">
        <f t="shared" si="149"/>
        <v>SL3-MEH-ACP1</v>
      </c>
    </row>
    <row r="353" spans="1:31" ht="15" customHeight="1" x14ac:dyDescent="0.25">
      <c r="J353" s="22"/>
      <c r="M353" s="58"/>
      <c r="N353" s="58"/>
      <c r="O353" s="58"/>
      <c r="P353" s="58"/>
    </row>
    <row r="354" spans="1:31" ht="15" customHeight="1" x14ac:dyDescent="0.25"/>
    <row r="355" spans="1:31" x14ac:dyDescent="0.25">
      <c r="A355" s="277"/>
      <c r="B355" s="618" t="s">
        <v>1012</v>
      </c>
      <c r="C355" s="278"/>
      <c r="D355" s="279"/>
      <c r="E355" s="279"/>
      <c r="F355" s="279"/>
      <c r="G355" s="279"/>
      <c r="H355" s="279"/>
      <c r="I355" s="279"/>
      <c r="J355" s="280"/>
      <c r="K355" s="280"/>
      <c r="L355" s="281"/>
      <c r="M355" s="279"/>
      <c r="N355" s="279"/>
      <c r="O355" s="279"/>
      <c r="P355" s="279"/>
      <c r="Q355" s="618" t="s">
        <v>1013</v>
      </c>
      <c r="R355" s="279"/>
      <c r="S355" s="279"/>
      <c r="T355" s="279"/>
      <c r="U355" s="279"/>
      <c r="V355" s="279"/>
      <c r="W355" s="279"/>
      <c r="X355" s="279"/>
      <c r="Y355" s="279"/>
      <c r="Z355" s="279"/>
      <c r="AA355" s="279"/>
      <c r="AB355" s="279"/>
      <c r="AC355" s="280"/>
      <c r="AD355" s="280"/>
      <c r="AE355" s="278"/>
    </row>
    <row r="356" spans="1:31" x14ac:dyDescent="0.25">
      <c r="A356" s="277"/>
      <c r="B356" s="618"/>
      <c r="C356" s="278"/>
      <c r="D356" s="279"/>
      <c r="E356" s="279"/>
      <c r="F356" s="279"/>
      <c r="G356" s="279"/>
      <c r="H356" s="279"/>
      <c r="I356" s="279"/>
      <c r="J356" s="280"/>
      <c r="K356" s="280"/>
      <c r="L356" s="281"/>
      <c r="M356" s="279"/>
      <c r="N356" s="279"/>
      <c r="O356" s="279"/>
      <c r="P356" s="279"/>
      <c r="Q356" s="618"/>
      <c r="R356" s="279"/>
      <c r="S356" s="279"/>
      <c r="T356" s="279"/>
      <c r="U356" s="279"/>
      <c r="V356" s="279"/>
      <c r="W356" s="279"/>
      <c r="X356" s="279"/>
      <c r="Y356" s="279"/>
      <c r="Z356" s="279"/>
      <c r="AA356" s="279"/>
      <c r="AB356" s="279"/>
      <c r="AC356" s="280"/>
      <c r="AD356" s="280"/>
      <c r="AE356" s="278"/>
    </row>
    <row r="357" spans="1:31" ht="15" customHeight="1" x14ac:dyDescent="0.25">
      <c r="B357" s="57"/>
      <c r="C357" s="57"/>
      <c r="D357" s="52"/>
      <c r="E357" s="52"/>
      <c r="J357" s="22"/>
      <c r="M357" s="77"/>
      <c r="N357" s="77"/>
      <c r="O357" s="77"/>
      <c r="P357" s="36"/>
    </row>
    <row r="358" spans="1:31" ht="15" customHeight="1" x14ac:dyDescent="0.25">
      <c r="A358" s="144" t="s">
        <v>9</v>
      </c>
      <c r="B358" s="252" t="s">
        <v>1012</v>
      </c>
      <c r="C358" s="60" t="s">
        <v>676</v>
      </c>
      <c r="D358" s="341" t="s">
        <v>786</v>
      </c>
      <c r="E358" s="61"/>
      <c r="F358" s="340" t="str">
        <f>IFERROR(CONCATENATE(VLOOKUP(G358,'LOOK-UP TABLES'!$E$5:$J$101,5,FALSE),C358,D358,VLOOKUP(G358,'LOOK-UP TABLES'!$E$5:$J$101,6,FALSE),E358),"")</f>
        <v>PS3-0400</v>
      </c>
      <c r="G358" s="61" t="s">
        <v>1014</v>
      </c>
      <c r="H358" s="62"/>
      <c r="I358" s="61" t="s">
        <v>790</v>
      </c>
      <c r="J358" s="142"/>
      <c r="K358" s="142"/>
      <c r="L358" s="63"/>
      <c r="M358" s="62"/>
      <c r="N358" s="62"/>
      <c r="O358" s="61"/>
      <c r="P358" s="61"/>
      <c r="Q358" s="61" t="s">
        <v>1015</v>
      </c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4"/>
      <c r="AD358" s="65"/>
      <c r="AE358" s="38" t="str">
        <f t="shared" ref="AE358:AE359" si="152">B358</f>
        <v>SL3-MEH-CP1</v>
      </c>
    </row>
    <row r="359" spans="1:31" ht="15" customHeight="1" x14ac:dyDescent="0.25">
      <c r="A359" s="144" t="s">
        <v>9</v>
      </c>
      <c r="B359" s="252" t="s">
        <v>1012</v>
      </c>
      <c r="C359" s="60" t="s">
        <v>676</v>
      </c>
      <c r="D359" s="341" t="s">
        <v>786</v>
      </c>
      <c r="E359" s="61"/>
      <c r="F359" s="340" t="str">
        <f>IFERROR(CONCATENATE(VLOOKUP(G359,'LOOK-UP TABLES'!$E$5:$J$101,5,FALSE),C359,D359,VLOOKUP(G359,'LOOK-UP TABLES'!$E$5:$J$101,6,FALSE),E359),"")</f>
        <v>AENTR-0400</v>
      </c>
      <c r="G359" s="61" t="s">
        <v>1016</v>
      </c>
      <c r="H359" s="62"/>
      <c r="I359" s="61" t="s">
        <v>793</v>
      </c>
      <c r="J359" s="142"/>
      <c r="K359" s="142"/>
      <c r="L359" s="63"/>
      <c r="M359" s="62"/>
      <c r="N359" s="62"/>
      <c r="O359" s="61"/>
      <c r="P359" s="61"/>
      <c r="Q359" s="61" t="s">
        <v>1017</v>
      </c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4"/>
      <c r="AD359" s="65"/>
      <c r="AE359" s="38" t="str">
        <f t="shared" si="152"/>
        <v>SL3-MEH-CP1</v>
      </c>
    </row>
    <row r="360" spans="1:31" ht="15" customHeight="1" x14ac:dyDescent="0.25">
      <c r="A360" s="263" t="s">
        <v>9</v>
      </c>
      <c r="B360" s="253" t="s">
        <v>1012</v>
      </c>
      <c r="C360" s="306" t="s">
        <v>676</v>
      </c>
      <c r="D360" s="307" t="s">
        <v>786</v>
      </c>
      <c r="E360" s="70" t="s">
        <v>786</v>
      </c>
      <c r="F360" s="29" t="str">
        <f>IFERROR(CONCATENATE(VLOOKUP(G360,'LOOK-UP TABLES'!$E$9:$J$101,5,FALSE),C360,D360,VLOOKUP(G360,'LOOK-UP TABLES'!$E$9:$J$101,6,FALSE),E360),"")</f>
        <v>I_0400-00</v>
      </c>
      <c r="G360" s="71" t="s">
        <v>1018</v>
      </c>
      <c r="H360" s="26" t="str">
        <f>IFERROR(VLOOKUP(G360,'LOOK-UP TABLES'!$E$9:$J$101,2,FALSE),"")</f>
        <v>DI</v>
      </c>
      <c r="I360" s="29" t="str">
        <f>IFERROR(VLOOKUP(G360,'LOOK-UP TABLES'!$E$9:$J$101,3,FALSE),"")</f>
        <v>120V</v>
      </c>
      <c r="J360" s="21"/>
      <c r="K360" s="55" t="str">
        <f t="shared" ref="K360:K375" si="153">IF(J360&lt;&gt;"",CONCATENATE(J360,L360),"SPARE")</f>
        <v>SPARE</v>
      </c>
      <c r="L360" s="76"/>
      <c r="M360" s="143" t="str">
        <f>IF($J360&lt;&gt;"",IF(VLOOKUP($J360,INSTRUMENT_LIST!$L$10:$R$716,3,FALSE)=0,"",VLOOKUP($J360,INSTRUMENT_LIST!$L$10:$R$716,3,FALSE)),"")</f>
        <v/>
      </c>
      <c r="N360" s="143" t="str">
        <f>IF($J360&lt;&gt;"",IF(VLOOKUP($J360,INSTRUMENT_LIST!$L$10:$R$716,4,FALSE)=0,"",VLOOKUP($J360,INSTRUMENT_LIST!$L$10:$R$716,4,FALSE)),"")&amp;" "&amp;IF($J360&lt;&gt;"",IF(VLOOKUP($J360,INSTRUMENT_LIST!$L$10:$R$716,5,FALSE)=0,"",SUBSTITUTE(VLOOKUP($J360,INSTRUMENT_LIST!$L$10:$R$716,5,FALSE),"LOCAL CONTROL STATION","LCS")),"")</f>
        <v xml:space="preserve"> </v>
      </c>
      <c r="O360" s="143" t="str">
        <f>IF($J360&lt;&gt;"",IF(VLOOKUP($J360,INSTRUMENT_LIST!$L$10:$R$716,6,FALSE)=0,"",VLOOKUP($J360,INSTRUMENT_LIST!$L$10:$R$716,6,FALSE)),"")</f>
        <v/>
      </c>
      <c r="P360" s="143" t="str">
        <f>IF($J360&lt;&gt;"",IF(VLOOKUP($J360,INSTRUMENT_LIST!$L$10:$R$716,7,FALSE)=0,"",VLOOKUP($J360,INSTRUMENT_LIST!$L$10:$R$716,7,FALSE)),"")</f>
        <v/>
      </c>
      <c r="Q360" s="143" t="str">
        <f>CONCATENATE(M360,IF(M360&lt;&gt;""," ",""),N360,IF(N360&lt;&gt;""," ",""),O360,IF(O360&lt;&gt;""," ",""),P360,IF(P360&lt;&gt;""," ",""))</f>
        <v xml:space="preserve">  </v>
      </c>
      <c r="R360" s="160"/>
      <c r="S360" s="160"/>
      <c r="T360" s="160"/>
      <c r="U360" s="160"/>
      <c r="V360" s="160"/>
      <c r="W360" s="160"/>
      <c r="X360" s="160"/>
      <c r="Y360" s="160"/>
      <c r="Z360" s="160"/>
      <c r="AA360" s="160"/>
      <c r="AB360" s="68" t="str">
        <f t="shared" ref="AB360:AB375" si="154">IF((OR(H360="AI",H360="AO")),CONCATENATE(H360,"_",C360,D360,"_CH[",E360,"]"),CONCATENATE(H360,"_",C360,D360,".",E360))</f>
        <v>DI_0400.00</v>
      </c>
      <c r="AC360" s="55"/>
      <c r="AD360" s="55"/>
      <c r="AE360" s="38" t="str">
        <f t="shared" ref="AE360:AE376" si="155">B360</f>
        <v>SL3-MEH-CP1</v>
      </c>
    </row>
    <row r="361" spans="1:31" ht="15" customHeight="1" x14ac:dyDescent="0.25">
      <c r="A361" s="263" t="s">
        <v>9</v>
      </c>
      <c r="B361" s="253" t="s">
        <v>1012</v>
      </c>
      <c r="C361" s="306" t="s">
        <v>676</v>
      </c>
      <c r="D361" s="70" t="str">
        <f t="shared" ref="D361:D375" si="156">D360</f>
        <v>00</v>
      </c>
      <c r="E361" s="70" t="s">
        <v>645</v>
      </c>
      <c r="F361" s="29" t="str">
        <f>IFERROR(CONCATENATE(VLOOKUP(G361,'LOOK-UP TABLES'!$E$9:$J$101,5,FALSE),C361,D361,VLOOKUP(G361,'LOOK-UP TABLES'!$E$9:$J$101,6,FALSE),E361),"")</f>
        <v>I_0400-01</v>
      </c>
      <c r="G361" s="71" t="s">
        <v>1018</v>
      </c>
      <c r="H361" s="26" t="str">
        <f>IFERROR(VLOOKUP(G361,'LOOK-UP TABLES'!$E$9:$J$101,2,FALSE),"")</f>
        <v>DI</v>
      </c>
      <c r="I361" s="29" t="str">
        <f>IFERROR(VLOOKUP(G361,'LOOK-UP TABLES'!$E$9:$J$101,3,FALSE),"")</f>
        <v>120V</v>
      </c>
      <c r="J361" s="21"/>
      <c r="K361" s="55" t="str">
        <f t="shared" si="153"/>
        <v>SPARE</v>
      </c>
      <c r="L361" s="76"/>
      <c r="M361" s="143" t="str">
        <f>IF($J361&lt;&gt;"",IF(VLOOKUP($J361,INSTRUMENT_LIST!$L$10:$R$716,3,FALSE)=0,"",VLOOKUP($J361,INSTRUMENT_LIST!$L$10:$R$716,3,FALSE)),"")</f>
        <v/>
      </c>
      <c r="N361" s="143" t="str">
        <f>IF($J361&lt;&gt;"",IF(VLOOKUP($J361,INSTRUMENT_LIST!$L$10:$R$716,4,FALSE)=0,"",VLOOKUP($J361,INSTRUMENT_LIST!$L$10:$R$716,4,FALSE)),"")&amp;" "&amp;IF($J361&lt;&gt;"",IF(VLOOKUP($J361,INSTRUMENT_LIST!$L$10:$R$716,5,FALSE)=0,"",SUBSTITUTE(VLOOKUP($J361,INSTRUMENT_LIST!$L$10:$R$716,5,FALSE),"LOCAL CONTROL STATION","LCS")),"")</f>
        <v xml:space="preserve"> </v>
      </c>
      <c r="O361" s="143" t="str">
        <f>IF($J361&lt;&gt;"",IF(VLOOKUP($J361,INSTRUMENT_LIST!$L$10:$R$716,6,FALSE)=0,"",VLOOKUP($J361,INSTRUMENT_LIST!$L$10:$R$716,6,FALSE)),"")</f>
        <v/>
      </c>
      <c r="P361" s="143" t="str">
        <f>IF($J361&lt;&gt;"",IF(VLOOKUP($J361,INSTRUMENT_LIST!$L$10:$R$716,7,FALSE)=0,"",VLOOKUP($J361,INSTRUMENT_LIST!$L$10:$R$716,7,FALSE)),"")</f>
        <v/>
      </c>
      <c r="Q361" s="143" t="str">
        <f t="shared" ref="Q361:Q375" si="157">CONCATENATE(M361,IF(M361&lt;&gt;""," ",""),N361,IF(N361&lt;&gt;""," ",""),O361,IF(O361&lt;&gt;""," ",""),P361,IF(P361&lt;&gt;""," ",""))</f>
        <v xml:space="preserve">  </v>
      </c>
      <c r="R361" s="161"/>
      <c r="S361" s="161"/>
      <c r="T361" s="160"/>
      <c r="U361" s="160"/>
      <c r="V361" s="160"/>
      <c r="W361" s="160"/>
      <c r="X361" s="160"/>
      <c r="Y361" s="160"/>
      <c r="Z361" s="160"/>
      <c r="AA361" s="160"/>
      <c r="AB361" s="68" t="str">
        <f t="shared" si="154"/>
        <v>DI_0400.01</v>
      </c>
      <c r="AC361" s="55"/>
      <c r="AD361" s="55"/>
      <c r="AE361" s="38" t="str">
        <f t="shared" si="155"/>
        <v>SL3-MEH-CP1</v>
      </c>
    </row>
    <row r="362" spans="1:31" ht="15" customHeight="1" x14ac:dyDescent="0.25">
      <c r="A362" s="263" t="s">
        <v>9</v>
      </c>
      <c r="B362" s="253" t="s">
        <v>1012</v>
      </c>
      <c r="C362" s="306" t="s">
        <v>676</v>
      </c>
      <c r="D362" s="70" t="str">
        <f t="shared" si="156"/>
        <v>00</v>
      </c>
      <c r="E362" s="70" t="s">
        <v>660</v>
      </c>
      <c r="F362" s="29" t="str">
        <f>IFERROR(CONCATENATE(VLOOKUP(G362,'LOOK-UP TABLES'!$E$9:$J$101,5,FALSE),C362,D362,VLOOKUP(G362,'LOOK-UP TABLES'!$E$9:$J$101,6,FALSE),E362),"")</f>
        <v>I_0400-02</v>
      </c>
      <c r="G362" s="71" t="s">
        <v>1018</v>
      </c>
      <c r="H362" s="26" t="str">
        <f>IFERROR(VLOOKUP(G362,'LOOK-UP TABLES'!$E$9:$J$101,2,FALSE),"")</f>
        <v>DI</v>
      </c>
      <c r="I362" s="29" t="str">
        <f>IFERROR(VLOOKUP(G362,'LOOK-UP TABLES'!$E$9:$J$101,3,FALSE),"")</f>
        <v>120V</v>
      </c>
      <c r="J362" s="21"/>
      <c r="K362" s="55" t="str">
        <f t="shared" si="153"/>
        <v>SPARE</v>
      </c>
      <c r="L362" s="76"/>
      <c r="M362" s="143" t="str">
        <f>IF($J362&lt;&gt;"",IF(VLOOKUP($J362,INSTRUMENT_LIST!$L$10:$R$716,3,FALSE)=0,"",VLOOKUP($J362,INSTRUMENT_LIST!$L$10:$R$716,3,FALSE)),"")</f>
        <v/>
      </c>
      <c r="N362" s="143" t="str">
        <f>IF($J362&lt;&gt;"",IF(VLOOKUP($J362,INSTRUMENT_LIST!$L$10:$R$716,4,FALSE)=0,"",VLOOKUP($J362,INSTRUMENT_LIST!$L$10:$R$716,4,FALSE)),"")&amp;" "&amp;IF($J362&lt;&gt;"",IF(VLOOKUP($J362,INSTRUMENT_LIST!$L$10:$R$716,5,FALSE)=0,"",SUBSTITUTE(VLOOKUP($J362,INSTRUMENT_LIST!$L$10:$R$716,5,FALSE),"LOCAL CONTROL STATION","LCS")),"")</f>
        <v xml:space="preserve"> </v>
      </c>
      <c r="O362" s="143" t="str">
        <f>IF($J362&lt;&gt;"",IF(VLOOKUP($J362,INSTRUMENT_LIST!$L$10:$R$716,6,FALSE)=0,"",VLOOKUP($J362,INSTRUMENT_LIST!$L$10:$R$716,6,FALSE)),"")</f>
        <v/>
      </c>
      <c r="P362" s="143" t="str">
        <f>IF($J362&lt;&gt;"",IF(VLOOKUP($J362,INSTRUMENT_LIST!$L$10:$R$716,7,FALSE)=0,"",VLOOKUP($J362,INSTRUMENT_LIST!$L$10:$R$716,7,FALSE)),"")</f>
        <v/>
      </c>
      <c r="Q362" s="143" t="str">
        <f t="shared" si="157"/>
        <v xml:space="preserve">  </v>
      </c>
      <c r="R362" s="161"/>
      <c r="S362" s="161"/>
      <c r="T362" s="160"/>
      <c r="U362" s="160"/>
      <c r="V362" s="160"/>
      <c r="W362" s="160"/>
      <c r="X362" s="160"/>
      <c r="Y362" s="160"/>
      <c r="Z362" s="160"/>
      <c r="AA362" s="160"/>
      <c r="AB362" s="68" t="str">
        <f t="shared" si="154"/>
        <v>DI_0400.02</v>
      </c>
      <c r="AC362" s="55"/>
      <c r="AD362" s="55"/>
      <c r="AE362" s="38" t="str">
        <f t="shared" si="155"/>
        <v>SL3-MEH-CP1</v>
      </c>
    </row>
    <row r="363" spans="1:31" ht="15" customHeight="1" x14ac:dyDescent="0.25">
      <c r="A363" s="263" t="s">
        <v>9</v>
      </c>
      <c r="B363" s="253" t="s">
        <v>1012</v>
      </c>
      <c r="C363" s="306" t="s">
        <v>676</v>
      </c>
      <c r="D363" s="70" t="str">
        <f t="shared" si="156"/>
        <v>00</v>
      </c>
      <c r="E363" s="70" t="s">
        <v>661</v>
      </c>
      <c r="F363" s="29" t="str">
        <f>IFERROR(CONCATENATE(VLOOKUP(G363,'LOOK-UP TABLES'!$E$9:$J$101,5,FALSE),C363,D363,VLOOKUP(G363,'LOOK-UP TABLES'!$E$9:$J$101,6,FALSE),E363),"")</f>
        <v>I_0400-03</v>
      </c>
      <c r="G363" s="71" t="s">
        <v>1018</v>
      </c>
      <c r="H363" s="26" t="str">
        <f>IFERROR(VLOOKUP(G363,'LOOK-UP TABLES'!$E$9:$J$101,2,FALSE),"")</f>
        <v>DI</v>
      </c>
      <c r="I363" s="29" t="str">
        <f>IFERROR(VLOOKUP(G363,'LOOK-UP TABLES'!$E$9:$J$101,3,FALSE),"")</f>
        <v>120V</v>
      </c>
      <c r="J363" s="21"/>
      <c r="K363" s="55" t="str">
        <f t="shared" si="153"/>
        <v>SPARE</v>
      </c>
      <c r="L363" s="76"/>
      <c r="M363" s="143" t="str">
        <f>IF($J363&lt;&gt;"",IF(VLOOKUP($J363,INSTRUMENT_LIST!$L$10:$R$716,3,FALSE)=0,"",VLOOKUP($J363,INSTRUMENT_LIST!$L$10:$R$716,3,FALSE)),"")</f>
        <v/>
      </c>
      <c r="N363" s="143" t="str">
        <f>IF($J363&lt;&gt;"",IF(VLOOKUP($J363,INSTRUMENT_LIST!$L$10:$R$716,4,FALSE)=0,"",VLOOKUP($J363,INSTRUMENT_LIST!$L$10:$R$716,4,FALSE)),"")&amp;" "&amp;IF($J363&lt;&gt;"",IF(VLOOKUP($J363,INSTRUMENT_LIST!$L$10:$R$716,5,FALSE)=0,"",SUBSTITUTE(VLOOKUP($J363,INSTRUMENT_LIST!$L$10:$R$716,5,FALSE),"LOCAL CONTROL STATION","LCS")),"")</f>
        <v xml:space="preserve"> </v>
      </c>
      <c r="O363" s="143" t="str">
        <f>IF($J363&lt;&gt;"",IF(VLOOKUP($J363,INSTRUMENT_LIST!$L$10:$R$716,6,FALSE)=0,"",VLOOKUP($J363,INSTRUMENT_LIST!$L$10:$R$716,6,FALSE)),"")</f>
        <v/>
      </c>
      <c r="P363" s="143" t="str">
        <f>IF($J363&lt;&gt;"",IF(VLOOKUP($J363,INSTRUMENT_LIST!$L$10:$R$716,7,FALSE)=0,"",VLOOKUP($J363,INSTRUMENT_LIST!$L$10:$R$716,7,FALSE)),"")</f>
        <v/>
      </c>
      <c r="Q363" s="143" t="str">
        <f t="shared" si="157"/>
        <v xml:space="preserve">  </v>
      </c>
      <c r="R363" s="161"/>
      <c r="S363" s="160"/>
      <c r="T363" s="160"/>
      <c r="U363" s="160"/>
      <c r="V363" s="160"/>
      <c r="W363" s="160"/>
      <c r="X363" s="160"/>
      <c r="Y363" s="160"/>
      <c r="Z363" s="160"/>
      <c r="AA363" s="160"/>
      <c r="AB363" s="68" t="str">
        <f t="shared" si="154"/>
        <v>DI_0400.03</v>
      </c>
      <c r="AC363" s="55"/>
      <c r="AD363" s="55"/>
      <c r="AE363" s="38" t="str">
        <f t="shared" si="155"/>
        <v>SL3-MEH-CP1</v>
      </c>
    </row>
    <row r="364" spans="1:31" ht="15" customHeight="1" x14ac:dyDescent="0.25">
      <c r="A364" s="263" t="s">
        <v>9</v>
      </c>
      <c r="B364" s="253" t="s">
        <v>1012</v>
      </c>
      <c r="C364" s="306" t="s">
        <v>676</v>
      </c>
      <c r="D364" s="70" t="str">
        <f t="shared" si="156"/>
        <v>00</v>
      </c>
      <c r="E364" s="70" t="s">
        <v>676</v>
      </c>
      <c r="F364" s="29" t="str">
        <f>IFERROR(CONCATENATE(VLOOKUP(G364,'LOOK-UP TABLES'!$E$9:$J$101,5,FALSE),C364,D364,VLOOKUP(G364,'LOOK-UP TABLES'!$E$9:$J$101,6,FALSE),E364),"")</f>
        <v>I_0400-04</v>
      </c>
      <c r="G364" s="71" t="s">
        <v>1018</v>
      </c>
      <c r="H364" s="26" t="str">
        <f>IFERROR(VLOOKUP(G364,'LOOK-UP TABLES'!$E$9:$J$101,2,FALSE),"")</f>
        <v>DI</v>
      </c>
      <c r="I364" s="29" t="str">
        <f>IFERROR(VLOOKUP(G364,'LOOK-UP TABLES'!$E$9:$J$101,3,FALSE),"")</f>
        <v>120V</v>
      </c>
      <c r="J364" s="21"/>
      <c r="K364" s="55" t="str">
        <f t="shared" si="153"/>
        <v>SPARE</v>
      </c>
      <c r="L364" s="76"/>
      <c r="M364" s="143" t="str">
        <f>IF($J364&lt;&gt;"",IF(VLOOKUP($J364,INSTRUMENT_LIST!$L$10:$R$716,3,FALSE)=0,"",VLOOKUP($J364,INSTRUMENT_LIST!$L$10:$R$716,3,FALSE)),"")</f>
        <v/>
      </c>
      <c r="N364" s="143" t="str">
        <f>IF($J364&lt;&gt;"",IF(VLOOKUP($J364,INSTRUMENT_LIST!$L$10:$R$716,4,FALSE)=0,"",VLOOKUP($J364,INSTRUMENT_LIST!$L$10:$R$716,4,FALSE)),"")&amp;" "&amp;IF($J364&lt;&gt;"",IF(VLOOKUP($J364,INSTRUMENT_LIST!$L$10:$R$716,5,FALSE)=0,"",SUBSTITUTE(VLOOKUP($J364,INSTRUMENT_LIST!$L$10:$R$716,5,FALSE),"LOCAL CONTROL STATION","LCS")),"")</f>
        <v xml:space="preserve"> </v>
      </c>
      <c r="O364" s="143" t="str">
        <f>IF($J364&lt;&gt;"",IF(VLOOKUP($J364,INSTRUMENT_LIST!$L$10:$R$716,6,FALSE)=0,"",VLOOKUP($J364,INSTRUMENT_LIST!$L$10:$R$716,6,FALSE)),"")</f>
        <v/>
      </c>
      <c r="P364" s="143" t="str">
        <f>IF($J364&lt;&gt;"",IF(VLOOKUP($J364,INSTRUMENT_LIST!$L$10:$R$716,7,FALSE)=0,"",VLOOKUP($J364,INSTRUMENT_LIST!$L$10:$R$716,7,FALSE)),"")</f>
        <v/>
      </c>
      <c r="Q364" s="143" t="str">
        <f t="shared" si="157"/>
        <v xml:space="preserve">  </v>
      </c>
      <c r="R364" s="161"/>
      <c r="S364" s="161"/>
      <c r="T364" s="160"/>
      <c r="U364" s="160"/>
      <c r="V364" s="160"/>
      <c r="W364" s="160"/>
      <c r="X364" s="160"/>
      <c r="Y364" s="160"/>
      <c r="Z364" s="160"/>
      <c r="AA364" s="160"/>
      <c r="AB364" s="68" t="str">
        <f t="shared" si="154"/>
        <v>DI_0400.04</v>
      </c>
      <c r="AC364" s="55"/>
      <c r="AD364" s="55"/>
      <c r="AE364" s="38" t="str">
        <f t="shared" si="155"/>
        <v>SL3-MEH-CP1</v>
      </c>
    </row>
    <row r="365" spans="1:31" ht="15" customHeight="1" x14ac:dyDescent="0.25">
      <c r="A365" s="263" t="s">
        <v>9</v>
      </c>
      <c r="B365" s="253" t="s">
        <v>1012</v>
      </c>
      <c r="C365" s="306" t="s">
        <v>676</v>
      </c>
      <c r="D365" s="70" t="str">
        <f t="shared" si="156"/>
        <v>00</v>
      </c>
      <c r="E365" s="70" t="s">
        <v>678</v>
      </c>
      <c r="F365" s="29" t="str">
        <f>IFERROR(CONCATENATE(VLOOKUP(G365,'LOOK-UP TABLES'!$E$9:$J$101,5,FALSE),C365,D365,VLOOKUP(G365,'LOOK-UP TABLES'!$E$9:$J$101,6,FALSE),E365),"")</f>
        <v>I_0400-05</v>
      </c>
      <c r="G365" s="71" t="s">
        <v>1018</v>
      </c>
      <c r="H365" s="26" t="str">
        <f>IFERROR(VLOOKUP(G365,'LOOK-UP TABLES'!$E$9:$J$101,2,FALSE),"")</f>
        <v>DI</v>
      </c>
      <c r="I365" s="29" t="str">
        <f>IFERROR(VLOOKUP(G365,'LOOK-UP TABLES'!$E$9:$J$101,3,FALSE),"")</f>
        <v>120V</v>
      </c>
      <c r="J365" s="21"/>
      <c r="K365" s="55" t="str">
        <f t="shared" si="153"/>
        <v>SPARE</v>
      </c>
      <c r="L365" s="76"/>
      <c r="M365" s="143" t="str">
        <f>IF($J365&lt;&gt;"",IF(VLOOKUP($J365,INSTRUMENT_LIST!$L$10:$R$716,3,FALSE)=0,"",VLOOKUP($J365,INSTRUMENT_LIST!$L$10:$R$716,3,FALSE)),"")</f>
        <v/>
      </c>
      <c r="N365" s="143" t="str">
        <f>IF($J365&lt;&gt;"",IF(VLOOKUP($J365,INSTRUMENT_LIST!$L$10:$R$716,4,FALSE)=0,"",VLOOKUP($J365,INSTRUMENT_LIST!$L$10:$R$716,4,FALSE)),"")&amp;" "&amp;IF($J365&lt;&gt;"",IF(VLOOKUP($J365,INSTRUMENT_LIST!$L$10:$R$716,5,FALSE)=0,"",SUBSTITUTE(VLOOKUP($J365,INSTRUMENT_LIST!$L$10:$R$716,5,FALSE),"LOCAL CONTROL STATION","LCS")),"")</f>
        <v xml:space="preserve"> </v>
      </c>
      <c r="O365" s="143" t="str">
        <f>IF($J365&lt;&gt;"",IF(VLOOKUP($J365,INSTRUMENT_LIST!$L$10:$R$716,6,FALSE)=0,"",VLOOKUP($J365,INSTRUMENT_LIST!$L$10:$R$716,6,FALSE)),"")</f>
        <v/>
      </c>
      <c r="P365" s="143" t="str">
        <f>IF($J365&lt;&gt;"",IF(VLOOKUP($J365,INSTRUMENT_LIST!$L$10:$R$716,7,FALSE)=0,"",VLOOKUP($J365,INSTRUMENT_LIST!$L$10:$R$716,7,FALSE)),"")</f>
        <v/>
      </c>
      <c r="Q365" s="143" t="str">
        <f t="shared" si="157"/>
        <v xml:space="preserve">  </v>
      </c>
      <c r="R365" s="161"/>
      <c r="S365" s="161"/>
      <c r="T365" s="160"/>
      <c r="U365" s="160"/>
      <c r="V365" s="160"/>
      <c r="W365" s="160"/>
      <c r="X365" s="160"/>
      <c r="Y365" s="160"/>
      <c r="Z365" s="160"/>
      <c r="AA365" s="160"/>
      <c r="AB365" s="68" t="str">
        <f t="shared" si="154"/>
        <v>DI_0400.05</v>
      </c>
      <c r="AC365" s="55"/>
      <c r="AD365" s="55"/>
      <c r="AE365" s="38" t="str">
        <f t="shared" si="155"/>
        <v>SL3-MEH-CP1</v>
      </c>
    </row>
    <row r="366" spans="1:31" ht="15" customHeight="1" x14ac:dyDescent="0.25">
      <c r="A366" s="263" t="s">
        <v>9</v>
      </c>
      <c r="B366" s="253" t="s">
        <v>1012</v>
      </c>
      <c r="C366" s="306" t="s">
        <v>676</v>
      </c>
      <c r="D366" s="70" t="str">
        <f t="shared" si="156"/>
        <v>00</v>
      </c>
      <c r="E366" s="70" t="s">
        <v>679</v>
      </c>
      <c r="F366" s="29" t="str">
        <f>IFERROR(CONCATENATE(VLOOKUP(G366,'LOOK-UP TABLES'!$E$9:$J$101,5,FALSE),C366,D366,VLOOKUP(G366,'LOOK-UP TABLES'!$E$9:$J$101,6,FALSE),E366),"")</f>
        <v>I_0400-06</v>
      </c>
      <c r="G366" s="71" t="s">
        <v>1018</v>
      </c>
      <c r="H366" s="26" t="str">
        <f>IFERROR(VLOOKUP(G366,'LOOK-UP TABLES'!$E$9:$J$101,2,FALSE),"")</f>
        <v>DI</v>
      </c>
      <c r="I366" s="29" t="str">
        <f>IFERROR(VLOOKUP(G366,'LOOK-UP TABLES'!$E$9:$J$101,3,FALSE),"")</f>
        <v>120V</v>
      </c>
      <c r="J366" s="21"/>
      <c r="K366" s="55" t="str">
        <f t="shared" si="153"/>
        <v>SPARE</v>
      </c>
      <c r="L366" s="72"/>
      <c r="M366" s="143" t="str">
        <f>IF($J366&lt;&gt;"",IF(VLOOKUP($J366,INSTRUMENT_LIST!$L$10:$R$716,3,FALSE)=0,"",VLOOKUP($J366,INSTRUMENT_LIST!$L$10:$R$716,3,FALSE)),"")</f>
        <v/>
      </c>
      <c r="N366" s="143" t="str">
        <f>IF($J366&lt;&gt;"",IF(VLOOKUP($J366,INSTRUMENT_LIST!$L$10:$R$716,4,FALSE)=0,"",VLOOKUP($J366,INSTRUMENT_LIST!$L$10:$R$716,4,FALSE)),"")&amp;" "&amp;IF($J366&lt;&gt;"",IF(VLOOKUP($J366,INSTRUMENT_LIST!$L$10:$R$716,5,FALSE)=0,"",SUBSTITUTE(VLOOKUP($J366,INSTRUMENT_LIST!$L$10:$R$716,5,FALSE),"LOCAL CONTROL STATION","LCS")),"")</f>
        <v xml:space="preserve"> </v>
      </c>
      <c r="O366" s="143" t="str">
        <f>IF($J366&lt;&gt;"",IF(VLOOKUP($J366,INSTRUMENT_LIST!$L$10:$R$716,6,FALSE)=0,"",VLOOKUP($J366,INSTRUMENT_LIST!$L$10:$R$716,6,FALSE)),"")</f>
        <v/>
      </c>
      <c r="P366" s="143" t="str">
        <f>IF($J366&lt;&gt;"",IF(VLOOKUP($J366,INSTRUMENT_LIST!$L$10:$R$716,7,FALSE)=0,"",VLOOKUP($J366,INSTRUMENT_LIST!$L$10:$R$716,7,FALSE)),"")</f>
        <v/>
      </c>
      <c r="Q366" s="143" t="str">
        <f t="shared" si="157"/>
        <v xml:space="preserve">  </v>
      </c>
      <c r="R366" s="161"/>
      <c r="S366" s="161"/>
      <c r="T366" s="160"/>
      <c r="U366" s="160"/>
      <c r="V366" s="160"/>
      <c r="W366" s="160"/>
      <c r="X366" s="160"/>
      <c r="Y366" s="160"/>
      <c r="Z366" s="160"/>
      <c r="AA366" s="160"/>
      <c r="AB366" s="68" t="str">
        <f t="shared" si="154"/>
        <v>DI_0400.06</v>
      </c>
      <c r="AC366" s="55"/>
      <c r="AD366" s="55"/>
      <c r="AE366" s="38" t="str">
        <f t="shared" si="155"/>
        <v>SL3-MEH-CP1</v>
      </c>
    </row>
    <row r="367" spans="1:31" ht="15" customHeight="1" x14ac:dyDescent="0.25">
      <c r="A367" s="263" t="s">
        <v>9</v>
      </c>
      <c r="B367" s="253" t="s">
        <v>1012</v>
      </c>
      <c r="C367" s="306" t="s">
        <v>676</v>
      </c>
      <c r="D367" s="70" t="str">
        <f t="shared" si="156"/>
        <v>00</v>
      </c>
      <c r="E367" s="70" t="s">
        <v>680</v>
      </c>
      <c r="F367" s="29" t="str">
        <f>IFERROR(CONCATENATE(VLOOKUP(G367,'LOOK-UP TABLES'!$E$9:$J$101,5,FALSE),C367,D367,VLOOKUP(G367,'LOOK-UP TABLES'!$E$9:$J$101,6,FALSE),E367),"")</f>
        <v>I_0400-07</v>
      </c>
      <c r="G367" s="71" t="s">
        <v>1018</v>
      </c>
      <c r="H367" s="26" t="str">
        <f>IFERROR(VLOOKUP(G367,'LOOK-UP TABLES'!$E$9:$J$101,2,FALSE),"")</f>
        <v>DI</v>
      </c>
      <c r="I367" s="29" t="str">
        <f>IFERROR(VLOOKUP(G367,'LOOK-UP TABLES'!$E$9:$J$101,3,FALSE),"")</f>
        <v>120V</v>
      </c>
      <c r="J367" s="21"/>
      <c r="K367" s="55" t="str">
        <f t="shared" si="153"/>
        <v>SPARE</v>
      </c>
      <c r="L367" s="72"/>
      <c r="M367" s="143" t="str">
        <f>IF($J367&lt;&gt;"",IF(VLOOKUP($J367,INSTRUMENT_LIST!$L$10:$R$716,3,FALSE)=0,"",VLOOKUP($J367,INSTRUMENT_LIST!$L$10:$R$716,3,FALSE)),"")</f>
        <v/>
      </c>
      <c r="N367" s="143" t="str">
        <f>IF($J367&lt;&gt;"",IF(VLOOKUP($J367,INSTRUMENT_LIST!$L$10:$R$716,4,FALSE)=0,"",VLOOKUP($J367,INSTRUMENT_LIST!$L$10:$R$716,4,FALSE)),"")&amp;" "&amp;IF($J367&lt;&gt;"",IF(VLOOKUP($J367,INSTRUMENT_LIST!$L$10:$R$716,5,FALSE)=0,"",SUBSTITUTE(VLOOKUP($J367,INSTRUMENT_LIST!$L$10:$R$716,5,FALSE),"LOCAL CONTROL STATION","LCS")),"")</f>
        <v xml:space="preserve"> </v>
      </c>
      <c r="O367" s="143" t="str">
        <f>IF($J367&lt;&gt;"",IF(VLOOKUP($J367,INSTRUMENT_LIST!$L$10:$R$716,6,FALSE)=0,"",VLOOKUP($J367,INSTRUMENT_LIST!$L$10:$R$716,6,FALSE)),"")</f>
        <v/>
      </c>
      <c r="P367" s="143" t="str">
        <f>IF($J367&lt;&gt;"",IF(VLOOKUP($J367,INSTRUMENT_LIST!$L$10:$R$716,7,FALSE)=0,"",VLOOKUP($J367,INSTRUMENT_LIST!$L$10:$R$716,7,FALSE)),"")</f>
        <v/>
      </c>
      <c r="Q367" s="143" t="str">
        <f t="shared" si="157"/>
        <v xml:space="preserve">  </v>
      </c>
      <c r="R367" s="160"/>
      <c r="S367" s="160"/>
      <c r="T367" s="160"/>
      <c r="U367" s="160"/>
      <c r="V367" s="160"/>
      <c r="W367" s="160"/>
      <c r="X367" s="160"/>
      <c r="Y367" s="160"/>
      <c r="Z367" s="160"/>
      <c r="AA367" s="160"/>
      <c r="AB367" s="68" t="str">
        <f t="shared" si="154"/>
        <v>DI_0400.07</v>
      </c>
      <c r="AC367" s="55"/>
      <c r="AD367" s="55"/>
      <c r="AE367" s="38" t="str">
        <f t="shared" si="155"/>
        <v>SL3-MEH-CP1</v>
      </c>
    </row>
    <row r="368" spans="1:31" ht="15" customHeight="1" x14ac:dyDescent="0.25">
      <c r="A368" s="263" t="s">
        <v>9</v>
      </c>
      <c r="B368" s="253" t="s">
        <v>1012</v>
      </c>
      <c r="C368" s="306" t="s">
        <v>676</v>
      </c>
      <c r="D368" s="70" t="str">
        <f t="shared" si="156"/>
        <v>00</v>
      </c>
      <c r="E368" s="70" t="s">
        <v>682</v>
      </c>
      <c r="F368" s="29" t="str">
        <f>IFERROR(CONCATENATE(VLOOKUP(G368,'LOOK-UP TABLES'!$E$9:$J$101,5,FALSE),C368,D368,VLOOKUP(G368,'LOOK-UP TABLES'!$E$9:$J$101,6,FALSE),E368),"")</f>
        <v>I_0400-08</v>
      </c>
      <c r="G368" s="71" t="s">
        <v>1018</v>
      </c>
      <c r="H368" s="26" t="str">
        <f>IFERROR(VLOOKUP(G368,'LOOK-UP TABLES'!$E$9:$J$101,2,FALSE),"")</f>
        <v>DI</v>
      </c>
      <c r="I368" s="29" t="str">
        <f>IFERROR(VLOOKUP(G368,'LOOK-UP TABLES'!$E$9:$J$101,3,FALSE),"")</f>
        <v>120V</v>
      </c>
      <c r="J368" s="21"/>
      <c r="K368" s="55" t="str">
        <f t="shared" si="153"/>
        <v>SPARE</v>
      </c>
      <c r="L368" s="72"/>
      <c r="M368" s="143" t="str">
        <f>IF($J368&lt;&gt;"",IF(VLOOKUP($J368,INSTRUMENT_LIST!$L$10:$R$716,3,FALSE)=0,"",VLOOKUP($J368,INSTRUMENT_LIST!$L$10:$R$716,3,FALSE)),"")</f>
        <v/>
      </c>
      <c r="N368" s="143" t="str">
        <f>IF($J368&lt;&gt;"",IF(VLOOKUP($J368,INSTRUMENT_LIST!$L$10:$R$716,4,FALSE)=0,"",VLOOKUP($J368,INSTRUMENT_LIST!$L$10:$R$716,4,FALSE)),"")&amp;" "&amp;IF($J368&lt;&gt;"",IF(VLOOKUP($J368,INSTRUMENT_LIST!$L$10:$R$716,5,FALSE)=0,"",SUBSTITUTE(VLOOKUP($J368,INSTRUMENT_LIST!$L$10:$R$716,5,FALSE),"LOCAL CONTROL STATION","LCS")),"")</f>
        <v xml:space="preserve"> </v>
      </c>
      <c r="O368" s="143" t="str">
        <f>IF($J368&lt;&gt;"",IF(VLOOKUP($J368,INSTRUMENT_LIST!$L$10:$R$716,6,FALSE)=0,"",VLOOKUP($J368,INSTRUMENT_LIST!$L$10:$R$716,6,FALSE)),"")</f>
        <v/>
      </c>
      <c r="P368" s="143" t="str">
        <f>IF($J368&lt;&gt;"",IF(VLOOKUP($J368,INSTRUMENT_LIST!$L$10:$R$716,7,FALSE)=0,"",VLOOKUP($J368,INSTRUMENT_LIST!$L$10:$R$716,7,FALSE)),"")</f>
        <v/>
      </c>
      <c r="Q368" s="143" t="str">
        <f t="shared" si="157"/>
        <v xml:space="preserve">  </v>
      </c>
      <c r="R368" s="160"/>
      <c r="S368" s="160"/>
      <c r="T368" s="160"/>
      <c r="U368" s="160"/>
      <c r="V368" s="160"/>
      <c r="W368" s="160"/>
      <c r="X368" s="160"/>
      <c r="Y368" s="160"/>
      <c r="Z368" s="160"/>
      <c r="AA368" s="160"/>
      <c r="AB368" s="68" t="str">
        <f t="shared" si="154"/>
        <v>DI_0400.08</v>
      </c>
      <c r="AC368" s="26"/>
      <c r="AD368" s="55"/>
      <c r="AE368" s="38" t="str">
        <f t="shared" si="155"/>
        <v>SL3-MEH-CP1</v>
      </c>
    </row>
    <row r="369" spans="1:31" ht="15" customHeight="1" x14ac:dyDescent="0.25">
      <c r="A369" s="263" t="s">
        <v>9</v>
      </c>
      <c r="B369" s="253" t="s">
        <v>1012</v>
      </c>
      <c r="C369" s="306" t="s">
        <v>676</v>
      </c>
      <c r="D369" s="70" t="str">
        <f t="shared" si="156"/>
        <v>00</v>
      </c>
      <c r="E369" s="70" t="s">
        <v>683</v>
      </c>
      <c r="F369" s="29" t="str">
        <f>IFERROR(CONCATENATE(VLOOKUP(G369,'LOOK-UP TABLES'!$E$9:$J$101,5,FALSE),C369,D369,VLOOKUP(G369,'LOOK-UP TABLES'!$E$9:$J$101,6,FALSE),E369),"")</f>
        <v>I_0400-09</v>
      </c>
      <c r="G369" s="71" t="s">
        <v>1018</v>
      </c>
      <c r="H369" s="26" t="str">
        <f>IFERROR(VLOOKUP(G369,'LOOK-UP TABLES'!$E$9:$J$101,2,FALSE),"")</f>
        <v>DI</v>
      </c>
      <c r="I369" s="29" t="str">
        <f>IFERROR(VLOOKUP(G369,'LOOK-UP TABLES'!$E$9:$J$101,3,FALSE),"")</f>
        <v>120V</v>
      </c>
      <c r="J369" s="21"/>
      <c r="K369" s="55" t="str">
        <f t="shared" si="153"/>
        <v>SPARE</v>
      </c>
      <c r="L369" s="76"/>
      <c r="M369" s="143" t="str">
        <f>IF($J369&lt;&gt;"",IF(VLOOKUP($J369,INSTRUMENT_LIST!$L$10:$R$716,3,FALSE)=0,"",VLOOKUP($J369,INSTRUMENT_LIST!$L$10:$R$716,3,FALSE)),"")</f>
        <v/>
      </c>
      <c r="N369" s="143" t="str">
        <f>IF($J369&lt;&gt;"",IF(VLOOKUP($J369,INSTRUMENT_LIST!$L$10:$R$716,4,FALSE)=0,"",VLOOKUP($J369,INSTRUMENT_LIST!$L$10:$R$716,4,FALSE)),"")&amp;" "&amp;IF($J369&lt;&gt;"",IF(VLOOKUP($J369,INSTRUMENT_LIST!$L$10:$R$716,5,FALSE)=0,"",SUBSTITUTE(VLOOKUP($J369,INSTRUMENT_LIST!$L$10:$R$716,5,FALSE),"LOCAL CONTROL STATION","LCS")),"")</f>
        <v xml:space="preserve"> </v>
      </c>
      <c r="O369" s="143" t="str">
        <f>IF($J369&lt;&gt;"",IF(VLOOKUP($J369,INSTRUMENT_LIST!$L$10:$R$716,6,FALSE)=0,"",VLOOKUP($J369,INSTRUMENT_LIST!$L$10:$R$716,6,FALSE)),"")</f>
        <v/>
      </c>
      <c r="P369" s="143" t="str">
        <f>IF($J369&lt;&gt;"",IF(VLOOKUP($J369,INSTRUMENT_LIST!$L$10:$R$716,7,FALSE)=0,"",VLOOKUP($J369,INSTRUMENT_LIST!$L$10:$R$716,7,FALSE)),"")</f>
        <v/>
      </c>
      <c r="Q369" s="143" t="str">
        <f t="shared" si="157"/>
        <v xml:space="preserve">  </v>
      </c>
      <c r="R369" s="160"/>
      <c r="S369" s="160"/>
      <c r="T369" s="160"/>
      <c r="U369" s="160"/>
      <c r="V369" s="160"/>
      <c r="W369" s="160"/>
      <c r="X369" s="160"/>
      <c r="Y369" s="160"/>
      <c r="Z369" s="160"/>
      <c r="AA369" s="160"/>
      <c r="AB369" s="68" t="str">
        <f t="shared" si="154"/>
        <v>DI_0400.09</v>
      </c>
      <c r="AC369" s="26"/>
      <c r="AD369" s="55"/>
      <c r="AE369" s="38" t="str">
        <f t="shared" si="155"/>
        <v>SL3-MEH-CP1</v>
      </c>
    </row>
    <row r="370" spans="1:31" ht="15" customHeight="1" x14ac:dyDescent="0.25">
      <c r="A370" s="263" t="s">
        <v>9</v>
      </c>
      <c r="B370" s="253" t="s">
        <v>1012</v>
      </c>
      <c r="C370" s="306" t="s">
        <v>676</v>
      </c>
      <c r="D370" s="70" t="str">
        <f t="shared" si="156"/>
        <v>00</v>
      </c>
      <c r="E370" s="70" t="s">
        <v>582</v>
      </c>
      <c r="F370" s="29" t="str">
        <f>IFERROR(CONCATENATE(VLOOKUP(G370,'LOOK-UP TABLES'!$E$9:$J$101,5,FALSE),C370,D370,VLOOKUP(G370,'LOOK-UP TABLES'!$E$9:$J$101,6,FALSE),E370),"")</f>
        <v>I_0400-10</v>
      </c>
      <c r="G370" s="71" t="s">
        <v>1018</v>
      </c>
      <c r="H370" s="26" t="str">
        <f>IFERROR(VLOOKUP(G370,'LOOK-UP TABLES'!$E$9:$J$101,2,FALSE),"")</f>
        <v>DI</v>
      </c>
      <c r="I370" s="29" t="str">
        <f>IFERROR(VLOOKUP(G370,'LOOK-UP TABLES'!$E$9:$J$101,3,FALSE),"")</f>
        <v>120V</v>
      </c>
      <c r="J370" s="21"/>
      <c r="K370" s="55" t="str">
        <f t="shared" si="153"/>
        <v>SPARE</v>
      </c>
      <c r="L370" s="76"/>
      <c r="M370" s="143" t="str">
        <f>IF($J370&lt;&gt;"",IF(VLOOKUP($J370,INSTRUMENT_LIST!$L$10:$R$716,3,FALSE)=0,"",VLOOKUP($J370,INSTRUMENT_LIST!$L$10:$R$716,3,FALSE)),"")</f>
        <v/>
      </c>
      <c r="N370" s="143" t="str">
        <f>IF($J370&lt;&gt;"",IF(VLOOKUP($J370,INSTRUMENT_LIST!$L$10:$R$716,4,FALSE)=0,"",VLOOKUP($J370,INSTRUMENT_LIST!$L$10:$R$716,4,FALSE)),"")&amp;" "&amp;IF($J370&lt;&gt;"",IF(VLOOKUP($J370,INSTRUMENT_LIST!$L$10:$R$716,5,FALSE)=0,"",SUBSTITUTE(VLOOKUP($J370,INSTRUMENT_LIST!$L$10:$R$716,5,FALSE),"LOCAL CONTROL STATION","LCS")),"")</f>
        <v xml:space="preserve"> </v>
      </c>
      <c r="O370" s="143" t="str">
        <f>IF($J370&lt;&gt;"",IF(VLOOKUP($J370,INSTRUMENT_LIST!$L$10:$R$716,6,FALSE)=0,"",VLOOKUP($J370,INSTRUMENT_LIST!$L$10:$R$716,6,FALSE)),"")</f>
        <v/>
      </c>
      <c r="P370" s="143" t="str">
        <f>IF($J370&lt;&gt;"",IF(VLOOKUP($J370,INSTRUMENT_LIST!$L$10:$R$716,7,FALSE)=0,"",VLOOKUP($J370,INSTRUMENT_LIST!$L$10:$R$716,7,FALSE)),"")</f>
        <v/>
      </c>
      <c r="Q370" s="143" t="str">
        <f t="shared" si="157"/>
        <v xml:space="preserve">  </v>
      </c>
      <c r="R370" s="161"/>
      <c r="S370" s="161"/>
      <c r="T370" s="160"/>
      <c r="U370" s="160"/>
      <c r="V370" s="160"/>
      <c r="W370" s="160"/>
      <c r="X370" s="160"/>
      <c r="Y370" s="160"/>
      <c r="Z370" s="160"/>
      <c r="AA370" s="160"/>
      <c r="AB370" s="68" t="str">
        <f t="shared" si="154"/>
        <v>DI_0400.10</v>
      </c>
      <c r="AC370" s="26"/>
      <c r="AD370" s="55"/>
      <c r="AE370" s="38" t="str">
        <f t="shared" si="155"/>
        <v>SL3-MEH-CP1</v>
      </c>
    </row>
    <row r="371" spans="1:31" ht="15" customHeight="1" x14ac:dyDescent="0.25">
      <c r="A371" s="263" t="s">
        <v>9</v>
      </c>
      <c r="B371" s="253" t="s">
        <v>1012</v>
      </c>
      <c r="C371" s="306" t="s">
        <v>676</v>
      </c>
      <c r="D371" s="70" t="str">
        <f t="shared" si="156"/>
        <v>00</v>
      </c>
      <c r="E371" s="70" t="s">
        <v>392</v>
      </c>
      <c r="F371" s="29" t="str">
        <f>IFERROR(CONCATENATE(VLOOKUP(G371,'LOOK-UP TABLES'!$E$9:$J$101,5,FALSE),C371,D371,VLOOKUP(G371,'LOOK-UP TABLES'!$E$9:$J$101,6,FALSE),E371),"")</f>
        <v>I_0400-11</v>
      </c>
      <c r="G371" s="71" t="s">
        <v>1018</v>
      </c>
      <c r="H371" s="26" t="str">
        <f>IFERROR(VLOOKUP(G371,'LOOK-UP TABLES'!$E$9:$J$101,2,FALSE),"")</f>
        <v>DI</v>
      </c>
      <c r="I371" s="29" t="str">
        <f>IFERROR(VLOOKUP(G371,'LOOK-UP TABLES'!$E$9:$J$101,3,FALSE),"")</f>
        <v>120V</v>
      </c>
      <c r="J371" s="21"/>
      <c r="K371" s="55" t="str">
        <f t="shared" si="153"/>
        <v>SPARE</v>
      </c>
      <c r="L371" s="76"/>
      <c r="M371" s="143" t="str">
        <f>IF($J371&lt;&gt;"",IF(VLOOKUP($J371,INSTRUMENT_LIST!$L$10:$R$716,3,FALSE)=0,"",VLOOKUP($J371,INSTRUMENT_LIST!$L$10:$R$716,3,FALSE)),"")</f>
        <v/>
      </c>
      <c r="N371" s="143" t="str">
        <f>IF($J371&lt;&gt;"",IF(VLOOKUP($J371,INSTRUMENT_LIST!$L$10:$R$716,4,FALSE)=0,"",VLOOKUP($J371,INSTRUMENT_LIST!$L$10:$R$716,4,FALSE)),"")&amp;" "&amp;IF($J371&lt;&gt;"",IF(VLOOKUP($J371,INSTRUMENT_LIST!$L$10:$R$716,5,FALSE)=0,"",SUBSTITUTE(VLOOKUP($J371,INSTRUMENT_LIST!$L$10:$R$716,5,FALSE),"LOCAL CONTROL STATION","LCS")),"")</f>
        <v xml:space="preserve"> </v>
      </c>
      <c r="O371" s="143" t="str">
        <f>IF($J371&lt;&gt;"",IF(VLOOKUP($J371,INSTRUMENT_LIST!$L$10:$R$716,6,FALSE)=0,"",VLOOKUP($J371,INSTRUMENT_LIST!$L$10:$R$716,6,FALSE)),"")</f>
        <v/>
      </c>
      <c r="P371" s="143" t="str">
        <f>IF($J371&lt;&gt;"",IF(VLOOKUP($J371,INSTRUMENT_LIST!$L$10:$R$716,7,FALSE)=0,"",VLOOKUP($J371,INSTRUMENT_LIST!$L$10:$R$716,7,FALSE)),"")</f>
        <v/>
      </c>
      <c r="Q371" s="143" t="str">
        <f t="shared" si="157"/>
        <v xml:space="preserve">  </v>
      </c>
      <c r="R371" s="161"/>
      <c r="S371" s="161"/>
      <c r="T371" s="160"/>
      <c r="U371" s="160"/>
      <c r="V371" s="160"/>
      <c r="W371" s="160"/>
      <c r="X371" s="160"/>
      <c r="Y371" s="160"/>
      <c r="Z371" s="160"/>
      <c r="AA371" s="160"/>
      <c r="AB371" s="68" t="str">
        <f t="shared" si="154"/>
        <v>DI_0400.11</v>
      </c>
      <c r="AC371" s="26"/>
      <c r="AD371" s="55"/>
      <c r="AE371" s="38" t="str">
        <f t="shared" si="155"/>
        <v>SL3-MEH-CP1</v>
      </c>
    </row>
    <row r="372" spans="1:31" ht="15" customHeight="1" x14ac:dyDescent="0.25">
      <c r="A372" s="263" t="s">
        <v>9</v>
      </c>
      <c r="B372" s="253" t="s">
        <v>1012</v>
      </c>
      <c r="C372" s="306" t="s">
        <v>676</v>
      </c>
      <c r="D372" s="70" t="str">
        <f t="shared" si="156"/>
        <v>00</v>
      </c>
      <c r="E372" s="70" t="s">
        <v>396</v>
      </c>
      <c r="F372" s="29" t="str">
        <f>IFERROR(CONCATENATE(VLOOKUP(G372,'LOOK-UP TABLES'!$E$9:$J$101,5,FALSE),C372,D372,VLOOKUP(G372,'LOOK-UP TABLES'!$E$9:$J$101,6,FALSE),E372),"")</f>
        <v>I_0400-12</v>
      </c>
      <c r="G372" s="71" t="s">
        <v>1018</v>
      </c>
      <c r="H372" s="26" t="str">
        <f>IFERROR(VLOOKUP(G372,'LOOK-UP TABLES'!$E$9:$J$101,2,FALSE),"")</f>
        <v>DI</v>
      </c>
      <c r="I372" s="29" t="str">
        <f>IFERROR(VLOOKUP(G372,'LOOK-UP TABLES'!$E$9:$J$101,3,FALSE),"")</f>
        <v>120V</v>
      </c>
      <c r="J372" s="138"/>
      <c r="K372" s="55" t="str">
        <f t="shared" si="153"/>
        <v>SPARE</v>
      </c>
      <c r="L372" s="76"/>
      <c r="M372" s="143" t="str">
        <f>IF($J372&lt;&gt;"",IF(VLOOKUP($J372,INSTRUMENT_LIST!$L$10:$R$716,3,FALSE)=0,"",VLOOKUP($J372,INSTRUMENT_LIST!$L$10:$R$716,3,FALSE)),"")</f>
        <v/>
      </c>
      <c r="N372" s="143" t="str">
        <f>IF($J372&lt;&gt;"",IF(VLOOKUP($J372,INSTRUMENT_LIST!$L$10:$R$716,4,FALSE)=0,"",VLOOKUP($J372,INSTRUMENT_LIST!$L$10:$R$716,4,FALSE)),"")&amp;" "&amp;IF($J372&lt;&gt;"",IF(VLOOKUP($J372,INSTRUMENT_LIST!$L$10:$R$716,5,FALSE)=0,"",SUBSTITUTE(VLOOKUP($J372,INSTRUMENT_LIST!$L$10:$R$716,5,FALSE),"LOCAL CONTROL STATION","LCS")),"")</f>
        <v xml:space="preserve"> </v>
      </c>
      <c r="O372" s="143" t="str">
        <f>IF($J372&lt;&gt;"",IF(VLOOKUP($J372,INSTRUMENT_LIST!$L$10:$R$716,6,FALSE)=0,"",VLOOKUP($J372,INSTRUMENT_LIST!$L$10:$R$716,6,FALSE)),"")</f>
        <v/>
      </c>
      <c r="P372" s="143" t="str">
        <f>IF($J372&lt;&gt;"",IF(VLOOKUP($J372,INSTRUMENT_LIST!$L$10:$R$716,7,FALSE)=0,"",VLOOKUP($J372,INSTRUMENT_LIST!$L$10:$R$716,7,FALSE)),"")</f>
        <v/>
      </c>
      <c r="Q372" s="143" t="str">
        <f t="shared" si="157"/>
        <v xml:space="preserve">  </v>
      </c>
      <c r="R372" s="160"/>
      <c r="S372" s="160"/>
      <c r="T372" s="160"/>
      <c r="U372" s="160"/>
      <c r="V372" s="160"/>
      <c r="W372" s="160"/>
      <c r="X372" s="160"/>
      <c r="Y372" s="160"/>
      <c r="Z372" s="160"/>
      <c r="AA372" s="160"/>
      <c r="AB372" s="68" t="str">
        <f t="shared" si="154"/>
        <v>DI_0400.12</v>
      </c>
      <c r="AC372" s="26"/>
      <c r="AD372" s="55"/>
      <c r="AE372" s="38" t="str">
        <f t="shared" si="155"/>
        <v>SL3-MEH-CP1</v>
      </c>
    </row>
    <row r="373" spans="1:31" ht="15" customHeight="1" x14ac:dyDescent="0.25">
      <c r="A373" s="263" t="s">
        <v>9</v>
      </c>
      <c r="B373" s="253" t="s">
        <v>1012</v>
      </c>
      <c r="C373" s="306" t="s">
        <v>676</v>
      </c>
      <c r="D373" s="70" t="str">
        <f t="shared" si="156"/>
        <v>00</v>
      </c>
      <c r="E373" s="70" t="s">
        <v>586</v>
      </c>
      <c r="F373" s="29" t="str">
        <f>IFERROR(CONCATENATE(VLOOKUP(G373,'LOOK-UP TABLES'!$E$9:$J$101,5,FALSE),C373,D373,VLOOKUP(G373,'LOOK-UP TABLES'!$E$9:$J$101,6,FALSE),E373),"")</f>
        <v>I_0400-13</v>
      </c>
      <c r="G373" s="71" t="s">
        <v>1018</v>
      </c>
      <c r="H373" s="26" t="str">
        <f>IFERROR(VLOOKUP(G373,'LOOK-UP TABLES'!$E$9:$J$101,2,FALSE),"")</f>
        <v>DI</v>
      </c>
      <c r="I373" s="29" t="str">
        <f>IFERROR(VLOOKUP(G373,'LOOK-UP TABLES'!$E$9:$J$101,3,FALSE),"")</f>
        <v>120V</v>
      </c>
      <c r="J373" s="21"/>
      <c r="K373" s="55" t="str">
        <f t="shared" si="153"/>
        <v>SPARE</v>
      </c>
      <c r="L373" s="72"/>
      <c r="M373" s="143" t="str">
        <f>IF($J373&lt;&gt;"",IF(VLOOKUP($J373,INSTRUMENT_LIST!$L$10:$R$716,3,FALSE)=0,"",VLOOKUP($J373,INSTRUMENT_LIST!$L$10:$R$716,3,FALSE)),"")</f>
        <v/>
      </c>
      <c r="N373" s="143" t="str">
        <f>IF($J373&lt;&gt;"",IF(VLOOKUP($J373,INSTRUMENT_LIST!$L$10:$R$716,4,FALSE)=0,"",VLOOKUP($J373,INSTRUMENT_LIST!$L$10:$R$716,4,FALSE)),"")&amp;" "&amp;IF($J373&lt;&gt;"",IF(VLOOKUP($J373,INSTRUMENT_LIST!$L$10:$R$716,5,FALSE)=0,"",SUBSTITUTE(VLOOKUP($J373,INSTRUMENT_LIST!$L$10:$R$716,5,FALSE),"LOCAL CONTROL STATION","LCS")),"")</f>
        <v xml:space="preserve"> </v>
      </c>
      <c r="O373" s="143" t="str">
        <f>IF($J373&lt;&gt;"",IF(VLOOKUP($J373,INSTRUMENT_LIST!$L$10:$R$716,6,FALSE)=0,"",VLOOKUP($J373,INSTRUMENT_LIST!$L$10:$R$716,6,FALSE)),"")</f>
        <v/>
      </c>
      <c r="P373" s="143" t="str">
        <f>IF($J373&lt;&gt;"",IF(VLOOKUP($J373,INSTRUMENT_LIST!$L$10:$R$716,7,FALSE)=0,"",VLOOKUP($J373,INSTRUMENT_LIST!$L$10:$R$716,7,FALSE)),"")</f>
        <v/>
      </c>
      <c r="Q373" s="143" t="str">
        <f t="shared" si="157"/>
        <v xml:space="preserve">  </v>
      </c>
      <c r="R373" s="160"/>
      <c r="S373" s="160"/>
      <c r="T373" s="160"/>
      <c r="U373" s="160"/>
      <c r="V373" s="160"/>
      <c r="W373" s="160"/>
      <c r="X373" s="160"/>
      <c r="Y373" s="160"/>
      <c r="Z373" s="160"/>
      <c r="AA373" s="160"/>
      <c r="AB373" s="68" t="str">
        <f t="shared" si="154"/>
        <v>DI_0400.13</v>
      </c>
      <c r="AC373" s="26"/>
      <c r="AD373" s="55"/>
      <c r="AE373" s="38" t="str">
        <f t="shared" si="155"/>
        <v>SL3-MEH-CP1</v>
      </c>
    </row>
    <row r="374" spans="1:31" ht="15" customHeight="1" x14ac:dyDescent="0.25">
      <c r="A374" s="263" t="s">
        <v>9</v>
      </c>
      <c r="B374" s="253" t="s">
        <v>1012</v>
      </c>
      <c r="C374" s="306" t="s">
        <v>676</v>
      </c>
      <c r="D374" s="70" t="str">
        <f t="shared" si="156"/>
        <v>00</v>
      </c>
      <c r="E374" s="70" t="s">
        <v>589</v>
      </c>
      <c r="F374" s="29" t="str">
        <f>IFERROR(CONCATENATE(VLOOKUP(G374,'LOOK-UP TABLES'!$E$9:$J$101,5,FALSE),C374,D374,VLOOKUP(G374,'LOOK-UP TABLES'!$E$9:$J$101,6,FALSE),E374),"")</f>
        <v>I_0400-14</v>
      </c>
      <c r="G374" s="71" t="s">
        <v>1018</v>
      </c>
      <c r="H374" s="26" t="str">
        <f>IFERROR(VLOOKUP(G374,'LOOK-UP TABLES'!$E$9:$J$101,2,FALSE),"")</f>
        <v>DI</v>
      </c>
      <c r="I374" s="29" t="str">
        <f>IFERROR(VLOOKUP(G374,'LOOK-UP TABLES'!$E$9:$J$101,3,FALSE),"")</f>
        <v>120V</v>
      </c>
      <c r="J374" s="21"/>
      <c r="K374" s="55" t="str">
        <f t="shared" si="153"/>
        <v>SPARE</v>
      </c>
      <c r="L374" s="72"/>
      <c r="M374" s="143" t="str">
        <f>IF($J374&lt;&gt;"",IF(VLOOKUP($J374,INSTRUMENT_LIST!$L$10:$R$716,3,FALSE)=0,"",VLOOKUP($J374,INSTRUMENT_LIST!$L$10:$R$716,3,FALSE)),"")</f>
        <v/>
      </c>
      <c r="N374" s="143" t="str">
        <f>IF($J374&lt;&gt;"",IF(VLOOKUP($J374,INSTRUMENT_LIST!$L$10:$R$716,4,FALSE)=0,"",VLOOKUP($J374,INSTRUMENT_LIST!$L$10:$R$716,4,FALSE)),"")&amp;" "&amp;IF($J374&lt;&gt;"",IF(VLOOKUP($J374,INSTRUMENT_LIST!$L$10:$R$716,5,FALSE)=0,"",SUBSTITUTE(VLOOKUP($J374,INSTRUMENT_LIST!$L$10:$R$716,5,FALSE),"LOCAL CONTROL STATION","LCS")),"")</f>
        <v xml:space="preserve"> </v>
      </c>
      <c r="O374" s="143" t="str">
        <f>IF($J374&lt;&gt;"",IF(VLOOKUP($J374,INSTRUMENT_LIST!$L$10:$R$716,6,FALSE)=0,"",VLOOKUP($J374,INSTRUMENT_LIST!$L$10:$R$716,6,FALSE)),"")</f>
        <v/>
      </c>
      <c r="P374" s="143" t="str">
        <f>IF($J374&lt;&gt;"",IF(VLOOKUP($J374,INSTRUMENT_LIST!$L$10:$R$716,7,FALSE)=0,"",VLOOKUP($J374,INSTRUMENT_LIST!$L$10:$R$716,7,FALSE)),"")</f>
        <v/>
      </c>
      <c r="Q374" s="143" t="str">
        <f t="shared" si="157"/>
        <v xml:space="preserve">  </v>
      </c>
      <c r="R374" s="160"/>
      <c r="S374" s="160"/>
      <c r="T374" s="160"/>
      <c r="U374" s="160"/>
      <c r="V374" s="160"/>
      <c r="W374" s="160"/>
      <c r="X374" s="160"/>
      <c r="Y374" s="160"/>
      <c r="Z374" s="160"/>
      <c r="AA374" s="160"/>
      <c r="AB374" s="68" t="str">
        <f t="shared" si="154"/>
        <v>DI_0400.14</v>
      </c>
      <c r="AC374" s="26"/>
      <c r="AD374" s="55"/>
      <c r="AE374" s="38" t="str">
        <f t="shared" si="155"/>
        <v>SL3-MEH-CP1</v>
      </c>
    </row>
    <row r="375" spans="1:31" ht="15" customHeight="1" x14ac:dyDescent="0.25">
      <c r="A375" s="263" t="s">
        <v>9</v>
      </c>
      <c r="B375" s="253" t="s">
        <v>1012</v>
      </c>
      <c r="C375" s="306" t="s">
        <v>676</v>
      </c>
      <c r="D375" s="70" t="str">
        <f t="shared" si="156"/>
        <v>00</v>
      </c>
      <c r="E375" s="70" t="s">
        <v>591</v>
      </c>
      <c r="F375" s="29" t="str">
        <f>IFERROR(CONCATENATE(VLOOKUP(G375,'LOOK-UP TABLES'!$E$9:$J$101,5,FALSE),C375,D375,VLOOKUP(G375,'LOOK-UP TABLES'!$E$9:$J$101,6,FALSE),E375),"")</f>
        <v>I_0400-15</v>
      </c>
      <c r="G375" s="71" t="s">
        <v>1018</v>
      </c>
      <c r="H375" s="26" t="str">
        <f>IFERROR(VLOOKUP(G375,'LOOK-UP TABLES'!$E$9:$J$101,2,FALSE),"")</f>
        <v>DI</v>
      </c>
      <c r="I375" s="29" t="str">
        <f>IFERROR(VLOOKUP(G375,'LOOK-UP TABLES'!$E$9:$J$101,3,FALSE),"")</f>
        <v>120V</v>
      </c>
      <c r="J375" s="21"/>
      <c r="K375" s="55" t="str">
        <f t="shared" si="153"/>
        <v>SPARE</v>
      </c>
      <c r="L375" s="72"/>
      <c r="M375" s="143" t="str">
        <f>IF($J375&lt;&gt;"",IF(VLOOKUP($J375,INSTRUMENT_LIST!$L$10:$R$716,3,FALSE)=0,"",VLOOKUP($J375,INSTRUMENT_LIST!$L$10:$R$716,3,FALSE)),"")</f>
        <v/>
      </c>
      <c r="N375" s="143" t="str">
        <f>IF($J375&lt;&gt;"",IF(VLOOKUP($J375,INSTRUMENT_LIST!$L$10:$R$716,4,FALSE)=0,"",VLOOKUP($J375,INSTRUMENT_LIST!$L$10:$R$716,4,FALSE)),"")&amp;" "&amp;IF($J375&lt;&gt;"",IF(VLOOKUP($J375,INSTRUMENT_LIST!$L$10:$R$716,5,FALSE)=0,"",SUBSTITUTE(VLOOKUP($J375,INSTRUMENT_LIST!$L$10:$R$716,5,FALSE),"LOCAL CONTROL STATION","LCS")),"")</f>
        <v xml:space="preserve"> </v>
      </c>
      <c r="O375" s="143" t="str">
        <f>IF($J375&lt;&gt;"",IF(VLOOKUP($J375,INSTRUMENT_LIST!$L$10:$R$716,6,FALSE)=0,"",VLOOKUP($J375,INSTRUMENT_LIST!$L$10:$R$716,6,FALSE)),"")</f>
        <v/>
      </c>
      <c r="P375" s="143" t="str">
        <f>IF($J375&lt;&gt;"",IF(VLOOKUP($J375,INSTRUMENT_LIST!$L$10:$R$716,7,FALSE)=0,"",VLOOKUP($J375,INSTRUMENT_LIST!$L$10:$R$716,7,FALSE)),"")</f>
        <v/>
      </c>
      <c r="Q375" s="143" t="str">
        <f t="shared" si="157"/>
        <v xml:space="preserve">  </v>
      </c>
      <c r="R375" s="160"/>
      <c r="S375" s="160"/>
      <c r="T375" s="160"/>
      <c r="U375" s="160"/>
      <c r="V375" s="160"/>
      <c r="W375" s="160"/>
      <c r="X375" s="160"/>
      <c r="Y375" s="160"/>
      <c r="Z375" s="160"/>
      <c r="AA375" s="160"/>
      <c r="AB375" s="68" t="str">
        <f t="shared" si="154"/>
        <v>DI_0400.15</v>
      </c>
      <c r="AC375" s="55"/>
      <c r="AD375" s="55"/>
      <c r="AE375" s="38" t="str">
        <f t="shared" si="155"/>
        <v>SL3-MEH-CP1</v>
      </c>
    </row>
    <row r="376" spans="1:31" ht="15" customHeight="1" x14ac:dyDescent="0.25">
      <c r="A376" s="321" t="s">
        <v>9</v>
      </c>
      <c r="B376" s="322" t="s">
        <v>1012</v>
      </c>
      <c r="C376" s="333" t="s">
        <v>676</v>
      </c>
      <c r="D376" s="343" t="s">
        <v>786</v>
      </c>
      <c r="E376" s="325"/>
      <c r="F376" s="325"/>
      <c r="G376" s="325" t="s">
        <v>853</v>
      </c>
      <c r="H376" s="326"/>
      <c r="I376" s="325" t="s">
        <v>790</v>
      </c>
      <c r="J376" s="327"/>
      <c r="K376" s="328"/>
      <c r="L376" s="329"/>
      <c r="M376" s="326"/>
      <c r="N376" s="326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25"/>
      <c r="Z376" s="325"/>
      <c r="AA376" s="325"/>
      <c r="AB376" s="325"/>
      <c r="AC376" s="323"/>
      <c r="AD376" s="330"/>
      <c r="AE376" s="38" t="str">
        <f t="shared" si="155"/>
        <v>SL3-MEH-CP1</v>
      </c>
    </row>
    <row r="377" spans="1:31" ht="15" customHeight="1" x14ac:dyDescent="0.25">
      <c r="A377" s="73"/>
      <c r="B377" s="266"/>
      <c r="C377" s="267"/>
      <c r="D377" s="268"/>
      <c r="E377" s="269"/>
      <c r="F377" s="269"/>
      <c r="G377" s="269"/>
      <c r="H377" s="270"/>
      <c r="I377" s="269"/>
      <c r="J377" s="271"/>
      <c r="K377" s="272"/>
      <c r="L377" s="273"/>
      <c r="M377" s="270"/>
      <c r="N377" s="270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  <c r="AA377" s="269"/>
      <c r="AB377" s="269"/>
      <c r="AC377" s="267"/>
      <c r="AD377" s="274"/>
    </row>
    <row r="378" spans="1:31" ht="15" customHeight="1" x14ac:dyDescent="0.25">
      <c r="A378" s="263" t="s">
        <v>9</v>
      </c>
      <c r="B378" s="253" t="s">
        <v>1012</v>
      </c>
      <c r="C378" s="306" t="s">
        <v>676</v>
      </c>
      <c r="D378" s="307" t="s">
        <v>645</v>
      </c>
      <c r="E378" s="70" t="s">
        <v>786</v>
      </c>
      <c r="F378" s="29" t="str">
        <f>IFERROR(CONCATENATE(VLOOKUP(G378,'LOOK-UP TABLES'!$E$9:$J$101,5,FALSE),C378,D378,VLOOKUP(G378,'LOOK-UP TABLES'!$E$9:$J$101,6,FALSE),E378),"")</f>
        <v>I_0401-00</v>
      </c>
      <c r="G378" s="71" t="s">
        <v>1018</v>
      </c>
      <c r="H378" s="26" t="str">
        <f>IFERROR(VLOOKUP(G378,'LOOK-UP TABLES'!$E$9:$J$101,2,FALSE),"")</f>
        <v>DI</v>
      </c>
      <c r="I378" s="29" t="str">
        <f>IFERROR(VLOOKUP(G378,'LOOK-UP TABLES'!$E$9:$J$101,3,FALSE),"")</f>
        <v>120V</v>
      </c>
      <c r="J378" s="21"/>
      <c r="K378" s="55" t="str">
        <f t="shared" ref="K378:K393" si="158">IF(J378&lt;&gt;"",CONCATENATE(J378,L378),"SPARE")</f>
        <v>SPARE</v>
      </c>
      <c r="L378" s="76"/>
      <c r="M378" s="143" t="str">
        <f>IF($J378&lt;&gt;"",IF(VLOOKUP($J378,INSTRUMENT_LIST!$L$10:$R$716,3,FALSE)=0,"",VLOOKUP($J378,INSTRUMENT_LIST!$L$10:$R$716,3,FALSE)),"")</f>
        <v/>
      </c>
      <c r="N378" s="143" t="str">
        <f>IF($J378&lt;&gt;"",IF(VLOOKUP($J378,INSTRUMENT_LIST!$L$10:$R$716,4,FALSE)=0,"",VLOOKUP($J378,INSTRUMENT_LIST!$L$10:$R$716,4,FALSE)),"")&amp;" "&amp;IF($J378&lt;&gt;"",IF(VLOOKUP($J378,INSTRUMENT_LIST!$L$10:$R$716,5,FALSE)=0,"",SUBSTITUTE(VLOOKUP($J378,INSTRUMENT_LIST!$L$10:$R$716,5,FALSE),"LOCAL CONTROL STATION","LCS")),"")</f>
        <v xml:space="preserve"> </v>
      </c>
      <c r="O378" s="143" t="str">
        <f>IF($J378&lt;&gt;"",IF(VLOOKUP($J378,INSTRUMENT_LIST!$L$10:$R$716,6,FALSE)=0,"",VLOOKUP($J378,INSTRUMENT_LIST!$L$10:$R$716,6,FALSE)),"")</f>
        <v/>
      </c>
      <c r="P378" s="143" t="str">
        <f>IF($J378&lt;&gt;"",IF(VLOOKUP($J378,INSTRUMENT_LIST!$L$10:$R$716,7,FALSE)=0,"",VLOOKUP($J378,INSTRUMENT_LIST!$L$10:$R$716,7,FALSE)),"")</f>
        <v/>
      </c>
      <c r="Q378" s="143" t="str">
        <f>CONCATENATE(M378,IF(M378&lt;&gt;""," ",""),N378,IF(N378&lt;&gt;""," ",""),O378,IF(O378&lt;&gt;""," ",""),P378,IF(P378&lt;&gt;""," ",""))</f>
        <v xml:space="preserve">  </v>
      </c>
      <c r="R378" s="160"/>
      <c r="S378" s="160"/>
      <c r="T378" s="160"/>
      <c r="U378" s="160"/>
      <c r="V378" s="160"/>
      <c r="W378" s="160"/>
      <c r="X378" s="160"/>
      <c r="Y378" s="160"/>
      <c r="Z378" s="160"/>
      <c r="AA378" s="160"/>
      <c r="AB378" s="68" t="str">
        <f t="shared" ref="AB378:AB393" si="159">IF((OR(H378="AI",H378="AO")),CONCATENATE(H378,"_",C378,D378,"_CH[",E378,"]"),CONCATENATE(H378,"_",C378,D378,".",E378))</f>
        <v>DI_0401.00</v>
      </c>
      <c r="AC378" s="55"/>
      <c r="AD378" s="55"/>
      <c r="AE378" s="38" t="str">
        <f t="shared" ref="AE378:AE394" si="160">B378</f>
        <v>SL3-MEH-CP1</v>
      </c>
    </row>
    <row r="379" spans="1:31" ht="15" customHeight="1" x14ac:dyDescent="0.25">
      <c r="A379" s="263" t="s">
        <v>9</v>
      </c>
      <c r="B379" s="253" t="s">
        <v>1012</v>
      </c>
      <c r="C379" s="306" t="s">
        <v>676</v>
      </c>
      <c r="D379" s="70" t="str">
        <f t="shared" ref="D379:D393" si="161">D378</f>
        <v>01</v>
      </c>
      <c r="E379" s="70" t="s">
        <v>645</v>
      </c>
      <c r="F379" s="29" t="str">
        <f>IFERROR(CONCATENATE(VLOOKUP(G379,'LOOK-UP TABLES'!$E$9:$J$101,5,FALSE),C379,D379,VLOOKUP(G379,'LOOK-UP TABLES'!$E$9:$J$101,6,FALSE),E379),"")</f>
        <v>I_0401-01</v>
      </c>
      <c r="G379" s="71" t="s">
        <v>1018</v>
      </c>
      <c r="H379" s="26" t="str">
        <f>IFERROR(VLOOKUP(G379,'LOOK-UP TABLES'!$E$9:$J$101,2,FALSE),"")</f>
        <v>DI</v>
      </c>
      <c r="I379" s="29" t="str">
        <f>IFERROR(VLOOKUP(G379,'LOOK-UP TABLES'!$E$9:$J$101,3,FALSE),"")</f>
        <v>120V</v>
      </c>
      <c r="J379" s="21"/>
      <c r="K379" s="55" t="str">
        <f t="shared" si="158"/>
        <v>SPARE</v>
      </c>
      <c r="L379" s="76"/>
      <c r="M379" s="143" t="str">
        <f>IF($J379&lt;&gt;"",IF(VLOOKUP($J379,INSTRUMENT_LIST!$L$10:$R$716,3,FALSE)=0,"",VLOOKUP($J379,INSTRUMENT_LIST!$L$10:$R$716,3,FALSE)),"")</f>
        <v/>
      </c>
      <c r="N379" s="143" t="str">
        <f>IF($J379&lt;&gt;"",IF(VLOOKUP($J379,INSTRUMENT_LIST!$L$10:$R$716,4,FALSE)=0,"",VLOOKUP($J379,INSTRUMENT_LIST!$L$10:$R$716,4,FALSE)),"")&amp;" "&amp;IF($J379&lt;&gt;"",IF(VLOOKUP($J379,INSTRUMENT_LIST!$L$10:$R$716,5,FALSE)=0,"",SUBSTITUTE(VLOOKUP($J379,INSTRUMENT_LIST!$L$10:$R$716,5,FALSE),"LOCAL CONTROL STATION","LCS")),"")</f>
        <v xml:space="preserve"> </v>
      </c>
      <c r="O379" s="143" t="str">
        <f>IF($J379&lt;&gt;"",IF(VLOOKUP($J379,INSTRUMENT_LIST!$L$10:$R$716,6,FALSE)=0,"",VLOOKUP($J379,INSTRUMENT_LIST!$L$10:$R$716,6,FALSE)),"")</f>
        <v/>
      </c>
      <c r="P379" s="143" t="str">
        <f>IF($J379&lt;&gt;"",IF(VLOOKUP($J379,INSTRUMENT_LIST!$L$10:$R$716,7,FALSE)=0,"",VLOOKUP($J379,INSTRUMENT_LIST!$L$10:$R$716,7,FALSE)),"")</f>
        <v/>
      </c>
      <c r="Q379" s="143" t="str">
        <f t="shared" ref="Q379:Q393" si="162">CONCATENATE(M379,IF(M379&lt;&gt;""," ",""),N379,IF(N379&lt;&gt;""," ",""),O379,IF(O379&lt;&gt;""," ",""),P379,IF(P379&lt;&gt;""," ",""))</f>
        <v xml:space="preserve">  </v>
      </c>
      <c r="R379" s="161"/>
      <c r="S379" s="161"/>
      <c r="T379" s="160"/>
      <c r="U379" s="160"/>
      <c r="V379" s="160"/>
      <c r="W379" s="160"/>
      <c r="X379" s="160"/>
      <c r="Y379" s="160"/>
      <c r="Z379" s="160"/>
      <c r="AA379" s="160"/>
      <c r="AB379" s="68" t="str">
        <f t="shared" si="159"/>
        <v>DI_0401.01</v>
      </c>
      <c r="AC379" s="55"/>
      <c r="AD379" s="55"/>
      <c r="AE379" s="38" t="str">
        <f t="shared" si="160"/>
        <v>SL3-MEH-CP1</v>
      </c>
    </row>
    <row r="380" spans="1:31" ht="15" customHeight="1" x14ac:dyDescent="0.25">
      <c r="A380" s="263" t="s">
        <v>9</v>
      </c>
      <c r="B380" s="253" t="s">
        <v>1012</v>
      </c>
      <c r="C380" s="306" t="s">
        <v>676</v>
      </c>
      <c r="D380" s="70" t="str">
        <f t="shared" si="161"/>
        <v>01</v>
      </c>
      <c r="E380" s="70" t="s">
        <v>660</v>
      </c>
      <c r="F380" s="29" t="str">
        <f>IFERROR(CONCATENATE(VLOOKUP(G380,'LOOK-UP TABLES'!$E$9:$J$101,5,FALSE),C380,D380,VLOOKUP(G380,'LOOK-UP TABLES'!$E$9:$J$101,6,FALSE),E380),"")</f>
        <v>I_0401-02</v>
      </c>
      <c r="G380" s="71" t="s">
        <v>1018</v>
      </c>
      <c r="H380" s="26" t="str">
        <f>IFERROR(VLOOKUP(G380,'LOOK-UP TABLES'!$E$9:$J$101,2,FALSE),"")</f>
        <v>DI</v>
      </c>
      <c r="I380" s="29" t="str">
        <f>IFERROR(VLOOKUP(G380,'LOOK-UP TABLES'!$E$9:$J$101,3,FALSE),"")</f>
        <v>120V</v>
      </c>
      <c r="J380" s="21"/>
      <c r="K380" s="55" t="str">
        <f t="shared" si="158"/>
        <v>SPARE</v>
      </c>
      <c r="L380" s="76"/>
      <c r="M380" s="143" t="str">
        <f>IF($J380&lt;&gt;"",IF(VLOOKUP($J380,INSTRUMENT_LIST!$L$10:$R$716,3,FALSE)=0,"",VLOOKUP($J380,INSTRUMENT_LIST!$L$10:$R$716,3,FALSE)),"")</f>
        <v/>
      </c>
      <c r="N380" s="143" t="str">
        <f>IF($J380&lt;&gt;"",IF(VLOOKUP($J380,INSTRUMENT_LIST!$L$10:$R$716,4,FALSE)=0,"",VLOOKUP($J380,INSTRUMENT_LIST!$L$10:$R$716,4,FALSE)),"")&amp;" "&amp;IF($J380&lt;&gt;"",IF(VLOOKUP($J380,INSTRUMENT_LIST!$L$10:$R$716,5,FALSE)=0,"",SUBSTITUTE(VLOOKUP($J380,INSTRUMENT_LIST!$L$10:$R$716,5,FALSE),"LOCAL CONTROL STATION","LCS")),"")</f>
        <v xml:space="preserve"> </v>
      </c>
      <c r="O380" s="143" t="str">
        <f>IF($J380&lt;&gt;"",IF(VLOOKUP($J380,INSTRUMENT_LIST!$L$10:$R$716,6,FALSE)=0,"",VLOOKUP($J380,INSTRUMENT_LIST!$L$10:$R$716,6,FALSE)),"")</f>
        <v/>
      </c>
      <c r="P380" s="143" t="str">
        <f>IF($J380&lt;&gt;"",IF(VLOOKUP($J380,INSTRUMENT_LIST!$L$10:$R$716,7,FALSE)=0,"",VLOOKUP($J380,INSTRUMENT_LIST!$L$10:$R$716,7,FALSE)),"")</f>
        <v/>
      </c>
      <c r="Q380" s="143" t="str">
        <f t="shared" si="162"/>
        <v xml:space="preserve">  </v>
      </c>
      <c r="R380" s="161"/>
      <c r="S380" s="161"/>
      <c r="T380" s="160"/>
      <c r="U380" s="160"/>
      <c r="V380" s="160"/>
      <c r="W380" s="160"/>
      <c r="X380" s="160"/>
      <c r="Y380" s="160"/>
      <c r="Z380" s="160"/>
      <c r="AA380" s="160"/>
      <c r="AB380" s="68" t="str">
        <f t="shared" si="159"/>
        <v>DI_0401.02</v>
      </c>
      <c r="AC380" s="55"/>
      <c r="AD380" s="55"/>
      <c r="AE380" s="38" t="str">
        <f t="shared" si="160"/>
        <v>SL3-MEH-CP1</v>
      </c>
    </row>
    <row r="381" spans="1:31" ht="15" customHeight="1" x14ac:dyDescent="0.25">
      <c r="A381" s="263" t="s">
        <v>9</v>
      </c>
      <c r="B381" s="253" t="s">
        <v>1012</v>
      </c>
      <c r="C381" s="306" t="s">
        <v>676</v>
      </c>
      <c r="D381" s="70" t="str">
        <f t="shared" si="161"/>
        <v>01</v>
      </c>
      <c r="E381" s="70" t="s">
        <v>661</v>
      </c>
      <c r="F381" s="29" t="str">
        <f>IFERROR(CONCATENATE(VLOOKUP(G381,'LOOK-UP TABLES'!$E$9:$J$101,5,FALSE),C381,D381,VLOOKUP(G381,'LOOK-UP TABLES'!$E$9:$J$101,6,FALSE),E381),"")</f>
        <v>I_0401-03</v>
      </c>
      <c r="G381" s="71" t="s">
        <v>1018</v>
      </c>
      <c r="H381" s="26" t="str">
        <f>IFERROR(VLOOKUP(G381,'LOOK-UP TABLES'!$E$9:$J$101,2,FALSE),"")</f>
        <v>DI</v>
      </c>
      <c r="I381" s="29" t="str">
        <f>IFERROR(VLOOKUP(G381,'LOOK-UP TABLES'!$E$9:$J$101,3,FALSE),"")</f>
        <v>120V</v>
      </c>
      <c r="J381" s="21"/>
      <c r="K381" s="55" t="str">
        <f t="shared" si="158"/>
        <v>SPARE</v>
      </c>
      <c r="L381" s="76"/>
      <c r="M381" s="143" t="str">
        <f>IF($J381&lt;&gt;"",IF(VLOOKUP($J381,INSTRUMENT_LIST!$L$10:$R$716,3,FALSE)=0,"",VLOOKUP($J381,INSTRUMENT_LIST!$L$10:$R$716,3,FALSE)),"")</f>
        <v/>
      </c>
      <c r="N381" s="143" t="str">
        <f>IF($J381&lt;&gt;"",IF(VLOOKUP($J381,INSTRUMENT_LIST!$L$10:$R$716,4,FALSE)=0,"",VLOOKUP($J381,INSTRUMENT_LIST!$L$10:$R$716,4,FALSE)),"")&amp;" "&amp;IF($J381&lt;&gt;"",IF(VLOOKUP($J381,INSTRUMENT_LIST!$L$10:$R$716,5,FALSE)=0,"",SUBSTITUTE(VLOOKUP($J381,INSTRUMENT_LIST!$L$10:$R$716,5,FALSE),"LOCAL CONTROL STATION","LCS")),"")</f>
        <v xml:space="preserve"> </v>
      </c>
      <c r="O381" s="143" t="str">
        <f>IF($J381&lt;&gt;"",IF(VLOOKUP($J381,INSTRUMENT_LIST!$L$10:$R$716,6,FALSE)=0,"",VLOOKUP($J381,INSTRUMENT_LIST!$L$10:$R$716,6,FALSE)),"")</f>
        <v/>
      </c>
      <c r="P381" s="143" t="str">
        <f>IF($J381&lt;&gt;"",IF(VLOOKUP($J381,INSTRUMENT_LIST!$L$10:$R$716,7,FALSE)=0,"",VLOOKUP($J381,INSTRUMENT_LIST!$L$10:$R$716,7,FALSE)),"")</f>
        <v/>
      </c>
      <c r="Q381" s="143" t="str">
        <f t="shared" si="162"/>
        <v xml:space="preserve">  </v>
      </c>
      <c r="R381" s="161"/>
      <c r="S381" s="160"/>
      <c r="T381" s="160"/>
      <c r="U381" s="160"/>
      <c r="V381" s="160"/>
      <c r="W381" s="160"/>
      <c r="X381" s="160"/>
      <c r="Y381" s="160"/>
      <c r="Z381" s="160"/>
      <c r="AA381" s="160"/>
      <c r="AB381" s="68" t="str">
        <f t="shared" si="159"/>
        <v>DI_0401.03</v>
      </c>
      <c r="AC381" s="55"/>
      <c r="AD381" s="55"/>
      <c r="AE381" s="38" t="str">
        <f t="shared" si="160"/>
        <v>SL3-MEH-CP1</v>
      </c>
    </row>
    <row r="382" spans="1:31" ht="15" customHeight="1" x14ac:dyDescent="0.25">
      <c r="A382" s="263" t="s">
        <v>9</v>
      </c>
      <c r="B382" s="253" t="s">
        <v>1012</v>
      </c>
      <c r="C382" s="306" t="s">
        <v>676</v>
      </c>
      <c r="D382" s="70" t="str">
        <f t="shared" si="161"/>
        <v>01</v>
      </c>
      <c r="E382" s="70" t="s">
        <v>676</v>
      </c>
      <c r="F382" s="29" t="str">
        <f>IFERROR(CONCATENATE(VLOOKUP(G382,'LOOK-UP TABLES'!$E$9:$J$101,5,FALSE),C382,D382,VLOOKUP(G382,'LOOK-UP TABLES'!$E$9:$J$101,6,FALSE),E382),"")</f>
        <v>I_0401-04</v>
      </c>
      <c r="G382" s="71" t="s">
        <v>1018</v>
      </c>
      <c r="H382" s="26" t="str">
        <f>IFERROR(VLOOKUP(G382,'LOOK-UP TABLES'!$E$9:$J$101,2,FALSE),"")</f>
        <v>DI</v>
      </c>
      <c r="I382" s="29" t="str">
        <f>IFERROR(VLOOKUP(G382,'LOOK-UP TABLES'!$E$9:$J$101,3,FALSE),"")</f>
        <v>120V</v>
      </c>
      <c r="J382" s="21"/>
      <c r="K382" s="55" t="str">
        <f t="shared" si="158"/>
        <v>SPARE</v>
      </c>
      <c r="L382" s="76"/>
      <c r="M382" s="143" t="str">
        <f>IF($J382&lt;&gt;"",IF(VLOOKUP($J382,INSTRUMENT_LIST!$L$10:$R$716,3,FALSE)=0,"",VLOOKUP($J382,INSTRUMENT_LIST!$L$10:$R$716,3,FALSE)),"")</f>
        <v/>
      </c>
      <c r="N382" s="143" t="str">
        <f>IF($J382&lt;&gt;"",IF(VLOOKUP($J382,INSTRUMENT_LIST!$L$10:$R$716,4,FALSE)=0,"",VLOOKUP($J382,INSTRUMENT_LIST!$L$10:$R$716,4,FALSE)),"")&amp;" "&amp;IF($J382&lt;&gt;"",IF(VLOOKUP($J382,INSTRUMENT_LIST!$L$10:$R$716,5,FALSE)=0,"",SUBSTITUTE(VLOOKUP($J382,INSTRUMENT_LIST!$L$10:$R$716,5,FALSE),"LOCAL CONTROL STATION","LCS")),"")</f>
        <v xml:space="preserve"> </v>
      </c>
      <c r="O382" s="143" t="str">
        <f>IF($J382&lt;&gt;"",IF(VLOOKUP($J382,INSTRUMENT_LIST!$L$10:$R$716,6,FALSE)=0,"",VLOOKUP($J382,INSTRUMENT_LIST!$L$10:$R$716,6,FALSE)),"")</f>
        <v/>
      </c>
      <c r="P382" s="143" t="str">
        <f>IF($J382&lt;&gt;"",IF(VLOOKUP($J382,INSTRUMENT_LIST!$L$10:$R$716,7,FALSE)=0,"",VLOOKUP($J382,INSTRUMENT_LIST!$L$10:$R$716,7,FALSE)),"")</f>
        <v/>
      </c>
      <c r="Q382" s="143" t="str">
        <f t="shared" si="162"/>
        <v xml:space="preserve">  </v>
      </c>
      <c r="R382" s="161"/>
      <c r="S382" s="161"/>
      <c r="T382" s="160"/>
      <c r="U382" s="160"/>
      <c r="V382" s="160"/>
      <c r="W382" s="160"/>
      <c r="X382" s="160"/>
      <c r="Y382" s="160"/>
      <c r="Z382" s="160"/>
      <c r="AA382" s="160"/>
      <c r="AB382" s="68" t="str">
        <f t="shared" si="159"/>
        <v>DI_0401.04</v>
      </c>
      <c r="AC382" s="55"/>
      <c r="AD382" s="55"/>
      <c r="AE382" s="38" t="str">
        <f t="shared" si="160"/>
        <v>SL3-MEH-CP1</v>
      </c>
    </row>
    <row r="383" spans="1:31" ht="15" customHeight="1" x14ac:dyDescent="0.25">
      <c r="A383" s="263" t="s">
        <v>9</v>
      </c>
      <c r="B383" s="253" t="s">
        <v>1012</v>
      </c>
      <c r="C383" s="306" t="s">
        <v>676</v>
      </c>
      <c r="D383" s="70" t="str">
        <f t="shared" si="161"/>
        <v>01</v>
      </c>
      <c r="E383" s="70" t="s">
        <v>678</v>
      </c>
      <c r="F383" s="29" t="str">
        <f>IFERROR(CONCATENATE(VLOOKUP(G383,'LOOK-UP TABLES'!$E$9:$J$101,5,FALSE),C383,D383,VLOOKUP(G383,'LOOK-UP TABLES'!$E$9:$J$101,6,FALSE),E383),"")</f>
        <v>I_0401-05</v>
      </c>
      <c r="G383" s="71" t="s">
        <v>1018</v>
      </c>
      <c r="H383" s="26" t="str">
        <f>IFERROR(VLOOKUP(G383,'LOOK-UP TABLES'!$E$9:$J$101,2,FALSE),"")</f>
        <v>DI</v>
      </c>
      <c r="I383" s="29" t="str">
        <f>IFERROR(VLOOKUP(G383,'LOOK-UP TABLES'!$E$9:$J$101,3,FALSE),"")</f>
        <v>120V</v>
      </c>
      <c r="J383" s="21"/>
      <c r="K383" s="55" t="str">
        <f t="shared" si="158"/>
        <v>SPARE</v>
      </c>
      <c r="L383" s="76"/>
      <c r="M383" s="143" t="str">
        <f>IF($J383&lt;&gt;"",IF(VLOOKUP($J383,INSTRUMENT_LIST!$L$10:$R$716,3,FALSE)=0,"",VLOOKUP($J383,INSTRUMENT_LIST!$L$10:$R$716,3,FALSE)),"")</f>
        <v/>
      </c>
      <c r="N383" s="143" t="str">
        <f>IF($J383&lt;&gt;"",IF(VLOOKUP($J383,INSTRUMENT_LIST!$L$10:$R$716,4,FALSE)=0,"",VLOOKUP($J383,INSTRUMENT_LIST!$L$10:$R$716,4,FALSE)),"")&amp;" "&amp;IF($J383&lt;&gt;"",IF(VLOOKUP($J383,INSTRUMENT_LIST!$L$10:$R$716,5,FALSE)=0,"",SUBSTITUTE(VLOOKUP($J383,INSTRUMENT_LIST!$L$10:$R$716,5,FALSE),"LOCAL CONTROL STATION","LCS")),"")</f>
        <v xml:space="preserve"> </v>
      </c>
      <c r="O383" s="143" t="str">
        <f>IF($J383&lt;&gt;"",IF(VLOOKUP($J383,INSTRUMENT_LIST!$L$10:$R$716,6,FALSE)=0,"",VLOOKUP($J383,INSTRUMENT_LIST!$L$10:$R$716,6,FALSE)),"")</f>
        <v/>
      </c>
      <c r="P383" s="143" t="str">
        <f>IF($J383&lt;&gt;"",IF(VLOOKUP($J383,INSTRUMENT_LIST!$L$10:$R$716,7,FALSE)=0,"",VLOOKUP($J383,INSTRUMENT_LIST!$L$10:$R$716,7,FALSE)),"")</f>
        <v/>
      </c>
      <c r="Q383" s="143" t="str">
        <f t="shared" si="162"/>
        <v xml:space="preserve">  </v>
      </c>
      <c r="R383" s="161"/>
      <c r="S383" s="161"/>
      <c r="T383" s="160"/>
      <c r="U383" s="160"/>
      <c r="V383" s="160"/>
      <c r="W383" s="160"/>
      <c r="X383" s="160"/>
      <c r="Y383" s="160"/>
      <c r="Z383" s="160"/>
      <c r="AA383" s="160"/>
      <c r="AB383" s="68" t="str">
        <f t="shared" si="159"/>
        <v>DI_0401.05</v>
      </c>
      <c r="AC383" s="55"/>
      <c r="AD383" s="55"/>
      <c r="AE383" s="38" t="str">
        <f t="shared" si="160"/>
        <v>SL3-MEH-CP1</v>
      </c>
    </row>
    <row r="384" spans="1:31" ht="15" customHeight="1" x14ac:dyDescent="0.25">
      <c r="A384" s="263" t="s">
        <v>9</v>
      </c>
      <c r="B384" s="253" t="s">
        <v>1012</v>
      </c>
      <c r="C384" s="306" t="s">
        <v>676</v>
      </c>
      <c r="D384" s="70" t="str">
        <f t="shared" si="161"/>
        <v>01</v>
      </c>
      <c r="E384" s="70" t="s">
        <v>679</v>
      </c>
      <c r="F384" s="29" t="str">
        <f>IFERROR(CONCATENATE(VLOOKUP(G384,'LOOK-UP TABLES'!$E$9:$J$101,5,FALSE),C384,D384,VLOOKUP(G384,'LOOK-UP TABLES'!$E$9:$J$101,6,FALSE),E384),"")</f>
        <v>I_0401-06</v>
      </c>
      <c r="G384" s="71" t="s">
        <v>1018</v>
      </c>
      <c r="H384" s="26" t="str">
        <f>IFERROR(VLOOKUP(G384,'LOOK-UP TABLES'!$E$9:$J$101,2,FALSE),"")</f>
        <v>DI</v>
      </c>
      <c r="I384" s="29" t="str">
        <f>IFERROR(VLOOKUP(G384,'LOOK-UP TABLES'!$E$9:$J$101,3,FALSE),"")</f>
        <v>120V</v>
      </c>
      <c r="J384" s="21"/>
      <c r="K384" s="55" t="str">
        <f t="shared" si="158"/>
        <v>SPARE</v>
      </c>
      <c r="L384" s="72"/>
      <c r="M384" s="143" t="str">
        <f>IF($J384&lt;&gt;"",IF(VLOOKUP($J384,INSTRUMENT_LIST!$L$10:$R$716,3,FALSE)=0,"",VLOOKUP($J384,INSTRUMENT_LIST!$L$10:$R$716,3,FALSE)),"")</f>
        <v/>
      </c>
      <c r="N384" s="143" t="str">
        <f>IF($J384&lt;&gt;"",IF(VLOOKUP($J384,INSTRUMENT_LIST!$L$10:$R$716,4,FALSE)=0,"",VLOOKUP($J384,INSTRUMENT_LIST!$L$10:$R$716,4,FALSE)),"")&amp;" "&amp;IF($J384&lt;&gt;"",IF(VLOOKUP($J384,INSTRUMENT_LIST!$L$10:$R$716,5,FALSE)=0,"",SUBSTITUTE(VLOOKUP($J384,INSTRUMENT_LIST!$L$10:$R$716,5,FALSE),"LOCAL CONTROL STATION","LCS")),"")</f>
        <v xml:space="preserve"> </v>
      </c>
      <c r="O384" s="143" t="str">
        <f>IF($J384&lt;&gt;"",IF(VLOOKUP($J384,INSTRUMENT_LIST!$L$10:$R$716,6,FALSE)=0,"",VLOOKUP($J384,INSTRUMENT_LIST!$L$10:$R$716,6,FALSE)),"")</f>
        <v/>
      </c>
      <c r="P384" s="143" t="str">
        <f>IF($J384&lt;&gt;"",IF(VLOOKUP($J384,INSTRUMENT_LIST!$L$10:$R$716,7,FALSE)=0,"",VLOOKUP($J384,INSTRUMENT_LIST!$L$10:$R$716,7,FALSE)),"")</f>
        <v/>
      </c>
      <c r="Q384" s="143" t="str">
        <f t="shared" si="162"/>
        <v xml:space="preserve">  </v>
      </c>
      <c r="R384" s="161"/>
      <c r="S384" s="161"/>
      <c r="T384" s="160"/>
      <c r="U384" s="160"/>
      <c r="V384" s="160"/>
      <c r="W384" s="160"/>
      <c r="X384" s="160"/>
      <c r="Y384" s="160"/>
      <c r="Z384" s="160"/>
      <c r="AA384" s="160"/>
      <c r="AB384" s="68" t="str">
        <f t="shared" si="159"/>
        <v>DI_0401.06</v>
      </c>
      <c r="AC384" s="55"/>
      <c r="AD384" s="55"/>
      <c r="AE384" s="38" t="str">
        <f t="shared" si="160"/>
        <v>SL3-MEH-CP1</v>
      </c>
    </row>
    <row r="385" spans="1:31" ht="15" customHeight="1" x14ac:dyDescent="0.25">
      <c r="A385" s="263" t="s">
        <v>9</v>
      </c>
      <c r="B385" s="253" t="s">
        <v>1012</v>
      </c>
      <c r="C385" s="306" t="s">
        <v>676</v>
      </c>
      <c r="D385" s="70" t="str">
        <f t="shared" si="161"/>
        <v>01</v>
      </c>
      <c r="E385" s="70" t="s">
        <v>680</v>
      </c>
      <c r="F385" s="29" t="str">
        <f>IFERROR(CONCATENATE(VLOOKUP(G385,'LOOK-UP TABLES'!$E$9:$J$101,5,FALSE),C385,D385,VLOOKUP(G385,'LOOK-UP TABLES'!$E$9:$J$101,6,FALSE),E385),"")</f>
        <v>I_0401-07</v>
      </c>
      <c r="G385" s="71" t="s">
        <v>1018</v>
      </c>
      <c r="H385" s="26" t="str">
        <f>IFERROR(VLOOKUP(G385,'LOOK-UP TABLES'!$E$9:$J$101,2,FALSE),"")</f>
        <v>DI</v>
      </c>
      <c r="I385" s="29" t="str">
        <f>IFERROR(VLOOKUP(G385,'LOOK-UP TABLES'!$E$9:$J$101,3,FALSE),"")</f>
        <v>120V</v>
      </c>
      <c r="J385" s="21"/>
      <c r="K385" s="55" t="str">
        <f t="shared" si="158"/>
        <v>SPARE</v>
      </c>
      <c r="L385" s="72"/>
      <c r="M385" s="143" t="str">
        <f>IF($J385&lt;&gt;"",IF(VLOOKUP($J385,INSTRUMENT_LIST!$L$10:$R$716,3,FALSE)=0,"",VLOOKUP($J385,INSTRUMENT_LIST!$L$10:$R$716,3,FALSE)),"")</f>
        <v/>
      </c>
      <c r="N385" s="143" t="str">
        <f>IF($J385&lt;&gt;"",IF(VLOOKUP($J385,INSTRUMENT_LIST!$L$10:$R$716,4,FALSE)=0,"",VLOOKUP($J385,INSTRUMENT_LIST!$L$10:$R$716,4,FALSE)),"")&amp;" "&amp;IF($J385&lt;&gt;"",IF(VLOOKUP($J385,INSTRUMENT_LIST!$L$10:$R$716,5,FALSE)=0,"",SUBSTITUTE(VLOOKUP($J385,INSTRUMENT_LIST!$L$10:$R$716,5,FALSE),"LOCAL CONTROL STATION","LCS")),"")</f>
        <v xml:space="preserve"> </v>
      </c>
      <c r="O385" s="143" t="str">
        <f>IF($J385&lt;&gt;"",IF(VLOOKUP($J385,INSTRUMENT_LIST!$L$10:$R$716,6,FALSE)=0,"",VLOOKUP($J385,INSTRUMENT_LIST!$L$10:$R$716,6,FALSE)),"")</f>
        <v/>
      </c>
      <c r="P385" s="143" t="str">
        <f>IF($J385&lt;&gt;"",IF(VLOOKUP($J385,INSTRUMENT_LIST!$L$10:$R$716,7,FALSE)=0,"",VLOOKUP($J385,INSTRUMENT_LIST!$L$10:$R$716,7,FALSE)),"")</f>
        <v/>
      </c>
      <c r="Q385" s="143" t="str">
        <f t="shared" si="162"/>
        <v xml:space="preserve">  </v>
      </c>
      <c r="R385" s="160"/>
      <c r="S385" s="160"/>
      <c r="T385" s="160"/>
      <c r="U385" s="160"/>
      <c r="V385" s="160"/>
      <c r="W385" s="160"/>
      <c r="X385" s="160"/>
      <c r="Y385" s="160"/>
      <c r="Z385" s="160"/>
      <c r="AA385" s="160"/>
      <c r="AB385" s="68" t="str">
        <f t="shared" si="159"/>
        <v>DI_0401.07</v>
      </c>
      <c r="AC385" s="55"/>
      <c r="AD385" s="55"/>
      <c r="AE385" s="38" t="str">
        <f t="shared" si="160"/>
        <v>SL3-MEH-CP1</v>
      </c>
    </row>
    <row r="386" spans="1:31" ht="15" customHeight="1" x14ac:dyDescent="0.25">
      <c r="A386" s="263" t="s">
        <v>9</v>
      </c>
      <c r="B386" s="253" t="s">
        <v>1012</v>
      </c>
      <c r="C386" s="306" t="s">
        <v>676</v>
      </c>
      <c r="D386" s="70" t="str">
        <f t="shared" si="161"/>
        <v>01</v>
      </c>
      <c r="E386" s="70" t="s">
        <v>682</v>
      </c>
      <c r="F386" s="29" t="str">
        <f>IFERROR(CONCATENATE(VLOOKUP(G386,'LOOK-UP TABLES'!$E$9:$J$101,5,FALSE),C386,D386,VLOOKUP(G386,'LOOK-UP TABLES'!$E$9:$J$101,6,FALSE),E386),"")</f>
        <v>I_0401-08</v>
      </c>
      <c r="G386" s="71" t="s">
        <v>1018</v>
      </c>
      <c r="H386" s="26" t="str">
        <f>IFERROR(VLOOKUP(G386,'LOOK-UP TABLES'!$E$9:$J$101,2,FALSE),"")</f>
        <v>DI</v>
      </c>
      <c r="I386" s="29" t="str">
        <f>IFERROR(VLOOKUP(G386,'LOOK-UP TABLES'!$E$9:$J$101,3,FALSE),"")</f>
        <v>120V</v>
      </c>
      <c r="J386" s="21"/>
      <c r="K386" s="55" t="str">
        <f t="shared" si="158"/>
        <v>SPARE</v>
      </c>
      <c r="L386" s="72"/>
      <c r="M386" s="143" t="str">
        <f>IF($J386&lt;&gt;"",IF(VLOOKUP($J386,INSTRUMENT_LIST!$L$10:$R$716,3,FALSE)=0,"",VLOOKUP($J386,INSTRUMENT_LIST!$L$10:$R$716,3,FALSE)),"")</f>
        <v/>
      </c>
      <c r="N386" s="143" t="str">
        <f>IF($J386&lt;&gt;"",IF(VLOOKUP($J386,INSTRUMENT_LIST!$L$10:$R$716,4,FALSE)=0,"",VLOOKUP($J386,INSTRUMENT_LIST!$L$10:$R$716,4,FALSE)),"")&amp;" "&amp;IF($J386&lt;&gt;"",IF(VLOOKUP($J386,INSTRUMENT_LIST!$L$10:$R$716,5,FALSE)=0,"",SUBSTITUTE(VLOOKUP($J386,INSTRUMENT_LIST!$L$10:$R$716,5,FALSE),"LOCAL CONTROL STATION","LCS")),"")</f>
        <v xml:space="preserve"> </v>
      </c>
      <c r="O386" s="143" t="str">
        <f>IF($J386&lt;&gt;"",IF(VLOOKUP($J386,INSTRUMENT_LIST!$L$10:$R$716,6,FALSE)=0,"",VLOOKUP($J386,INSTRUMENT_LIST!$L$10:$R$716,6,FALSE)),"")</f>
        <v/>
      </c>
      <c r="P386" s="143" t="str">
        <f>IF($J386&lt;&gt;"",IF(VLOOKUP($J386,INSTRUMENT_LIST!$L$10:$R$716,7,FALSE)=0,"",VLOOKUP($J386,INSTRUMENT_LIST!$L$10:$R$716,7,FALSE)),"")</f>
        <v/>
      </c>
      <c r="Q386" s="143" t="str">
        <f t="shared" si="162"/>
        <v xml:space="preserve">  </v>
      </c>
      <c r="R386" s="160"/>
      <c r="S386" s="160"/>
      <c r="T386" s="160"/>
      <c r="U386" s="160"/>
      <c r="V386" s="160"/>
      <c r="W386" s="160"/>
      <c r="X386" s="160"/>
      <c r="Y386" s="160"/>
      <c r="Z386" s="160"/>
      <c r="AA386" s="160"/>
      <c r="AB386" s="68" t="str">
        <f t="shared" si="159"/>
        <v>DI_0401.08</v>
      </c>
      <c r="AC386" s="26"/>
      <c r="AD386" s="55"/>
      <c r="AE386" s="38" t="str">
        <f t="shared" si="160"/>
        <v>SL3-MEH-CP1</v>
      </c>
    </row>
    <row r="387" spans="1:31" ht="15" customHeight="1" x14ac:dyDescent="0.25">
      <c r="A387" s="263" t="s">
        <v>9</v>
      </c>
      <c r="B387" s="253" t="s">
        <v>1012</v>
      </c>
      <c r="C387" s="306" t="s">
        <v>676</v>
      </c>
      <c r="D387" s="70" t="str">
        <f t="shared" si="161"/>
        <v>01</v>
      </c>
      <c r="E387" s="70" t="s">
        <v>683</v>
      </c>
      <c r="F387" s="29" t="str">
        <f>IFERROR(CONCATENATE(VLOOKUP(G387,'LOOK-UP TABLES'!$E$9:$J$101,5,FALSE),C387,D387,VLOOKUP(G387,'LOOK-UP TABLES'!$E$9:$J$101,6,FALSE),E387),"")</f>
        <v>I_0401-09</v>
      </c>
      <c r="G387" s="71" t="s">
        <v>1018</v>
      </c>
      <c r="H387" s="26" t="str">
        <f>IFERROR(VLOOKUP(G387,'LOOK-UP TABLES'!$E$9:$J$101,2,FALSE),"")</f>
        <v>DI</v>
      </c>
      <c r="I387" s="29" t="str">
        <f>IFERROR(VLOOKUP(G387,'LOOK-UP TABLES'!$E$9:$J$101,3,FALSE),"")</f>
        <v>120V</v>
      </c>
      <c r="J387" s="21"/>
      <c r="K387" s="55" t="str">
        <f t="shared" si="158"/>
        <v>SPARE</v>
      </c>
      <c r="L387" s="76"/>
      <c r="M387" s="143" t="str">
        <f>IF($J387&lt;&gt;"",IF(VLOOKUP($J387,INSTRUMENT_LIST!$L$10:$R$716,3,FALSE)=0,"",VLOOKUP($J387,INSTRUMENT_LIST!$L$10:$R$716,3,FALSE)),"")</f>
        <v/>
      </c>
      <c r="N387" s="143" t="str">
        <f>IF($J387&lt;&gt;"",IF(VLOOKUP($J387,INSTRUMENT_LIST!$L$10:$R$716,4,FALSE)=0,"",VLOOKUP($J387,INSTRUMENT_LIST!$L$10:$R$716,4,FALSE)),"")&amp;" "&amp;IF($J387&lt;&gt;"",IF(VLOOKUP($J387,INSTRUMENT_LIST!$L$10:$R$716,5,FALSE)=0,"",SUBSTITUTE(VLOOKUP($J387,INSTRUMENT_LIST!$L$10:$R$716,5,FALSE),"LOCAL CONTROL STATION","LCS")),"")</f>
        <v xml:space="preserve"> </v>
      </c>
      <c r="O387" s="143" t="str">
        <f>IF($J387&lt;&gt;"",IF(VLOOKUP($J387,INSTRUMENT_LIST!$L$10:$R$716,6,FALSE)=0,"",VLOOKUP($J387,INSTRUMENT_LIST!$L$10:$R$716,6,FALSE)),"")</f>
        <v/>
      </c>
      <c r="P387" s="143" t="str">
        <f>IF($J387&lt;&gt;"",IF(VLOOKUP($J387,INSTRUMENT_LIST!$L$10:$R$716,7,FALSE)=0,"",VLOOKUP($J387,INSTRUMENT_LIST!$L$10:$R$716,7,FALSE)),"")</f>
        <v/>
      </c>
      <c r="Q387" s="143" t="str">
        <f t="shared" si="162"/>
        <v xml:space="preserve">  </v>
      </c>
      <c r="R387" s="160"/>
      <c r="S387" s="160"/>
      <c r="T387" s="160"/>
      <c r="U387" s="160"/>
      <c r="V387" s="160"/>
      <c r="W387" s="160"/>
      <c r="X387" s="160"/>
      <c r="Y387" s="160"/>
      <c r="Z387" s="160"/>
      <c r="AA387" s="160"/>
      <c r="AB387" s="68" t="str">
        <f t="shared" si="159"/>
        <v>DI_0401.09</v>
      </c>
      <c r="AC387" s="26"/>
      <c r="AD387" s="55"/>
      <c r="AE387" s="38" t="str">
        <f t="shared" si="160"/>
        <v>SL3-MEH-CP1</v>
      </c>
    </row>
    <row r="388" spans="1:31" ht="15" customHeight="1" x14ac:dyDescent="0.25">
      <c r="A388" s="263" t="s">
        <v>9</v>
      </c>
      <c r="B388" s="253" t="s">
        <v>1012</v>
      </c>
      <c r="C388" s="306" t="s">
        <v>676</v>
      </c>
      <c r="D388" s="70" t="str">
        <f t="shared" si="161"/>
        <v>01</v>
      </c>
      <c r="E388" s="70" t="s">
        <v>582</v>
      </c>
      <c r="F388" s="29" t="str">
        <f>IFERROR(CONCATENATE(VLOOKUP(G388,'LOOK-UP TABLES'!$E$9:$J$101,5,FALSE),C388,D388,VLOOKUP(G388,'LOOK-UP TABLES'!$E$9:$J$101,6,FALSE),E388),"")</f>
        <v>I_0401-10</v>
      </c>
      <c r="G388" s="71" t="s">
        <v>1018</v>
      </c>
      <c r="H388" s="26" t="str">
        <f>IFERROR(VLOOKUP(G388,'LOOK-UP TABLES'!$E$9:$J$101,2,FALSE),"")</f>
        <v>DI</v>
      </c>
      <c r="I388" s="29" t="str">
        <f>IFERROR(VLOOKUP(G388,'LOOK-UP TABLES'!$E$9:$J$101,3,FALSE),"")</f>
        <v>120V</v>
      </c>
      <c r="J388" s="21"/>
      <c r="K388" s="55" t="str">
        <f t="shared" si="158"/>
        <v>SPARE</v>
      </c>
      <c r="L388" s="76"/>
      <c r="M388" s="143" t="str">
        <f>IF($J388&lt;&gt;"",IF(VLOOKUP($J388,INSTRUMENT_LIST!$L$10:$R$716,3,FALSE)=0,"",VLOOKUP($J388,INSTRUMENT_LIST!$L$10:$R$716,3,FALSE)),"")</f>
        <v/>
      </c>
      <c r="N388" s="143" t="str">
        <f>IF($J388&lt;&gt;"",IF(VLOOKUP($J388,INSTRUMENT_LIST!$L$10:$R$716,4,FALSE)=0,"",VLOOKUP($J388,INSTRUMENT_LIST!$L$10:$R$716,4,FALSE)),"")&amp;" "&amp;IF($J388&lt;&gt;"",IF(VLOOKUP($J388,INSTRUMENT_LIST!$L$10:$R$716,5,FALSE)=0,"",SUBSTITUTE(VLOOKUP($J388,INSTRUMENT_LIST!$L$10:$R$716,5,FALSE),"LOCAL CONTROL STATION","LCS")),"")</f>
        <v xml:space="preserve"> </v>
      </c>
      <c r="O388" s="143" t="str">
        <f>IF($J388&lt;&gt;"",IF(VLOOKUP($J388,INSTRUMENT_LIST!$L$10:$R$716,6,FALSE)=0,"",VLOOKUP($J388,INSTRUMENT_LIST!$L$10:$R$716,6,FALSE)),"")</f>
        <v/>
      </c>
      <c r="P388" s="143" t="str">
        <f>IF($J388&lt;&gt;"",IF(VLOOKUP($J388,INSTRUMENT_LIST!$L$10:$R$716,7,FALSE)=0,"",VLOOKUP($J388,INSTRUMENT_LIST!$L$10:$R$716,7,FALSE)),"")</f>
        <v/>
      </c>
      <c r="Q388" s="143" t="str">
        <f t="shared" si="162"/>
        <v xml:space="preserve">  </v>
      </c>
      <c r="R388" s="161"/>
      <c r="S388" s="161"/>
      <c r="T388" s="160"/>
      <c r="U388" s="160"/>
      <c r="V388" s="160"/>
      <c r="W388" s="160"/>
      <c r="X388" s="160"/>
      <c r="Y388" s="160"/>
      <c r="Z388" s="160"/>
      <c r="AA388" s="160"/>
      <c r="AB388" s="68" t="str">
        <f t="shared" si="159"/>
        <v>DI_0401.10</v>
      </c>
      <c r="AC388" s="26"/>
      <c r="AD388" s="55"/>
      <c r="AE388" s="38" t="str">
        <f t="shared" si="160"/>
        <v>SL3-MEH-CP1</v>
      </c>
    </row>
    <row r="389" spans="1:31" ht="15" customHeight="1" x14ac:dyDescent="0.25">
      <c r="A389" s="263" t="s">
        <v>9</v>
      </c>
      <c r="B389" s="253" t="s">
        <v>1012</v>
      </c>
      <c r="C389" s="306" t="s">
        <v>676</v>
      </c>
      <c r="D389" s="70" t="str">
        <f t="shared" si="161"/>
        <v>01</v>
      </c>
      <c r="E389" s="70" t="s">
        <v>392</v>
      </c>
      <c r="F389" s="29" t="str">
        <f>IFERROR(CONCATENATE(VLOOKUP(G389,'LOOK-UP TABLES'!$E$9:$J$101,5,FALSE),C389,D389,VLOOKUP(G389,'LOOK-UP TABLES'!$E$9:$J$101,6,FALSE),E389),"")</f>
        <v>I_0401-11</v>
      </c>
      <c r="G389" s="71" t="s">
        <v>1018</v>
      </c>
      <c r="H389" s="26" t="str">
        <f>IFERROR(VLOOKUP(G389,'LOOK-UP TABLES'!$E$9:$J$101,2,FALSE),"")</f>
        <v>DI</v>
      </c>
      <c r="I389" s="29" t="str">
        <f>IFERROR(VLOOKUP(G389,'LOOK-UP TABLES'!$E$9:$J$101,3,FALSE),"")</f>
        <v>120V</v>
      </c>
      <c r="J389" s="21"/>
      <c r="K389" s="55" t="str">
        <f t="shared" si="158"/>
        <v>SPARE</v>
      </c>
      <c r="L389" s="76"/>
      <c r="M389" s="143" t="str">
        <f>IF($J389&lt;&gt;"",IF(VLOOKUP($J389,INSTRUMENT_LIST!$L$10:$R$716,3,FALSE)=0,"",VLOOKUP($J389,INSTRUMENT_LIST!$L$10:$R$716,3,FALSE)),"")</f>
        <v/>
      </c>
      <c r="N389" s="143" t="str">
        <f>IF($J389&lt;&gt;"",IF(VLOOKUP($J389,INSTRUMENT_LIST!$L$10:$R$716,4,FALSE)=0,"",VLOOKUP($J389,INSTRUMENT_LIST!$L$10:$R$716,4,FALSE)),"")&amp;" "&amp;IF($J389&lt;&gt;"",IF(VLOOKUP($J389,INSTRUMENT_LIST!$L$10:$R$716,5,FALSE)=0,"",SUBSTITUTE(VLOOKUP($J389,INSTRUMENT_LIST!$L$10:$R$716,5,FALSE),"LOCAL CONTROL STATION","LCS")),"")</f>
        <v xml:space="preserve"> </v>
      </c>
      <c r="O389" s="143" t="str">
        <f>IF($J389&lt;&gt;"",IF(VLOOKUP($J389,INSTRUMENT_LIST!$L$10:$R$716,6,FALSE)=0,"",VLOOKUP($J389,INSTRUMENT_LIST!$L$10:$R$716,6,FALSE)),"")</f>
        <v/>
      </c>
      <c r="P389" s="143" t="str">
        <f>IF($J389&lt;&gt;"",IF(VLOOKUP($J389,INSTRUMENT_LIST!$L$10:$R$716,7,FALSE)=0,"",VLOOKUP($J389,INSTRUMENT_LIST!$L$10:$R$716,7,FALSE)),"")</f>
        <v/>
      </c>
      <c r="Q389" s="143" t="str">
        <f t="shared" si="162"/>
        <v xml:space="preserve">  </v>
      </c>
      <c r="R389" s="161"/>
      <c r="S389" s="161"/>
      <c r="T389" s="160"/>
      <c r="U389" s="160"/>
      <c r="V389" s="160"/>
      <c r="W389" s="160"/>
      <c r="X389" s="160"/>
      <c r="Y389" s="160"/>
      <c r="Z389" s="160"/>
      <c r="AA389" s="160"/>
      <c r="AB389" s="68" t="str">
        <f t="shared" si="159"/>
        <v>DI_0401.11</v>
      </c>
      <c r="AC389" s="26"/>
      <c r="AD389" s="55"/>
      <c r="AE389" s="38" t="str">
        <f t="shared" si="160"/>
        <v>SL3-MEH-CP1</v>
      </c>
    </row>
    <row r="390" spans="1:31" ht="15" customHeight="1" x14ac:dyDescent="0.25">
      <c r="A390" s="263" t="s">
        <v>9</v>
      </c>
      <c r="B390" s="253" t="s">
        <v>1012</v>
      </c>
      <c r="C390" s="306" t="s">
        <v>676</v>
      </c>
      <c r="D390" s="70" t="str">
        <f t="shared" si="161"/>
        <v>01</v>
      </c>
      <c r="E390" s="70" t="s">
        <v>396</v>
      </c>
      <c r="F390" s="29" t="str">
        <f>IFERROR(CONCATENATE(VLOOKUP(G390,'LOOK-UP TABLES'!$E$9:$J$101,5,FALSE),C390,D390,VLOOKUP(G390,'LOOK-UP TABLES'!$E$9:$J$101,6,FALSE),E390),"")</f>
        <v>I_0401-12</v>
      </c>
      <c r="G390" s="71" t="s">
        <v>1018</v>
      </c>
      <c r="H390" s="26" t="str">
        <f>IFERROR(VLOOKUP(G390,'LOOK-UP TABLES'!$E$9:$J$101,2,FALSE),"")</f>
        <v>DI</v>
      </c>
      <c r="I390" s="29" t="str">
        <f>IFERROR(VLOOKUP(G390,'LOOK-UP TABLES'!$E$9:$J$101,3,FALSE),"")</f>
        <v>120V</v>
      </c>
      <c r="J390" s="138"/>
      <c r="K390" s="55" t="str">
        <f t="shared" si="158"/>
        <v>SPARE</v>
      </c>
      <c r="L390" s="76"/>
      <c r="M390" s="143" t="str">
        <f>IF($J390&lt;&gt;"",IF(VLOOKUP($J390,INSTRUMENT_LIST!$L$10:$R$716,3,FALSE)=0,"",VLOOKUP($J390,INSTRUMENT_LIST!$L$10:$R$716,3,FALSE)),"")</f>
        <v/>
      </c>
      <c r="N390" s="143" t="str">
        <f>IF($J390&lt;&gt;"",IF(VLOOKUP($J390,INSTRUMENT_LIST!$L$10:$R$716,4,FALSE)=0,"",VLOOKUP($J390,INSTRUMENT_LIST!$L$10:$R$716,4,FALSE)),"")&amp;" "&amp;IF($J390&lt;&gt;"",IF(VLOOKUP($J390,INSTRUMENT_LIST!$L$10:$R$716,5,FALSE)=0,"",SUBSTITUTE(VLOOKUP($J390,INSTRUMENT_LIST!$L$10:$R$716,5,FALSE),"LOCAL CONTROL STATION","LCS")),"")</f>
        <v xml:space="preserve"> </v>
      </c>
      <c r="O390" s="143" t="str">
        <f>IF($J390&lt;&gt;"",IF(VLOOKUP($J390,INSTRUMENT_LIST!$L$10:$R$716,6,FALSE)=0,"",VLOOKUP($J390,INSTRUMENT_LIST!$L$10:$R$716,6,FALSE)),"")</f>
        <v/>
      </c>
      <c r="P390" s="143" t="str">
        <f>IF($J390&lt;&gt;"",IF(VLOOKUP($J390,INSTRUMENT_LIST!$L$10:$R$716,7,FALSE)=0,"",VLOOKUP($J390,INSTRUMENT_LIST!$L$10:$R$716,7,FALSE)),"")</f>
        <v/>
      </c>
      <c r="Q390" s="143" t="str">
        <f t="shared" si="162"/>
        <v xml:space="preserve">  </v>
      </c>
      <c r="R390" s="160"/>
      <c r="S390" s="160"/>
      <c r="T390" s="160"/>
      <c r="U390" s="160"/>
      <c r="V390" s="160"/>
      <c r="W390" s="160"/>
      <c r="X390" s="160"/>
      <c r="Y390" s="160"/>
      <c r="Z390" s="160"/>
      <c r="AA390" s="160"/>
      <c r="AB390" s="68" t="str">
        <f t="shared" si="159"/>
        <v>DI_0401.12</v>
      </c>
      <c r="AC390" s="26"/>
      <c r="AD390" s="55"/>
      <c r="AE390" s="38" t="str">
        <f t="shared" si="160"/>
        <v>SL3-MEH-CP1</v>
      </c>
    </row>
    <row r="391" spans="1:31" ht="15" customHeight="1" x14ac:dyDescent="0.25">
      <c r="A391" s="263" t="s">
        <v>9</v>
      </c>
      <c r="B391" s="253" t="s">
        <v>1012</v>
      </c>
      <c r="C391" s="306" t="s">
        <v>676</v>
      </c>
      <c r="D391" s="70" t="str">
        <f t="shared" si="161"/>
        <v>01</v>
      </c>
      <c r="E391" s="70" t="s">
        <v>586</v>
      </c>
      <c r="F391" s="29" t="str">
        <f>IFERROR(CONCATENATE(VLOOKUP(G391,'LOOK-UP TABLES'!$E$9:$J$101,5,FALSE),C391,D391,VLOOKUP(G391,'LOOK-UP TABLES'!$E$9:$J$101,6,FALSE),E391),"")</f>
        <v>I_0401-13</v>
      </c>
      <c r="G391" s="71" t="s">
        <v>1018</v>
      </c>
      <c r="H391" s="26" t="str">
        <f>IFERROR(VLOOKUP(G391,'LOOK-UP TABLES'!$E$9:$J$101,2,FALSE),"")</f>
        <v>DI</v>
      </c>
      <c r="I391" s="29" t="str">
        <f>IFERROR(VLOOKUP(G391,'LOOK-UP TABLES'!$E$9:$J$101,3,FALSE),"")</f>
        <v>120V</v>
      </c>
      <c r="J391" s="21"/>
      <c r="K391" s="55" t="str">
        <f t="shared" si="158"/>
        <v>SPARE</v>
      </c>
      <c r="L391" s="72"/>
      <c r="M391" s="143" t="str">
        <f>IF($J391&lt;&gt;"",IF(VLOOKUP($J391,INSTRUMENT_LIST!$L$10:$R$716,3,FALSE)=0,"",VLOOKUP($J391,INSTRUMENT_LIST!$L$10:$R$716,3,FALSE)),"")</f>
        <v/>
      </c>
      <c r="N391" s="143" t="str">
        <f>IF($J391&lt;&gt;"",IF(VLOOKUP($J391,INSTRUMENT_LIST!$L$10:$R$716,4,FALSE)=0,"",VLOOKUP($J391,INSTRUMENT_LIST!$L$10:$R$716,4,FALSE)),"")&amp;" "&amp;IF($J391&lt;&gt;"",IF(VLOOKUP($J391,INSTRUMENT_LIST!$L$10:$R$716,5,FALSE)=0,"",SUBSTITUTE(VLOOKUP($J391,INSTRUMENT_LIST!$L$10:$R$716,5,FALSE),"LOCAL CONTROL STATION","LCS")),"")</f>
        <v xml:space="preserve"> </v>
      </c>
      <c r="O391" s="143" t="str">
        <f>IF($J391&lt;&gt;"",IF(VLOOKUP($J391,INSTRUMENT_LIST!$L$10:$R$716,6,FALSE)=0,"",VLOOKUP($J391,INSTRUMENT_LIST!$L$10:$R$716,6,FALSE)),"")</f>
        <v/>
      </c>
      <c r="P391" s="143" t="str">
        <f>IF($J391&lt;&gt;"",IF(VLOOKUP($J391,INSTRUMENT_LIST!$L$10:$R$716,7,FALSE)=0,"",VLOOKUP($J391,INSTRUMENT_LIST!$L$10:$R$716,7,FALSE)),"")</f>
        <v/>
      </c>
      <c r="Q391" s="143" t="str">
        <f t="shared" si="162"/>
        <v xml:space="preserve">  </v>
      </c>
      <c r="R391" s="160"/>
      <c r="S391" s="160"/>
      <c r="T391" s="160"/>
      <c r="U391" s="160"/>
      <c r="V391" s="160"/>
      <c r="W391" s="160"/>
      <c r="X391" s="160"/>
      <c r="Y391" s="160"/>
      <c r="Z391" s="160"/>
      <c r="AA391" s="160"/>
      <c r="AB391" s="68" t="str">
        <f t="shared" si="159"/>
        <v>DI_0401.13</v>
      </c>
      <c r="AC391" s="26"/>
      <c r="AD391" s="55"/>
      <c r="AE391" s="38" t="str">
        <f t="shared" si="160"/>
        <v>SL3-MEH-CP1</v>
      </c>
    </row>
    <row r="392" spans="1:31" ht="15" customHeight="1" x14ac:dyDescent="0.25">
      <c r="A392" s="263" t="s">
        <v>9</v>
      </c>
      <c r="B392" s="253" t="s">
        <v>1012</v>
      </c>
      <c r="C392" s="306" t="s">
        <v>676</v>
      </c>
      <c r="D392" s="70" t="str">
        <f t="shared" si="161"/>
        <v>01</v>
      </c>
      <c r="E392" s="70" t="s">
        <v>589</v>
      </c>
      <c r="F392" s="29" t="str">
        <f>IFERROR(CONCATENATE(VLOOKUP(G392,'LOOK-UP TABLES'!$E$9:$J$101,5,FALSE),C392,D392,VLOOKUP(G392,'LOOK-UP TABLES'!$E$9:$J$101,6,FALSE),E392),"")</f>
        <v>I_0401-14</v>
      </c>
      <c r="G392" s="71" t="s">
        <v>1018</v>
      </c>
      <c r="H392" s="26" t="str">
        <f>IFERROR(VLOOKUP(G392,'LOOK-UP TABLES'!$E$9:$J$101,2,FALSE),"")</f>
        <v>DI</v>
      </c>
      <c r="I392" s="29" t="str">
        <f>IFERROR(VLOOKUP(G392,'LOOK-UP TABLES'!$E$9:$J$101,3,FALSE),"")</f>
        <v>120V</v>
      </c>
      <c r="J392" s="21"/>
      <c r="K392" s="55" t="str">
        <f t="shared" si="158"/>
        <v>SPARE</v>
      </c>
      <c r="L392" s="72"/>
      <c r="M392" s="143" t="str">
        <f>IF($J392&lt;&gt;"",IF(VLOOKUP($J392,INSTRUMENT_LIST!$L$10:$R$716,3,FALSE)=0,"",VLOOKUP($J392,INSTRUMENT_LIST!$L$10:$R$716,3,FALSE)),"")</f>
        <v/>
      </c>
      <c r="N392" s="143" t="str">
        <f>IF($J392&lt;&gt;"",IF(VLOOKUP($J392,INSTRUMENT_LIST!$L$10:$R$716,4,FALSE)=0,"",VLOOKUP($J392,INSTRUMENT_LIST!$L$10:$R$716,4,FALSE)),"")&amp;" "&amp;IF($J392&lt;&gt;"",IF(VLOOKUP($J392,INSTRUMENT_LIST!$L$10:$R$716,5,FALSE)=0,"",SUBSTITUTE(VLOOKUP($J392,INSTRUMENT_LIST!$L$10:$R$716,5,FALSE),"LOCAL CONTROL STATION","LCS")),"")</f>
        <v xml:space="preserve"> </v>
      </c>
      <c r="O392" s="143" t="str">
        <f>IF($J392&lt;&gt;"",IF(VLOOKUP($J392,INSTRUMENT_LIST!$L$10:$R$716,6,FALSE)=0,"",VLOOKUP($J392,INSTRUMENT_LIST!$L$10:$R$716,6,FALSE)),"")</f>
        <v/>
      </c>
      <c r="P392" s="143" t="str">
        <f>IF($J392&lt;&gt;"",IF(VLOOKUP($J392,INSTRUMENT_LIST!$L$10:$R$716,7,FALSE)=0,"",VLOOKUP($J392,INSTRUMENT_LIST!$L$10:$R$716,7,FALSE)),"")</f>
        <v/>
      </c>
      <c r="Q392" s="143" t="str">
        <f t="shared" si="162"/>
        <v xml:space="preserve">  </v>
      </c>
      <c r="R392" s="160"/>
      <c r="S392" s="160"/>
      <c r="T392" s="160"/>
      <c r="U392" s="160"/>
      <c r="V392" s="160"/>
      <c r="W392" s="160"/>
      <c r="X392" s="160"/>
      <c r="Y392" s="160"/>
      <c r="Z392" s="160"/>
      <c r="AA392" s="160"/>
      <c r="AB392" s="68" t="str">
        <f t="shared" si="159"/>
        <v>DI_0401.14</v>
      </c>
      <c r="AC392" s="26"/>
      <c r="AD392" s="55"/>
      <c r="AE392" s="38" t="str">
        <f t="shared" si="160"/>
        <v>SL3-MEH-CP1</v>
      </c>
    </row>
    <row r="393" spans="1:31" ht="15" customHeight="1" x14ac:dyDescent="0.25">
      <c r="A393" s="263" t="s">
        <v>9</v>
      </c>
      <c r="B393" s="253" t="s">
        <v>1012</v>
      </c>
      <c r="C393" s="306" t="s">
        <v>676</v>
      </c>
      <c r="D393" s="70" t="str">
        <f t="shared" si="161"/>
        <v>01</v>
      </c>
      <c r="E393" s="70" t="s">
        <v>591</v>
      </c>
      <c r="F393" s="29" t="str">
        <f>IFERROR(CONCATENATE(VLOOKUP(G393,'LOOK-UP TABLES'!$E$9:$J$101,5,FALSE),C393,D393,VLOOKUP(G393,'LOOK-UP TABLES'!$E$9:$J$101,6,FALSE),E393),"")</f>
        <v>I_0401-15</v>
      </c>
      <c r="G393" s="71" t="s">
        <v>1018</v>
      </c>
      <c r="H393" s="26" t="str">
        <f>IFERROR(VLOOKUP(G393,'LOOK-UP TABLES'!$E$9:$J$101,2,FALSE),"")</f>
        <v>DI</v>
      </c>
      <c r="I393" s="29" t="str">
        <f>IFERROR(VLOOKUP(G393,'LOOK-UP TABLES'!$E$9:$J$101,3,FALSE),"")</f>
        <v>120V</v>
      </c>
      <c r="J393" s="21"/>
      <c r="K393" s="55" t="str">
        <f t="shared" si="158"/>
        <v>SPARE</v>
      </c>
      <c r="L393" s="72"/>
      <c r="M393" s="143" t="str">
        <f>IF($J393&lt;&gt;"",IF(VLOOKUP($J393,INSTRUMENT_LIST!$L$10:$R$716,3,FALSE)=0,"",VLOOKUP($J393,INSTRUMENT_LIST!$L$10:$R$716,3,FALSE)),"")</f>
        <v/>
      </c>
      <c r="N393" s="143" t="str">
        <f>IF($J393&lt;&gt;"",IF(VLOOKUP($J393,INSTRUMENT_LIST!$L$10:$R$716,4,FALSE)=0,"",VLOOKUP($J393,INSTRUMENT_LIST!$L$10:$R$716,4,FALSE)),"")&amp;" "&amp;IF($J393&lt;&gt;"",IF(VLOOKUP($J393,INSTRUMENT_LIST!$L$10:$R$716,5,FALSE)=0,"",SUBSTITUTE(VLOOKUP($J393,INSTRUMENT_LIST!$L$10:$R$716,5,FALSE),"LOCAL CONTROL STATION","LCS")),"")</f>
        <v xml:space="preserve"> </v>
      </c>
      <c r="O393" s="143" t="str">
        <f>IF($J393&lt;&gt;"",IF(VLOOKUP($J393,INSTRUMENT_LIST!$L$10:$R$716,6,FALSE)=0,"",VLOOKUP($J393,INSTRUMENT_LIST!$L$10:$R$716,6,FALSE)),"")</f>
        <v/>
      </c>
      <c r="P393" s="143" t="str">
        <f>IF($J393&lt;&gt;"",IF(VLOOKUP($J393,INSTRUMENT_LIST!$L$10:$R$716,7,FALSE)=0,"",VLOOKUP($J393,INSTRUMENT_LIST!$L$10:$R$716,7,FALSE)),"")</f>
        <v/>
      </c>
      <c r="Q393" s="143" t="str">
        <f t="shared" si="162"/>
        <v xml:space="preserve">  </v>
      </c>
      <c r="R393" s="160"/>
      <c r="S393" s="160"/>
      <c r="T393" s="160"/>
      <c r="U393" s="160"/>
      <c r="V393" s="160"/>
      <c r="W393" s="160"/>
      <c r="X393" s="160"/>
      <c r="Y393" s="160"/>
      <c r="Z393" s="160"/>
      <c r="AA393" s="160"/>
      <c r="AB393" s="68" t="str">
        <f t="shared" si="159"/>
        <v>DI_0401.15</v>
      </c>
      <c r="AC393" s="55"/>
      <c r="AD393" s="55"/>
      <c r="AE393" s="38" t="str">
        <f t="shared" si="160"/>
        <v>SL3-MEH-CP1</v>
      </c>
    </row>
    <row r="394" spans="1:31" ht="15" customHeight="1" x14ac:dyDescent="0.25">
      <c r="A394" s="321" t="s">
        <v>9</v>
      </c>
      <c r="B394" s="322" t="s">
        <v>1012</v>
      </c>
      <c r="C394" s="333" t="s">
        <v>676</v>
      </c>
      <c r="D394" s="343" t="s">
        <v>645</v>
      </c>
      <c r="E394" s="325"/>
      <c r="F394" s="325"/>
      <c r="G394" s="325" t="s">
        <v>853</v>
      </c>
      <c r="H394" s="326"/>
      <c r="I394" s="325" t="s">
        <v>790</v>
      </c>
      <c r="J394" s="327"/>
      <c r="K394" s="328"/>
      <c r="L394" s="329"/>
      <c r="M394" s="326"/>
      <c r="N394" s="326"/>
      <c r="O394" s="325"/>
      <c r="P394" s="325"/>
      <c r="Q394" s="325"/>
      <c r="R394" s="325"/>
      <c r="S394" s="325"/>
      <c r="T394" s="325"/>
      <c r="U394" s="325"/>
      <c r="V394" s="325"/>
      <c r="W394" s="325"/>
      <c r="X394" s="325"/>
      <c r="Y394" s="325"/>
      <c r="Z394" s="325"/>
      <c r="AA394" s="325"/>
      <c r="AB394" s="325"/>
      <c r="AC394" s="323"/>
      <c r="AD394" s="330"/>
      <c r="AE394" s="38" t="str">
        <f t="shared" si="160"/>
        <v>SL3-MEH-CP1</v>
      </c>
    </row>
    <row r="395" spans="1:31" ht="15" customHeight="1" x14ac:dyDescent="0.25">
      <c r="A395" s="73"/>
      <c r="B395" s="266"/>
      <c r="C395" s="267"/>
      <c r="D395" s="268"/>
      <c r="E395" s="269"/>
      <c r="F395" s="269"/>
      <c r="G395" s="269"/>
      <c r="H395" s="270"/>
      <c r="I395" s="269"/>
      <c r="J395" s="271"/>
      <c r="K395" s="272"/>
      <c r="L395" s="273"/>
      <c r="M395" s="270"/>
      <c r="N395" s="270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  <c r="AA395" s="269"/>
      <c r="AB395" s="269"/>
      <c r="AC395" s="267"/>
      <c r="AD395" s="274"/>
    </row>
    <row r="396" spans="1:31" ht="15" customHeight="1" x14ac:dyDescent="0.25">
      <c r="A396" s="264" t="s">
        <v>9</v>
      </c>
      <c r="B396" s="253" t="s">
        <v>1012</v>
      </c>
      <c r="C396" s="306" t="s">
        <v>676</v>
      </c>
      <c r="D396" s="307" t="s">
        <v>660</v>
      </c>
      <c r="E396" s="70" t="s">
        <v>786</v>
      </c>
      <c r="F396" s="29" t="str">
        <f>IFERROR(CONCATENATE(VLOOKUP(G396,'LOOK-UP TABLES'!$E$5:$J$101,5,FALSE),C396,D396,VLOOKUP(G396,'LOOK-UP TABLES'!$E$5:$J$101,6,FALSE),E396),"")</f>
        <v>O_0402-00</v>
      </c>
      <c r="G396" s="74" t="s">
        <v>1019</v>
      </c>
      <c r="H396" s="26" t="str">
        <f>IFERROR(VLOOKUP(G396,'LOOK-UP TABLES'!$E$9:$J$32,2,FALSE),"")</f>
        <v>DO</v>
      </c>
      <c r="I396" s="29" t="str">
        <f>IFERROR(VLOOKUP(G396,'LOOK-UP TABLES'!$E$9:$J$32,3,FALSE),"")</f>
        <v>120V</v>
      </c>
      <c r="J396" s="21" t="s">
        <v>1020</v>
      </c>
      <c r="K396" s="55" t="str">
        <f t="shared" ref="K396:K411" si="163">IF(J396&lt;&gt;"",CONCATENATE(J396,L396),"SPARE")</f>
        <v>SL3-MEH-CP1-C1</v>
      </c>
      <c r="L396" s="76"/>
      <c r="M396" s="143" t="s">
        <v>61</v>
      </c>
      <c r="N396" s="143" t="s">
        <v>1021</v>
      </c>
      <c r="O396" s="143" t="s">
        <v>1022</v>
      </c>
      <c r="P396" s="143" t="s">
        <v>1023</v>
      </c>
      <c r="Q396" s="143" t="str">
        <f>CONCATENATE(M396,IF(M396&lt;&gt;""," ",""),N396,IF(N396&lt;&gt;""," ",""),O396,IF(O396&lt;&gt;""," ",""),P396,IF(P396&lt;&gt;""," ",""))</f>
        <v xml:space="preserve">Shiploader 3 Electrical house PLC Auxiliary panel Lighting Contactor 1 </v>
      </c>
      <c r="R396" s="160" t="s">
        <v>836</v>
      </c>
      <c r="S396" s="160" t="s">
        <v>837</v>
      </c>
      <c r="T396" s="160"/>
      <c r="U396" s="160"/>
      <c r="V396" s="160"/>
      <c r="W396" s="160"/>
      <c r="X396" s="160"/>
      <c r="Y396" s="160"/>
      <c r="Z396" s="160"/>
      <c r="AA396" s="160"/>
      <c r="AB396" s="68" t="str">
        <f t="shared" ref="AB396:AB411" si="164">IF((OR(H396="AI",H396="AO")),CONCATENATE(H396,"_",C396,D396,"_CH[",E396,"]"),CONCATENATE(H396,"_",C396,D396,".",E396))</f>
        <v>DO_0402.00</v>
      </c>
      <c r="AC396" s="55"/>
      <c r="AD396" s="55"/>
      <c r="AE396" s="38" t="str">
        <f t="shared" ref="AE396:AE412" si="165">B396</f>
        <v>SL3-MEH-CP1</v>
      </c>
    </row>
    <row r="397" spans="1:31" ht="15" customHeight="1" x14ac:dyDescent="0.25">
      <c r="A397" s="264" t="s">
        <v>9</v>
      </c>
      <c r="B397" s="253" t="s">
        <v>1012</v>
      </c>
      <c r="C397" s="306" t="s">
        <v>676</v>
      </c>
      <c r="D397" s="70" t="str">
        <f t="shared" ref="D397:D411" si="166">D396</f>
        <v>02</v>
      </c>
      <c r="E397" s="70" t="s">
        <v>645</v>
      </c>
      <c r="F397" s="29" t="str">
        <f>IFERROR(CONCATENATE(VLOOKUP(G397,'LOOK-UP TABLES'!$E$5:$J$101,5,FALSE),C397,D397,VLOOKUP(G397,'LOOK-UP TABLES'!$E$5:$J$101,6,FALSE),E397),"")</f>
        <v>O_0402-01</v>
      </c>
      <c r="G397" s="74" t="s">
        <v>1019</v>
      </c>
      <c r="H397" s="26" t="str">
        <f>IFERROR(VLOOKUP(G397,'LOOK-UP TABLES'!$E$9:$J$32,2,FALSE),"")</f>
        <v>DO</v>
      </c>
      <c r="I397" s="29" t="str">
        <f>IFERROR(VLOOKUP(G397,'LOOK-UP TABLES'!$E$9:$J$32,3,FALSE),"")</f>
        <v>120V</v>
      </c>
      <c r="J397" s="21" t="s">
        <v>1024</v>
      </c>
      <c r="K397" s="55" t="str">
        <f t="shared" si="163"/>
        <v>SL3-MEH-CP1-C2</v>
      </c>
      <c r="L397" s="76"/>
      <c r="M397" s="143" t="s">
        <v>61</v>
      </c>
      <c r="N397" s="143" t="s">
        <v>1021</v>
      </c>
      <c r="O397" s="143" t="s">
        <v>1022</v>
      </c>
      <c r="P397" s="143" t="s">
        <v>1025</v>
      </c>
      <c r="Q397" s="143" t="str">
        <f t="shared" ref="Q397:Q411" si="167">CONCATENATE(M397,IF(M397&lt;&gt;""," ",""),N397,IF(N397&lt;&gt;""," ",""),O397,IF(O397&lt;&gt;""," ",""),P397,IF(P397&lt;&gt;""," ",""))</f>
        <v xml:space="preserve">Shiploader 3 Electrical house PLC Auxiliary panel Lighting Contactor 2 </v>
      </c>
      <c r="R397" s="160" t="s">
        <v>836</v>
      </c>
      <c r="S397" s="161" t="s">
        <v>837</v>
      </c>
      <c r="T397" s="160"/>
      <c r="U397" s="160"/>
      <c r="V397" s="160"/>
      <c r="W397" s="160"/>
      <c r="X397" s="160"/>
      <c r="Y397" s="160"/>
      <c r="Z397" s="160"/>
      <c r="AA397" s="160"/>
      <c r="AB397" s="68" t="str">
        <f t="shared" si="164"/>
        <v>DO_0402.01</v>
      </c>
      <c r="AC397" s="55"/>
      <c r="AD397" s="55"/>
      <c r="AE397" s="38" t="str">
        <f t="shared" si="165"/>
        <v>SL3-MEH-CP1</v>
      </c>
    </row>
    <row r="398" spans="1:31" ht="15" customHeight="1" x14ac:dyDescent="0.25">
      <c r="A398" s="264" t="s">
        <v>9</v>
      </c>
      <c r="B398" s="253" t="s">
        <v>1012</v>
      </c>
      <c r="C398" s="306" t="s">
        <v>676</v>
      </c>
      <c r="D398" s="70" t="str">
        <f t="shared" si="166"/>
        <v>02</v>
      </c>
      <c r="E398" s="70" t="s">
        <v>660</v>
      </c>
      <c r="F398" s="29" t="str">
        <f>IFERROR(CONCATENATE(VLOOKUP(G398,'LOOK-UP TABLES'!$E$5:$J$101,5,FALSE),C398,D398,VLOOKUP(G398,'LOOK-UP TABLES'!$E$5:$J$101,6,FALSE),E398),"")</f>
        <v>O_0402-02</v>
      </c>
      <c r="G398" s="74" t="s">
        <v>1019</v>
      </c>
      <c r="H398" s="26" t="str">
        <f>IFERROR(VLOOKUP(G398,'LOOK-UP TABLES'!$E$9:$J$32,2,FALSE),"")</f>
        <v>DO</v>
      </c>
      <c r="I398" s="29" t="str">
        <f>IFERROR(VLOOKUP(G398,'LOOK-UP TABLES'!$E$9:$J$32,3,FALSE),"")</f>
        <v>120V</v>
      </c>
      <c r="J398" s="21"/>
      <c r="K398" s="55" t="str">
        <f t="shared" si="163"/>
        <v>SPARE</v>
      </c>
      <c r="L398" s="76"/>
      <c r="M398" s="143" t="str">
        <f>IF($J398&lt;&gt;"",IF(VLOOKUP($J398,INSTRUMENT_LIST!$L$10:$R$716,3,FALSE)=0,"",VLOOKUP($J398,INSTRUMENT_LIST!$L$10:$R$716,3,FALSE)),"")</f>
        <v/>
      </c>
      <c r="N398" s="143" t="str">
        <f>IF($J398&lt;&gt;"",IF(VLOOKUP($J398,INSTRUMENT_LIST!$L$10:$R$716,4,FALSE)=0,"",VLOOKUP($J398,INSTRUMENT_LIST!$L$10:$R$716,4,FALSE)),"")&amp;" "&amp;IF($J398&lt;&gt;"",IF(VLOOKUP($J398,INSTRUMENT_LIST!$L$10:$R$716,5,FALSE)=0,"",SUBSTITUTE(VLOOKUP($J398,INSTRUMENT_LIST!$L$10:$R$716,5,FALSE),"LOCAL CONTROL STATION","LCS")),"")</f>
        <v xml:space="preserve"> </v>
      </c>
      <c r="O398" s="143" t="str">
        <f>IF($J398&lt;&gt;"",IF(VLOOKUP($J398,INSTRUMENT_LIST!$L$10:$R$716,6,FALSE)=0,"",VLOOKUP($J398,INSTRUMENT_LIST!$L$10:$R$716,6,FALSE)),"")</f>
        <v/>
      </c>
      <c r="P398" s="143" t="str">
        <f>IF($J398&lt;&gt;"",IF(VLOOKUP($J398,INSTRUMENT_LIST!$L$10:$R$716,7,FALSE)=0,"",VLOOKUP($J398,INSTRUMENT_LIST!$L$10:$R$716,7,FALSE)),"")</f>
        <v/>
      </c>
      <c r="Q398" s="143" t="str">
        <f t="shared" si="167"/>
        <v xml:space="preserve">  </v>
      </c>
      <c r="R398" s="161"/>
      <c r="S398" s="161"/>
      <c r="T398" s="160"/>
      <c r="U398" s="160"/>
      <c r="V398" s="160"/>
      <c r="W398" s="160"/>
      <c r="X398" s="160"/>
      <c r="Y398" s="160"/>
      <c r="Z398" s="160"/>
      <c r="AA398" s="160"/>
      <c r="AB398" s="68" t="str">
        <f t="shared" si="164"/>
        <v>DO_0402.02</v>
      </c>
      <c r="AC398" s="55"/>
      <c r="AD398" s="55"/>
      <c r="AE398" s="38" t="str">
        <f t="shared" si="165"/>
        <v>SL3-MEH-CP1</v>
      </c>
    </row>
    <row r="399" spans="1:31" ht="15" customHeight="1" x14ac:dyDescent="0.25">
      <c r="A399" s="264" t="s">
        <v>9</v>
      </c>
      <c r="B399" s="253" t="s">
        <v>1012</v>
      </c>
      <c r="C399" s="306" t="s">
        <v>676</v>
      </c>
      <c r="D399" s="70" t="str">
        <f t="shared" si="166"/>
        <v>02</v>
      </c>
      <c r="E399" s="70" t="s">
        <v>661</v>
      </c>
      <c r="F399" s="29" t="str">
        <f>IFERROR(CONCATENATE(VLOOKUP(G399,'LOOK-UP TABLES'!$E$5:$J$101,5,FALSE),C399,D399,VLOOKUP(G399,'LOOK-UP TABLES'!$E$5:$J$101,6,FALSE),E399),"")</f>
        <v>O_0402-03</v>
      </c>
      <c r="G399" s="74" t="s">
        <v>1019</v>
      </c>
      <c r="H399" s="26" t="str">
        <f>IFERROR(VLOOKUP(G399,'LOOK-UP TABLES'!$E$9:$J$32,2,FALSE),"")</f>
        <v>DO</v>
      </c>
      <c r="I399" s="29" t="str">
        <f>IFERROR(VLOOKUP(G399,'LOOK-UP TABLES'!$E$9:$J$32,3,FALSE),"")</f>
        <v>120V</v>
      </c>
      <c r="J399" s="21"/>
      <c r="K399" s="55" t="str">
        <f t="shared" si="163"/>
        <v>SPARE</v>
      </c>
      <c r="L399" s="76"/>
      <c r="M399" s="143"/>
      <c r="N399" s="143"/>
      <c r="O399" s="143"/>
      <c r="P399" s="143"/>
      <c r="Q399" s="143" t="str">
        <f t="shared" si="167"/>
        <v/>
      </c>
      <c r="R399" s="161"/>
      <c r="S399" s="160"/>
      <c r="T399" s="160"/>
      <c r="U399" s="160"/>
      <c r="V399" s="160"/>
      <c r="W399" s="160"/>
      <c r="X399" s="160"/>
      <c r="Y399" s="160"/>
      <c r="Z399" s="160"/>
      <c r="AA399" s="160"/>
      <c r="AB399" s="68" t="str">
        <f t="shared" si="164"/>
        <v>DO_0402.03</v>
      </c>
      <c r="AC399" s="55"/>
      <c r="AD399" s="55"/>
      <c r="AE399" s="38" t="str">
        <f t="shared" si="165"/>
        <v>SL3-MEH-CP1</v>
      </c>
    </row>
    <row r="400" spans="1:31" ht="15" customHeight="1" x14ac:dyDescent="0.25">
      <c r="A400" s="264" t="s">
        <v>9</v>
      </c>
      <c r="B400" s="253" t="s">
        <v>1012</v>
      </c>
      <c r="C400" s="306" t="s">
        <v>676</v>
      </c>
      <c r="D400" s="70" t="str">
        <f t="shared" si="166"/>
        <v>02</v>
      </c>
      <c r="E400" s="70" t="s">
        <v>676</v>
      </c>
      <c r="F400" s="29" t="str">
        <f>IFERROR(CONCATENATE(VLOOKUP(G400,'LOOK-UP TABLES'!$E$5:$J$101,5,FALSE),C400,D400,VLOOKUP(G400,'LOOK-UP TABLES'!$E$5:$J$101,6,FALSE),E400),"")</f>
        <v>O_0402-04</v>
      </c>
      <c r="G400" s="74" t="s">
        <v>1019</v>
      </c>
      <c r="H400" s="26" t="str">
        <f>IFERROR(VLOOKUP(G400,'LOOK-UP TABLES'!$E$9:$J$32,2,FALSE),"")</f>
        <v>DO</v>
      </c>
      <c r="I400" s="29" t="str">
        <f>IFERROR(VLOOKUP(G400,'LOOK-UP TABLES'!$E$9:$J$32,3,FALSE),"")</f>
        <v>120V</v>
      </c>
      <c r="J400" s="21"/>
      <c r="K400" s="55" t="str">
        <f t="shared" si="163"/>
        <v>SPARE</v>
      </c>
      <c r="L400" s="76"/>
      <c r="M400" s="143"/>
      <c r="N400" s="143"/>
      <c r="O400" s="143"/>
      <c r="P400" s="143"/>
      <c r="Q400" s="143" t="str">
        <f t="shared" si="167"/>
        <v/>
      </c>
      <c r="R400" s="161"/>
      <c r="S400" s="161"/>
      <c r="T400" s="160"/>
      <c r="U400" s="160"/>
      <c r="V400" s="160"/>
      <c r="W400" s="160"/>
      <c r="X400" s="160"/>
      <c r="Y400" s="160"/>
      <c r="Z400" s="160"/>
      <c r="AA400" s="160"/>
      <c r="AB400" s="68" t="str">
        <f t="shared" si="164"/>
        <v>DO_0402.04</v>
      </c>
      <c r="AC400" s="55"/>
      <c r="AD400" s="55"/>
      <c r="AE400" s="38" t="str">
        <f t="shared" si="165"/>
        <v>SL3-MEH-CP1</v>
      </c>
    </row>
    <row r="401" spans="1:35" ht="15" customHeight="1" x14ac:dyDescent="0.25">
      <c r="A401" s="264" t="s">
        <v>9</v>
      </c>
      <c r="B401" s="253" t="s">
        <v>1012</v>
      </c>
      <c r="C401" s="306" t="s">
        <v>676</v>
      </c>
      <c r="D401" s="70" t="str">
        <f t="shared" si="166"/>
        <v>02</v>
      </c>
      <c r="E401" s="70" t="s">
        <v>678</v>
      </c>
      <c r="F401" s="29" t="str">
        <f>IFERROR(CONCATENATE(VLOOKUP(G401,'LOOK-UP TABLES'!$E$5:$J$101,5,FALSE),C401,D401,VLOOKUP(G401,'LOOK-UP TABLES'!$E$5:$J$101,6,FALSE),E401),"")</f>
        <v>O_0402-05</v>
      </c>
      <c r="G401" s="74" t="s">
        <v>1019</v>
      </c>
      <c r="H401" s="26" t="str">
        <f>IFERROR(VLOOKUP(G401,'LOOK-UP TABLES'!$E$9:$J$32,2,FALSE),"")</f>
        <v>DO</v>
      </c>
      <c r="I401" s="29" t="str">
        <f>IFERROR(VLOOKUP(G401,'LOOK-UP TABLES'!$E$9:$J$32,3,FALSE),"")</f>
        <v>120V</v>
      </c>
      <c r="J401" s="21"/>
      <c r="K401" s="55" t="str">
        <f t="shared" si="163"/>
        <v>SPARE</v>
      </c>
      <c r="L401" s="76"/>
      <c r="M401" s="143"/>
      <c r="N401" s="143"/>
      <c r="O401" s="143"/>
      <c r="P401" s="143"/>
      <c r="Q401" s="143" t="str">
        <f t="shared" si="167"/>
        <v/>
      </c>
      <c r="R401" s="161"/>
      <c r="S401" s="161"/>
      <c r="T401" s="160"/>
      <c r="U401" s="160"/>
      <c r="V401" s="160"/>
      <c r="W401" s="160"/>
      <c r="X401" s="160"/>
      <c r="Y401" s="160"/>
      <c r="Z401" s="160"/>
      <c r="AA401" s="160"/>
      <c r="AB401" s="68" t="str">
        <f t="shared" si="164"/>
        <v>DO_0402.05</v>
      </c>
      <c r="AC401" s="55"/>
      <c r="AD401" s="55"/>
      <c r="AE401" s="38" t="str">
        <f t="shared" si="165"/>
        <v>SL3-MEH-CP1</v>
      </c>
    </row>
    <row r="402" spans="1:35" ht="15" customHeight="1" x14ac:dyDescent="0.25">
      <c r="A402" s="264" t="s">
        <v>9</v>
      </c>
      <c r="B402" s="253" t="s">
        <v>1012</v>
      </c>
      <c r="C402" s="306" t="s">
        <v>676</v>
      </c>
      <c r="D402" s="70" t="str">
        <f t="shared" si="166"/>
        <v>02</v>
      </c>
      <c r="E402" s="70" t="s">
        <v>679</v>
      </c>
      <c r="F402" s="29" t="str">
        <f>IFERROR(CONCATENATE(VLOOKUP(G402,'LOOK-UP TABLES'!$E$5:$J$101,5,FALSE),C402,D402,VLOOKUP(G402,'LOOK-UP TABLES'!$E$5:$J$101,6,FALSE),E402),"")</f>
        <v>O_0402-06</v>
      </c>
      <c r="G402" s="74" t="s">
        <v>1019</v>
      </c>
      <c r="H402" s="26" t="str">
        <f>IFERROR(VLOOKUP(G402,'LOOK-UP TABLES'!$E$9:$J$32,2,FALSE),"")</f>
        <v>DO</v>
      </c>
      <c r="I402" s="29" t="str">
        <f>IFERROR(VLOOKUP(G402,'LOOK-UP TABLES'!$E$9:$J$32,3,FALSE),"")</f>
        <v>120V</v>
      </c>
      <c r="J402" s="21"/>
      <c r="K402" s="55" t="str">
        <f t="shared" si="163"/>
        <v>SPARE</v>
      </c>
      <c r="L402" s="76"/>
      <c r="M402" s="143"/>
      <c r="N402" s="143"/>
      <c r="O402" s="143"/>
      <c r="P402" s="143"/>
      <c r="Q402" s="143" t="str">
        <f t="shared" si="167"/>
        <v/>
      </c>
      <c r="R402" s="161"/>
      <c r="S402" s="161"/>
      <c r="T402" s="160"/>
      <c r="U402" s="160"/>
      <c r="V402" s="160"/>
      <c r="W402" s="160"/>
      <c r="X402" s="160"/>
      <c r="Y402" s="160"/>
      <c r="Z402" s="160"/>
      <c r="AA402" s="160"/>
      <c r="AB402" s="68" t="str">
        <f t="shared" si="164"/>
        <v>DO_0402.06</v>
      </c>
      <c r="AC402" s="55"/>
      <c r="AD402" s="55"/>
      <c r="AE402" s="38" t="str">
        <f t="shared" si="165"/>
        <v>SL3-MEH-CP1</v>
      </c>
    </row>
    <row r="403" spans="1:35" ht="15" customHeight="1" x14ac:dyDescent="0.25">
      <c r="A403" s="264" t="s">
        <v>9</v>
      </c>
      <c r="B403" s="253" t="s">
        <v>1012</v>
      </c>
      <c r="C403" s="306" t="s">
        <v>676</v>
      </c>
      <c r="D403" s="70" t="str">
        <f t="shared" si="166"/>
        <v>02</v>
      </c>
      <c r="E403" s="70" t="s">
        <v>680</v>
      </c>
      <c r="F403" s="29" t="str">
        <f>IFERROR(CONCATENATE(VLOOKUP(G403,'LOOK-UP TABLES'!$E$5:$J$101,5,FALSE),C403,D403,VLOOKUP(G403,'LOOK-UP TABLES'!$E$5:$J$101,6,FALSE),E403),"")</f>
        <v>O_0402-07</v>
      </c>
      <c r="G403" s="74" t="s">
        <v>1019</v>
      </c>
      <c r="H403" s="26" t="str">
        <f>IFERROR(VLOOKUP(G403,'LOOK-UP TABLES'!$E$9:$J$32,2,FALSE),"")</f>
        <v>DO</v>
      </c>
      <c r="I403" s="29" t="str">
        <f>IFERROR(VLOOKUP(G403,'LOOK-UP TABLES'!$E$9:$J$32,3,FALSE),"")</f>
        <v>120V</v>
      </c>
      <c r="J403" s="21"/>
      <c r="K403" s="55" t="str">
        <f t="shared" si="163"/>
        <v>SPARE</v>
      </c>
      <c r="L403" s="76"/>
      <c r="M403" s="143"/>
      <c r="N403" s="143"/>
      <c r="O403" s="143"/>
      <c r="P403" s="143"/>
      <c r="Q403" s="143" t="str">
        <f t="shared" si="167"/>
        <v/>
      </c>
      <c r="R403" s="160"/>
      <c r="S403" s="160"/>
      <c r="T403" s="160"/>
      <c r="U403" s="160"/>
      <c r="V403" s="160"/>
      <c r="W403" s="160"/>
      <c r="X403" s="160"/>
      <c r="Y403" s="160"/>
      <c r="Z403" s="160"/>
      <c r="AA403" s="160"/>
      <c r="AB403" s="68" t="str">
        <f t="shared" si="164"/>
        <v>DO_0402.07</v>
      </c>
      <c r="AC403" s="55"/>
      <c r="AD403" s="55"/>
      <c r="AE403" s="38" t="str">
        <f t="shared" si="165"/>
        <v>SL3-MEH-CP1</v>
      </c>
    </row>
    <row r="404" spans="1:35" ht="15" customHeight="1" x14ac:dyDescent="0.25">
      <c r="A404" s="264" t="s">
        <v>9</v>
      </c>
      <c r="B404" s="253" t="s">
        <v>1012</v>
      </c>
      <c r="C404" s="306" t="s">
        <v>676</v>
      </c>
      <c r="D404" s="70" t="str">
        <f t="shared" si="166"/>
        <v>02</v>
      </c>
      <c r="E404" s="70" t="s">
        <v>682</v>
      </c>
      <c r="F404" s="29" t="str">
        <f>IFERROR(CONCATENATE(VLOOKUP(G404,'LOOK-UP TABLES'!$E$5:$J$101,5,FALSE),C404,D404,VLOOKUP(G404,'LOOK-UP TABLES'!$E$5:$J$101,6,FALSE),E404),"")</f>
        <v>O_0402-08</v>
      </c>
      <c r="G404" s="74" t="s">
        <v>1019</v>
      </c>
      <c r="H404" s="26" t="str">
        <f>IFERROR(VLOOKUP(G404,'LOOK-UP TABLES'!$E$9:$J$32,2,FALSE),"")</f>
        <v>DO</v>
      </c>
      <c r="I404" s="29" t="str">
        <f>IFERROR(VLOOKUP(G404,'LOOK-UP TABLES'!$E$9:$J$32,3,FALSE),"")</f>
        <v>120V</v>
      </c>
      <c r="J404" s="21" t="s">
        <v>1026</v>
      </c>
      <c r="K404" s="55" t="str">
        <f t="shared" ref="K404" si="168">IF(J404&lt;&gt;"",CONCATENATE(J404,L404),"SPARE")</f>
        <v>SL3-MEH-CP1-C3</v>
      </c>
      <c r="L404" s="76"/>
      <c r="M404" s="143" t="s">
        <v>61</v>
      </c>
      <c r="N404" s="143" t="s">
        <v>1021</v>
      </c>
      <c r="O404" s="143" t="s">
        <v>1022</v>
      </c>
      <c r="P404" s="143" t="s">
        <v>1027</v>
      </c>
      <c r="Q404" s="143" t="str">
        <f t="shared" ref="Q404" si="169">CONCATENATE(M404,IF(M404&lt;&gt;""," ",""),N404,IF(N404&lt;&gt;""," ",""),O404,IF(O404&lt;&gt;""," ",""),P404,IF(P404&lt;&gt;""," ",""))</f>
        <v xml:space="preserve">Shiploader 3 Electrical house PLC Auxiliary panel Lighting Contactor 3 </v>
      </c>
      <c r="R404" s="160" t="s">
        <v>836</v>
      </c>
      <c r="S404" s="160" t="s">
        <v>837</v>
      </c>
      <c r="T404" s="160"/>
      <c r="U404" s="160"/>
      <c r="V404" s="160"/>
      <c r="W404" s="160"/>
      <c r="X404" s="160"/>
      <c r="Y404" s="160"/>
      <c r="Z404" s="160"/>
      <c r="AA404" s="160"/>
      <c r="AB404" s="68" t="str">
        <f t="shared" ref="AB404" si="170">IF((OR(H404="AI",H404="AO")),CONCATENATE(H404,"_",C404,D404,"_CH[",E404,"]"),CONCATENATE(H404,"_",C404,D404,".",E404))</f>
        <v>DO_0402.08</v>
      </c>
      <c r="AC404" s="55"/>
      <c r="AD404" s="55"/>
      <c r="AE404" s="38" t="str">
        <f t="shared" si="165"/>
        <v>SL3-MEH-CP1</v>
      </c>
    </row>
    <row r="405" spans="1:35" ht="15" customHeight="1" x14ac:dyDescent="0.25">
      <c r="A405" s="264" t="s">
        <v>9</v>
      </c>
      <c r="B405" s="253" t="s">
        <v>1012</v>
      </c>
      <c r="C405" s="306" t="s">
        <v>676</v>
      </c>
      <c r="D405" s="70" t="str">
        <f t="shared" si="166"/>
        <v>02</v>
      </c>
      <c r="E405" s="70" t="s">
        <v>683</v>
      </c>
      <c r="F405" s="29" t="str">
        <f>IFERROR(CONCATENATE(VLOOKUP(G405,'LOOK-UP TABLES'!$E$5:$J$101,5,FALSE),C405,D405,VLOOKUP(G405,'LOOK-UP TABLES'!$E$5:$J$101,6,FALSE),E405),"")</f>
        <v>O_0402-09</v>
      </c>
      <c r="G405" s="74" t="s">
        <v>1019</v>
      </c>
      <c r="H405" s="26" t="str">
        <f>IFERROR(VLOOKUP(G405,'LOOK-UP TABLES'!$E$9:$J$32,2,FALSE),"")</f>
        <v>DO</v>
      </c>
      <c r="I405" s="29" t="str">
        <f>IFERROR(VLOOKUP(G405,'LOOK-UP TABLES'!$E$9:$J$32,3,FALSE),"")</f>
        <v>120V</v>
      </c>
      <c r="J405" s="21"/>
      <c r="K405" s="55" t="str">
        <f t="shared" si="163"/>
        <v>SPARE</v>
      </c>
      <c r="L405" s="76"/>
      <c r="M405" s="143" t="str">
        <f>IF($J405&lt;&gt;"",IF(VLOOKUP($J405,INSTRUMENT_LIST!$L$10:$R$716,3,FALSE)=0,"",VLOOKUP($J405,INSTRUMENT_LIST!$L$10:$R$716,3,FALSE)),"")</f>
        <v/>
      </c>
      <c r="N405" s="143" t="str">
        <f>IF($J405&lt;&gt;"",IF(VLOOKUP($J405,INSTRUMENT_LIST!$L$10:$R$716,4,FALSE)=0,"",VLOOKUP($J405,INSTRUMENT_LIST!$L$10:$R$716,4,FALSE)),"")&amp;" "&amp;IF($J405&lt;&gt;"",IF(VLOOKUP($J405,INSTRUMENT_LIST!$L$10:$R$716,5,FALSE)=0,"",SUBSTITUTE(VLOOKUP($J405,INSTRUMENT_LIST!$L$10:$R$716,5,FALSE),"LOCAL CONTROL STATION","LCS")),"")</f>
        <v xml:space="preserve"> </v>
      </c>
      <c r="O405" s="143" t="str">
        <f>IF($J405&lt;&gt;"",IF(VLOOKUP($J405,INSTRUMENT_LIST!$L$10:$R$716,6,FALSE)=0,"",VLOOKUP($J405,INSTRUMENT_LIST!$L$10:$R$716,6,FALSE)),"")</f>
        <v/>
      </c>
      <c r="P405" s="143" t="str">
        <f>IF($J405&lt;&gt;"",IF(VLOOKUP($J405,INSTRUMENT_LIST!$L$10:$R$716,7,FALSE)=0,"",VLOOKUP($J405,INSTRUMENT_LIST!$L$10:$R$716,7,FALSE)),"")</f>
        <v/>
      </c>
      <c r="Q405" s="143" t="str">
        <f t="shared" si="167"/>
        <v xml:space="preserve">  </v>
      </c>
      <c r="R405" s="160"/>
      <c r="S405" s="160"/>
      <c r="T405" s="160"/>
      <c r="U405" s="160"/>
      <c r="V405" s="160"/>
      <c r="W405" s="160"/>
      <c r="X405" s="160"/>
      <c r="Y405" s="160"/>
      <c r="Z405" s="160"/>
      <c r="AA405" s="160"/>
      <c r="AB405" s="68" t="str">
        <f t="shared" si="164"/>
        <v>DO_0402.09</v>
      </c>
      <c r="AC405" s="26"/>
      <c r="AD405" s="55"/>
      <c r="AE405" s="38" t="str">
        <f t="shared" si="165"/>
        <v>SL3-MEH-CP1</v>
      </c>
    </row>
    <row r="406" spans="1:35" ht="15" customHeight="1" x14ac:dyDescent="0.25">
      <c r="A406" s="264" t="s">
        <v>9</v>
      </c>
      <c r="B406" s="253" t="s">
        <v>1012</v>
      </c>
      <c r="C406" s="306" t="s">
        <v>676</v>
      </c>
      <c r="D406" s="70" t="str">
        <f t="shared" si="166"/>
        <v>02</v>
      </c>
      <c r="E406" s="70" t="s">
        <v>582</v>
      </c>
      <c r="F406" s="29" t="str">
        <f>IFERROR(CONCATENATE(VLOOKUP(G406,'LOOK-UP TABLES'!$E$5:$J$101,5,FALSE),C406,D406,VLOOKUP(G406,'LOOK-UP TABLES'!$E$5:$J$101,6,FALSE),E406),"")</f>
        <v>O_0402-10</v>
      </c>
      <c r="G406" s="74" t="s">
        <v>1019</v>
      </c>
      <c r="H406" s="26" t="str">
        <f>IFERROR(VLOOKUP(G406,'LOOK-UP TABLES'!$E$9:$J$32,2,FALSE),"")</f>
        <v>DO</v>
      </c>
      <c r="I406" s="29" t="str">
        <f>IFERROR(VLOOKUP(G406,'LOOK-UP TABLES'!$E$9:$J$32,3,FALSE),"")</f>
        <v>120V</v>
      </c>
      <c r="J406" s="21"/>
      <c r="K406" s="55" t="str">
        <f t="shared" si="163"/>
        <v>SPARE</v>
      </c>
      <c r="L406" s="76"/>
      <c r="M406" s="143" t="str">
        <f>IF($J406&lt;&gt;"",IF(VLOOKUP($J406,INSTRUMENT_LIST!$L$10:$R$716,3,FALSE)=0,"",VLOOKUP($J406,INSTRUMENT_LIST!$L$10:$R$716,3,FALSE)),"")</f>
        <v/>
      </c>
      <c r="N406" s="143" t="str">
        <f>IF($J406&lt;&gt;"",IF(VLOOKUP($J406,INSTRUMENT_LIST!$L$10:$R$716,4,FALSE)=0,"",VLOOKUP($J406,INSTRUMENT_LIST!$L$10:$R$716,4,FALSE)),"")&amp;" "&amp;IF($J406&lt;&gt;"",IF(VLOOKUP($J406,INSTRUMENT_LIST!$L$10:$R$716,5,FALSE)=0,"",SUBSTITUTE(VLOOKUP($J406,INSTRUMENT_LIST!$L$10:$R$716,5,FALSE),"LOCAL CONTROL STATION","LCS")),"")</f>
        <v xml:space="preserve"> </v>
      </c>
      <c r="O406" s="143" t="str">
        <f>IF($J406&lt;&gt;"",IF(VLOOKUP($J406,INSTRUMENT_LIST!$L$10:$R$716,6,FALSE)=0,"",VLOOKUP($J406,INSTRUMENT_LIST!$L$10:$R$716,6,FALSE)),"")</f>
        <v/>
      </c>
      <c r="P406" s="143" t="str">
        <f>IF($J406&lt;&gt;"",IF(VLOOKUP($J406,INSTRUMENT_LIST!$L$10:$R$716,7,FALSE)=0,"",VLOOKUP($J406,INSTRUMENT_LIST!$L$10:$R$716,7,FALSE)),"")</f>
        <v/>
      </c>
      <c r="Q406" s="143" t="str">
        <f t="shared" si="167"/>
        <v xml:space="preserve">  </v>
      </c>
      <c r="R406" s="161"/>
      <c r="S406" s="161"/>
      <c r="T406" s="160"/>
      <c r="U406" s="160"/>
      <c r="V406" s="160"/>
      <c r="W406" s="160"/>
      <c r="X406" s="160"/>
      <c r="Y406" s="160"/>
      <c r="Z406" s="160"/>
      <c r="AA406" s="160"/>
      <c r="AB406" s="68" t="str">
        <f t="shared" si="164"/>
        <v>DO_0402.10</v>
      </c>
      <c r="AC406" s="26"/>
      <c r="AD406" s="55"/>
      <c r="AE406" s="38" t="str">
        <f t="shared" si="165"/>
        <v>SL3-MEH-CP1</v>
      </c>
    </row>
    <row r="407" spans="1:35" ht="15" customHeight="1" x14ac:dyDescent="0.25">
      <c r="A407" s="264" t="s">
        <v>9</v>
      </c>
      <c r="B407" s="253" t="s">
        <v>1012</v>
      </c>
      <c r="C407" s="306" t="s">
        <v>676</v>
      </c>
      <c r="D407" s="70" t="str">
        <f t="shared" si="166"/>
        <v>02</v>
      </c>
      <c r="E407" s="70" t="s">
        <v>392</v>
      </c>
      <c r="F407" s="29" t="str">
        <f>IFERROR(CONCATENATE(VLOOKUP(G407,'LOOK-UP TABLES'!$E$5:$J$101,5,FALSE),C407,D407,VLOOKUP(G407,'LOOK-UP TABLES'!$E$5:$J$101,6,FALSE),E407),"")</f>
        <v>O_0402-11</v>
      </c>
      <c r="G407" s="74" t="s">
        <v>1019</v>
      </c>
      <c r="H407" s="26" t="str">
        <f>IFERROR(VLOOKUP(G407,'LOOK-UP TABLES'!$E$9:$J$32,2,FALSE),"")</f>
        <v>DO</v>
      </c>
      <c r="I407" s="29" t="str">
        <f>IFERROR(VLOOKUP(G407,'LOOK-UP TABLES'!$E$9:$J$32,3,FALSE),"")</f>
        <v>120V</v>
      </c>
      <c r="J407" s="21"/>
      <c r="K407" s="55" t="str">
        <f t="shared" si="163"/>
        <v>SPARE</v>
      </c>
      <c r="L407" s="76"/>
      <c r="M407" s="143" t="str">
        <f>IF($J407&lt;&gt;"",IF(VLOOKUP($J407,INSTRUMENT_LIST!$L$10:$R$716,3,FALSE)=0,"",VLOOKUP($J407,INSTRUMENT_LIST!$L$10:$R$716,3,FALSE)),"")</f>
        <v/>
      </c>
      <c r="N407" s="143" t="str">
        <f>IF($J407&lt;&gt;"",IF(VLOOKUP($J407,INSTRUMENT_LIST!$L$10:$R$716,4,FALSE)=0,"",VLOOKUP($J407,INSTRUMENT_LIST!$L$10:$R$716,4,FALSE)),"")&amp;" "&amp;IF($J407&lt;&gt;"",IF(VLOOKUP($J407,INSTRUMENT_LIST!$L$10:$R$716,5,FALSE)=0,"",SUBSTITUTE(VLOOKUP($J407,INSTRUMENT_LIST!$L$10:$R$716,5,FALSE),"LOCAL CONTROL STATION","LCS")),"")</f>
        <v xml:space="preserve"> </v>
      </c>
      <c r="O407" s="143" t="str">
        <f>IF($J407&lt;&gt;"",IF(VLOOKUP($J407,INSTRUMENT_LIST!$L$10:$R$716,6,FALSE)=0,"",VLOOKUP($J407,INSTRUMENT_LIST!$L$10:$R$716,6,FALSE)),"")</f>
        <v/>
      </c>
      <c r="P407" s="143" t="str">
        <f>IF($J407&lt;&gt;"",IF(VLOOKUP($J407,INSTRUMENT_LIST!$L$10:$R$716,7,FALSE)=0,"",VLOOKUP($J407,INSTRUMENT_LIST!$L$10:$R$716,7,FALSE)),"")</f>
        <v/>
      </c>
      <c r="Q407" s="143" t="str">
        <f t="shared" si="167"/>
        <v xml:space="preserve">  </v>
      </c>
      <c r="R407" s="161"/>
      <c r="S407" s="161"/>
      <c r="T407" s="160"/>
      <c r="U407" s="160"/>
      <c r="V407" s="160"/>
      <c r="W407" s="160"/>
      <c r="X407" s="160"/>
      <c r="Y407" s="160"/>
      <c r="Z407" s="160"/>
      <c r="AA407" s="160"/>
      <c r="AB407" s="68" t="str">
        <f t="shared" si="164"/>
        <v>DO_0402.11</v>
      </c>
      <c r="AC407" s="26"/>
      <c r="AD407" s="55"/>
      <c r="AE407" s="38" t="str">
        <f t="shared" si="165"/>
        <v>SL3-MEH-CP1</v>
      </c>
    </row>
    <row r="408" spans="1:35" ht="15" customHeight="1" x14ac:dyDescent="0.25">
      <c r="A408" s="264" t="s">
        <v>9</v>
      </c>
      <c r="B408" s="253" t="s">
        <v>1012</v>
      </c>
      <c r="C408" s="306" t="s">
        <v>676</v>
      </c>
      <c r="D408" s="70" t="str">
        <f t="shared" si="166"/>
        <v>02</v>
      </c>
      <c r="E408" s="70" t="s">
        <v>396</v>
      </c>
      <c r="F408" s="29" t="str">
        <f>IFERROR(CONCATENATE(VLOOKUP(G408,'LOOK-UP TABLES'!$E$5:$J$101,5,FALSE),C408,D408,VLOOKUP(G408,'LOOK-UP TABLES'!$E$5:$J$101,6,FALSE),E408),"")</f>
        <v>O_0402-12</v>
      </c>
      <c r="G408" s="74" t="s">
        <v>1019</v>
      </c>
      <c r="H408" s="26" t="str">
        <f>IFERROR(VLOOKUP(G408,'LOOK-UP TABLES'!$E$9:$J$32,2,FALSE),"")</f>
        <v>DO</v>
      </c>
      <c r="I408" s="29" t="str">
        <f>IFERROR(VLOOKUP(G408,'LOOK-UP TABLES'!$E$9:$J$32,3,FALSE),"")</f>
        <v>120V</v>
      </c>
      <c r="J408" s="138"/>
      <c r="K408" s="55" t="str">
        <f t="shared" si="163"/>
        <v>SPARE</v>
      </c>
      <c r="L408" s="76"/>
      <c r="M408" s="143" t="str">
        <f>IF($J408&lt;&gt;"",IF(VLOOKUP($J408,INSTRUMENT_LIST!$L$10:$R$716,3,FALSE)=0,"",VLOOKUP($J408,INSTRUMENT_LIST!$L$10:$R$716,3,FALSE)),"")</f>
        <v/>
      </c>
      <c r="N408" s="143" t="str">
        <f>IF($J408&lt;&gt;"",IF(VLOOKUP($J408,INSTRUMENT_LIST!$L$10:$R$716,4,FALSE)=0,"",VLOOKUP($J408,INSTRUMENT_LIST!$L$10:$R$716,4,FALSE)),"")&amp;" "&amp;IF($J408&lt;&gt;"",IF(VLOOKUP($J408,INSTRUMENT_LIST!$L$10:$R$716,5,FALSE)=0,"",SUBSTITUTE(VLOOKUP($J408,INSTRUMENT_LIST!$L$10:$R$716,5,FALSE),"LOCAL CONTROL STATION","LCS")),"")</f>
        <v xml:space="preserve"> </v>
      </c>
      <c r="O408" s="143" t="str">
        <f>IF($J408&lt;&gt;"",IF(VLOOKUP($J408,INSTRUMENT_LIST!$L$10:$R$716,6,FALSE)=0,"",VLOOKUP($J408,INSTRUMENT_LIST!$L$10:$R$716,6,FALSE)),"")</f>
        <v/>
      </c>
      <c r="P408" s="143" t="str">
        <f>IF($J408&lt;&gt;"",IF(VLOOKUP($J408,INSTRUMENT_LIST!$L$10:$R$716,7,FALSE)=0,"",VLOOKUP($J408,INSTRUMENT_LIST!$L$10:$R$716,7,FALSE)),"")</f>
        <v/>
      </c>
      <c r="Q408" s="143" t="str">
        <f t="shared" si="167"/>
        <v xml:space="preserve">  </v>
      </c>
      <c r="R408" s="160"/>
      <c r="S408" s="160"/>
      <c r="T408" s="160"/>
      <c r="U408" s="160"/>
      <c r="V408" s="160"/>
      <c r="W408" s="160"/>
      <c r="X408" s="160"/>
      <c r="Y408" s="160"/>
      <c r="Z408" s="160"/>
      <c r="AA408" s="160"/>
      <c r="AB408" s="68" t="str">
        <f t="shared" si="164"/>
        <v>DO_0402.12</v>
      </c>
      <c r="AC408" s="26"/>
      <c r="AD408" s="55"/>
      <c r="AE408" s="38" t="str">
        <f t="shared" si="165"/>
        <v>SL3-MEH-CP1</v>
      </c>
    </row>
    <row r="409" spans="1:35" ht="15" customHeight="1" x14ac:dyDescent="0.25">
      <c r="A409" s="264" t="s">
        <v>9</v>
      </c>
      <c r="B409" s="253" t="s">
        <v>1012</v>
      </c>
      <c r="C409" s="306" t="s">
        <v>676</v>
      </c>
      <c r="D409" s="70" t="str">
        <f t="shared" si="166"/>
        <v>02</v>
      </c>
      <c r="E409" s="70" t="s">
        <v>586</v>
      </c>
      <c r="F409" s="29" t="str">
        <f>IFERROR(CONCATENATE(VLOOKUP(G409,'LOOK-UP TABLES'!$E$5:$J$101,5,FALSE),C409,D409,VLOOKUP(G409,'LOOK-UP TABLES'!$E$5:$J$101,6,FALSE),E409),"")</f>
        <v>O_0402-13</v>
      </c>
      <c r="G409" s="74" t="s">
        <v>1019</v>
      </c>
      <c r="H409" s="26" t="str">
        <f>IFERROR(VLOOKUP(G409,'LOOK-UP TABLES'!$E$9:$J$32,2,FALSE),"")</f>
        <v>DO</v>
      </c>
      <c r="I409" s="29" t="str">
        <f>IFERROR(VLOOKUP(G409,'LOOK-UP TABLES'!$E$9:$J$32,3,FALSE),"")</f>
        <v>120V</v>
      </c>
      <c r="J409" s="21"/>
      <c r="K409" s="55" t="str">
        <f t="shared" si="163"/>
        <v>SPARE</v>
      </c>
      <c r="L409" s="72"/>
      <c r="M409" s="143" t="str">
        <f>IF($J409&lt;&gt;"",IF(VLOOKUP($J409,INSTRUMENT_LIST!$L$10:$R$716,3,FALSE)=0,"",VLOOKUP($J409,INSTRUMENT_LIST!$L$10:$R$716,3,FALSE)),"")</f>
        <v/>
      </c>
      <c r="N409" s="143" t="str">
        <f>IF($J409&lt;&gt;"",IF(VLOOKUP($J409,INSTRUMENT_LIST!$L$10:$R$716,4,FALSE)=0,"",VLOOKUP($J409,INSTRUMENT_LIST!$L$10:$R$716,4,FALSE)),"")&amp;" "&amp;IF($J409&lt;&gt;"",IF(VLOOKUP($J409,INSTRUMENT_LIST!$L$10:$R$716,5,FALSE)=0,"",SUBSTITUTE(VLOOKUP($J409,INSTRUMENT_LIST!$L$10:$R$716,5,FALSE),"LOCAL CONTROL STATION","LCS")),"")</f>
        <v xml:space="preserve"> </v>
      </c>
      <c r="O409" s="143" t="str">
        <f>IF($J409&lt;&gt;"",IF(VLOOKUP($J409,INSTRUMENT_LIST!$L$10:$R$716,6,FALSE)=0,"",VLOOKUP($J409,INSTRUMENT_LIST!$L$10:$R$716,6,FALSE)),"")</f>
        <v/>
      </c>
      <c r="P409" s="143" t="str">
        <f>IF($J409&lt;&gt;"",IF(VLOOKUP($J409,INSTRUMENT_LIST!$L$10:$R$716,7,FALSE)=0,"",VLOOKUP($J409,INSTRUMENT_LIST!$L$10:$R$716,7,FALSE)),"")</f>
        <v/>
      </c>
      <c r="Q409" s="143" t="str">
        <f t="shared" si="167"/>
        <v xml:space="preserve">  </v>
      </c>
      <c r="R409" s="160"/>
      <c r="S409" s="160"/>
      <c r="T409" s="160"/>
      <c r="U409" s="160"/>
      <c r="V409" s="160"/>
      <c r="W409" s="160"/>
      <c r="X409" s="160"/>
      <c r="Y409" s="160"/>
      <c r="Z409" s="160"/>
      <c r="AA409" s="160"/>
      <c r="AB409" s="68" t="str">
        <f t="shared" si="164"/>
        <v>DO_0402.13</v>
      </c>
      <c r="AC409" s="26"/>
      <c r="AD409" s="55"/>
      <c r="AE409" s="38" t="str">
        <f t="shared" si="165"/>
        <v>SL3-MEH-CP1</v>
      </c>
    </row>
    <row r="410" spans="1:35" ht="15" customHeight="1" x14ac:dyDescent="0.25">
      <c r="A410" s="264" t="s">
        <v>9</v>
      </c>
      <c r="B410" s="253" t="s">
        <v>1012</v>
      </c>
      <c r="C410" s="306" t="s">
        <v>676</v>
      </c>
      <c r="D410" s="70" t="str">
        <f t="shared" si="166"/>
        <v>02</v>
      </c>
      <c r="E410" s="70" t="s">
        <v>589</v>
      </c>
      <c r="F410" s="29" t="str">
        <f>IFERROR(CONCATENATE(VLOOKUP(G410,'LOOK-UP TABLES'!$E$5:$J$101,5,FALSE),C410,D410,VLOOKUP(G410,'LOOK-UP TABLES'!$E$5:$J$101,6,FALSE),E410),"")</f>
        <v>O_0402-14</v>
      </c>
      <c r="G410" s="74" t="s">
        <v>1019</v>
      </c>
      <c r="H410" s="26" t="str">
        <f>IFERROR(VLOOKUP(G410,'LOOK-UP TABLES'!$E$9:$J$32,2,FALSE),"")</f>
        <v>DO</v>
      </c>
      <c r="I410" s="29" t="str">
        <f>IFERROR(VLOOKUP(G410,'LOOK-UP TABLES'!$E$9:$J$32,3,FALSE),"")</f>
        <v>120V</v>
      </c>
      <c r="J410" s="21"/>
      <c r="K410" s="55" t="str">
        <f t="shared" si="163"/>
        <v>SPARE</v>
      </c>
      <c r="L410" s="72"/>
      <c r="M410" s="143" t="str">
        <f>IF($J410&lt;&gt;"",IF(VLOOKUP($J410,INSTRUMENT_LIST!$L$10:$R$716,3,FALSE)=0,"",VLOOKUP($J410,INSTRUMENT_LIST!$L$10:$R$716,3,FALSE)),"")</f>
        <v/>
      </c>
      <c r="N410" s="143" t="str">
        <f>IF($J410&lt;&gt;"",IF(VLOOKUP($J410,INSTRUMENT_LIST!$L$10:$R$716,4,FALSE)=0,"",VLOOKUP($J410,INSTRUMENT_LIST!$L$10:$R$716,4,FALSE)),"")&amp;" "&amp;IF($J410&lt;&gt;"",IF(VLOOKUP($J410,INSTRUMENT_LIST!$L$10:$R$716,5,FALSE)=0,"",SUBSTITUTE(VLOOKUP($J410,INSTRUMENT_LIST!$L$10:$R$716,5,FALSE),"LOCAL CONTROL STATION","LCS")),"")</f>
        <v xml:space="preserve"> </v>
      </c>
      <c r="O410" s="143" t="str">
        <f>IF($J410&lt;&gt;"",IF(VLOOKUP($J410,INSTRUMENT_LIST!$L$10:$R$716,6,FALSE)=0,"",VLOOKUP($J410,INSTRUMENT_LIST!$L$10:$R$716,6,FALSE)),"")</f>
        <v/>
      </c>
      <c r="P410" s="143" t="str">
        <f>IF($J410&lt;&gt;"",IF(VLOOKUP($J410,INSTRUMENT_LIST!$L$10:$R$716,7,FALSE)=0,"",VLOOKUP($J410,INSTRUMENT_LIST!$L$10:$R$716,7,FALSE)),"")</f>
        <v/>
      </c>
      <c r="Q410" s="143" t="str">
        <f t="shared" si="167"/>
        <v xml:space="preserve">  </v>
      </c>
      <c r="R410" s="160"/>
      <c r="S410" s="160"/>
      <c r="T410" s="160"/>
      <c r="U410" s="160"/>
      <c r="V410" s="160"/>
      <c r="W410" s="160"/>
      <c r="X410" s="160"/>
      <c r="Y410" s="160"/>
      <c r="Z410" s="160"/>
      <c r="AA410" s="160"/>
      <c r="AB410" s="68" t="str">
        <f t="shared" si="164"/>
        <v>DO_0402.14</v>
      </c>
      <c r="AC410" s="26"/>
      <c r="AD410" s="55"/>
      <c r="AE410" s="38" t="str">
        <f t="shared" si="165"/>
        <v>SL3-MEH-CP1</v>
      </c>
    </row>
    <row r="411" spans="1:35" ht="15" customHeight="1" x14ac:dyDescent="0.25">
      <c r="A411" s="264" t="s">
        <v>9</v>
      </c>
      <c r="B411" s="253" t="s">
        <v>1012</v>
      </c>
      <c r="C411" s="306" t="s">
        <v>676</v>
      </c>
      <c r="D411" s="70" t="str">
        <f t="shared" si="166"/>
        <v>02</v>
      </c>
      <c r="E411" s="70" t="s">
        <v>591</v>
      </c>
      <c r="F411" s="29" t="str">
        <f>IFERROR(CONCATENATE(VLOOKUP(G411,'LOOK-UP TABLES'!$E$5:$J$101,5,FALSE),C411,D411,VLOOKUP(G411,'LOOK-UP TABLES'!$E$5:$J$101,6,FALSE),E411),"")</f>
        <v>O_0402-15</v>
      </c>
      <c r="G411" s="74" t="s">
        <v>1019</v>
      </c>
      <c r="H411" s="26" t="str">
        <f>IFERROR(VLOOKUP(G411,'LOOK-UP TABLES'!$E$9:$J$32,2,FALSE),"")</f>
        <v>DO</v>
      </c>
      <c r="I411" s="29" t="str">
        <f>IFERROR(VLOOKUP(G411,'LOOK-UP TABLES'!$E$9:$J$32,3,FALSE),"")</f>
        <v>120V</v>
      </c>
      <c r="J411" s="21"/>
      <c r="K411" s="55" t="str">
        <f t="shared" si="163"/>
        <v>SPARE</v>
      </c>
      <c r="L411" s="72"/>
      <c r="M411" s="143" t="str">
        <f>IF($J411&lt;&gt;"",IF(VLOOKUP($J411,INSTRUMENT_LIST!$L$10:$R$716,3,FALSE)=0,"",VLOOKUP($J411,INSTRUMENT_LIST!$L$10:$R$716,3,FALSE)),"")</f>
        <v/>
      </c>
      <c r="N411" s="143" t="str">
        <f>IF($J411&lt;&gt;"",IF(VLOOKUP($J411,INSTRUMENT_LIST!$L$10:$R$716,4,FALSE)=0,"",VLOOKUP($J411,INSTRUMENT_LIST!$L$10:$R$716,4,FALSE)),"")&amp;" "&amp;IF($J411&lt;&gt;"",IF(VLOOKUP($J411,INSTRUMENT_LIST!$L$10:$R$716,5,FALSE)=0,"",SUBSTITUTE(VLOOKUP($J411,INSTRUMENT_LIST!$L$10:$R$716,5,FALSE),"LOCAL CONTROL STATION","LCS")),"")</f>
        <v xml:space="preserve"> </v>
      </c>
      <c r="O411" s="143" t="str">
        <f>IF($J411&lt;&gt;"",IF(VLOOKUP($J411,INSTRUMENT_LIST!$L$10:$R$716,6,FALSE)=0,"",VLOOKUP($J411,INSTRUMENT_LIST!$L$10:$R$716,6,FALSE)),"")</f>
        <v/>
      </c>
      <c r="P411" s="143" t="str">
        <f>IF($J411&lt;&gt;"",IF(VLOOKUP($J411,INSTRUMENT_LIST!$L$10:$R$716,7,FALSE)=0,"",VLOOKUP($J411,INSTRUMENT_LIST!$L$10:$R$716,7,FALSE)),"")</f>
        <v/>
      </c>
      <c r="Q411" s="143" t="str">
        <f t="shared" si="167"/>
        <v xml:space="preserve">  </v>
      </c>
      <c r="R411" s="160"/>
      <c r="S411" s="160"/>
      <c r="T411" s="160"/>
      <c r="U411" s="160"/>
      <c r="V411" s="160"/>
      <c r="W411" s="160"/>
      <c r="X411" s="160"/>
      <c r="Y411" s="160"/>
      <c r="Z411" s="160"/>
      <c r="AA411" s="160"/>
      <c r="AB411" s="68" t="str">
        <f t="shared" si="164"/>
        <v>DO_0402.15</v>
      </c>
      <c r="AC411" s="55"/>
      <c r="AD411" s="55"/>
      <c r="AE411" s="38" t="str">
        <f t="shared" si="165"/>
        <v>SL3-MEH-CP1</v>
      </c>
    </row>
    <row r="412" spans="1:35" ht="15" customHeight="1" x14ac:dyDescent="0.25">
      <c r="A412" s="321" t="s">
        <v>9</v>
      </c>
      <c r="B412" s="322" t="s">
        <v>1012</v>
      </c>
      <c r="C412" s="333" t="s">
        <v>676</v>
      </c>
      <c r="D412" s="343" t="s">
        <v>660</v>
      </c>
      <c r="E412" s="325"/>
      <c r="F412" s="325"/>
      <c r="G412" s="325" t="s">
        <v>1028</v>
      </c>
      <c r="H412" s="326"/>
      <c r="I412" s="325"/>
      <c r="J412" s="327"/>
      <c r="K412" s="328"/>
      <c r="L412" s="329"/>
      <c r="M412" s="326"/>
      <c r="N412" s="326"/>
      <c r="O412" s="325"/>
      <c r="P412" s="325"/>
      <c r="Q412" s="325"/>
      <c r="R412" s="325"/>
      <c r="S412" s="325"/>
      <c r="T412" s="325"/>
      <c r="U412" s="325"/>
      <c r="V412" s="325"/>
      <c r="W412" s="325"/>
      <c r="X412" s="325"/>
      <c r="Y412" s="325"/>
      <c r="Z412" s="325"/>
      <c r="AA412" s="325"/>
      <c r="AB412" s="325"/>
      <c r="AC412" s="323"/>
      <c r="AD412" s="330"/>
      <c r="AE412" s="38" t="str">
        <f t="shared" si="165"/>
        <v>SL3-MEH-CP1</v>
      </c>
    </row>
    <row r="413" spans="1:35" ht="15" customHeight="1" x14ac:dyDescent="0.25">
      <c r="A413" s="320"/>
      <c r="B413" s="254"/>
      <c r="C413" s="57"/>
      <c r="D413" s="59"/>
      <c r="E413" s="38"/>
      <c r="F413" s="38"/>
      <c r="G413" s="38"/>
      <c r="I413" s="38"/>
      <c r="J413" s="22"/>
      <c r="M413" s="331"/>
      <c r="N413" s="331"/>
      <c r="O413" s="332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57"/>
      <c r="AD413" s="57"/>
    </row>
    <row r="414" spans="1:35" x14ac:dyDescent="0.25">
      <c r="A414" s="354"/>
      <c r="B414" s="618" t="s">
        <v>523</v>
      </c>
      <c r="C414" s="278"/>
      <c r="D414" s="355"/>
      <c r="E414" s="355"/>
      <c r="F414" s="355"/>
      <c r="G414" s="355"/>
      <c r="H414" s="355"/>
      <c r="I414" s="355"/>
      <c r="J414" s="141"/>
      <c r="K414" s="141"/>
      <c r="L414" s="356"/>
      <c r="M414" s="355"/>
      <c r="N414" s="355"/>
      <c r="O414" s="355"/>
      <c r="P414" s="355"/>
      <c r="Q414" s="618" t="s">
        <v>1029</v>
      </c>
      <c r="R414" s="355"/>
      <c r="S414" s="355"/>
      <c r="T414" s="355"/>
      <c r="U414" s="355"/>
      <c r="V414" s="355"/>
      <c r="W414" s="355"/>
      <c r="X414" s="355"/>
      <c r="Y414" s="355"/>
      <c r="Z414" s="355"/>
      <c r="AA414" s="355"/>
      <c r="AB414" s="355"/>
      <c r="AC414" s="141"/>
      <c r="AD414" s="141"/>
      <c r="AE414" s="278"/>
      <c r="AF414"/>
      <c r="AG414"/>
      <c r="AH414"/>
      <c r="AI414"/>
    </row>
    <row r="415" spans="1:35" x14ac:dyDescent="0.25">
      <c r="A415" s="354"/>
      <c r="B415" s="618"/>
      <c r="C415" s="278"/>
      <c r="D415" s="355"/>
      <c r="E415" s="355"/>
      <c r="F415" s="355"/>
      <c r="G415" s="355"/>
      <c r="H415" s="355"/>
      <c r="I415" s="355"/>
      <c r="J415" s="141"/>
      <c r="K415" s="141"/>
      <c r="L415" s="356"/>
      <c r="M415" s="355"/>
      <c r="N415" s="355"/>
      <c r="O415" s="355"/>
      <c r="P415" s="355"/>
      <c r="Q415" s="618"/>
      <c r="R415" s="355"/>
      <c r="S415" s="355"/>
      <c r="T415" s="355"/>
      <c r="U415" s="355"/>
      <c r="V415" s="355"/>
      <c r="W415" s="355"/>
      <c r="X415" s="355"/>
      <c r="Y415" s="355"/>
      <c r="Z415" s="355"/>
      <c r="AA415" s="355"/>
      <c r="AB415" s="355"/>
      <c r="AC415" s="141"/>
      <c r="AD415" s="141"/>
      <c r="AE415" s="278"/>
      <c r="AF415"/>
      <c r="AG415"/>
      <c r="AH415"/>
      <c r="AI415"/>
    </row>
    <row r="416" spans="1:35" x14ac:dyDescent="0.25">
      <c r="A416" s="320"/>
      <c r="D416"/>
      <c r="E416"/>
      <c r="F416"/>
      <c r="G416"/>
      <c r="H416"/>
      <c r="I416"/>
      <c r="J416" s="30"/>
      <c r="K416" s="30"/>
      <c r="L416" s="350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 s="30"/>
      <c r="AD416" s="30"/>
      <c r="AF416"/>
      <c r="AG416"/>
      <c r="AH416"/>
      <c r="AI416"/>
    </row>
    <row r="417" spans="1:35" ht="15" customHeight="1" x14ac:dyDescent="0.25">
      <c r="A417" s="320"/>
      <c r="D417"/>
      <c r="E417"/>
      <c r="F417"/>
      <c r="G417"/>
      <c r="H417"/>
      <c r="I417"/>
      <c r="J417" s="336"/>
      <c r="K417" s="30"/>
      <c r="L417" s="350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 s="30"/>
      <c r="AD417" s="30"/>
      <c r="AF417"/>
      <c r="AG417"/>
      <c r="AH417"/>
      <c r="AI417"/>
    </row>
    <row r="418" spans="1:35" ht="15" customHeight="1" x14ac:dyDescent="0.25">
      <c r="A418" s="144" t="s">
        <v>9</v>
      </c>
      <c r="B418" s="252" t="s">
        <v>523</v>
      </c>
      <c r="C418" s="60" t="s">
        <v>679</v>
      </c>
      <c r="D418" s="341" t="s">
        <v>786</v>
      </c>
      <c r="E418" s="61"/>
      <c r="F418" s="340" t="str">
        <f>IFERROR(CONCATENATE(VLOOKUP(G418,'LOOK-UP TABLES'!$E$5:$J$101,5,FALSE),C418,D418,VLOOKUP(G418,'LOOK-UP TABLES'!$E$5:$J$101,6,FALSE),E418),"")</f>
        <v>AENT-0600</v>
      </c>
      <c r="G418" s="61" t="s">
        <v>953</v>
      </c>
      <c r="H418" s="340"/>
      <c r="I418" s="61" t="s">
        <v>793</v>
      </c>
      <c r="J418" s="344"/>
      <c r="K418" s="344"/>
      <c r="L418" s="345"/>
      <c r="M418" s="340"/>
      <c r="N418" s="340"/>
      <c r="O418" s="61"/>
      <c r="P418" s="61"/>
      <c r="Q418" s="61" t="s">
        <v>954</v>
      </c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4"/>
      <c r="AD418" s="65"/>
      <c r="AE418" s="38" t="str">
        <f t="shared" ref="AE418:AE427" si="171">B418</f>
        <v>SL3-SLW-RCP1</v>
      </c>
      <c r="AF418"/>
      <c r="AG418"/>
      <c r="AH418"/>
      <c r="AI418"/>
    </row>
    <row r="419" spans="1:35" ht="15" customHeight="1" x14ac:dyDescent="0.25">
      <c r="A419" s="144" t="s">
        <v>9</v>
      </c>
      <c r="B419" s="252" t="s">
        <v>523</v>
      </c>
      <c r="C419" s="60" t="s">
        <v>679</v>
      </c>
      <c r="D419" s="341" t="s">
        <v>645</v>
      </c>
      <c r="E419" s="61"/>
      <c r="F419" s="340" t="str">
        <f>IFERROR(CONCATENATE(VLOOKUP(G419,'LOOK-UP TABLES'!$E$5:$J$101,5,FALSE),C419,D419,VLOOKUP(G419,'LOOK-UP TABLES'!$E$5:$J$101,6,FALSE),E419),"")</f>
        <v>FPD-0601</v>
      </c>
      <c r="G419" s="61" t="s">
        <v>955</v>
      </c>
      <c r="H419" s="340"/>
      <c r="I419" s="61"/>
      <c r="J419" s="344"/>
      <c r="K419" s="344"/>
      <c r="L419" s="345"/>
      <c r="M419" s="340" t="s">
        <v>956</v>
      </c>
      <c r="N419" s="340"/>
      <c r="O419" s="61"/>
      <c r="P419" s="61"/>
      <c r="Q419" s="308" t="str">
        <f t="shared" ref="Q419:Q427" si="172">CONCATENATE(M419,IF(M419&lt;&gt;""," ",""),N419,IF(N419&lt;&gt;""," ",""),O419,IF(O419&lt;&gt;""," ",""),P419,IF(P419&lt;&gt;""," ",""))</f>
        <v xml:space="preserve">Power Distribution </v>
      </c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4"/>
      <c r="AD419" s="65"/>
      <c r="AE419" s="38" t="str">
        <f t="shared" si="171"/>
        <v>SL3-SLW-RCP1</v>
      </c>
      <c r="AF419"/>
      <c r="AG419"/>
      <c r="AH419"/>
      <c r="AI419"/>
    </row>
    <row r="420" spans="1:35" ht="15" customHeight="1" x14ac:dyDescent="0.25">
      <c r="A420" s="276" t="s">
        <v>9</v>
      </c>
      <c r="B420" s="261" t="s">
        <v>523</v>
      </c>
      <c r="C420" s="289" t="s">
        <v>679</v>
      </c>
      <c r="D420" s="73" t="s">
        <v>645</v>
      </c>
      <c r="E420" s="73" t="s">
        <v>786</v>
      </c>
      <c r="F420" s="29" t="str">
        <f>IFERROR(CONCATENATE(VLOOKUP(G420,'LOOK-UP TABLES'!$E$9:$J$101,5,FALSE),C420,D420,VLOOKUP(G420,'LOOK-UP TABLES'!$E$9:$J$101,6,FALSE),E420),"")</f>
        <v>I_0601-00</v>
      </c>
      <c r="G420" s="74" t="s">
        <v>957</v>
      </c>
      <c r="H420" s="26" t="str">
        <f>IFERROR(VLOOKUP(G420,'LOOK-UP TABLES'!$E$9:$J$101,2,FALSE),"")</f>
        <v>SDI</v>
      </c>
      <c r="I420" s="29" t="str">
        <f>IFERROR(VLOOKUP(G420,'LOOK-UP TABLES'!$E$9:$J$101,3,FALSE),"")</f>
        <v>24VDC</v>
      </c>
      <c r="J420" s="75" t="s">
        <v>1030</v>
      </c>
      <c r="K420" s="511" t="str">
        <f t="shared" ref="K420:K427" si="173">IF(J420&lt;&gt;"",CONCATENATE(J420,L420),"SPARE")</f>
        <v>SL3-SLW-RCP1-ESR1-F</v>
      </c>
      <c r="L420" s="76" t="s">
        <v>972</v>
      </c>
      <c r="M420" s="143" t="s">
        <v>61</v>
      </c>
      <c r="N420" s="143" t="s">
        <v>1031</v>
      </c>
      <c r="O420" s="143" t="s">
        <v>1032</v>
      </c>
      <c r="P420" s="143" t="s">
        <v>975</v>
      </c>
      <c r="Q420" s="143" t="str">
        <f t="shared" si="172"/>
        <v xml:space="preserve">Shiploader 3 Slew Motor 1-8 Brakes &amp; Rail Clamps 1-2 Safety Stop ESR1 Relay Feedback </v>
      </c>
      <c r="R420" s="161"/>
      <c r="S420" s="161"/>
      <c r="T420" s="161"/>
      <c r="U420" s="161"/>
      <c r="V420" s="161"/>
      <c r="W420" s="161"/>
      <c r="X420" s="161"/>
      <c r="Y420" s="161"/>
      <c r="Z420" s="161"/>
      <c r="AA420" s="161"/>
      <c r="AB420" s="68" t="str">
        <f t="shared" ref="AB420:AB427" si="174">IF((OR(H420="AI",H420="AO")),CONCATENATE(H420,"_",C420,D420,"_CH[",E420,"]"),CONCATENATE(H420,"_",C420,D420,".",E420))</f>
        <v>SDI_0601.00</v>
      </c>
      <c r="AC420" s="75"/>
      <c r="AD420" s="75"/>
      <c r="AE420" s="38" t="str">
        <f t="shared" si="171"/>
        <v>SL3-SLW-RCP1</v>
      </c>
      <c r="AF420"/>
      <c r="AG420"/>
      <c r="AH420"/>
      <c r="AI420"/>
    </row>
    <row r="421" spans="1:35" ht="15" customHeight="1" x14ac:dyDescent="0.25">
      <c r="A421" s="276" t="s">
        <v>9</v>
      </c>
      <c r="B421" s="261" t="s">
        <v>523</v>
      </c>
      <c r="C421" s="289" t="s">
        <v>679</v>
      </c>
      <c r="D421" s="73" t="s">
        <v>645</v>
      </c>
      <c r="E421" s="73" t="s">
        <v>645</v>
      </c>
      <c r="F421" s="29" t="str">
        <f>IFERROR(CONCATENATE(VLOOKUP(G421,'LOOK-UP TABLES'!$E$9:$J$101,5,FALSE),C421,D421,VLOOKUP(G421,'LOOK-UP TABLES'!$E$9:$J$101,6,FALSE),E421),"")</f>
        <v>I_0601-01</v>
      </c>
      <c r="G421" s="74" t="s">
        <v>957</v>
      </c>
      <c r="H421" s="26" t="str">
        <f>IFERROR(VLOOKUP(G421,'LOOK-UP TABLES'!$E$9:$J$101,2,FALSE),"")</f>
        <v>SDI</v>
      </c>
      <c r="I421" s="29" t="str">
        <f>IFERROR(VLOOKUP(G421,'LOOK-UP TABLES'!$E$9:$J$101,3,FALSE),"")</f>
        <v>24VDC</v>
      </c>
      <c r="J421" s="75"/>
      <c r="K421" s="511" t="str">
        <f t="shared" si="173"/>
        <v>SPARE</v>
      </c>
      <c r="L421" s="76"/>
      <c r="M421" s="143" t="str">
        <f>IF($J421&lt;&gt;"",IF(VLOOKUP($J421,INSTRUMENT_LIST!$L$10:$R$716,3,FALSE)=0,"",VLOOKUP($J421,INSTRUMENT_LIST!$L$10:$R$716,3,FALSE)),"")</f>
        <v/>
      </c>
      <c r="N421" s="143" t="str">
        <f>IF($J421&lt;&gt;"",IF(VLOOKUP($J421,INSTRUMENT_LIST!$L$10:$R$716,4,FALSE)=0,"",VLOOKUP($J421,INSTRUMENT_LIST!$L$10:$R$716,4,FALSE)),"")&amp;" "&amp;IF($J421&lt;&gt;"",IF(VLOOKUP($J421,INSTRUMENT_LIST!$L$10:$R$716,5,FALSE)=0,"",SUBSTITUTE(VLOOKUP($J421,INSTRUMENT_LIST!$L$10:$R$716,5,FALSE),"LOCAL CONTROL STATION","LCS")),"")</f>
        <v xml:space="preserve"> </v>
      </c>
      <c r="O421" s="143" t="str">
        <f>IF($J421&lt;&gt;"",IF(VLOOKUP($J421,INSTRUMENT_LIST!$L$10:$R$716,6,FALSE)=0,"",VLOOKUP($J421,INSTRUMENT_LIST!$L$10:$R$716,6,FALSE)),"")</f>
        <v/>
      </c>
      <c r="P421" s="143" t="str">
        <f>IF($J421&lt;&gt;"",IF(VLOOKUP($J421,INSTRUMENT_LIST!$L$10:$R$716,7,FALSE)=0,"",VLOOKUP($J421,INSTRUMENT_LIST!$L$10:$R$716,7,FALSE)),"")</f>
        <v/>
      </c>
      <c r="Q421" s="143" t="str">
        <f t="shared" si="172"/>
        <v xml:space="preserve">  </v>
      </c>
      <c r="R421" s="161"/>
      <c r="S421" s="161"/>
      <c r="T421" s="161"/>
      <c r="U421" s="161"/>
      <c r="V421" s="161"/>
      <c r="W421" s="161"/>
      <c r="X421" s="161"/>
      <c r="Y421" s="161"/>
      <c r="Z421" s="161"/>
      <c r="AA421" s="161"/>
      <c r="AB421" s="68" t="str">
        <f t="shared" si="174"/>
        <v>SDI_0601.01</v>
      </c>
      <c r="AC421" s="75"/>
      <c r="AD421" s="75"/>
      <c r="AE421" s="38" t="str">
        <f t="shared" si="171"/>
        <v>SL3-SLW-RCP1</v>
      </c>
      <c r="AF421"/>
      <c r="AG421"/>
      <c r="AH421"/>
      <c r="AI421"/>
    </row>
    <row r="422" spans="1:35" ht="15" customHeight="1" x14ac:dyDescent="0.25">
      <c r="A422" s="276" t="s">
        <v>9</v>
      </c>
      <c r="B422" s="261" t="s">
        <v>523</v>
      </c>
      <c r="C422" s="289" t="s">
        <v>679</v>
      </c>
      <c r="D422" s="73" t="s">
        <v>645</v>
      </c>
      <c r="E422" s="73" t="s">
        <v>660</v>
      </c>
      <c r="F422" s="29" t="str">
        <f>IFERROR(CONCATENATE(VLOOKUP(G422,'LOOK-UP TABLES'!$E$9:$J$101,5,FALSE),C422,D422,VLOOKUP(G422,'LOOK-UP TABLES'!$E$9:$J$101,6,FALSE),E422),"")</f>
        <v>I_0601-02</v>
      </c>
      <c r="G422" s="74" t="s">
        <v>957</v>
      </c>
      <c r="H422" s="26" t="str">
        <f>IFERROR(VLOOKUP(G422,'LOOK-UP TABLES'!$E$9:$J$101,2,FALSE),"")</f>
        <v>SDI</v>
      </c>
      <c r="I422" s="29" t="str">
        <f>IFERROR(VLOOKUP(G422,'LOOK-UP TABLES'!$E$9:$J$101,3,FALSE),"")</f>
        <v>24VDC</v>
      </c>
      <c r="J422" s="21"/>
      <c r="K422" s="511" t="str">
        <f t="shared" si="173"/>
        <v>SPARE</v>
      </c>
      <c r="L422" s="76"/>
      <c r="M422" s="143" t="str">
        <f>IF($J422&lt;&gt;"",IF(VLOOKUP($J422,INSTRUMENT_LIST!$L$10:$R$716,3,FALSE)=0,"",VLOOKUP($J422,INSTRUMENT_LIST!$L$10:$R$716,3,FALSE)),"")</f>
        <v/>
      </c>
      <c r="N422" s="143" t="str">
        <f>IF($J422&lt;&gt;"",IF(VLOOKUP($J422,INSTRUMENT_LIST!$L$10:$R$716,4,FALSE)=0,"",VLOOKUP($J422,INSTRUMENT_LIST!$L$10:$R$716,4,FALSE)),"")&amp;" "&amp;IF($J422&lt;&gt;"",IF(VLOOKUP($J422,INSTRUMENT_LIST!$L$10:$R$716,5,FALSE)=0,"",SUBSTITUTE(VLOOKUP($J422,INSTRUMENT_LIST!$L$10:$R$716,5,FALSE),"LOCAL CONTROL STATION","LCS")),"")</f>
        <v xml:space="preserve"> </v>
      </c>
      <c r="O422" s="143" t="str">
        <f>IF($J422&lt;&gt;"",IF(VLOOKUP($J422,INSTRUMENT_LIST!$L$10:$R$716,6,FALSE)=0,"",VLOOKUP($J422,INSTRUMENT_LIST!$L$10:$R$716,6,FALSE)),"")</f>
        <v/>
      </c>
      <c r="P422" s="143" t="str">
        <f>IF($J422&lt;&gt;"",IF(VLOOKUP($J422,INSTRUMENT_LIST!$L$10:$R$716,7,FALSE)=0,"",VLOOKUP($J422,INSTRUMENT_LIST!$L$10:$R$716,7,FALSE)),"")</f>
        <v/>
      </c>
      <c r="Q422" s="143" t="str">
        <f t="shared" si="172"/>
        <v xml:space="preserve">  </v>
      </c>
      <c r="R422" s="161"/>
      <c r="S422" s="161"/>
      <c r="T422" s="161"/>
      <c r="U422" s="161"/>
      <c r="V422" s="161"/>
      <c r="W422" s="161"/>
      <c r="X422" s="161"/>
      <c r="Y422" s="161"/>
      <c r="Z422" s="161"/>
      <c r="AA422" s="161"/>
      <c r="AB422" s="68" t="str">
        <f t="shared" si="174"/>
        <v>SDI_0601.02</v>
      </c>
      <c r="AC422" s="75"/>
      <c r="AD422" s="75"/>
      <c r="AE422" s="38" t="str">
        <f t="shared" si="171"/>
        <v>SL3-SLW-RCP1</v>
      </c>
      <c r="AF422"/>
      <c r="AG422"/>
      <c r="AH422"/>
      <c r="AI422"/>
    </row>
    <row r="423" spans="1:35" ht="15" customHeight="1" x14ac:dyDescent="0.25">
      <c r="A423" s="276" t="s">
        <v>9</v>
      </c>
      <c r="B423" s="261" t="s">
        <v>523</v>
      </c>
      <c r="C423" s="289" t="s">
        <v>679</v>
      </c>
      <c r="D423" s="73" t="s">
        <v>645</v>
      </c>
      <c r="E423" s="73" t="s">
        <v>661</v>
      </c>
      <c r="F423" s="29" t="str">
        <f>IFERROR(CONCATENATE(VLOOKUP(G423,'LOOK-UP TABLES'!$E$9:$J$101,5,FALSE),C423,D423,VLOOKUP(G423,'LOOK-UP TABLES'!$E$9:$J$101,6,FALSE),E423),"")</f>
        <v>I_0601-03</v>
      </c>
      <c r="G423" s="74" t="s">
        <v>957</v>
      </c>
      <c r="H423" s="26" t="str">
        <f>IFERROR(VLOOKUP(G423,'LOOK-UP TABLES'!$E$9:$J$101,2,FALSE),"")</f>
        <v>SDI</v>
      </c>
      <c r="I423" s="29" t="str">
        <f>IFERROR(VLOOKUP(G423,'LOOK-UP TABLES'!$E$9:$J$101,3,FALSE),"")</f>
        <v>24VDC</v>
      </c>
      <c r="J423" s="21"/>
      <c r="K423" s="511" t="str">
        <f t="shared" si="173"/>
        <v>SPARE</v>
      </c>
      <c r="L423" s="76"/>
      <c r="M423" s="143" t="str">
        <f>IF($J423&lt;&gt;"",IF(VLOOKUP($J423,INSTRUMENT_LIST!$L$10:$R$716,3,FALSE)=0,"",VLOOKUP($J423,INSTRUMENT_LIST!$L$10:$R$716,3,FALSE)),"")</f>
        <v/>
      </c>
      <c r="N423" s="143" t="str">
        <f>IF($J423&lt;&gt;"",IF(VLOOKUP($J423,INSTRUMENT_LIST!$L$10:$R$716,4,FALSE)=0,"",VLOOKUP($J423,INSTRUMENT_LIST!$L$10:$R$716,4,FALSE)),"")&amp;" "&amp;IF($J423&lt;&gt;"",IF(VLOOKUP($J423,INSTRUMENT_LIST!$L$10:$R$716,5,FALSE)=0,"",SUBSTITUTE(VLOOKUP($J423,INSTRUMENT_LIST!$L$10:$R$716,5,FALSE),"LOCAL CONTROL STATION","LCS")),"")</f>
        <v xml:space="preserve"> </v>
      </c>
      <c r="O423" s="143" t="str">
        <f>IF($J423&lt;&gt;"",IF(VLOOKUP($J423,INSTRUMENT_LIST!$L$10:$R$716,6,FALSE)=0,"",VLOOKUP($J423,INSTRUMENT_LIST!$L$10:$R$716,6,FALSE)),"")</f>
        <v/>
      </c>
      <c r="P423" s="143" t="str">
        <f>IF($J423&lt;&gt;"",IF(VLOOKUP($J423,INSTRUMENT_LIST!$L$10:$R$716,7,FALSE)=0,"",VLOOKUP($J423,INSTRUMENT_LIST!$L$10:$R$716,7,FALSE)),"")</f>
        <v/>
      </c>
      <c r="Q423" s="143" t="str">
        <f t="shared" si="172"/>
        <v xml:space="preserve">  </v>
      </c>
      <c r="R423" s="161"/>
      <c r="S423" s="161"/>
      <c r="T423" s="161"/>
      <c r="U423" s="161"/>
      <c r="V423" s="161"/>
      <c r="W423" s="161"/>
      <c r="X423" s="161"/>
      <c r="Y423" s="161"/>
      <c r="Z423" s="161"/>
      <c r="AA423" s="161"/>
      <c r="AB423" s="68" t="str">
        <f t="shared" si="174"/>
        <v>SDI_0601.03</v>
      </c>
      <c r="AC423" s="75"/>
      <c r="AD423" s="75"/>
      <c r="AE423" s="38" t="str">
        <f t="shared" si="171"/>
        <v>SL3-SLW-RCP1</v>
      </c>
      <c r="AF423"/>
      <c r="AG423"/>
      <c r="AH423"/>
      <c r="AI423"/>
    </row>
    <row r="424" spans="1:35" ht="15" customHeight="1" x14ac:dyDescent="0.25">
      <c r="A424" s="276" t="s">
        <v>9</v>
      </c>
      <c r="B424" s="261" t="s">
        <v>523</v>
      </c>
      <c r="C424" s="289" t="s">
        <v>679</v>
      </c>
      <c r="D424" s="73" t="s">
        <v>645</v>
      </c>
      <c r="E424" s="73" t="s">
        <v>676</v>
      </c>
      <c r="F424" s="29" t="str">
        <f>IFERROR(CONCATENATE(VLOOKUP(G424,'LOOK-UP TABLES'!$E$9:$J$101,5,FALSE),C424,D424,VLOOKUP(G424,'LOOK-UP TABLES'!$E$9:$J$101,6,FALSE),E424),"")</f>
        <v>I_0601-04</v>
      </c>
      <c r="G424" s="74" t="s">
        <v>957</v>
      </c>
      <c r="H424" s="26" t="str">
        <f>IFERROR(VLOOKUP(G424,'LOOK-UP TABLES'!$E$9:$J$101,2,FALSE),"")</f>
        <v>SDI</v>
      </c>
      <c r="I424" s="29" t="str">
        <f>IFERROR(VLOOKUP(G424,'LOOK-UP TABLES'!$E$9:$J$101,3,FALSE),"")</f>
        <v>24VDC</v>
      </c>
      <c r="J424" s="21" t="s">
        <v>1033</v>
      </c>
      <c r="K424" s="511" t="str">
        <f t="shared" si="173"/>
        <v>SL3-SLW-ES1</v>
      </c>
      <c r="L424" s="76"/>
      <c r="M424" s="143" t="str">
        <f>IF($J424&lt;&gt;"",IF(VLOOKUP($J424,INSTRUMENT_LIST!$L$10:$R$716,3,FALSE)=0,"",VLOOKUP($J424,INSTRUMENT_LIST!$L$10:$R$716,3,FALSE)),"")</f>
        <v>Shiploader 3</v>
      </c>
      <c r="N424" s="143" t="str">
        <f>IF($J424&lt;&gt;"",IF(VLOOKUP($J424,INSTRUMENT_LIST!$L$10:$R$716,4,FALSE)=0,"",VLOOKUP($J424,INSTRUMENT_LIST!$L$10:$R$716,4,FALSE)),"")&amp;" "&amp;IF($J424&lt;&gt;"",IF(VLOOKUP($J424,INSTRUMENT_LIST!$L$10:$R$716,5,FALSE)=0,"",SUBSTITUTE(VLOOKUP($J424,INSTRUMENT_LIST!$L$10:$R$716,5,FALSE),"LOCAL CONTROL STATION","LCS")),"")</f>
        <v>Slew Bogies</v>
      </c>
      <c r="O424" s="143" t="str">
        <f>IF($J424&lt;&gt;"",IF(VLOOKUP($J424,INSTRUMENT_LIST!$L$10:$R$716,6,FALSE)=0,"",VLOOKUP($J424,INSTRUMENT_LIST!$L$10:$R$716,6,FALSE)),"")</f>
        <v>Emergency Stop</v>
      </c>
      <c r="P424" s="143" t="str">
        <f>IF($J424&lt;&gt;"",IF(VLOOKUP($J424,INSTRUMENT_LIST!$L$10:$R$716,7,FALSE)=0,"",VLOOKUP($J424,INSTRUMENT_LIST!$L$10:$R$716,7,FALSE)),"")</f>
        <v>Push Button 1</v>
      </c>
      <c r="Q424" s="143" t="str">
        <f t="shared" si="172"/>
        <v xml:space="preserve">Shiploader 3 Slew Bogies Emergency Stop Push Button 1 </v>
      </c>
      <c r="R424" s="161"/>
      <c r="S424" s="161"/>
      <c r="T424" s="161"/>
      <c r="U424" s="161"/>
      <c r="V424" s="161"/>
      <c r="W424" s="161"/>
      <c r="X424" s="161"/>
      <c r="Y424" s="161"/>
      <c r="Z424" s="161"/>
      <c r="AA424" s="161"/>
      <c r="AB424" s="68" t="str">
        <f t="shared" si="174"/>
        <v>SDI_0601.04</v>
      </c>
      <c r="AC424" s="75"/>
      <c r="AD424" s="75"/>
      <c r="AE424" s="38" t="str">
        <f t="shared" si="171"/>
        <v>SL3-SLW-RCP1</v>
      </c>
      <c r="AF424"/>
      <c r="AG424"/>
      <c r="AH424"/>
      <c r="AI424"/>
    </row>
    <row r="425" spans="1:35" ht="15" customHeight="1" x14ac:dyDescent="0.25">
      <c r="A425" s="276" t="s">
        <v>9</v>
      </c>
      <c r="B425" s="261" t="s">
        <v>523</v>
      </c>
      <c r="C425" s="289" t="s">
        <v>679</v>
      </c>
      <c r="D425" s="73" t="s">
        <v>645</v>
      </c>
      <c r="E425" s="73" t="s">
        <v>678</v>
      </c>
      <c r="F425" s="29" t="str">
        <f>IFERROR(CONCATENATE(VLOOKUP(G425,'LOOK-UP TABLES'!$E$9:$J$101,5,FALSE),C425,D425,VLOOKUP(G425,'LOOK-UP TABLES'!$E$9:$J$101,6,FALSE),E425),"")</f>
        <v>I_0601-05</v>
      </c>
      <c r="G425" s="74" t="s">
        <v>957</v>
      </c>
      <c r="H425" s="26" t="str">
        <f>IFERROR(VLOOKUP(G425,'LOOK-UP TABLES'!$E$9:$J$101,2,FALSE),"")</f>
        <v>SDI</v>
      </c>
      <c r="I425" s="29" t="str">
        <f>IFERROR(VLOOKUP(G425,'LOOK-UP TABLES'!$E$9:$J$101,3,FALSE),"")</f>
        <v>24VDC</v>
      </c>
      <c r="J425" s="21" t="s">
        <v>1034</v>
      </c>
      <c r="K425" s="511" t="str">
        <f t="shared" si="173"/>
        <v>SL3-SLW-ES2</v>
      </c>
      <c r="L425" s="76"/>
      <c r="M425" s="143" t="str">
        <f>IF($J425&lt;&gt;"",IF(VLOOKUP($J425,INSTRUMENT_LIST!$L$10:$R$716,3,FALSE)=0,"",VLOOKUP($J425,INSTRUMENT_LIST!$L$10:$R$716,3,FALSE)),"")</f>
        <v>Shiploader 3</v>
      </c>
      <c r="N425" s="143" t="str">
        <f>IF($J425&lt;&gt;"",IF(VLOOKUP($J425,INSTRUMENT_LIST!$L$10:$R$716,4,FALSE)=0,"",VLOOKUP($J425,INSTRUMENT_LIST!$L$10:$R$716,4,FALSE)),"")&amp;" "&amp;IF($J425&lt;&gt;"",IF(VLOOKUP($J425,INSTRUMENT_LIST!$L$10:$R$716,5,FALSE)=0,"",SUBSTITUTE(VLOOKUP($J425,INSTRUMENT_LIST!$L$10:$R$716,5,FALSE),"LOCAL CONTROL STATION","LCS")),"")</f>
        <v>Slew Bogies</v>
      </c>
      <c r="O425" s="143" t="str">
        <f>IF($J425&lt;&gt;"",IF(VLOOKUP($J425,INSTRUMENT_LIST!$L$10:$R$716,6,FALSE)=0,"",VLOOKUP($J425,INSTRUMENT_LIST!$L$10:$R$716,6,FALSE)),"")</f>
        <v>Emergency Stop</v>
      </c>
      <c r="P425" s="143" t="str">
        <f>IF($J425&lt;&gt;"",IF(VLOOKUP($J425,INSTRUMENT_LIST!$L$10:$R$716,7,FALSE)=0,"",VLOOKUP($J425,INSTRUMENT_LIST!$L$10:$R$716,7,FALSE)),"")</f>
        <v>Push Button 2</v>
      </c>
      <c r="Q425" s="143" t="str">
        <f t="shared" si="172"/>
        <v xml:space="preserve">Shiploader 3 Slew Bogies Emergency Stop Push Button 2 </v>
      </c>
      <c r="R425" s="161"/>
      <c r="S425" s="161"/>
      <c r="T425" s="161"/>
      <c r="U425" s="161"/>
      <c r="V425" s="161"/>
      <c r="W425" s="161"/>
      <c r="X425" s="161"/>
      <c r="Y425" s="161"/>
      <c r="Z425" s="161"/>
      <c r="AA425" s="161"/>
      <c r="AB425" s="68" t="str">
        <f t="shared" si="174"/>
        <v>SDI_0601.05</v>
      </c>
      <c r="AC425" s="75"/>
      <c r="AD425" s="75"/>
      <c r="AE425" s="38" t="str">
        <f t="shared" si="171"/>
        <v>SL3-SLW-RCP1</v>
      </c>
      <c r="AF425"/>
      <c r="AG425"/>
      <c r="AH425"/>
      <c r="AI425"/>
    </row>
    <row r="426" spans="1:35" ht="15" customHeight="1" x14ac:dyDescent="0.25">
      <c r="A426" s="276" t="s">
        <v>9</v>
      </c>
      <c r="B426" s="261" t="s">
        <v>523</v>
      </c>
      <c r="C426" s="289" t="s">
        <v>679</v>
      </c>
      <c r="D426" s="73" t="s">
        <v>645</v>
      </c>
      <c r="E426" s="73" t="s">
        <v>679</v>
      </c>
      <c r="F426" s="29" t="str">
        <f>IFERROR(CONCATENATE(VLOOKUP(G426,'LOOK-UP TABLES'!$E$9:$J$101,5,FALSE),C426,D426,VLOOKUP(G426,'LOOK-UP TABLES'!$E$9:$J$101,6,FALSE),E426),"")</f>
        <v>I_0601-06</v>
      </c>
      <c r="G426" s="74" t="s">
        <v>957</v>
      </c>
      <c r="H426" s="26" t="str">
        <f>IFERROR(VLOOKUP(G426,'LOOK-UP TABLES'!$E$9:$J$101,2,FALSE),"")</f>
        <v>SDI</v>
      </c>
      <c r="I426" s="29" t="str">
        <f>IFERROR(VLOOKUP(G426,'LOOK-UP TABLES'!$E$9:$J$101,3,FALSE),"")</f>
        <v>24VDC</v>
      </c>
      <c r="J426" s="21" t="s">
        <v>1035</v>
      </c>
      <c r="K426" s="511" t="str">
        <f t="shared" si="173"/>
        <v>SL3-SLW-ES3</v>
      </c>
      <c r="L426" s="76"/>
      <c r="M426" s="143" t="str">
        <f>IF($J426&lt;&gt;"",IF(VLOOKUP($J426,INSTRUMENT_LIST!$L$10:$R$716,3,FALSE)=0,"",VLOOKUP($J426,INSTRUMENT_LIST!$L$10:$R$716,3,FALSE)),"")</f>
        <v>Shiploader 3</v>
      </c>
      <c r="N426" s="143" t="str">
        <f>IF($J426&lt;&gt;"",IF(VLOOKUP($J426,INSTRUMENT_LIST!$L$10:$R$716,4,FALSE)=0,"",VLOOKUP($J426,INSTRUMENT_LIST!$L$10:$R$716,4,FALSE)),"")&amp;" "&amp;IF($J426&lt;&gt;"",IF(VLOOKUP($J426,INSTRUMENT_LIST!$L$10:$R$716,5,FALSE)=0,"",SUBSTITUTE(VLOOKUP($J426,INSTRUMENT_LIST!$L$10:$R$716,5,FALSE),"LOCAL CONTROL STATION","LCS")),"")</f>
        <v>Slew Bogies</v>
      </c>
      <c r="O426" s="143" t="str">
        <f>IF($J426&lt;&gt;"",IF(VLOOKUP($J426,INSTRUMENT_LIST!$L$10:$R$716,6,FALSE)=0,"",VLOOKUP($J426,INSTRUMENT_LIST!$L$10:$R$716,6,FALSE)),"")</f>
        <v>Emergency Stop</v>
      </c>
      <c r="P426" s="143" t="str">
        <f>IF($J426&lt;&gt;"",IF(VLOOKUP($J426,INSTRUMENT_LIST!$L$10:$R$716,7,FALSE)=0,"",VLOOKUP($J426,INSTRUMENT_LIST!$L$10:$R$716,7,FALSE)),"")</f>
        <v>Push Button 3</v>
      </c>
      <c r="Q426" s="143" t="str">
        <f t="shared" si="172"/>
        <v xml:space="preserve">Shiploader 3 Slew Bogies Emergency Stop Push Button 3 </v>
      </c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68" t="str">
        <f t="shared" si="174"/>
        <v>SDI_0601.06</v>
      </c>
      <c r="AC426" s="75"/>
      <c r="AD426" s="75"/>
      <c r="AE426" s="38" t="str">
        <f t="shared" si="171"/>
        <v>SL3-SLW-RCP1</v>
      </c>
      <c r="AF426"/>
      <c r="AG426"/>
      <c r="AH426"/>
      <c r="AI426"/>
    </row>
    <row r="427" spans="1:35" ht="15" customHeight="1" x14ac:dyDescent="0.25">
      <c r="A427" s="276" t="s">
        <v>9</v>
      </c>
      <c r="B427" s="261" t="s">
        <v>523</v>
      </c>
      <c r="C427" s="289" t="s">
        <v>679</v>
      </c>
      <c r="D427" s="73" t="s">
        <v>645</v>
      </c>
      <c r="E427" s="73" t="s">
        <v>680</v>
      </c>
      <c r="F427" s="29" t="str">
        <f>IFERROR(CONCATENATE(VLOOKUP(G427,'LOOK-UP TABLES'!$E$9:$J$101,5,FALSE),C427,D427,VLOOKUP(G427,'LOOK-UP TABLES'!$E$9:$J$101,6,FALSE),E427),"")</f>
        <v>I_0601-07</v>
      </c>
      <c r="G427" s="74" t="s">
        <v>957</v>
      </c>
      <c r="H427" s="26" t="str">
        <f>IFERROR(VLOOKUP(G427,'LOOK-UP TABLES'!$E$9:$J$101,2,FALSE),"")</f>
        <v>SDI</v>
      </c>
      <c r="I427" s="29" t="str">
        <f>IFERROR(VLOOKUP(G427,'LOOK-UP TABLES'!$E$9:$J$101,3,FALSE),"")</f>
        <v>24VDC</v>
      </c>
      <c r="J427" s="21" t="s">
        <v>1036</v>
      </c>
      <c r="K427" s="511" t="str">
        <f t="shared" si="173"/>
        <v>SL3-SLW-ES4</v>
      </c>
      <c r="L427" s="76"/>
      <c r="M427" s="143" t="str">
        <f>IF($J427&lt;&gt;"",IF(VLOOKUP($J427,INSTRUMENT_LIST!$L$10:$R$716,3,FALSE)=0,"",VLOOKUP($J427,INSTRUMENT_LIST!$L$10:$R$716,3,FALSE)),"")</f>
        <v>Shiploader 3</v>
      </c>
      <c r="N427" s="143" t="str">
        <f>IF($J427&lt;&gt;"",IF(VLOOKUP($J427,INSTRUMENT_LIST!$L$10:$R$716,4,FALSE)=0,"",VLOOKUP($J427,INSTRUMENT_LIST!$L$10:$R$716,4,FALSE)),"")&amp;" "&amp;IF($J427&lt;&gt;"",IF(VLOOKUP($J427,INSTRUMENT_LIST!$L$10:$R$716,5,FALSE)=0,"",SUBSTITUTE(VLOOKUP($J427,INSTRUMENT_LIST!$L$10:$R$716,5,FALSE),"LOCAL CONTROL STATION","LCS")),"")</f>
        <v>Slew Bogies</v>
      </c>
      <c r="O427" s="143" t="str">
        <f>IF($J427&lt;&gt;"",IF(VLOOKUP($J427,INSTRUMENT_LIST!$L$10:$R$716,6,FALSE)=0,"",VLOOKUP($J427,INSTRUMENT_LIST!$L$10:$R$716,6,FALSE)),"")</f>
        <v>Emergency Stop</v>
      </c>
      <c r="P427" s="143" t="str">
        <f>IF($J427&lt;&gt;"",IF(VLOOKUP($J427,INSTRUMENT_LIST!$L$10:$R$716,7,FALSE)=0,"",VLOOKUP($J427,INSTRUMENT_LIST!$L$10:$R$716,7,FALSE)),"")</f>
        <v>Push Button 4</v>
      </c>
      <c r="Q427" s="143" t="str">
        <f t="shared" si="172"/>
        <v xml:space="preserve">Shiploader 3 Slew Bogies Emergency Stop Push Button 4 </v>
      </c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68" t="str">
        <f t="shared" si="174"/>
        <v>SDI_0601.07</v>
      </c>
      <c r="AC427" s="75"/>
      <c r="AD427" s="75"/>
      <c r="AE427" s="38" t="str">
        <f t="shared" si="171"/>
        <v>SL3-SLW-RCP1</v>
      </c>
      <c r="AF427"/>
      <c r="AG427"/>
      <c r="AH427"/>
      <c r="AI427"/>
    </row>
    <row r="428" spans="1:35" ht="15" customHeight="1" x14ac:dyDescent="0.25">
      <c r="A428" s="73"/>
      <c r="B428" s="266"/>
      <c r="C428" s="267"/>
      <c r="D428" s="268"/>
      <c r="E428" s="269"/>
      <c r="F428" s="269"/>
      <c r="G428" s="269"/>
      <c r="H428" s="346"/>
      <c r="I428" s="269"/>
      <c r="J428" s="347"/>
      <c r="K428" s="336"/>
      <c r="L428" s="349"/>
      <c r="M428" s="346"/>
      <c r="N428" s="346"/>
      <c r="O428" s="269"/>
      <c r="P428" s="269"/>
      <c r="Q428" s="269"/>
      <c r="R428" s="269"/>
      <c r="S428" s="269"/>
      <c r="T428" s="269"/>
      <c r="U428" s="269"/>
      <c r="V428" s="269"/>
      <c r="W428" s="269"/>
      <c r="X428" s="269"/>
      <c r="Y428" s="269"/>
      <c r="Z428" s="269"/>
      <c r="AA428" s="269"/>
      <c r="AB428" s="269"/>
      <c r="AC428" s="267"/>
      <c r="AD428" s="274"/>
      <c r="AF428"/>
      <c r="AG428"/>
      <c r="AH428"/>
      <c r="AI428"/>
    </row>
    <row r="429" spans="1:35" ht="15" customHeight="1" x14ac:dyDescent="0.25">
      <c r="A429" s="144" t="s">
        <v>9</v>
      </c>
      <c r="B429" s="252" t="s">
        <v>523</v>
      </c>
      <c r="C429" s="60" t="s">
        <v>679</v>
      </c>
      <c r="D429" s="341" t="s">
        <v>660</v>
      </c>
      <c r="E429" s="61"/>
      <c r="F429" s="340" t="str">
        <f>IFERROR(CONCATENATE(VLOOKUP(G429,'LOOK-UP TABLES'!$E$5:$J$101,5,FALSE),C429,D429,VLOOKUP(G429,'LOOK-UP TABLES'!$E$5:$J$101,6,FALSE),E429),"")</f>
        <v>FPD-0602</v>
      </c>
      <c r="G429" s="61" t="s">
        <v>955</v>
      </c>
      <c r="H429" s="340"/>
      <c r="I429" s="61"/>
      <c r="J429" s="344"/>
      <c r="K429" s="344"/>
      <c r="L429" s="345"/>
      <c r="M429" s="340" t="s">
        <v>956</v>
      </c>
      <c r="N429" s="340"/>
      <c r="O429" s="61"/>
      <c r="P429" s="61"/>
      <c r="Q429" s="308" t="str">
        <f t="shared" ref="Q429:Q437" si="175">CONCATENATE(M429,IF(M429&lt;&gt;""," ",""),N429,IF(N429&lt;&gt;""," ",""),O429,IF(O429&lt;&gt;""," ",""),P429,IF(P429&lt;&gt;""," ",""))</f>
        <v xml:space="preserve">Power Distribution </v>
      </c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4"/>
      <c r="AD429" s="65"/>
      <c r="AE429" s="38" t="str">
        <f t="shared" ref="AE429:AE437" si="176">B429</f>
        <v>SL3-SLW-RCP1</v>
      </c>
      <c r="AF429"/>
      <c r="AG429"/>
      <c r="AH429"/>
      <c r="AI429"/>
    </row>
    <row r="430" spans="1:35" ht="15" customHeight="1" x14ac:dyDescent="0.25">
      <c r="A430" s="276" t="s">
        <v>9</v>
      </c>
      <c r="B430" s="261" t="s">
        <v>523</v>
      </c>
      <c r="C430" s="289" t="s">
        <v>679</v>
      </c>
      <c r="D430" s="73" t="s">
        <v>660</v>
      </c>
      <c r="E430" s="73" t="s">
        <v>786</v>
      </c>
      <c r="F430" s="29" t="str">
        <f>IFERROR(CONCATENATE(VLOOKUP(G430,'LOOK-UP TABLES'!$E$9:$J$101,5,FALSE),C430,D430,VLOOKUP(G430,'LOOK-UP TABLES'!$E$9:$J$101,6,FALSE),E430),"")</f>
        <v>I_0602-00</v>
      </c>
      <c r="G430" s="74" t="s">
        <v>957</v>
      </c>
      <c r="H430" s="26" t="str">
        <f>IFERROR(VLOOKUP(G430,'LOOK-UP TABLES'!$E$9:$J$101,2,FALSE),"")</f>
        <v>SDI</v>
      </c>
      <c r="I430" s="29" t="str">
        <f>IFERROR(VLOOKUP(G430,'LOOK-UP TABLES'!$E$9:$J$101,3,FALSE),"")</f>
        <v>24VDC</v>
      </c>
      <c r="J430" s="75" t="s">
        <v>1037</v>
      </c>
      <c r="K430" s="511" t="str">
        <f t="shared" ref="K430:K437" si="177">IF(J430&lt;&gt;"",CONCATENATE(J430,L430),"SPARE")</f>
        <v>SL3-SLW-ZLS1</v>
      </c>
      <c r="L430" s="76"/>
      <c r="M430" s="143" t="str">
        <f>IF($J430&lt;&gt;"",IF(VLOOKUP($J430,INSTRUMENT_LIST!$L$10:$R$716,3,FALSE)=0,"",VLOOKUP($J430,INSTRUMENT_LIST!$L$10:$R$716,3,FALSE)),"")</f>
        <v>Shiploader 3</v>
      </c>
      <c r="N430" s="143" t="str">
        <f>IF($J430&lt;&gt;"",IF(VLOOKUP($J430,INSTRUMENT_LIST!$L$10:$R$716,4,FALSE)=0,"",VLOOKUP($J430,INSTRUMENT_LIST!$L$10:$R$716,4,FALSE)),"")&amp;" "&amp;IF($J430&lt;&gt;"",IF(VLOOKUP($J430,INSTRUMENT_LIST!$L$10:$R$716,5,FALSE)=0,"",SUBSTITUTE(VLOOKUP($J430,INSTRUMENT_LIST!$L$10:$R$716,5,FALSE),"LOCAL CONTROL STATION","LCS")),"")</f>
        <v>Slew Left</v>
      </c>
      <c r="O430" s="143" t="str">
        <f>IF($J430&lt;&gt;"",IF(VLOOKUP($J430,INSTRUMENT_LIST!$L$10:$R$716,6,FALSE)=0,"",VLOOKUP($J430,INSTRUMENT_LIST!$L$10:$R$716,6,FALSE)),"")</f>
        <v>Overtravel</v>
      </c>
      <c r="P430" s="143" t="str">
        <f>IF($J430&lt;&gt;"",IF(VLOOKUP($J430,INSTRUMENT_LIST!$L$10:$R$716,7,FALSE)=0,"",VLOOKUP($J430,INSTRUMENT_LIST!$L$10:$R$716,7,FALSE)),"")</f>
        <v>Limit Switch</v>
      </c>
      <c r="Q430" s="143" t="str">
        <f t="shared" si="175"/>
        <v xml:space="preserve">Shiploader 3 Slew Left Overtravel Limit Switch </v>
      </c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68" t="str">
        <f t="shared" ref="AB430:AB437" si="178">IF((OR(H430="AI",H430="AO")),CONCATENATE(H430,"_",C430,D430,"_CH[",E430,"]"),CONCATENATE(H430,"_",C430,D430,".",E430))</f>
        <v>SDI_0602.00</v>
      </c>
      <c r="AC430" s="75"/>
      <c r="AD430" s="75"/>
      <c r="AE430" s="38" t="str">
        <f t="shared" si="176"/>
        <v>SL3-SLW-RCP1</v>
      </c>
      <c r="AF430"/>
      <c r="AG430"/>
      <c r="AH430"/>
      <c r="AI430"/>
    </row>
    <row r="431" spans="1:35" ht="15" customHeight="1" x14ac:dyDescent="0.25">
      <c r="A431" s="276" t="s">
        <v>9</v>
      </c>
      <c r="B431" s="261" t="s">
        <v>523</v>
      </c>
      <c r="C431" s="289" t="s">
        <v>679</v>
      </c>
      <c r="D431" s="73" t="s">
        <v>660</v>
      </c>
      <c r="E431" s="73" t="s">
        <v>645</v>
      </c>
      <c r="F431" s="29" t="str">
        <f>IFERROR(CONCATENATE(VLOOKUP(G431,'LOOK-UP TABLES'!$E$9:$J$101,5,FALSE),C431,D431,VLOOKUP(G431,'LOOK-UP TABLES'!$E$9:$J$101,6,FALSE),E431),"")</f>
        <v>I_0602-01</v>
      </c>
      <c r="G431" s="74" t="s">
        <v>957</v>
      </c>
      <c r="H431" s="26" t="str">
        <f>IFERROR(VLOOKUP(G431,'LOOK-UP TABLES'!$E$9:$J$101,2,FALSE),"")</f>
        <v>SDI</v>
      </c>
      <c r="I431" s="29" t="str">
        <f>IFERROR(VLOOKUP(G431,'LOOK-UP TABLES'!$E$9:$J$101,3,FALSE),"")</f>
        <v>24VDC</v>
      </c>
      <c r="J431" s="75" t="s">
        <v>1038</v>
      </c>
      <c r="K431" s="511" t="str">
        <f t="shared" si="177"/>
        <v>SL3-SLW-ZLS2</v>
      </c>
      <c r="L431" s="76"/>
      <c r="M431" s="143" t="str">
        <f>IF($J431&lt;&gt;"",IF(VLOOKUP($J431,INSTRUMENT_LIST!$L$10:$R$716,3,FALSE)=0,"",VLOOKUP($J431,INSTRUMENT_LIST!$L$10:$R$716,3,FALSE)),"")</f>
        <v>Shiploader 3</v>
      </c>
      <c r="N431" s="143" t="str">
        <f>IF($J431&lt;&gt;"",IF(VLOOKUP($J431,INSTRUMENT_LIST!$L$10:$R$716,4,FALSE)=0,"",VLOOKUP($J431,INSTRUMENT_LIST!$L$10:$R$716,4,FALSE)),"")&amp;" "&amp;IF($J431&lt;&gt;"",IF(VLOOKUP($J431,INSTRUMENT_LIST!$L$10:$R$716,5,FALSE)=0,"",SUBSTITUTE(VLOOKUP($J431,INSTRUMENT_LIST!$L$10:$R$716,5,FALSE),"LOCAL CONTROL STATION","LCS")),"")</f>
        <v>Slew Right</v>
      </c>
      <c r="O431" s="143" t="str">
        <f>IF($J431&lt;&gt;"",IF(VLOOKUP($J431,INSTRUMENT_LIST!$L$10:$R$716,6,FALSE)=0,"",VLOOKUP($J431,INSTRUMENT_LIST!$L$10:$R$716,6,FALSE)),"")</f>
        <v>Overtravel</v>
      </c>
      <c r="P431" s="143" t="str">
        <f>IF($J431&lt;&gt;"",IF(VLOOKUP($J431,INSTRUMENT_LIST!$L$10:$R$716,7,FALSE)=0,"",VLOOKUP($J431,INSTRUMENT_LIST!$L$10:$R$716,7,FALSE)),"")</f>
        <v>Limit Switch</v>
      </c>
      <c r="Q431" s="143" t="str">
        <f t="shared" si="175"/>
        <v xml:space="preserve">Shiploader 3 Slew Right Overtravel Limit Switch </v>
      </c>
      <c r="R431" s="161"/>
      <c r="S431" s="161"/>
      <c r="T431" s="161"/>
      <c r="U431" s="161"/>
      <c r="V431" s="161"/>
      <c r="W431" s="161"/>
      <c r="X431" s="161"/>
      <c r="Y431" s="161"/>
      <c r="Z431" s="161"/>
      <c r="AA431" s="161"/>
      <c r="AB431" s="68" t="str">
        <f t="shared" si="178"/>
        <v>SDI_0602.01</v>
      </c>
      <c r="AC431" s="75"/>
      <c r="AD431" s="75"/>
      <c r="AE431" s="38" t="str">
        <f t="shared" si="176"/>
        <v>SL3-SLW-RCP1</v>
      </c>
      <c r="AF431"/>
      <c r="AG431"/>
      <c r="AH431"/>
      <c r="AI431"/>
    </row>
    <row r="432" spans="1:35" ht="15" customHeight="1" x14ac:dyDescent="0.25">
      <c r="A432" s="276" t="s">
        <v>9</v>
      </c>
      <c r="B432" s="261" t="s">
        <v>523</v>
      </c>
      <c r="C432" s="289" t="s">
        <v>679</v>
      </c>
      <c r="D432" s="73" t="s">
        <v>660</v>
      </c>
      <c r="E432" s="73" t="s">
        <v>660</v>
      </c>
      <c r="F432" s="29" t="str">
        <f>IFERROR(CONCATENATE(VLOOKUP(G432,'LOOK-UP TABLES'!$E$9:$J$101,5,FALSE),C432,D432,VLOOKUP(G432,'LOOK-UP TABLES'!$E$9:$J$101,6,FALSE),E432),"")</f>
        <v>I_0602-02</v>
      </c>
      <c r="G432" s="74" t="s">
        <v>957</v>
      </c>
      <c r="H432" s="26" t="str">
        <f>IFERROR(VLOOKUP(G432,'LOOK-UP TABLES'!$E$9:$J$101,2,FALSE),"")</f>
        <v>SDI</v>
      </c>
      <c r="I432" s="29" t="str">
        <f>IFERROR(VLOOKUP(G432,'LOOK-UP TABLES'!$E$9:$J$101,3,FALSE),"")</f>
        <v>24VDC</v>
      </c>
      <c r="J432" s="21"/>
      <c r="K432" s="511" t="str">
        <f t="shared" si="177"/>
        <v>SPARE</v>
      </c>
      <c r="L432" s="76"/>
      <c r="M432" s="143" t="str">
        <f>IF($J432&lt;&gt;"",IF(VLOOKUP($J432,INSTRUMENT_LIST!$L$10:$R$716,3,FALSE)=0,"",VLOOKUP($J432,INSTRUMENT_LIST!$L$10:$R$716,3,FALSE)),"")</f>
        <v/>
      </c>
      <c r="N432" s="143" t="str">
        <f>IF($J432&lt;&gt;"",IF(VLOOKUP($J432,INSTRUMENT_LIST!$L$10:$R$716,4,FALSE)=0,"",VLOOKUP($J432,INSTRUMENT_LIST!$L$10:$R$716,4,FALSE)),"")&amp;" "&amp;IF($J432&lt;&gt;"",IF(VLOOKUP($J432,INSTRUMENT_LIST!$L$10:$R$716,5,FALSE)=0,"",SUBSTITUTE(VLOOKUP($J432,INSTRUMENT_LIST!$L$10:$R$716,5,FALSE),"LOCAL CONTROL STATION","LCS")),"")</f>
        <v xml:space="preserve"> </v>
      </c>
      <c r="O432" s="143" t="str">
        <f>IF($J432&lt;&gt;"",IF(VLOOKUP($J432,INSTRUMENT_LIST!$L$10:$R$716,6,FALSE)=0,"",VLOOKUP($J432,INSTRUMENT_LIST!$L$10:$R$716,6,FALSE)),"")</f>
        <v/>
      </c>
      <c r="P432" s="143" t="str">
        <f>IF($J432&lt;&gt;"",IF(VLOOKUP($J432,INSTRUMENT_LIST!$L$10:$R$716,7,FALSE)=0,"",VLOOKUP($J432,INSTRUMENT_LIST!$L$10:$R$716,7,FALSE)),"")</f>
        <v/>
      </c>
      <c r="Q432" s="143" t="str">
        <f t="shared" si="175"/>
        <v xml:space="preserve">  </v>
      </c>
      <c r="R432" s="161"/>
      <c r="S432" s="161"/>
      <c r="T432" s="161"/>
      <c r="U432" s="161"/>
      <c r="V432" s="161"/>
      <c r="W432" s="161"/>
      <c r="X432" s="161"/>
      <c r="Y432" s="161"/>
      <c r="Z432" s="161"/>
      <c r="AA432" s="161"/>
      <c r="AB432" s="68" t="str">
        <f t="shared" si="178"/>
        <v>SDI_0602.02</v>
      </c>
      <c r="AC432" s="75"/>
      <c r="AD432" s="75"/>
      <c r="AE432" s="38" t="str">
        <f t="shared" si="176"/>
        <v>SL3-SLW-RCP1</v>
      </c>
      <c r="AF432"/>
      <c r="AG432"/>
      <c r="AH432"/>
      <c r="AI432"/>
    </row>
    <row r="433" spans="1:35" ht="15" customHeight="1" x14ac:dyDescent="0.25">
      <c r="A433" s="276" t="s">
        <v>9</v>
      </c>
      <c r="B433" s="261" t="s">
        <v>523</v>
      </c>
      <c r="C433" s="289" t="s">
        <v>679</v>
      </c>
      <c r="D433" s="73" t="s">
        <v>660</v>
      </c>
      <c r="E433" s="73" t="s">
        <v>661</v>
      </c>
      <c r="F433" s="29" t="str">
        <f>IFERROR(CONCATENATE(VLOOKUP(G433,'LOOK-UP TABLES'!$E$9:$J$101,5,FALSE),C433,D433,VLOOKUP(G433,'LOOK-UP TABLES'!$E$9:$J$101,6,FALSE),E433),"")</f>
        <v>I_0602-03</v>
      </c>
      <c r="G433" s="74" t="s">
        <v>957</v>
      </c>
      <c r="H433" s="26" t="str">
        <f>IFERROR(VLOOKUP(G433,'LOOK-UP TABLES'!$E$9:$J$101,2,FALSE),"")</f>
        <v>SDI</v>
      </c>
      <c r="I433" s="29" t="str">
        <f>IFERROR(VLOOKUP(G433,'LOOK-UP TABLES'!$E$9:$J$101,3,FALSE),"")</f>
        <v>24VDC</v>
      </c>
      <c r="J433" s="21"/>
      <c r="K433" s="511" t="str">
        <f t="shared" si="177"/>
        <v>SPARE</v>
      </c>
      <c r="L433" s="76"/>
      <c r="M433" s="143" t="str">
        <f>IF($J433&lt;&gt;"",IF(VLOOKUP($J433,INSTRUMENT_LIST!$L$10:$R$716,3,FALSE)=0,"",VLOOKUP($J433,INSTRUMENT_LIST!$L$10:$R$716,3,FALSE)),"")</f>
        <v/>
      </c>
      <c r="N433" s="143" t="str">
        <f>IF($J433&lt;&gt;"",IF(VLOOKUP($J433,INSTRUMENT_LIST!$L$10:$R$716,4,FALSE)=0,"",VLOOKUP($J433,INSTRUMENT_LIST!$L$10:$R$716,4,FALSE)),"")&amp;" "&amp;IF($J433&lt;&gt;"",IF(VLOOKUP($J433,INSTRUMENT_LIST!$L$10:$R$716,5,FALSE)=0,"",SUBSTITUTE(VLOOKUP($J433,INSTRUMENT_LIST!$L$10:$R$716,5,FALSE),"LOCAL CONTROL STATION","LCS")),"")</f>
        <v xml:space="preserve"> </v>
      </c>
      <c r="O433" s="143" t="str">
        <f>IF($J433&lt;&gt;"",IF(VLOOKUP($J433,INSTRUMENT_LIST!$L$10:$R$716,6,FALSE)=0,"",VLOOKUP($J433,INSTRUMENT_LIST!$L$10:$R$716,6,FALSE)),"")</f>
        <v/>
      </c>
      <c r="P433" s="143" t="str">
        <f>IF($J433&lt;&gt;"",IF(VLOOKUP($J433,INSTRUMENT_LIST!$L$10:$R$716,7,FALSE)=0,"",VLOOKUP($J433,INSTRUMENT_LIST!$L$10:$R$716,7,FALSE)),"")</f>
        <v/>
      </c>
      <c r="Q433" s="143" t="str">
        <f t="shared" si="175"/>
        <v xml:space="preserve">  </v>
      </c>
      <c r="R433" s="161"/>
      <c r="S433" s="161"/>
      <c r="T433" s="161"/>
      <c r="U433" s="161"/>
      <c r="V433" s="161"/>
      <c r="W433" s="161"/>
      <c r="X433" s="161"/>
      <c r="Y433" s="161"/>
      <c r="Z433" s="161"/>
      <c r="AA433" s="161"/>
      <c r="AB433" s="68" t="str">
        <f t="shared" si="178"/>
        <v>SDI_0602.03</v>
      </c>
      <c r="AC433" s="75"/>
      <c r="AD433" s="75"/>
      <c r="AE433" s="38" t="str">
        <f t="shared" si="176"/>
        <v>SL3-SLW-RCP1</v>
      </c>
      <c r="AF433"/>
      <c r="AG433"/>
      <c r="AH433"/>
      <c r="AI433"/>
    </row>
    <row r="434" spans="1:35" ht="15" customHeight="1" x14ac:dyDescent="0.25">
      <c r="A434" s="276" t="s">
        <v>9</v>
      </c>
      <c r="B434" s="261" t="s">
        <v>523</v>
      </c>
      <c r="C434" s="289" t="s">
        <v>679</v>
      </c>
      <c r="D434" s="73" t="s">
        <v>660</v>
      </c>
      <c r="E434" s="73" t="s">
        <v>676</v>
      </c>
      <c r="F434" s="29" t="str">
        <f>IFERROR(CONCATENATE(VLOOKUP(G434,'LOOK-UP TABLES'!$E$9:$J$101,5,FALSE),C434,D434,VLOOKUP(G434,'LOOK-UP TABLES'!$E$9:$J$101,6,FALSE),E434),"")</f>
        <v>I_0602-04</v>
      </c>
      <c r="G434" s="74" t="s">
        <v>957</v>
      </c>
      <c r="H434" s="26" t="str">
        <f>IFERROR(VLOOKUP(G434,'LOOK-UP TABLES'!$E$9:$J$101,2,FALSE),"")</f>
        <v>SDI</v>
      </c>
      <c r="I434" s="29" t="str">
        <f>IFERROR(VLOOKUP(G434,'LOOK-UP TABLES'!$E$9:$J$101,3,FALSE),"")</f>
        <v>24VDC</v>
      </c>
      <c r="J434" s="21"/>
      <c r="K434" s="511" t="str">
        <f t="shared" si="177"/>
        <v>SPARE</v>
      </c>
      <c r="L434" s="76"/>
      <c r="M434" s="143" t="str">
        <f>IF($J434&lt;&gt;"",IF(VLOOKUP($J434,INSTRUMENT_LIST!$L$10:$R$716,3,FALSE)=0,"",VLOOKUP($J434,INSTRUMENT_LIST!$L$10:$R$716,3,FALSE)),"")</f>
        <v/>
      </c>
      <c r="N434" s="143" t="str">
        <f>IF($J434&lt;&gt;"",IF(VLOOKUP($J434,INSTRUMENT_LIST!$L$10:$R$716,4,FALSE)=0,"",VLOOKUP($J434,INSTRUMENT_LIST!$L$10:$R$716,4,FALSE)),"")&amp;" "&amp;IF($J434&lt;&gt;"",IF(VLOOKUP($J434,INSTRUMENT_LIST!$L$10:$R$716,5,FALSE)=0,"",SUBSTITUTE(VLOOKUP($J434,INSTRUMENT_LIST!$L$10:$R$716,5,FALSE),"LOCAL CONTROL STATION","LCS")),"")</f>
        <v xml:space="preserve"> </v>
      </c>
      <c r="O434" s="143" t="str">
        <f>IF($J434&lt;&gt;"",IF(VLOOKUP($J434,INSTRUMENT_LIST!$L$10:$R$716,6,FALSE)=0,"",VLOOKUP($J434,INSTRUMENT_LIST!$L$10:$R$716,6,FALSE)),"")</f>
        <v/>
      </c>
      <c r="P434" s="143" t="str">
        <f>IF($J434&lt;&gt;"",IF(VLOOKUP($J434,INSTRUMENT_LIST!$L$10:$R$716,7,FALSE)=0,"",VLOOKUP($J434,INSTRUMENT_LIST!$L$10:$R$716,7,FALSE)),"")</f>
        <v/>
      </c>
      <c r="Q434" s="143" t="str">
        <f t="shared" si="175"/>
        <v xml:space="preserve">  </v>
      </c>
      <c r="R434" s="161"/>
      <c r="S434" s="161"/>
      <c r="T434" s="161"/>
      <c r="U434" s="161"/>
      <c r="V434" s="161"/>
      <c r="W434" s="161"/>
      <c r="X434" s="161"/>
      <c r="Y434" s="161"/>
      <c r="Z434" s="161"/>
      <c r="AA434" s="161"/>
      <c r="AB434" s="68" t="str">
        <f t="shared" si="178"/>
        <v>SDI_0602.04</v>
      </c>
      <c r="AC434" s="75"/>
      <c r="AD434" s="75"/>
      <c r="AE434" s="38" t="str">
        <f t="shared" si="176"/>
        <v>SL3-SLW-RCP1</v>
      </c>
      <c r="AF434"/>
      <c r="AG434"/>
      <c r="AH434"/>
      <c r="AI434"/>
    </row>
    <row r="435" spans="1:35" ht="15" customHeight="1" x14ac:dyDescent="0.25">
      <c r="A435" s="276" t="s">
        <v>9</v>
      </c>
      <c r="B435" s="261" t="s">
        <v>523</v>
      </c>
      <c r="C435" s="289" t="s">
        <v>679</v>
      </c>
      <c r="D435" s="73" t="s">
        <v>660</v>
      </c>
      <c r="E435" s="73" t="s">
        <v>678</v>
      </c>
      <c r="F435" s="29" t="str">
        <f>IFERROR(CONCATENATE(VLOOKUP(G435,'LOOK-UP TABLES'!$E$9:$J$101,5,FALSE),C435,D435,VLOOKUP(G435,'LOOK-UP TABLES'!$E$9:$J$101,6,FALSE),E435),"")</f>
        <v>I_0602-05</v>
      </c>
      <c r="G435" s="74" t="s">
        <v>957</v>
      </c>
      <c r="H435" s="26" t="str">
        <f>IFERROR(VLOOKUP(G435,'LOOK-UP TABLES'!$E$9:$J$101,2,FALSE),"")</f>
        <v>SDI</v>
      </c>
      <c r="I435" s="29" t="str">
        <f>IFERROR(VLOOKUP(G435,'LOOK-UP TABLES'!$E$9:$J$101,3,FALSE),"")</f>
        <v>24VDC</v>
      </c>
      <c r="J435" s="21"/>
      <c r="K435" s="511" t="str">
        <f t="shared" si="177"/>
        <v>SPARE</v>
      </c>
      <c r="L435" s="76"/>
      <c r="M435" s="143" t="str">
        <f>IF($J435&lt;&gt;"",IF(VLOOKUP($J435,INSTRUMENT_LIST!$L$10:$R$716,3,FALSE)=0,"",VLOOKUP($J435,INSTRUMENT_LIST!$L$10:$R$716,3,FALSE)),"")</f>
        <v/>
      </c>
      <c r="N435" s="143" t="str">
        <f>IF($J435&lt;&gt;"",IF(VLOOKUP($J435,INSTRUMENT_LIST!$L$10:$R$716,4,FALSE)=0,"",VLOOKUP($J435,INSTRUMENT_LIST!$L$10:$R$716,4,FALSE)),"")&amp;" "&amp;IF($J435&lt;&gt;"",IF(VLOOKUP($J435,INSTRUMENT_LIST!$L$10:$R$716,5,FALSE)=0,"",SUBSTITUTE(VLOOKUP($J435,INSTRUMENT_LIST!$L$10:$R$716,5,FALSE),"LOCAL CONTROL STATION","LCS")),"")</f>
        <v xml:space="preserve"> </v>
      </c>
      <c r="O435" s="143" t="str">
        <f>IF($J435&lt;&gt;"",IF(VLOOKUP($J435,INSTRUMENT_LIST!$L$10:$R$716,6,FALSE)=0,"",VLOOKUP($J435,INSTRUMENT_LIST!$L$10:$R$716,6,FALSE)),"")</f>
        <v/>
      </c>
      <c r="P435" s="143" t="str">
        <f>IF($J435&lt;&gt;"",IF(VLOOKUP($J435,INSTRUMENT_LIST!$L$10:$R$716,7,FALSE)=0,"",VLOOKUP($J435,INSTRUMENT_LIST!$L$10:$R$716,7,FALSE)),"")</f>
        <v/>
      </c>
      <c r="Q435" s="143" t="str">
        <f t="shared" si="175"/>
        <v xml:space="preserve">  </v>
      </c>
      <c r="R435" s="161"/>
      <c r="S435" s="161"/>
      <c r="T435" s="161"/>
      <c r="U435" s="161"/>
      <c r="V435" s="161"/>
      <c r="W435" s="161"/>
      <c r="X435" s="161"/>
      <c r="Y435" s="161"/>
      <c r="Z435" s="161"/>
      <c r="AA435" s="161"/>
      <c r="AB435" s="68" t="str">
        <f t="shared" si="178"/>
        <v>SDI_0602.05</v>
      </c>
      <c r="AC435" s="75"/>
      <c r="AD435" s="75"/>
      <c r="AE435" s="38" t="str">
        <f t="shared" si="176"/>
        <v>SL3-SLW-RCP1</v>
      </c>
      <c r="AF435"/>
      <c r="AG435"/>
      <c r="AH435"/>
      <c r="AI435"/>
    </row>
    <row r="436" spans="1:35" ht="15" customHeight="1" x14ac:dyDescent="0.25">
      <c r="A436" s="276" t="s">
        <v>9</v>
      </c>
      <c r="B436" s="261" t="s">
        <v>523</v>
      </c>
      <c r="C436" s="289" t="s">
        <v>679</v>
      </c>
      <c r="D436" s="73" t="s">
        <v>660</v>
      </c>
      <c r="E436" s="73" t="s">
        <v>679</v>
      </c>
      <c r="F436" s="29" t="str">
        <f>IFERROR(CONCATENATE(VLOOKUP(G436,'LOOK-UP TABLES'!$E$9:$J$101,5,FALSE),C436,D436,VLOOKUP(G436,'LOOK-UP TABLES'!$E$9:$J$101,6,FALSE),E436),"")</f>
        <v>I_0602-06</v>
      </c>
      <c r="G436" s="74" t="s">
        <v>957</v>
      </c>
      <c r="H436" s="26" t="str">
        <f>IFERROR(VLOOKUP(G436,'LOOK-UP TABLES'!$E$9:$J$101,2,FALSE),"")</f>
        <v>SDI</v>
      </c>
      <c r="I436" s="29" t="str">
        <f>IFERROR(VLOOKUP(G436,'LOOK-UP TABLES'!$E$9:$J$101,3,FALSE),"")</f>
        <v>24VDC</v>
      </c>
      <c r="J436" s="21"/>
      <c r="K436" s="511" t="str">
        <f t="shared" si="177"/>
        <v>SPARE</v>
      </c>
      <c r="L436" s="76"/>
      <c r="M436" s="143" t="str">
        <f>IF($J436&lt;&gt;"",IF(VLOOKUP($J436,INSTRUMENT_LIST!$L$10:$R$716,3,FALSE)=0,"",VLOOKUP($J436,INSTRUMENT_LIST!$L$10:$R$716,3,FALSE)),"")</f>
        <v/>
      </c>
      <c r="N436" s="143" t="str">
        <f>IF($J436&lt;&gt;"",IF(VLOOKUP($J436,INSTRUMENT_LIST!$L$10:$R$716,4,FALSE)=0,"",VLOOKUP($J436,INSTRUMENT_LIST!$L$10:$R$716,4,FALSE)),"")&amp;" "&amp;IF($J436&lt;&gt;"",IF(VLOOKUP($J436,INSTRUMENT_LIST!$L$10:$R$716,5,FALSE)=0,"",SUBSTITUTE(VLOOKUP($J436,INSTRUMENT_LIST!$L$10:$R$716,5,FALSE),"LOCAL CONTROL STATION","LCS")),"")</f>
        <v xml:space="preserve"> </v>
      </c>
      <c r="O436" s="143" t="str">
        <f>IF($J436&lt;&gt;"",IF(VLOOKUP($J436,INSTRUMENT_LIST!$L$10:$R$716,6,FALSE)=0,"",VLOOKUP($J436,INSTRUMENT_LIST!$L$10:$R$716,6,FALSE)),"")</f>
        <v/>
      </c>
      <c r="P436" s="143" t="str">
        <f>IF($J436&lt;&gt;"",IF(VLOOKUP($J436,INSTRUMENT_LIST!$L$10:$R$716,7,FALSE)=0,"",VLOOKUP($J436,INSTRUMENT_LIST!$L$10:$R$716,7,FALSE)),"")</f>
        <v/>
      </c>
      <c r="Q436" s="143" t="str">
        <f t="shared" si="175"/>
        <v xml:space="preserve">  </v>
      </c>
      <c r="R436" s="161"/>
      <c r="S436" s="161"/>
      <c r="T436" s="161"/>
      <c r="U436" s="161"/>
      <c r="V436" s="161"/>
      <c r="W436" s="161"/>
      <c r="X436" s="161"/>
      <c r="Y436" s="161"/>
      <c r="Z436" s="161"/>
      <c r="AA436" s="161"/>
      <c r="AB436" s="68" t="str">
        <f t="shared" si="178"/>
        <v>SDI_0602.06</v>
      </c>
      <c r="AC436" s="75"/>
      <c r="AD436" s="75"/>
      <c r="AE436" s="38" t="str">
        <f t="shared" si="176"/>
        <v>SL3-SLW-RCP1</v>
      </c>
      <c r="AF436"/>
      <c r="AG436"/>
      <c r="AH436"/>
      <c r="AI436"/>
    </row>
    <row r="437" spans="1:35" ht="15" customHeight="1" x14ac:dyDescent="0.25">
      <c r="A437" s="276" t="s">
        <v>9</v>
      </c>
      <c r="B437" s="261" t="s">
        <v>523</v>
      </c>
      <c r="C437" s="289" t="s">
        <v>679</v>
      </c>
      <c r="D437" s="73" t="s">
        <v>660</v>
      </c>
      <c r="E437" s="73" t="s">
        <v>680</v>
      </c>
      <c r="F437" s="29" t="str">
        <f>IFERROR(CONCATENATE(VLOOKUP(G437,'LOOK-UP TABLES'!$E$9:$J$101,5,FALSE),C437,D437,VLOOKUP(G437,'LOOK-UP TABLES'!$E$9:$J$101,6,FALSE),E437),"")</f>
        <v>I_0602-07</v>
      </c>
      <c r="G437" s="74" t="s">
        <v>957</v>
      </c>
      <c r="H437" s="26" t="str">
        <f>IFERROR(VLOOKUP(G437,'LOOK-UP TABLES'!$E$9:$J$101,2,FALSE),"")</f>
        <v>SDI</v>
      </c>
      <c r="I437" s="29" t="str">
        <f>IFERROR(VLOOKUP(G437,'LOOK-UP TABLES'!$E$9:$J$101,3,FALSE),"")</f>
        <v>24VDC</v>
      </c>
      <c r="J437" s="21"/>
      <c r="K437" s="511" t="str">
        <f t="shared" si="177"/>
        <v>SPARE</v>
      </c>
      <c r="L437" s="76"/>
      <c r="M437" s="143" t="str">
        <f>IF($J437&lt;&gt;"",IF(VLOOKUP($J437,INSTRUMENT_LIST!$L$10:$R$716,3,FALSE)=0,"",VLOOKUP($J437,INSTRUMENT_LIST!$L$10:$R$716,3,FALSE)),"")</f>
        <v/>
      </c>
      <c r="N437" s="143" t="str">
        <f>IF($J437&lt;&gt;"",IF(VLOOKUP($J437,INSTRUMENT_LIST!$L$10:$R$716,4,FALSE)=0,"",VLOOKUP($J437,INSTRUMENT_LIST!$L$10:$R$716,4,FALSE)),"")&amp;" "&amp;IF($J437&lt;&gt;"",IF(VLOOKUP($J437,INSTRUMENT_LIST!$L$10:$R$716,5,FALSE)=0,"",SUBSTITUTE(VLOOKUP($J437,INSTRUMENT_LIST!$L$10:$R$716,5,FALSE),"LOCAL CONTROL STATION","LCS")),"")</f>
        <v xml:space="preserve"> </v>
      </c>
      <c r="O437" s="143" t="str">
        <f>IF($J437&lt;&gt;"",IF(VLOOKUP($J437,INSTRUMENT_LIST!$L$10:$R$716,6,FALSE)=0,"",VLOOKUP($J437,INSTRUMENT_LIST!$L$10:$R$716,6,FALSE)),"")</f>
        <v/>
      </c>
      <c r="P437" s="143" t="str">
        <f>IF($J437&lt;&gt;"",IF(VLOOKUP($J437,INSTRUMENT_LIST!$L$10:$R$716,7,FALSE)=0,"",VLOOKUP($J437,INSTRUMENT_LIST!$L$10:$R$716,7,FALSE)),"")</f>
        <v/>
      </c>
      <c r="Q437" s="143" t="str">
        <f t="shared" si="175"/>
        <v xml:space="preserve">  </v>
      </c>
      <c r="R437" s="161"/>
      <c r="S437" s="161"/>
      <c r="T437" s="161"/>
      <c r="U437" s="161"/>
      <c r="V437" s="161"/>
      <c r="W437" s="161"/>
      <c r="X437" s="161"/>
      <c r="Y437" s="161"/>
      <c r="Z437" s="161"/>
      <c r="AA437" s="161"/>
      <c r="AB437" s="68" t="str">
        <f t="shared" si="178"/>
        <v>SDI_0602.07</v>
      </c>
      <c r="AC437" s="75"/>
      <c r="AD437" s="75"/>
      <c r="AE437" s="38" t="str">
        <f t="shared" si="176"/>
        <v>SL3-SLW-RCP1</v>
      </c>
      <c r="AF437"/>
      <c r="AG437"/>
      <c r="AH437"/>
      <c r="AI437"/>
    </row>
    <row r="438" spans="1:35" ht="15" customHeight="1" x14ac:dyDescent="0.25">
      <c r="A438" s="320"/>
      <c r="D438"/>
      <c r="E438"/>
      <c r="F438"/>
      <c r="G438"/>
      <c r="H438"/>
      <c r="I438"/>
      <c r="J438" s="336"/>
      <c r="K438" s="336"/>
      <c r="L438" s="350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 s="30"/>
      <c r="AD438" s="30"/>
      <c r="AF438"/>
      <c r="AG438"/>
      <c r="AH438"/>
      <c r="AI438"/>
    </row>
    <row r="439" spans="1:35" ht="15" customHeight="1" x14ac:dyDescent="0.25">
      <c r="A439" s="144" t="s">
        <v>9</v>
      </c>
      <c r="B439" s="252" t="s">
        <v>523</v>
      </c>
      <c r="C439" s="60" t="s">
        <v>679</v>
      </c>
      <c r="D439" s="341" t="s">
        <v>661</v>
      </c>
      <c r="E439" s="61"/>
      <c r="F439" s="340" t="str">
        <f>IFERROR(CONCATENATE(VLOOKUP(G439,'LOOK-UP TABLES'!$E$5:$J$101,5,FALSE),C439,D439,VLOOKUP(G439,'LOOK-UP TABLES'!$E$5:$J$101,6,FALSE),E439),"")</f>
        <v>FPD-0603</v>
      </c>
      <c r="G439" s="61" t="s">
        <v>955</v>
      </c>
      <c r="H439" s="340"/>
      <c r="I439" s="61"/>
      <c r="J439" s="344"/>
      <c r="K439" s="344"/>
      <c r="L439" s="345"/>
      <c r="M439" s="340" t="s">
        <v>956</v>
      </c>
      <c r="N439" s="340"/>
      <c r="O439" s="61"/>
      <c r="P439" s="61"/>
      <c r="Q439" s="308" t="str">
        <f t="shared" ref="Q439:Q447" si="179">CONCATENATE(M439,IF(M439&lt;&gt;""," ",""),N439,IF(N439&lt;&gt;""," ",""),O439,IF(O439&lt;&gt;""," ",""),P439,IF(P439&lt;&gt;""," ",""))</f>
        <v xml:space="preserve">Power Distribution </v>
      </c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4"/>
      <c r="AD439" s="65"/>
      <c r="AE439" s="38" t="str">
        <f t="shared" ref="AE439:AE447" si="180">B439</f>
        <v>SL3-SLW-RCP1</v>
      </c>
      <c r="AF439"/>
      <c r="AG439"/>
      <c r="AH439"/>
      <c r="AI439"/>
    </row>
    <row r="440" spans="1:35" ht="15" customHeight="1" x14ac:dyDescent="0.25">
      <c r="A440" s="275" t="s">
        <v>9</v>
      </c>
      <c r="B440" s="261" t="s">
        <v>523</v>
      </c>
      <c r="C440" s="289" t="s">
        <v>679</v>
      </c>
      <c r="D440" s="73" t="s">
        <v>661</v>
      </c>
      <c r="E440" s="73" t="s">
        <v>786</v>
      </c>
      <c r="F440" s="29" t="str">
        <f>IFERROR(CONCATENATE(VLOOKUP(G440,'LOOK-UP TABLES'!$E$9:$J$101,5,FALSE),C440,D440,VLOOKUP(G440,'LOOK-UP TABLES'!$E$9:$J$101,6,FALSE),E440),"")</f>
        <v>O_0603-00</v>
      </c>
      <c r="G440" s="74" t="s">
        <v>1001</v>
      </c>
      <c r="H440" s="26" t="str">
        <f>IFERROR(VLOOKUP(G440,'LOOK-UP TABLES'!$E$9:$J$101,2,FALSE),"")</f>
        <v>SDO</v>
      </c>
      <c r="I440" s="29" t="str">
        <f>IFERROR(VLOOKUP(G440,'LOOK-UP TABLES'!$E$9:$J$101,3,FALSE),"")</f>
        <v>24VDC</v>
      </c>
      <c r="J440" s="75" t="s">
        <v>1030</v>
      </c>
      <c r="K440" s="511" t="str">
        <f t="shared" ref="K440:K447" si="181">IF(J440&lt;&gt;"",CONCATENATE(J440,L440),"SPARE")</f>
        <v>SL3-SLW-RCP1-ESR1</v>
      </c>
      <c r="L440" s="76"/>
      <c r="M440" s="143" t="s">
        <v>61</v>
      </c>
      <c r="N440" s="143" t="s">
        <v>1031</v>
      </c>
      <c r="O440" s="143" t="s">
        <v>1039</v>
      </c>
      <c r="P440" s="143" t="s">
        <v>1040</v>
      </c>
      <c r="Q440" s="143" t="str">
        <f t="shared" si="179"/>
        <v xml:space="preserve">Shiploader 3 Slew Motor 1-8 Brakes &amp; Rail Clamps 1-2 Safety Stop ESR1  Relay </v>
      </c>
      <c r="R440" s="161"/>
      <c r="S440" s="161"/>
      <c r="T440" s="161"/>
      <c r="U440" s="161"/>
      <c r="V440" s="161"/>
      <c r="W440" s="161"/>
      <c r="X440" s="161"/>
      <c r="Y440" s="161"/>
      <c r="Z440" s="161"/>
      <c r="AA440" s="161"/>
      <c r="AB440" s="68" t="str">
        <f t="shared" ref="AB440:AB447" si="182">IF((OR(H440="AI",H440="AO")),CONCATENATE(H440,"_",C440,D440,"_CH[",E440,"]"),CONCATENATE(H440,"_",C440,D440,".",E440))</f>
        <v>SDO_0603.00</v>
      </c>
      <c r="AC440" s="75"/>
      <c r="AD440" s="75"/>
      <c r="AE440" s="38" t="str">
        <f t="shared" si="180"/>
        <v>SL3-SLW-RCP1</v>
      </c>
      <c r="AF440"/>
      <c r="AG440"/>
      <c r="AH440"/>
      <c r="AI440"/>
    </row>
    <row r="441" spans="1:35" ht="15" customHeight="1" x14ac:dyDescent="0.25">
      <c r="A441" s="275" t="s">
        <v>9</v>
      </c>
      <c r="B441" s="261" t="s">
        <v>523</v>
      </c>
      <c r="C441" s="289" t="s">
        <v>679</v>
      </c>
      <c r="D441" s="73" t="s">
        <v>661</v>
      </c>
      <c r="E441" s="73" t="s">
        <v>645</v>
      </c>
      <c r="F441" s="29" t="str">
        <f>IFERROR(CONCATENATE(VLOOKUP(G441,'LOOK-UP TABLES'!$E$9:$J$101,5,FALSE),C441,D441,VLOOKUP(G441,'LOOK-UP TABLES'!$E$9:$J$101,6,FALSE),E441),"")</f>
        <v>O_0603-01</v>
      </c>
      <c r="G441" s="74" t="s">
        <v>1001</v>
      </c>
      <c r="H441" s="26" t="str">
        <f>IFERROR(VLOOKUP(G441,'LOOK-UP TABLES'!$E$9:$J$101,2,FALSE),"")</f>
        <v>SDO</v>
      </c>
      <c r="I441" s="29" t="str">
        <f>IFERROR(VLOOKUP(G441,'LOOK-UP TABLES'!$E$9:$J$101,3,FALSE),"")</f>
        <v>24VDC</v>
      </c>
      <c r="J441" s="75"/>
      <c r="K441" s="511" t="str">
        <f t="shared" si="181"/>
        <v>SPARE</v>
      </c>
      <c r="L441" s="76"/>
      <c r="M441" s="143" t="str">
        <f>IF($J441&lt;&gt;"",IF(VLOOKUP($J441,INSTRUMENT_LIST!$L$10:$R$716,3,FALSE)=0,"",VLOOKUP($J441,INSTRUMENT_LIST!$L$10:$R$716,3,FALSE)),"")</f>
        <v/>
      </c>
      <c r="N441" s="143" t="str">
        <f>IF($J441&lt;&gt;"",IF(VLOOKUP($J441,INSTRUMENT_LIST!$L$10:$R$716,4,FALSE)=0,"",VLOOKUP($J441,INSTRUMENT_LIST!$L$10:$R$716,4,FALSE)),"")&amp;" "&amp;IF($J441&lt;&gt;"",IF(VLOOKUP($J441,INSTRUMENT_LIST!$L$10:$R$716,5,FALSE)=0,"",SUBSTITUTE(VLOOKUP($J441,INSTRUMENT_LIST!$L$10:$R$716,5,FALSE),"LOCAL CONTROL STATION","LCS")),"")</f>
        <v xml:space="preserve"> </v>
      </c>
      <c r="O441" s="143" t="str">
        <f>IF($J441&lt;&gt;"",IF(VLOOKUP($J441,INSTRUMENT_LIST!$L$10:$R$716,6,FALSE)=0,"",VLOOKUP($J441,INSTRUMENT_LIST!$L$10:$R$716,6,FALSE)),"")</f>
        <v/>
      </c>
      <c r="P441" s="143" t="str">
        <f>IF($J441&lt;&gt;"",IF(VLOOKUP($J441,INSTRUMENT_LIST!$L$10:$R$716,7,FALSE)=0,"",VLOOKUP($J441,INSTRUMENT_LIST!$L$10:$R$716,7,FALSE)),"")</f>
        <v/>
      </c>
      <c r="Q441" s="143" t="str">
        <f t="shared" si="179"/>
        <v xml:space="preserve">  </v>
      </c>
      <c r="R441" s="161"/>
      <c r="S441" s="161"/>
      <c r="T441" s="161"/>
      <c r="U441" s="161"/>
      <c r="V441" s="161"/>
      <c r="W441" s="161"/>
      <c r="X441" s="161"/>
      <c r="Y441" s="161"/>
      <c r="Z441" s="161"/>
      <c r="AA441" s="161"/>
      <c r="AB441" s="68" t="str">
        <f t="shared" si="182"/>
        <v>SDO_0603.01</v>
      </c>
      <c r="AC441" s="75"/>
      <c r="AD441" s="75"/>
      <c r="AE441" s="38" t="str">
        <f t="shared" si="180"/>
        <v>SL3-SLW-RCP1</v>
      </c>
      <c r="AF441"/>
      <c r="AG441"/>
      <c r="AH441"/>
      <c r="AI441"/>
    </row>
    <row r="442" spans="1:35" ht="15" customHeight="1" x14ac:dyDescent="0.25">
      <c r="A442" s="275" t="s">
        <v>9</v>
      </c>
      <c r="B442" s="261" t="s">
        <v>523</v>
      </c>
      <c r="C442" s="289" t="s">
        <v>679</v>
      </c>
      <c r="D442" s="73" t="s">
        <v>661</v>
      </c>
      <c r="E442" s="73" t="s">
        <v>660</v>
      </c>
      <c r="F442" s="29" t="str">
        <f>IFERROR(CONCATENATE(VLOOKUP(G442,'LOOK-UP TABLES'!$E$9:$J$101,5,FALSE),C442,D442,VLOOKUP(G442,'LOOK-UP TABLES'!$E$9:$J$101,6,FALSE),E442),"")</f>
        <v>O_0603-02</v>
      </c>
      <c r="G442" s="74" t="s">
        <v>1001</v>
      </c>
      <c r="H442" s="26" t="str">
        <f>IFERROR(VLOOKUP(G442,'LOOK-UP TABLES'!$E$9:$J$101,2,FALSE),"")</f>
        <v>SDO</v>
      </c>
      <c r="I442" s="29" t="str">
        <f>IFERROR(VLOOKUP(G442,'LOOK-UP TABLES'!$E$9:$J$101,3,FALSE),"")</f>
        <v>24VDC</v>
      </c>
      <c r="J442" s="21"/>
      <c r="K442" s="511" t="str">
        <f t="shared" si="181"/>
        <v>SPARE</v>
      </c>
      <c r="L442" s="76"/>
      <c r="M442" s="143" t="str">
        <f>IF($J442&lt;&gt;"",IF(VLOOKUP($J442,INSTRUMENT_LIST!$L$10:$R$716,3,FALSE)=0,"",VLOOKUP($J442,INSTRUMENT_LIST!$L$10:$R$716,3,FALSE)),"")</f>
        <v/>
      </c>
      <c r="N442" s="143" t="str">
        <f>IF($J442&lt;&gt;"",IF(VLOOKUP($J442,INSTRUMENT_LIST!$L$10:$R$716,4,FALSE)=0,"",VLOOKUP($J442,INSTRUMENT_LIST!$L$10:$R$716,4,FALSE)),"")&amp;" "&amp;IF($J442&lt;&gt;"",IF(VLOOKUP($J442,INSTRUMENT_LIST!$L$10:$R$716,5,FALSE)=0,"",SUBSTITUTE(VLOOKUP($J442,INSTRUMENT_LIST!$L$10:$R$716,5,FALSE),"LOCAL CONTROL STATION","LCS")),"")</f>
        <v xml:space="preserve"> </v>
      </c>
      <c r="O442" s="143" t="str">
        <f>IF($J442&lt;&gt;"",IF(VLOOKUP($J442,INSTRUMENT_LIST!$L$10:$R$716,6,FALSE)=0,"",VLOOKUP($J442,INSTRUMENT_LIST!$L$10:$R$716,6,FALSE)),"")</f>
        <v/>
      </c>
      <c r="P442" s="143" t="str">
        <f>IF($J442&lt;&gt;"",IF(VLOOKUP($J442,INSTRUMENT_LIST!$L$10:$R$716,7,FALSE)=0,"",VLOOKUP($J442,INSTRUMENT_LIST!$L$10:$R$716,7,FALSE)),"")</f>
        <v/>
      </c>
      <c r="Q442" s="143" t="str">
        <f t="shared" si="179"/>
        <v xml:space="preserve">  </v>
      </c>
      <c r="R442" s="161"/>
      <c r="S442" s="161"/>
      <c r="T442" s="161"/>
      <c r="U442" s="161"/>
      <c r="V442" s="161"/>
      <c r="W442" s="161"/>
      <c r="X442" s="161"/>
      <c r="Y442" s="161"/>
      <c r="Z442" s="161"/>
      <c r="AA442" s="161"/>
      <c r="AB442" s="68" t="str">
        <f t="shared" si="182"/>
        <v>SDO_0603.02</v>
      </c>
      <c r="AC442" s="75"/>
      <c r="AD442" s="75"/>
      <c r="AE442" s="38" t="str">
        <f t="shared" si="180"/>
        <v>SL3-SLW-RCP1</v>
      </c>
      <c r="AF442"/>
      <c r="AG442"/>
      <c r="AH442"/>
      <c r="AI442"/>
    </row>
    <row r="443" spans="1:35" ht="15" customHeight="1" x14ac:dyDescent="0.25">
      <c r="A443" s="275" t="s">
        <v>9</v>
      </c>
      <c r="B443" s="261" t="s">
        <v>523</v>
      </c>
      <c r="C443" s="289" t="s">
        <v>679</v>
      </c>
      <c r="D443" s="73" t="s">
        <v>661</v>
      </c>
      <c r="E443" s="73" t="s">
        <v>661</v>
      </c>
      <c r="F443" s="29" t="str">
        <f>IFERROR(CONCATENATE(VLOOKUP(G443,'LOOK-UP TABLES'!$E$9:$J$101,5,FALSE),C443,D443,VLOOKUP(G443,'LOOK-UP TABLES'!$E$9:$J$101,6,FALSE),E443),"")</f>
        <v>O_0603-03</v>
      </c>
      <c r="G443" s="74" t="s">
        <v>1001</v>
      </c>
      <c r="H443" s="26" t="str">
        <f>IFERROR(VLOOKUP(G443,'LOOK-UP TABLES'!$E$9:$J$101,2,FALSE),"")</f>
        <v>SDO</v>
      </c>
      <c r="I443" s="29" t="str">
        <f>IFERROR(VLOOKUP(G443,'LOOK-UP TABLES'!$E$9:$J$101,3,FALSE),"")</f>
        <v>24VDC</v>
      </c>
      <c r="J443" s="21"/>
      <c r="K443" s="511" t="str">
        <f t="shared" si="181"/>
        <v>SPARE</v>
      </c>
      <c r="L443" s="76"/>
      <c r="M443" s="143" t="str">
        <f>IF($J443&lt;&gt;"",IF(VLOOKUP($J443,INSTRUMENT_LIST!$L$10:$R$716,3,FALSE)=0,"",VLOOKUP($J443,INSTRUMENT_LIST!$L$10:$R$716,3,FALSE)),"")</f>
        <v/>
      </c>
      <c r="N443" s="143" t="str">
        <f>IF($J443&lt;&gt;"",IF(VLOOKUP($J443,INSTRUMENT_LIST!$L$10:$R$716,4,FALSE)=0,"",VLOOKUP($J443,INSTRUMENT_LIST!$L$10:$R$716,4,FALSE)),"")&amp;" "&amp;IF($J443&lt;&gt;"",IF(VLOOKUP($J443,INSTRUMENT_LIST!$L$10:$R$716,5,FALSE)=0,"",SUBSTITUTE(VLOOKUP($J443,INSTRUMENT_LIST!$L$10:$R$716,5,FALSE),"LOCAL CONTROL STATION","LCS")),"")</f>
        <v xml:space="preserve"> </v>
      </c>
      <c r="O443" s="143" t="str">
        <f>IF($J443&lt;&gt;"",IF(VLOOKUP($J443,INSTRUMENT_LIST!$L$10:$R$716,6,FALSE)=0,"",VLOOKUP($J443,INSTRUMENT_LIST!$L$10:$R$716,6,FALSE)),"")</f>
        <v/>
      </c>
      <c r="P443" s="143" t="str">
        <f>IF($J443&lt;&gt;"",IF(VLOOKUP($J443,INSTRUMENT_LIST!$L$10:$R$716,7,FALSE)=0,"",VLOOKUP($J443,INSTRUMENT_LIST!$L$10:$R$716,7,FALSE)),"")</f>
        <v/>
      </c>
      <c r="Q443" s="143" t="str">
        <f t="shared" si="179"/>
        <v xml:space="preserve">  </v>
      </c>
      <c r="R443" s="161"/>
      <c r="S443" s="161"/>
      <c r="T443" s="161"/>
      <c r="U443" s="161"/>
      <c r="V443" s="161"/>
      <c r="W443" s="161"/>
      <c r="X443" s="161"/>
      <c r="Y443" s="161"/>
      <c r="Z443" s="161"/>
      <c r="AA443" s="161"/>
      <c r="AB443" s="68" t="str">
        <f t="shared" si="182"/>
        <v>SDO_0603.03</v>
      </c>
      <c r="AC443" s="75"/>
      <c r="AD443" s="75"/>
      <c r="AE443" s="38" t="str">
        <f t="shared" si="180"/>
        <v>SL3-SLW-RCP1</v>
      </c>
      <c r="AF443"/>
      <c r="AG443"/>
      <c r="AH443"/>
      <c r="AI443"/>
    </row>
    <row r="444" spans="1:35" ht="15" customHeight="1" x14ac:dyDescent="0.25">
      <c r="A444" s="275" t="s">
        <v>9</v>
      </c>
      <c r="B444" s="261" t="s">
        <v>523</v>
      </c>
      <c r="C444" s="289" t="s">
        <v>679</v>
      </c>
      <c r="D444" s="73" t="s">
        <v>661</v>
      </c>
      <c r="E444" s="73" t="s">
        <v>676</v>
      </c>
      <c r="F444" s="29" t="str">
        <f>IFERROR(CONCATENATE(VLOOKUP(G444,'LOOK-UP TABLES'!$E$9:$J$101,5,FALSE),C444,D444,VLOOKUP(G444,'LOOK-UP TABLES'!$E$9:$J$101,6,FALSE),E444),"")</f>
        <v>O_0603-04</v>
      </c>
      <c r="G444" s="74" t="s">
        <v>1001</v>
      </c>
      <c r="H444" s="26" t="str">
        <f>IFERROR(VLOOKUP(G444,'LOOK-UP TABLES'!$E$9:$J$101,2,FALSE),"")</f>
        <v>SDO</v>
      </c>
      <c r="I444" s="29" t="str">
        <f>IFERROR(VLOOKUP(G444,'LOOK-UP TABLES'!$E$9:$J$101,3,FALSE),"")</f>
        <v>24VDC</v>
      </c>
      <c r="J444" s="21"/>
      <c r="K444" s="511" t="str">
        <f t="shared" si="181"/>
        <v>SPARE</v>
      </c>
      <c r="L444" s="76"/>
      <c r="M444" s="143" t="str">
        <f>IF($J444&lt;&gt;"",IF(VLOOKUP($J444,INSTRUMENT_LIST!$L$10:$R$716,3,FALSE)=0,"",VLOOKUP($J444,INSTRUMENT_LIST!$L$10:$R$716,3,FALSE)),"")</f>
        <v/>
      </c>
      <c r="N444" s="143" t="str">
        <f>IF($J444&lt;&gt;"",IF(VLOOKUP($J444,INSTRUMENT_LIST!$L$10:$R$716,4,FALSE)=0,"",VLOOKUP($J444,INSTRUMENT_LIST!$L$10:$R$716,4,FALSE)),"")&amp;" "&amp;IF($J444&lt;&gt;"",IF(VLOOKUP($J444,INSTRUMENT_LIST!$L$10:$R$716,5,FALSE)=0,"",SUBSTITUTE(VLOOKUP($J444,INSTRUMENT_LIST!$L$10:$R$716,5,FALSE),"LOCAL CONTROL STATION","LCS")),"")</f>
        <v xml:space="preserve"> </v>
      </c>
      <c r="O444" s="143" t="str">
        <f>IF($J444&lt;&gt;"",IF(VLOOKUP($J444,INSTRUMENT_LIST!$L$10:$R$716,6,FALSE)=0,"",VLOOKUP($J444,INSTRUMENT_LIST!$L$10:$R$716,6,FALSE)),"")</f>
        <v/>
      </c>
      <c r="P444" s="143" t="str">
        <f>IF($J444&lt;&gt;"",IF(VLOOKUP($J444,INSTRUMENT_LIST!$L$10:$R$716,7,FALSE)=0,"",VLOOKUP($J444,INSTRUMENT_LIST!$L$10:$R$716,7,FALSE)),"")</f>
        <v/>
      </c>
      <c r="Q444" s="143" t="str">
        <f t="shared" si="179"/>
        <v xml:space="preserve">  </v>
      </c>
      <c r="R444" s="161"/>
      <c r="S444" s="161"/>
      <c r="T444" s="161"/>
      <c r="U444" s="161"/>
      <c r="V444" s="161"/>
      <c r="W444" s="161"/>
      <c r="X444" s="161"/>
      <c r="Y444" s="161"/>
      <c r="Z444" s="161"/>
      <c r="AA444" s="161"/>
      <c r="AB444" s="68" t="str">
        <f t="shared" si="182"/>
        <v>SDO_0603.04</v>
      </c>
      <c r="AC444" s="75"/>
      <c r="AD444" s="75"/>
      <c r="AE444" s="38" t="str">
        <f t="shared" si="180"/>
        <v>SL3-SLW-RCP1</v>
      </c>
      <c r="AF444"/>
      <c r="AG444"/>
      <c r="AH444"/>
      <c r="AI444"/>
    </row>
    <row r="445" spans="1:35" ht="15" customHeight="1" x14ac:dyDescent="0.25">
      <c r="A445" s="275" t="s">
        <v>9</v>
      </c>
      <c r="B445" s="261" t="s">
        <v>523</v>
      </c>
      <c r="C445" s="289" t="s">
        <v>679</v>
      </c>
      <c r="D445" s="73" t="s">
        <v>661</v>
      </c>
      <c r="E445" s="73" t="s">
        <v>678</v>
      </c>
      <c r="F445" s="29" t="str">
        <f>IFERROR(CONCATENATE(VLOOKUP(G445,'LOOK-UP TABLES'!$E$9:$J$101,5,FALSE),C445,D445,VLOOKUP(G445,'LOOK-UP TABLES'!$E$9:$J$101,6,FALSE),E445),"")</f>
        <v>O_0603-05</v>
      </c>
      <c r="G445" s="74" t="s">
        <v>1001</v>
      </c>
      <c r="H445" s="26" t="str">
        <f>IFERROR(VLOOKUP(G445,'LOOK-UP TABLES'!$E$9:$J$101,2,FALSE),"")</f>
        <v>SDO</v>
      </c>
      <c r="I445" s="29" t="str">
        <f>IFERROR(VLOOKUP(G445,'LOOK-UP TABLES'!$E$9:$J$101,3,FALSE),"")</f>
        <v>24VDC</v>
      </c>
      <c r="J445" s="21"/>
      <c r="K445" s="511" t="str">
        <f t="shared" si="181"/>
        <v>SPARE</v>
      </c>
      <c r="L445" s="76"/>
      <c r="M445" s="143" t="str">
        <f>IF($J445&lt;&gt;"",IF(VLOOKUP($J445,INSTRUMENT_LIST!$L$10:$R$716,3,FALSE)=0,"",VLOOKUP($J445,INSTRUMENT_LIST!$L$10:$R$716,3,FALSE)),"")</f>
        <v/>
      </c>
      <c r="N445" s="143" t="str">
        <f>IF($J445&lt;&gt;"",IF(VLOOKUP($J445,INSTRUMENT_LIST!$L$10:$R$716,4,FALSE)=0,"",VLOOKUP($J445,INSTRUMENT_LIST!$L$10:$R$716,4,FALSE)),"")&amp;" "&amp;IF($J445&lt;&gt;"",IF(VLOOKUP($J445,INSTRUMENT_LIST!$L$10:$R$716,5,FALSE)=0,"",SUBSTITUTE(VLOOKUP($J445,INSTRUMENT_LIST!$L$10:$R$716,5,FALSE),"LOCAL CONTROL STATION","LCS")),"")</f>
        <v xml:space="preserve"> </v>
      </c>
      <c r="O445" s="143" t="str">
        <f>IF($J445&lt;&gt;"",IF(VLOOKUP($J445,INSTRUMENT_LIST!$L$10:$R$716,6,FALSE)=0,"",VLOOKUP($J445,INSTRUMENT_LIST!$L$10:$R$716,6,FALSE)),"")</f>
        <v/>
      </c>
      <c r="P445" s="143" t="str">
        <f>IF($J445&lt;&gt;"",IF(VLOOKUP($J445,INSTRUMENT_LIST!$L$10:$R$716,7,FALSE)=0,"",VLOOKUP($J445,INSTRUMENT_LIST!$L$10:$R$716,7,FALSE)),"")</f>
        <v/>
      </c>
      <c r="Q445" s="143" t="str">
        <f t="shared" si="179"/>
        <v xml:space="preserve">  </v>
      </c>
      <c r="R445" s="161"/>
      <c r="S445" s="161"/>
      <c r="T445" s="161"/>
      <c r="U445" s="161"/>
      <c r="V445" s="161"/>
      <c r="W445" s="161"/>
      <c r="X445" s="161"/>
      <c r="Y445" s="161"/>
      <c r="Z445" s="161"/>
      <c r="AA445" s="161"/>
      <c r="AB445" s="68" t="str">
        <f t="shared" si="182"/>
        <v>SDO_0603.05</v>
      </c>
      <c r="AC445" s="75"/>
      <c r="AD445" s="75"/>
      <c r="AE445" s="38" t="str">
        <f t="shared" si="180"/>
        <v>SL3-SLW-RCP1</v>
      </c>
      <c r="AF445"/>
      <c r="AG445"/>
      <c r="AH445"/>
      <c r="AI445"/>
    </row>
    <row r="446" spans="1:35" ht="15" customHeight="1" x14ac:dyDescent="0.25">
      <c r="A446" s="275" t="s">
        <v>9</v>
      </c>
      <c r="B446" s="261" t="s">
        <v>523</v>
      </c>
      <c r="C446" s="289" t="s">
        <v>679</v>
      </c>
      <c r="D446" s="73" t="s">
        <v>661</v>
      </c>
      <c r="E446" s="73" t="s">
        <v>679</v>
      </c>
      <c r="F446" s="29" t="str">
        <f>IFERROR(CONCATENATE(VLOOKUP(G446,'LOOK-UP TABLES'!$E$9:$J$101,5,FALSE),C446,D446,VLOOKUP(G446,'LOOK-UP TABLES'!$E$9:$J$101,6,FALSE),E446),"")</f>
        <v>O_0603-06</v>
      </c>
      <c r="G446" s="74" t="s">
        <v>1001</v>
      </c>
      <c r="H446" s="26" t="str">
        <f>IFERROR(VLOOKUP(G446,'LOOK-UP TABLES'!$E$9:$J$101,2,FALSE),"")</f>
        <v>SDO</v>
      </c>
      <c r="I446" s="29" t="str">
        <f>IFERROR(VLOOKUP(G446,'LOOK-UP TABLES'!$E$9:$J$101,3,FALSE),"")</f>
        <v>24VDC</v>
      </c>
      <c r="J446" s="21"/>
      <c r="K446" s="511" t="str">
        <f t="shared" si="181"/>
        <v>SPARE</v>
      </c>
      <c r="L446" s="76"/>
      <c r="M446" s="143" t="str">
        <f>IF($J446&lt;&gt;"",IF(VLOOKUP($J446,INSTRUMENT_LIST!$L$10:$R$716,3,FALSE)=0,"",VLOOKUP($J446,INSTRUMENT_LIST!$L$10:$R$716,3,FALSE)),"")</f>
        <v/>
      </c>
      <c r="N446" s="143" t="str">
        <f>IF($J446&lt;&gt;"",IF(VLOOKUP($J446,INSTRUMENT_LIST!$L$10:$R$716,4,FALSE)=0,"",VLOOKUP($J446,INSTRUMENT_LIST!$L$10:$R$716,4,FALSE)),"")&amp;" "&amp;IF($J446&lt;&gt;"",IF(VLOOKUP($J446,INSTRUMENT_LIST!$L$10:$R$716,5,FALSE)=0,"",SUBSTITUTE(VLOOKUP($J446,INSTRUMENT_LIST!$L$10:$R$716,5,FALSE),"LOCAL CONTROL STATION","LCS")),"")</f>
        <v xml:space="preserve"> </v>
      </c>
      <c r="O446" s="143" t="str">
        <f>IF($J446&lt;&gt;"",IF(VLOOKUP($J446,INSTRUMENT_LIST!$L$10:$R$716,6,FALSE)=0,"",VLOOKUP($J446,INSTRUMENT_LIST!$L$10:$R$716,6,FALSE)),"")</f>
        <v/>
      </c>
      <c r="P446" s="143" t="str">
        <f>IF($J446&lt;&gt;"",IF(VLOOKUP($J446,INSTRUMENT_LIST!$L$10:$R$716,7,FALSE)=0,"",VLOOKUP($J446,INSTRUMENT_LIST!$L$10:$R$716,7,FALSE)),"")</f>
        <v/>
      </c>
      <c r="Q446" s="143" t="str">
        <f t="shared" si="179"/>
        <v xml:space="preserve">  </v>
      </c>
      <c r="R446" s="161"/>
      <c r="S446" s="161"/>
      <c r="T446" s="161"/>
      <c r="U446" s="161"/>
      <c r="V446" s="161"/>
      <c r="W446" s="161"/>
      <c r="X446" s="161"/>
      <c r="Y446" s="161"/>
      <c r="Z446" s="161"/>
      <c r="AA446" s="161"/>
      <c r="AB446" s="68" t="str">
        <f t="shared" si="182"/>
        <v>SDO_0603.06</v>
      </c>
      <c r="AC446" s="75"/>
      <c r="AD446" s="75"/>
      <c r="AE446" s="38" t="str">
        <f t="shared" si="180"/>
        <v>SL3-SLW-RCP1</v>
      </c>
      <c r="AF446"/>
      <c r="AG446"/>
      <c r="AH446"/>
      <c r="AI446"/>
    </row>
    <row r="447" spans="1:35" ht="15" customHeight="1" x14ac:dyDescent="0.25">
      <c r="A447" s="275" t="s">
        <v>9</v>
      </c>
      <c r="B447" s="261" t="s">
        <v>523</v>
      </c>
      <c r="C447" s="289" t="s">
        <v>679</v>
      </c>
      <c r="D447" s="73" t="s">
        <v>661</v>
      </c>
      <c r="E447" s="73" t="s">
        <v>680</v>
      </c>
      <c r="F447" s="29" t="str">
        <f>IFERROR(CONCATENATE(VLOOKUP(G447,'LOOK-UP TABLES'!$E$9:$J$101,5,FALSE),C447,D447,VLOOKUP(G447,'LOOK-UP TABLES'!$E$9:$J$101,6,FALSE),E447),"")</f>
        <v>O_0603-07</v>
      </c>
      <c r="G447" s="74" t="s">
        <v>1001</v>
      </c>
      <c r="H447" s="26" t="str">
        <f>IFERROR(VLOOKUP(G447,'LOOK-UP TABLES'!$E$9:$J$101,2,FALSE),"")</f>
        <v>SDO</v>
      </c>
      <c r="I447" s="29" t="str">
        <f>IFERROR(VLOOKUP(G447,'LOOK-UP TABLES'!$E$9:$J$101,3,FALSE),"")</f>
        <v>24VDC</v>
      </c>
      <c r="J447" s="21"/>
      <c r="K447" s="511" t="str">
        <f t="shared" si="181"/>
        <v>SPARE</v>
      </c>
      <c r="L447" s="76"/>
      <c r="M447" s="143" t="str">
        <f>IF($J447&lt;&gt;"",IF(VLOOKUP($J447,INSTRUMENT_LIST!$L$10:$R$716,3,FALSE)=0,"",VLOOKUP($J447,INSTRUMENT_LIST!$L$10:$R$716,3,FALSE)),"")</f>
        <v/>
      </c>
      <c r="N447" s="143" t="str">
        <f>IF($J447&lt;&gt;"",IF(VLOOKUP($J447,INSTRUMENT_LIST!$L$10:$R$716,4,FALSE)=0,"",VLOOKUP($J447,INSTRUMENT_LIST!$L$10:$R$716,4,FALSE)),"")&amp;" "&amp;IF($J447&lt;&gt;"",IF(VLOOKUP($J447,INSTRUMENT_LIST!$L$10:$R$716,5,FALSE)=0,"",SUBSTITUTE(VLOOKUP($J447,INSTRUMENT_LIST!$L$10:$R$716,5,FALSE),"LOCAL CONTROL STATION","LCS")),"")</f>
        <v xml:space="preserve"> </v>
      </c>
      <c r="O447" s="143" t="str">
        <f>IF($J447&lt;&gt;"",IF(VLOOKUP($J447,INSTRUMENT_LIST!$L$10:$R$716,6,FALSE)=0,"",VLOOKUP($J447,INSTRUMENT_LIST!$L$10:$R$716,6,FALSE)),"")</f>
        <v/>
      </c>
      <c r="P447" s="143" t="str">
        <f>IF($J447&lt;&gt;"",IF(VLOOKUP($J447,INSTRUMENT_LIST!$L$10:$R$716,7,FALSE)=0,"",VLOOKUP($J447,INSTRUMENT_LIST!$L$10:$R$716,7,FALSE)),"")</f>
        <v/>
      </c>
      <c r="Q447" s="143" t="str">
        <f t="shared" si="179"/>
        <v xml:space="preserve">  </v>
      </c>
      <c r="R447" s="161"/>
      <c r="S447" s="161"/>
      <c r="T447" s="161"/>
      <c r="U447" s="161"/>
      <c r="V447" s="161"/>
      <c r="W447" s="161"/>
      <c r="X447" s="161"/>
      <c r="Y447" s="161"/>
      <c r="Z447" s="161"/>
      <c r="AA447" s="161"/>
      <c r="AB447" s="68" t="str">
        <f t="shared" si="182"/>
        <v>SDO_0603.07</v>
      </c>
      <c r="AC447" s="75"/>
      <c r="AD447" s="75"/>
      <c r="AE447" s="38" t="str">
        <f t="shared" si="180"/>
        <v>SL3-SLW-RCP1</v>
      </c>
      <c r="AF447"/>
      <c r="AG447"/>
      <c r="AH447"/>
      <c r="AI447"/>
    </row>
    <row r="448" spans="1:35" ht="15" customHeight="1" x14ac:dyDescent="0.25">
      <c r="A448" s="320"/>
      <c r="D448"/>
      <c r="E448"/>
      <c r="F448"/>
      <c r="G448"/>
      <c r="H448"/>
      <c r="I448"/>
      <c r="J448" s="336"/>
      <c r="K448" s="336"/>
      <c r="L448" s="350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 s="30"/>
      <c r="AD448" s="30"/>
      <c r="AF448"/>
      <c r="AG448"/>
      <c r="AH448"/>
      <c r="AI448"/>
    </row>
    <row r="449" spans="1:35" ht="15" customHeight="1" x14ac:dyDescent="0.25">
      <c r="A449" s="144" t="s">
        <v>9</v>
      </c>
      <c r="B449" s="252" t="s">
        <v>523</v>
      </c>
      <c r="C449" s="60" t="s">
        <v>680</v>
      </c>
      <c r="D449" s="341" t="s">
        <v>786</v>
      </c>
      <c r="E449" s="61"/>
      <c r="F449" s="340" t="str">
        <f>IFERROR(CONCATENATE(VLOOKUP(G449,'LOOK-UP TABLES'!$E$5:$J$101,5,FALSE),C449,D449,VLOOKUP(G449,'LOOK-UP TABLES'!$E$5:$J$101,6,FALSE),E449),"")</f>
        <v>PS3-0700</v>
      </c>
      <c r="G449" s="61" t="s">
        <v>1014</v>
      </c>
      <c r="H449" s="340"/>
      <c r="I449" s="61" t="s">
        <v>790</v>
      </c>
      <c r="J449" s="344"/>
      <c r="K449" s="344"/>
      <c r="L449" s="345"/>
      <c r="M449" s="340"/>
      <c r="N449" s="340"/>
      <c r="O449" s="61"/>
      <c r="P449" s="61"/>
      <c r="Q449" s="61" t="s">
        <v>1015</v>
      </c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4"/>
      <c r="AD449" s="65"/>
      <c r="AE449" s="38" t="str">
        <f t="shared" ref="AE449:AE454" si="183">B449</f>
        <v>SL3-SLW-RCP1</v>
      </c>
      <c r="AF449"/>
      <c r="AG449"/>
      <c r="AH449"/>
      <c r="AI449"/>
    </row>
    <row r="450" spans="1:35" ht="15" customHeight="1" x14ac:dyDescent="0.25">
      <c r="A450" s="144" t="s">
        <v>9</v>
      </c>
      <c r="B450" s="252" t="s">
        <v>523</v>
      </c>
      <c r="C450" s="60" t="s">
        <v>680</v>
      </c>
      <c r="D450" s="341" t="s">
        <v>786</v>
      </c>
      <c r="E450" s="61"/>
      <c r="F450" s="340" t="str">
        <f>IFERROR(CONCATENATE(VLOOKUP(G450,'LOOK-UP TABLES'!$E$5:$J$101,5,FALSE),C450,D450,VLOOKUP(G450,'LOOK-UP TABLES'!$E$5:$J$101,6,FALSE),E450),"")</f>
        <v>AENTR-0700</v>
      </c>
      <c r="G450" s="61" t="s">
        <v>1016</v>
      </c>
      <c r="H450" s="340"/>
      <c r="I450" s="61" t="s">
        <v>793</v>
      </c>
      <c r="J450" s="344"/>
      <c r="K450" s="344"/>
      <c r="L450" s="345"/>
      <c r="M450" s="340"/>
      <c r="N450" s="340"/>
      <c r="O450" s="61"/>
      <c r="P450" s="61"/>
      <c r="Q450" s="61" t="s">
        <v>1017</v>
      </c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4"/>
      <c r="AD450" s="65"/>
      <c r="AE450" s="38" t="str">
        <f t="shared" si="183"/>
        <v>SL3-SLW-RCP1</v>
      </c>
      <c r="AF450"/>
      <c r="AG450"/>
      <c r="AH450"/>
      <c r="AI450"/>
    </row>
    <row r="451" spans="1:35" s="479" customFormat="1" ht="15" customHeight="1" x14ac:dyDescent="0.25">
      <c r="A451" s="490" t="s">
        <v>9</v>
      </c>
      <c r="B451" s="470" t="s">
        <v>523</v>
      </c>
      <c r="C451" s="491" t="s">
        <v>680</v>
      </c>
      <c r="D451" s="472" t="s">
        <v>786</v>
      </c>
      <c r="E451" s="472" t="s">
        <v>786</v>
      </c>
      <c r="F451" s="473" t="str">
        <f>IFERROR(CONCATENATE(VLOOKUP(G451,'LOOK-UP TABLES'!$E$9:$J$32,5,FALSE),C451,D451,VLOOKUP(G451,'LOOK-UP TABLES'!$E$9:$J$32,6,FALSE),E451),"")</f>
        <v>I_0700-00</v>
      </c>
      <c r="G451" s="473" t="s">
        <v>1041</v>
      </c>
      <c r="H451" s="474" t="str">
        <f>IFERROR(VLOOKUP(G451,'LOOK-UP TABLES'!$E$9:$J$32,2,FALSE),"")</f>
        <v>AI</v>
      </c>
      <c r="I451" s="473" t="str">
        <f>IFERROR(VLOOKUP(G451,'LOOK-UP TABLES'!$E$9:$J$32,3,FALSE),"")</f>
        <v>4-20mA</v>
      </c>
      <c r="J451" s="297"/>
      <c r="K451" s="512" t="str">
        <f>IF(J451&lt;&gt;"",CONCATENATE(J451,L451),"SPARE")</f>
        <v>SPARE</v>
      </c>
      <c r="L451" s="475"/>
      <c r="M451" s="476" t="str">
        <f>IF($J451&lt;&gt;"",IF(VLOOKUP($J451,INSTRUMENT_LIST!$L$10:$R$716,3,FALSE)=0,"",VLOOKUP($J451,INSTRUMENT_LIST!$L$10:$R$716,3,FALSE)),"")</f>
        <v/>
      </c>
      <c r="N451" s="476" t="str">
        <f>IF($J451&lt;&gt;"",IF(VLOOKUP($J451,INSTRUMENT_LIST!$L$10:$R$716,4,FALSE)=0,"",VLOOKUP($J451,INSTRUMENT_LIST!$L$10:$R$716,4,FALSE)),"")&amp;" "&amp;IF($J451&lt;&gt;"",IF(VLOOKUP($J451,INSTRUMENT_LIST!$L$10:$R$716,5,FALSE)=0,"",SUBSTITUTE(VLOOKUP($J451,INSTRUMENT_LIST!$L$10:$R$716,5,FALSE),"LOCAL CONTROL STATION","LCS")),"")</f>
        <v xml:space="preserve"> </v>
      </c>
      <c r="O451" s="476" t="str">
        <f>IF($J451&lt;&gt;"",IF(VLOOKUP($J451,INSTRUMENT_LIST!$L$10:$R$716,6,FALSE)=0,"",VLOOKUP($J451,INSTRUMENT_LIST!$L$10:$R$716,6,FALSE)),"")</f>
        <v/>
      </c>
      <c r="P451" s="476" t="str">
        <f>IF($J451&lt;&gt;"",IF(VLOOKUP($J451,INSTRUMENT_LIST!$L$10:$R$716,7,FALSE)=0,"",VLOOKUP($J451,INSTRUMENT_LIST!$L$10:$R$716,7,FALSE)),"")</f>
        <v/>
      </c>
      <c r="Q451" s="476" t="str">
        <f>CONCATENATE(M451,IF(M451&lt;&gt;""," ",""),N451,IF(N451&lt;&gt;""," ",""),O451,IF(O451&lt;&gt;""," ",""),P451,IF(P451&lt;&gt;""," ",""))</f>
        <v xml:space="preserve">  </v>
      </c>
      <c r="R451" s="476"/>
      <c r="S451" s="476"/>
      <c r="T451" s="476"/>
      <c r="U451" s="476"/>
      <c r="V451" s="476"/>
      <c r="W451" s="476"/>
      <c r="X451" s="476"/>
      <c r="Y451" s="476"/>
      <c r="Z451" s="476"/>
      <c r="AA451" s="476"/>
      <c r="AB451" s="477" t="str">
        <f>IF((OR(H451="AI",H451="AO")),CONCATENATE(H451,"_",C451,D451,"_CH[",E451,"]"),CONCATENATE(H451,"_",C451,D451,".",E451))</f>
        <v>AI_0700_CH[00]</v>
      </c>
      <c r="AC451" s="474"/>
      <c r="AD451" s="471"/>
      <c r="AE451" s="478" t="str">
        <f t="shared" si="183"/>
        <v>SL3-SLW-RCP1</v>
      </c>
    </row>
    <row r="452" spans="1:35" s="479" customFormat="1" ht="15" customHeight="1" x14ac:dyDescent="0.25">
      <c r="A452" s="490" t="s">
        <v>9</v>
      </c>
      <c r="B452" s="470" t="s">
        <v>523</v>
      </c>
      <c r="C452" s="491" t="s">
        <v>680</v>
      </c>
      <c r="D452" s="472" t="s">
        <v>786</v>
      </c>
      <c r="E452" s="472" t="s">
        <v>645</v>
      </c>
      <c r="F452" s="473" t="str">
        <f>IFERROR(CONCATENATE(VLOOKUP(G452,'LOOK-UP TABLES'!$E$9:$J$32,5,FALSE),C452,D452,VLOOKUP(G452,'LOOK-UP TABLES'!$E$9:$J$32,6,FALSE),E452),"")</f>
        <v>I_0700-01</v>
      </c>
      <c r="G452" s="473" t="s">
        <v>1041</v>
      </c>
      <c r="H452" s="474" t="str">
        <f>IFERROR(VLOOKUP(G452,'LOOK-UP TABLES'!$E$9:$J$32,2,FALSE),"")</f>
        <v>AI</v>
      </c>
      <c r="I452" s="473" t="str">
        <f>IFERROR(VLOOKUP(G452,'LOOK-UP TABLES'!$E$9:$J$32,3,FALSE),"")</f>
        <v>4-20mA</v>
      </c>
      <c r="J452" s="297"/>
      <c r="K452" s="512" t="str">
        <f>IF(J452&lt;&gt;"",CONCATENATE(J452,L452),"SPARE")</f>
        <v>SPARE</v>
      </c>
      <c r="L452" s="475"/>
      <c r="M452" s="476" t="str">
        <f>IF($J452&lt;&gt;"",IF(VLOOKUP($J452,INSTRUMENT_LIST!$L$10:$R$716,3,FALSE)=0,"",VLOOKUP($J452,INSTRUMENT_LIST!$L$10:$R$716,3,FALSE)),"")</f>
        <v/>
      </c>
      <c r="N452" s="476" t="str">
        <f>IF($J452&lt;&gt;"",IF(VLOOKUP($J452,INSTRUMENT_LIST!$L$10:$R$716,4,FALSE)=0,"",VLOOKUP($J452,INSTRUMENT_LIST!$L$10:$R$716,4,FALSE)),"")&amp;" "&amp;IF($J452&lt;&gt;"",IF(VLOOKUP($J452,INSTRUMENT_LIST!$L$10:$R$716,5,FALSE)=0,"",SUBSTITUTE(VLOOKUP($J452,INSTRUMENT_LIST!$L$10:$R$716,5,FALSE),"LOCAL CONTROL STATION","LCS")),"")</f>
        <v xml:space="preserve"> </v>
      </c>
      <c r="O452" s="476" t="str">
        <f>IF($J452&lt;&gt;"",IF(VLOOKUP($J452,INSTRUMENT_LIST!$L$10:$R$716,6,FALSE)=0,"",VLOOKUP($J452,INSTRUMENT_LIST!$L$10:$R$716,6,FALSE)),"")</f>
        <v/>
      </c>
      <c r="P452" s="476" t="str">
        <f>IF($J452&lt;&gt;"",IF(VLOOKUP($J452,INSTRUMENT_LIST!$L$10:$R$716,7,FALSE)=0,"",VLOOKUP($J452,INSTRUMENT_LIST!$L$10:$R$716,7,FALSE)),"")</f>
        <v/>
      </c>
      <c r="Q452" s="476" t="str">
        <f>CONCATENATE(M452,IF(M452&lt;&gt;""," ",""),N452,IF(N452&lt;&gt;""," ",""),O452,IF(O452&lt;&gt;""," ",""),P452,IF(P452&lt;&gt;""," ",""))</f>
        <v xml:space="preserve">  </v>
      </c>
      <c r="R452" s="476"/>
      <c r="S452" s="476"/>
      <c r="T452" s="476"/>
      <c r="U452" s="476"/>
      <c r="V452" s="476"/>
      <c r="W452" s="476"/>
      <c r="X452" s="476"/>
      <c r="Y452" s="476"/>
      <c r="Z452" s="476"/>
      <c r="AA452" s="476"/>
      <c r="AB452" s="477" t="str">
        <f>IF((OR(H452="AI",H452="AO")),CONCATENATE(H452,"_",C452,D452,"_CH[",E452,"]"),CONCATENATE(H452,"_",C452,D452,".",E452))</f>
        <v>AI_0700_CH[01]</v>
      </c>
      <c r="AC452" s="474"/>
      <c r="AD452" s="474"/>
      <c r="AE452" s="478" t="str">
        <f t="shared" si="183"/>
        <v>SL3-SLW-RCP1</v>
      </c>
    </row>
    <row r="453" spans="1:35" s="479" customFormat="1" ht="15" customHeight="1" x14ac:dyDescent="0.25">
      <c r="A453" s="490" t="s">
        <v>9</v>
      </c>
      <c r="B453" s="470" t="s">
        <v>523</v>
      </c>
      <c r="C453" s="491" t="s">
        <v>680</v>
      </c>
      <c r="D453" s="472" t="s">
        <v>786</v>
      </c>
      <c r="E453" s="472" t="s">
        <v>660</v>
      </c>
      <c r="F453" s="473" t="str">
        <f>IFERROR(CONCATENATE(VLOOKUP(G453,'LOOK-UP TABLES'!$E$9:$J$32,5,FALSE),C453,D453,VLOOKUP(G453,'LOOK-UP TABLES'!$E$9:$J$32,6,FALSE),E453),"")</f>
        <v>I_0700-02</v>
      </c>
      <c r="G453" s="473" t="s">
        <v>1041</v>
      </c>
      <c r="H453" s="474" t="str">
        <f>IFERROR(VLOOKUP(G453,'LOOK-UP TABLES'!$E$9:$J$32,2,FALSE),"")</f>
        <v>AI</v>
      </c>
      <c r="I453" s="473" t="str">
        <f>IFERROR(VLOOKUP(G453,'LOOK-UP TABLES'!$E$9:$J$32,3,FALSE),"")</f>
        <v>4-20mA</v>
      </c>
      <c r="J453" s="297"/>
      <c r="K453" s="512" t="str">
        <f>IF(J453&lt;&gt;"",CONCATENATE(J453,L453),"SPARE")</f>
        <v>SPARE</v>
      </c>
      <c r="L453" s="475"/>
      <c r="M453" s="476" t="str">
        <f>IF($J453&lt;&gt;"",IF(VLOOKUP($J453,INSTRUMENT_LIST!$L$10:$R$716,3,FALSE)=0,"",VLOOKUP($J453,INSTRUMENT_LIST!$L$10:$R$716,3,FALSE)),"")</f>
        <v/>
      </c>
      <c r="N453" s="476" t="str">
        <f>IF($J453&lt;&gt;"",IF(VLOOKUP($J453,INSTRUMENT_LIST!$L$10:$R$716,4,FALSE)=0,"",VLOOKUP($J453,INSTRUMENT_LIST!$L$10:$R$716,4,FALSE)),"")&amp;" "&amp;IF($J453&lt;&gt;"",IF(VLOOKUP($J453,INSTRUMENT_LIST!$L$10:$R$716,5,FALSE)=0,"",SUBSTITUTE(VLOOKUP($J453,INSTRUMENT_LIST!$L$10:$R$716,5,FALSE),"LOCAL CONTROL STATION","LCS")),"")</f>
        <v xml:space="preserve"> </v>
      </c>
      <c r="O453" s="476" t="str">
        <f>IF($J453&lt;&gt;"",IF(VLOOKUP($J453,INSTRUMENT_LIST!$L$10:$R$716,6,FALSE)=0,"",VLOOKUP($J453,INSTRUMENT_LIST!$L$10:$R$716,6,FALSE)),"")</f>
        <v/>
      </c>
      <c r="P453" s="476" t="str">
        <f>IF($J453&lt;&gt;"",IF(VLOOKUP($J453,INSTRUMENT_LIST!$L$10:$R$716,7,FALSE)=0,"",VLOOKUP($J453,INSTRUMENT_LIST!$L$10:$R$716,7,FALSE)),"")</f>
        <v/>
      </c>
      <c r="Q453" s="476" t="str">
        <f>CONCATENATE(M453,IF(M453&lt;&gt;""," ",""),N453,IF(N453&lt;&gt;""," ",""),O453,IF(O453&lt;&gt;""," ",""),P453,IF(P453&lt;&gt;""," ",""))</f>
        <v xml:space="preserve">  </v>
      </c>
      <c r="R453" s="476"/>
      <c r="S453" s="476"/>
      <c r="T453" s="476"/>
      <c r="U453" s="476"/>
      <c r="V453" s="476"/>
      <c r="W453" s="476"/>
      <c r="X453" s="476"/>
      <c r="Y453" s="476"/>
      <c r="Z453" s="476"/>
      <c r="AA453" s="476"/>
      <c r="AB453" s="477" t="str">
        <f>IF((OR(H453="AI",H453="AO")),CONCATENATE(H453,"_",C453,D453,"_CH[",E453,"]"),CONCATENATE(H453,"_",C453,D453,".",E453))</f>
        <v>AI_0700_CH[02]</v>
      </c>
      <c r="AC453" s="474"/>
      <c r="AD453" s="474"/>
      <c r="AE453" s="478" t="str">
        <f t="shared" si="183"/>
        <v>SL3-SLW-RCP1</v>
      </c>
    </row>
    <row r="454" spans="1:35" s="479" customFormat="1" ht="15" customHeight="1" x14ac:dyDescent="0.25">
      <c r="A454" s="490" t="s">
        <v>9</v>
      </c>
      <c r="B454" s="470" t="s">
        <v>523</v>
      </c>
      <c r="C454" s="491" t="s">
        <v>680</v>
      </c>
      <c r="D454" s="472" t="str">
        <f>D453</f>
        <v>00</v>
      </c>
      <c r="E454" s="472" t="s">
        <v>661</v>
      </c>
      <c r="F454" s="473" t="str">
        <f>IFERROR(CONCATENATE(VLOOKUP(G454,'LOOK-UP TABLES'!$E$9:$J$32,5,FALSE),C454,D454,VLOOKUP(G454,'LOOK-UP TABLES'!$E$9:$J$32,6,FALSE),E454),"")</f>
        <v>I_0700-03</v>
      </c>
      <c r="G454" s="473" t="s">
        <v>1041</v>
      </c>
      <c r="H454" s="474" t="str">
        <f>IFERROR(VLOOKUP(G454,'LOOK-UP TABLES'!$E$9:$J$32,2,FALSE),"")</f>
        <v>AI</v>
      </c>
      <c r="I454" s="473" t="str">
        <f>IFERROR(VLOOKUP(G454,'LOOK-UP TABLES'!$E$9:$J$32,3,FALSE),"")</f>
        <v>4-20mA</v>
      </c>
      <c r="J454" s="297"/>
      <c r="K454" s="512" t="str">
        <f>IF(J454&lt;&gt;"",CONCATENATE(J454,L454),"SPARE")</f>
        <v>SPARE</v>
      </c>
      <c r="L454" s="475"/>
      <c r="M454" s="476" t="str">
        <f>IF($J454&lt;&gt;"",IF(VLOOKUP($J454,INSTRUMENT_LIST!$L$10:$R$716,3,FALSE)=0,"",VLOOKUP($J454,INSTRUMENT_LIST!$L$10:$R$716,3,FALSE)),"")</f>
        <v/>
      </c>
      <c r="N454" s="476" t="str">
        <f>IF($J454&lt;&gt;"",IF(VLOOKUP($J454,INSTRUMENT_LIST!$L$10:$R$716,4,FALSE)=0,"",VLOOKUP($J454,INSTRUMENT_LIST!$L$10:$R$716,4,FALSE)),"")&amp;" "&amp;IF($J454&lt;&gt;"",IF(VLOOKUP($J454,INSTRUMENT_LIST!$L$10:$R$716,5,FALSE)=0,"",SUBSTITUTE(VLOOKUP($J454,INSTRUMENT_LIST!$L$10:$R$716,5,FALSE),"LOCAL CONTROL STATION","LCS")),"")</f>
        <v xml:space="preserve"> </v>
      </c>
      <c r="O454" s="476" t="str">
        <f>IF($J454&lt;&gt;"",IF(VLOOKUP($J454,INSTRUMENT_LIST!$L$10:$R$716,6,FALSE)=0,"",VLOOKUP($J454,INSTRUMENT_LIST!$L$10:$R$716,6,FALSE)),"")</f>
        <v/>
      </c>
      <c r="P454" s="476" t="str">
        <f>IF($J454&lt;&gt;"",IF(VLOOKUP($J454,INSTRUMENT_LIST!$L$10:$R$716,7,FALSE)=0,"",VLOOKUP($J454,INSTRUMENT_LIST!$L$10:$R$716,7,FALSE)),"")</f>
        <v/>
      </c>
      <c r="Q454" s="476" t="str">
        <f>CONCATENATE(M454,IF(M454&lt;&gt;""," ",""),N454,IF(N454&lt;&gt;""," ",""),O454,IF(O454&lt;&gt;""," ",""),P454,IF(P454&lt;&gt;""," ",""))</f>
        <v xml:space="preserve">  </v>
      </c>
      <c r="R454" s="476"/>
      <c r="S454" s="476"/>
      <c r="T454" s="476"/>
      <c r="U454" s="476"/>
      <c r="V454" s="476"/>
      <c r="W454" s="476"/>
      <c r="X454" s="476"/>
      <c r="Y454" s="476"/>
      <c r="Z454" s="476"/>
      <c r="AA454" s="476"/>
      <c r="AB454" s="477" t="str">
        <f>IF((OR(H454="AI",H454="AO")),CONCATENATE(H454,"_",C454,D454,"_CH[",E454,"]"),CONCATENATE(H454,"_",C454,D454,".",E454))</f>
        <v>AI_0700_CH[03]</v>
      </c>
      <c r="AC454" s="474"/>
      <c r="AD454" s="474"/>
      <c r="AE454" s="478" t="str">
        <f t="shared" si="183"/>
        <v>SL3-SLW-RCP1</v>
      </c>
    </row>
    <row r="455" spans="1:35" s="479" customFormat="1" ht="15" customHeight="1" x14ac:dyDescent="0.25">
      <c r="A455" s="472"/>
      <c r="B455" s="506"/>
      <c r="C455" s="507"/>
      <c r="D455" s="508"/>
      <c r="E455" s="478"/>
      <c r="F455" s="478"/>
      <c r="G455" s="478"/>
      <c r="I455" s="478"/>
      <c r="J455" s="304"/>
      <c r="K455" s="304"/>
      <c r="L455" s="494"/>
      <c r="M455" s="509"/>
      <c r="N455" s="509"/>
      <c r="O455" s="509"/>
      <c r="Q455" s="478"/>
      <c r="R455" s="478"/>
      <c r="S455" s="478"/>
      <c r="T455" s="478"/>
      <c r="U455" s="478"/>
      <c r="V455" s="478"/>
      <c r="W455" s="478"/>
      <c r="X455" s="478"/>
      <c r="Y455" s="478"/>
      <c r="Z455" s="478"/>
      <c r="AA455" s="478"/>
      <c r="AB455" s="478"/>
      <c r="AC455" s="507"/>
      <c r="AD455" s="507"/>
      <c r="AE455" s="478"/>
    </row>
    <row r="456" spans="1:35" s="36" customFormat="1" ht="15" customHeight="1" x14ac:dyDescent="0.25">
      <c r="A456" s="260" t="s">
        <v>9</v>
      </c>
      <c r="B456" s="261" t="s">
        <v>523</v>
      </c>
      <c r="C456" s="289" t="s">
        <v>680</v>
      </c>
      <c r="D456" s="66" t="s">
        <v>645</v>
      </c>
      <c r="E456" s="66" t="s">
        <v>786</v>
      </c>
      <c r="F456" s="29" t="str">
        <f>IFERROR(CONCATENATE(VLOOKUP(G456,'LOOK-UP TABLES'!$E$9:$J$32,5,FALSE),C456,D456,VLOOKUP(G456,'LOOK-UP TABLES'!$E$9:$J$32,6,FALSE),E456),"")</f>
        <v>I_0701-00</v>
      </c>
      <c r="G456" s="29" t="s">
        <v>1042</v>
      </c>
      <c r="H456" s="26" t="str">
        <f>IFERROR(VLOOKUP(G456,'LOOK-UP TABLES'!$E$9:$J$32,2,FALSE),"")</f>
        <v>AI</v>
      </c>
      <c r="I456" s="29" t="str">
        <f>IFERROR(VLOOKUP(G456,'LOOK-UP TABLES'!$E$9:$J$32,3,FALSE),"")</f>
        <v>4-20mA</v>
      </c>
      <c r="J456" s="21" t="s">
        <v>1043</v>
      </c>
      <c r="K456" s="511" t="str">
        <f t="shared" ref="K456:K463" si="184">IF(J456&lt;&gt;"",CONCATENATE(J456,L456),"SPARE")</f>
        <v>SL3-LU1-PIT1</v>
      </c>
      <c r="L456" s="67"/>
      <c r="M456" s="143" t="str">
        <f>IF($J456&lt;&gt;"",IF(VLOOKUP($J456,INSTRUMENT_LIST!$L$10:$R$716,3,FALSE)=0,"",VLOOKUP($J456,INSTRUMENT_LIST!$L$10:$R$716,3,FALSE)),"")</f>
        <v>Shiploader 3</v>
      </c>
      <c r="N456" s="143" t="str">
        <f>IF($J456&lt;&gt;"",IF(VLOOKUP($J456,INSTRUMENT_LIST!$L$10:$R$716,4,FALSE)=0,"",VLOOKUP($J456,INSTRUMENT_LIST!$L$10:$R$716,4,FALSE)),"")&amp;" "&amp;IF($J456&lt;&gt;"",IF(VLOOKUP($J456,INSTRUMENT_LIST!$L$10:$R$716,5,FALSE)=0,"",SUBSTITUTE(VLOOKUP($J456,INSTRUMENT_LIST!$L$10:$R$716,5,FALSE),"LOCAL CONTROL STATION","LCS")),"")</f>
        <v>Slew Lube Unit 1 End of Line @Left Slew Travel</v>
      </c>
      <c r="O456" s="143" t="str">
        <f>IF($J456&lt;&gt;"",IF(VLOOKUP($J456,INSTRUMENT_LIST!$L$10:$R$716,6,FALSE)=0,"",VLOOKUP($J456,INSTRUMENT_LIST!$L$10:$R$716,6,FALSE)),"")</f>
        <v>Line A</v>
      </c>
      <c r="P456" s="143" t="str">
        <f>IF($J456&lt;&gt;"",IF(VLOOKUP($J456,INSTRUMENT_LIST!$L$10:$R$716,7,FALSE)=0,"",VLOOKUP($J456,INSTRUMENT_LIST!$L$10:$R$716,7,FALSE)),"")</f>
        <v>Press. Ind. Trans.</v>
      </c>
      <c r="Q456" s="143" t="str">
        <f t="shared" ref="Q456:Q463" si="185">CONCATENATE(M456,IF(M456&lt;&gt;""," ",""),N456,IF(N456&lt;&gt;""," ",""),O456,IF(O456&lt;&gt;""," ",""),P456,IF(P456&lt;&gt;""," ",""))</f>
        <v xml:space="preserve">Shiploader 3 Slew Lube Unit 1 End of Line @Left Slew Travel Line A Press. Ind. Trans. </v>
      </c>
      <c r="R456" s="143"/>
      <c r="S456" s="161"/>
      <c r="T456" s="161"/>
      <c r="U456" s="161"/>
      <c r="V456" s="161"/>
      <c r="W456" s="161"/>
      <c r="X456" s="161"/>
      <c r="Y456" s="161"/>
      <c r="Z456" s="161"/>
      <c r="AA456" s="161"/>
      <c r="AB456" s="68" t="str">
        <f t="shared" ref="AB456:AB463" si="186">IF((OR(H456="AI",H456="AO")),CONCATENATE(H456,"_",C456,D456,"_CH[",E456,"]"),CONCATENATE(H456,"_",C456,D456,".",E456))</f>
        <v>AI_0701_CH[00]</v>
      </c>
      <c r="AC456" s="26"/>
      <c r="AD456" s="146"/>
      <c r="AE456" s="69" t="str">
        <f t="shared" ref="AE456:AE463" si="187">B456</f>
        <v>SL3-SLW-RCP1</v>
      </c>
    </row>
    <row r="457" spans="1:35" ht="15" customHeight="1" x14ac:dyDescent="0.25">
      <c r="A457" s="260" t="s">
        <v>9</v>
      </c>
      <c r="B457" s="261" t="s">
        <v>523</v>
      </c>
      <c r="C457" s="289" t="s">
        <v>680</v>
      </c>
      <c r="D457" s="73" t="str">
        <f t="shared" ref="D457:D463" si="188">D456</f>
        <v>01</v>
      </c>
      <c r="E457" s="73" t="s">
        <v>645</v>
      </c>
      <c r="F457" s="29" t="str">
        <f>IFERROR(CONCATENATE(VLOOKUP(G457,'LOOK-UP TABLES'!$E$9:$J$32,5,FALSE),C457,D457,VLOOKUP(G457,'LOOK-UP TABLES'!$E$9:$J$32,6,FALSE),E457),"")</f>
        <v>I_0701-01</v>
      </c>
      <c r="G457" s="74" t="s">
        <v>1042</v>
      </c>
      <c r="H457" s="26" t="str">
        <f>IFERROR(VLOOKUP(G457,'LOOK-UP TABLES'!$E$9:$J$32,2,FALSE),"")</f>
        <v>AI</v>
      </c>
      <c r="I457" s="29" t="str">
        <f>IFERROR(VLOOKUP(G457,'LOOK-UP TABLES'!$E$9:$J$32,3,FALSE),"")</f>
        <v>4-20mA</v>
      </c>
      <c r="J457" s="21" t="s">
        <v>1044</v>
      </c>
      <c r="K457" s="511" t="str">
        <f t="shared" si="184"/>
        <v>SL3-LU1-PIT2</v>
      </c>
      <c r="L457" s="76"/>
      <c r="M457" s="143" t="str">
        <f>IF($J457&lt;&gt;"",IF(VLOOKUP($J457,INSTRUMENT_LIST!$L$10:$R$716,3,FALSE)=0,"",VLOOKUP($J457,INSTRUMENT_LIST!$L$10:$R$716,3,FALSE)),"")</f>
        <v>Shiploader 3</v>
      </c>
      <c r="N457" s="143" t="str">
        <f>IF($J457&lt;&gt;"",IF(VLOOKUP($J457,INSTRUMENT_LIST!$L$10:$R$716,4,FALSE)=0,"",VLOOKUP($J457,INSTRUMENT_LIST!$L$10:$R$716,4,FALSE)),"")&amp;" "&amp;IF($J457&lt;&gt;"",IF(VLOOKUP($J457,INSTRUMENT_LIST!$L$10:$R$716,5,FALSE)=0,"",SUBSTITUTE(VLOOKUP($J457,INSTRUMENT_LIST!$L$10:$R$716,5,FALSE),"LOCAL CONTROL STATION","LCS")),"")</f>
        <v>Slew Lube Unit 1 End of Line @Left Slew Travel</v>
      </c>
      <c r="O457" s="143" t="str">
        <f>IF($J457&lt;&gt;"",IF(VLOOKUP($J457,INSTRUMENT_LIST!$L$10:$R$716,6,FALSE)=0,"",VLOOKUP($J457,INSTRUMENT_LIST!$L$10:$R$716,6,FALSE)),"")</f>
        <v>Line B</v>
      </c>
      <c r="P457" s="143" t="str">
        <f>IF($J457&lt;&gt;"",IF(VLOOKUP($J457,INSTRUMENT_LIST!$L$10:$R$716,7,FALSE)=0,"",VLOOKUP($J457,INSTRUMENT_LIST!$L$10:$R$716,7,FALSE)),"")</f>
        <v>Press. Ind. Trans.</v>
      </c>
      <c r="Q457" s="143" t="str">
        <f t="shared" si="185"/>
        <v xml:space="preserve">Shiploader 3 Slew Lube Unit 1 End of Line @Left Slew Travel Line B Press. Ind. Trans. </v>
      </c>
      <c r="R457" s="143"/>
      <c r="S457" s="161"/>
      <c r="T457" s="161"/>
      <c r="U457" s="161"/>
      <c r="V457" s="161"/>
      <c r="W457" s="161"/>
      <c r="X457" s="161"/>
      <c r="Y457" s="161"/>
      <c r="Z457" s="161"/>
      <c r="AA457" s="161"/>
      <c r="AB457" s="68" t="str">
        <f t="shared" si="186"/>
        <v>AI_0701_CH[01]</v>
      </c>
      <c r="AC457" s="75"/>
      <c r="AD457" s="75"/>
      <c r="AE457" s="38" t="str">
        <f t="shared" si="187"/>
        <v>SL3-SLW-RCP1</v>
      </c>
      <c r="AF457"/>
      <c r="AG457"/>
      <c r="AH457"/>
      <c r="AI457"/>
    </row>
    <row r="458" spans="1:35" ht="15" customHeight="1" x14ac:dyDescent="0.25">
      <c r="A458" s="260" t="s">
        <v>9</v>
      </c>
      <c r="B458" s="261" t="s">
        <v>523</v>
      </c>
      <c r="C458" s="289" t="s">
        <v>680</v>
      </c>
      <c r="D458" s="73" t="str">
        <f t="shared" si="188"/>
        <v>01</v>
      </c>
      <c r="E458" s="73" t="s">
        <v>660</v>
      </c>
      <c r="F458" s="29" t="str">
        <f>IFERROR(CONCATENATE(VLOOKUP(G458,'LOOK-UP TABLES'!$E$9:$J$32,5,FALSE),C458,D458,VLOOKUP(G458,'LOOK-UP TABLES'!$E$9:$J$32,6,FALSE),E458),"")</f>
        <v>I_0701-02</v>
      </c>
      <c r="G458" s="74" t="s">
        <v>1042</v>
      </c>
      <c r="H458" s="26" t="str">
        <f>IFERROR(VLOOKUP(G458,'LOOK-UP TABLES'!$E$9:$J$32,2,FALSE),"")</f>
        <v>AI</v>
      </c>
      <c r="I458" s="29" t="str">
        <f>IFERROR(VLOOKUP(G458,'LOOK-UP TABLES'!$E$9:$J$32,3,FALSE),"")</f>
        <v>4-20mA</v>
      </c>
      <c r="J458" s="21"/>
      <c r="K458" s="511" t="str">
        <f t="shared" si="184"/>
        <v>SPARE</v>
      </c>
      <c r="L458" s="76"/>
      <c r="M458" s="143" t="str">
        <f>IF($J458&lt;&gt;"",IF(VLOOKUP($J458,INSTRUMENT_LIST!$L$10:$R$716,3,FALSE)=0,"",VLOOKUP($J458,INSTRUMENT_LIST!$L$10:$R$716,3,FALSE)),"")</f>
        <v/>
      </c>
      <c r="N458" s="143" t="str">
        <f>IF($J458&lt;&gt;"",IF(VLOOKUP($J458,INSTRUMENT_LIST!$L$10:$R$716,4,FALSE)=0,"",VLOOKUP($J458,INSTRUMENT_LIST!$L$10:$R$716,4,FALSE)),"")&amp;" "&amp;IF($J458&lt;&gt;"",IF(VLOOKUP($J458,INSTRUMENT_LIST!$L$10:$R$716,5,FALSE)=0,"",SUBSTITUTE(VLOOKUP($J458,INSTRUMENT_LIST!$L$10:$R$716,5,FALSE),"LOCAL CONTROL STATION","LCS")),"")</f>
        <v xml:space="preserve"> </v>
      </c>
      <c r="O458" s="143" t="str">
        <f>IF($J458&lt;&gt;"",IF(VLOOKUP($J458,INSTRUMENT_LIST!$L$10:$R$716,6,FALSE)=0,"",VLOOKUP($J458,INSTRUMENT_LIST!$L$10:$R$716,6,FALSE)),"")</f>
        <v/>
      </c>
      <c r="P458" s="143" t="str">
        <f>IF($J458&lt;&gt;"",IF(VLOOKUP($J458,INSTRUMENT_LIST!$L$10:$R$716,7,FALSE)=0,"",VLOOKUP($J458,INSTRUMENT_LIST!$L$10:$R$716,7,FALSE)),"")</f>
        <v/>
      </c>
      <c r="Q458" s="143" t="str">
        <f t="shared" si="185"/>
        <v xml:space="preserve">  </v>
      </c>
      <c r="R458" s="143"/>
      <c r="S458" s="161"/>
      <c r="T458" s="161"/>
      <c r="U458" s="161"/>
      <c r="V458" s="161"/>
      <c r="W458" s="161"/>
      <c r="X458" s="161"/>
      <c r="Y458" s="161"/>
      <c r="Z458" s="161"/>
      <c r="AA458" s="161"/>
      <c r="AB458" s="68" t="str">
        <f t="shared" si="186"/>
        <v>AI_0701_CH[02]</v>
      </c>
      <c r="AC458" s="75"/>
      <c r="AD458" s="75"/>
      <c r="AE458" s="38" t="str">
        <f t="shared" si="187"/>
        <v>SL3-SLW-RCP1</v>
      </c>
      <c r="AF458"/>
      <c r="AG458"/>
      <c r="AH458"/>
      <c r="AI458"/>
    </row>
    <row r="459" spans="1:35" ht="15" customHeight="1" x14ac:dyDescent="0.25">
      <c r="A459" s="260" t="s">
        <v>9</v>
      </c>
      <c r="B459" s="261" t="s">
        <v>523</v>
      </c>
      <c r="C459" s="289" t="s">
        <v>680</v>
      </c>
      <c r="D459" s="73" t="str">
        <f t="shared" si="188"/>
        <v>01</v>
      </c>
      <c r="E459" s="73" t="s">
        <v>661</v>
      </c>
      <c r="F459" s="29" t="str">
        <f>IFERROR(CONCATENATE(VLOOKUP(G459,'LOOK-UP TABLES'!$E$9:$J$32,5,FALSE),C459,D459,VLOOKUP(G459,'LOOK-UP TABLES'!$E$9:$J$32,6,FALSE),E459),"")</f>
        <v>I_0701-03</v>
      </c>
      <c r="G459" s="74" t="s">
        <v>1042</v>
      </c>
      <c r="H459" s="26" t="str">
        <f>IFERROR(VLOOKUP(G459,'LOOK-UP TABLES'!$E$9:$J$32,2,FALSE),"")</f>
        <v>AI</v>
      </c>
      <c r="I459" s="29" t="str">
        <f>IFERROR(VLOOKUP(G459,'LOOK-UP TABLES'!$E$9:$J$32,3,FALSE),"")</f>
        <v>4-20mA</v>
      </c>
      <c r="J459" s="21"/>
      <c r="K459" s="511" t="str">
        <f t="shared" si="184"/>
        <v>SPARE</v>
      </c>
      <c r="L459" s="76"/>
      <c r="M459" s="143" t="str">
        <f>IF($J459&lt;&gt;"",IF(VLOOKUP($J459,INSTRUMENT_LIST!$L$10:$R$716,3,FALSE)=0,"",VLOOKUP($J459,INSTRUMENT_LIST!$L$10:$R$716,3,FALSE)),"")</f>
        <v/>
      </c>
      <c r="N459" s="143" t="str">
        <f>IF($J459&lt;&gt;"",IF(VLOOKUP($J459,INSTRUMENT_LIST!$L$10:$R$716,4,FALSE)=0,"",VLOOKUP($J459,INSTRUMENT_LIST!$L$10:$R$716,4,FALSE)),"")&amp;" "&amp;IF($J459&lt;&gt;"",IF(VLOOKUP($J459,INSTRUMENT_LIST!$L$10:$R$716,5,FALSE)=0,"",SUBSTITUTE(VLOOKUP($J459,INSTRUMENT_LIST!$L$10:$R$716,5,FALSE),"LOCAL CONTROL STATION","LCS")),"")</f>
        <v xml:space="preserve"> </v>
      </c>
      <c r="O459" s="143" t="str">
        <f>IF($J459&lt;&gt;"",IF(VLOOKUP($J459,INSTRUMENT_LIST!$L$10:$R$716,6,FALSE)=0,"",VLOOKUP($J459,INSTRUMENT_LIST!$L$10:$R$716,6,FALSE)),"")</f>
        <v/>
      </c>
      <c r="P459" s="143" t="str">
        <f>IF($J459&lt;&gt;"",IF(VLOOKUP($J459,INSTRUMENT_LIST!$L$10:$R$716,7,FALSE)=0,"",VLOOKUP($J459,INSTRUMENT_LIST!$L$10:$R$716,7,FALSE)),"")</f>
        <v/>
      </c>
      <c r="Q459" s="143" t="str">
        <f t="shared" si="185"/>
        <v xml:space="preserve">  </v>
      </c>
      <c r="R459" s="143"/>
      <c r="S459" s="161"/>
      <c r="T459" s="161"/>
      <c r="U459" s="161"/>
      <c r="V459" s="161"/>
      <c r="W459" s="161"/>
      <c r="X459" s="161"/>
      <c r="Y459" s="161"/>
      <c r="Z459" s="161"/>
      <c r="AA459" s="161"/>
      <c r="AB459" s="68" t="str">
        <f t="shared" si="186"/>
        <v>AI_0701_CH[03]</v>
      </c>
      <c r="AC459" s="75"/>
      <c r="AD459" s="75"/>
      <c r="AE459" s="38" t="str">
        <f t="shared" si="187"/>
        <v>SL3-SLW-RCP1</v>
      </c>
      <c r="AF459"/>
      <c r="AG459"/>
      <c r="AH459"/>
      <c r="AI459"/>
    </row>
    <row r="460" spans="1:35" ht="15" customHeight="1" x14ac:dyDescent="0.25">
      <c r="A460" s="260" t="s">
        <v>9</v>
      </c>
      <c r="B460" s="261" t="s">
        <v>523</v>
      </c>
      <c r="C460" s="289" t="s">
        <v>680</v>
      </c>
      <c r="D460" s="73" t="str">
        <f t="shared" si="188"/>
        <v>01</v>
      </c>
      <c r="E460" s="73" t="s">
        <v>676</v>
      </c>
      <c r="F460" s="29" t="str">
        <f>IFERROR(CONCATENATE(VLOOKUP(G460,'LOOK-UP TABLES'!$E$9:$J$32,5,FALSE),C460,D460,VLOOKUP(G460,'LOOK-UP TABLES'!$E$9:$J$32,6,FALSE),E460),"")</f>
        <v>I_0701-04</v>
      </c>
      <c r="G460" s="74" t="s">
        <v>1042</v>
      </c>
      <c r="H460" s="26" t="str">
        <f>IFERROR(VLOOKUP(G460,'LOOK-UP TABLES'!$E$9:$J$32,2,FALSE),"")</f>
        <v>AI</v>
      </c>
      <c r="I460" s="29" t="str">
        <f>IFERROR(VLOOKUP(G460,'LOOK-UP TABLES'!$E$9:$J$32,3,FALSE),"")</f>
        <v>4-20mA</v>
      </c>
      <c r="J460" s="21"/>
      <c r="K460" s="511" t="str">
        <f t="shared" si="184"/>
        <v>SPARE</v>
      </c>
      <c r="L460" s="76"/>
      <c r="M460" s="143" t="str">
        <f>IF($J460&lt;&gt;"",IF(VLOOKUP($J460,INSTRUMENT_LIST!$L$10:$R$716,3,FALSE)=0,"",VLOOKUP($J460,INSTRUMENT_LIST!$L$10:$R$716,3,FALSE)),"")</f>
        <v/>
      </c>
      <c r="N460" s="143" t="str">
        <f>IF($J460&lt;&gt;"",IF(VLOOKUP($J460,INSTRUMENT_LIST!$L$10:$R$716,4,FALSE)=0,"",VLOOKUP($J460,INSTRUMENT_LIST!$L$10:$R$716,4,FALSE)),"")&amp;" "&amp;IF($J460&lt;&gt;"",IF(VLOOKUP($J460,INSTRUMENT_LIST!$L$10:$R$716,5,FALSE)=0,"",SUBSTITUTE(VLOOKUP($J460,INSTRUMENT_LIST!$L$10:$R$716,5,FALSE),"LOCAL CONTROL STATION","LCS")),"")</f>
        <v xml:space="preserve"> </v>
      </c>
      <c r="O460" s="143" t="str">
        <f>IF($J460&lt;&gt;"",IF(VLOOKUP($J460,INSTRUMENT_LIST!$L$10:$R$716,6,FALSE)=0,"",VLOOKUP($J460,INSTRUMENT_LIST!$L$10:$R$716,6,FALSE)),"")</f>
        <v/>
      </c>
      <c r="P460" s="143" t="str">
        <f>IF($J460&lt;&gt;"",IF(VLOOKUP($J460,INSTRUMENT_LIST!$L$10:$R$716,7,FALSE)=0,"",VLOOKUP($J460,INSTRUMENT_LIST!$L$10:$R$716,7,FALSE)),"")</f>
        <v/>
      </c>
      <c r="Q460" s="143" t="str">
        <f t="shared" si="185"/>
        <v xml:space="preserve">  </v>
      </c>
      <c r="R460" s="143"/>
      <c r="S460" s="161"/>
      <c r="T460" s="161"/>
      <c r="U460" s="161"/>
      <c r="V460" s="161"/>
      <c r="W460" s="161"/>
      <c r="X460" s="161"/>
      <c r="Y460" s="161"/>
      <c r="Z460" s="161"/>
      <c r="AA460" s="161"/>
      <c r="AB460" s="68" t="str">
        <f t="shared" si="186"/>
        <v>AI_0701_CH[04]</v>
      </c>
      <c r="AC460" s="75"/>
      <c r="AD460" s="75"/>
      <c r="AE460" s="38" t="str">
        <f t="shared" si="187"/>
        <v>SL3-SLW-RCP1</v>
      </c>
      <c r="AF460"/>
      <c r="AG460"/>
      <c r="AH460"/>
      <c r="AI460"/>
    </row>
    <row r="461" spans="1:35" ht="15" customHeight="1" x14ac:dyDescent="0.25">
      <c r="A461" s="260" t="s">
        <v>9</v>
      </c>
      <c r="B461" s="261" t="s">
        <v>523</v>
      </c>
      <c r="C461" s="289" t="s">
        <v>680</v>
      </c>
      <c r="D461" s="73" t="str">
        <f t="shared" si="188"/>
        <v>01</v>
      </c>
      <c r="E461" s="73" t="s">
        <v>678</v>
      </c>
      <c r="F461" s="29" t="str">
        <f>IFERROR(CONCATENATE(VLOOKUP(G461,'LOOK-UP TABLES'!$E$9:$J$32,5,FALSE),C461,D461,VLOOKUP(G461,'LOOK-UP TABLES'!$E$9:$J$32,6,FALSE),E461),"")</f>
        <v>I_0701-05</v>
      </c>
      <c r="G461" s="74" t="s">
        <v>1042</v>
      </c>
      <c r="H461" s="26" t="str">
        <f>IFERROR(VLOOKUP(G461,'LOOK-UP TABLES'!$E$9:$J$32,2,FALSE),"")</f>
        <v>AI</v>
      </c>
      <c r="I461" s="29" t="str">
        <f>IFERROR(VLOOKUP(G461,'LOOK-UP TABLES'!$E$9:$J$32,3,FALSE),"")</f>
        <v>4-20mA</v>
      </c>
      <c r="J461" s="21"/>
      <c r="K461" s="511" t="str">
        <f t="shared" si="184"/>
        <v>SPARE</v>
      </c>
      <c r="L461" s="76"/>
      <c r="M461" s="143" t="str">
        <f>IF($J461&lt;&gt;"",IF(VLOOKUP($J461,INSTRUMENT_LIST!$L$10:$R$716,3,FALSE)=0,"",VLOOKUP($J461,INSTRUMENT_LIST!$L$10:$R$716,3,FALSE)),"")</f>
        <v/>
      </c>
      <c r="N461" s="143" t="str">
        <f>IF($J461&lt;&gt;"",IF(VLOOKUP($J461,INSTRUMENT_LIST!$L$10:$R$716,4,FALSE)=0,"",VLOOKUP($J461,INSTRUMENT_LIST!$L$10:$R$716,4,FALSE)),"")&amp;" "&amp;IF($J461&lt;&gt;"",IF(VLOOKUP($J461,INSTRUMENT_LIST!$L$10:$R$716,5,FALSE)=0,"",SUBSTITUTE(VLOOKUP($J461,INSTRUMENT_LIST!$L$10:$R$716,5,FALSE),"LOCAL CONTROL STATION","LCS")),"")</f>
        <v xml:space="preserve"> </v>
      </c>
      <c r="O461" s="143" t="str">
        <f>IF($J461&lt;&gt;"",IF(VLOOKUP($J461,INSTRUMENT_LIST!$L$10:$R$716,6,FALSE)=0,"",VLOOKUP($J461,INSTRUMENT_LIST!$L$10:$R$716,6,FALSE)),"")</f>
        <v/>
      </c>
      <c r="P461" s="143" t="str">
        <f>IF($J461&lt;&gt;"",IF(VLOOKUP($J461,INSTRUMENT_LIST!$L$10:$R$716,7,FALSE)=0,"",VLOOKUP($J461,INSTRUMENT_LIST!$L$10:$R$716,7,FALSE)),"")</f>
        <v/>
      </c>
      <c r="Q461" s="143" t="str">
        <f t="shared" si="185"/>
        <v xml:space="preserve">  </v>
      </c>
      <c r="R461" s="143"/>
      <c r="S461" s="161"/>
      <c r="T461" s="161"/>
      <c r="U461" s="161"/>
      <c r="V461" s="161"/>
      <c r="W461" s="161"/>
      <c r="X461" s="161"/>
      <c r="Y461" s="161"/>
      <c r="Z461" s="161"/>
      <c r="AA461" s="161"/>
      <c r="AB461" s="68" t="str">
        <f t="shared" si="186"/>
        <v>AI_0701_CH[05]</v>
      </c>
      <c r="AC461" s="75"/>
      <c r="AD461" s="75"/>
      <c r="AE461" s="38" t="str">
        <f t="shared" si="187"/>
        <v>SL3-SLW-RCP1</v>
      </c>
      <c r="AF461"/>
      <c r="AG461"/>
      <c r="AH461"/>
      <c r="AI461"/>
    </row>
    <row r="462" spans="1:35" ht="15" customHeight="1" x14ac:dyDescent="0.25">
      <c r="A462" s="260" t="s">
        <v>9</v>
      </c>
      <c r="B462" s="261" t="s">
        <v>523</v>
      </c>
      <c r="C462" s="289" t="s">
        <v>680</v>
      </c>
      <c r="D462" s="73" t="str">
        <f t="shared" si="188"/>
        <v>01</v>
      </c>
      <c r="E462" s="73" t="s">
        <v>679</v>
      </c>
      <c r="F462" s="29" t="str">
        <f>IFERROR(CONCATENATE(VLOOKUP(G462,'LOOK-UP TABLES'!$E$9:$J$32,5,FALSE),C462,D462,VLOOKUP(G462,'LOOK-UP TABLES'!$E$9:$J$32,6,FALSE),E462),"")</f>
        <v>I_0701-06</v>
      </c>
      <c r="G462" s="74" t="s">
        <v>1042</v>
      </c>
      <c r="H462" s="26" t="str">
        <f>IFERROR(VLOOKUP(G462,'LOOK-UP TABLES'!$E$9:$J$32,2,FALSE),"")</f>
        <v>AI</v>
      </c>
      <c r="I462" s="29" t="str">
        <f>IFERROR(VLOOKUP(G462,'LOOK-UP TABLES'!$E$9:$J$32,3,FALSE),"")</f>
        <v>4-20mA</v>
      </c>
      <c r="J462" s="21"/>
      <c r="K462" s="511" t="str">
        <f t="shared" si="184"/>
        <v>SPARE</v>
      </c>
      <c r="L462" s="76"/>
      <c r="M462" s="143" t="str">
        <f>IF($J462&lt;&gt;"",IF(VLOOKUP($J462,INSTRUMENT_LIST!$L$10:$R$716,3,FALSE)=0,"",VLOOKUP($J462,INSTRUMENT_LIST!$L$10:$R$716,3,FALSE)),"")</f>
        <v/>
      </c>
      <c r="N462" s="143" t="str">
        <f>IF($J462&lt;&gt;"",IF(VLOOKUP($J462,INSTRUMENT_LIST!$L$10:$R$716,4,FALSE)=0,"",VLOOKUP($J462,INSTRUMENT_LIST!$L$10:$R$716,4,FALSE)),"")&amp;" "&amp;IF($J462&lt;&gt;"",IF(VLOOKUP($J462,INSTRUMENT_LIST!$L$10:$R$716,5,FALSE)=0,"",SUBSTITUTE(VLOOKUP($J462,INSTRUMENT_LIST!$L$10:$R$716,5,FALSE),"LOCAL CONTROL STATION","LCS")),"")</f>
        <v xml:space="preserve"> </v>
      </c>
      <c r="O462" s="143" t="str">
        <f>IF($J462&lt;&gt;"",IF(VLOOKUP($J462,INSTRUMENT_LIST!$L$10:$R$716,6,FALSE)=0,"",VLOOKUP($J462,INSTRUMENT_LIST!$L$10:$R$716,6,FALSE)),"")</f>
        <v/>
      </c>
      <c r="P462" s="143" t="str">
        <f>IF($J462&lt;&gt;"",IF(VLOOKUP($J462,INSTRUMENT_LIST!$L$10:$R$716,7,FALSE)=0,"",VLOOKUP($J462,INSTRUMENT_LIST!$L$10:$R$716,7,FALSE)),"")</f>
        <v/>
      </c>
      <c r="Q462" s="143" t="str">
        <f t="shared" si="185"/>
        <v xml:space="preserve">  </v>
      </c>
      <c r="R462" s="143"/>
      <c r="S462" s="161"/>
      <c r="T462" s="161"/>
      <c r="U462" s="161"/>
      <c r="V462" s="161"/>
      <c r="W462" s="161"/>
      <c r="X462" s="161"/>
      <c r="Y462" s="161"/>
      <c r="Z462" s="161"/>
      <c r="AA462" s="161"/>
      <c r="AB462" s="68" t="str">
        <f t="shared" si="186"/>
        <v>AI_0701_CH[06]</v>
      </c>
      <c r="AC462" s="75"/>
      <c r="AD462" s="75"/>
      <c r="AE462" s="38" t="str">
        <f t="shared" si="187"/>
        <v>SL3-SLW-RCP1</v>
      </c>
      <c r="AF462"/>
      <c r="AG462"/>
      <c r="AH462"/>
      <c r="AI462"/>
    </row>
    <row r="463" spans="1:35" ht="15" customHeight="1" x14ac:dyDescent="0.25">
      <c r="A463" s="260" t="s">
        <v>9</v>
      </c>
      <c r="B463" s="261" t="s">
        <v>523</v>
      </c>
      <c r="C463" s="289" t="s">
        <v>680</v>
      </c>
      <c r="D463" s="73" t="str">
        <f t="shared" si="188"/>
        <v>01</v>
      </c>
      <c r="E463" s="73" t="s">
        <v>680</v>
      </c>
      <c r="F463" s="29" t="str">
        <f>IFERROR(CONCATENATE(VLOOKUP(G463,'LOOK-UP TABLES'!$E$9:$J$32,5,FALSE),C463,D463,VLOOKUP(G463,'LOOK-UP TABLES'!$E$9:$J$32,6,FALSE),E463),"")</f>
        <v>I_0701-07</v>
      </c>
      <c r="G463" s="74" t="s">
        <v>1042</v>
      </c>
      <c r="H463" s="26" t="str">
        <f>IFERROR(VLOOKUP(G463,'LOOK-UP TABLES'!$E$9:$J$32,2,FALSE),"")</f>
        <v>AI</v>
      </c>
      <c r="I463" s="29" t="str">
        <f>IFERROR(VLOOKUP(G463,'LOOK-UP TABLES'!$E$9:$J$32,3,FALSE),"")</f>
        <v>4-20mA</v>
      </c>
      <c r="J463" s="21"/>
      <c r="K463" s="511" t="str">
        <f t="shared" si="184"/>
        <v>SPARE</v>
      </c>
      <c r="L463" s="76"/>
      <c r="M463" s="143" t="str">
        <f>IF($J463&lt;&gt;"",IF(VLOOKUP($J463,INSTRUMENT_LIST!$L$10:$R$716,3,FALSE)=0,"",VLOOKUP($J463,INSTRUMENT_LIST!$L$10:$R$716,3,FALSE)),"")</f>
        <v/>
      </c>
      <c r="N463" s="143" t="str">
        <f>IF($J463&lt;&gt;"",IF(VLOOKUP($J463,INSTRUMENT_LIST!$L$10:$R$716,4,FALSE)=0,"",VLOOKUP($J463,INSTRUMENT_LIST!$L$10:$R$716,4,FALSE)),"")&amp;" "&amp;IF($J463&lt;&gt;"",IF(VLOOKUP($J463,INSTRUMENT_LIST!$L$10:$R$716,5,FALSE)=0,"",SUBSTITUTE(VLOOKUP($J463,INSTRUMENT_LIST!$L$10:$R$716,5,FALSE),"LOCAL CONTROL STATION","LCS")),"")</f>
        <v xml:space="preserve"> </v>
      </c>
      <c r="O463" s="143" t="str">
        <f>IF($J463&lt;&gt;"",IF(VLOOKUP($J463,INSTRUMENT_LIST!$L$10:$R$716,6,FALSE)=0,"",VLOOKUP($J463,INSTRUMENT_LIST!$L$10:$R$716,6,FALSE)),"")</f>
        <v/>
      </c>
      <c r="P463" s="143" t="str">
        <f>IF($J463&lt;&gt;"",IF(VLOOKUP($J463,INSTRUMENT_LIST!$L$10:$R$716,7,FALSE)=0,"",VLOOKUP($J463,INSTRUMENT_LIST!$L$10:$R$716,7,FALSE)),"")</f>
        <v/>
      </c>
      <c r="Q463" s="143" t="str">
        <f t="shared" si="185"/>
        <v xml:space="preserve">  </v>
      </c>
      <c r="R463" s="143"/>
      <c r="S463" s="161"/>
      <c r="T463" s="161"/>
      <c r="U463" s="161"/>
      <c r="V463" s="161"/>
      <c r="W463" s="161"/>
      <c r="X463" s="161"/>
      <c r="Y463" s="161"/>
      <c r="Z463" s="161"/>
      <c r="AA463" s="161"/>
      <c r="AB463" s="68" t="str">
        <f t="shared" si="186"/>
        <v>AI_0701_CH[07]</v>
      </c>
      <c r="AC463" s="75"/>
      <c r="AD463" s="75"/>
      <c r="AE463" s="38" t="str">
        <f t="shared" si="187"/>
        <v>SL3-SLW-RCP1</v>
      </c>
      <c r="AF463"/>
      <c r="AG463"/>
      <c r="AH463"/>
      <c r="AI463"/>
    </row>
    <row r="464" spans="1:35" ht="15" customHeight="1" x14ac:dyDescent="0.25">
      <c r="A464" s="73"/>
      <c r="B464" s="254"/>
      <c r="C464" s="57"/>
      <c r="D464" s="59"/>
      <c r="E464" s="38"/>
      <c r="F464" s="38"/>
      <c r="G464" s="38"/>
      <c r="H464"/>
      <c r="I464" s="38"/>
      <c r="J464" s="336"/>
      <c r="K464" s="336"/>
      <c r="L464" s="350"/>
      <c r="M464" s="78"/>
      <c r="N464" s="78"/>
      <c r="O464" s="78"/>
      <c r="P464" s="36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57"/>
      <c r="AD464" s="57"/>
      <c r="AF464"/>
      <c r="AG464"/>
      <c r="AH464"/>
      <c r="AI464"/>
    </row>
    <row r="465" spans="1:31" s="479" customFormat="1" ht="15" customHeight="1" x14ac:dyDescent="0.25">
      <c r="A465" s="495" t="s">
        <v>9</v>
      </c>
      <c r="B465" s="515" t="s">
        <v>523</v>
      </c>
      <c r="C465" s="491" t="s">
        <v>680</v>
      </c>
      <c r="D465" s="472" t="s">
        <v>660</v>
      </c>
      <c r="E465" s="472" t="s">
        <v>786</v>
      </c>
      <c r="F465" s="473" t="str">
        <f>IFERROR(CONCATENATE(VLOOKUP(G465,'LOOK-UP TABLES'!$E$9:$J$32,5,FALSE),C465,D465,VLOOKUP(G465,'LOOK-UP TABLES'!$E$9:$J$32,6,FALSE),E465),"")</f>
        <v>I_0702-00</v>
      </c>
      <c r="G465" s="473" t="s">
        <v>1045</v>
      </c>
      <c r="H465" s="474" t="str">
        <f>IFERROR(VLOOKUP(G465,'LOOK-UP TABLES'!$E$9:$J$32,2,FALSE),"")</f>
        <v>DI</v>
      </c>
      <c r="I465" s="473" t="str">
        <f>IFERROR(VLOOKUP(G465,'LOOK-UP TABLES'!$E$9:$J$32,3,FALSE),"")</f>
        <v>24VDC</v>
      </c>
      <c r="J465" s="474"/>
      <c r="K465" s="512" t="str">
        <f>IF(J465&lt;&gt;"",CONCATENATE(J465,L465),"SPARE")</f>
        <v>SPARE</v>
      </c>
      <c r="L465" s="475"/>
      <c r="M465" s="476" t="str">
        <f>IF($J465&lt;&gt;"",IF(VLOOKUP($J465,INSTRUMENT_LIST!$L$10:$R$716,3,FALSE)=0,"",VLOOKUP($J465,INSTRUMENT_LIST!$L$10:$R$716,3,FALSE)),"")</f>
        <v/>
      </c>
      <c r="N465" s="476" t="str">
        <f>IF($J465&lt;&gt;"",IF(VLOOKUP($J465,INSTRUMENT_LIST!$L$10:$R$716,4,FALSE)=0,"",VLOOKUP($J465,INSTRUMENT_LIST!$L$10:$R$716,4,FALSE)),"")&amp;" "&amp;IF($J465&lt;&gt;"",IF(VLOOKUP($J465,INSTRUMENT_LIST!$L$10:$R$716,5,FALSE)=0,"",SUBSTITUTE(VLOOKUP($J465,INSTRUMENT_LIST!$L$10:$R$716,5,FALSE),"LOCAL CONTROL STATION","LCS")),"")</f>
        <v xml:space="preserve"> </v>
      </c>
      <c r="O465" s="476" t="str">
        <f>IF($J465&lt;&gt;"",IF(VLOOKUP($J465,INSTRUMENT_LIST!$L$10:$R$716,6,FALSE)=0,"",VLOOKUP($J465,INSTRUMENT_LIST!$L$10:$R$716,6,FALSE)),"")</f>
        <v/>
      </c>
      <c r="P465" s="476" t="str">
        <f>IF($J465&lt;&gt;"",IF(VLOOKUP($J465,INSTRUMENT_LIST!$L$10:$R$716,7,FALSE)=0,"",VLOOKUP($J465,INSTRUMENT_LIST!$L$10:$R$716,7,FALSE)),"")</f>
        <v/>
      </c>
      <c r="Q465" s="476" t="str">
        <f t="shared" ref="Q465:Q480" si="189">CONCATENATE(M465,IF(M465&lt;&gt;""," ",""),N465,IF(N465&lt;&gt;""," ",""),O465,IF(O465&lt;&gt;""," ",""),P465,IF(P465&lt;&gt;""," ",""))</f>
        <v xml:space="preserve">  </v>
      </c>
      <c r="R465" s="476"/>
      <c r="S465" s="476"/>
      <c r="T465" s="476"/>
      <c r="U465" s="476"/>
      <c r="V465" s="476"/>
      <c r="W465" s="476"/>
      <c r="X465" s="476"/>
      <c r="Y465" s="476"/>
      <c r="Z465" s="476"/>
      <c r="AA465" s="476"/>
      <c r="AB465" s="477" t="str">
        <f t="shared" ref="AB465:AB480" si="190">IF((OR(H465="AI",H465="AO")),CONCATENATE(H465,"_",C465,D465,"_CH[",E465,"]"),CONCATENATE(H465,"_",C465,D465,".",E465))</f>
        <v>DI_0702.00</v>
      </c>
      <c r="AC465" s="474"/>
      <c r="AD465" s="474"/>
      <c r="AE465" s="478" t="str">
        <f t="shared" ref="AE465:AE481" si="191">B465</f>
        <v>SL3-SLW-RCP1</v>
      </c>
    </row>
    <row r="466" spans="1:31" s="479" customFormat="1" ht="15" customHeight="1" x14ac:dyDescent="0.25">
      <c r="A466" s="495" t="s">
        <v>9</v>
      </c>
      <c r="B466" s="515" t="s">
        <v>523</v>
      </c>
      <c r="C466" s="491" t="s">
        <v>680</v>
      </c>
      <c r="D466" s="472" t="str">
        <f t="shared" ref="D466:D480" si="192">D465</f>
        <v>02</v>
      </c>
      <c r="E466" s="472" t="s">
        <v>645</v>
      </c>
      <c r="F466" s="473" t="str">
        <f>IFERROR(CONCATENATE(VLOOKUP(G466,'LOOK-UP TABLES'!$E$9:$J$32,5,FALSE),C466,D466,VLOOKUP(G466,'LOOK-UP TABLES'!$E$9:$J$32,6,FALSE),E466),"")</f>
        <v>I_0702-01</v>
      </c>
      <c r="G466" s="473" t="s">
        <v>1045</v>
      </c>
      <c r="H466" s="474" t="str">
        <f>IFERROR(VLOOKUP(G466,'LOOK-UP TABLES'!$E$9:$J$32,2,FALSE),"")</f>
        <v>DI</v>
      </c>
      <c r="I466" s="473" t="str">
        <f>IFERROR(VLOOKUP(G466,'LOOK-UP TABLES'!$E$9:$J$32,3,FALSE),"")</f>
        <v>24VDC</v>
      </c>
      <c r="J466" s="474"/>
      <c r="K466" s="512" t="str">
        <f>IF(J466&lt;&gt;"",CONCATENATE(J466,L466),"SPARE")</f>
        <v>SPARE</v>
      </c>
      <c r="L466" s="475"/>
      <c r="M466" s="476" t="str">
        <f>IF($J466&lt;&gt;"",IF(VLOOKUP($J466,INSTRUMENT_LIST!$L$10:$R$716,3,FALSE)=0,"",VLOOKUP($J466,INSTRUMENT_LIST!$L$10:$R$716,3,FALSE)),"")</f>
        <v/>
      </c>
      <c r="N466" s="476" t="str">
        <f>IF($J466&lt;&gt;"",IF(VLOOKUP($J466,INSTRUMENT_LIST!$L$10:$R$716,4,FALSE)=0,"",VLOOKUP($J466,INSTRUMENT_LIST!$L$10:$R$716,4,FALSE)),"")&amp;" "&amp;IF($J466&lt;&gt;"",IF(VLOOKUP($J466,INSTRUMENT_LIST!$L$10:$R$716,5,FALSE)=0,"",SUBSTITUTE(VLOOKUP($J466,INSTRUMENT_LIST!$L$10:$R$716,5,FALSE),"LOCAL CONTROL STATION","LCS")),"")</f>
        <v xml:space="preserve"> </v>
      </c>
      <c r="O466" s="476" t="str">
        <f>IF($J466&lt;&gt;"",IF(VLOOKUP($J466,INSTRUMENT_LIST!$L$10:$R$716,6,FALSE)=0,"",VLOOKUP($J466,INSTRUMENT_LIST!$L$10:$R$716,6,FALSE)),"")</f>
        <v/>
      </c>
      <c r="P466" s="476" t="str">
        <f>IF($J466&lt;&gt;"",IF(VLOOKUP($J466,INSTRUMENT_LIST!$L$10:$R$716,7,FALSE)=0,"",VLOOKUP($J466,INSTRUMENT_LIST!$L$10:$R$716,7,FALSE)),"")</f>
        <v/>
      </c>
      <c r="Q466" s="476" t="str">
        <f t="shared" si="189"/>
        <v xml:space="preserve">  </v>
      </c>
      <c r="R466" s="476"/>
      <c r="S466" s="476"/>
      <c r="T466" s="476"/>
      <c r="U466" s="476"/>
      <c r="V466" s="476"/>
      <c r="W466" s="476"/>
      <c r="X466" s="476"/>
      <c r="Y466" s="476"/>
      <c r="Z466" s="476"/>
      <c r="AA466" s="476"/>
      <c r="AB466" s="477" t="str">
        <f t="shared" si="190"/>
        <v>DI_0702.01</v>
      </c>
      <c r="AC466" s="474"/>
      <c r="AD466" s="474"/>
      <c r="AE466" s="478" t="str">
        <f t="shared" si="191"/>
        <v>SL3-SLW-RCP1</v>
      </c>
    </row>
    <row r="467" spans="1:31" s="479" customFormat="1" ht="15" customHeight="1" x14ac:dyDescent="0.25">
      <c r="A467" s="495" t="s">
        <v>9</v>
      </c>
      <c r="B467" s="515" t="s">
        <v>523</v>
      </c>
      <c r="C467" s="491" t="s">
        <v>680</v>
      </c>
      <c r="D467" s="472" t="str">
        <f t="shared" si="192"/>
        <v>02</v>
      </c>
      <c r="E467" s="472" t="s">
        <v>660</v>
      </c>
      <c r="F467" s="473" t="str">
        <f>IFERROR(CONCATENATE(VLOOKUP(G467,'LOOK-UP TABLES'!$E$9:$J$32,5,FALSE),C467,D467,VLOOKUP(G467,'LOOK-UP TABLES'!$E$9:$J$32,6,FALSE),E467),"")</f>
        <v>I_0702-02</v>
      </c>
      <c r="G467" s="473" t="s">
        <v>1045</v>
      </c>
      <c r="H467" s="474" t="str">
        <f>IFERROR(VLOOKUP(G467,'LOOK-UP TABLES'!$E$9:$J$32,2,FALSE),"")</f>
        <v>DI</v>
      </c>
      <c r="I467" s="473" t="str">
        <f>IFERROR(VLOOKUP(G467,'LOOK-UP TABLES'!$E$9:$J$32,3,FALSE),"")</f>
        <v>24VDC</v>
      </c>
      <c r="J467" s="297"/>
      <c r="K467" s="512" t="str">
        <f t="shared" ref="K467:K480" si="193">IF(J467&lt;&gt;"",CONCATENATE(J467,L467),"SPARE")</f>
        <v>SPARE</v>
      </c>
      <c r="L467" s="475"/>
      <c r="M467" s="476" t="str">
        <f>IF($J467&lt;&gt;"",IF(VLOOKUP($J467,INSTRUMENT_LIST!$L$10:$R$716,3,FALSE)=0,"",VLOOKUP($J467,INSTRUMENT_LIST!$L$10:$R$716,3,FALSE)),"")</f>
        <v/>
      </c>
      <c r="N467" s="476" t="str">
        <f>IF($J467&lt;&gt;"",IF(VLOOKUP($J467,INSTRUMENT_LIST!$L$10:$R$716,4,FALSE)=0,"",VLOOKUP($J467,INSTRUMENT_LIST!$L$10:$R$716,4,FALSE)),"")&amp;" "&amp;IF($J467&lt;&gt;"",IF(VLOOKUP($J467,INSTRUMENT_LIST!$L$10:$R$716,5,FALSE)=0,"",SUBSTITUTE(VLOOKUP($J467,INSTRUMENT_LIST!$L$10:$R$716,5,FALSE),"LOCAL CONTROL STATION","LCS")),"")</f>
        <v xml:space="preserve"> </v>
      </c>
      <c r="O467" s="476" t="str">
        <f>IF($J467&lt;&gt;"",IF(VLOOKUP($J467,INSTRUMENT_LIST!$L$10:$R$716,6,FALSE)=0,"",VLOOKUP($J467,INSTRUMENT_LIST!$L$10:$R$716,6,FALSE)),"")</f>
        <v/>
      </c>
      <c r="P467" s="476" t="str">
        <f>IF($J467&lt;&gt;"",IF(VLOOKUP($J467,INSTRUMENT_LIST!$L$10:$R$716,7,FALSE)=0,"",VLOOKUP($J467,INSTRUMENT_LIST!$L$10:$R$716,7,FALSE)),"")</f>
        <v/>
      </c>
      <c r="Q467" s="476" t="str">
        <f t="shared" si="189"/>
        <v xml:space="preserve">  </v>
      </c>
      <c r="R467" s="476"/>
      <c r="S467" s="476"/>
      <c r="T467" s="476"/>
      <c r="U467" s="476"/>
      <c r="V467" s="476"/>
      <c r="W467" s="476"/>
      <c r="X467" s="476"/>
      <c r="Y467" s="476"/>
      <c r="Z467" s="476"/>
      <c r="AA467" s="476"/>
      <c r="AB467" s="477" t="str">
        <f t="shared" si="190"/>
        <v>DI_0702.02</v>
      </c>
      <c r="AC467" s="474"/>
      <c r="AD467" s="474"/>
      <c r="AE467" s="478" t="str">
        <f t="shared" si="191"/>
        <v>SL3-SLW-RCP1</v>
      </c>
    </row>
    <row r="468" spans="1:31" s="479" customFormat="1" ht="15" customHeight="1" x14ac:dyDescent="0.25">
      <c r="A468" s="495" t="s">
        <v>9</v>
      </c>
      <c r="B468" s="515" t="s">
        <v>523</v>
      </c>
      <c r="C468" s="491" t="s">
        <v>680</v>
      </c>
      <c r="D468" s="472" t="str">
        <f t="shared" si="192"/>
        <v>02</v>
      </c>
      <c r="E468" s="472" t="s">
        <v>661</v>
      </c>
      <c r="F468" s="473" t="str">
        <f>IFERROR(CONCATENATE(VLOOKUP(G468,'LOOK-UP TABLES'!$E$9:$J$32,5,FALSE),C468,D468,VLOOKUP(G468,'LOOK-UP TABLES'!$E$9:$J$32,6,FALSE),E468),"")</f>
        <v>I_0702-03</v>
      </c>
      <c r="G468" s="473" t="s">
        <v>1045</v>
      </c>
      <c r="H468" s="474" t="str">
        <f>IFERROR(VLOOKUP(G468,'LOOK-UP TABLES'!$E$9:$J$32,2,FALSE),"")</f>
        <v>DI</v>
      </c>
      <c r="I468" s="473" t="str">
        <f>IFERROR(VLOOKUP(G468,'LOOK-UP TABLES'!$E$9:$J$32,3,FALSE),"")</f>
        <v>24VDC</v>
      </c>
      <c r="J468" s="297"/>
      <c r="K468" s="512" t="str">
        <f t="shared" si="193"/>
        <v>SPARE</v>
      </c>
      <c r="L468" s="475"/>
      <c r="M468" s="476" t="str">
        <f>IF($J468&lt;&gt;"",IF(VLOOKUP($J468,INSTRUMENT_LIST!$L$10:$R$716,3,FALSE)=0,"",VLOOKUP($J468,INSTRUMENT_LIST!$L$10:$R$716,3,FALSE)),"")</f>
        <v/>
      </c>
      <c r="N468" s="476" t="str">
        <f>IF($J468&lt;&gt;"",IF(VLOOKUP($J468,INSTRUMENT_LIST!$L$10:$R$716,4,FALSE)=0,"",VLOOKUP($J468,INSTRUMENT_LIST!$L$10:$R$716,4,FALSE)),"")&amp;" "&amp;IF($J468&lt;&gt;"",IF(VLOOKUP($J468,INSTRUMENT_LIST!$L$10:$R$716,5,FALSE)=0,"",SUBSTITUTE(VLOOKUP($J468,INSTRUMENT_LIST!$L$10:$R$716,5,FALSE),"LOCAL CONTROL STATION","LCS")),"")</f>
        <v xml:space="preserve"> </v>
      </c>
      <c r="O468" s="476" t="str">
        <f>IF($J468&lt;&gt;"",IF(VLOOKUP($J468,INSTRUMENT_LIST!$L$10:$R$716,6,FALSE)=0,"",VLOOKUP($J468,INSTRUMENT_LIST!$L$10:$R$716,6,FALSE)),"")</f>
        <v/>
      </c>
      <c r="P468" s="476" t="str">
        <f>IF($J468&lt;&gt;"",IF(VLOOKUP($J468,INSTRUMENT_LIST!$L$10:$R$716,7,FALSE)=0,"",VLOOKUP($J468,INSTRUMENT_LIST!$L$10:$R$716,7,FALSE)),"")</f>
        <v/>
      </c>
      <c r="Q468" s="476" t="str">
        <f t="shared" si="189"/>
        <v xml:space="preserve">  </v>
      </c>
      <c r="R468" s="476"/>
      <c r="S468" s="476"/>
      <c r="T468" s="476"/>
      <c r="U468" s="476"/>
      <c r="V468" s="476"/>
      <c r="W468" s="476"/>
      <c r="X468" s="476"/>
      <c r="Y468" s="476"/>
      <c r="Z468" s="476"/>
      <c r="AA468" s="476"/>
      <c r="AB468" s="477" t="str">
        <f t="shared" si="190"/>
        <v>DI_0702.03</v>
      </c>
      <c r="AC468" s="474"/>
      <c r="AD468" s="474"/>
      <c r="AE468" s="478" t="str">
        <f t="shared" si="191"/>
        <v>SL3-SLW-RCP1</v>
      </c>
    </row>
    <row r="469" spans="1:31" s="479" customFormat="1" ht="15" customHeight="1" x14ac:dyDescent="0.25">
      <c r="A469" s="495" t="s">
        <v>9</v>
      </c>
      <c r="B469" s="515" t="s">
        <v>523</v>
      </c>
      <c r="C469" s="491" t="s">
        <v>680</v>
      </c>
      <c r="D469" s="472" t="str">
        <f t="shared" si="192"/>
        <v>02</v>
      </c>
      <c r="E469" s="472" t="s">
        <v>676</v>
      </c>
      <c r="F469" s="473" t="str">
        <f>IFERROR(CONCATENATE(VLOOKUP(G469,'LOOK-UP TABLES'!$E$9:$J$32,5,FALSE),C469,D469,VLOOKUP(G469,'LOOK-UP TABLES'!$E$9:$J$32,6,FALSE),E469),"")</f>
        <v>I_0702-04</v>
      </c>
      <c r="G469" s="473" t="s">
        <v>1045</v>
      </c>
      <c r="H469" s="474" t="str">
        <f>IFERROR(VLOOKUP(G469,'LOOK-UP TABLES'!$E$9:$J$32,2,FALSE),"")</f>
        <v>DI</v>
      </c>
      <c r="I469" s="473" t="str">
        <f>IFERROR(VLOOKUP(G469,'LOOK-UP TABLES'!$E$9:$J$32,3,FALSE),"")</f>
        <v>24VDC</v>
      </c>
      <c r="J469" s="297"/>
      <c r="K469" s="512" t="str">
        <f t="shared" si="193"/>
        <v>SPARE</v>
      </c>
      <c r="L469" s="475"/>
      <c r="M469" s="476" t="str">
        <f>IF($J469&lt;&gt;"",IF(VLOOKUP($J469,INSTRUMENT_LIST!$L$10:$R$716,3,FALSE)=0,"",VLOOKUP($J469,INSTRUMENT_LIST!$L$10:$R$716,3,FALSE)),"")</f>
        <v/>
      </c>
      <c r="N469" s="476" t="str">
        <f>IF($J469&lt;&gt;"",IF(VLOOKUP($J469,INSTRUMENT_LIST!$L$10:$R$716,4,FALSE)=0,"",VLOOKUP($J469,INSTRUMENT_LIST!$L$10:$R$716,4,FALSE)),"")&amp;" "&amp;IF($J469&lt;&gt;"",IF(VLOOKUP($J469,INSTRUMENT_LIST!$L$10:$R$716,5,FALSE)=0,"",SUBSTITUTE(VLOOKUP($J469,INSTRUMENT_LIST!$L$10:$R$716,5,FALSE),"LOCAL CONTROL STATION","LCS")),"")</f>
        <v xml:space="preserve"> </v>
      </c>
      <c r="O469" s="476" t="str">
        <f>IF($J469&lt;&gt;"",IF(VLOOKUP($J469,INSTRUMENT_LIST!$L$10:$R$716,6,FALSE)=0,"",VLOOKUP($J469,INSTRUMENT_LIST!$L$10:$R$716,6,FALSE)),"")</f>
        <v/>
      </c>
      <c r="P469" s="476" t="str">
        <f>IF($J469&lt;&gt;"",IF(VLOOKUP($J469,INSTRUMENT_LIST!$L$10:$R$716,7,FALSE)=0,"",VLOOKUP($J469,INSTRUMENT_LIST!$L$10:$R$716,7,FALSE)),"")</f>
        <v/>
      </c>
      <c r="Q469" s="476" t="str">
        <f t="shared" si="189"/>
        <v xml:space="preserve">  </v>
      </c>
      <c r="R469" s="476"/>
      <c r="S469" s="476"/>
      <c r="T469" s="476"/>
      <c r="U469" s="476"/>
      <c r="V469" s="476"/>
      <c r="W469" s="476"/>
      <c r="X469" s="476"/>
      <c r="Y469" s="476"/>
      <c r="Z469" s="476"/>
      <c r="AA469" s="476"/>
      <c r="AB469" s="477" t="str">
        <f t="shared" si="190"/>
        <v>DI_0702.04</v>
      </c>
      <c r="AC469" s="474"/>
      <c r="AD469" s="474"/>
      <c r="AE469" s="478" t="str">
        <f t="shared" si="191"/>
        <v>SL3-SLW-RCP1</v>
      </c>
    </row>
    <row r="470" spans="1:31" s="479" customFormat="1" ht="15" customHeight="1" x14ac:dyDescent="0.25">
      <c r="A470" s="495" t="s">
        <v>9</v>
      </c>
      <c r="B470" s="515" t="s">
        <v>523</v>
      </c>
      <c r="C470" s="491" t="s">
        <v>680</v>
      </c>
      <c r="D470" s="472" t="str">
        <f t="shared" si="192"/>
        <v>02</v>
      </c>
      <c r="E470" s="472" t="s">
        <v>678</v>
      </c>
      <c r="F470" s="473" t="str">
        <f>IFERROR(CONCATENATE(VLOOKUP(G470,'LOOK-UP TABLES'!$E$9:$J$32,5,FALSE),C470,D470,VLOOKUP(G470,'LOOK-UP TABLES'!$E$9:$J$32,6,FALSE),E470),"")</f>
        <v>I_0702-05</v>
      </c>
      <c r="G470" s="473" t="s">
        <v>1045</v>
      </c>
      <c r="H470" s="474" t="str">
        <f>IFERROR(VLOOKUP(G470,'LOOK-UP TABLES'!$E$9:$J$32,2,FALSE),"")</f>
        <v>DI</v>
      </c>
      <c r="I470" s="473" t="str">
        <f>IFERROR(VLOOKUP(G470,'LOOK-UP TABLES'!$E$9:$J$32,3,FALSE),"")</f>
        <v>24VDC</v>
      </c>
      <c r="J470" s="297"/>
      <c r="K470" s="512" t="str">
        <f t="shared" si="193"/>
        <v>SPARE</v>
      </c>
      <c r="L470" s="475"/>
      <c r="M470" s="476" t="str">
        <f>IF($J470&lt;&gt;"",IF(VLOOKUP($J470,INSTRUMENT_LIST!$L$10:$R$716,3,FALSE)=0,"",VLOOKUP($J470,INSTRUMENT_LIST!$L$10:$R$716,3,FALSE)),"")</f>
        <v/>
      </c>
      <c r="N470" s="476" t="str">
        <f>IF($J470&lt;&gt;"",IF(VLOOKUP($J470,INSTRUMENT_LIST!$L$10:$R$716,4,FALSE)=0,"",VLOOKUP($J470,INSTRUMENT_LIST!$L$10:$R$716,4,FALSE)),"")&amp;" "&amp;IF($J470&lt;&gt;"",IF(VLOOKUP($J470,INSTRUMENT_LIST!$L$10:$R$716,5,FALSE)=0,"",SUBSTITUTE(VLOOKUP($J470,INSTRUMENT_LIST!$L$10:$R$716,5,FALSE),"LOCAL CONTROL STATION","LCS")),"")</f>
        <v xml:space="preserve"> </v>
      </c>
      <c r="O470" s="476" t="str">
        <f>IF($J470&lt;&gt;"",IF(VLOOKUP($J470,INSTRUMENT_LIST!$L$10:$R$716,6,FALSE)=0,"",VLOOKUP($J470,INSTRUMENT_LIST!$L$10:$R$716,6,FALSE)),"")</f>
        <v/>
      </c>
      <c r="P470" s="476" t="str">
        <f>IF($J470&lt;&gt;"",IF(VLOOKUP($J470,INSTRUMENT_LIST!$L$10:$R$716,7,FALSE)=0,"",VLOOKUP($J470,INSTRUMENT_LIST!$L$10:$R$716,7,FALSE)),"")</f>
        <v/>
      </c>
      <c r="Q470" s="476" t="str">
        <f t="shared" si="189"/>
        <v xml:space="preserve">  </v>
      </c>
      <c r="R470" s="476"/>
      <c r="S470" s="476"/>
      <c r="T470" s="476"/>
      <c r="U470" s="476"/>
      <c r="V470" s="476"/>
      <c r="W470" s="476"/>
      <c r="X470" s="476"/>
      <c r="Y470" s="476"/>
      <c r="Z470" s="476"/>
      <c r="AA470" s="476"/>
      <c r="AB470" s="477" t="str">
        <f t="shared" si="190"/>
        <v>DI_0702.05</v>
      </c>
      <c r="AC470" s="474"/>
      <c r="AD470" s="474"/>
      <c r="AE470" s="478" t="str">
        <f t="shared" si="191"/>
        <v>SL3-SLW-RCP1</v>
      </c>
    </row>
    <row r="471" spans="1:31" s="479" customFormat="1" ht="15" customHeight="1" x14ac:dyDescent="0.25">
      <c r="A471" s="495" t="s">
        <v>9</v>
      </c>
      <c r="B471" s="515" t="s">
        <v>523</v>
      </c>
      <c r="C471" s="491" t="s">
        <v>680</v>
      </c>
      <c r="D471" s="472" t="str">
        <f t="shared" si="192"/>
        <v>02</v>
      </c>
      <c r="E471" s="472" t="s">
        <v>679</v>
      </c>
      <c r="F471" s="473" t="str">
        <f>IFERROR(CONCATENATE(VLOOKUP(G471,'LOOK-UP TABLES'!$E$9:$J$32,5,FALSE),C471,D471,VLOOKUP(G471,'LOOK-UP TABLES'!$E$9:$J$32,6,FALSE),E471),"")</f>
        <v>I_0702-06</v>
      </c>
      <c r="G471" s="473" t="s">
        <v>1045</v>
      </c>
      <c r="H471" s="474" t="str">
        <f>IFERROR(VLOOKUP(G471,'LOOK-UP TABLES'!$E$9:$J$32,2,FALSE),"")</f>
        <v>DI</v>
      </c>
      <c r="I471" s="473" t="str">
        <f>IFERROR(VLOOKUP(G471,'LOOK-UP TABLES'!$E$9:$J$32,3,FALSE),"")</f>
        <v>24VDC</v>
      </c>
      <c r="J471" s="297"/>
      <c r="K471" s="512" t="str">
        <f t="shared" si="193"/>
        <v>SPARE</v>
      </c>
      <c r="L471" s="475"/>
      <c r="M471" s="476" t="str">
        <f>IF($J471&lt;&gt;"",IF(VLOOKUP($J471,INSTRUMENT_LIST!$L$10:$R$716,3,FALSE)=0,"",VLOOKUP($J471,INSTRUMENT_LIST!$L$10:$R$716,3,FALSE)),"")</f>
        <v/>
      </c>
      <c r="N471" s="476" t="str">
        <f>IF($J471&lt;&gt;"",IF(VLOOKUP($J471,INSTRUMENT_LIST!$L$10:$R$716,4,FALSE)=0,"",VLOOKUP($J471,INSTRUMENT_LIST!$L$10:$R$716,4,FALSE)),"")&amp;" "&amp;IF($J471&lt;&gt;"",IF(VLOOKUP($J471,INSTRUMENT_LIST!$L$10:$R$716,5,FALSE)=0,"",SUBSTITUTE(VLOOKUP($J471,INSTRUMENT_LIST!$L$10:$R$716,5,FALSE),"LOCAL CONTROL STATION","LCS")),"")</f>
        <v xml:space="preserve"> </v>
      </c>
      <c r="O471" s="476" t="str">
        <f>IF($J471&lt;&gt;"",IF(VLOOKUP($J471,INSTRUMENT_LIST!$L$10:$R$716,6,FALSE)=0,"",VLOOKUP($J471,INSTRUMENT_LIST!$L$10:$R$716,6,FALSE)),"")</f>
        <v/>
      </c>
      <c r="P471" s="476" t="str">
        <f>IF($J471&lt;&gt;"",IF(VLOOKUP($J471,INSTRUMENT_LIST!$L$10:$R$716,7,FALSE)=0,"",VLOOKUP($J471,INSTRUMENT_LIST!$L$10:$R$716,7,FALSE)),"")</f>
        <v/>
      </c>
      <c r="Q471" s="476" t="str">
        <f t="shared" si="189"/>
        <v xml:space="preserve">  </v>
      </c>
      <c r="R471" s="476"/>
      <c r="S471" s="476"/>
      <c r="T471" s="476"/>
      <c r="U471" s="476"/>
      <c r="V471" s="476"/>
      <c r="W471" s="476"/>
      <c r="X471" s="476"/>
      <c r="Y471" s="476"/>
      <c r="Z471" s="476"/>
      <c r="AA471" s="476"/>
      <c r="AB471" s="477" t="str">
        <f t="shared" si="190"/>
        <v>DI_0702.06</v>
      </c>
      <c r="AC471" s="474"/>
      <c r="AD471" s="474"/>
      <c r="AE471" s="478" t="str">
        <f t="shared" si="191"/>
        <v>SL3-SLW-RCP1</v>
      </c>
    </row>
    <row r="472" spans="1:31" s="479" customFormat="1" ht="15" customHeight="1" x14ac:dyDescent="0.25">
      <c r="A472" s="495" t="s">
        <v>9</v>
      </c>
      <c r="B472" s="515" t="s">
        <v>523</v>
      </c>
      <c r="C472" s="491" t="s">
        <v>680</v>
      </c>
      <c r="D472" s="472" t="str">
        <f t="shared" si="192"/>
        <v>02</v>
      </c>
      <c r="E472" s="472" t="s">
        <v>680</v>
      </c>
      <c r="F472" s="473" t="str">
        <f>IFERROR(CONCATENATE(VLOOKUP(G472,'LOOK-UP TABLES'!$E$9:$J$32,5,FALSE),C472,D472,VLOOKUP(G472,'LOOK-UP TABLES'!$E$9:$J$32,6,FALSE),E472),"")</f>
        <v>I_0702-07</v>
      </c>
      <c r="G472" s="473" t="s">
        <v>1045</v>
      </c>
      <c r="H472" s="474" t="str">
        <f>IFERROR(VLOOKUP(G472,'LOOK-UP TABLES'!$E$9:$J$32,2,FALSE),"")</f>
        <v>DI</v>
      </c>
      <c r="I472" s="473" t="str">
        <f>IFERROR(VLOOKUP(G472,'LOOK-UP TABLES'!$E$9:$J$32,3,FALSE),"")</f>
        <v>24VDC</v>
      </c>
      <c r="J472" s="297"/>
      <c r="K472" s="512" t="str">
        <f t="shared" si="193"/>
        <v>SPARE</v>
      </c>
      <c r="L472" s="475"/>
      <c r="M472" s="476" t="str">
        <f>IF($J472&lt;&gt;"",IF(VLOOKUP($J472,INSTRUMENT_LIST!$L$10:$R$716,3,FALSE)=0,"",VLOOKUP($J472,INSTRUMENT_LIST!$L$10:$R$716,3,FALSE)),"")</f>
        <v/>
      </c>
      <c r="N472" s="476" t="str">
        <f>IF($J472&lt;&gt;"",IF(VLOOKUP($J472,INSTRUMENT_LIST!$L$10:$R$716,4,FALSE)=0,"",VLOOKUP($J472,INSTRUMENT_LIST!$L$10:$R$716,4,FALSE)),"")&amp;" "&amp;IF($J472&lt;&gt;"",IF(VLOOKUP($J472,INSTRUMENT_LIST!$L$10:$R$716,5,FALSE)=0,"",SUBSTITUTE(VLOOKUP($J472,INSTRUMENT_LIST!$L$10:$R$716,5,FALSE),"LOCAL CONTROL STATION","LCS")),"")</f>
        <v xml:space="preserve"> </v>
      </c>
      <c r="O472" s="476" t="str">
        <f>IF($J472&lt;&gt;"",IF(VLOOKUP($J472,INSTRUMENT_LIST!$L$10:$R$716,6,FALSE)=0,"",VLOOKUP($J472,INSTRUMENT_LIST!$L$10:$R$716,6,FALSE)),"")</f>
        <v/>
      </c>
      <c r="P472" s="476" t="str">
        <f>IF($J472&lt;&gt;"",IF(VLOOKUP($J472,INSTRUMENT_LIST!$L$10:$R$716,7,FALSE)=0,"",VLOOKUP($J472,INSTRUMENT_LIST!$L$10:$R$716,7,FALSE)),"")</f>
        <v/>
      </c>
      <c r="Q472" s="476" t="str">
        <f t="shared" si="189"/>
        <v xml:space="preserve">  </v>
      </c>
      <c r="R472" s="476"/>
      <c r="S472" s="476"/>
      <c r="T472" s="476"/>
      <c r="U472" s="476"/>
      <c r="V472" s="476"/>
      <c r="W472" s="476"/>
      <c r="X472" s="476"/>
      <c r="Y472" s="476"/>
      <c r="Z472" s="476"/>
      <c r="AA472" s="476"/>
      <c r="AB472" s="477" t="str">
        <f t="shared" si="190"/>
        <v>DI_0702.07</v>
      </c>
      <c r="AC472" s="474"/>
      <c r="AD472" s="474"/>
      <c r="AE472" s="478" t="str">
        <f t="shared" si="191"/>
        <v>SL3-SLW-RCP1</v>
      </c>
    </row>
    <row r="473" spans="1:31" s="479" customFormat="1" ht="15" customHeight="1" x14ac:dyDescent="0.25">
      <c r="A473" s="495" t="s">
        <v>9</v>
      </c>
      <c r="B473" s="515" t="s">
        <v>523</v>
      </c>
      <c r="C473" s="491" t="s">
        <v>680</v>
      </c>
      <c r="D473" s="472" t="str">
        <f t="shared" si="192"/>
        <v>02</v>
      </c>
      <c r="E473" s="472" t="s">
        <v>682</v>
      </c>
      <c r="F473" s="473" t="str">
        <f>IFERROR(CONCATENATE(VLOOKUP(G473,'LOOK-UP TABLES'!$E$9:$J$32,5,FALSE),C473,D473,VLOOKUP(G473,'LOOK-UP TABLES'!$E$9:$J$32,6,FALSE),E473),"")</f>
        <v>I_0702-08</v>
      </c>
      <c r="G473" s="473" t="s">
        <v>1045</v>
      </c>
      <c r="H473" s="474" t="str">
        <f>IFERROR(VLOOKUP(G473,'LOOK-UP TABLES'!$E$9:$J$32,2,FALSE),"")</f>
        <v>DI</v>
      </c>
      <c r="I473" s="473" t="str">
        <f>IFERROR(VLOOKUP(G473,'LOOK-UP TABLES'!$E$9:$J$32,3,FALSE),"")</f>
        <v>24VDC</v>
      </c>
      <c r="J473" s="297"/>
      <c r="K473" s="512" t="str">
        <f t="shared" si="193"/>
        <v>SPARE</v>
      </c>
      <c r="L473" s="475"/>
      <c r="M473" s="476" t="str">
        <f>IF($J473&lt;&gt;"",IF(VLOOKUP($J473,INSTRUMENT_LIST!$L$10:$R$716,3,FALSE)=0,"",VLOOKUP($J473,INSTRUMENT_LIST!$L$10:$R$716,3,FALSE)),"")</f>
        <v/>
      </c>
      <c r="N473" s="476" t="str">
        <f>IF($J473&lt;&gt;"",IF(VLOOKUP($J473,INSTRUMENT_LIST!$L$10:$R$716,4,FALSE)=0,"",VLOOKUP($J473,INSTRUMENT_LIST!$L$10:$R$716,4,FALSE)),"")&amp;" "&amp;IF($J473&lt;&gt;"",IF(VLOOKUP($J473,INSTRUMENT_LIST!$L$10:$R$716,5,FALSE)=0,"",SUBSTITUTE(VLOOKUP($J473,INSTRUMENT_LIST!$L$10:$R$716,5,FALSE),"LOCAL CONTROL STATION","LCS")),"")</f>
        <v xml:space="preserve"> </v>
      </c>
      <c r="O473" s="476" t="str">
        <f>IF($J473&lt;&gt;"",IF(VLOOKUP($J473,INSTRUMENT_LIST!$L$10:$R$716,6,FALSE)=0,"",VLOOKUP($J473,INSTRUMENT_LIST!$L$10:$R$716,6,FALSE)),"")</f>
        <v/>
      </c>
      <c r="P473" s="476" t="str">
        <f>IF($J473&lt;&gt;"",IF(VLOOKUP($J473,INSTRUMENT_LIST!$L$10:$R$716,7,FALSE)=0,"",VLOOKUP($J473,INSTRUMENT_LIST!$L$10:$R$716,7,FALSE)),"")</f>
        <v/>
      </c>
      <c r="Q473" s="476" t="str">
        <f t="shared" si="189"/>
        <v xml:space="preserve">  </v>
      </c>
      <c r="R473" s="476"/>
      <c r="S473" s="476"/>
      <c r="T473" s="476"/>
      <c r="U473" s="476"/>
      <c r="V473" s="476"/>
      <c r="W473" s="476"/>
      <c r="X473" s="476"/>
      <c r="Y473" s="476"/>
      <c r="Z473" s="476"/>
      <c r="AA473" s="476"/>
      <c r="AB473" s="477" t="str">
        <f t="shared" si="190"/>
        <v>DI_0702.08</v>
      </c>
      <c r="AC473" s="474"/>
      <c r="AD473" s="474"/>
      <c r="AE473" s="478" t="str">
        <f t="shared" si="191"/>
        <v>SL3-SLW-RCP1</v>
      </c>
    </row>
    <row r="474" spans="1:31" s="479" customFormat="1" ht="15" customHeight="1" x14ac:dyDescent="0.25">
      <c r="A474" s="495" t="s">
        <v>9</v>
      </c>
      <c r="B474" s="515" t="s">
        <v>523</v>
      </c>
      <c r="C474" s="491" t="s">
        <v>680</v>
      </c>
      <c r="D474" s="472" t="str">
        <f t="shared" si="192"/>
        <v>02</v>
      </c>
      <c r="E474" s="472" t="s">
        <v>683</v>
      </c>
      <c r="F474" s="473" t="str">
        <f>IFERROR(CONCATENATE(VLOOKUP(G474,'LOOK-UP TABLES'!$E$9:$J$32,5,FALSE),C474,D474,VLOOKUP(G474,'LOOK-UP TABLES'!$E$9:$J$32,6,FALSE),E474),"")</f>
        <v>I_0702-09</v>
      </c>
      <c r="G474" s="473" t="s">
        <v>1045</v>
      </c>
      <c r="H474" s="474" t="str">
        <f>IFERROR(VLOOKUP(G474,'LOOK-UP TABLES'!$E$9:$J$32,2,FALSE),"")</f>
        <v>DI</v>
      </c>
      <c r="I474" s="473" t="str">
        <f>IFERROR(VLOOKUP(G474,'LOOK-UP TABLES'!$E$9:$J$32,3,FALSE),"")</f>
        <v>24VDC</v>
      </c>
      <c r="J474" s="297"/>
      <c r="K474" s="512" t="str">
        <f t="shared" si="193"/>
        <v>SPARE</v>
      </c>
      <c r="L474" s="475"/>
      <c r="M474" s="476" t="str">
        <f>IF($J474&lt;&gt;"",IF(VLOOKUP($J474,INSTRUMENT_LIST!$L$10:$R$716,3,FALSE)=0,"",VLOOKUP($J474,INSTRUMENT_LIST!$L$10:$R$716,3,FALSE)),"")</f>
        <v/>
      </c>
      <c r="N474" s="476" t="str">
        <f>IF($J474&lt;&gt;"",IF(VLOOKUP($J474,INSTRUMENT_LIST!$L$10:$R$716,4,FALSE)=0,"",VLOOKUP($J474,INSTRUMENT_LIST!$L$10:$R$716,4,FALSE)),"")&amp;" "&amp;IF($J474&lt;&gt;"",IF(VLOOKUP($J474,INSTRUMENT_LIST!$L$10:$R$716,5,FALSE)=0,"",SUBSTITUTE(VLOOKUP($J474,INSTRUMENT_LIST!$L$10:$R$716,5,FALSE),"LOCAL CONTROL STATION","LCS")),"")</f>
        <v xml:space="preserve"> </v>
      </c>
      <c r="O474" s="476" t="str">
        <f>IF($J474&lt;&gt;"",IF(VLOOKUP($J474,INSTRUMENT_LIST!$L$10:$R$716,6,FALSE)=0,"",VLOOKUP($J474,INSTRUMENT_LIST!$L$10:$R$716,6,FALSE)),"")</f>
        <v/>
      </c>
      <c r="P474" s="476" t="str">
        <f>IF($J474&lt;&gt;"",IF(VLOOKUP($J474,INSTRUMENT_LIST!$L$10:$R$716,7,FALSE)=0,"",VLOOKUP($J474,INSTRUMENT_LIST!$L$10:$R$716,7,FALSE)),"")</f>
        <v/>
      </c>
      <c r="Q474" s="476" t="str">
        <f t="shared" si="189"/>
        <v xml:space="preserve">  </v>
      </c>
      <c r="R474" s="476"/>
      <c r="S474" s="476"/>
      <c r="T474" s="476"/>
      <c r="U474" s="476"/>
      <c r="V474" s="476"/>
      <c r="W474" s="476"/>
      <c r="X474" s="476"/>
      <c r="Y474" s="476"/>
      <c r="Z474" s="476"/>
      <c r="AA474" s="476"/>
      <c r="AB474" s="477" t="str">
        <f t="shared" si="190"/>
        <v>DI_0702.09</v>
      </c>
      <c r="AC474" s="474"/>
      <c r="AD474" s="474"/>
      <c r="AE474" s="478" t="str">
        <f t="shared" si="191"/>
        <v>SL3-SLW-RCP1</v>
      </c>
    </row>
    <row r="475" spans="1:31" s="479" customFormat="1" ht="15" customHeight="1" x14ac:dyDescent="0.25">
      <c r="A475" s="495" t="s">
        <v>9</v>
      </c>
      <c r="B475" s="515" t="s">
        <v>523</v>
      </c>
      <c r="C475" s="491" t="s">
        <v>680</v>
      </c>
      <c r="D475" s="472" t="str">
        <f t="shared" si="192"/>
        <v>02</v>
      </c>
      <c r="E475" s="472" t="s">
        <v>582</v>
      </c>
      <c r="F475" s="473" t="str">
        <f>IFERROR(CONCATENATE(VLOOKUP(G475,'LOOK-UP TABLES'!$E$9:$J$32,5,FALSE),C475,D475,VLOOKUP(G475,'LOOK-UP TABLES'!$E$9:$J$32,6,FALSE),E475),"")</f>
        <v>I_0702-10</v>
      </c>
      <c r="G475" s="473" t="s">
        <v>1045</v>
      </c>
      <c r="H475" s="474" t="str">
        <f>IFERROR(VLOOKUP(G475,'LOOK-UP TABLES'!$E$9:$J$32,2,FALSE),"")</f>
        <v>DI</v>
      </c>
      <c r="I475" s="473" t="str">
        <f>IFERROR(VLOOKUP(G475,'LOOK-UP TABLES'!$E$9:$J$32,3,FALSE),"")</f>
        <v>24VDC</v>
      </c>
      <c r="J475" s="297"/>
      <c r="K475" s="512" t="str">
        <f t="shared" si="193"/>
        <v>SPARE</v>
      </c>
      <c r="L475" s="475"/>
      <c r="M475" s="476" t="str">
        <f>IF($J475&lt;&gt;"",IF(VLOOKUP($J475,INSTRUMENT_LIST!$L$10:$R$716,3,FALSE)=0,"",VLOOKUP($J475,INSTRUMENT_LIST!$L$10:$R$716,3,FALSE)),"")</f>
        <v/>
      </c>
      <c r="N475" s="476" t="str">
        <f>IF($J475&lt;&gt;"",IF(VLOOKUP($J475,INSTRUMENT_LIST!$L$10:$R$716,4,FALSE)=0,"",VLOOKUP($J475,INSTRUMENT_LIST!$L$10:$R$716,4,FALSE)),"")&amp;" "&amp;IF($J475&lt;&gt;"",IF(VLOOKUP($J475,INSTRUMENT_LIST!$L$10:$R$716,5,FALSE)=0,"",SUBSTITUTE(VLOOKUP($J475,INSTRUMENT_LIST!$L$10:$R$716,5,FALSE),"LOCAL CONTROL STATION","LCS")),"")</f>
        <v xml:space="preserve"> </v>
      </c>
      <c r="O475" s="476" t="str">
        <f>IF($J475&lt;&gt;"",IF(VLOOKUP($J475,INSTRUMENT_LIST!$L$10:$R$716,6,FALSE)=0,"",VLOOKUP($J475,INSTRUMENT_LIST!$L$10:$R$716,6,FALSE)),"")</f>
        <v/>
      </c>
      <c r="P475" s="476" t="str">
        <f>IF($J475&lt;&gt;"",IF(VLOOKUP($J475,INSTRUMENT_LIST!$L$10:$R$716,7,FALSE)=0,"",VLOOKUP($J475,INSTRUMENT_LIST!$L$10:$R$716,7,FALSE)),"")</f>
        <v/>
      </c>
      <c r="Q475" s="476" t="str">
        <f t="shared" si="189"/>
        <v xml:space="preserve">  </v>
      </c>
      <c r="R475" s="476"/>
      <c r="S475" s="476"/>
      <c r="T475" s="476"/>
      <c r="U475" s="476"/>
      <c r="V475" s="476"/>
      <c r="W475" s="476"/>
      <c r="X475" s="476"/>
      <c r="Y475" s="476"/>
      <c r="Z475" s="476"/>
      <c r="AA475" s="476"/>
      <c r="AB475" s="477" t="str">
        <f t="shared" si="190"/>
        <v>DI_0702.10</v>
      </c>
      <c r="AC475" s="474"/>
      <c r="AD475" s="474"/>
      <c r="AE475" s="478" t="str">
        <f t="shared" si="191"/>
        <v>SL3-SLW-RCP1</v>
      </c>
    </row>
    <row r="476" spans="1:31" s="479" customFormat="1" ht="15" customHeight="1" x14ac:dyDescent="0.25">
      <c r="A476" s="495" t="s">
        <v>9</v>
      </c>
      <c r="B476" s="515" t="s">
        <v>523</v>
      </c>
      <c r="C476" s="491" t="s">
        <v>680</v>
      </c>
      <c r="D476" s="472" t="str">
        <f t="shared" si="192"/>
        <v>02</v>
      </c>
      <c r="E476" s="472" t="s">
        <v>392</v>
      </c>
      <c r="F476" s="473" t="str">
        <f>IFERROR(CONCATENATE(VLOOKUP(G476,'LOOK-UP TABLES'!$E$9:$J$32,5,FALSE),C476,D476,VLOOKUP(G476,'LOOK-UP TABLES'!$E$9:$J$32,6,FALSE),E476),"")</f>
        <v>I_0702-11</v>
      </c>
      <c r="G476" s="473" t="s">
        <v>1045</v>
      </c>
      <c r="H476" s="474" t="str">
        <f>IFERROR(VLOOKUP(G476,'LOOK-UP TABLES'!$E$9:$J$32,2,FALSE),"")</f>
        <v>DI</v>
      </c>
      <c r="I476" s="473" t="str">
        <f>IFERROR(VLOOKUP(G476,'LOOK-UP TABLES'!$E$9:$J$32,3,FALSE),"")</f>
        <v>24VDC</v>
      </c>
      <c r="J476" s="297"/>
      <c r="K476" s="512" t="str">
        <f t="shared" si="193"/>
        <v>SPARE</v>
      </c>
      <c r="L476" s="475"/>
      <c r="M476" s="476" t="str">
        <f>IF($J476&lt;&gt;"",IF(VLOOKUP($J476,INSTRUMENT_LIST!$L$10:$R$716,3,FALSE)=0,"",VLOOKUP($J476,INSTRUMENT_LIST!$L$10:$R$716,3,FALSE)),"")</f>
        <v/>
      </c>
      <c r="N476" s="476" t="str">
        <f>IF($J476&lt;&gt;"",IF(VLOOKUP($J476,INSTRUMENT_LIST!$L$10:$R$716,4,FALSE)=0,"",VLOOKUP($J476,INSTRUMENT_LIST!$L$10:$R$716,4,FALSE)),"")&amp;" "&amp;IF($J476&lt;&gt;"",IF(VLOOKUP($J476,INSTRUMENT_LIST!$L$10:$R$716,5,FALSE)=0,"",SUBSTITUTE(VLOOKUP($J476,INSTRUMENT_LIST!$L$10:$R$716,5,FALSE),"LOCAL CONTROL STATION","LCS")),"")</f>
        <v xml:space="preserve"> </v>
      </c>
      <c r="O476" s="476" t="str">
        <f>IF($J476&lt;&gt;"",IF(VLOOKUP($J476,INSTRUMENT_LIST!$L$10:$R$716,6,FALSE)=0,"",VLOOKUP($J476,INSTRUMENT_LIST!$L$10:$R$716,6,FALSE)),"")</f>
        <v/>
      </c>
      <c r="P476" s="476" t="str">
        <f>IF($J476&lt;&gt;"",IF(VLOOKUP($J476,INSTRUMENT_LIST!$L$10:$R$716,7,FALSE)=0,"",VLOOKUP($J476,INSTRUMENT_LIST!$L$10:$R$716,7,FALSE)),"")</f>
        <v/>
      </c>
      <c r="Q476" s="476" t="str">
        <f t="shared" si="189"/>
        <v xml:space="preserve">  </v>
      </c>
      <c r="R476" s="476"/>
      <c r="S476" s="476"/>
      <c r="T476" s="476"/>
      <c r="U476" s="476"/>
      <c r="V476" s="476"/>
      <c r="W476" s="476"/>
      <c r="X476" s="476"/>
      <c r="Y476" s="476"/>
      <c r="Z476" s="476"/>
      <c r="AA476" s="476"/>
      <c r="AB476" s="477" t="str">
        <f t="shared" si="190"/>
        <v>DI_0702.11</v>
      </c>
      <c r="AC476" s="474"/>
      <c r="AD476" s="474"/>
      <c r="AE476" s="478" t="str">
        <f t="shared" si="191"/>
        <v>SL3-SLW-RCP1</v>
      </c>
    </row>
    <row r="477" spans="1:31" s="479" customFormat="1" ht="15" customHeight="1" x14ac:dyDescent="0.25">
      <c r="A477" s="495" t="s">
        <v>9</v>
      </c>
      <c r="B477" s="515" t="s">
        <v>523</v>
      </c>
      <c r="C477" s="491" t="s">
        <v>680</v>
      </c>
      <c r="D477" s="472" t="str">
        <f t="shared" si="192"/>
        <v>02</v>
      </c>
      <c r="E477" s="472" t="s">
        <v>396</v>
      </c>
      <c r="F477" s="473" t="str">
        <f>IFERROR(CONCATENATE(VLOOKUP(G477,'LOOK-UP TABLES'!$E$9:$J$32,5,FALSE),C477,D477,VLOOKUP(G477,'LOOK-UP TABLES'!$E$9:$J$32,6,FALSE),E477),"")</f>
        <v>I_0702-12</v>
      </c>
      <c r="G477" s="473" t="s">
        <v>1045</v>
      </c>
      <c r="H477" s="474" t="str">
        <f>IFERROR(VLOOKUP(G477,'LOOK-UP TABLES'!$E$9:$J$32,2,FALSE),"")</f>
        <v>DI</v>
      </c>
      <c r="I477" s="473" t="str">
        <f>IFERROR(VLOOKUP(G477,'LOOK-UP TABLES'!$E$9:$J$32,3,FALSE),"")</f>
        <v>24VDC</v>
      </c>
      <c r="J477" s="297"/>
      <c r="K477" s="512" t="str">
        <f t="shared" si="193"/>
        <v>SPARE</v>
      </c>
      <c r="L477" s="475"/>
      <c r="M477" s="476" t="str">
        <f>IF($J477&lt;&gt;"",IF(VLOOKUP($J477,INSTRUMENT_LIST!$L$10:$R$716,3,FALSE)=0,"",VLOOKUP($J477,INSTRUMENT_LIST!$L$10:$R$716,3,FALSE)),"")</f>
        <v/>
      </c>
      <c r="N477" s="476" t="str">
        <f>IF($J477&lt;&gt;"",IF(VLOOKUP($J477,INSTRUMENT_LIST!$L$10:$R$716,4,FALSE)=0,"",VLOOKUP($J477,INSTRUMENT_LIST!$L$10:$R$716,4,FALSE)),"")&amp;" "&amp;IF($J477&lt;&gt;"",IF(VLOOKUP($J477,INSTRUMENT_LIST!$L$10:$R$716,5,FALSE)=0,"",SUBSTITUTE(VLOOKUP($J477,INSTRUMENT_LIST!$L$10:$R$716,5,FALSE),"LOCAL CONTROL STATION","LCS")),"")</f>
        <v xml:space="preserve"> </v>
      </c>
      <c r="O477" s="476" t="str">
        <f>IF($J477&lt;&gt;"",IF(VLOOKUP($J477,INSTRUMENT_LIST!$L$10:$R$716,6,FALSE)=0,"",VLOOKUP($J477,INSTRUMENT_LIST!$L$10:$R$716,6,FALSE)),"")</f>
        <v/>
      </c>
      <c r="P477" s="476" t="str">
        <f>IF($J477&lt;&gt;"",IF(VLOOKUP($J477,INSTRUMENT_LIST!$L$10:$R$716,7,FALSE)=0,"",VLOOKUP($J477,INSTRUMENT_LIST!$L$10:$R$716,7,FALSE)),"")</f>
        <v/>
      </c>
      <c r="Q477" s="476" t="str">
        <f t="shared" si="189"/>
        <v xml:space="preserve">  </v>
      </c>
      <c r="R477" s="476"/>
      <c r="S477" s="476"/>
      <c r="T477" s="476"/>
      <c r="U477" s="476"/>
      <c r="V477" s="476"/>
      <c r="W477" s="476"/>
      <c r="X477" s="476"/>
      <c r="Y477" s="476"/>
      <c r="Z477" s="476"/>
      <c r="AA477" s="476"/>
      <c r="AB477" s="477" t="str">
        <f t="shared" si="190"/>
        <v>DI_0702.12</v>
      </c>
      <c r="AC477" s="474"/>
      <c r="AD477" s="474"/>
      <c r="AE477" s="478" t="str">
        <f t="shared" si="191"/>
        <v>SL3-SLW-RCP1</v>
      </c>
    </row>
    <row r="478" spans="1:31" s="479" customFormat="1" ht="15" customHeight="1" x14ac:dyDescent="0.25">
      <c r="A478" s="495" t="s">
        <v>9</v>
      </c>
      <c r="B478" s="515" t="s">
        <v>523</v>
      </c>
      <c r="C478" s="491" t="s">
        <v>680</v>
      </c>
      <c r="D478" s="472" t="str">
        <f t="shared" si="192"/>
        <v>02</v>
      </c>
      <c r="E478" s="472" t="s">
        <v>586</v>
      </c>
      <c r="F478" s="473" t="str">
        <f>IFERROR(CONCATENATE(VLOOKUP(G478,'LOOK-UP TABLES'!$E$9:$J$32,5,FALSE),C478,D478,VLOOKUP(G478,'LOOK-UP TABLES'!$E$9:$J$32,6,FALSE),E478),"")</f>
        <v>I_0702-13</v>
      </c>
      <c r="G478" s="473" t="s">
        <v>1045</v>
      </c>
      <c r="H478" s="474" t="str">
        <f>IFERROR(VLOOKUP(G478,'LOOK-UP TABLES'!$E$9:$J$32,2,FALSE),"")</f>
        <v>DI</v>
      </c>
      <c r="I478" s="473" t="str">
        <f>IFERROR(VLOOKUP(G478,'LOOK-UP TABLES'!$E$9:$J$32,3,FALSE),"")</f>
        <v>24VDC</v>
      </c>
      <c r="J478" s="297"/>
      <c r="K478" s="512" t="str">
        <f t="shared" si="193"/>
        <v>SPARE</v>
      </c>
      <c r="L478" s="475"/>
      <c r="M478" s="476" t="str">
        <f>IF($J478&lt;&gt;"",IF(VLOOKUP($J478,INSTRUMENT_LIST!$L$10:$R$716,3,FALSE)=0,"",VLOOKUP($J478,INSTRUMENT_LIST!$L$10:$R$716,3,FALSE)),"")</f>
        <v/>
      </c>
      <c r="N478" s="476" t="str">
        <f>IF($J478&lt;&gt;"",IF(VLOOKUP($J478,INSTRUMENT_LIST!$L$10:$R$716,4,FALSE)=0,"",VLOOKUP($J478,INSTRUMENT_LIST!$L$10:$R$716,4,FALSE)),"")&amp;" "&amp;IF($J478&lt;&gt;"",IF(VLOOKUP($J478,INSTRUMENT_LIST!$L$10:$R$716,5,FALSE)=0,"",SUBSTITUTE(VLOOKUP($J478,INSTRUMENT_LIST!$L$10:$R$716,5,FALSE),"LOCAL CONTROL STATION","LCS")),"")</f>
        <v xml:space="preserve"> </v>
      </c>
      <c r="O478" s="476" t="str">
        <f>IF($J478&lt;&gt;"",IF(VLOOKUP($J478,INSTRUMENT_LIST!$L$10:$R$716,6,FALSE)=0,"",VLOOKUP($J478,INSTRUMENT_LIST!$L$10:$R$716,6,FALSE)),"")</f>
        <v/>
      </c>
      <c r="P478" s="476" t="str">
        <f>IF($J478&lt;&gt;"",IF(VLOOKUP($J478,INSTRUMENT_LIST!$L$10:$R$716,7,FALSE)=0,"",VLOOKUP($J478,INSTRUMENT_LIST!$L$10:$R$716,7,FALSE)),"")</f>
        <v/>
      </c>
      <c r="Q478" s="476" t="str">
        <f t="shared" si="189"/>
        <v xml:space="preserve">  </v>
      </c>
      <c r="R478" s="476"/>
      <c r="S478" s="476"/>
      <c r="T478" s="476"/>
      <c r="U478" s="476"/>
      <c r="V478" s="476"/>
      <c r="W478" s="476"/>
      <c r="X478" s="476"/>
      <c r="Y478" s="476"/>
      <c r="Z478" s="476"/>
      <c r="AA478" s="476"/>
      <c r="AB478" s="477" t="str">
        <f t="shared" si="190"/>
        <v>DI_0702.13</v>
      </c>
      <c r="AC478" s="474"/>
      <c r="AD478" s="474"/>
      <c r="AE478" s="478" t="str">
        <f t="shared" si="191"/>
        <v>SL3-SLW-RCP1</v>
      </c>
    </row>
    <row r="479" spans="1:31" s="479" customFormat="1" ht="15" customHeight="1" x14ac:dyDescent="0.25">
      <c r="A479" s="495" t="s">
        <v>9</v>
      </c>
      <c r="B479" s="515" t="s">
        <v>523</v>
      </c>
      <c r="C479" s="491" t="s">
        <v>680</v>
      </c>
      <c r="D479" s="472" t="str">
        <f t="shared" si="192"/>
        <v>02</v>
      </c>
      <c r="E479" s="472" t="s">
        <v>589</v>
      </c>
      <c r="F479" s="473" t="str">
        <f>IFERROR(CONCATENATE(VLOOKUP(G479,'LOOK-UP TABLES'!$E$9:$J$32,5,FALSE),C479,D479,VLOOKUP(G479,'LOOK-UP TABLES'!$E$9:$J$32,6,FALSE),E479),"")</f>
        <v>I_0702-14</v>
      </c>
      <c r="G479" s="473" t="s">
        <v>1045</v>
      </c>
      <c r="H479" s="474" t="str">
        <f>IFERROR(VLOOKUP(G479,'LOOK-UP TABLES'!$E$9:$J$32,2,FALSE),"")</f>
        <v>DI</v>
      </c>
      <c r="I479" s="473" t="str">
        <f>IFERROR(VLOOKUP(G479,'LOOK-UP TABLES'!$E$9:$J$32,3,FALSE),"")</f>
        <v>24VDC</v>
      </c>
      <c r="J479" s="297"/>
      <c r="K479" s="512" t="str">
        <f t="shared" si="193"/>
        <v>SPARE</v>
      </c>
      <c r="L479" s="475"/>
      <c r="M479" s="476" t="str">
        <f>IF($J479&lt;&gt;"",IF(VLOOKUP($J479,INSTRUMENT_LIST!$L$10:$R$716,3,FALSE)=0,"",VLOOKUP($J479,INSTRUMENT_LIST!$L$10:$R$716,3,FALSE)),"")</f>
        <v/>
      </c>
      <c r="N479" s="476" t="str">
        <f>IF($J479&lt;&gt;"",IF(VLOOKUP($J479,INSTRUMENT_LIST!$L$10:$R$716,4,FALSE)=0,"",VLOOKUP($J479,INSTRUMENT_LIST!$L$10:$R$716,4,FALSE)),"")&amp;" "&amp;IF($J479&lt;&gt;"",IF(VLOOKUP($J479,INSTRUMENT_LIST!$L$10:$R$716,5,FALSE)=0,"",SUBSTITUTE(VLOOKUP($J479,INSTRUMENT_LIST!$L$10:$R$716,5,FALSE),"LOCAL CONTROL STATION","LCS")),"")</f>
        <v xml:space="preserve"> </v>
      </c>
      <c r="O479" s="476" t="str">
        <f>IF($J479&lt;&gt;"",IF(VLOOKUP($J479,INSTRUMENT_LIST!$L$10:$R$716,6,FALSE)=0,"",VLOOKUP($J479,INSTRUMENT_LIST!$L$10:$R$716,6,FALSE)),"")</f>
        <v/>
      </c>
      <c r="P479" s="476" t="str">
        <f>IF($J479&lt;&gt;"",IF(VLOOKUP($J479,INSTRUMENT_LIST!$L$10:$R$716,7,FALSE)=0,"",VLOOKUP($J479,INSTRUMENT_LIST!$L$10:$R$716,7,FALSE)),"")</f>
        <v/>
      </c>
      <c r="Q479" s="476" t="str">
        <f t="shared" si="189"/>
        <v xml:space="preserve">  </v>
      </c>
      <c r="R479" s="476"/>
      <c r="S479" s="476"/>
      <c r="T479" s="476"/>
      <c r="U479" s="476"/>
      <c r="V479" s="476"/>
      <c r="W479" s="476"/>
      <c r="X479" s="476"/>
      <c r="Y479" s="476"/>
      <c r="Z479" s="476"/>
      <c r="AA479" s="476"/>
      <c r="AB479" s="477" t="str">
        <f t="shared" si="190"/>
        <v>DI_0702.14</v>
      </c>
      <c r="AC479" s="474"/>
      <c r="AD479" s="474"/>
      <c r="AE479" s="478" t="str">
        <f t="shared" si="191"/>
        <v>SL3-SLW-RCP1</v>
      </c>
    </row>
    <row r="480" spans="1:31" s="479" customFormat="1" ht="15" customHeight="1" x14ac:dyDescent="0.25">
      <c r="A480" s="495" t="s">
        <v>9</v>
      </c>
      <c r="B480" s="515" t="s">
        <v>523</v>
      </c>
      <c r="C480" s="491" t="s">
        <v>680</v>
      </c>
      <c r="D480" s="472" t="str">
        <f t="shared" si="192"/>
        <v>02</v>
      </c>
      <c r="E480" s="472" t="s">
        <v>591</v>
      </c>
      <c r="F480" s="473" t="str">
        <f>IFERROR(CONCATENATE(VLOOKUP(G480,'LOOK-UP TABLES'!$E$9:$J$32,5,FALSE),C480,D480,VLOOKUP(G480,'LOOK-UP TABLES'!$E$9:$J$32,6,FALSE),E480),"")</f>
        <v>I_0702-15</v>
      </c>
      <c r="G480" s="473" t="s">
        <v>1045</v>
      </c>
      <c r="H480" s="474" t="str">
        <f>IFERROR(VLOOKUP(G480,'LOOK-UP TABLES'!$E$9:$J$32,2,FALSE),"")</f>
        <v>DI</v>
      </c>
      <c r="I480" s="473" t="str">
        <f>IFERROR(VLOOKUP(G480,'LOOK-UP TABLES'!$E$9:$J$32,3,FALSE),"")</f>
        <v>24VDC</v>
      </c>
      <c r="J480" s="297"/>
      <c r="K480" s="512" t="str">
        <f t="shared" si="193"/>
        <v>SPARE</v>
      </c>
      <c r="L480" s="475"/>
      <c r="M480" s="476" t="str">
        <f>IF($J480&lt;&gt;"",IF(VLOOKUP($J480,INSTRUMENT_LIST!$L$10:$R$716,3,FALSE)=0,"",VLOOKUP($J480,INSTRUMENT_LIST!$L$10:$R$716,3,FALSE)),"")</f>
        <v/>
      </c>
      <c r="N480" s="476" t="str">
        <f>IF($J480&lt;&gt;"",IF(VLOOKUP($J480,INSTRUMENT_LIST!$L$10:$R$716,4,FALSE)=0,"",VLOOKUP($J480,INSTRUMENT_LIST!$L$10:$R$716,4,FALSE)),"")&amp;" "&amp;IF($J480&lt;&gt;"",IF(VLOOKUP($J480,INSTRUMENT_LIST!$L$10:$R$716,5,FALSE)=0,"",SUBSTITUTE(VLOOKUP($J480,INSTRUMENT_LIST!$L$10:$R$716,5,FALSE),"LOCAL CONTROL STATION","LCS")),"")</f>
        <v xml:space="preserve"> </v>
      </c>
      <c r="O480" s="476" t="str">
        <f>IF($J480&lt;&gt;"",IF(VLOOKUP($J480,INSTRUMENT_LIST!$L$10:$R$716,6,FALSE)=0,"",VLOOKUP($J480,INSTRUMENT_LIST!$L$10:$R$716,6,FALSE)),"")</f>
        <v/>
      </c>
      <c r="P480" s="476" t="str">
        <f>IF($J480&lt;&gt;"",IF(VLOOKUP($J480,INSTRUMENT_LIST!$L$10:$R$716,7,FALSE)=0,"",VLOOKUP($J480,INSTRUMENT_LIST!$L$10:$R$716,7,FALSE)),"")</f>
        <v/>
      </c>
      <c r="Q480" s="476" t="str">
        <f t="shared" si="189"/>
        <v xml:space="preserve">  </v>
      </c>
      <c r="R480" s="476"/>
      <c r="S480" s="476"/>
      <c r="T480" s="476"/>
      <c r="U480" s="476"/>
      <c r="V480" s="476"/>
      <c r="W480" s="476"/>
      <c r="X480" s="476"/>
      <c r="Y480" s="476"/>
      <c r="Z480" s="476"/>
      <c r="AA480" s="476"/>
      <c r="AB480" s="477" t="str">
        <f t="shared" si="190"/>
        <v>DI_0702.15</v>
      </c>
      <c r="AC480" s="474"/>
      <c r="AD480" s="474"/>
      <c r="AE480" s="478" t="str">
        <f t="shared" si="191"/>
        <v>SL3-SLW-RCP1</v>
      </c>
    </row>
    <row r="481" spans="1:35" s="479" customFormat="1" ht="15" customHeight="1" x14ac:dyDescent="0.25">
      <c r="A481" s="496" t="s">
        <v>9</v>
      </c>
      <c r="B481" s="497" t="s">
        <v>523</v>
      </c>
      <c r="C481" s="498" t="s">
        <v>680</v>
      </c>
      <c r="D481" s="499" t="s">
        <v>660</v>
      </c>
      <c r="E481" s="500"/>
      <c r="F481" s="500"/>
      <c r="G481" s="500" t="s">
        <v>833</v>
      </c>
      <c r="H481" s="501"/>
      <c r="I481" s="500" t="s">
        <v>793</v>
      </c>
      <c r="J481" s="502"/>
      <c r="K481" s="502"/>
      <c r="L481" s="503"/>
      <c r="M481" s="501"/>
      <c r="N481" s="501"/>
      <c r="O481" s="500"/>
      <c r="P481" s="500"/>
      <c r="Q481" s="500"/>
      <c r="R481" s="500"/>
      <c r="S481" s="500"/>
      <c r="T481" s="500"/>
      <c r="U481" s="500"/>
      <c r="V481" s="500"/>
      <c r="W481" s="500"/>
      <c r="X481" s="500"/>
      <c r="Y481" s="500"/>
      <c r="Z481" s="500"/>
      <c r="AA481" s="500"/>
      <c r="AB481" s="500"/>
      <c r="AC481" s="504"/>
      <c r="AD481" s="505"/>
      <c r="AE481" s="478" t="str">
        <f t="shared" si="191"/>
        <v>SL3-SLW-RCP1</v>
      </c>
    </row>
    <row r="482" spans="1:35" s="479" customFormat="1" ht="15" customHeight="1" x14ac:dyDescent="0.25">
      <c r="A482" s="472"/>
      <c r="B482" s="506"/>
      <c r="C482" s="507"/>
      <c r="D482" s="508"/>
      <c r="E482" s="478"/>
      <c r="F482" s="478"/>
      <c r="G482" s="478"/>
      <c r="I482" s="478"/>
      <c r="J482" s="304"/>
      <c r="K482" s="516"/>
      <c r="L482" s="494"/>
      <c r="M482" s="509"/>
      <c r="N482" s="509"/>
      <c r="O482" s="509"/>
      <c r="Q482" s="478"/>
      <c r="R482" s="478"/>
      <c r="S482" s="478"/>
      <c r="T482" s="478"/>
      <c r="U482" s="478"/>
      <c r="V482" s="478"/>
      <c r="W482" s="478"/>
      <c r="X482" s="478"/>
      <c r="Y482" s="478"/>
      <c r="Z482" s="478"/>
      <c r="AA482" s="478"/>
      <c r="AB482" s="478"/>
      <c r="AC482" s="507"/>
      <c r="AD482" s="507"/>
      <c r="AE482" s="478"/>
    </row>
    <row r="483" spans="1:35" ht="15" customHeight="1" x14ac:dyDescent="0.25">
      <c r="A483" s="263" t="s">
        <v>9</v>
      </c>
      <c r="B483" s="261" t="s">
        <v>523</v>
      </c>
      <c r="C483" s="289" t="s">
        <v>680</v>
      </c>
      <c r="D483" s="73" t="s">
        <v>661</v>
      </c>
      <c r="E483" s="73" t="s">
        <v>786</v>
      </c>
      <c r="F483" s="29" t="str">
        <f>IFERROR(CONCATENATE(VLOOKUP(G483,'LOOK-UP TABLES'!$E$9:$J$32,5,FALSE),C483,D483,VLOOKUP(G483,'LOOK-UP TABLES'!$E$9:$J$32,6,FALSE),E483),"")</f>
        <v>I_0703-00</v>
      </c>
      <c r="G483" s="74" t="s">
        <v>1018</v>
      </c>
      <c r="H483" s="26" t="str">
        <f>IFERROR(VLOOKUP(G483,'LOOK-UP TABLES'!$E$9:$J$32,2,FALSE),"")</f>
        <v>DI</v>
      </c>
      <c r="I483" s="29" t="str">
        <f>IFERROR(VLOOKUP(G483,'LOOK-UP TABLES'!$E$9:$J$32,3,FALSE),"")</f>
        <v>120V</v>
      </c>
      <c r="J483" s="75" t="s">
        <v>1046</v>
      </c>
      <c r="K483" s="511" t="str">
        <f>IF(J483&lt;&gt;"",CONCATENATE(J483,L483),"SPARE")</f>
        <v>SL3-SLW-RC1-LCS1-PBL1A</v>
      </c>
      <c r="L483" s="76"/>
      <c r="M483" s="143" t="str">
        <f>IF($J483&lt;&gt;"",IF(VLOOKUP($J483,INSTRUMENT_LIST!$L$10:$R$716,3,FALSE)=0,"",VLOOKUP($J483,INSTRUMENT_LIST!$L$10:$R$716,3,FALSE)),"")</f>
        <v>Shiploader 3</v>
      </c>
      <c r="N483" s="143" t="str">
        <f>IF($J483&lt;&gt;"",IF(VLOOKUP($J483,INSTRUMENT_LIST!$L$10:$R$716,4,FALSE)=0,"",VLOOKUP($J483,INSTRUMENT_LIST!$L$10:$R$716,4,FALSE)),"")&amp;" "&amp;IF($J483&lt;&gt;"",IF(VLOOKUP($J483,INSTRUMENT_LIST!$L$10:$R$716,5,FALSE)=0,"",SUBSTITUTE(VLOOKUP($J483,INSTRUMENT_LIST!$L$10:$R$716,5,FALSE),"LOCAL CONTROL STATION","LCS")),"")</f>
        <v>Slew Rail Clamp 1</v>
      </c>
      <c r="O483" s="143" t="str">
        <f>IF($J483&lt;&gt;"",IF(VLOOKUP($J483,INSTRUMENT_LIST!$L$10:$R$716,6,FALSE)=0,"",VLOOKUP($J483,INSTRUMENT_LIST!$L$10:$R$716,6,FALSE)),"")</f>
        <v>Open</v>
      </c>
      <c r="P483" s="143" t="s">
        <v>69</v>
      </c>
      <c r="Q483" s="143" t="str">
        <f t="shared" ref="Q483:Q498" si="194">CONCATENATE(M483,IF(M483&lt;&gt;""," ",""),N483,IF(N483&lt;&gt;""," ",""),O483,IF(O483&lt;&gt;""," ",""),P483,IF(P483&lt;&gt;""," ",""))</f>
        <v xml:space="preserve">Shiploader 3 Slew Rail Clamp 1 Open Push Button </v>
      </c>
      <c r="R483" s="161"/>
      <c r="S483" s="161"/>
      <c r="T483" s="161"/>
      <c r="U483" s="161"/>
      <c r="V483" s="161"/>
      <c r="W483" s="161"/>
      <c r="X483" s="161"/>
      <c r="Y483" s="161"/>
      <c r="Z483" s="161"/>
      <c r="AA483" s="161"/>
      <c r="AB483" s="68" t="str">
        <f t="shared" ref="AB483:AB498" si="195">IF((OR(H483="AI",H483="AO")),CONCATENATE(H483,"_",C483,D483,"_CH[",E483,"]"),CONCATENATE(H483,"_",C483,D483,".",E483))</f>
        <v>DI_0703.00</v>
      </c>
      <c r="AC483" s="75"/>
      <c r="AD483" s="75"/>
      <c r="AE483" s="38" t="str">
        <f t="shared" ref="AE483:AE499" si="196">B483</f>
        <v>SL3-SLW-RCP1</v>
      </c>
      <c r="AF483"/>
      <c r="AG483"/>
      <c r="AH483"/>
      <c r="AI483"/>
    </row>
    <row r="484" spans="1:35" ht="15" customHeight="1" x14ac:dyDescent="0.25">
      <c r="A484" s="263" t="s">
        <v>9</v>
      </c>
      <c r="B484" s="261" t="s">
        <v>523</v>
      </c>
      <c r="C484" s="289" t="s">
        <v>680</v>
      </c>
      <c r="D484" s="73" t="str">
        <f t="shared" ref="D484:D498" si="197">D483</f>
        <v>03</v>
      </c>
      <c r="E484" s="73" t="s">
        <v>645</v>
      </c>
      <c r="F484" s="29" t="str">
        <f>IFERROR(CONCATENATE(VLOOKUP(G484,'LOOK-UP TABLES'!$E$9:$J$32,5,FALSE),C484,D484,VLOOKUP(G484,'LOOK-UP TABLES'!$E$9:$J$32,6,FALSE),E484),"")</f>
        <v>I_0703-01</v>
      </c>
      <c r="G484" s="74" t="s">
        <v>1018</v>
      </c>
      <c r="H484" s="26" t="str">
        <f>IFERROR(VLOOKUP(G484,'LOOK-UP TABLES'!$E$9:$J$32,2,FALSE),"")</f>
        <v>DI</v>
      </c>
      <c r="I484" s="29" t="str">
        <f>IFERROR(VLOOKUP(G484,'LOOK-UP TABLES'!$E$9:$J$32,3,FALSE),"")</f>
        <v>120V</v>
      </c>
      <c r="J484" s="75" t="s">
        <v>1047</v>
      </c>
      <c r="K484" s="511" t="str">
        <f>IF(J484&lt;&gt;"",CONCATENATE(J484,L484),"SPARE")</f>
        <v>SL3-SLW-RC1-LCS1-PB2</v>
      </c>
      <c r="L484" s="76"/>
      <c r="M484" s="143" t="str">
        <f>IF($J484&lt;&gt;"",IF(VLOOKUP($J484,INSTRUMENT_LIST!$L$10:$R$716,3,FALSE)=0,"",VLOOKUP($J484,INSTRUMENT_LIST!$L$10:$R$716,3,FALSE)),"")</f>
        <v>Shiploader 3</v>
      </c>
      <c r="N484" s="143" t="str">
        <f>IF($J484&lt;&gt;"",IF(VLOOKUP($J484,INSTRUMENT_LIST!$L$10:$R$716,4,FALSE)=0,"",VLOOKUP($J484,INSTRUMENT_LIST!$L$10:$R$716,4,FALSE)),"")&amp;" "&amp;IF($J484&lt;&gt;"",IF(VLOOKUP($J484,INSTRUMENT_LIST!$L$10:$R$716,5,FALSE)=0,"",SUBSTITUTE(VLOOKUP($J484,INSTRUMENT_LIST!$L$10:$R$716,5,FALSE),"LOCAL CONTROL STATION","LCS")),"")</f>
        <v>Slew Rail Clamp 1</v>
      </c>
      <c r="O484" s="143" t="str">
        <f>IF($J484&lt;&gt;"",IF(VLOOKUP($J484,INSTRUMENT_LIST!$L$10:$R$716,6,FALSE)=0,"",VLOOKUP($J484,INSTRUMENT_LIST!$L$10:$R$716,6,FALSE)),"")</f>
        <v>Close</v>
      </c>
      <c r="P484" s="143" t="str">
        <f>IF($J484&lt;&gt;"",IF(VLOOKUP($J484,INSTRUMENT_LIST!$L$10:$R$716,7,FALSE)=0,"",VLOOKUP($J484,INSTRUMENT_LIST!$L$10:$R$716,7,FALSE)),"")</f>
        <v>Push Button</v>
      </c>
      <c r="Q484" s="143" t="str">
        <f t="shared" si="194"/>
        <v xml:space="preserve">Shiploader 3 Slew Rail Clamp 1 Close Push Button </v>
      </c>
      <c r="R484" s="161"/>
      <c r="S484" s="161"/>
      <c r="T484" s="161"/>
      <c r="U484" s="161"/>
      <c r="V484" s="161"/>
      <c r="W484" s="161"/>
      <c r="X484" s="161"/>
      <c r="Y484" s="161"/>
      <c r="Z484" s="161"/>
      <c r="AA484" s="161"/>
      <c r="AB484" s="68" t="str">
        <f t="shared" si="195"/>
        <v>DI_0703.01</v>
      </c>
      <c r="AC484" s="75"/>
      <c r="AD484" s="75"/>
      <c r="AE484" s="38" t="str">
        <f t="shared" si="196"/>
        <v>SL3-SLW-RCP1</v>
      </c>
      <c r="AF484"/>
      <c r="AG484"/>
      <c r="AH484"/>
      <c r="AI484"/>
    </row>
    <row r="485" spans="1:35" ht="15" customHeight="1" x14ac:dyDescent="0.25">
      <c r="A485" s="263" t="s">
        <v>9</v>
      </c>
      <c r="B485" s="261" t="s">
        <v>523</v>
      </c>
      <c r="C485" s="289" t="s">
        <v>680</v>
      </c>
      <c r="D485" s="73" t="str">
        <f t="shared" si="197"/>
        <v>03</v>
      </c>
      <c r="E485" s="73" t="s">
        <v>660</v>
      </c>
      <c r="F485" s="29" t="str">
        <f>IFERROR(CONCATENATE(VLOOKUP(G485,'LOOK-UP TABLES'!$E$9:$J$32,5,FALSE),C485,D485,VLOOKUP(G485,'LOOK-UP TABLES'!$E$9:$J$32,6,FALSE),E485),"")</f>
        <v>I_0703-02</v>
      </c>
      <c r="G485" s="74" t="s">
        <v>1018</v>
      </c>
      <c r="H485" s="26" t="str">
        <f>IFERROR(VLOOKUP(G485,'LOOK-UP TABLES'!$E$9:$J$32,2,FALSE),"")</f>
        <v>DI</v>
      </c>
      <c r="I485" s="29" t="str">
        <f>IFERROR(VLOOKUP(G485,'LOOK-UP TABLES'!$E$9:$J$32,3,FALSE),"")</f>
        <v>120V</v>
      </c>
      <c r="J485" s="21" t="s">
        <v>1048</v>
      </c>
      <c r="K485" s="511" t="str">
        <f t="shared" ref="K485:K498" si="198">IF(J485&lt;&gt;"",CONCATENATE(J485,L485),"SPARE")</f>
        <v>SL3-SLW-RC2-LCS1-PBL1A</v>
      </c>
      <c r="L485" s="76"/>
      <c r="M485" s="143" t="str">
        <f>IF($J485&lt;&gt;"",IF(VLOOKUP($J485,INSTRUMENT_LIST!$L$10:$R$716,3,FALSE)=0,"",VLOOKUP($J485,INSTRUMENT_LIST!$L$10:$R$716,3,FALSE)),"")</f>
        <v>Shiploader 3</v>
      </c>
      <c r="N485" s="143" t="str">
        <f>IF($J485&lt;&gt;"",IF(VLOOKUP($J485,INSTRUMENT_LIST!$L$10:$R$716,4,FALSE)=0,"",VLOOKUP($J485,INSTRUMENT_LIST!$L$10:$R$716,4,FALSE)),"")&amp;" "&amp;IF($J485&lt;&gt;"",IF(VLOOKUP($J485,INSTRUMENT_LIST!$L$10:$R$716,5,FALSE)=0,"",SUBSTITUTE(VLOOKUP($J485,INSTRUMENT_LIST!$L$10:$R$716,5,FALSE),"LOCAL CONTROL STATION","LCS")),"")</f>
        <v>Slew Rail Clamp 2</v>
      </c>
      <c r="O485" s="143" t="str">
        <f>IF($J485&lt;&gt;"",IF(VLOOKUP($J485,INSTRUMENT_LIST!$L$10:$R$716,6,FALSE)=0,"",VLOOKUP($J485,INSTRUMENT_LIST!$L$10:$R$716,6,FALSE)),"")</f>
        <v>Open</v>
      </c>
      <c r="P485" s="143" t="s">
        <v>69</v>
      </c>
      <c r="Q485" s="143" t="str">
        <f t="shared" si="194"/>
        <v xml:space="preserve">Shiploader 3 Slew Rail Clamp 2 Open Push Button </v>
      </c>
      <c r="R485" s="161"/>
      <c r="S485" s="161"/>
      <c r="T485" s="161"/>
      <c r="U485" s="161"/>
      <c r="V485" s="161"/>
      <c r="W485" s="161"/>
      <c r="X485" s="161"/>
      <c r="Y485" s="161"/>
      <c r="Z485" s="161"/>
      <c r="AA485" s="161"/>
      <c r="AB485" s="68" t="str">
        <f t="shared" si="195"/>
        <v>DI_0703.02</v>
      </c>
      <c r="AC485" s="75"/>
      <c r="AD485" s="75"/>
      <c r="AE485" s="38" t="str">
        <f t="shared" si="196"/>
        <v>SL3-SLW-RCP1</v>
      </c>
      <c r="AF485"/>
      <c r="AG485"/>
      <c r="AH485"/>
      <c r="AI485"/>
    </row>
    <row r="486" spans="1:35" ht="15" customHeight="1" x14ac:dyDescent="0.25">
      <c r="A486" s="263" t="s">
        <v>9</v>
      </c>
      <c r="B486" s="261" t="s">
        <v>523</v>
      </c>
      <c r="C486" s="289" t="s">
        <v>680</v>
      </c>
      <c r="D486" s="73" t="str">
        <f t="shared" si="197"/>
        <v>03</v>
      </c>
      <c r="E486" s="73" t="s">
        <v>661</v>
      </c>
      <c r="F486" s="29" t="str">
        <f>IFERROR(CONCATENATE(VLOOKUP(G486,'LOOK-UP TABLES'!$E$9:$J$32,5,FALSE),C486,D486,VLOOKUP(G486,'LOOK-UP TABLES'!$E$9:$J$32,6,FALSE),E486),"")</f>
        <v>I_0703-03</v>
      </c>
      <c r="G486" s="74" t="s">
        <v>1018</v>
      </c>
      <c r="H486" s="26" t="str">
        <f>IFERROR(VLOOKUP(G486,'LOOK-UP TABLES'!$E$9:$J$32,2,FALSE),"")</f>
        <v>DI</v>
      </c>
      <c r="I486" s="29" t="str">
        <f>IFERROR(VLOOKUP(G486,'LOOK-UP TABLES'!$E$9:$J$32,3,FALSE),"")</f>
        <v>120V</v>
      </c>
      <c r="J486" s="21" t="s">
        <v>1049</v>
      </c>
      <c r="K486" s="511" t="str">
        <f t="shared" si="198"/>
        <v>SL3-SLW-RC2-LCS1-PB2</v>
      </c>
      <c r="L486" s="76"/>
      <c r="M486" s="143" t="str">
        <f>IF($J486&lt;&gt;"",IF(VLOOKUP($J486,INSTRUMENT_LIST!$L$10:$R$716,3,FALSE)=0,"",VLOOKUP($J486,INSTRUMENT_LIST!$L$10:$R$716,3,FALSE)),"")</f>
        <v>Shiploader 3</v>
      </c>
      <c r="N486" s="143" t="str">
        <f>IF($J486&lt;&gt;"",IF(VLOOKUP($J486,INSTRUMENT_LIST!$L$10:$R$716,4,FALSE)=0,"",VLOOKUP($J486,INSTRUMENT_LIST!$L$10:$R$716,4,FALSE)),"")&amp;" "&amp;IF($J486&lt;&gt;"",IF(VLOOKUP($J486,INSTRUMENT_LIST!$L$10:$R$716,5,FALSE)=0,"",SUBSTITUTE(VLOOKUP($J486,INSTRUMENT_LIST!$L$10:$R$716,5,FALSE),"LOCAL CONTROL STATION","LCS")),"")</f>
        <v>Slew Rail Clamp 2</v>
      </c>
      <c r="O486" s="143" t="str">
        <f>IF($J486&lt;&gt;"",IF(VLOOKUP($J486,INSTRUMENT_LIST!$L$10:$R$716,6,FALSE)=0,"",VLOOKUP($J486,INSTRUMENT_LIST!$L$10:$R$716,6,FALSE)),"")</f>
        <v>Close</v>
      </c>
      <c r="P486" s="143" t="str">
        <f>IF($J486&lt;&gt;"",IF(VLOOKUP($J486,INSTRUMENT_LIST!$L$10:$R$716,7,FALSE)=0,"",VLOOKUP($J486,INSTRUMENT_LIST!$L$10:$R$716,7,FALSE)),"")</f>
        <v>Push Button</v>
      </c>
      <c r="Q486" s="143" t="str">
        <f t="shared" si="194"/>
        <v xml:space="preserve">Shiploader 3 Slew Rail Clamp 2 Close Push Button </v>
      </c>
      <c r="R486" s="161"/>
      <c r="S486" s="161"/>
      <c r="T486" s="161"/>
      <c r="U486" s="161"/>
      <c r="V486" s="161"/>
      <c r="W486" s="161"/>
      <c r="X486" s="161"/>
      <c r="Y486" s="161"/>
      <c r="Z486" s="161"/>
      <c r="AA486" s="161"/>
      <c r="AB486" s="68" t="str">
        <f t="shared" si="195"/>
        <v>DI_0703.03</v>
      </c>
      <c r="AC486" s="75"/>
      <c r="AD486" s="75"/>
      <c r="AE486" s="38" t="str">
        <f t="shared" si="196"/>
        <v>SL3-SLW-RCP1</v>
      </c>
      <c r="AF486"/>
      <c r="AG486"/>
      <c r="AH486"/>
      <c r="AI486"/>
    </row>
    <row r="487" spans="1:35" ht="15" customHeight="1" x14ac:dyDescent="0.25">
      <c r="A487" s="263" t="s">
        <v>9</v>
      </c>
      <c r="B487" s="261" t="s">
        <v>523</v>
      </c>
      <c r="C487" s="289" t="s">
        <v>680</v>
      </c>
      <c r="D487" s="73" t="str">
        <f t="shared" si="197"/>
        <v>03</v>
      </c>
      <c r="E487" s="73" t="s">
        <v>676</v>
      </c>
      <c r="F487" s="29" t="str">
        <f>IFERROR(CONCATENATE(VLOOKUP(G487,'LOOK-UP TABLES'!$E$9:$J$32,5,FALSE),C487,D487,VLOOKUP(G487,'LOOK-UP TABLES'!$E$9:$J$32,6,FALSE),E487),"")</f>
        <v>I_0703-04</v>
      </c>
      <c r="G487" s="74" t="s">
        <v>1018</v>
      </c>
      <c r="H487" s="26" t="str">
        <f>IFERROR(VLOOKUP(G487,'LOOK-UP TABLES'!$E$9:$J$32,2,FALSE),"")</f>
        <v>DI</v>
      </c>
      <c r="I487" s="29" t="str">
        <f>IFERROR(VLOOKUP(G487,'LOOK-UP TABLES'!$E$9:$J$32,3,FALSE),"")</f>
        <v>120V</v>
      </c>
      <c r="J487" s="21" t="s">
        <v>1050</v>
      </c>
      <c r="K487" s="511" t="str">
        <f t="shared" si="198"/>
        <v>SL3-SLW-LCS1-PB1</v>
      </c>
      <c r="L487" s="76"/>
      <c r="M487" s="143" t="str">
        <f>IF($J487&lt;&gt;"",IF(VLOOKUP($J487,INSTRUMENT_LIST!$L$10:$R$716,3,FALSE)=0,"",VLOOKUP($J487,INSTRUMENT_LIST!$L$10:$R$716,3,FALSE)),"")</f>
        <v>Shiploader 3</v>
      </c>
      <c r="N487" s="143" t="str">
        <f>IF($J487&lt;&gt;"",IF(VLOOKUP($J487,INSTRUMENT_LIST!$L$10:$R$716,4,FALSE)=0,"",VLOOKUP($J487,INSTRUMENT_LIST!$L$10:$R$716,4,FALSE)),"")&amp;" "&amp;IF($J487&lt;&gt;"",IF(VLOOKUP($J487,INSTRUMENT_LIST!$L$10:$R$716,5,FALSE)=0,"",SUBSTITUTE(VLOOKUP($J487,INSTRUMENT_LIST!$L$10:$R$716,5,FALSE),"LOCAL CONTROL STATION","LCS")),"")</f>
        <v xml:space="preserve">Slew </v>
      </c>
      <c r="O487" s="143" t="str">
        <f>IF($J487&lt;&gt;"",IF(VLOOKUP($J487,INSTRUMENT_LIST!$L$10:$R$716,6,FALSE)=0,"",VLOOKUP($J487,INSTRUMENT_LIST!$L$10:$R$716,6,FALSE)),"")</f>
        <v>Left</v>
      </c>
      <c r="P487" s="143" t="str">
        <f>IF($J487&lt;&gt;"",IF(VLOOKUP($J487,INSTRUMENT_LIST!$L$10:$R$716,7,FALSE)=0,"",VLOOKUP($J487,INSTRUMENT_LIST!$L$10:$R$716,7,FALSE)),"")</f>
        <v>Push Button</v>
      </c>
      <c r="Q487" s="143" t="str">
        <f t="shared" si="194"/>
        <v xml:space="preserve">Shiploader 3 Slew  Left Push Button </v>
      </c>
      <c r="R487" s="161"/>
      <c r="S487" s="161"/>
      <c r="T487" s="161"/>
      <c r="U487" s="161"/>
      <c r="V487" s="161"/>
      <c r="W487" s="161"/>
      <c r="X487" s="161"/>
      <c r="Y487" s="161"/>
      <c r="Z487" s="161"/>
      <c r="AA487" s="161"/>
      <c r="AB487" s="68" t="str">
        <f t="shared" si="195"/>
        <v>DI_0703.04</v>
      </c>
      <c r="AC487" s="75"/>
      <c r="AD487" s="75"/>
      <c r="AE487" s="38" t="str">
        <f t="shared" si="196"/>
        <v>SL3-SLW-RCP1</v>
      </c>
      <c r="AF487"/>
      <c r="AG487"/>
      <c r="AH487"/>
      <c r="AI487"/>
    </row>
    <row r="488" spans="1:35" ht="15" customHeight="1" x14ac:dyDescent="0.25">
      <c r="A488" s="263" t="s">
        <v>9</v>
      </c>
      <c r="B488" s="261" t="s">
        <v>523</v>
      </c>
      <c r="C488" s="289" t="s">
        <v>680</v>
      </c>
      <c r="D488" s="73" t="str">
        <f t="shared" si="197"/>
        <v>03</v>
      </c>
      <c r="E488" s="73" t="s">
        <v>678</v>
      </c>
      <c r="F488" s="29" t="str">
        <f>IFERROR(CONCATENATE(VLOOKUP(G488,'LOOK-UP TABLES'!$E$9:$J$32,5,FALSE),C488,D488,VLOOKUP(G488,'LOOK-UP TABLES'!$E$9:$J$32,6,FALSE),E488),"")</f>
        <v>I_0703-05</v>
      </c>
      <c r="G488" s="74" t="s">
        <v>1018</v>
      </c>
      <c r="H488" s="26" t="str">
        <f>IFERROR(VLOOKUP(G488,'LOOK-UP TABLES'!$E$9:$J$32,2,FALSE),"")</f>
        <v>DI</v>
      </c>
      <c r="I488" s="29" t="str">
        <f>IFERROR(VLOOKUP(G488,'LOOK-UP TABLES'!$E$9:$J$32,3,FALSE),"")</f>
        <v>120V</v>
      </c>
      <c r="J488" s="21" t="s">
        <v>1051</v>
      </c>
      <c r="K488" s="511" t="str">
        <f t="shared" si="198"/>
        <v>SL3-SLW-LCS1-PB2</v>
      </c>
      <c r="L488" s="76"/>
      <c r="M488" s="143" t="str">
        <f>IF($J488&lt;&gt;"",IF(VLOOKUP($J488,INSTRUMENT_LIST!$L$10:$R$716,3,FALSE)=0,"",VLOOKUP($J488,INSTRUMENT_LIST!$L$10:$R$716,3,FALSE)),"")</f>
        <v>Shiploader 3</v>
      </c>
      <c r="N488" s="143" t="str">
        <f>IF($J488&lt;&gt;"",IF(VLOOKUP($J488,INSTRUMENT_LIST!$L$10:$R$716,4,FALSE)=0,"",VLOOKUP($J488,INSTRUMENT_LIST!$L$10:$R$716,4,FALSE)),"")&amp;" "&amp;IF($J488&lt;&gt;"",IF(VLOOKUP($J488,INSTRUMENT_LIST!$L$10:$R$716,5,FALSE)=0,"",SUBSTITUTE(VLOOKUP($J488,INSTRUMENT_LIST!$L$10:$R$716,5,FALSE),"LOCAL CONTROL STATION","LCS")),"")</f>
        <v xml:space="preserve">Slew </v>
      </c>
      <c r="O488" s="143" t="str">
        <f>IF($J488&lt;&gt;"",IF(VLOOKUP($J488,INSTRUMENT_LIST!$L$10:$R$716,6,FALSE)=0,"",VLOOKUP($J488,INSTRUMENT_LIST!$L$10:$R$716,6,FALSE)),"")</f>
        <v>Right</v>
      </c>
      <c r="P488" s="143" t="str">
        <f>IF($J488&lt;&gt;"",IF(VLOOKUP($J488,INSTRUMENT_LIST!$L$10:$R$716,7,FALSE)=0,"",VLOOKUP($J488,INSTRUMENT_LIST!$L$10:$R$716,7,FALSE)),"")</f>
        <v>Push Button</v>
      </c>
      <c r="Q488" s="143" t="str">
        <f t="shared" si="194"/>
        <v xml:space="preserve">Shiploader 3 Slew  Right Push Button </v>
      </c>
      <c r="R488" s="161"/>
      <c r="S488" s="161"/>
      <c r="T488" s="161"/>
      <c r="U488" s="161"/>
      <c r="V488" s="161"/>
      <c r="W488" s="161"/>
      <c r="X488" s="161"/>
      <c r="Y488" s="161"/>
      <c r="Z488" s="161"/>
      <c r="AA488" s="161"/>
      <c r="AB488" s="68" t="str">
        <f t="shared" si="195"/>
        <v>DI_0703.05</v>
      </c>
      <c r="AC488" s="75"/>
      <c r="AD488" s="75"/>
      <c r="AE488" s="38" t="str">
        <f t="shared" si="196"/>
        <v>SL3-SLW-RCP1</v>
      </c>
      <c r="AF488"/>
      <c r="AG488"/>
      <c r="AH488"/>
      <c r="AI488"/>
    </row>
    <row r="489" spans="1:35" ht="15" customHeight="1" x14ac:dyDescent="0.25">
      <c r="A489" s="263" t="s">
        <v>9</v>
      </c>
      <c r="B489" s="261" t="s">
        <v>523</v>
      </c>
      <c r="C489" s="289" t="s">
        <v>680</v>
      </c>
      <c r="D489" s="73" t="str">
        <f t="shared" si="197"/>
        <v>03</v>
      </c>
      <c r="E489" s="73" t="s">
        <v>679</v>
      </c>
      <c r="F489" s="29" t="str">
        <f>IFERROR(CONCATENATE(VLOOKUP(G489,'LOOK-UP TABLES'!$E$9:$J$32,5,FALSE),C489,D489,VLOOKUP(G489,'LOOK-UP TABLES'!$E$9:$J$32,6,FALSE),E489),"")</f>
        <v>I_0703-06</v>
      </c>
      <c r="G489" s="74" t="s">
        <v>1018</v>
      </c>
      <c r="H489" s="26" t="str">
        <f>IFERROR(VLOOKUP(G489,'LOOK-UP TABLES'!$E$9:$J$32,2,FALSE),"")</f>
        <v>DI</v>
      </c>
      <c r="I489" s="29" t="str">
        <f>IFERROR(VLOOKUP(G489,'LOOK-UP TABLES'!$E$9:$J$32,3,FALSE),"")</f>
        <v>120V</v>
      </c>
      <c r="J489" s="21" t="s">
        <v>1052</v>
      </c>
      <c r="K489" s="511" t="str">
        <f t="shared" si="198"/>
        <v>SL3-SLW-LCS1-PB3</v>
      </c>
      <c r="L489" s="76"/>
      <c r="M489" s="143" t="str">
        <f>IF($J489&lt;&gt;"",IF(VLOOKUP($J489,INSTRUMENT_LIST!$L$10:$R$716,3,FALSE)=0,"",VLOOKUP($J489,INSTRUMENT_LIST!$L$10:$R$716,3,FALSE)),"")</f>
        <v>Shiploader 3</v>
      </c>
      <c r="N489" s="143" t="str">
        <f>IF($J489&lt;&gt;"",IF(VLOOKUP($J489,INSTRUMENT_LIST!$L$10:$R$716,4,FALSE)=0,"",VLOOKUP($J489,INSTRUMENT_LIST!$L$10:$R$716,4,FALSE)),"")&amp;" "&amp;IF($J489&lt;&gt;"",IF(VLOOKUP($J489,INSTRUMENT_LIST!$L$10:$R$716,5,FALSE)=0,"",SUBSTITUTE(VLOOKUP($J489,INSTRUMENT_LIST!$L$10:$R$716,5,FALSE),"LOCAL CONTROL STATION","LCS")),"")</f>
        <v xml:space="preserve">Slew </v>
      </c>
      <c r="O489" s="143" t="str">
        <f>IF($J489&lt;&gt;"",IF(VLOOKUP($J489,INSTRUMENT_LIST!$L$10:$R$716,6,FALSE)=0,"",VLOOKUP($J489,INSTRUMENT_LIST!$L$10:$R$716,6,FALSE)),"")</f>
        <v>Overtravel Bypass</v>
      </c>
      <c r="P489" s="143" t="str">
        <f>IF($J489&lt;&gt;"",IF(VLOOKUP($J489,INSTRUMENT_LIST!$L$10:$R$716,7,FALSE)=0,"",VLOOKUP($J489,INSTRUMENT_LIST!$L$10:$R$716,7,FALSE)),"")</f>
        <v>Push Button</v>
      </c>
      <c r="Q489" s="143" t="str">
        <f t="shared" si="194"/>
        <v xml:space="preserve">Shiploader 3 Slew  Overtravel Bypass Push Button </v>
      </c>
      <c r="R489" s="161"/>
      <c r="S489" s="161"/>
      <c r="T489" s="161"/>
      <c r="U489" s="161"/>
      <c r="V489" s="161"/>
      <c r="W489" s="161"/>
      <c r="X489" s="161"/>
      <c r="Y489" s="161"/>
      <c r="Z489" s="161"/>
      <c r="AA489" s="161"/>
      <c r="AB489" s="68" t="str">
        <f t="shared" si="195"/>
        <v>DI_0703.06</v>
      </c>
      <c r="AC489" s="75"/>
      <c r="AD489" s="75"/>
      <c r="AE489" s="38" t="str">
        <f t="shared" si="196"/>
        <v>SL3-SLW-RCP1</v>
      </c>
      <c r="AF489"/>
      <c r="AG489"/>
      <c r="AH489"/>
      <c r="AI489"/>
    </row>
    <row r="490" spans="1:35" ht="15" customHeight="1" x14ac:dyDescent="0.25">
      <c r="A490" s="263" t="s">
        <v>9</v>
      </c>
      <c r="B490" s="261" t="s">
        <v>523</v>
      </c>
      <c r="C490" s="289" t="s">
        <v>680</v>
      </c>
      <c r="D490" s="73" t="str">
        <f t="shared" si="197"/>
        <v>03</v>
      </c>
      <c r="E490" s="73" t="s">
        <v>680</v>
      </c>
      <c r="F490" s="29" t="str">
        <f>IFERROR(CONCATENATE(VLOOKUP(G490,'LOOK-UP TABLES'!$E$9:$J$32,5,FALSE),C490,D490,VLOOKUP(G490,'LOOK-UP TABLES'!$E$9:$J$32,6,FALSE),E490),"")</f>
        <v>I_0703-07</v>
      </c>
      <c r="G490" s="74" t="s">
        <v>1018</v>
      </c>
      <c r="H490" s="26" t="str">
        <f>IFERROR(VLOOKUP(G490,'LOOK-UP TABLES'!$E$9:$J$32,2,FALSE),"")</f>
        <v>DI</v>
      </c>
      <c r="I490" s="29" t="str">
        <f>IFERROR(VLOOKUP(G490,'LOOK-UP TABLES'!$E$9:$J$32,3,FALSE),"")</f>
        <v>120V</v>
      </c>
      <c r="J490" s="21"/>
      <c r="K490" s="511" t="str">
        <f t="shared" si="198"/>
        <v>SPARE</v>
      </c>
      <c r="L490" s="76"/>
      <c r="M490" s="143" t="str">
        <f>IF($J490&lt;&gt;"",IF(VLOOKUP($J490,INSTRUMENT_LIST!$L$10:$R$716,3,FALSE)=0,"",VLOOKUP($J490,INSTRUMENT_LIST!$L$10:$R$716,3,FALSE)),"")</f>
        <v/>
      </c>
      <c r="N490" s="143" t="str">
        <f>IF($J490&lt;&gt;"",IF(VLOOKUP($J490,INSTRUMENT_LIST!$L$10:$R$716,4,FALSE)=0,"",VLOOKUP($J490,INSTRUMENT_LIST!$L$10:$R$716,4,FALSE)),"")&amp;" "&amp;IF($J490&lt;&gt;"",IF(VLOOKUP($J490,INSTRUMENT_LIST!$L$10:$R$716,5,FALSE)=0,"",SUBSTITUTE(VLOOKUP($J490,INSTRUMENT_LIST!$L$10:$R$716,5,FALSE),"LOCAL CONTROL STATION","LCS")),"")</f>
        <v xml:space="preserve"> </v>
      </c>
      <c r="O490" s="143" t="str">
        <f>IF($J490&lt;&gt;"",IF(VLOOKUP($J490,INSTRUMENT_LIST!$L$10:$R$716,6,FALSE)=0,"",VLOOKUP($J490,INSTRUMENT_LIST!$L$10:$R$716,6,FALSE)),"")</f>
        <v/>
      </c>
      <c r="P490" s="143" t="str">
        <f>IF($J490&lt;&gt;"",IF(VLOOKUP($J490,INSTRUMENT_LIST!$L$10:$R$716,7,FALSE)=0,"",VLOOKUP($J490,INSTRUMENT_LIST!$L$10:$R$716,7,FALSE)),"")</f>
        <v/>
      </c>
      <c r="Q490" s="143" t="str">
        <f t="shared" si="194"/>
        <v xml:space="preserve">  </v>
      </c>
      <c r="R490" s="161"/>
      <c r="S490" s="161"/>
      <c r="T490" s="161"/>
      <c r="U490" s="161"/>
      <c r="V490" s="161"/>
      <c r="W490" s="161"/>
      <c r="X490" s="161"/>
      <c r="Y490" s="161"/>
      <c r="Z490" s="161"/>
      <c r="AA490" s="161"/>
      <c r="AB490" s="68" t="str">
        <f t="shared" si="195"/>
        <v>DI_0703.07</v>
      </c>
      <c r="AC490" s="75"/>
      <c r="AD490" s="75"/>
      <c r="AE490" s="38" t="str">
        <f t="shared" si="196"/>
        <v>SL3-SLW-RCP1</v>
      </c>
      <c r="AF490"/>
      <c r="AG490"/>
      <c r="AH490"/>
      <c r="AI490"/>
    </row>
    <row r="491" spans="1:35" ht="15" customHeight="1" x14ac:dyDescent="0.25">
      <c r="A491" s="263" t="s">
        <v>9</v>
      </c>
      <c r="B491" s="261" t="s">
        <v>523</v>
      </c>
      <c r="C491" s="289" t="s">
        <v>680</v>
      </c>
      <c r="D491" s="73" t="str">
        <f t="shared" si="197"/>
        <v>03</v>
      </c>
      <c r="E491" s="73" t="s">
        <v>682</v>
      </c>
      <c r="F491" s="29" t="str">
        <f>IFERROR(CONCATENATE(VLOOKUP(G491,'LOOK-UP TABLES'!$E$9:$J$32,5,FALSE),C491,D491,VLOOKUP(G491,'LOOK-UP TABLES'!$E$9:$J$32,6,FALSE),E491),"")</f>
        <v>I_0703-08</v>
      </c>
      <c r="G491" s="74" t="s">
        <v>1018</v>
      </c>
      <c r="H491" s="26" t="str">
        <f>IFERROR(VLOOKUP(G491,'LOOK-UP TABLES'!$E$9:$J$32,2,FALSE),"")</f>
        <v>DI</v>
      </c>
      <c r="I491" s="29" t="str">
        <f>IFERROR(VLOOKUP(G491,'LOOK-UP TABLES'!$E$9:$J$32,3,FALSE),"")</f>
        <v>120V</v>
      </c>
      <c r="J491" s="138"/>
      <c r="K491" s="511" t="str">
        <f t="shared" si="198"/>
        <v>SPARE</v>
      </c>
      <c r="L491" s="76"/>
      <c r="M491" s="143" t="str">
        <f>IF($J491&lt;&gt;"",IF(VLOOKUP($J491,INSTRUMENT_LIST!$L$10:$R$716,3,FALSE)=0,"",VLOOKUP($J491,INSTRUMENT_LIST!$L$10:$R$716,3,FALSE)),"")</f>
        <v/>
      </c>
      <c r="N491" s="143" t="str">
        <f>IF($J491&lt;&gt;"",IF(VLOOKUP($J491,INSTRUMENT_LIST!$L$10:$R$716,4,FALSE)=0,"",VLOOKUP($J491,INSTRUMENT_LIST!$L$10:$R$716,4,FALSE)),"")&amp;" "&amp;IF($J491&lt;&gt;"",IF(VLOOKUP($J491,INSTRUMENT_LIST!$L$10:$R$716,5,FALSE)=0,"",SUBSTITUTE(VLOOKUP($J491,INSTRUMENT_LIST!$L$10:$R$716,5,FALSE),"LOCAL CONTROL STATION","LCS")),"")</f>
        <v xml:space="preserve"> </v>
      </c>
      <c r="O491" s="143" t="str">
        <f>IF($J491&lt;&gt;"",IF(VLOOKUP($J491,INSTRUMENT_LIST!$L$10:$R$716,6,FALSE)=0,"",VLOOKUP($J491,INSTRUMENT_LIST!$L$10:$R$716,6,FALSE)),"")</f>
        <v/>
      </c>
      <c r="P491" s="143" t="str">
        <f>IF($J491&lt;&gt;"",IF(VLOOKUP($J491,INSTRUMENT_LIST!$L$10:$R$716,7,FALSE)=0,"",VLOOKUP($J491,INSTRUMENT_LIST!$L$10:$R$716,7,FALSE)),"")</f>
        <v/>
      </c>
      <c r="Q491" s="143" t="str">
        <f t="shared" si="194"/>
        <v xml:space="preserve">  </v>
      </c>
      <c r="R491" s="161"/>
      <c r="S491" s="161"/>
      <c r="T491" s="161"/>
      <c r="U491" s="161"/>
      <c r="V491" s="161"/>
      <c r="W491" s="161"/>
      <c r="X491" s="161"/>
      <c r="Y491" s="161"/>
      <c r="Z491" s="161"/>
      <c r="AA491" s="161"/>
      <c r="AB491" s="68" t="str">
        <f t="shared" si="195"/>
        <v>DI_0703.08</v>
      </c>
      <c r="AC491" s="75"/>
      <c r="AD491" s="75"/>
      <c r="AE491" s="38" t="str">
        <f t="shared" si="196"/>
        <v>SL3-SLW-RCP1</v>
      </c>
      <c r="AF491"/>
      <c r="AG491"/>
      <c r="AH491"/>
      <c r="AI491"/>
    </row>
    <row r="492" spans="1:35" ht="15" customHeight="1" x14ac:dyDescent="0.25">
      <c r="A492" s="263" t="s">
        <v>9</v>
      </c>
      <c r="B492" s="261" t="s">
        <v>523</v>
      </c>
      <c r="C492" s="289" t="s">
        <v>680</v>
      </c>
      <c r="D492" s="73" t="str">
        <f t="shared" si="197"/>
        <v>03</v>
      </c>
      <c r="E492" s="73" t="s">
        <v>683</v>
      </c>
      <c r="F492" s="29" t="str">
        <f>IFERROR(CONCATENATE(VLOOKUP(G492,'LOOK-UP TABLES'!$E$9:$J$32,5,FALSE),C492,D492,VLOOKUP(G492,'LOOK-UP TABLES'!$E$9:$J$32,6,FALSE),E492),"")</f>
        <v>I_0703-09</v>
      </c>
      <c r="G492" s="74" t="s">
        <v>1018</v>
      </c>
      <c r="H492" s="26" t="str">
        <f>IFERROR(VLOOKUP(G492,'LOOK-UP TABLES'!$E$9:$J$32,2,FALSE),"")</f>
        <v>DI</v>
      </c>
      <c r="I492" s="29" t="str">
        <f>IFERROR(VLOOKUP(G492,'LOOK-UP TABLES'!$E$9:$J$32,3,FALSE),"")</f>
        <v>120V</v>
      </c>
      <c r="J492" s="138"/>
      <c r="K492" s="511" t="str">
        <f t="shared" si="198"/>
        <v>SPARE</v>
      </c>
      <c r="L492" s="76"/>
      <c r="M492" s="143" t="str">
        <f>IF($J492&lt;&gt;"",IF(VLOOKUP($J492,INSTRUMENT_LIST!$L$10:$R$716,3,FALSE)=0,"",VLOOKUP($J492,INSTRUMENT_LIST!$L$10:$R$716,3,FALSE)),"")</f>
        <v/>
      </c>
      <c r="N492" s="143" t="str">
        <f>IF($J492&lt;&gt;"",IF(VLOOKUP($J492,INSTRUMENT_LIST!$L$10:$R$716,4,FALSE)=0,"",VLOOKUP($J492,INSTRUMENT_LIST!$L$10:$R$716,4,FALSE)),"")&amp;" "&amp;IF($J492&lt;&gt;"",IF(VLOOKUP($J492,INSTRUMENT_LIST!$L$10:$R$716,5,FALSE)=0,"",SUBSTITUTE(VLOOKUP($J492,INSTRUMENT_LIST!$L$10:$R$716,5,FALSE),"LOCAL CONTROL STATION","LCS")),"")</f>
        <v xml:space="preserve"> </v>
      </c>
      <c r="O492" s="143" t="str">
        <f>IF($J492&lt;&gt;"",IF(VLOOKUP($J492,INSTRUMENT_LIST!$L$10:$R$716,6,FALSE)=0,"",VLOOKUP($J492,INSTRUMENT_LIST!$L$10:$R$716,6,FALSE)),"")</f>
        <v/>
      </c>
      <c r="P492" s="143" t="str">
        <f>IF($J492&lt;&gt;"",IF(VLOOKUP($J492,INSTRUMENT_LIST!$L$10:$R$716,7,FALSE)=0,"",VLOOKUP($J492,INSTRUMENT_LIST!$L$10:$R$716,7,FALSE)),"")</f>
        <v/>
      </c>
      <c r="Q492" s="143" t="str">
        <f t="shared" si="194"/>
        <v xml:space="preserve">  </v>
      </c>
      <c r="R492" s="161"/>
      <c r="S492" s="161"/>
      <c r="T492" s="161"/>
      <c r="U492" s="161"/>
      <c r="V492" s="161"/>
      <c r="W492" s="161"/>
      <c r="X492" s="161"/>
      <c r="Y492" s="161"/>
      <c r="Z492" s="161"/>
      <c r="AA492" s="161"/>
      <c r="AB492" s="68" t="str">
        <f t="shared" si="195"/>
        <v>DI_0703.09</v>
      </c>
      <c r="AC492" s="75"/>
      <c r="AD492" s="75"/>
      <c r="AE492" s="38" t="str">
        <f t="shared" si="196"/>
        <v>SL3-SLW-RCP1</v>
      </c>
      <c r="AF492"/>
      <c r="AG492"/>
      <c r="AH492"/>
      <c r="AI492"/>
    </row>
    <row r="493" spans="1:35" ht="15" customHeight="1" x14ac:dyDescent="0.25">
      <c r="A493" s="263" t="s">
        <v>9</v>
      </c>
      <c r="B493" s="261" t="s">
        <v>523</v>
      </c>
      <c r="C493" s="289" t="s">
        <v>680</v>
      </c>
      <c r="D493" s="73" t="str">
        <f t="shared" si="197"/>
        <v>03</v>
      </c>
      <c r="E493" s="73" t="s">
        <v>582</v>
      </c>
      <c r="F493" s="29" t="str">
        <f>IFERROR(CONCATENATE(VLOOKUP(G493,'LOOK-UP TABLES'!$E$9:$J$32,5,FALSE),C493,D493,VLOOKUP(G493,'LOOK-UP TABLES'!$E$9:$J$32,6,FALSE),E493),"")</f>
        <v>I_0703-10</v>
      </c>
      <c r="G493" s="74" t="s">
        <v>1018</v>
      </c>
      <c r="H493" s="26" t="str">
        <f>IFERROR(VLOOKUP(G493,'LOOK-UP TABLES'!$E$9:$J$32,2,FALSE),"")</f>
        <v>DI</v>
      </c>
      <c r="I493" s="29" t="str">
        <f>IFERROR(VLOOKUP(G493,'LOOK-UP TABLES'!$E$9:$J$32,3,FALSE),"")</f>
        <v>120V</v>
      </c>
      <c r="J493" s="21"/>
      <c r="K493" s="511" t="str">
        <f t="shared" si="198"/>
        <v>SPARE</v>
      </c>
      <c r="L493" s="76"/>
      <c r="M493" s="143" t="str">
        <f>IF($J493&lt;&gt;"",IF(VLOOKUP($J493,INSTRUMENT_LIST!$L$10:$R$716,3,FALSE)=0,"",VLOOKUP($J493,INSTRUMENT_LIST!$L$10:$R$716,3,FALSE)),"")</f>
        <v/>
      </c>
      <c r="N493" s="143" t="str">
        <f>IF($J493&lt;&gt;"",IF(VLOOKUP($J493,INSTRUMENT_LIST!$L$10:$R$716,4,FALSE)=0,"",VLOOKUP($J493,INSTRUMENT_LIST!$L$10:$R$716,4,FALSE)),"")&amp;" "&amp;IF($J493&lt;&gt;"",IF(VLOOKUP($J493,INSTRUMENT_LIST!$L$10:$R$716,5,FALSE)=0,"",SUBSTITUTE(VLOOKUP($J493,INSTRUMENT_LIST!$L$10:$R$716,5,FALSE),"LOCAL CONTROL STATION","LCS")),"")</f>
        <v xml:space="preserve"> </v>
      </c>
      <c r="O493" s="143" t="str">
        <f>IF($J493&lt;&gt;"",IF(VLOOKUP($J493,INSTRUMENT_LIST!$L$10:$R$716,6,FALSE)=0,"",VLOOKUP($J493,INSTRUMENT_LIST!$L$10:$R$716,6,FALSE)),"")</f>
        <v/>
      </c>
      <c r="P493" s="143" t="str">
        <f>IF($J493&lt;&gt;"",IF(VLOOKUP($J493,INSTRUMENT_LIST!$L$10:$R$716,7,FALSE)=0,"",VLOOKUP($J493,INSTRUMENT_LIST!$L$10:$R$716,7,FALSE)),"")</f>
        <v/>
      </c>
      <c r="Q493" s="143" t="str">
        <f t="shared" si="194"/>
        <v xml:space="preserve">  </v>
      </c>
      <c r="R493" s="161"/>
      <c r="S493" s="161"/>
      <c r="T493" s="161"/>
      <c r="U493" s="161"/>
      <c r="V493" s="161"/>
      <c r="W493" s="161"/>
      <c r="X493" s="161"/>
      <c r="Y493" s="161"/>
      <c r="Z493" s="161"/>
      <c r="AA493" s="161"/>
      <c r="AB493" s="68" t="str">
        <f t="shared" si="195"/>
        <v>DI_0703.10</v>
      </c>
      <c r="AC493" s="75"/>
      <c r="AD493" s="75"/>
      <c r="AE493" s="38" t="str">
        <f t="shared" si="196"/>
        <v>SL3-SLW-RCP1</v>
      </c>
      <c r="AF493"/>
      <c r="AG493"/>
      <c r="AH493"/>
      <c r="AI493"/>
    </row>
    <row r="494" spans="1:35" ht="15" customHeight="1" x14ac:dyDescent="0.25">
      <c r="A494" s="263" t="s">
        <v>9</v>
      </c>
      <c r="B494" s="261" t="s">
        <v>523</v>
      </c>
      <c r="C494" s="289" t="s">
        <v>680</v>
      </c>
      <c r="D494" s="73" t="str">
        <f t="shared" si="197"/>
        <v>03</v>
      </c>
      <c r="E494" s="73" t="s">
        <v>392</v>
      </c>
      <c r="F494" s="29" t="str">
        <f>IFERROR(CONCATENATE(VLOOKUP(G494,'LOOK-UP TABLES'!$E$9:$J$32,5,FALSE),C494,D494,VLOOKUP(G494,'LOOK-UP TABLES'!$E$9:$J$32,6,FALSE),E494),"")</f>
        <v>I_0703-11</v>
      </c>
      <c r="G494" s="74" t="s">
        <v>1018</v>
      </c>
      <c r="H494" s="26" t="str">
        <f>IFERROR(VLOOKUP(G494,'LOOK-UP TABLES'!$E$9:$J$32,2,FALSE),"")</f>
        <v>DI</v>
      </c>
      <c r="I494" s="29" t="str">
        <f>IFERROR(VLOOKUP(G494,'LOOK-UP TABLES'!$E$9:$J$32,3,FALSE),"")</f>
        <v>120V</v>
      </c>
      <c r="J494" s="21"/>
      <c r="K494" s="511" t="str">
        <f t="shared" si="198"/>
        <v>SPARE</v>
      </c>
      <c r="L494" s="76"/>
      <c r="M494" s="143" t="str">
        <f>IF($J494&lt;&gt;"",IF(VLOOKUP($J494,INSTRUMENT_LIST!$L$10:$R$716,3,FALSE)=0,"",VLOOKUP($J494,INSTRUMENT_LIST!$L$10:$R$716,3,FALSE)),"")</f>
        <v/>
      </c>
      <c r="N494" s="143" t="str">
        <f>IF($J494&lt;&gt;"",IF(VLOOKUP($J494,INSTRUMENT_LIST!$L$10:$R$716,4,FALSE)=0,"",VLOOKUP($J494,INSTRUMENT_LIST!$L$10:$R$716,4,FALSE)),"")&amp;" "&amp;IF($J494&lt;&gt;"",IF(VLOOKUP($J494,INSTRUMENT_LIST!$L$10:$R$716,5,FALSE)=0,"",SUBSTITUTE(VLOOKUP($J494,INSTRUMENT_LIST!$L$10:$R$716,5,FALSE),"LOCAL CONTROL STATION","LCS")),"")</f>
        <v xml:space="preserve"> </v>
      </c>
      <c r="O494" s="143" t="str">
        <f>IF($J494&lt;&gt;"",IF(VLOOKUP($J494,INSTRUMENT_LIST!$L$10:$R$716,6,FALSE)=0,"",VLOOKUP($J494,INSTRUMENT_LIST!$L$10:$R$716,6,FALSE)),"")</f>
        <v/>
      </c>
      <c r="P494" s="143" t="str">
        <f>IF($J494&lt;&gt;"",IF(VLOOKUP($J494,INSTRUMENT_LIST!$L$10:$R$716,7,FALSE)=0,"",VLOOKUP($J494,INSTRUMENT_LIST!$L$10:$R$716,7,FALSE)),"")</f>
        <v/>
      </c>
      <c r="Q494" s="143" t="str">
        <f t="shared" si="194"/>
        <v xml:space="preserve">  </v>
      </c>
      <c r="R494" s="161"/>
      <c r="S494" s="161"/>
      <c r="T494" s="161"/>
      <c r="U494" s="161"/>
      <c r="V494" s="161"/>
      <c r="W494" s="161"/>
      <c r="X494" s="161"/>
      <c r="Y494" s="161"/>
      <c r="Z494" s="161"/>
      <c r="AA494" s="161"/>
      <c r="AB494" s="68" t="str">
        <f t="shared" si="195"/>
        <v>DI_0703.11</v>
      </c>
      <c r="AC494" s="75"/>
      <c r="AD494" s="75"/>
      <c r="AE494" s="38" t="str">
        <f t="shared" si="196"/>
        <v>SL3-SLW-RCP1</v>
      </c>
      <c r="AF494"/>
      <c r="AG494"/>
      <c r="AH494"/>
      <c r="AI494"/>
    </row>
    <row r="495" spans="1:35" ht="15" customHeight="1" x14ac:dyDescent="0.25">
      <c r="A495" s="263" t="s">
        <v>9</v>
      </c>
      <c r="B495" s="261" t="s">
        <v>523</v>
      </c>
      <c r="C495" s="289" t="s">
        <v>680</v>
      </c>
      <c r="D495" s="73" t="str">
        <f t="shared" si="197"/>
        <v>03</v>
      </c>
      <c r="E495" s="73" t="s">
        <v>396</v>
      </c>
      <c r="F495" s="29" t="str">
        <f>IFERROR(CONCATENATE(VLOOKUP(G495,'LOOK-UP TABLES'!$E$9:$J$32,5,FALSE),C495,D495,VLOOKUP(G495,'LOOK-UP TABLES'!$E$9:$J$32,6,FALSE),E495),"")</f>
        <v>I_0703-12</v>
      </c>
      <c r="G495" s="74" t="s">
        <v>1018</v>
      </c>
      <c r="H495" s="26" t="str">
        <f>IFERROR(VLOOKUP(G495,'LOOK-UP TABLES'!$E$9:$J$32,2,FALSE),"")</f>
        <v>DI</v>
      </c>
      <c r="I495" s="29" t="str">
        <f>IFERROR(VLOOKUP(G495,'LOOK-UP TABLES'!$E$9:$J$32,3,FALSE),"")</f>
        <v>120V</v>
      </c>
      <c r="J495" s="138"/>
      <c r="K495" s="511" t="str">
        <f t="shared" si="198"/>
        <v>SPARE</v>
      </c>
      <c r="L495" s="76"/>
      <c r="M495" s="143" t="str">
        <f>IF($J495&lt;&gt;"",IF(VLOOKUP($J495,INSTRUMENT_LIST!$L$10:$R$716,3,FALSE)=0,"",VLOOKUP($J495,INSTRUMENT_LIST!$L$10:$R$716,3,FALSE)),"")</f>
        <v/>
      </c>
      <c r="N495" s="143" t="str">
        <f>IF($J495&lt;&gt;"",IF(VLOOKUP($J495,INSTRUMENT_LIST!$L$10:$R$716,4,FALSE)=0,"",VLOOKUP($J495,INSTRUMENT_LIST!$L$10:$R$716,4,FALSE)),"")&amp;" "&amp;IF($J495&lt;&gt;"",IF(VLOOKUP($J495,INSTRUMENT_LIST!$L$10:$R$716,5,FALSE)=0,"",SUBSTITUTE(VLOOKUP($J495,INSTRUMENT_LIST!$L$10:$R$716,5,FALSE),"LOCAL CONTROL STATION","LCS")),"")</f>
        <v xml:space="preserve"> </v>
      </c>
      <c r="O495" s="143" t="str">
        <f>IF($J495&lt;&gt;"",IF(VLOOKUP($J495,INSTRUMENT_LIST!$L$10:$R$716,6,FALSE)=0,"",VLOOKUP($J495,INSTRUMENT_LIST!$L$10:$R$716,6,FALSE)),"")</f>
        <v/>
      </c>
      <c r="P495" s="143" t="str">
        <f>IF($J495&lt;&gt;"",IF(VLOOKUP($J495,INSTRUMENT_LIST!$L$10:$R$716,7,FALSE)=0,"",VLOOKUP($J495,INSTRUMENT_LIST!$L$10:$R$716,7,FALSE)),"")</f>
        <v/>
      </c>
      <c r="Q495" s="143" t="str">
        <f t="shared" si="194"/>
        <v xml:space="preserve">  </v>
      </c>
      <c r="R495" s="161"/>
      <c r="S495" s="161"/>
      <c r="T495" s="161"/>
      <c r="U495" s="161"/>
      <c r="V495" s="161"/>
      <c r="W495" s="161"/>
      <c r="X495" s="161"/>
      <c r="Y495" s="161"/>
      <c r="Z495" s="161"/>
      <c r="AA495" s="161"/>
      <c r="AB495" s="68" t="str">
        <f t="shared" si="195"/>
        <v>DI_0703.12</v>
      </c>
      <c r="AC495" s="75"/>
      <c r="AD495" s="75"/>
      <c r="AE495" s="38" t="str">
        <f t="shared" si="196"/>
        <v>SL3-SLW-RCP1</v>
      </c>
      <c r="AF495"/>
      <c r="AG495"/>
      <c r="AH495"/>
      <c r="AI495"/>
    </row>
    <row r="496" spans="1:35" ht="15" customHeight="1" x14ac:dyDescent="0.25">
      <c r="A496" s="263" t="s">
        <v>9</v>
      </c>
      <c r="B496" s="261" t="s">
        <v>523</v>
      </c>
      <c r="C496" s="289" t="s">
        <v>680</v>
      </c>
      <c r="D496" s="73" t="str">
        <f t="shared" si="197"/>
        <v>03</v>
      </c>
      <c r="E496" s="73" t="s">
        <v>586</v>
      </c>
      <c r="F496" s="29" t="str">
        <f>IFERROR(CONCATENATE(VLOOKUP(G496,'LOOK-UP TABLES'!$E$9:$J$32,5,FALSE),C496,D496,VLOOKUP(G496,'LOOK-UP TABLES'!$E$9:$J$32,6,FALSE),E496),"")</f>
        <v>I_0703-13</v>
      </c>
      <c r="G496" s="74" t="s">
        <v>1018</v>
      </c>
      <c r="H496" s="26" t="str">
        <f>IFERROR(VLOOKUP(G496,'LOOK-UP TABLES'!$E$9:$J$32,2,FALSE),"")</f>
        <v>DI</v>
      </c>
      <c r="I496" s="29" t="str">
        <f>IFERROR(VLOOKUP(G496,'LOOK-UP TABLES'!$E$9:$J$32,3,FALSE),"")</f>
        <v>120V</v>
      </c>
      <c r="J496" s="138" t="s">
        <v>1053</v>
      </c>
      <c r="K496" s="511" t="str">
        <f t="shared" si="198"/>
        <v>SL3-SLW-RCP1-CR31A-F</v>
      </c>
      <c r="L496" s="76" t="s">
        <v>972</v>
      </c>
      <c r="M496" s="143" t="s">
        <v>61</v>
      </c>
      <c r="N496" s="143" t="s">
        <v>1054</v>
      </c>
      <c r="O496" s="143" t="s">
        <v>1055</v>
      </c>
      <c r="P496" s="143" t="s">
        <v>1056</v>
      </c>
      <c r="Q496" s="143" t="str">
        <f t="shared" si="194"/>
        <v xml:space="preserve">Shiploader 3 Slew  Motor 1-4 Brake Contactor CR31A Feedback </v>
      </c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68" t="str">
        <f t="shared" si="195"/>
        <v>DI_0703.13</v>
      </c>
      <c r="AC496" s="75"/>
      <c r="AD496" s="75"/>
      <c r="AE496" s="38" t="str">
        <f t="shared" si="196"/>
        <v>SL3-SLW-RCP1</v>
      </c>
      <c r="AF496"/>
      <c r="AG496"/>
      <c r="AH496"/>
      <c r="AI496"/>
    </row>
    <row r="497" spans="1:35" ht="15" customHeight="1" x14ac:dyDescent="0.25">
      <c r="A497" s="263" t="s">
        <v>9</v>
      </c>
      <c r="B497" s="261" t="s">
        <v>523</v>
      </c>
      <c r="C497" s="289" t="s">
        <v>680</v>
      </c>
      <c r="D497" s="73" t="str">
        <f t="shared" si="197"/>
        <v>03</v>
      </c>
      <c r="E497" s="73" t="s">
        <v>589</v>
      </c>
      <c r="F497" s="29" t="str">
        <f>IFERROR(CONCATENATE(VLOOKUP(G497,'LOOK-UP TABLES'!$E$9:$J$32,5,FALSE),C497,D497,VLOOKUP(G497,'LOOK-UP TABLES'!$E$9:$J$32,6,FALSE),E497),"")</f>
        <v>I_0703-14</v>
      </c>
      <c r="G497" s="74" t="s">
        <v>1018</v>
      </c>
      <c r="H497" s="26" t="str">
        <f>IFERROR(VLOOKUP(G497,'LOOK-UP TABLES'!$E$9:$J$32,2,FALSE),"")</f>
        <v>DI</v>
      </c>
      <c r="I497" s="29" t="str">
        <f>IFERROR(VLOOKUP(G497,'LOOK-UP TABLES'!$E$9:$J$32,3,FALSE),"")</f>
        <v>120V</v>
      </c>
      <c r="J497" s="138" t="s">
        <v>1057</v>
      </c>
      <c r="K497" s="511" t="str">
        <f t="shared" si="198"/>
        <v>SL3-SLW-RCP1-CR31B-F</v>
      </c>
      <c r="L497" s="76" t="s">
        <v>972</v>
      </c>
      <c r="M497" s="143" t="s">
        <v>61</v>
      </c>
      <c r="N497" s="143" t="s">
        <v>1054</v>
      </c>
      <c r="O497" s="143" t="s">
        <v>1058</v>
      </c>
      <c r="P497" s="143" t="s">
        <v>1059</v>
      </c>
      <c r="Q497" s="143" t="str">
        <f t="shared" si="194"/>
        <v xml:space="preserve">Shiploader 3 Slew  Motor 5-8 Brake Contactor CR31B Feedback </v>
      </c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68" t="str">
        <f t="shared" si="195"/>
        <v>DI_0703.14</v>
      </c>
      <c r="AC497" s="75"/>
      <c r="AD497" s="75"/>
      <c r="AE497" s="38" t="str">
        <f t="shared" si="196"/>
        <v>SL3-SLW-RCP1</v>
      </c>
      <c r="AF497"/>
      <c r="AG497"/>
      <c r="AH497"/>
      <c r="AI497"/>
    </row>
    <row r="498" spans="1:35" ht="15" customHeight="1" x14ac:dyDescent="0.25">
      <c r="A498" s="263" t="s">
        <v>9</v>
      </c>
      <c r="B498" s="261" t="s">
        <v>523</v>
      </c>
      <c r="C498" s="289" t="s">
        <v>680</v>
      </c>
      <c r="D498" s="73" t="str">
        <f t="shared" si="197"/>
        <v>03</v>
      </c>
      <c r="E498" s="73" t="s">
        <v>591</v>
      </c>
      <c r="F498" s="29" t="str">
        <f>IFERROR(CONCATENATE(VLOOKUP(G498,'LOOK-UP TABLES'!$E$9:$J$32,5,FALSE),C498,D498,VLOOKUP(G498,'LOOK-UP TABLES'!$E$9:$J$32,6,FALSE),E498),"")</f>
        <v>I_0703-15</v>
      </c>
      <c r="G498" s="74" t="s">
        <v>1018</v>
      </c>
      <c r="H498" s="26" t="str">
        <f>IFERROR(VLOOKUP(G498,'LOOK-UP TABLES'!$E$9:$J$32,2,FALSE),"")</f>
        <v>DI</v>
      </c>
      <c r="I498" s="29" t="str">
        <f>IFERROR(VLOOKUP(G498,'LOOK-UP TABLES'!$E$9:$J$32,3,FALSE),"")</f>
        <v>120V</v>
      </c>
      <c r="J498" s="138" t="s">
        <v>1060</v>
      </c>
      <c r="K498" s="511" t="str">
        <f t="shared" si="198"/>
        <v>SL3-SLW-RCP1-CR33-F</v>
      </c>
      <c r="L498" s="76" t="s">
        <v>972</v>
      </c>
      <c r="M498" s="143" t="s">
        <v>61</v>
      </c>
      <c r="N498" s="143" t="s">
        <v>1054</v>
      </c>
      <c r="O498" s="143" t="s">
        <v>1061</v>
      </c>
      <c r="P498" s="143" t="s">
        <v>1062</v>
      </c>
      <c r="Q498" s="143" t="str">
        <f t="shared" si="194"/>
        <v xml:space="preserve">Shiploader 3 Slew  Motor 1-8 Space Heaters Contactor CR33 Feedback </v>
      </c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68" t="str">
        <f t="shared" si="195"/>
        <v>DI_0703.15</v>
      </c>
      <c r="AC498" s="75"/>
      <c r="AD498" s="75"/>
      <c r="AE498" s="38" t="str">
        <f t="shared" si="196"/>
        <v>SL3-SLW-RCP1</v>
      </c>
      <c r="AF498"/>
      <c r="AG498"/>
      <c r="AH498"/>
      <c r="AI498"/>
    </row>
    <row r="499" spans="1:35" ht="15" customHeight="1" x14ac:dyDescent="0.25">
      <c r="A499" s="321" t="s">
        <v>9</v>
      </c>
      <c r="B499" s="322" t="s">
        <v>523</v>
      </c>
      <c r="C499" s="333" t="s">
        <v>680</v>
      </c>
      <c r="D499" s="324" t="s">
        <v>661</v>
      </c>
      <c r="E499" s="325"/>
      <c r="F499" s="325"/>
      <c r="G499" s="325" t="s">
        <v>853</v>
      </c>
      <c r="H499" s="351"/>
      <c r="I499" s="325" t="s">
        <v>790</v>
      </c>
      <c r="J499" s="352"/>
      <c r="K499" s="352"/>
      <c r="L499" s="353"/>
      <c r="M499" s="351"/>
      <c r="N499" s="351"/>
      <c r="O499" s="325"/>
      <c r="P499" s="325"/>
      <c r="Q499" s="325"/>
      <c r="R499" s="325"/>
      <c r="S499" s="325"/>
      <c r="T499" s="325"/>
      <c r="U499" s="325"/>
      <c r="V499" s="325"/>
      <c r="W499" s="325"/>
      <c r="X499" s="325"/>
      <c r="Y499" s="325"/>
      <c r="Z499" s="325"/>
      <c r="AA499" s="325"/>
      <c r="AB499" s="325"/>
      <c r="AC499" s="323"/>
      <c r="AD499" s="330"/>
      <c r="AE499" s="38" t="str">
        <f t="shared" si="196"/>
        <v>SL3-SLW-RCP1</v>
      </c>
      <c r="AF499"/>
      <c r="AG499"/>
      <c r="AH499"/>
      <c r="AI499"/>
    </row>
    <row r="500" spans="1:35" ht="15" customHeight="1" x14ac:dyDescent="0.25">
      <c r="A500" s="73"/>
      <c r="B500" s="254"/>
      <c r="C500" s="57"/>
      <c r="D500" s="59"/>
      <c r="E500" s="38"/>
      <c r="F500" s="38"/>
      <c r="G500" s="38"/>
      <c r="H500"/>
      <c r="I500" s="38"/>
      <c r="J500" s="336"/>
      <c r="K500" s="347"/>
      <c r="L500" s="350"/>
      <c r="M500" s="78"/>
      <c r="N500" s="78"/>
      <c r="O500" s="78"/>
      <c r="P500" s="36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57"/>
      <c r="AD500" s="57"/>
      <c r="AF500"/>
      <c r="AG500"/>
      <c r="AH500"/>
      <c r="AI500"/>
    </row>
    <row r="501" spans="1:35" ht="15" customHeight="1" x14ac:dyDescent="0.25">
      <c r="A501" s="263" t="s">
        <v>9</v>
      </c>
      <c r="B501" s="261" t="s">
        <v>523</v>
      </c>
      <c r="C501" s="289" t="s">
        <v>680</v>
      </c>
      <c r="D501" s="73" t="s">
        <v>676</v>
      </c>
      <c r="E501" s="73" t="s">
        <v>786</v>
      </c>
      <c r="F501" s="29" t="str">
        <f>IFERROR(CONCATENATE(VLOOKUP(G501,'LOOK-UP TABLES'!$E$9:$J$32,5,FALSE),C501,D501,VLOOKUP(G501,'LOOK-UP TABLES'!$E$9:$J$32,6,FALSE),E501),"")</f>
        <v>I_0704-00</v>
      </c>
      <c r="G501" s="74" t="s">
        <v>1018</v>
      </c>
      <c r="H501" s="26" t="str">
        <f>IFERROR(VLOOKUP(G501,'LOOK-UP TABLES'!$E$9:$J$32,2,FALSE),"")</f>
        <v>DI</v>
      </c>
      <c r="I501" s="29" t="str">
        <f>IFERROR(VLOOKUP(G501,'LOOK-UP TABLES'!$E$9:$J$32,3,FALSE),"")</f>
        <v>120V</v>
      </c>
      <c r="J501" s="75" t="s">
        <v>1063</v>
      </c>
      <c r="K501" s="511" t="str">
        <f t="shared" ref="K501:K508" si="199">IF(J501&lt;&gt;"",CONCATENATE(J501,L501),"SPARE")</f>
        <v>SL3-SLW-BK1-ZPX1</v>
      </c>
      <c r="L501" s="76"/>
      <c r="M501" s="143" t="str">
        <f>IF($J501&lt;&gt;"",IF(VLOOKUP($J501,INSTRUMENT_LIST!$L$10:$R$716,3,FALSE)=0,"",VLOOKUP($J501,INSTRUMENT_LIST!$L$10:$R$716,3,FALSE)),"")</f>
        <v>Shiploader 3</v>
      </c>
      <c r="N501" s="143" t="str">
        <f>IF($J501&lt;&gt;"",IF(VLOOKUP($J501,INSTRUMENT_LIST!$L$10:$R$716,4,FALSE)=0,"",VLOOKUP($J501,INSTRUMENT_LIST!$L$10:$R$716,4,FALSE)),"")&amp;" "&amp;IF($J501&lt;&gt;"",IF(VLOOKUP($J501,INSTRUMENT_LIST!$L$10:$R$716,5,FALSE)=0,"",SUBSTITUTE(VLOOKUP($J501,INSTRUMENT_LIST!$L$10:$R$716,5,FALSE),"LOCAL CONTROL STATION","LCS")),"")</f>
        <v>Slew Motor 1 Brake</v>
      </c>
      <c r="O501" s="143" t="str">
        <f>IF($J501&lt;&gt;"",IF(VLOOKUP($J501,INSTRUMENT_LIST!$L$10:$R$716,6,FALSE)=0,"",VLOOKUP($J501,INSTRUMENT_LIST!$L$10:$R$716,6,FALSE)),"")</f>
        <v>Released</v>
      </c>
      <c r="P501" s="143" t="str">
        <f>IF($J501&lt;&gt;"",IF(VLOOKUP($J501,INSTRUMENT_LIST!$L$10:$R$716,7,FALSE)=0,"",VLOOKUP($J501,INSTRUMENT_LIST!$L$10:$R$716,7,FALSE)),"")</f>
        <v>Proximity Switch</v>
      </c>
      <c r="Q501" s="143" t="str">
        <f t="shared" ref="Q501:Q516" si="200">CONCATENATE(M501,IF(M501&lt;&gt;""," ",""),N501,IF(N501&lt;&gt;""," ",""),O501,IF(O501&lt;&gt;""," ",""),P501,IF(P501&lt;&gt;""," ",""))</f>
        <v xml:space="preserve">Shiploader 3 Slew Motor 1 Brake Released Proximity Switch </v>
      </c>
      <c r="R501" s="161"/>
      <c r="S501" s="161"/>
      <c r="T501" s="161"/>
      <c r="U501" s="161"/>
      <c r="V501" s="161"/>
      <c r="W501" s="161"/>
      <c r="X501" s="161"/>
      <c r="Y501" s="161"/>
      <c r="Z501" s="161"/>
      <c r="AA501" s="161"/>
      <c r="AB501" s="68" t="str">
        <f t="shared" ref="AB501:AB516" si="201">IF((OR(H501="AI",H501="AO")),CONCATENATE(H501,"_",C501,D501,"_CH[",E501,"]"),CONCATENATE(H501,"_",C501,D501,".",E501))</f>
        <v>DI_0704.00</v>
      </c>
      <c r="AC501" s="75"/>
      <c r="AD501" s="75"/>
      <c r="AE501" s="38" t="str">
        <f t="shared" ref="AE501:AE517" si="202">B501</f>
        <v>SL3-SLW-RCP1</v>
      </c>
      <c r="AF501"/>
      <c r="AG501"/>
      <c r="AH501"/>
      <c r="AI501"/>
    </row>
    <row r="502" spans="1:35" ht="15" customHeight="1" x14ac:dyDescent="0.25">
      <c r="A502" s="263" t="s">
        <v>9</v>
      </c>
      <c r="B502" s="261" t="s">
        <v>523</v>
      </c>
      <c r="C502" s="289" t="s">
        <v>680</v>
      </c>
      <c r="D502" s="73" t="str">
        <f t="shared" ref="D502:D516" si="203">D501</f>
        <v>04</v>
      </c>
      <c r="E502" s="73" t="s">
        <v>645</v>
      </c>
      <c r="F502" s="29" t="str">
        <f>IFERROR(CONCATENATE(VLOOKUP(G502,'LOOK-UP TABLES'!$E$9:$J$32,5,FALSE),C502,D502,VLOOKUP(G502,'LOOK-UP TABLES'!$E$9:$J$32,6,FALSE),E502),"")</f>
        <v>I_0704-01</v>
      </c>
      <c r="G502" s="74" t="s">
        <v>1018</v>
      </c>
      <c r="H502" s="26" t="str">
        <f>IFERROR(VLOOKUP(G502,'LOOK-UP TABLES'!$E$9:$J$32,2,FALSE),"")</f>
        <v>DI</v>
      </c>
      <c r="I502" s="29" t="str">
        <f>IFERROR(VLOOKUP(G502,'LOOK-UP TABLES'!$E$9:$J$32,3,FALSE),"")</f>
        <v>120V</v>
      </c>
      <c r="J502" s="75" t="s">
        <v>1064</v>
      </c>
      <c r="K502" s="511" t="str">
        <f t="shared" si="199"/>
        <v>SL3-SLW-BK2-ZPX1</v>
      </c>
      <c r="L502" s="76"/>
      <c r="M502" s="143" t="str">
        <f>IF($J502&lt;&gt;"",IF(VLOOKUP($J502,INSTRUMENT_LIST!$L$10:$R$716,3,FALSE)=0,"",VLOOKUP($J502,INSTRUMENT_LIST!$L$10:$R$716,3,FALSE)),"")</f>
        <v>Shiploader 3</v>
      </c>
      <c r="N502" s="143" t="str">
        <f>IF($J502&lt;&gt;"",IF(VLOOKUP($J502,INSTRUMENT_LIST!$L$10:$R$716,4,FALSE)=0,"",VLOOKUP($J502,INSTRUMENT_LIST!$L$10:$R$716,4,FALSE)),"")&amp;" "&amp;IF($J502&lt;&gt;"",IF(VLOOKUP($J502,INSTRUMENT_LIST!$L$10:$R$716,5,FALSE)=0,"",SUBSTITUTE(VLOOKUP($J502,INSTRUMENT_LIST!$L$10:$R$716,5,FALSE),"LOCAL CONTROL STATION","LCS")),"")</f>
        <v>Slew Motor 2 Brake</v>
      </c>
      <c r="O502" s="143" t="str">
        <f>IF($J502&lt;&gt;"",IF(VLOOKUP($J502,INSTRUMENT_LIST!$L$10:$R$716,6,FALSE)=0,"",VLOOKUP($J502,INSTRUMENT_LIST!$L$10:$R$716,6,FALSE)),"")</f>
        <v>Released</v>
      </c>
      <c r="P502" s="143" t="str">
        <f>IF($J502&lt;&gt;"",IF(VLOOKUP($J502,INSTRUMENT_LIST!$L$10:$R$716,7,FALSE)=0,"",VLOOKUP($J502,INSTRUMENT_LIST!$L$10:$R$716,7,FALSE)),"")</f>
        <v>Proximity Switch</v>
      </c>
      <c r="Q502" s="143" t="str">
        <f t="shared" si="200"/>
        <v xml:space="preserve">Shiploader 3 Slew Motor 2 Brake Released Proximity Switch </v>
      </c>
      <c r="R502" s="161"/>
      <c r="S502" s="161"/>
      <c r="T502" s="161"/>
      <c r="U502" s="161"/>
      <c r="V502" s="161"/>
      <c r="W502" s="161"/>
      <c r="X502" s="161"/>
      <c r="Y502" s="161"/>
      <c r="Z502" s="161"/>
      <c r="AA502" s="161"/>
      <c r="AB502" s="68" t="str">
        <f t="shared" si="201"/>
        <v>DI_0704.01</v>
      </c>
      <c r="AC502" s="75"/>
      <c r="AD502" s="75"/>
      <c r="AE502" s="38" t="str">
        <f t="shared" si="202"/>
        <v>SL3-SLW-RCP1</v>
      </c>
      <c r="AF502"/>
      <c r="AG502"/>
      <c r="AH502"/>
      <c r="AI502"/>
    </row>
    <row r="503" spans="1:35" ht="15" customHeight="1" x14ac:dyDescent="0.25">
      <c r="A503" s="263" t="s">
        <v>9</v>
      </c>
      <c r="B503" s="261" t="s">
        <v>523</v>
      </c>
      <c r="C503" s="289" t="s">
        <v>680</v>
      </c>
      <c r="D503" s="73" t="str">
        <f t="shared" si="203"/>
        <v>04</v>
      </c>
      <c r="E503" s="73" t="s">
        <v>660</v>
      </c>
      <c r="F503" s="29" t="str">
        <f>IFERROR(CONCATENATE(VLOOKUP(G503,'LOOK-UP TABLES'!$E$9:$J$32,5,FALSE),C503,D503,VLOOKUP(G503,'LOOK-UP TABLES'!$E$9:$J$32,6,FALSE),E503),"")</f>
        <v>I_0704-02</v>
      </c>
      <c r="G503" s="74" t="s">
        <v>1018</v>
      </c>
      <c r="H503" s="26" t="str">
        <f>IFERROR(VLOOKUP(G503,'LOOK-UP TABLES'!$E$9:$J$32,2,FALSE),"")</f>
        <v>DI</v>
      </c>
      <c r="I503" s="29" t="str">
        <f>IFERROR(VLOOKUP(G503,'LOOK-UP TABLES'!$E$9:$J$32,3,FALSE),"")</f>
        <v>120V</v>
      </c>
      <c r="J503" s="21" t="s">
        <v>1065</v>
      </c>
      <c r="K503" s="511" t="str">
        <f t="shared" si="199"/>
        <v>SL3-SLW-BK3-ZPX1</v>
      </c>
      <c r="L503" s="76"/>
      <c r="M503" s="143" t="str">
        <f>IF($J503&lt;&gt;"",IF(VLOOKUP($J503,INSTRUMENT_LIST!$L$10:$R$716,3,FALSE)=0,"",VLOOKUP($J503,INSTRUMENT_LIST!$L$10:$R$716,3,FALSE)),"")</f>
        <v>Shiploader 3</v>
      </c>
      <c r="N503" s="143" t="str">
        <f>IF($J503&lt;&gt;"",IF(VLOOKUP($J503,INSTRUMENT_LIST!$L$10:$R$716,4,FALSE)=0,"",VLOOKUP($J503,INSTRUMENT_LIST!$L$10:$R$716,4,FALSE)),"")&amp;" "&amp;IF($J503&lt;&gt;"",IF(VLOOKUP($J503,INSTRUMENT_LIST!$L$10:$R$716,5,FALSE)=0,"",SUBSTITUTE(VLOOKUP($J503,INSTRUMENT_LIST!$L$10:$R$716,5,FALSE),"LOCAL CONTROL STATION","LCS")),"")</f>
        <v>Slew Motor 3 Brake</v>
      </c>
      <c r="O503" s="143" t="str">
        <f>IF($J503&lt;&gt;"",IF(VLOOKUP($J503,INSTRUMENT_LIST!$L$10:$R$716,6,FALSE)=0,"",VLOOKUP($J503,INSTRUMENT_LIST!$L$10:$R$716,6,FALSE)),"")</f>
        <v>Released</v>
      </c>
      <c r="P503" s="143" t="str">
        <f>IF($J503&lt;&gt;"",IF(VLOOKUP($J503,INSTRUMENT_LIST!$L$10:$R$716,7,FALSE)=0,"",VLOOKUP($J503,INSTRUMENT_LIST!$L$10:$R$716,7,FALSE)),"")</f>
        <v>Proximity Switch</v>
      </c>
      <c r="Q503" s="143" t="str">
        <f t="shared" si="200"/>
        <v xml:space="preserve">Shiploader 3 Slew Motor 3 Brake Released Proximity Switch </v>
      </c>
      <c r="R503" s="161"/>
      <c r="S503" s="161"/>
      <c r="T503" s="161"/>
      <c r="U503" s="161"/>
      <c r="V503" s="161"/>
      <c r="W503" s="161"/>
      <c r="X503" s="161"/>
      <c r="Y503" s="161"/>
      <c r="Z503" s="161"/>
      <c r="AA503" s="161"/>
      <c r="AB503" s="68" t="str">
        <f t="shared" si="201"/>
        <v>DI_0704.02</v>
      </c>
      <c r="AC503" s="75"/>
      <c r="AD503" s="75"/>
      <c r="AE503" s="38" t="str">
        <f t="shared" si="202"/>
        <v>SL3-SLW-RCP1</v>
      </c>
      <c r="AF503"/>
      <c r="AG503"/>
      <c r="AH503"/>
      <c r="AI503"/>
    </row>
    <row r="504" spans="1:35" ht="15" customHeight="1" x14ac:dyDescent="0.25">
      <c r="A504" s="263" t="s">
        <v>9</v>
      </c>
      <c r="B504" s="261" t="s">
        <v>523</v>
      </c>
      <c r="C504" s="289" t="s">
        <v>680</v>
      </c>
      <c r="D504" s="73" t="str">
        <f t="shared" si="203"/>
        <v>04</v>
      </c>
      <c r="E504" s="73" t="s">
        <v>661</v>
      </c>
      <c r="F504" s="29" t="str">
        <f>IFERROR(CONCATENATE(VLOOKUP(G504,'LOOK-UP TABLES'!$E$9:$J$32,5,FALSE),C504,D504,VLOOKUP(G504,'LOOK-UP TABLES'!$E$9:$J$32,6,FALSE),E504),"")</f>
        <v>I_0704-03</v>
      </c>
      <c r="G504" s="74" t="s">
        <v>1018</v>
      </c>
      <c r="H504" s="26" t="str">
        <f>IFERROR(VLOOKUP(G504,'LOOK-UP TABLES'!$E$9:$J$32,2,FALSE),"")</f>
        <v>DI</v>
      </c>
      <c r="I504" s="29" t="str">
        <f>IFERROR(VLOOKUP(G504,'LOOK-UP TABLES'!$E$9:$J$32,3,FALSE),"")</f>
        <v>120V</v>
      </c>
      <c r="J504" s="21" t="s">
        <v>1066</v>
      </c>
      <c r="K504" s="511" t="str">
        <f t="shared" si="199"/>
        <v>SL3-SLW-BK4-ZPX1</v>
      </c>
      <c r="L504" s="76"/>
      <c r="M504" s="143" t="str">
        <f>IF($J504&lt;&gt;"",IF(VLOOKUP($J504,INSTRUMENT_LIST!$L$10:$R$716,3,FALSE)=0,"",VLOOKUP($J504,INSTRUMENT_LIST!$L$10:$R$716,3,FALSE)),"")</f>
        <v>Shiploader 3</v>
      </c>
      <c r="N504" s="143" t="str">
        <f>IF($J504&lt;&gt;"",IF(VLOOKUP($J504,INSTRUMENT_LIST!$L$10:$R$716,4,FALSE)=0,"",VLOOKUP($J504,INSTRUMENT_LIST!$L$10:$R$716,4,FALSE)),"")&amp;" "&amp;IF($J504&lt;&gt;"",IF(VLOOKUP($J504,INSTRUMENT_LIST!$L$10:$R$716,5,FALSE)=0,"",SUBSTITUTE(VLOOKUP($J504,INSTRUMENT_LIST!$L$10:$R$716,5,FALSE),"LOCAL CONTROL STATION","LCS")),"")</f>
        <v>Slew Motor 4 Brake</v>
      </c>
      <c r="O504" s="143" t="str">
        <f>IF($J504&lt;&gt;"",IF(VLOOKUP($J504,INSTRUMENT_LIST!$L$10:$R$716,6,FALSE)=0,"",VLOOKUP($J504,INSTRUMENT_LIST!$L$10:$R$716,6,FALSE)),"")</f>
        <v>Released</v>
      </c>
      <c r="P504" s="143" t="str">
        <f>IF($J504&lt;&gt;"",IF(VLOOKUP($J504,INSTRUMENT_LIST!$L$10:$R$716,7,FALSE)=0,"",VLOOKUP($J504,INSTRUMENT_LIST!$L$10:$R$716,7,FALSE)),"")</f>
        <v>Proximity Switch</v>
      </c>
      <c r="Q504" s="143" t="str">
        <f t="shared" si="200"/>
        <v xml:space="preserve">Shiploader 3 Slew Motor 4 Brake Released Proximity Switch </v>
      </c>
      <c r="R504" s="161"/>
      <c r="S504" s="161"/>
      <c r="T504" s="161"/>
      <c r="U504" s="161"/>
      <c r="V504" s="161"/>
      <c r="W504" s="161"/>
      <c r="X504" s="161"/>
      <c r="Y504" s="161"/>
      <c r="Z504" s="161"/>
      <c r="AA504" s="161"/>
      <c r="AB504" s="68" t="str">
        <f t="shared" si="201"/>
        <v>DI_0704.03</v>
      </c>
      <c r="AC504" s="75"/>
      <c r="AD504" s="75"/>
      <c r="AE504" s="38" t="str">
        <f t="shared" si="202"/>
        <v>SL3-SLW-RCP1</v>
      </c>
      <c r="AF504"/>
      <c r="AG504"/>
      <c r="AH504"/>
      <c r="AI504"/>
    </row>
    <row r="505" spans="1:35" ht="15" customHeight="1" x14ac:dyDescent="0.25">
      <c r="A505" s="263" t="s">
        <v>9</v>
      </c>
      <c r="B505" s="261" t="s">
        <v>523</v>
      </c>
      <c r="C505" s="289" t="s">
        <v>680</v>
      </c>
      <c r="D505" s="73" t="str">
        <f t="shared" si="203"/>
        <v>04</v>
      </c>
      <c r="E505" s="73" t="s">
        <v>676</v>
      </c>
      <c r="F505" s="29" t="str">
        <f>IFERROR(CONCATENATE(VLOOKUP(G505,'LOOK-UP TABLES'!$E$9:$J$32,5,FALSE),C505,D505,VLOOKUP(G505,'LOOK-UP TABLES'!$E$9:$J$32,6,FALSE),E505),"")</f>
        <v>I_0704-04</v>
      </c>
      <c r="G505" s="74" t="s">
        <v>1018</v>
      </c>
      <c r="H505" s="26" t="str">
        <f>IFERROR(VLOOKUP(G505,'LOOK-UP TABLES'!$E$9:$J$32,2,FALSE),"")</f>
        <v>DI</v>
      </c>
      <c r="I505" s="29" t="str">
        <f>IFERROR(VLOOKUP(G505,'LOOK-UP TABLES'!$E$9:$J$32,3,FALSE),"")</f>
        <v>120V</v>
      </c>
      <c r="J505" s="21" t="s">
        <v>1067</v>
      </c>
      <c r="K505" s="511" t="str">
        <f t="shared" si="199"/>
        <v>SL3-SLW-BK5-ZPX1</v>
      </c>
      <c r="L505" s="76"/>
      <c r="M505" s="143" t="str">
        <f>IF($J505&lt;&gt;"",IF(VLOOKUP($J505,INSTRUMENT_LIST!$L$10:$R$716,3,FALSE)=0,"",VLOOKUP($J505,INSTRUMENT_LIST!$L$10:$R$716,3,FALSE)),"")</f>
        <v>Shiploader 3</v>
      </c>
      <c r="N505" s="143" t="str">
        <f>IF($J505&lt;&gt;"",IF(VLOOKUP($J505,INSTRUMENT_LIST!$L$10:$R$716,4,FALSE)=0,"",VLOOKUP($J505,INSTRUMENT_LIST!$L$10:$R$716,4,FALSE)),"")&amp;" "&amp;IF($J505&lt;&gt;"",IF(VLOOKUP($J505,INSTRUMENT_LIST!$L$10:$R$716,5,FALSE)=0,"",SUBSTITUTE(VLOOKUP($J505,INSTRUMENT_LIST!$L$10:$R$716,5,FALSE),"LOCAL CONTROL STATION","LCS")),"")</f>
        <v>Slew Motor 5 Brake</v>
      </c>
      <c r="O505" s="143" t="str">
        <f>IF($J505&lt;&gt;"",IF(VLOOKUP($J505,INSTRUMENT_LIST!$L$10:$R$716,6,FALSE)=0,"",VLOOKUP($J505,INSTRUMENT_LIST!$L$10:$R$716,6,FALSE)),"")</f>
        <v>Released</v>
      </c>
      <c r="P505" s="143" t="str">
        <f>IF($J505&lt;&gt;"",IF(VLOOKUP($J505,INSTRUMENT_LIST!$L$10:$R$716,7,FALSE)=0,"",VLOOKUP($J505,INSTRUMENT_LIST!$L$10:$R$716,7,FALSE)),"")</f>
        <v>Proximity Switch</v>
      </c>
      <c r="Q505" s="143" t="str">
        <f t="shared" si="200"/>
        <v xml:space="preserve">Shiploader 3 Slew Motor 5 Brake Released Proximity Switch </v>
      </c>
      <c r="R505" s="161"/>
      <c r="S505" s="161"/>
      <c r="T505" s="161"/>
      <c r="U505" s="161"/>
      <c r="V505" s="161"/>
      <c r="W505" s="161"/>
      <c r="X505" s="161"/>
      <c r="Y505" s="161"/>
      <c r="Z505" s="161"/>
      <c r="AA505" s="161"/>
      <c r="AB505" s="68" t="str">
        <f t="shared" si="201"/>
        <v>DI_0704.04</v>
      </c>
      <c r="AC505" s="75"/>
      <c r="AD505" s="75"/>
      <c r="AE505" s="38" t="str">
        <f t="shared" si="202"/>
        <v>SL3-SLW-RCP1</v>
      </c>
      <c r="AF505"/>
      <c r="AG505"/>
      <c r="AH505"/>
      <c r="AI505"/>
    </row>
    <row r="506" spans="1:35" ht="15" customHeight="1" x14ac:dyDescent="0.25">
      <c r="A506" s="263" t="s">
        <v>9</v>
      </c>
      <c r="B506" s="261" t="s">
        <v>523</v>
      </c>
      <c r="C506" s="289" t="s">
        <v>680</v>
      </c>
      <c r="D506" s="73" t="str">
        <f t="shared" si="203"/>
        <v>04</v>
      </c>
      <c r="E506" s="73" t="s">
        <v>678</v>
      </c>
      <c r="F506" s="29" t="str">
        <f>IFERROR(CONCATENATE(VLOOKUP(G506,'LOOK-UP TABLES'!$E$9:$J$32,5,FALSE),C506,D506,VLOOKUP(G506,'LOOK-UP TABLES'!$E$9:$J$32,6,FALSE),E506),"")</f>
        <v>I_0704-05</v>
      </c>
      <c r="G506" s="74" t="s">
        <v>1018</v>
      </c>
      <c r="H506" s="26" t="str">
        <f>IFERROR(VLOOKUP(G506,'LOOK-UP TABLES'!$E$9:$J$32,2,FALSE),"")</f>
        <v>DI</v>
      </c>
      <c r="I506" s="29" t="str">
        <f>IFERROR(VLOOKUP(G506,'LOOK-UP TABLES'!$E$9:$J$32,3,FALSE),"")</f>
        <v>120V</v>
      </c>
      <c r="J506" s="21" t="s">
        <v>1068</v>
      </c>
      <c r="K506" s="511" t="str">
        <f t="shared" si="199"/>
        <v>SL3-SLW-BK6-ZPX1</v>
      </c>
      <c r="L506" s="76"/>
      <c r="M506" s="143" t="str">
        <f>IF($J506&lt;&gt;"",IF(VLOOKUP($J506,INSTRUMENT_LIST!$L$10:$R$716,3,FALSE)=0,"",VLOOKUP($J506,INSTRUMENT_LIST!$L$10:$R$716,3,FALSE)),"")</f>
        <v>Shiploader 3</v>
      </c>
      <c r="N506" s="143" t="str">
        <f>IF($J506&lt;&gt;"",IF(VLOOKUP($J506,INSTRUMENT_LIST!$L$10:$R$716,4,FALSE)=0,"",VLOOKUP($J506,INSTRUMENT_LIST!$L$10:$R$716,4,FALSE)),"")&amp;" "&amp;IF($J506&lt;&gt;"",IF(VLOOKUP($J506,INSTRUMENT_LIST!$L$10:$R$716,5,FALSE)=0,"",SUBSTITUTE(VLOOKUP($J506,INSTRUMENT_LIST!$L$10:$R$716,5,FALSE),"LOCAL CONTROL STATION","LCS")),"")</f>
        <v>Slew Motor 6 Brake</v>
      </c>
      <c r="O506" s="143" t="str">
        <f>IF($J506&lt;&gt;"",IF(VLOOKUP($J506,INSTRUMENT_LIST!$L$10:$R$716,6,FALSE)=0,"",VLOOKUP($J506,INSTRUMENT_LIST!$L$10:$R$716,6,FALSE)),"")</f>
        <v>Released</v>
      </c>
      <c r="P506" s="143" t="str">
        <f>IF($J506&lt;&gt;"",IF(VLOOKUP($J506,INSTRUMENT_LIST!$L$10:$R$716,7,FALSE)=0,"",VLOOKUP($J506,INSTRUMENT_LIST!$L$10:$R$716,7,FALSE)),"")</f>
        <v>Proximity Switch</v>
      </c>
      <c r="Q506" s="143" t="str">
        <f t="shared" si="200"/>
        <v xml:space="preserve">Shiploader 3 Slew Motor 6 Brake Released Proximity Switch </v>
      </c>
      <c r="R506" s="161"/>
      <c r="S506" s="161"/>
      <c r="T506" s="161"/>
      <c r="U506" s="161"/>
      <c r="V506" s="161"/>
      <c r="W506" s="161"/>
      <c r="X506" s="161"/>
      <c r="Y506" s="161"/>
      <c r="Z506" s="161"/>
      <c r="AA506" s="161"/>
      <c r="AB506" s="68" t="str">
        <f t="shared" si="201"/>
        <v>DI_0704.05</v>
      </c>
      <c r="AC506" s="75"/>
      <c r="AD506" s="75"/>
      <c r="AE506" s="38" t="str">
        <f t="shared" si="202"/>
        <v>SL3-SLW-RCP1</v>
      </c>
      <c r="AF506"/>
      <c r="AG506"/>
      <c r="AH506"/>
      <c r="AI506"/>
    </row>
    <row r="507" spans="1:35" ht="15" customHeight="1" x14ac:dyDescent="0.25">
      <c r="A507" s="263" t="s">
        <v>9</v>
      </c>
      <c r="B507" s="261" t="s">
        <v>523</v>
      </c>
      <c r="C507" s="289" t="s">
        <v>680</v>
      </c>
      <c r="D507" s="73" t="str">
        <f t="shared" si="203"/>
        <v>04</v>
      </c>
      <c r="E507" s="73" t="s">
        <v>679</v>
      </c>
      <c r="F507" s="29" t="str">
        <f>IFERROR(CONCATENATE(VLOOKUP(G507,'LOOK-UP TABLES'!$E$9:$J$32,5,FALSE),C507,D507,VLOOKUP(G507,'LOOK-UP TABLES'!$E$9:$J$32,6,FALSE),E507),"")</f>
        <v>I_0704-06</v>
      </c>
      <c r="G507" s="74" t="s">
        <v>1018</v>
      </c>
      <c r="H507" s="26" t="str">
        <f>IFERROR(VLOOKUP(G507,'LOOK-UP TABLES'!$E$9:$J$32,2,FALSE),"")</f>
        <v>DI</v>
      </c>
      <c r="I507" s="29" t="str">
        <f>IFERROR(VLOOKUP(G507,'LOOK-UP TABLES'!$E$9:$J$32,3,FALSE),"")</f>
        <v>120V</v>
      </c>
      <c r="J507" s="21" t="s">
        <v>1069</v>
      </c>
      <c r="K507" s="511" t="str">
        <f t="shared" si="199"/>
        <v>SL3-SLW-BK7-ZPX1</v>
      </c>
      <c r="L507" s="76"/>
      <c r="M507" s="143" t="str">
        <f>IF($J507&lt;&gt;"",IF(VLOOKUP($J507,INSTRUMENT_LIST!$L$10:$R$716,3,FALSE)=0,"",VLOOKUP($J507,INSTRUMENT_LIST!$L$10:$R$716,3,FALSE)),"")</f>
        <v>Shiploader 3</v>
      </c>
      <c r="N507" s="143" t="str">
        <f>IF($J507&lt;&gt;"",IF(VLOOKUP($J507,INSTRUMENT_LIST!$L$10:$R$716,4,FALSE)=0,"",VLOOKUP($J507,INSTRUMENT_LIST!$L$10:$R$716,4,FALSE)),"")&amp;" "&amp;IF($J507&lt;&gt;"",IF(VLOOKUP($J507,INSTRUMENT_LIST!$L$10:$R$716,5,FALSE)=0,"",SUBSTITUTE(VLOOKUP($J507,INSTRUMENT_LIST!$L$10:$R$716,5,FALSE),"LOCAL CONTROL STATION","LCS")),"")</f>
        <v>Slew Motor 7 Brake</v>
      </c>
      <c r="O507" s="143" t="str">
        <f>IF($J507&lt;&gt;"",IF(VLOOKUP($J507,INSTRUMENT_LIST!$L$10:$R$716,6,FALSE)=0,"",VLOOKUP($J507,INSTRUMENT_LIST!$L$10:$R$716,6,FALSE)),"")</f>
        <v>Released</v>
      </c>
      <c r="P507" s="143" t="str">
        <f>IF($J507&lt;&gt;"",IF(VLOOKUP($J507,INSTRUMENT_LIST!$L$10:$R$716,7,FALSE)=0,"",VLOOKUP($J507,INSTRUMENT_LIST!$L$10:$R$716,7,FALSE)),"")</f>
        <v>Proximity Switch</v>
      </c>
      <c r="Q507" s="143" t="str">
        <f t="shared" si="200"/>
        <v xml:space="preserve">Shiploader 3 Slew Motor 7 Brake Released Proximity Switch </v>
      </c>
      <c r="R507" s="161"/>
      <c r="S507" s="161"/>
      <c r="T507" s="161"/>
      <c r="U507" s="161"/>
      <c r="V507" s="161"/>
      <c r="W507" s="161"/>
      <c r="X507" s="161"/>
      <c r="Y507" s="161"/>
      <c r="Z507" s="161"/>
      <c r="AA507" s="161"/>
      <c r="AB507" s="68" t="str">
        <f t="shared" si="201"/>
        <v>DI_0704.06</v>
      </c>
      <c r="AC507" s="75"/>
      <c r="AD507" s="75"/>
      <c r="AE507" s="38" t="str">
        <f t="shared" si="202"/>
        <v>SL3-SLW-RCP1</v>
      </c>
      <c r="AF507"/>
      <c r="AG507"/>
      <c r="AH507"/>
      <c r="AI507"/>
    </row>
    <row r="508" spans="1:35" ht="15" customHeight="1" x14ac:dyDescent="0.25">
      <c r="A508" s="263" t="s">
        <v>9</v>
      </c>
      <c r="B508" s="261" t="s">
        <v>523</v>
      </c>
      <c r="C508" s="289" t="s">
        <v>680</v>
      </c>
      <c r="D508" s="73" t="str">
        <f t="shared" si="203"/>
        <v>04</v>
      </c>
      <c r="E508" s="73" t="s">
        <v>680</v>
      </c>
      <c r="F508" s="29" t="str">
        <f>IFERROR(CONCATENATE(VLOOKUP(G508,'LOOK-UP TABLES'!$E$9:$J$32,5,FALSE),C508,D508,VLOOKUP(G508,'LOOK-UP TABLES'!$E$9:$J$32,6,FALSE),E508),"")</f>
        <v>I_0704-07</v>
      </c>
      <c r="G508" s="74" t="s">
        <v>1018</v>
      </c>
      <c r="H508" s="26" t="str">
        <f>IFERROR(VLOOKUP(G508,'LOOK-UP TABLES'!$E$9:$J$32,2,FALSE),"")</f>
        <v>DI</v>
      </c>
      <c r="I508" s="29" t="str">
        <f>IFERROR(VLOOKUP(G508,'LOOK-UP TABLES'!$E$9:$J$32,3,FALSE),"")</f>
        <v>120V</v>
      </c>
      <c r="J508" s="21" t="s">
        <v>1070</v>
      </c>
      <c r="K508" s="511" t="str">
        <f t="shared" si="199"/>
        <v>SL3-SLW-BK8-ZPX1</v>
      </c>
      <c r="L508" s="76"/>
      <c r="M508" s="143" t="str">
        <f>IF($J508&lt;&gt;"",IF(VLOOKUP($J508,INSTRUMENT_LIST!$L$10:$R$716,3,FALSE)=0,"",VLOOKUP($J508,INSTRUMENT_LIST!$L$10:$R$716,3,FALSE)),"")</f>
        <v>Shiploader 3</v>
      </c>
      <c r="N508" s="143" t="str">
        <f>IF($J508&lt;&gt;"",IF(VLOOKUP($J508,INSTRUMENT_LIST!$L$10:$R$716,4,FALSE)=0,"",VLOOKUP($J508,INSTRUMENT_LIST!$L$10:$R$716,4,FALSE)),"")&amp;" "&amp;IF($J508&lt;&gt;"",IF(VLOOKUP($J508,INSTRUMENT_LIST!$L$10:$R$716,5,FALSE)=0,"",SUBSTITUTE(VLOOKUP($J508,INSTRUMENT_LIST!$L$10:$R$716,5,FALSE),"LOCAL CONTROL STATION","LCS")),"")</f>
        <v>Slew Motor 8 Brake</v>
      </c>
      <c r="O508" s="143" t="str">
        <f>IF($J508&lt;&gt;"",IF(VLOOKUP($J508,INSTRUMENT_LIST!$L$10:$R$716,6,FALSE)=0,"",VLOOKUP($J508,INSTRUMENT_LIST!$L$10:$R$716,6,FALSE)),"")</f>
        <v>Released</v>
      </c>
      <c r="P508" s="143" t="str">
        <f>IF($J508&lt;&gt;"",IF(VLOOKUP($J508,INSTRUMENT_LIST!$L$10:$R$716,7,FALSE)=0,"",VLOOKUP($J508,INSTRUMENT_LIST!$L$10:$R$716,7,FALSE)),"")</f>
        <v>Proximity Switch</v>
      </c>
      <c r="Q508" s="143" t="str">
        <f t="shared" si="200"/>
        <v xml:space="preserve">Shiploader 3 Slew Motor 8 Brake Released Proximity Switch </v>
      </c>
      <c r="R508" s="161"/>
      <c r="S508" s="161"/>
      <c r="T508" s="161"/>
      <c r="U508" s="161"/>
      <c r="V508" s="161"/>
      <c r="W508" s="161"/>
      <c r="X508" s="161"/>
      <c r="Y508" s="161"/>
      <c r="Z508" s="161"/>
      <c r="AA508" s="161"/>
      <c r="AB508" s="68" t="str">
        <f t="shared" si="201"/>
        <v>DI_0704.07</v>
      </c>
      <c r="AC508" s="75"/>
      <c r="AD508" s="75"/>
      <c r="AE508" s="38" t="str">
        <f t="shared" si="202"/>
        <v>SL3-SLW-RCP1</v>
      </c>
      <c r="AF508"/>
      <c r="AG508"/>
      <c r="AH508"/>
      <c r="AI508"/>
    </row>
    <row r="509" spans="1:35" ht="15" customHeight="1" x14ac:dyDescent="0.25">
      <c r="A509" s="263" t="s">
        <v>9</v>
      </c>
      <c r="B509" s="261" t="s">
        <v>523</v>
      </c>
      <c r="C509" s="289" t="s">
        <v>680</v>
      </c>
      <c r="D509" s="73" t="str">
        <f t="shared" si="203"/>
        <v>04</v>
      </c>
      <c r="E509" s="73" t="s">
        <v>682</v>
      </c>
      <c r="F509" s="29" t="str">
        <f>IFERROR(CONCATENATE(VLOOKUP(G509,'LOOK-UP TABLES'!$E$9:$J$32,5,FALSE),C509,D509,VLOOKUP(G509,'LOOK-UP TABLES'!$E$9:$J$32,6,FALSE),E509),"")</f>
        <v>I_0704-08</v>
      </c>
      <c r="G509" s="74" t="s">
        <v>1018</v>
      </c>
      <c r="H509" s="26" t="str">
        <f>IFERROR(VLOOKUP(G509,'LOOK-UP TABLES'!$E$9:$J$32,2,FALSE),"")</f>
        <v>DI</v>
      </c>
      <c r="I509" s="29" t="str">
        <f>IFERROR(VLOOKUP(G509,'LOOK-UP TABLES'!$E$9:$J$32,3,FALSE),"")</f>
        <v>120V</v>
      </c>
      <c r="J509" s="138" t="s">
        <v>1071</v>
      </c>
      <c r="K509" s="511" t="str">
        <f t="shared" ref="K509" si="204">IF(J509&lt;&gt;"",CONCATENATE(J509,L509),"SPARE")</f>
        <v>SL3-SLW-ZPX1</v>
      </c>
      <c r="L509" s="76"/>
      <c r="M509" s="143" t="str">
        <f>IF($J509&lt;&gt;"",IF(VLOOKUP($J509,INSTRUMENT_LIST!$L$10:$R$716,3,FALSE)=0,"",VLOOKUP($J509,INSTRUMENT_LIST!$L$10:$R$716,3,FALSE)),"")</f>
        <v>Shiploader 3</v>
      </c>
      <c r="N509" s="143" t="str">
        <f>IF($J509&lt;&gt;"",IF(VLOOKUP($J509,INSTRUMENT_LIST!$L$10:$R$716,4,FALSE)=0,"",VLOOKUP($J509,INSTRUMENT_LIST!$L$10:$R$716,4,FALSE)),"")&amp;" "&amp;IF($J509&lt;&gt;"",IF(VLOOKUP($J509,INSTRUMENT_LIST!$L$10:$R$716,5,FALSE)=0,"",SUBSTITUTE(VLOOKUP($J509,INSTRUMENT_LIST!$L$10:$R$716,5,FALSE),"LOCAL CONTROL STATION","LCS")),"")</f>
        <v>Slew Left</v>
      </c>
      <c r="O509" s="143" t="str">
        <f>IF($J509&lt;&gt;"",IF(VLOOKUP($J509,INSTRUMENT_LIST!$L$10:$R$716,6,FALSE)=0,"",VLOOKUP($J509,INSTRUMENT_LIST!$L$10:$R$716,6,FALSE)),"")</f>
        <v>End of Travel</v>
      </c>
      <c r="P509" s="143" t="str">
        <f>IF($J509&lt;&gt;"",IF(VLOOKUP($J509,INSTRUMENT_LIST!$L$10:$R$716,7,FALSE)=0,"",VLOOKUP($J509,INSTRUMENT_LIST!$L$10:$R$716,7,FALSE)),"")</f>
        <v>Proximity Switch</v>
      </c>
      <c r="Q509" s="143" t="str">
        <f t="shared" si="200"/>
        <v xml:space="preserve">Shiploader 3 Slew Left End of Travel Proximity Switch </v>
      </c>
      <c r="R509" s="161"/>
      <c r="S509" s="161"/>
      <c r="T509" s="161"/>
      <c r="U509" s="161"/>
      <c r="V509" s="161"/>
      <c r="W509" s="161"/>
      <c r="X509" s="161"/>
      <c r="Y509" s="161"/>
      <c r="Z509" s="161"/>
      <c r="AA509" s="161"/>
      <c r="AB509" s="68" t="str">
        <f t="shared" si="201"/>
        <v>DI_0704.08</v>
      </c>
      <c r="AC509" s="75"/>
      <c r="AD509" s="75"/>
      <c r="AE509" s="38" t="str">
        <f t="shared" si="202"/>
        <v>SL3-SLW-RCP1</v>
      </c>
      <c r="AF509"/>
      <c r="AG509"/>
      <c r="AH509"/>
      <c r="AI509"/>
    </row>
    <row r="510" spans="1:35" ht="15" customHeight="1" x14ac:dyDescent="0.25">
      <c r="A510" s="263" t="s">
        <v>9</v>
      </c>
      <c r="B510" s="261" t="s">
        <v>523</v>
      </c>
      <c r="C510" s="289" t="s">
        <v>680</v>
      </c>
      <c r="D510" s="73" t="str">
        <f t="shared" si="203"/>
        <v>04</v>
      </c>
      <c r="E510" s="73" t="s">
        <v>683</v>
      </c>
      <c r="F510" s="29" t="str">
        <f>IFERROR(CONCATENATE(VLOOKUP(G510,'LOOK-UP TABLES'!$E$9:$J$32,5,FALSE),C510,D510,VLOOKUP(G510,'LOOK-UP TABLES'!$E$9:$J$32,6,FALSE),E510),"")</f>
        <v>I_0704-09</v>
      </c>
      <c r="G510" s="74" t="s">
        <v>1018</v>
      </c>
      <c r="H510" s="26" t="str">
        <f>IFERROR(VLOOKUP(G510,'LOOK-UP TABLES'!$E$9:$J$32,2,FALSE),"")</f>
        <v>DI</v>
      </c>
      <c r="I510" s="29" t="str">
        <f>IFERROR(VLOOKUP(G510,'LOOK-UP TABLES'!$E$9:$J$32,3,FALSE),"")</f>
        <v>120V</v>
      </c>
      <c r="J510" s="138" t="s">
        <v>1072</v>
      </c>
      <c r="K510" s="511" t="str">
        <f t="shared" ref="K510:K516" si="205">IF(J510&lt;&gt;"",CONCATENATE(J510,L510),"SPARE")</f>
        <v>SL3-SLW-ZPX2</v>
      </c>
      <c r="L510" s="76"/>
      <c r="M510" s="143" t="str">
        <f>IF($J510&lt;&gt;"",IF(VLOOKUP($J510,INSTRUMENT_LIST!$L$10:$R$716,3,FALSE)=0,"",VLOOKUP($J510,INSTRUMENT_LIST!$L$10:$R$716,3,FALSE)),"")</f>
        <v>Shiploader 3</v>
      </c>
      <c r="N510" s="143" t="str">
        <f>IF($J510&lt;&gt;"",IF(VLOOKUP($J510,INSTRUMENT_LIST!$L$10:$R$716,4,FALSE)=0,"",VLOOKUP($J510,INSTRUMENT_LIST!$L$10:$R$716,4,FALSE)),"")&amp;" "&amp;IF($J510&lt;&gt;"",IF(VLOOKUP($J510,INSTRUMENT_LIST!$L$10:$R$716,5,FALSE)=0,"",SUBSTITUTE(VLOOKUP($J510,INSTRUMENT_LIST!$L$10:$R$716,5,FALSE),"LOCAL CONTROL STATION","LCS")),"")</f>
        <v>Slew Right</v>
      </c>
      <c r="O510" s="143" t="str">
        <f>IF($J510&lt;&gt;"",IF(VLOOKUP($J510,INSTRUMENT_LIST!$L$10:$R$716,6,FALSE)=0,"",VLOOKUP($J510,INSTRUMENT_LIST!$L$10:$R$716,6,FALSE)),"")</f>
        <v>End of Travel</v>
      </c>
      <c r="P510" s="143" t="str">
        <f>IF($J510&lt;&gt;"",IF(VLOOKUP($J510,INSTRUMENT_LIST!$L$10:$R$716,7,FALSE)=0,"",VLOOKUP($J510,INSTRUMENT_LIST!$L$10:$R$716,7,FALSE)),"")</f>
        <v>Proximity Switch</v>
      </c>
      <c r="Q510" s="143" t="str">
        <f t="shared" si="200"/>
        <v xml:space="preserve">Shiploader 3 Slew Right End of Travel Proximity Switch </v>
      </c>
      <c r="R510" s="161"/>
      <c r="S510" s="161"/>
      <c r="T510" s="161"/>
      <c r="U510" s="161"/>
      <c r="V510" s="161"/>
      <c r="W510" s="161"/>
      <c r="X510" s="161"/>
      <c r="Y510" s="161"/>
      <c r="Z510" s="161"/>
      <c r="AA510" s="161"/>
      <c r="AB510" s="68" t="str">
        <f t="shared" si="201"/>
        <v>DI_0704.09</v>
      </c>
      <c r="AC510" s="75"/>
      <c r="AD510" s="75"/>
      <c r="AE510" s="38" t="str">
        <f t="shared" si="202"/>
        <v>SL3-SLW-RCP1</v>
      </c>
      <c r="AF510"/>
      <c r="AG510"/>
      <c r="AH510"/>
      <c r="AI510"/>
    </row>
    <row r="511" spans="1:35" ht="15" customHeight="1" x14ac:dyDescent="0.25">
      <c r="A511" s="263" t="s">
        <v>9</v>
      </c>
      <c r="B511" s="261" t="s">
        <v>523</v>
      </c>
      <c r="C511" s="289" t="s">
        <v>680</v>
      </c>
      <c r="D511" s="73" t="str">
        <f t="shared" si="203"/>
        <v>04</v>
      </c>
      <c r="E511" s="73" t="s">
        <v>582</v>
      </c>
      <c r="F511" s="29" t="str">
        <f>IFERROR(CONCATENATE(VLOOKUP(G511,'LOOK-UP TABLES'!$E$9:$J$32,5,FALSE),C511,D511,VLOOKUP(G511,'LOOK-UP TABLES'!$E$9:$J$32,6,FALSE),E511),"")</f>
        <v>I_0704-10</v>
      </c>
      <c r="G511" s="74" t="s">
        <v>1018</v>
      </c>
      <c r="H511" s="26" t="str">
        <f>IFERROR(VLOOKUP(G511,'LOOK-UP TABLES'!$E$9:$J$32,2,FALSE),"")</f>
        <v>DI</v>
      </c>
      <c r="I511" s="29" t="str">
        <f>IFERROR(VLOOKUP(G511,'LOOK-UP TABLES'!$E$9:$J$32,3,FALSE),"")</f>
        <v>120V</v>
      </c>
      <c r="J511" s="21" t="s">
        <v>1073</v>
      </c>
      <c r="K511" s="511" t="str">
        <f t="shared" si="205"/>
        <v>SL3-SLW-ZPX3</v>
      </c>
      <c r="L511" s="76"/>
      <c r="M511" s="143" t="str">
        <f>IF($J511&lt;&gt;"",IF(VLOOKUP($J511,INSTRUMENT_LIST!$L$10:$R$716,3,FALSE)=0,"",VLOOKUP($J511,INSTRUMENT_LIST!$L$10:$R$716,3,FALSE)),"")</f>
        <v>Shiploader 3</v>
      </c>
      <c r="N511" s="143" t="str">
        <f>IF($J511&lt;&gt;"",IF(VLOOKUP($J511,INSTRUMENT_LIST!$L$10:$R$716,4,FALSE)=0,"",VLOOKUP($J511,INSTRUMENT_LIST!$L$10:$R$716,4,FALSE)),"")&amp;" "&amp;IF($J511&lt;&gt;"",IF(VLOOKUP($J511,INSTRUMENT_LIST!$L$10:$R$716,5,FALSE)=0,"",SUBSTITUTE(VLOOKUP($J511,INSTRUMENT_LIST!$L$10:$R$716,5,FALSE),"LOCAL CONTROL STATION","LCS")),"")</f>
        <v>Slew Parking Position</v>
      </c>
      <c r="O511" s="143" t="str">
        <f>IF($J511&lt;&gt;"",IF(VLOOKUP($J511,INSTRUMENT_LIST!$L$10:$R$716,6,FALSE)=0,"",VLOOKUP($J511,INSTRUMENT_LIST!$L$10:$R$716,6,FALSE)),"")</f>
        <v>Lock Position</v>
      </c>
      <c r="P511" s="143" t="str">
        <f>IF($J511&lt;&gt;"",IF(VLOOKUP($J511,INSTRUMENT_LIST!$L$10:$R$716,7,FALSE)=0,"",VLOOKUP($J511,INSTRUMENT_LIST!$L$10:$R$716,7,FALSE)),"")</f>
        <v>Proximity Switch</v>
      </c>
      <c r="Q511" s="143" t="str">
        <f t="shared" si="200"/>
        <v xml:space="preserve">Shiploader 3 Slew Parking Position Lock Position Proximity Switch </v>
      </c>
      <c r="R511" s="161"/>
      <c r="S511" s="161"/>
      <c r="T511" s="161"/>
      <c r="U511" s="161"/>
      <c r="V511" s="161"/>
      <c r="W511" s="161"/>
      <c r="X511" s="161"/>
      <c r="Y511" s="161"/>
      <c r="Z511" s="161"/>
      <c r="AA511" s="161"/>
      <c r="AB511" s="68" t="str">
        <f t="shared" si="201"/>
        <v>DI_0704.10</v>
      </c>
      <c r="AC511" s="75"/>
      <c r="AD511" s="75"/>
      <c r="AE511" s="38" t="str">
        <f t="shared" si="202"/>
        <v>SL3-SLW-RCP1</v>
      </c>
      <c r="AF511"/>
      <c r="AG511"/>
      <c r="AH511"/>
      <c r="AI511"/>
    </row>
    <row r="512" spans="1:35" ht="15" customHeight="1" x14ac:dyDescent="0.25">
      <c r="A512" s="263" t="s">
        <v>9</v>
      </c>
      <c r="B512" s="261" t="s">
        <v>523</v>
      </c>
      <c r="C512" s="289" t="s">
        <v>680</v>
      </c>
      <c r="D512" s="73" t="str">
        <f t="shared" si="203"/>
        <v>04</v>
      </c>
      <c r="E512" s="73" t="s">
        <v>392</v>
      </c>
      <c r="F512" s="29" t="str">
        <f>IFERROR(CONCATENATE(VLOOKUP(G512,'LOOK-UP TABLES'!$E$9:$J$32,5,FALSE),C512,D512,VLOOKUP(G512,'LOOK-UP TABLES'!$E$9:$J$32,6,FALSE),E512),"")</f>
        <v>I_0704-11</v>
      </c>
      <c r="G512" s="74" t="s">
        <v>1018</v>
      </c>
      <c r="H512" s="26" t="str">
        <f>IFERROR(VLOOKUP(G512,'LOOK-UP TABLES'!$E$9:$J$32,2,FALSE),"")</f>
        <v>DI</v>
      </c>
      <c r="I512" s="29" t="str">
        <f>IFERROR(VLOOKUP(G512,'LOOK-UP TABLES'!$E$9:$J$32,3,FALSE),"")</f>
        <v>120V</v>
      </c>
      <c r="J512" s="21" t="s">
        <v>1074</v>
      </c>
      <c r="K512" s="511" t="str">
        <f t="shared" si="205"/>
        <v>SL3-SLW-ZPX5</v>
      </c>
      <c r="L512" s="76"/>
      <c r="M512" s="143" t="str">
        <f>IF($J512&lt;&gt;"",IF(VLOOKUP($J512,INSTRUMENT_LIST!$L$10:$R$716,3,FALSE)=0,"",VLOOKUP($J512,INSTRUMENT_LIST!$L$10:$R$716,3,FALSE)),"")</f>
        <v>Shiploader 3</v>
      </c>
      <c r="N512" s="143" t="str">
        <f>IF($J512&lt;&gt;"",IF(VLOOKUP($J512,INSTRUMENT_LIST!$L$10:$R$716,4,FALSE)=0,"",VLOOKUP($J512,INSTRUMENT_LIST!$L$10:$R$716,4,FALSE)),"")&amp;" "&amp;IF($J512&lt;&gt;"",IF(VLOOKUP($J512,INSTRUMENT_LIST!$L$10:$R$716,5,FALSE)=0,"",SUBSTITUTE(VLOOKUP($J512,INSTRUMENT_LIST!$L$10:$R$716,5,FALSE),"LOCAL CONTROL STATION","LCS")),"")</f>
        <v>Slew Encoder Reference</v>
      </c>
      <c r="O512" s="143" t="str">
        <f>IF($J512&lt;&gt;"",IF(VLOOKUP($J512,INSTRUMENT_LIST!$L$10:$R$716,6,FALSE)=0,"",VLOOKUP($J512,INSTRUMENT_LIST!$L$10:$R$716,6,FALSE)),"")</f>
        <v>Position Check On</v>
      </c>
      <c r="P512" s="143" t="str">
        <f>IF($J512&lt;&gt;"",IF(VLOOKUP($J512,INSTRUMENT_LIST!$L$10:$R$716,7,FALSE)=0,"",VLOOKUP($J512,INSTRUMENT_LIST!$L$10:$R$716,7,FALSE)),"")</f>
        <v>Proximity Switch</v>
      </c>
      <c r="Q512" s="143" t="str">
        <f t="shared" si="200"/>
        <v xml:space="preserve">Shiploader 3 Slew Encoder Reference Position Check On Proximity Switch </v>
      </c>
      <c r="R512" s="161"/>
      <c r="S512" s="161"/>
      <c r="T512" s="161"/>
      <c r="U512" s="161"/>
      <c r="V512" s="161"/>
      <c r="W512" s="161"/>
      <c r="X512" s="161"/>
      <c r="Y512" s="161"/>
      <c r="Z512" s="161"/>
      <c r="AA512" s="161"/>
      <c r="AB512" s="68" t="str">
        <f t="shared" si="201"/>
        <v>DI_0704.11</v>
      </c>
      <c r="AC512" s="75"/>
      <c r="AD512" s="75"/>
      <c r="AE512" s="38" t="str">
        <f t="shared" si="202"/>
        <v>SL3-SLW-RCP1</v>
      </c>
      <c r="AF512"/>
      <c r="AG512"/>
      <c r="AH512"/>
      <c r="AI512"/>
    </row>
    <row r="513" spans="1:35" ht="15" customHeight="1" x14ac:dyDescent="0.25">
      <c r="A513" s="263" t="s">
        <v>9</v>
      </c>
      <c r="B513" s="261" t="s">
        <v>523</v>
      </c>
      <c r="C513" s="289" t="s">
        <v>680</v>
      </c>
      <c r="D513" s="73" t="str">
        <f t="shared" si="203"/>
        <v>04</v>
      </c>
      <c r="E513" s="73" t="s">
        <v>396</v>
      </c>
      <c r="F513" s="29" t="str">
        <f>IFERROR(CONCATENATE(VLOOKUP(G513,'LOOK-UP TABLES'!$E$9:$J$32,5,FALSE),C513,D513,VLOOKUP(G513,'LOOK-UP TABLES'!$E$9:$J$32,6,FALSE),E513),"")</f>
        <v>I_0704-12</v>
      </c>
      <c r="G513" s="74" t="s">
        <v>1018</v>
      </c>
      <c r="H513" s="26" t="str">
        <f>IFERROR(VLOOKUP(G513,'LOOK-UP TABLES'!$E$9:$J$32,2,FALSE),"")</f>
        <v>DI</v>
      </c>
      <c r="I513" s="29" t="str">
        <f>IFERROR(VLOOKUP(G513,'LOOK-UP TABLES'!$E$9:$J$32,3,FALSE),"")</f>
        <v>120V</v>
      </c>
      <c r="J513" s="138" t="s">
        <v>1075</v>
      </c>
      <c r="K513" s="511" t="str">
        <f t="shared" si="205"/>
        <v>SL3-SLW-ZPX6</v>
      </c>
      <c r="L513" s="76"/>
      <c r="M513" s="143" t="str">
        <f>IF($J513&lt;&gt;"",IF(VLOOKUP($J513,INSTRUMENT_LIST!$L$10:$R$716,3,FALSE)=0,"",VLOOKUP($J513,INSTRUMENT_LIST!$L$10:$R$716,3,FALSE)),"")</f>
        <v>Shiploader 3</v>
      </c>
      <c r="N513" s="143" t="str">
        <f>IF($J513&lt;&gt;"",IF(VLOOKUP($J513,INSTRUMENT_LIST!$L$10:$R$716,4,FALSE)=0,"",VLOOKUP($J513,INSTRUMENT_LIST!$L$10:$R$716,4,FALSE)),"")&amp;" "&amp;IF($J513&lt;&gt;"",IF(VLOOKUP($J513,INSTRUMENT_LIST!$L$10:$R$716,5,FALSE)=0,"",SUBSTITUTE(VLOOKUP($J513,INSTRUMENT_LIST!$L$10:$R$716,5,FALSE),"LOCAL CONTROL STATION","LCS")),"")</f>
        <v>Slew Encoder Reference</v>
      </c>
      <c r="O513" s="143" t="str">
        <f>IF($J513&lt;&gt;"",IF(VLOOKUP($J513,INSTRUMENT_LIST!$L$10:$R$716,6,FALSE)=0,"",VLOOKUP($J513,INSTRUMENT_LIST!$L$10:$R$716,6,FALSE)),"")</f>
        <v>At 30% Travel</v>
      </c>
      <c r="P513" s="143" t="str">
        <f>IF($J513&lt;&gt;"",IF(VLOOKUP($J513,INSTRUMENT_LIST!$L$10:$R$716,7,FALSE)=0,"",VLOOKUP($J513,INSTRUMENT_LIST!$L$10:$R$716,7,FALSE)),"")</f>
        <v>Proximity Switch</v>
      </c>
      <c r="Q513" s="143" t="str">
        <f t="shared" si="200"/>
        <v xml:space="preserve">Shiploader 3 Slew Encoder Reference At 30% Travel Proximity Switch </v>
      </c>
      <c r="R513" s="161"/>
      <c r="S513" s="161"/>
      <c r="T513" s="161"/>
      <c r="U513" s="161"/>
      <c r="V513" s="161"/>
      <c r="W513" s="161"/>
      <c r="X513" s="161"/>
      <c r="Y513" s="161"/>
      <c r="Z513" s="161"/>
      <c r="AA513" s="161"/>
      <c r="AB513" s="68" t="str">
        <f t="shared" si="201"/>
        <v>DI_0704.12</v>
      </c>
      <c r="AC513" s="75"/>
      <c r="AD513" s="75"/>
      <c r="AE513" s="38" t="str">
        <f t="shared" si="202"/>
        <v>SL3-SLW-RCP1</v>
      </c>
      <c r="AF513"/>
      <c r="AG513"/>
      <c r="AH513"/>
      <c r="AI513"/>
    </row>
    <row r="514" spans="1:35" ht="15" customHeight="1" x14ac:dyDescent="0.25">
      <c r="A514" s="263" t="s">
        <v>9</v>
      </c>
      <c r="B514" s="261" t="s">
        <v>523</v>
      </c>
      <c r="C514" s="289" t="s">
        <v>680</v>
      </c>
      <c r="D514" s="73" t="str">
        <f t="shared" si="203"/>
        <v>04</v>
      </c>
      <c r="E514" s="73" t="s">
        <v>586</v>
      </c>
      <c r="F514" s="29" t="str">
        <f>IFERROR(CONCATENATE(VLOOKUP(G514,'LOOK-UP TABLES'!$E$9:$J$32,5,FALSE),C514,D514,VLOOKUP(G514,'LOOK-UP TABLES'!$E$9:$J$32,6,FALSE),E514),"")</f>
        <v>I_0704-13</v>
      </c>
      <c r="G514" s="74" t="s">
        <v>1018</v>
      </c>
      <c r="H514" s="26" t="str">
        <f>IFERROR(VLOOKUP(G514,'LOOK-UP TABLES'!$E$9:$J$32,2,FALSE),"")</f>
        <v>DI</v>
      </c>
      <c r="I514" s="29" t="str">
        <f>IFERROR(VLOOKUP(G514,'LOOK-UP TABLES'!$E$9:$J$32,3,FALSE),"")</f>
        <v>120V</v>
      </c>
      <c r="J514" s="138" t="s">
        <v>1076</v>
      </c>
      <c r="K514" s="511" t="str">
        <f t="shared" si="205"/>
        <v>SL3-SLW-ZPX7</v>
      </c>
      <c r="L514" s="76"/>
      <c r="M514" s="143" t="str">
        <f>IF($J514&lt;&gt;"",IF(VLOOKUP($J514,INSTRUMENT_LIST!$L$10:$R$716,3,FALSE)=0,"",VLOOKUP($J514,INSTRUMENT_LIST!$L$10:$R$716,3,FALSE)),"")</f>
        <v>Shiploader 3</v>
      </c>
      <c r="N514" s="143" t="str">
        <f>IF($J514&lt;&gt;"",IF(VLOOKUP($J514,INSTRUMENT_LIST!$L$10:$R$716,4,FALSE)=0,"",VLOOKUP($J514,INSTRUMENT_LIST!$L$10:$R$716,4,FALSE)),"")&amp;" "&amp;IF($J514&lt;&gt;"",IF(VLOOKUP($J514,INSTRUMENT_LIST!$L$10:$R$716,5,FALSE)=0,"",SUBSTITUTE(VLOOKUP($J514,INSTRUMENT_LIST!$L$10:$R$716,5,FALSE),"LOCAL CONTROL STATION","LCS")),"")</f>
        <v>Slew Encoder Reference</v>
      </c>
      <c r="O514" s="143" t="str">
        <f>IF($J514&lt;&gt;"",IF(VLOOKUP($J514,INSTRUMENT_LIST!$L$10:$R$716,6,FALSE)=0,"",VLOOKUP($J514,INSTRUMENT_LIST!$L$10:$R$716,6,FALSE)),"")</f>
        <v>At 60% Travel</v>
      </c>
      <c r="P514" s="143" t="str">
        <f>IF($J514&lt;&gt;"",IF(VLOOKUP($J514,INSTRUMENT_LIST!$L$10:$R$716,7,FALSE)=0,"",VLOOKUP($J514,INSTRUMENT_LIST!$L$10:$R$716,7,FALSE)),"")</f>
        <v>Proximity Switch</v>
      </c>
      <c r="Q514" s="143" t="str">
        <f t="shared" si="200"/>
        <v xml:space="preserve">Shiploader 3 Slew Encoder Reference At 60% Travel Proximity Switch </v>
      </c>
      <c r="R514" s="161"/>
      <c r="S514" s="161"/>
      <c r="T514" s="161"/>
      <c r="U514" s="161"/>
      <c r="V514" s="161"/>
      <c r="W514" s="161"/>
      <c r="X514" s="161"/>
      <c r="Y514" s="161"/>
      <c r="Z514" s="161"/>
      <c r="AA514" s="161"/>
      <c r="AB514" s="68" t="str">
        <f t="shared" si="201"/>
        <v>DI_0704.13</v>
      </c>
      <c r="AC514" s="75"/>
      <c r="AD514" s="75"/>
      <c r="AE514" s="38" t="str">
        <f t="shared" si="202"/>
        <v>SL3-SLW-RCP1</v>
      </c>
      <c r="AF514"/>
      <c r="AG514"/>
      <c r="AH514"/>
      <c r="AI514"/>
    </row>
    <row r="515" spans="1:35" ht="15" customHeight="1" x14ac:dyDescent="0.25">
      <c r="A515" s="263" t="s">
        <v>9</v>
      </c>
      <c r="B515" s="261" t="s">
        <v>523</v>
      </c>
      <c r="C515" s="289" t="s">
        <v>680</v>
      </c>
      <c r="D515" s="73" t="str">
        <f t="shared" si="203"/>
        <v>04</v>
      </c>
      <c r="E515" s="73" t="s">
        <v>589</v>
      </c>
      <c r="F515" s="29" t="str">
        <f>IFERROR(CONCATENATE(VLOOKUP(G515,'LOOK-UP TABLES'!$E$9:$J$32,5,FALSE),C515,D515,VLOOKUP(G515,'LOOK-UP TABLES'!$E$9:$J$32,6,FALSE),E515),"")</f>
        <v>I_0704-14</v>
      </c>
      <c r="G515" s="74" t="s">
        <v>1018</v>
      </c>
      <c r="H515" s="26" t="str">
        <f>IFERROR(VLOOKUP(G515,'LOOK-UP TABLES'!$E$9:$J$32,2,FALSE),"")</f>
        <v>DI</v>
      </c>
      <c r="I515" s="29" t="str">
        <f>IFERROR(VLOOKUP(G515,'LOOK-UP TABLES'!$E$9:$J$32,3,FALSE),"")</f>
        <v>120V</v>
      </c>
      <c r="J515" s="21"/>
      <c r="K515" s="511" t="str">
        <f t="shared" si="205"/>
        <v>SPARE</v>
      </c>
      <c r="L515" s="76"/>
      <c r="M515" s="143" t="str">
        <f>IF($J515&lt;&gt;"",IF(VLOOKUP($J515,INSTRUMENT_LIST!$L$10:$R$716,3,FALSE)=0,"",VLOOKUP($J515,INSTRUMENT_LIST!$L$10:$R$716,3,FALSE)),"")</f>
        <v/>
      </c>
      <c r="N515" s="143" t="str">
        <f>IF($J515&lt;&gt;"",IF(VLOOKUP($J515,INSTRUMENT_LIST!$L$10:$R$716,4,FALSE)=0,"",VLOOKUP($J515,INSTRUMENT_LIST!$L$10:$R$716,4,FALSE)),"")&amp;" "&amp;IF($J515&lt;&gt;"",IF(VLOOKUP($J515,INSTRUMENT_LIST!$L$10:$R$716,5,FALSE)=0,"",SUBSTITUTE(VLOOKUP($J515,INSTRUMENT_LIST!$L$10:$R$716,5,FALSE),"LOCAL CONTROL STATION","LCS")),"")</f>
        <v xml:space="preserve"> </v>
      </c>
      <c r="O515" s="143" t="str">
        <f>IF($J515&lt;&gt;"",IF(VLOOKUP($J515,INSTRUMENT_LIST!$L$10:$R$716,6,FALSE)=0,"",VLOOKUP($J515,INSTRUMENT_LIST!$L$10:$R$716,6,FALSE)),"")</f>
        <v/>
      </c>
      <c r="P515" s="143" t="str">
        <f>IF($J515&lt;&gt;"",IF(VLOOKUP($J515,INSTRUMENT_LIST!$L$10:$R$716,7,FALSE)=0,"",VLOOKUP($J515,INSTRUMENT_LIST!$L$10:$R$716,7,FALSE)),"")</f>
        <v/>
      </c>
      <c r="Q515" s="143" t="str">
        <f t="shared" si="200"/>
        <v xml:space="preserve">  </v>
      </c>
      <c r="R515" s="161"/>
      <c r="S515" s="161"/>
      <c r="T515" s="161"/>
      <c r="U515" s="161"/>
      <c r="V515" s="161"/>
      <c r="W515" s="161"/>
      <c r="X515" s="161"/>
      <c r="Y515" s="161"/>
      <c r="Z515" s="161"/>
      <c r="AA515" s="161"/>
      <c r="AB515" s="68" t="str">
        <f t="shared" si="201"/>
        <v>DI_0704.14</v>
      </c>
      <c r="AC515" s="75"/>
      <c r="AD515" s="75"/>
      <c r="AE515" s="38" t="str">
        <f t="shared" si="202"/>
        <v>SL3-SLW-RCP1</v>
      </c>
      <c r="AF515"/>
      <c r="AG515"/>
      <c r="AH515"/>
      <c r="AI515"/>
    </row>
    <row r="516" spans="1:35" ht="15" customHeight="1" x14ac:dyDescent="0.25">
      <c r="A516" s="263" t="s">
        <v>9</v>
      </c>
      <c r="B516" s="261" t="s">
        <v>523</v>
      </c>
      <c r="C516" s="289" t="s">
        <v>680</v>
      </c>
      <c r="D516" s="73" t="str">
        <f t="shared" si="203"/>
        <v>04</v>
      </c>
      <c r="E516" s="73" t="s">
        <v>591</v>
      </c>
      <c r="F516" s="29" t="str">
        <f>IFERROR(CONCATENATE(VLOOKUP(G516,'LOOK-UP TABLES'!$E$9:$J$32,5,FALSE),C516,D516,VLOOKUP(G516,'LOOK-UP TABLES'!$E$9:$J$32,6,FALSE),E516),"")</f>
        <v>I_0704-15</v>
      </c>
      <c r="G516" s="74" t="s">
        <v>1018</v>
      </c>
      <c r="H516" s="26" t="str">
        <f>IFERROR(VLOOKUP(G516,'LOOK-UP TABLES'!$E$9:$J$32,2,FALSE),"")</f>
        <v>DI</v>
      </c>
      <c r="I516" s="29" t="str">
        <f>IFERROR(VLOOKUP(G516,'LOOK-UP TABLES'!$E$9:$J$32,3,FALSE),"")</f>
        <v>120V</v>
      </c>
      <c r="J516" s="21"/>
      <c r="K516" s="511" t="str">
        <f t="shared" si="205"/>
        <v>SPARE</v>
      </c>
      <c r="L516" s="76"/>
      <c r="M516" s="143" t="str">
        <f>IF($J516&lt;&gt;"",IF(VLOOKUP($J516,INSTRUMENT_LIST!$L$10:$R$716,3,FALSE)=0,"",VLOOKUP($J516,INSTRUMENT_LIST!$L$10:$R$716,3,FALSE)),"")</f>
        <v/>
      </c>
      <c r="N516" s="143" t="str">
        <f>IF($J516&lt;&gt;"",IF(VLOOKUP($J516,INSTRUMENT_LIST!$L$10:$R$716,4,FALSE)=0,"",VLOOKUP($J516,INSTRUMENT_LIST!$L$10:$R$716,4,FALSE)),"")&amp;" "&amp;IF($J516&lt;&gt;"",IF(VLOOKUP($J516,INSTRUMENT_LIST!$L$10:$R$716,5,FALSE)=0,"",SUBSTITUTE(VLOOKUP($J516,INSTRUMENT_LIST!$L$10:$R$716,5,FALSE),"LOCAL CONTROL STATION","LCS")),"")</f>
        <v xml:space="preserve"> </v>
      </c>
      <c r="O516" s="143" t="str">
        <f>IF($J516&lt;&gt;"",IF(VLOOKUP($J516,INSTRUMENT_LIST!$L$10:$R$716,6,FALSE)=0,"",VLOOKUP($J516,INSTRUMENT_LIST!$L$10:$R$716,6,FALSE)),"")</f>
        <v/>
      </c>
      <c r="P516" s="143" t="str">
        <f>IF($J516&lt;&gt;"",IF(VLOOKUP($J516,INSTRUMENT_LIST!$L$10:$R$716,7,FALSE)=0,"",VLOOKUP($J516,INSTRUMENT_LIST!$L$10:$R$716,7,FALSE)),"")</f>
        <v/>
      </c>
      <c r="Q516" s="143" t="str">
        <f t="shared" si="200"/>
        <v xml:space="preserve">  </v>
      </c>
      <c r="R516" s="161"/>
      <c r="S516" s="161"/>
      <c r="T516" s="161"/>
      <c r="U516" s="161"/>
      <c r="V516" s="161"/>
      <c r="W516" s="161"/>
      <c r="X516" s="161"/>
      <c r="Y516" s="161"/>
      <c r="Z516" s="161"/>
      <c r="AA516" s="161"/>
      <c r="AB516" s="68" t="str">
        <f t="shared" si="201"/>
        <v>DI_0704.15</v>
      </c>
      <c r="AC516" s="75"/>
      <c r="AD516" s="75"/>
      <c r="AE516" s="38" t="str">
        <f t="shared" si="202"/>
        <v>SL3-SLW-RCP1</v>
      </c>
      <c r="AF516"/>
      <c r="AG516"/>
      <c r="AH516"/>
      <c r="AI516"/>
    </row>
    <row r="517" spans="1:35" ht="15" customHeight="1" x14ac:dyDescent="0.25">
      <c r="A517" s="321" t="s">
        <v>9</v>
      </c>
      <c r="B517" s="322" t="s">
        <v>523</v>
      </c>
      <c r="C517" s="333" t="s">
        <v>680</v>
      </c>
      <c r="D517" s="324" t="s">
        <v>676</v>
      </c>
      <c r="E517" s="325"/>
      <c r="F517" s="325"/>
      <c r="G517" s="325" t="s">
        <v>853</v>
      </c>
      <c r="H517" s="351"/>
      <c r="I517" s="325" t="s">
        <v>790</v>
      </c>
      <c r="J517" s="352"/>
      <c r="K517" s="352"/>
      <c r="L517" s="353"/>
      <c r="M517" s="351"/>
      <c r="N517" s="351"/>
      <c r="O517" s="325"/>
      <c r="P517" s="325"/>
      <c r="Q517" s="325"/>
      <c r="R517" s="325"/>
      <c r="S517" s="325"/>
      <c r="T517" s="325"/>
      <c r="U517" s="325"/>
      <c r="V517" s="325"/>
      <c r="W517" s="325"/>
      <c r="X517" s="325"/>
      <c r="Y517" s="325"/>
      <c r="Z517" s="325"/>
      <c r="AA517" s="325"/>
      <c r="AB517" s="325"/>
      <c r="AC517" s="323"/>
      <c r="AD517" s="330"/>
      <c r="AE517" s="38" t="str">
        <f t="shared" si="202"/>
        <v>SL3-SLW-RCP1</v>
      </c>
      <c r="AF517"/>
      <c r="AG517"/>
      <c r="AH517"/>
      <c r="AI517"/>
    </row>
    <row r="518" spans="1:35" ht="15" customHeight="1" x14ac:dyDescent="0.25">
      <c r="A518" s="320"/>
      <c r="B518" s="254"/>
      <c r="C518" s="57"/>
      <c r="D518" s="59"/>
      <c r="E518" s="38"/>
      <c r="F518" s="38"/>
      <c r="G518" s="38"/>
      <c r="H518"/>
      <c r="I518" s="38"/>
      <c r="J518" s="336"/>
      <c r="K518" s="347"/>
      <c r="L518" s="350"/>
      <c r="M518"/>
      <c r="N518"/>
      <c r="O518" s="78"/>
      <c r="P518" s="36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57"/>
      <c r="AD518" s="57"/>
      <c r="AF518"/>
      <c r="AG518"/>
      <c r="AH518"/>
      <c r="AI518"/>
    </row>
    <row r="519" spans="1:35" ht="15" customHeight="1" x14ac:dyDescent="0.25">
      <c r="A519" s="263" t="s">
        <v>9</v>
      </c>
      <c r="B519" s="261" t="s">
        <v>523</v>
      </c>
      <c r="C519" s="289" t="s">
        <v>680</v>
      </c>
      <c r="D519" s="73" t="s">
        <v>678</v>
      </c>
      <c r="E519" s="73" t="s">
        <v>786</v>
      </c>
      <c r="F519" s="29" t="str">
        <f>IFERROR(CONCATENATE(VLOOKUP(G519,'LOOK-UP TABLES'!$E$9:$J$32,5,FALSE),C519,D519,VLOOKUP(G519,'LOOK-UP TABLES'!$E$9:$J$32,6,FALSE),E519),"")</f>
        <v>I_0705-00</v>
      </c>
      <c r="G519" s="74" t="s">
        <v>1018</v>
      </c>
      <c r="H519" s="26" t="str">
        <f>IFERROR(VLOOKUP(G519,'LOOK-UP TABLES'!$E$9:$J$32,2,FALSE),"")</f>
        <v>DI</v>
      </c>
      <c r="I519" s="29" t="str">
        <f>IFERROR(VLOOKUP(G519,'LOOK-UP TABLES'!$E$9:$J$32,3,FALSE),"")</f>
        <v>120V</v>
      </c>
      <c r="J519" s="75" t="s">
        <v>1077</v>
      </c>
      <c r="K519" s="511" t="str">
        <f t="shared" ref="K519:K534" si="206">IF(J519&lt;&gt;"",CONCATENATE(J519,L519),"SPARE")</f>
        <v>SL3-SLW-RC1-ZPX1</v>
      </c>
      <c r="L519" s="76"/>
      <c r="M519" s="143" t="str">
        <f>IF($J519&lt;&gt;"",IF(VLOOKUP($J519,INSTRUMENT_LIST!$L$10:$R$716,3,FALSE)=0,"",VLOOKUP($J519,INSTRUMENT_LIST!$L$10:$R$716,3,FALSE)),"")</f>
        <v>Shiploader 3</v>
      </c>
      <c r="N519" s="143" t="str">
        <f>IF($J519&lt;&gt;"",IF(VLOOKUP($J519,INSTRUMENT_LIST!$L$10:$R$716,4,FALSE)=0,"",VLOOKUP($J519,INSTRUMENT_LIST!$L$10:$R$716,4,FALSE)),"")&amp;" "&amp;IF($J519&lt;&gt;"",IF(VLOOKUP($J519,INSTRUMENT_LIST!$L$10:$R$716,5,FALSE)=0,"",SUBSTITUTE(VLOOKUP($J519,INSTRUMENT_LIST!$L$10:$R$716,5,FALSE),"LOCAL CONTROL STATION","LCS")),"")</f>
        <v>Slew Rail Clamp 1</v>
      </c>
      <c r="O519" s="143" t="str">
        <f>IF($J519&lt;&gt;"",IF(VLOOKUP($J519,INSTRUMENT_LIST!$L$10:$R$716,6,FALSE)=0,"",VLOOKUP($J519,INSTRUMENT_LIST!$L$10:$R$716,6,FALSE)),"")</f>
        <v>Released Indication</v>
      </c>
      <c r="P519" s="143" t="str">
        <f>IF($J519&lt;&gt;"",IF(VLOOKUP($J519,INSTRUMENT_LIST!$L$10:$R$716,7,FALSE)=0,"",VLOOKUP($J519,INSTRUMENT_LIST!$L$10:$R$716,7,FALSE)),"")</f>
        <v>Limit Switch 1</v>
      </c>
      <c r="Q519" s="143" t="str">
        <f t="shared" ref="Q519:Q534" si="207">CONCATENATE(M519,IF(M519&lt;&gt;""," ",""),N519,IF(N519&lt;&gt;""," ",""),O519,IF(O519&lt;&gt;""," ",""),P519,IF(P519&lt;&gt;""," ",""))</f>
        <v xml:space="preserve">Shiploader 3 Slew Rail Clamp 1 Released Indication Limit Switch 1 </v>
      </c>
      <c r="R519" s="161"/>
      <c r="S519" s="161"/>
      <c r="T519" s="161"/>
      <c r="U519" s="161"/>
      <c r="V519" s="161"/>
      <c r="W519" s="161"/>
      <c r="X519" s="161"/>
      <c r="Y519" s="161"/>
      <c r="Z519" s="161"/>
      <c r="AA519" s="161"/>
      <c r="AB519" s="68" t="str">
        <f t="shared" ref="AB519:AB534" si="208">IF((OR(H519="AI",H519="AO")),CONCATENATE(H519,"_",C519,D519,"_CH[",E519,"]"),CONCATENATE(H519,"_",C519,D519,".",E519))</f>
        <v>DI_0705.00</v>
      </c>
      <c r="AC519" s="75"/>
      <c r="AD519" s="75"/>
      <c r="AE519" s="38" t="str">
        <f t="shared" ref="AE519:AE535" si="209">B519</f>
        <v>SL3-SLW-RCP1</v>
      </c>
      <c r="AF519"/>
      <c r="AG519"/>
      <c r="AH519"/>
      <c r="AI519"/>
    </row>
    <row r="520" spans="1:35" ht="15" customHeight="1" x14ac:dyDescent="0.25">
      <c r="A520" s="263" t="s">
        <v>9</v>
      </c>
      <c r="B520" s="261" t="s">
        <v>523</v>
      </c>
      <c r="C520" s="289" t="s">
        <v>680</v>
      </c>
      <c r="D520" s="73" t="str">
        <f t="shared" ref="D520:D534" si="210">D519</f>
        <v>05</v>
      </c>
      <c r="E520" s="73" t="s">
        <v>645</v>
      </c>
      <c r="F520" s="29" t="str">
        <f>IFERROR(CONCATENATE(VLOOKUP(G520,'LOOK-UP TABLES'!$E$9:$J$32,5,FALSE),C520,D520,VLOOKUP(G520,'LOOK-UP TABLES'!$E$9:$J$32,6,FALSE),E520),"")</f>
        <v>I_0705-01</v>
      </c>
      <c r="G520" s="74" t="s">
        <v>1018</v>
      </c>
      <c r="H520" s="26" t="str">
        <f>IFERROR(VLOOKUP(G520,'LOOK-UP TABLES'!$E$9:$J$32,2,FALSE),"")</f>
        <v>DI</v>
      </c>
      <c r="I520" s="29" t="str">
        <f>IFERROR(VLOOKUP(G520,'LOOK-UP TABLES'!$E$9:$J$32,3,FALSE),"")</f>
        <v>120V</v>
      </c>
      <c r="J520" s="75" t="s">
        <v>1078</v>
      </c>
      <c r="K520" s="511" t="str">
        <f t="shared" si="206"/>
        <v>SL3-SLW-RC1-ZPX2</v>
      </c>
      <c r="L520" s="76"/>
      <c r="M520" s="143" t="str">
        <f>IF($J520&lt;&gt;"",IF(VLOOKUP($J520,INSTRUMENT_LIST!$L$10:$R$716,3,FALSE)=0,"",VLOOKUP($J520,INSTRUMENT_LIST!$L$10:$R$716,3,FALSE)),"")</f>
        <v>Shiploader 3</v>
      </c>
      <c r="N520" s="143" t="str">
        <f>IF($J520&lt;&gt;"",IF(VLOOKUP($J520,INSTRUMENT_LIST!$L$10:$R$716,4,FALSE)=0,"",VLOOKUP($J520,INSTRUMENT_LIST!$L$10:$R$716,4,FALSE)),"")&amp;" "&amp;IF($J520&lt;&gt;"",IF(VLOOKUP($J520,INSTRUMENT_LIST!$L$10:$R$716,5,FALSE)=0,"",SUBSTITUTE(VLOOKUP($J520,INSTRUMENT_LIST!$L$10:$R$716,5,FALSE),"LOCAL CONTROL STATION","LCS")),"")</f>
        <v>Slew Rail Clamp 1</v>
      </c>
      <c r="O520" s="143" t="str">
        <f>IF($J520&lt;&gt;"",IF(VLOOKUP($J520,INSTRUMENT_LIST!$L$10:$R$716,6,FALSE)=0,"",VLOOKUP($J520,INSTRUMENT_LIST!$L$10:$R$716,6,FALSE)),"")</f>
        <v>On Rail Clamp Indication</v>
      </c>
      <c r="P520" s="143" t="str">
        <f>IF($J520&lt;&gt;"",IF(VLOOKUP($J520,INSTRUMENT_LIST!$L$10:$R$716,7,FALSE)=0,"",VLOOKUP($J520,INSTRUMENT_LIST!$L$10:$R$716,7,FALSE)),"")</f>
        <v>Limit Switch 2</v>
      </c>
      <c r="Q520" s="143" t="str">
        <f t="shared" si="207"/>
        <v xml:space="preserve">Shiploader 3 Slew Rail Clamp 1 On Rail Clamp Indication Limit Switch 2 </v>
      </c>
      <c r="R520" s="161"/>
      <c r="S520" s="161"/>
      <c r="T520" s="161"/>
      <c r="U520" s="161"/>
      <c r="V520" s="161"/>
      <c r="W520" s="161"/>
      <c r="X520" s="161"/>
      <c r="Y520" s="161"/>
      <c r="Z520" s="161"/>
      <c r="AA520" s="161"/>
      <c r="AB520" s="68" t="str">
        <f t="shared" si="208"/>
        <v>DI_0705.01</v>
      </c>
      <c r="AC520" s="75"/>
      <c r="AD520" s="75"/>
      <c r="AE520" s="38" t="str">
        <f t="shared" si="209"/>
        <v>SL3-SLW-RCP1</v>
      </c>
      <c r="AF520"/>
      <c r="AG520"/>
      <c r="AH520"/>
      <c r="AI520"/>
    </row>
    <row r="521" spans="1:35" ht="15" customHeight="1" x14ac:dyDescent="0.25">
      <c r="A521" s="263" t="s">
        <v>9</v>
      </c>
      <c r="B521" s="261" t="s">
        <v>523</v>
      </c>
      <c r="C521" s="289" t="s">
        <v>680</v>
      </c>
      <c r="D521" s="73" t="str">
        <f t="shared" si="210"/>
        <v>05</v>
      </c>
      <c r="E521" s="73" t="s">
        <v>660</v>
      </c>
      <c r="F521" s="29" t="str">
        <f>IFERROR(CONCATENATE(VLOOKUP(G521,'LOOK-UP TABLES'!$E$9:$J$32,5,FALSE),C521,D521,VLOOKUP(G521,'LOOK-UP TABLES'!$E$9:$J$32,6,FALSE),E521),"")</f>
        <v>I_0705-02</v>
      </c>
      <c r="G521" s="74" t="s">
        <v>1018</v>
      </c>
      <c r="H521" s="26" t="str">
        <f>IFERROR(VLOOKUP(G521,'LOOK-UP TABLES'!$E$9:$J$32,2,FALSE),"")</f>
        <v>DI</v>
      </c>
      <c r="I521" s="29" t="str">
        <f>IFERROR(VLOOKUP(G521,'LOOK-UP TABLES'!$E$9:$J$32,3,FALSE),"")</f>
        <v>120V</v>
      </c>
      <c r="J521" s="21" t="s">
        <v>1079</v>
      </c>
      <c r="K521" s="511" t="str">
        <f t="shared" si="206"/>
        <v>SL3-SLW-RC1-ZPX3</v>
      </c>
      <c r="L521" s="76"/>
      <c r="M521" s="143" t="str">
        <f>IF($J521&lt;&gt;"",IF(VLOOKUP($J521,INSTRUMENT_LIST!$L$10:$R$716,3,FALSE)=0,"",VLOOKUP($J521,INSTRUMENT_LIST!$L$10:$R$716,3,FALSE)),"")</f>
        <v>Shiploader 3</v>
      </c>
      <c r="N521" s="143" t="str">
        <f>IF($J521&lt;&gt;"",IF(VLOOKUP($J521,INSTRUMENT_LIST!$L$10:$R$716,4,FALSE)=0,"",VLOOKUP($J521,INSTRUMENT_LIST!$L$10:$R$716,4,FALSE)),"")&amp;" "&amp;IF($J521&lt;&gt;"",IF(VLOOKUP($J521,INSTRUMENT_LIST!$L$10:$R$716,5,FALSE)=0,"",SUBSTITUTE(VLOOKUP($J521,INSTRUMENT_LIST!$L$10:$R$716,5,FALSE),"LOCAL CONTROL STATION","LCS")),"")</f>
        <v>Slew Rail Clamp 1</v>
      </c>
      <c r="O521" s="143" t="str">
        <f>IF($J521&lt;&gt;"",IF(VLOOKUP($J521,INSTRUMENT_LIST!$L$10:$R$716,6,FALSE)=0,"",VLOOKUP($J521,INSTRUMENT_LIST!$L$10:$R$716,6,FALSE)),"")</f>
        <v>Out of Adjustment</v>
      </c>
      <c r="P521" s="143" t="str">
        <f>IF($J521&lt;&gt;"",IF(VLOOKUP($J521,INSTRUMENT_LIST!$L$10:$R$716,7,FALSE)=0,"",VLOOKUP($J521,INSTRUMENT_LIST!$L$10:$R$716,7,FALSE)),"")</f>
        <v>Limit Switch 3</v>
      </c>
      <c r="Q521" s="143" t="str">
        <f t="shared" si="207"/>
        <v xml:space="preserve">Shiploader 3 Slew Rail Clamp 1 Out of Adjustment Limit Switch 3 </v>
      </c>
      <c r="R521" s="161"/>
      <c r="S521" s="161"/>
      <c r="T521" s="161"/>
      <c r="U521" s="161"/>
      <c r="V521" s="161"/>
      <c r="W521" s="161"/>
      <c r="X521" s="161"/>
      <c r="Y521" s="161"/>
      <c r="Z521" s="161"/>
      <c r="AA521" s="161"/>
      <c r="AB521" s="68" t="str">
        <f t="shared" si="208"/>
        <v>DI_0705.02</v>
      </c>
      <c r="AC521" s="75"/>
      <c r="AD521" s="75"/>
      <c r="AE521" s="38" t="str">
        <f t="shared" si="209"/>
        <v>SL3-SLW-RCP1</v>
      </c>
      <c r="AF521"/>
      <c r="AG521"/>
      <c r="AH521"/>
      <c r="AI521"/>
    </row>
    <row r="522" spans="1:35" ht="15" customHeight="1" x14ac:dyDescent="0.25">
      <c r="A522" s="263" t="s">
        <v>9</v>
      </c>
      <c r="B522" s="261" t="s">
        <v>523</v>
      </c>
      <c r="C522" s="289" t="s">
        <v>680</v>
      </c>
      <c r="D522" s="73" t="str">
        <f t="shared" si="210"/>
        <v>05</v>
      </c>
      <c r="E522" s="73" t="s">
        <v>661</v>
      </c>
      <c r="F522" s="29" t="str">
        <f>IFERROR(CONCATENATE(VLOOKUP(G522,'LOOK-UP TABLES'!$E$9:$J$32,5,FALSE),C522,D522,VLOOKUP(G522,'LOOK-UP TABLES'!$E$9:$J$32,6,FALSE),E522),"")</f>
        <v>I_0705-03</v>
      </c>
      <c r="G522" s="74" t="s">
        <v>1018</v>
      </c>
      <c r="H522" s="26" t="str">
        <f>IFERROR(VLOOKUP(G522,'LOOK-UP TABLES'!$E$9:$J$32,2,FALSE),"")</f>
        <v>DI</v>
      </c>
      <c r="I522" s="29" t="str">
        <f>IFERROR(VLOOKUP(G522,'LOOK-UP TABLES'!$E$9:$J$32,3,FALSE),"")</f>
        <v>120V</v>
      </c>
      <c r="J522" s="21"/>
      <c r="K522" s="511" t="str">
        <f t="shared" si="206"/>
        <v>SPARE</v>
      </c>
      <c r="L522" s="76"/>
      <c r="M522" s="143" t="str">
        <f>IF($J522&lt;&gt;"",IF(VLOOKUP($J522,INSTRUMENT_LIST!$L$10:$R$716,3,FALSE)=0,"",VLOOKUP($J522,INSTRUMENT_LIST!$L$10:$R$716,3,FALSE)),"")</f>
        <v/>
      </c>
      <c r="N522" s="143" t="str">
        <f>IF($J522&lt;&gt;"",IF(VLOOKUP($J522,INSTRUMENT_LIST!$L$10:$R$716,4,FALSE)=0,"",VLOOKUP($J522,INSTRUMENT_LIST!$L$10:$R$716,4,FALSE)),"")&amp;" "&amp;IF($J522&lt;&gt;"",IF(VLOOKUP($J522,INSTRUMENT_LIST!$L$10:$R$716,5,FALSE)=0,"",SUBSTITUTE(VLOOKUP($J522,INSTRUMENT_LIST!$L$10:$R$716,5,FALSE),"LOCAL CONTROL STATION","LCS")),"")</f>
        <v xml:space="preserve"> </v>
      </c>
      <c r="O522" s="143" t="str">
        <f>IF($J522&lt;&gt;"",IF(VLOOKUP($J522,INSTRUMENT_LIST!$L$10:$R$716,6,FALSE)=0,"",VLOOKUP($J522,INSTRUMENT_LIST!$L$10:$R$716,6,FALSE)),"")</f>
        <v/>
      </c>
      <c r="P522" s="143" t="str">
        <f>IF($J522&lt;&gt;"",IF(VLOOKUP($J522,INSTRUMENT_LIST!$L$10:$R$716,7,FALSE)=0,"",VLOOKUP($J522,INSTRUMENT_LIST!$L$10:$R$716,7,FALSE)),"")</f>
        <v/>
      </c>
      <c r="Q522" s="143" t="str">
        <f t="shared" si="207"/>
        <v xml:space="preserve">  </v>
      </c>
      <c r="R522" s="161"/>
      <c r="S522" s="161"/>
      <c r="T522" s="161"/>
      <c r="U522" s="161"/>
      <c r="V522" s="161"/>
      <c r="W522" s="161"/>
      <c r="X522" s="161"/>
      <c r="Y522" s="161"/>
      <c r="Z522" s="161"/>
      <c r="AA522" s="161"/>
      <c r="AB522" s="68" t="str">
        <f t="shared" si="208"/>
        <v>DI_0705.03</v>
      </c>
      <c r="AC522" s="75"/>
      <c r="AD522" s="75"/>
      <c r="AE522" s="38" t="str">
        <f t="shared" si="209"/>
        <v>SL3-SLW-RCP1</v>
      </c>
      <c r="AF522"/>
      <c r="AG522"/>
      <c r="AH522"/>
      <c r="AI522"/>
    </row>
    <row r="523" spans="1:35" ht="15" customHeight="1" x14ac:dyDescent="0.25">
      <c r="A523" s="263" t="s">
        <v>9</v>
      </c>
      <c r="B523" s="261" t="s">
        <v>523</v>
      </c>
      <c r="C523" s="289" t="s">
        <v>680</v>
      </c>
      <c r="D523" s="73" t="str">
        <f t="shared" si="210"/>
        <v>05</v>
      </c>
      <c r="E523" s="73" t="s">
        <v>676</v>
      </c>
      <c r="F523" s="29" t="str">
        <f>IFERROR(CONCATENATE(VLOOKUP(G523,'LOOK-UP TABLES'!$E$9:$J$32,5,FALSE),C523,D523,VLOOKUP(G523,'LOOK-UP TABLES'!$E$9:$J$32,6,FALSE),E523),"")</f>
        <v>I_0705-04</v>
      </c>
      <c r="G523" s="74" t="s">
        <v>1018</v>
      </c>
      <c r="H523" s="26" t="str">
        <f>IFERROR(VLOOKUP(G523,'LOOK-UP TABLES'!$E$9:$J$32,2,FALSE),"")</f>
        <v>DI</v>
      </c>
      <c r="I523" s="29" t="str">
        <f>IFERROR(VLOOKUP(G523,'LOOK-UP TABLES'!$E$9:$J$32,3,FALSE),"")</f>
        <v>120V</v>
      </c>
      <c r="J523" s="21" t="s">
        <v>1080</v>
      </c>
      <c r="K523" s="511" t="str">
        <f t="shared" si="206"/>
        <v>SL3-SLW-RC2-ZPX1</v>
      </c>
      <c r="L523" s="76"/>
      <c r="M523" s="143" t="str">
        <f>IF($J523&lt;&gt;"",IF(VLOOKUP($J523,INSTRUMENT_LIST!$L$10:$R$716,3,FALSE)=0,"",VLOOKUP($J523,INSTRUMENT_LIST!$L$10:$R$716,3,FALSE)),"")</f>
        <v>Shiploader 3</v>
      </c>
      <c r="N523" s="143" t="str">
        <f>IF($J523&lt;&gt;"",IF(VLOOKUP($J523,INSTRUMENT_LIST!$L$10:$R$716,4,FALSE)=0,"",VLOOKUP($J523,INSTRUMENT_LIST!$L$10:$R$716,4,FALSE)),"")&amp;" "&amp;IF($J523&lt;&gt;"",IF(VLOOKUP($J523,INSTRUMENT_LIST!$L$10:$R$716,5,FALSE)=0,"",SUBSTITUTE(VLOOKUP($J523,INSTRUMENT_LIST!$L$10:$R$716,5,FALSE),"LOCAL CONTROL STATION","LCS")),"")</f>
        <v>Slew Rail Clamp 2</v>
      </c>
      <c r="O523" s="143" t="str">
        <f>IF($J523&lt;&gt;"",IF(VLOOKUP($J523,INSTRUMENT_LIST!$L$10:$R$716,6,FALSE)=0,"",VLOOKUP($J523,INSTRUMENT_LIST!$L$10:$R$716,6,FALSE)),"")</f>
        <v>Released Indication</v>
      </c>
      <c r="P523" s="143" t="str">
        <f>IF($J523&lt;&gt;"",IF(VLOOKUP($J523,INSTRUMENT_LIST!$L$10:$R$716,7,FALSE)=0,"",VLOOKUP($J523,INSTRUMENT_LIST!$L$10:$R$716,7,FALSE)),"")</f>
        <v>Limit Switch 1</v>
      </c>
      <c r="Q523" s="143" t="str">
        <f t="shared" si="207"/>
        <v xml:space="preserve">Shiploader 3 Slew Rail Clamp 2 Released Indication Limit Switch 1 </v>
      </c>
      <c r="R523" s="161"/>
      <c r="S523" s="161"/>
      <c r="T523" s="161"/>
      <c r="U523" s="161"/>
      <c r="V523" s="161"/>
      <c r="W523" s="161"/>
      <c r="X523" s="161"/>
      <c r="Y523" s="161"/>
      <c r="Z523" s="161"/>
      <c r="AA523" s="161"/>
      <c r="AB523" s="68" t="str">
        <f t="shared" si="208"/>
        <v>DI_0705.04</v>
      </c>
      <c r="AC523" s="75"/>
      <c r="AD523" s="75"/>
      <c r="AE523" s="38" t="str">
        <f t="shared" si="209"/>
        <v>SL3-SLW-RCP1</v>
      </c>
      <c r="AF523"/>
      <c r="AG523"/>
      <c r="AH523"/>
      <c r="AI523"/>
    </row>
    <row r="524" spans="1:35" ht="15" customHeight="1" x14ac:dyDescent="0.25">
      <c r="A524" s="263" t="s">
        <v>9</v>
      </c>
      <c r="B524" s="261" t="s">
        <v>523</v>
      </c>
      <c r="C524" s="289" t="s">
        <v>680</v>
      </c>
      <c r="D524" s="73" t="str">
        <f t="shared" si="210"/>
        <v>05</v>
      </c>
      <c r="E524" s="73" t="s">
        <v>678</v>
      </c>
      <c r="F524" s="29" t="str">
        <f>IFERROR(CONCATENATE(VLOOKUP(G524,'LOOK-UP TABLES'!$E$9:$J$32,5,FALSE),C524,D524,VLOOKUP(G524,'LOOK-UP TABLES'!$E$9:$J$32,6,FALSE),E524),"")</f>
        <v>I_0705-05</v>
      </c>
      <c r="G524" s="74" t="s">
        <v>1018</v>
      </c>
      <c r="H524" s="26" t="str">
        <f>IFERROR(VLOOKUP(G524,'LOOK-UP TABLES'!$E$9:$J$32,2,FALSE),"")</f>
        <v>DI</v>
      </c>
      <c r="I524" s="29" t="str">
        <f>IFERROR(VLOOKUP(G524,'LOOK-UP TABLES'!$E$9:$J$32,3,FALSE),"")</f>
        <v>120V</v>
      </c>
      <c r="J524" s="21" t="s">
        <v>1081</v>
      </c>
      <c r="K524" s="511" t="str">
        <f t="shared" si="206"/>
        <v>SL3-SLW-RC2-ZPX2</v>
      </c>
      <c r="L524" s="76"/>
      <c r="M524" s="143" t="str">
        <f>IF($J524&lt;&gt;"",IF(VLOOKUP($J524,INSTRUMENT_LIST!$L$10:$R$716,3,FALSE)=0,"",VLOOKUP($J524,INSTRUMENT_LIST!$L$10:$R$716,3,FALSE)),"")</f>
        <v>Shiploader 3</v>
      </c>
      <c r="N524" s="143" t="str">
        <f>IF($J524&lt;&gt;"",IF(VLOOKUP($J524,INSTRUMENT_LIST!$L$10:$R$716,4,FALSE)=0,"",VLOOKUP($J524,INSTRUMENT_LIST!$L$10:$R$716,4,FALSE)),"")&amp;" "&amp;IF($J524&lt;&gt;"",IF(VLOOKUP($J524,INSTRUMENT_LIST!$L$10:$R$716,5,FALSE)=0,"",SUBSTITUTE(VLOOKUP($J524,INSTRUMENT_LIST!$L$10:$R$716,5,FALSE),"LOCAL CONTROL STATION","LCS")),"")</f>
        <v>Slew Rail Clamp 2</v>
      </c>
      <c r="O524" s="143" t="str">
        <f>IF($J524&lt;&gt;"",IF(VLOOKUP($J524,INSTRUMENT_LIST!$L$10:$R$716,6,FALSE)=0,"",VLOOKUP($J524,INSTRUMENT_LIST!$L$10:$R$716,6,FALSE)),"")</f>
        <v>On Rail Clamp Indication</v>
      </c>
      <c r="P524" s="143" t="str">
        <f>IF($J524&lt;&gt;"",IF(VLOOKUP($J524,INSTRUMENT_LIST!$L$10:$R$716,7,FALSE)=0,"",VLOOKUP($J524,INSTRUMENT_LIST!$L$10:$R$716,7,FALSE)),"")</f>
        <v>Limit Switch 2</v>
      </c>
      <c r="Q524" s="143" t="str">
        <f t="shared" si="207"/>
        <v xml:space="preserve">Shiploader 3 Slew Rail Clamp 2 On Rail Clamp Indication Limit Switch 2 </v>
      </c>
      <c r="R524" s="161"/>
      <c r="S524" s="161"/>
      <c r="T524" s="161"/>
      <c r="U524" s="161"/>
      <c r="V524" s="161"/>
      <c r="W524" s="161"/>
      <c r="X524" s="161"/>
      <c r="Y524" s="161"/>
      <c r="Z524" s="161"/>
      <c r="AA524" s="161"/>
      <c r="AB524" s="68" t="str">
        <f t="shared" si="208"/>
        <v>DI_0705.05</v>
      </c>
      <c r="AC524" s="75"/>
      <c r="AD524" s="75"/>
      <c r="AE524" s="38" t="str">
        <f t="shared" si="209"/>
        <v>SL3-SLW-RCP1</v>
      </c>
      <c r="AF524"/>
      <c r="AG524"/>
      <c r="AH524"/>
      <c r="AI524"/>
    </row>
    <row r="525" spans="1:35" ht="15" customHeight="1" x14ac:dyDescent="0.25">
      <c r="A525" s="263" t="s">
        <v>9</v>
      </c>
      <c r="B525" s="261" t="s">
        <v>523</v>
      </c>
      <c r="C525" s="289" t="s">
        <v>680</v>
      </c>
      <c r="D525" s="73" t="str">
        <f t="shared" si="210"/>
        <v>05</v>
      </c>
      <c r="E525" s="73" t="s">
        <v>679</v>
      </c>
      <c r="F525" s="29" t="str">
        <f>IFERROR(CONCATENATE(VLOOKUP(G525,'LOOK-UP TABLES'!$E$9:$J$32,5,FALSE),C525,D525,VLOOKUP(G525,'LOOK-UP TABLES'!$E$9:$J$32,6,FALSE),E525),"")</f>
        <v>I_0705-06</v>
      </c>
      <c r="G525" s="74" t="s">
        <v>1018</v>
      </c>
      <c r="H525" s="26" t="str">
        <f>IFERROR(VLOOKUP(G525,'LOOK-UP TABLES'!$E$9:$J$32,2,FALSE),"")</f>
        <v>DI</v>
      </c>
      <c r="I525" s="29" t="str">
        <f>IFERROR(VLOOKUP(G525,'LOOK-UP TABLES'!$E$9:$J$32,3,FALSE),"")</f>
        <v>120V</v>
      </c>
      <c r="J525" s="21" t="s">
        <v>1082</v>
      </c>
      <c r="K525" s="511" t="str">
        <f t="shared" si="206"/>
        <v>SL3-SLW-RC2-ZPX3</v>
      </c>
      <c r="L525" s="76"/>
      <c r="M525" s="143" t="str">
        <f>IF($J525&lt;&gt;"",IF(VLOOKUP($J525,INSTRUMENT_LIST!$L$10:$R$716,3,FALSE)=0,"",VLOOKUP($J525,INSTRUMENT_LIST!$L$10:$R$716,3,FALSE)),"")</f>
        <v>Shiploader 3</v>
      </c>
      <c r="N525" s="143" t="str">
        <f>IF($J525&lt;&gt;"",IF(VLOOKUP($J525,INSTRUMENT_LIST!$L$10:$R$716,4,FALSE)=0,"",VLOOKUP($J525,INSTRUMENT_LIST!$L$10:$R$716,4,FALSE)),"")&amp;" "&amp;IF($J525&lt;&gt;"",IF(VLOOKUP($J525,INSTRUMENT_LIST!$L$10:$R$716,5,FALSE)=0,"",SUBSTITUTE(VLOOKUP($J525,INSTRUMENT_LIST!$L$10:$R$716,5,FALSE),"LOCAL CONTROL STATION","LCS")),"")</f>
        <v>Slew Rail Clamp 2</v>
      </c>
      <c r="O525" s="143" t="str">
        <f>IF($J525&lt;&gt;"",IF(VLOOKUP($J525,INSTRUMENT_LIST!$L$10:$R$716,6,FALSE)=0,"",VLOOKUP($J525,INSTRUMENT_LIST!$L$10:$R$716,6,FALSE)),"")</f>
        <v>Out of Adjustment</v>
      </c>
      <c r="P525" s="143" t="str">
        <f>IF($J525&lt;&gt;"",IF(VLOOKUP($J525,INSTRUMENT_LIST!$L$10:$R$716,7,FALSE)=0,"",VLOOKUP($J525,INSTRUMENT_LIST!$L$10:$R$716,7,FALSE)),"")</f>
        <v>Limit Switch 3</v>
      </c>
      <c r="Q525" s="143" t="str">
        <f t="shared" si="207"/>
        <v xml:space="preserve">Shiploader 3 Slew Rail Clamp 2 Out of Adjustment Limit Switch 3 </v>
      </c>
      <c r="R525" s="161"/>
      <c r="S525" s="161"/>
      <c r="T525" s="161"/>
      <c r="U525" s="161"/>
      <c r="V525" s="161"/>
      <c r="W525" s="161"/>
      <c r="X525" s="161"/>
      <c r="Y525" s="161"/>
      <c r="Z525" s="161"/>
      <c r="AA525" s="161"/>
      <c r="AB525" s="68" t="str">
        <f t="shared" si="208"/>
        <v>DI_0705.06</v>
      </c>
      <c r="AC525" s="75"/>
      <c r="AD525" s="75"/>
      <c r="AE525" s="38" t="str">
        <f t="shared" si="209"/>
        <v>SL3-SLW-RCP1</v>
      </c>
      <c r="AF525"/>
      <c r="AG525"/>
      <c r="AH525"/>
      <c r="AI525"/>
    </row>
    <row r="526" spans="1:35" ht="15" customHeight="1" x14ac:dyDescent="0.25">
      <c r="A526" s="263" t="s">
        <v>9</v>
      </c>
      <c r="B526" s="261" t="s">
        <v>523</v>
      </c>
      <c r="C526" s="289" t="s">
        <v>680</v>
      </c>
      <c r="D526" s="73" t="str">
        <f t="shared" si="210"/>
        <v>05</v>
      </c>
      <c r="E526" s="73" t="s">
        <v>680</v>
      </c>
      <c r="F526" s="29" t="str">
        <f>IFERROR(CONCATENATE(VLOOKUP(G526,'LOOK-UP TABLES'!$E$9:$J$32,5,FALSE),C526,D526,VLOOKUP(G526,'LOOK-UP TABLES'!$E$9:$J$32,6,FALSE),E526),"")</f>
        <v>I_0705-07</v>
      </c>
      <c r="G526" s="74" t="s">
        <v>1018</v>
      </c>
      <c r="H526" s="26" t="str">
        <f>IFERROR(VLOOKUP(G526,'LOOK-UP TABLES'!$E$9:$J$32,2,FALSE),"")</f>
        <v>DI</v>
      </c>
      <c r="I526" s="29" t="str">
        <f>IFERROR(VLOOKUP(G526,'LOOK-UP TABLES'!$E$9:$J$32,3,FALSE),"")</f>
        <v>120V</v>
      </c>
      <c r="J526" s="21" t="s">
        <v>1083</v>
      </c>
      <c r="K526" s="511" t="str">
        <f t="shared" si="206"/>
        <v>SL3-BCB-G-ZPX2</v>
      </c>
      <c r="L526" s="76"/>
      <c r="M526" s="143" t="str">
        <f>IF($J526&lt;&gt;"",IF(VLOOKUP($J526,INSTRUMENT_LIST!$L$10:$R$716,3,FALSE)=0,"",VLOOKUP($J526,INSTRUMENT_LIST!$L$10:$R$716,3,FALSE)),"")</f>
        <v>Shiploader 3</v>
      </c>
      <c r="N526" s="143" t="str">
        <f>IF($J526&lt;&gt;"",IF(VLOOKUP($J526,INSTRUMENT_LIST!$L$10:$R$716,4,FALSE)=0,"",VLOOKUP($J526,INSTRUMENT_LIST!$L$10:$R$716,4,FALSE)),"")&amp;" "&amp;IF($J526&lt;&gt;"",IF(VLOOKUP($J526,INSTRUMENT_LIST!$L$10:$R$716,5,FALSE)=0,"",SUBSTITUTE(VLOOKUP($J526,INSTRUMENT_LIST!$L$10:$R$716,5,FALSE),"LOCAL CONTROL STATION","LCS")),"")</f>
        <v>Boom Conveyor Bridge Safety Gate Status</v>
      </c>
      <c r="O526" s="143" t="str">
        <f>IF($J526&lt;&gt;"",IF(VLOOKUP($J526,INSTRUMENT_LIST!$L$10:$R$716,6,FALSE)=0,"",VLOOKUP($J526,INSTRUMENT_LIST!$L$10:$R$716,6,FALSE)),"")</f>
        <v>Near Discharge Pulley</v>
      </c>
      <c r="P526" s="143" t="str">
        <f>IF($J526&lt;&gt;"",IF(VLOOKUP($J526,INSTRUMENT_LIST!$L$10:$R$716,7,FALSE)=0,"",VLOOKUP($J526,INSTRUMENT_LIST!$L$10:$R$716,7,FALSE)),"")</f>
        <v>Proximity Switch</v>
      </c>
      <c r="Q526" s="143" t="str">
        <f t="shared" si="207"/>
        <v xml:space="preserve">Shiploader 3 Boom Conveyor Bridge Safety Gate Status Near Discharge Pulley Proximity Switch </v>
      </c>
      <c r="R526" s="161"/>
      <c r="S526" s="161"/>
      <c r="T526" s="161"/>
      <c r="U526" s="161"/>
      <c r="V526" s="161"/>
      <c r="W526" s="161"/>
      <c r="X526" s="161"/>
      <c r="Y526" s="161"/>
      <c r="Z526" s="161"/>
      <c r="AA526" s="161"/>
      <c r="AB526" s="68" t="str">
        <f t="shared" si="208"/>
        <v>DI_0705.07</v>
      </c>
      <c r="AC526" s="75"/>
      <c r="AD526" s="75"/>
      <c r="AE526" s="38" t="str">
        <f t="shared" si="209"/>
        <v>SL3-SLW-RCP1</v>
      </c>
      <c r="AF526"/>
      <c r="AG526"/>
      <c r="AH526"/>
      <c r="AI526"/>
    </row>
    <row r="527" spans="1:35" ht="15" customHeight="1" x14ac:dyDescent="0.25">
      <c r="A527" s="263" t="s">
        <v>9</v>
      </c>
      <c r="B527" s="261" t="s">
        <v>523</v>
      </c>
      <c r="C527" s="289" t="s">
        <v>680</v>
      </c>
      <c r="D527" s="73" t="str">
        <f t="shared" si="210"/>
        <v>05</v>
      </c>
      <c r="E527" s="73" t="s">
        <v>682</v>
      </c>
      <c r="F527" s="29" t="str">
        <f>IFERROR(CONCATENATE(VLOOKUP(G527,'LOOK-UP TABLES'!$E$9:$J$32,5,FALSE),C527,D527,VLOOKUP(G527,'LOOK-UP TABLES'!$E$9:$J$32,6,FALSE),E527),"")</f>
        <v>I_0705-08</v>
      </c>
      <c r="G527" s="74" t="s">
        <v>1018</v>
      </c>
      <c r="H527" s="26" t="str">
        <f>IFERROR(VLOOKUP(G527,'LOOK-UP TABLES'!$E$9:$J$32,2,FALSE),"")</f>
        <v>DI</v>
      </c>
      <c r="I527" s="29" t="str">
        <f>IFERROR(VLOOKUP(G527,'LOOK-UP TABLES'!$E$9:$J$32,3,FALSE),"")</f>
        <v>120V</v>
      </c>
      <c r="J527" s="138"/>
      <c r="K527" s="511" t="str">
        <f t="shared" si="206"/>
        <v>SPARE</v>
      </c>
      <c r="L527" s="76"/>
      <c r="M527" s="143" t="str">
        <f>IF($J527&lt;&gt;"",IF(VLOOKUP($J527,INSTRUMENT_LIST!$L$10:$R$716,3,FALSE)=0,"",VLOOKUP($J527,INSTRUMENT_LIST!$L$10:$R$716,3,FALSE)),"")</f>
        <v/>
      </c>
      <c r="N527" s="143" t="str">
        <f>IF($J527&lt;&gt;"",IF(VLOOKUP($J527,INSTRUMENT_LIST!$L$10:$R$716,4,FALSE)=0,"",VLOOKUP($J527,INSTRUMENT_LIST!$L$10:$R$716,4,FALSE)),"")&amp;" "&amp;IF($J527&lt;&gt;"",IF(VLOOKUP($J527,INSTRUMENT_LIST!$L$10:$R$716,5,FALSE)=0,"",SUBSTITUTE(VLOOKUP($J527,INSTRUMENT_LIST!$L$10:$R$716,5,FALSE),"LOCAL CONTROL STATION","LCS")),"")</f>
        <v xml:space="preserve"> </v>
      </c>
      <c r="O527" s="143" t="str">
        <f>IF($J527&lt;&gt;"",IF(VLOOKUP($J527,INSTRUMENT_LIST!$L$10:$R$716,6,FALSE)=0,"",VLOOKUP($J527,INSTRUMENT_LIST!$L$10:$R$716,6,FALSE)),"")</f>
        <v/>
      </c>
      <c r="P527" s="143" t="str">
        <f>IF($J527&lt;&gt;"",IF(VLOOKUP($J527,INSTRUMENT_LIST!$L$10:$R$716,7,FALSE)=0,"",VLOOKUP($J527,INSTRUMENT_LIST!$L$10:$R$716,7,FALSE)),"")</f>
        <v/>
      </c>
      <c r="Q527" s="143" t="str">
        <f t="shared" si="207"/>
        <v xml:space="preserve">  </v>
      </c>
      <c r="R527" s="161"/>
      <c r="S527" s="161"/>
      <c r="T527" s="161"/>
      <c r="U527" s="161"/>
      <c r="V527" s="161"/>
      <c r="W527" s="161"/>
      <c r="X527" s="161"/>
      <c r="Y527" s="161"/>
      <c r="Z527" s="161"/>
      <c r="AA527" s="161"/>
      <c r="AB527" s="68" t="str">
        <f t="shared" si="208"/>
        <v>DI_0705.08</v>
      </c>
      <c r="AC527" s="75"/>
      <c r="AD527" s="75"/>
      <c r="AE527" s="38" t="str">
        <f t="shared" si="209"/>
        <v>SL3-SLW-RCP1</v>
      </c>
      <c r="AF527"/>
      <c r="AG527"/>
      <c r="AH527"/>
      <c r="AI527"/>
    </row>
    <row r="528" spans="1:35" ht="15" customHeight="1" x14ac:dyDescent="0.25">
      <c r="A528" s="263" t="s">
        <v>9</v>
      </c>
      <c r="B528" s="261" t="s">
        <v>523</v>
      </c>
      <c r="C528" s="289" t="s">
        <v>680</v>
      </c>
      <c r="D528" s="73" t="str">
        <f t="shared" si="210"/>
        <v>05</v>
      </c>
      <c r="E528" s="73" t="s">
        <v>683</v>
      </c>
      <c r="F528" s="29" t="str">
        <f>IFERROR(CONCATENATE(VLOOKUP(G528,'LOOK-UP TABLES'!$E$9:$J$32,5,FALSE),C528,D528,VLOOKUP(G528,'LOOK-UP TABLES'!$E$9:$J$32,6,FALSE),E528),"")</f>
        <v>I_0705-09</v>
      </c>
      <c r="G528" s="74" t="s">
        <v>1018</v>
      </c>
      <c r="H528" s="26" t="str">
        <f>IFERROR(VLOOKUP(G528,'LOOK-UP TABLES'!$E$9:$J$32,2,FALSE),"")</f>
        <v>DI</v>
      </c>
      <c r="I528" s="29" t="str">
        <f>IFERROR(VLOOKUP(G528,'LOOK-UP TABLES'!$E$9:$J$32,3,FALSE),"")</f>
        <v>120V</v>
      </c>
      <c r="J528" s="138"/>
      <c r="K528" s="511" t="str">
        <f t="shared" si="206"/>
        <v>SPARE</v>
      </c>
      <c r="L528" s="76"/>
      <c r="M528" s="143" t="str">
        <f>IF($J528&lt;&gt;"",IF(VLOOKUP($J528,INSTRUMENT_LIST!$L$10:$R$716,3,FALSE)=0,"",VLOOKUP($J528,INSTRUMENT_LIST!$L$10:$R$716,3,FALSE)),"")</f>
        <v/>
      </c>
      <c r="N528" s="143" t="str">
        <f>IF($J528&lt;&gt;"",IF(VLOOKUP($J528,INSTRUMENT_LIST!$L$10:$R$716,4,FALSE)=0,"",VLOOKUP($J528,INSTRUMENT_LIST!$L$10:$R$716,4,FALSE)),"")&amp;" "&amp;IF($J528&lt;&gt;"",IF(VLOOKUP($J528,INSTRUMENT_LIST!$L$10:$R$716,5,FALSE)=0,"",SUBSTITUTE(VLOOKUP($J528,INSTRUMENT_LIST!$L$10:$R$716,5,FALSE),"LOCAL CONTROL STATION","LCS")),"")</f>
        <v xml:space="preserve"> </v>
      </c>
      <c r="O528" s="143" t="str">
        <f>IF($J528&lt;&gt;"",IF(VLOOKUP($J528,INSTRUMENT_LIST!$L$10:$R$716,6,FALSE)=0,"",VLOOKUP($J528,INSTRUMENT_LIST!$L$10:$R$716,6,FALSE)),"")</f>
        <v/>
      </c>
      <c r="P528" s="143" t="str">
        <f>IF($J528&lt;&gt;"",IF(VLOOKUP($J528,INSTRUMENT_LIST!$L$10:$R$716,7,FALSE)=0,"",VLOOKUP($J528,INSTRUMENT_LIST!$L$10:$R$716,7,FALSE)),"")</f>
        <v/>
      </c>
      <c r="Q528" s="143" t="str">
        <f t="shared" si="207"/>
        <v xml:space="preserve">  </v>
      </c>
      <c r="R528" s="161"/>
      <c r="S528" s="161"/>
      <c r="T528" s="161"/>
      <c r="U528" s="161"/>
      <c r="V528" s="161"/>
      <c r="W528" s="161"/>
      <c r="X528" s="161"/>
      <c r="Y528" s="161"/>
      <c r="Z528" s="161"/>
      <c r="AA528" s="161"/>
      <c r="AB528" s="68" t="str">
        <f t="shared" si="208"/>
        <v>DI_0705.09</v>
      </c>
      <c r="AC528" s="75"/>
      <c r="AD528" s="75"/>
      <c r="AE528" s="38" t="str">
        <f t="shared" si="209"/>
        <v>SL3-SLW-RCP1</v>
      </c>
      <c r="AF528"/>
      <c r="AG528"/>
      <c r="AH528"/>
      <c r="AI528"/>
    </row>
    <row r="529" spans="1:35" ht="15" customHeight="1" x14ac:dyDescent="0.25">
      <c r="A529" s="263" t="s">
        <v>9</v>
      </c>
      <c r="B529" s="261" t="s">
        <v>523</v>
      </c>
      <c r="C529" s="289" t="s">
        <v>680</v>
      </c>
      <c r="D529" s="73" t="str">
        <f t="shared" si="210"/>
        <v>05</v>
      </c>
      <c r="E529" s="73" t="s">
        <v>582</v>
      </c>
      <c r="F529" s="29" t="str">
        <f>IFERROR(CONCATENATE(VLOOKUP(G529,'LOOK-UP TABLES'!$E$9:$J$32,5,FALSE),C529,D529,VLOOKUP(G529,'LOOK-UP TABLES'!$E$9:$J$32,6,FALSE),E529),"")</f>
        <v>I_0705-10</v>
      </c>
      <c r="G529" s="74" t="s">
        <v>1018</v>
      </c>
      <c r="H529" s="26" t="str">
        <f>IFERROR(VLOOKUP(G529,'LOOK-UP TABLES'!$E$9:$J$32,2,FALSE),"")</f>
        <v>DI</v>
      </c>
      <c r="I529" s="29" t="str">
        <f>IFERROR(VLOOKUP(G529,'LOOK-UP TABLES'!$E$9:$J$32,3,FALSE),"")</f>
        <v>120V</v>
      </c>
      <c r="J529" s="21"/>
      <c r="K529" s="511" t="str">
        <f t="shared" si="206"/>
        <v>SPARE</v>
      </c>
      <c r="L529" s="76"/>
      <c r="M529" s="143" t="str">
        <f>IF($J529&lt;&gt;"",IF(VLOOKUP($J529,INSTRUMENT_LIST!$L$10:$R$716,3,FALSE)=0,"",VLOOKUP($J529,INSTRUMENT_LIST!$L$10:$R$716,3,FALSE)),"")</f>
        <v/>
      </c>
      <c r="N529" s="143" t="str">
        <f>IF($J529&lt;&gt;"",IF(VLOOKUP($J529,INSTRUMENT_LIST!$L$10:$R$716,4,FALSE)=0,"",VLOOKUP($J529,INSTRUMENT_LIST!$L$10:$R$716,4,FALSE)),"")&amp;" "&amp;IF($J529&lt;&gt;"",IF(VLOOKUP($J529,INSTRUMENT_LIST!$L$10:$R$716,5,FALSE)=0,"",SUBSTITUTE(VLOOKUP($J529,INSTRUMENT_LIST!$L$10:$R$716,5,FALSE),"LOCAL CONTROL STATION","LCS")),"")</f>
        <v xml:space="preserve"> </v>
      </c>
      <c r="O529" s="143" t="str">
        <f>IF($J529&lt;&gt;"",IF(VLOOKUP($J529,INSTRUMENT_LIST!$L$10:$R$716,6,FALSE)=0,"",VLOOKUP($J529,INSTRUMENT_LIST!$L$10:$R$716,6,FALSE)),"")</f>
        <v/>
      </c>
      <c r="P529" s="143" t="str">
        <f>IF($J529&lt;&gt;"",IF(VLOOKUP($J529,INSTRUMENT_LIST!$L$10:$R$716,7,FALSE)=0,"",VLOOKUP($J529,INSTRUMENT_LIST!$L$10:$R$716,7,FALSE)),"")</f>
        <v/>
      </c>
      <c r="Q529" s="143" t="str">
        <f t="shared" si="207"/>
        <v xml:space="preserve">  </v>
      </c>
      <c r="R529" s="161"/>
      <c r="S529" s="161"/>
      <c r="T529" s="161"/>
      <c r="U529" s="161"/>
      <c r="V529" s="161"/>
      <c r="W529" s="161"/>
      <c r="X529" s="161"/>
      <c r="Y529" s="161"/>
      <c r="Z529" s="161"/>
      <c r="AA529" s="161"/>
      <c r="AB529" s="68" t="str">
        <f t="shared" si="208"/>
        <v>DI_0705.10</v>
      </c>
      <c r="AC529" s="75"/>
      <c r="AD529" s="75"/>
      <c r="AE529" s="38" t="str">
        <f t="shared" si="209"/>
        <v>SL3-SLW-RCP1</v>
      </c>
      <c r="AF529"/>
      <c r="AG529"/>
      <c r="AH529"/>
      <c r="AI529"/>
    </row>
    <row r="530" spans="1:35" ht="15" customHeight="1" x14ac:dyDescent="0.25">
      <c r="A530" s="263" t="s">
        <v>9</v>
      </c>
      <c r="B530" s="261" t="s">
        <v>523</v>
      </c>
      <c r="C530" s="289" t="s">
        <v>680</v>
      </c>
      <c r="D530" s="73" t="str">
        <f t="shared" si="210"/>
        <v>05</v>
      </c>
      <c r="E530" s="73" t="s">
        <v>392</v>
      </c>
      <c r="F530" s="29" t="str">
        <f>IFERROR(CONCATENATE(VLOOKUP(G530,'LOOK-UP TABLES'!$E$9:$J$32,5,FALSE),C530,D530,VLOOKUP(G530,'LOOK-UP TABLES'!$E$9:$J$32,6,FALSE),E530),"")</f>
        <v>I_0705-11</v>
      </c>
      <c r="G530" s="74" t="s">
        <v>1018</v>
      </c>
      <c r="H530" s="26" t="str">
        <f>IFERROR(VLOOKUP(G530,'LOOK-UP TABLES'!$E$9:$J$32,2,FALSE),"")</f>
        <v>DI</v>
      </c>
      <c r="I530" s="29" t="str">
        <f>IFERROR(VLOOKUP(G530,'LOOK-UP TABLES'!$E$9:$J$32,3,FALSE),"")</f>
        <v>120V</v>
      </c>
      <c r="J530" s="21"/>
      <c r="K530" s="511" t="str">
        <f t="shared" si="206"/>
        <v>SPARE</v>
      </c>
      <c r="L530" s="76"/>
      <c r="M530" s="143" t="str">
        <f>IF($J530&lt;&gt;"",IF(VLOOKUP($J530,INSTRUMENT_LIST!$L$10:$R$716,3,FALSE)=0,"",VLOOKUP($J530,INSTRUMENT_LIST!$L$10:$R$716,3,FALSE)),"")</f>
        <v/>
      </c>
      <c r="N530" s="143" t="str">
        <f>IF($J530&lt;&gt;"",IF(VLOOKUP($J530,INSTRUMENT_LIST!$L$10:$R$716,4,FALSE)=0,"",VLOOKUP($J530,INSTRUMENT_LIST!$L$10:$R$716,4,FALSE)),"")&amp;" "&amp;IF($J530&lt;&gt;"",IF(VLOOKUP($J530,INSTRUMENT_LIST!$L$10:$R$716,5,FALSE)=0,"",SUBSTITUTE(VLOOKUP($J530,INSTRUMENT_LIST!$L$10:$R$716,5,FALSE),"LOCAL CONTROL STATION","LCS")),"")</f>
        <v xml:space="preserve"> </v>
      </c>
      <c r="O530" s="143" t="str">
        <f>IF($J530&lt;&gt;"",IF(VLOOKUP($J530,INSTRUMENT_LIST!$L$10:$R$716,6,FALSE)=0,"",VLOOKUP($J530,INSTRUMENT_LIST!$L$10:$R$716,6,FALSE)),"")</f>
        <v/>
      </c>
      <c r="P530" s="143" t="str">
        <f>IF($J530&lt;&gt;"",IF(VLOOKUP($J530,INSTRUMENT_LIST!$L$10:$R$716,7,FALSE)=0,"",VLOOKUP($J530,INSTRUMENT_LIST!$L$10:$R$716,7,FALSE)),"")</f>
        <v/>
      </c>
      <c r="Q530" s="143" t="str">
        <f t="shared" si="207"/>
        <v xml:space="preserve">  </v>
      </c>
      <c r="R530" s="161"/>
      <c r="S530" s="161"/>
      <c r="T530" s="161"/>
      <c r="U530" s="161"/>
      <c r="V530" s="161"/>
      <c r="W530" s="161"/>
      <c r="X530" s="161"/>
      <c r="Y530" s="161"/>
      <c r="Z530" s="161"/>
      <c r="AA530" s="161"/>
      <c r="AB530" s="68" t="str">
        <f t="shared" si="208"/>
        <v>DI_0705.11</v>
      </c>
      <c r="AC530" s="75"/>
      <c r="AD530" s="75"/>
      <c r="AE530" s="38" t="str">
        <f t="shared" si="209"/>
        <v>SL3-SLW-RCP1</v>
      </c>
      <c r="AF530"/>
      <c r="AG530"/>
      <c r="AH530"/>
      <c r="AI530"/>
    </row>
    <row r="531" spans="1:35" ht="15" customHeight="1" x14ac:dyDescent="0.25">
      <c r="A531" s="263" t="s">
        <v>9</v>
      </c>
      <c r="B531" s="261" t="s">
        <v>523</v>
      </c>
      <c r="C531" s="289" t="s">
        <v>680</v>
      </c>
      <c r="D531" s="73" t="str">
        <f t="shared" si="210"/>
        <v>05</v>
      </c>
      <c r="E531" s="73" t="s">
        <v>396</v>
      </c>
      <c r="F531" s="29" t="str">
        <f>IFERROR(CONCATENATE(VLOOKUP(G531,'LOOK-UP TABLES'!$E$9:$J$32,5,FALSE),C531,D531,VLOOKUP(G531,'LOOK-UP TABLES'!$E$9:$J$32,6,FALSE),E531),"")</f>
        <v>I_0705-12</v>
      </c>
      <c r="G531" s="74" t="s">
        <v>1018</v>
      </c>
      <c r="H531" s="26" t="str">
        <f>IFERROR(VLOOKUP(G531,'LOOK-UP TABLES'!$E$9:$J$32,2,FALSE),"")</f>
        <v>DI</v>
      </c>
      <c r="I531" s="29" t="str">
        <f>IFERROR(VLOOKUP(G531,'LOOK-UP TABLES'!$E$9:$J$32,3,FALSE),"")</f>
        <v>120V</v>
      </c>
      <c r="J531" s="138"/>
      <c r="K531" s="511" t="str">
        <f t="shared" si="206"/>
        <v>SPARE</v>
      </c>
      <c r="L531" s="76"/>
      <c r="M531" s="143" t="str">
        <f>IF($J531&lt;&gt;"",IF(VLOOKUP($J531,INSTRUMENT_LIST!$L$10:$R$716,3,FALSE)=0,"",VLOOKUP($J531,INSTRUMENT_LIST!$L$10:$R$716,3,FALSE)),"")</f>
        <v/>
      </c>
      <c r="N531" s="143" t="str">
        <f>IF($J531&lt;&gt;"",IF(VLOOKUP($J531,INSTRUMENT_LIST!$L$10:$R$716,4,FALSE)=0,"",VLOOKUP($J531,INSTRUMENT_LIST!$L$10:$R$716,4,FALSE)),"")&amp;" "&amp;IF($J531&lt;&gt;"",IF(VLOOKUP($J531,INSTRUMENT_LIST!$L$10:$R$716,5,FALSE)=0,"",SUBSTITUTE(VLOOKUP($J531,INSTRUMENT_LIST!$L$10:$R$716,5,FALSE),"LOCAL CONTROL STATION","LCS")),"")</f>
        <v xml:space="preserve"> </v>
      </c>
      <c r="O531" s="143" t="str">
        <f>IF($J531&lt;&gt;"",IF(VLOOKUP($J531,INSTRUMENT_LIST!$L$10:$R$716,6,FALSE)=0,"",VLOOKUP($J531,INSTRUMENT_LIST!$L$10:$R$716,6,FALSE)),"")</f>
        <v/>
      </c>
      <c r="P531" s="143" t="str">
        <f>IF($J531&lt;&gt;"",IF(VLOOKUP($J531,INSTRUMENT_LIST!$L$10:$R$716,7,FALSE)=0,"",VLOOKUP($J531,INSTRUMENT_LIST!$L$10:$R$716,7,FALSE)),"")</f>
        <v/>
      </c>
      <c r="Q531" s="143" t="str">
        <f t="shared" si="207"/>
        <v xml:space="preserve">  </v>
      </c>
      <c r="R531" s="161"/>
      <c r="S531" s="161"/>
      <c r="T531" s="161"/>
      <c r="U531" s="161"/>
      <c r="V531" s="161"/>
      <c r="W531" s="161"/>
      <c r="X531" s="161"/>
      <c r="Y531" s="161"/>
      <c r="Z531" s="161"/>
      <c r="AA531" s="161"/>
      <c r="AB531" s="68" t="str">
        <f t="shared" si="208"/>
        <v>DI_0705.12</v>
      </c>
      <c r="AC531" s="75"/>
      <c r="AD531" s="75"/>
      <c r="AE531" s="38" t="str">
        <f t="shared" si="209"/>
        <v>SL3-SLW-RCP1</v>
      </c>
      <c r="AF531"/>
      <c r="AG531"/>
      <c r="AH531"/>
      <c r="AI531"/>
    </row>
    <row r="532" spans="1:35" ht="15" customHeight="1" x14ac:dyDescent="0.25">
      <c r="A532" s="263" t="s">
        <v>9</v>
      </c>
      <c r="B532" s="261" t="s">
        <v>523</v>
      </c>
      <c r="C532" s="289" t="s">
        <v>680</v>
      </c>
      <c r="D532" s="73" t="str">
        <f t="shared" si="210"/>
        <v>05</v>
      </c>
      <c r="E532" s="73" t="s">
        <v>586</v>
      </c>
      <c r="F532" s="29" t="str">
        <f>IFERROR(CONCATENATE(VLOOKUP(G532,'LOOK-UP TABLES'!$E$9:$J$32,5,FALSE),C532,D532,VLOOKUP(G532,'LOOK-UP TABLES'!$E$9:$J$32,6,FALSE),E532),"")</f>
        <v>I_0705-13</v>
      </c>
      <c r="G532" s="74" t="s">
        <v>1018</v>
      </c>
      <c r="H532" s="26" t="str">
        <f>IFERROR(VLOOKUP(G532,'LOOK-UP TABLES'!$E$9:$J$32,2,FALSE),"")</f>
        <v>DI</v>
      </c>
      <c r="I532" s="29" t="str">
        <f>IFERROR(VLOOKUP(G532,'LOOK-UP TABLES'!$E$9:$J$32,3,FALSE),"")</f>
        <v>120V</v>
      </c>
      <c r="J532" s="138"/>
      <c r="K532" s="511" t="str">
        <f t="shared" si="206"/>
        <v>SPARE</v>
      </c>
      <c r="L532" s="76"/>
      <c r="M532" s="143" t="str">
        <f>IF($J532&lt;&gt;"",IF(VLOOKUP($J532,INSTRUMENT_LIST!$L$10:$R$716,3,FALSE)=0,"",VLOOKUP($J532,INSTRUMENT_LIST!$L$10:$R$716,3,FALSE)),"")</f>
        <v/>
      </c>
      <c r="N532" s="143" t="str">
        <f>IF($J532&lt;&gt;"",IF(VLOOKUP($J532,INSTRUMENT_LIST!$L$10:$R$716,4,FALSE)=0,"",VLOOKUP($J532,INSTRUMENT_LIST!$L$10:$R$716,4,FALSE)),"")&amp;" "&amp;IF($J532&lt;&gt;"",IF(VLOOKUP($J532,INSTRUMENT_LIST!$L$10:$R$716,5,FALSE)=0,"",SUBSTITUTE(VLOOKUP($J532,INSTRUMENT_LIST!$L$10:$R$716,5,FALSE),"LOCAL CONTROL STATION","LCS")),"")</f>
        <v xml:space="preserve"> </v>
      </c>
      <c r="O532" s="143" t="str">
        <f>IF($J532&lt;&gt;"",IF(VLOOKUP($J532,INSTRUMENT_LIST!$L$10:$R$716,6,FALSE)=0,"",VLOOKUP($J532,INSTRUMENT_LIST!$L$10:$R$716,6,FALSE)),"")</f>
        <v/>
      </c>
      <c r="P532" s="143" t="str">
        <f>IF($J532&lt;&gt;"",IF(VLOOKUP($J532,INSTRUMENT_LIST!$L$10:$R$716,7,FALSE)=0,"",VLOOKUP($J532,INSTRUMENT_LIST!$L$10:$R$716,7,FALSE)),"")</f>
        <v/>
      </c>
      <c r="Q532" s="143" t="str">
        <f t="shared" si="207"/>
        <v xml:space="preserve">  </v>
      </c>
      <c r="R532" s="161"/>
      <c r="S532" s="161"/>
      <c r="T532" s="161"/>
      <c r="U532" s="161"/>
      <c r="V532" s="161"/>
      <c r="W532" s="161"/>
      <c r="X532" s="161"/>
      <c r="Y532" s="161"/>
      <c r="Z532" s="161"/>
      <c r="AA532" s="161"/>
      <c r="AB532" s="68" t="str">
        <f t="shared" si="208"/>
        <v>DI_0705.13</v>
      </c>
      <c r="AC532" s="75"/>
      <c r="AD532" s="75"/>
      <c r="AE532" s="38" t="str">
        <f t="shared" si="209"/>
        <v>SL3-SLW-RCP1</v>
      </c>
      <c r="AF532"/>
      <c r="AG532"/>
      <c r="AH532"/>
      <c r="AI532"/>
    </row>
    <row r="533" spans="1:35" ht="15" customHeight="1" x14ac:dyDescent="0.25">
      <c r="A533" s="263" t="s">
        <v>9</v>
      </c>
      <c r="B533" s="261" t="s">
        <v>523</v>
      </c>
      <c r="C533" s="289" t="s">
        <v>680</v>
      </c>
      <c r="D533" s="73" t="str">
        <f t="shared" si="210"/>
        <v>05</v>
      </c>
      <c r="E533" s="73" t="s">
        <v>589</v>
      </c>
      <c r="F533" s="29" t="str">
        <f>IFERROR(CONCATENATE(VLOOKUP(G533,'LOOK-UP TABLES'!$E$9:$J$32,5,FALSE),C533,D533,VLOOKUP(G533,'LOOK-UP TABLES'!$E$9:$J$32,6,FALSE),E533),"")</f>
        <v>I_0705-14</v>
      </c>
      <c r="G533" s="74" t="s">
        <v>1018</v>
      </c>
      <c r="H533" s="26" t="str">
        <f>IFERROR(VLOOKUP(G533,'LOOK-UP TABLES'!$E$9:$J$32,2,FALSE),"")</f>
        <v>DI</v>
      </c>
      <c r="I533" s="29" t="str">
        <f>IFERROR(VLOOKUP(G533,'LOOK-UP TABLES'!$E$9:$J$32,3,FALSE),"")</f>
        <v>120V</v>
      </c>
      <c r="J533" s="21"/>
      <c r="K533" s="511" t="str">
        <f t="shared" si="206"/>
        <v>SPARE</v>
      </c>
      <c r="L533" s="76"/>
      <c r="M533" s="143" t="str">
        <f>IF($J533&lt;&gt;"",IF(VLOOKUP($J533,INSTRUMENT_LIST!$L$10:$R$716,3,FALSE)=0,"",VLOOKUP($J533,INSTRUMENT_LIST!$L$10:$R$716,3,FALSE)),"")</f>
        <v/>
      </c>
      <c r="N533" s="143" t="str">
        <f>IF($J533&lt;&gt;"",IF(VLOOKUP($J533,INSTRUMENT_LIST!$L$10:$R$716,4,FALSE)=0,"",VLOOKUP($J533,INSTRUMENT_LIST!$L$10:$R$716,4,FALSE)),"")&amp;" "&amp;IF($J533&lt;&gt;"",IF(VLOOKUP($J533,INSTRUMENT_LIST!$L$10:$R$716,5,FALSE)=0,"",SUBSTITUTE(VLOOKUP($J533,INSTRUMENT_LIST!$L$10:$R$716,5,FALSE),"LOCAL CONTROL STATION","LCS")),"")</f>
        <v xml:space="preserve"> </v>
      </c>
      <c r="O533" s="143" t="str">
        <f>IF($J533&lt;&gt;"",IF(VLOOKUP($J533,INSTRUMENT_LIST!$L$10:$R$716,6,FALSE)=0,"",VLOOKUP($J533,INSTRUMENT_LIST!$L$10:$R$716,6,FALSE)),"")</f>
        <v/>
      </c>
      <c r="P533" s="143" t="str">
        <f>IF($J533&lt;&gt;"",IF(VLOOKUP($J533,INSTRUMENT_LIST!$L$10:$R$716,7,FALSE)=0,"",VLOOKUP($J533,INSTRUMENT_LIST!$L$10:$R$716,7,FALSE)),"")</f>
        <v/>
      </c>
      <c r="Q533" s="143" t="str">
        <f t="shared" si="207"/>
        <v xml:space="preserve">  </v>
      </c>
      <c r="R533" s="161"/>
      <c r="S533" s="161"/>
      <c r="T533" s="161"/>
      <c r="U533" s="161"/>
      <c r="V533" s="161"/>
      <c r="W533" s="161"/>
      <c r="X533" s="161"/>
      <c r="Y533" s="161"/>
      <c r="Z533" s="161"/>
      <c r="AA533" s="161"/>
      <c r="AB533" s="68" t="str">
        <f t="shared" si="208"/>
        <v>DI_0705.14</v>
      </c>
      <c r="AC533" s="75"/>
      <c r="AD533" s="75"/>
      <c r="AE533" s="38" t="str">
        <f t="shared" si="209"/>
        <v>SL3-SLW-RCP1</v>
      </c>
      <c r="AF533"/>
      <c r="AG533"/>
      <c r="AH533"/>
      <c r="AI533"/>
    </row>
    <row r="534" spans="1:35" ht="15" customHeight="1" x14ac:dyDescent="0.25">
      <c r="A534" s="263" t="s">
        <v>9</v>
      </c>
      <c r="B534" s="261" t="s">
        <v>523</v>
      </c>
      <c r="C534" s="289" t="s">
        <v>680</v>
      </c>
      <c r="D534" s="73" t="str">
        <f t="shared" si="210"/>
        <v>05</v>
      </c>
      <c r="E534" s="73" t="s">
        <v>591</v>
      </c>
      <c r="F534" s="29" t="str">
        <f>IFERROR(CONCATENATE(VLOOKUP(G534,'LOOK-UP TABLES'!$E$9:$J$32,5,FALSE),C534,D534,VLOOKUP(G534,'LOOK-UP TABLES'!$E$9:$J$32,6,FALSE),E534),"")</f>
        <v>I_0705-15</v>
      </c>
      <c r="G534" s="74" t="s">
        <v>1018</v>
      </c>
      <c r="H534" s="26" t="str">
        <f>IFERROR(VLOOKUP(G534,'LOOK-UP TABLES'!$E$9:$J$32,2,FALSE),"")</f>
        <v>DI</v>
      </c>
      <c r="I534" s="29" t="str">
        <f>IFERROR(VLOOKUP(G534,'LOOK-UP TABLES'!$E$9:$J$32,3,FALSE),"")</f>
        <v>120V</v>
      </c>
      <c r="J534" s="21"/>
      <c r="K534" s="511" t="str">
        <f t="shared" si="206"/>
        <v>SPARE</v>
      </c>
      <c r="L534" s="76"/>
      <c r="M534" s="143" t="str">
        <f>IF($J534&lt;&gt;"",IF(VLOOKUP($J534,INSTRUMENT_LIST!$L$10:$R$716,3,FALSE)=0,"",VLOOKUP($J534,INSTRUMENT_LIST!$L$10:$R$716,3,FALSE)),"")</f>
        <v/>
      </c>
      <c r="N534" s="143" t="str">
        <f>IF($J534&lt;&gt;"",IF(VLOOKUP($J534,INSTRUMENT_LIST!$L$10:$R$716,4,FALSE)=0,"",VLOOKUP($J534,INSTRUMENT_LIST!$L$10:$R$716,4,FALSE)),"")&amp;" "&amp;IF($J534&lt;&gt;"",IF(VLOOKUP($J534,INSTRUMENT_LIST!$L$10:$R$716,5,FALSE)=0,"",SUBSTITUTE(VLOOKUP($J534,INSTRUMENT_LIST!$L$10:$R$716,5,FALSE),"LOCAL CONTROL STATION","LCS")),"")</f>
        <v xml:space="preserve"> </v>
      </c>
      <c r="O534" s="143" t="str">
        <f>IF($J534&lt;&gt;"",IF(VLOOKUP($J534,INSTRUMENT_LIST!$L$10:$R$716,6,FALSE)=0,"",VLOOKUP($J534,INSTRUMENT_LIST!$L$10:$R$716,6,FALSE)),"")</f>
        <v/>
      </c>
      <c r="P534" s="143" t="str">
        <f>IF($J534&lt;&gt;"",IF(VLOOKUP($J534,INSTRUMENT_LIST!$L$10:$R$716,7,FALSE)=0,"",VLOOKUP($J534,INSTRUMENT_LIST!$L$10:$R$716,7,FALSE)),"")</f>
        <v/>
      </c>
      <c r="Q534" s="143" t="str">
        <f t="shared" si="207"/>
        <v xml:space="preserve">  </v>
      </c>
      <c r="R534" s="161"/>
      <c r="S534" s="161"/>
      <c r="T534" s="161"/>
      <c r="U534" s="161"/>
      <c r="V534" s="161"/>
      <c r="W534" s="161"/>
      <c r="X534" s="161"/>
      <c r="Y534" s="161"/>
      <c r="Z534" s="161"/>
      <c r="AA534" s="161"/>
      <c r="AB534" s="68" t="str">
        <f t="shared" si="208"/>
        <v>DI_0705.15</v>
      </c>
      <c r="AC534" s="75"/>
      <c r="AD534" s="75"/>
      <c r="AE534" s="38" t="str">
        <f t="shared" si="209"/>
        <v>SL3-SLW-RCP1</v>
      </c>
      <c r="AF534"/>
      <c r="AG534"/>
      <c r="AH534"/>
      <c r="AI534"/>
    </row>
    <row r="535" spans="1:35" ht="15" customHeight="1" x14ac:dyDescent="0.25">
      <c r="A535" s="321" t="s">
        <v>9</v>
      </c>
      <c r="B535" s="322" t="s">
        <v>523</v>
      </c>
      <c r="C535" s="333" t="s">
        <v>680</v>
      </c>
      <c r="D535" s="324" t="s">
        <v>678</v>
      </c>
      <c r="E535" s="325"/>
      <c r="F535" s="325"/>
      <c r="G535" s="325" t="s">
        <v>853</v>
      </c>
      <c r="H535" s="351"/>
      <c r="I535" s="325" t="s">
        <v>790</v>
      </c>
      <c r="J535" s="352"/>
      <c r="K535" s="352"/>
      <c r="L535" s="353"/>
      <c r="M535" s="351"/>
      <c r="N535" s="351"/>
      <c r="O535" s="325"/>
      <c r="P535" s="325"/>
      <c r="Q535" s="325"/>
      <c r="R535" s="325"/>
      <c r="S535" s="325"/>
      <c r="T535" s="325"/>
      <c r="U535" s="325"/>
      <c r="V535" s="325"/>
      <c r="W535" s="325"/>
      <c r="X535" s="325"/>
      <c r="Y535" s="325"/>
      <c r="Z535" s="325"/>
      <c r="AA535" s="325"/>
      <c r="AB535" s="325"/>
      <c r="AC535" s="323"/>
      <c r="AD535" s="330"/>
      <c r="AE535" s="38" t="str">
        <f t="shared" si="209"/>
        <v>SL3-SLW-RCP1</v>
      </c>
      <c r="AF535"/>
      <c r="AG535"/>
      <c r="AH535"/>
      <c r="AI535"/>
    </row>
    <row r="536" spans="1:35" ht="15" customHeight="1" x14ac:dyDescent="0.25">
      <c r="A536" s="320"/>
      <c r="B536" s="254"/>
      <c r="C536" s="57"/>
      <c r="D536" s="59"/>
      <c r="E536" s="38"/>
      <c r="F536" s="38"/>
      <c r="G536" s="38"/>
      <c r="H536"/>
      <c r="I536" s="38"/>
      <c r="J536" s="336"/>
      <c r="K536" s="347"/>
      <c r="L536" s="350"/>
      <c r="M536"/>
      <c r="N536"/>
      <c r="O536" s="78"/>
      <c r="P536" s="36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57"/>
      <c r="AD536" s="57"/>
      <c r="AF536"/>
      <c r="AG536"/>
      <c r="AH536"/>
      <c r="AI536"/>
    </row>
    <row r="537" spans="1:35" ht="15" customHeight="1" x14ac:dyDescent="0.25">
      <c r="A537" s="264" t="s">
        <v>9</v>
      </c>
      <c r="B537" s="261" t="s">
        <v>523</v>
      </c>
      <c r="C537" s="289" t="s">
        <v>680</v>
      </c>
      <c r="D537" s="73" t="s">
        <v>679</v>
      </c>
      <c r="E537" s="73" t="s">
        <v>786</v>
      </c>
      <c r="F537" s="29" t="str">
        <f>IFERROR(CONCATENATE(VLOOKUP(G537,'LOOK-UP TABLES'!$E$9:$J$32,5,FALSE),C537,D537,VLOOKUP(G537,'LOOK-UP TABLES'!$E$9:$J$32,6,FALSE),E537),"")</f>
        <v>O_0706-00</v>
      </c>
      <c r="G537" s="74" t="s">
        <v>1019</v>
      </c>
      <c r="H537" s="26" t="str">
        <f>IFERROR(VLOOKUP(G537,'LOOK-UP TABLES'!$E$9:$J$32,2,FALSE),"")</f>
        <v>DO</v>
      </c>
      <c r="I537" s="29" t="str">
        <f>IFERROR(VLOOKUP(G537,'LOOK-UP TABLES'!$E$9:$J$32,3,FALSE),"")</f>
        <v>120V</v>
      </c>
      <c r="J537" s="21" t="s">
        <v>1084</v>
      </c>
      <c r="K537" s="511" t="str">
        <f t="shared" ref="K537:K552" si="211">IF(J537&lt;&gt;"",CONCATENATE(J537,L537),"SPARE")</f>
        <v>SL3-SLW-RC1-BK1</v>
      </c>
      <c r="L537" s="76"/>
      <c r="M537" s="143" t="str">
        <f>IF($J537&lt;&gt;"",IF(VLOOKUP($J537,INSTRUMENT_LIST!$L$10:$R$716,3,FALSE)=0,"",VLOOKUP($J537,INSTRUMENT_LIST!$L$10:$R$716,3,FALSE)),"")</f>
        <v>Shiploader 3</v>
      </c>
      <c r="N537" s="143" t="str">
        <f>IF($J537&lt;&gt;"",IF(VLOOKUP($J537,INSTRUMENT_LIST!$L$10:$R$716,4,FALSE)=0,"",VLOOKUP($J537,INSTRUMENT_LIST!$L$10:$R$716,4,FALSE)),"")&amp;" "&amp;IF($J537&lt;&gt;"",IF(VLOOKUP($J537,INSTRUMENT_LIST!$L$10:$R$716,5,FALSE)=0,"",SUBSTITUTE(VLOOKUP($J537,INSTRUMENT_LIST!$L$10:$R$716,5,FALSE),"LOCAL CONTROL STATION","LCS")),"")</f>
        <v>Slew Rail Clamp 1</v>
      </c>
      <c r="O537" s="143" t="str">
        <f>IF($J537&lt;&gt;"",IF(VLOOKUP($J537,INSTRUMENT_LIST!$L$10:$R$716,6,FALSE)=0,"",VLOOKUP($J537,INSTRUMENT_LIST!$L$10:$R$716,6,FALSE)),"")</f>
        <v>Holding Brake</v>
      </c>
      <c r="P537" s="143"/>
      <c r="Q537" s="143" t="str">
        <f t="shared" ref="Q537:Q552" si="212">CONCATENATE(M537,IF(M537&lt;&gt;""," ",""),N537,IF(N537&lt;&gt;""," ",""),O537,IF(O537&lt;&gt;""," ",""),P537,IF(P537&lt;&gt;""," ",""))</f>
        <v xml:space="preserve">Shiploader 3 Slew Rail Clamp 1 Holding Brake </v>
      </c>
      <c r="R537" s="161"/>
      <c r="S537" s="161"/>
      <c r="T537" s="161"/>
      <c r="U537" s="161"/>
      <c r="V537" s="161"/>
      <c r="W537" s="161"/>
      <c r="X537" s="161"/>
      <c r="Y537" s="161"/>
      <c r="Z537" s="161"/>
      <c r="AA537" s="161"/>
      <c r="AB537" s="68" t="str">
        <f t="shared" ref="AB537:AB552" si="213">IF((OR(H537="AI",H537="AO")),CONCATENATE(H537,"_",C537,D537,"_CH[",E537,"]"),CONCATENATE(H537,"_",C537,D537,".",E537))</f>
        <v>DO_0706.00</v>
      </c>
      <c r="AC537" s="75"/>
      <c r="AD537" s="75"/>
      <c r="AE537" s="38" t="str">
        <f t="shared" ref="AE537:AE553" si="214">B537</f>
        <v>SL3-SLW-RCP1</v>
      </c>
      <c r="AF537"/>
      <c r="AG537"/>
      <c r="AH537"/>
      <c r="AI537"/>
    </row>
    <row r="538" spans="1:35" ht="15" customHeight="1" x14ac:dyDescent="0.25">
      <c r="A538" s="264" t="s">
        <v>9</v>
      </c>
      <c r="B538" s="261" t="s">
        <v>523</v>
      </c>
      <c r="C538" s="289" t="s">
        <v>680</v>
      </c>
      <c r="D538" s="73" t="str">
        <f t="shared" ref="D538:D552" si="215">D537</f>
        <v>06</v>
      </c>
      <c r="E538" s="73" t="s">
        <v>645</v>
      </c>
      <c r="F538" s="29" t="str">
        <f>IFERROR(CONCATENATE(VLOOKUP(G538,'LOOK-UP TABLES'!$E$9:$J$32,5,FALSE),C538,D538,VLOOKUP(G538,'LOOK-UP TABLES'!$E$9:$J$32,6,FALSE),E538),"")</f>
        <v>O_0706-01</v>
      </c>
      <c r="G538" s="74" t="s">
        <v>1019</v>
      </c>
      <c r="H538" s="26" t="str">
        <f>IFERROR(VLOOKUP(G538,'LOOK-UP TABLES'!$E$9:$J$32,2,FALSE),"")</f>
        <v>DO</v>
      </c>
      <c r="I538" s="29" t="str">
        <f>IFERROR(VLOOKUP(G538,'LOOK-UP TABLES'!$E$9:$J$32,3,FALSE),"")</f>
        <v>120V</v>
      </c>
      <c r="J538" s="21" t="s">
        <v>1085</v>
      </c>
      <c r="K538" s="511" t="str">
        <f t="shared" si="211"/>
        <v>SL3-SLW-RC2-BK1</v>
      </c>
      <c r="L538" s="76"/>
      <c r="M538" s="143" t="str">
        <f>IF($J538&lt;&gt;"",IF(VLOOKUP($J538,INSTRUMENT_LIST!$L$10:$R$716,3,FALSE)=0,"",VLOOKUP($J538,INSTRUMENT_LIST!$L$10:$R$716,3,FALSE)),"")</f>
        <v>Shiploader 3</v>
      </c>
      <c r="N538" s="143" t="str">
        <f>IF($J538&lt;&gt;"",IF(VLOOKUP($J538,INSTRUMENT_LIST!$L$10:$R$716,4,FALSE)=0,"",VLOOKUP($J538,INSTRUMENT_LIST!$L$10:$R$716,4,FALSE)),"")&amp;" "&amp;IF($J538&lt;&gt;"",IF(VLOOKUP($J538,INSTRUMENT_LIST!$L$10:$R$716,5,FALSE)=0,"",SUBSTITUTE(VLOOKUP($J538,INSTRUMENT_LIST!$L$10:$R$716,5,FALSE),"LOCAL CONTROL STATION","LCS")),"")</f>
        <v>Slew Rail Clamp 2</v>
      </c>
      <c r="O538" s="143" t="str">
        <f>IF($J538&lt;&gt;"",IF(VLOOKUP($J538,INSTRUMENT_LIST!$L$10:$R$716,6,FALSE)=0,"",VLOOKUP($J538,INSTRUMENT_LIST!$L$10:$R$716,6,FALSE)),"")</f>
        <v>Holding Brake</v>
      </c>
      <c r="P538" s="143" t="str">
        <f>IF($J538&lt;&gt;"",IF(VLOOKUP($J538,INSTRUMENT_LIST!$L$10:$R$716,7,FALSE)=0,"",VLOOKUP($J538,INSTRUMENT_LIST!$L$10:$R$716,7,FALSE)),"")</f>
        <v/>
      </c>
      <c r="Q538" s="143" t="str">
        <f t="shared" si="212"/>
        <v xml:space="preserve">Shiploader 3 Slew Rail Clamp 2 Holding Brake </v>
      </c>
      <c r="R538" s="161"/>
      <c r="S538" s="161"/>
      <c r="T538" s="161"/>
      <c r="U538" s="161"/>
      <c r="V538" s="161"/>
      <c r="W538" s="161"/>
      <c r="X538" s="161"/>
      <c r="Y538" s="161"/>
      <c r="Z538" s="161"/>
      <c r="AA538" s="161"/>
      <c r="AB538" s="68" t="str">
        <f t="shared" si="213"/>
        <v>DO_0706.01</v>
      </c>
      <c r="AC538" s="75"/>
      <c r="AD538" s="75"/>
      <c r="AE538" s="38" t="str">
        <f t="shared" si="214"/>
        <v>SL3-SLW-RCP1</v>
      </c>
      <c r="AF538"/>
      <c r="AG538"/>
      <c r="AH538"/>
      <c r="AI538"/>
    </row>
    <row r="539" spans="1:35" ht="15" customHeight="1" x14ac:dyDescent="0.25">
      <c r="A539" s="264" t="s">
        <v>9</v>
      </c>
      <c r="B539" s="261" t="s">
        <v>523</v>
      </c>
      <c r="C539" s="289" t="s">
        <v>680</v>
      </c>
      <c r="D539" s="73" t="str">
        <f t="shared" si="215"/>
        <v>06</v>
      </c>
      <c r="E539" s="73" t="s">
        <v>660</v>
      </c>
      <c r="F539" s="29" t="str">
        <f>IFERROR(CONCATENATE(VLOOKUP(G539,'LOOK-UP TABLES'!$E$9:$J$32,5,FALSE),C539,D539,VLOOKUP(G539,'LOOK-UP TABLES'!$E$9:$J$32,6,FALSE),E539),"")</f>
        <v>O_0706-02</v>
      </c>
      <c r="G539" s="74" t="s">
        <v>1019</v>
      </c>
      <c r="H539" s="26" t="str">
        <f>IFERROR(VLOOKUP(G539,'LOOK-UP TABLES'!$E$9:$J$32,2,FALSE),"")</f>
        <v>DO</v>
      </c>
      <c r="I539" s="29" t="str">
        <f>IFERROR(VLOOKUP(G539,'LOOK-UP TABLES'!$E$9:$J$32,3,FALSE),"")</f>
        <v>120V</v>
      </c>
      <c r="J539" s="21"/>
      <c r="K539" s="511" t="str">
        <f t="shared" si="211"/>
        <v>SPARE</v>
      </c>
      <c r="L539" s="76"/>
      <c r="M539" s="143" t="str">
        <f>IF($J539&lt;&gt;"",IF(VLOOKUP($J539,INSTRUMENT_LIST!$L$10:$R$716,3,FALSE)=0,"",VLOOKUP($J539,INSTRUMENT_LIST!$L$10:$R$716,3,FALSE)),"")</f>
        <v/>
      </c>
      <c r="N539" s="143" t="str">
        <f>IF($J539&lt;&gt;"",IF(VLOOKUP($J539,INSTRUMENT_LIST!$L$10:$R$716,4,FALSE)=0,"",VLOOKUP($J539,INSTRUMENT_LIST!$L$10:$R$716,4,FALSE)),"")&amp;" "&amp;IF($J539&lt;&gt;"",IF(VLOOKUP($J539,INSTRUMENT_LIST!$L$10:$R$716,5,FALSE)=0,"",SUBSTITUTE(VLOOKUP($J539,INSTRUMENT_LIST!$L$10:$R$716,5,FALSE),"LOCAL CONTROL STATION","LCS")),"")</f>
        <v xml:space="preserve"> </v>
      </c>
      <c r="O539" s="143" t="str">
        <f>IF($J539&lt;&gt;"",IF(VLOOKUP($J539,INSTRUMENT_LIST!$L$10:$R$716,6,FALSE)=0,"",VLOOKUP($J539,INSTRUMENT_LIST!$L$10:$R$716,6,FALSE)),"")</f>
        <v/>
      </c>
      <c r="P539" s="143" t="str">
        <f>IF($J539&lt;&gt;"",IF(VLOOKUP($J539,INSTRUMENT_LIST!$L$10:$R$716,7,FALSE)=0,"",VLOOKUP($J539,INSTRUMENT_LIST!$L$10:$R$716,7,FALSE)),"")</f>
        <v/>
      </c>
      <c r="Q539" s="143" t="str">
        <f t="shared" si="212"/>
        <v xml:space="preserve">  </v>
      </c>
      <c r="R539" s="161"/>
      <c r="S539" s="161"/>
      <c r="T539" s="161"/>
      <c r="U539" s="161"/>
      <c r="V539" s="161"/>
      <c r="W539" s="161"/>
      <c r="X539" s="161"/>
      <c r="Y539" s="161"/>
      <c r="Z539" s="161"/>
      <c r="AA539" s="161"/>
      <c r="AB539" s="68" t="str">
        <f t="shared" si="213"/>
        <v>DO_0706.02</v>
      </c>
      <c r="AC539" s="75"/>
      <c r="AD539" s="75"/>
      <c r="AE539" s="38" t="str">
        <f t="shared" si="214"/>
        <v>SL3-SLW-RCP1</v>
      </c>
      <c r="AF539"/>
      <c r="AG539"/>
      <c r="AH539"/>
      <c r="AI539"/>
    </row>
    <row r="540" spans="1:35" ht="15" customHeight="1" x14ac:dyDescent="0.25">
      <c r="A540" s="264" t="s">
        <v>9</v>
      </c>
      <c r="B540" s="261" t="s">
        <v>523</v>
      </c>
      <c r="C540" s="289" t="s">
        <v>680</v>
      </c>
      <c r="D540" s="73" t="str">
        <f t="shared" si="215"/>
        <v>06</v>
      </c>
      <c r="E540" s="73" t="s">
        <v>661</v>
      </c>
      <c r="F540" s="29" t="str">
        <f>IFERROR(CONCATENATE(VLOOKUP(G540,'LOOK-UP TABLES'!$E$9:$J$32,5,FALSE),C540,D540,VLOOKUP(G540,'LOOK-UP TABLES'!$E$9:$J$32,6,FALSE),E540),"")</f>
        <v>O_0706-03</v>
      </c>
      <c r="G540" s="74" t="s">
        <v>1019</v>
      </c>
      <c r="H540" s="26" t="str">
        <f>IFERROR(VLOOKUP(G540,'LOOK-UP TABLES'!$E$9:$J$32,2,FALSE),"")</f>
        <v>DO</v>
      </c>
      <c r="I540" s="29" t="str">
        <f>IFERROR(VLOOKUP(G540,'LOOK-UP TABLES'!$E$9:$J$32,3,FALSE),"")</f>
        <v>120V</v>
      </c>
      <c r="J540" s="138"/>
      <c r="K540" s="511" t="str">
        <f t="shared" si="211"/>
        <v>SPARE</v>
      </c>
      <c r="L540" s="76"/>
      <c r="M540" s="143" t="str">
        <f>IF($J540&lt;&gt;"",IF(VLOOKUP($J540,INSTRUMENT_LIST!$L$10:$R$716,3,FALSE)=0,"",VLOOKUP($J540,INSTRUMENT_LIST!$L$10:$R$716,3,FALSE)),"")</f>
        <v/>
      </c>
      <c r="N540" s="143" t="str">
        <f>IF($J540&lt;&gt;"",IF(VLOOKUP($J540,INSTRUMENT_LIST!$L$10:$R$716,4,FALSE)=0,"",VLOOKUP($J540,INSTRUMENT_LIST!$L$10:$R$716,4,FALSE)),"")&amp;" "&amp;IF($J540&lt;&gt;"",IF(VLOOKUP($J540,INSTRUMENT_LIST!$L$10:$R$716,5,FALSE)=0,"",SUBSTITUTE(VLOOKUP($J540,INSTRUMENT_LIST!$L$10:$R$716,5,FALSE),"LOCAL CONTROL STATION","LCS")),"")</f>
        <v xml:space="preserve"> </v>
      </c>
      <c r="O540" s="143" t="str">
        <f>IF($J540&lt;&gt;"",IF(VLOOKUP($J540,INSTRUMENT_LIST!$L$10:$R$716,6,FALSE)=0,"",VLOOKUP($J540,INSTRUMENT_LIST!$L$10:$R$716,6,FALSE)),"")</f>
        <v/>
      </c>
      <c r="P540" s="143" t="str">
        <f>IF($J540&lt;&gt;"",IF(VLOOKUP($J540,INSTRUMENT_LIST!$L$10:$R$716,7,FALSE)=0,"",VLOOKUP($J540,INSTRUMENT_LIST!$L$10:$R$716,7,FALSE)),"")</f>
        <v/>
      </c>
      <c r="Q540" s="143" t="str">
        <f t="shared" si="212"/>
        <v xml:space="preserve">  </v>
      </c>
      <c r="R540" s="161"/>
      <c r="S540" s="161"/>
      <c r="T540" s="161"/>
      <c r="U540" s="161"/>
      <c r="V540" s="161"/>
      <c r="W540" s="161"/>
      <c r="X540" s="161"/>
      <c r="Y540" s="161"/>
      <c r="Z540" s="161"/>
      <c r="AA540" s="161"/>
      <c r="AB540" s="68" t="str">
        <f t="shared" si="213"/>
        <v>DO_0706.03</v>
      </c>
      <c r="AC540" s="75"/>
      <c r="AD540" s="75"/>
      <c r="AE540" s="38" t="str">
        <f t="shared" si="214"/>
        <v>SL3-SLW-RCP1</v>
      </c>
      <c r="AF540"/>
      <c r="AG540"/>
      <c r="AH540"/>
      <c r="AI540"/>
    </row>
    <row r="541" spans="1:35" ht="15" customHeight="1" x14ac:dyDescent="0.25">
      <c r="A541" s="264" t="s">
        <v>9</v>
      </c>
      <c r="B541" s="261" t="s">
        <v>523</v>
      </c>
      <c r="C541" s="289" t="s">
        <v>680</v>
      </c>
      <c r="D541" s="73" t="str">
        <f t="shared" si="215"/>
        <v>06</v>
      </c>
      <c r="E541" s="73" t="s">
        <v>676</v>
      </c>
      <c r="F541" s="29" t="str">
        <f>IFERROR(CONCATENATE(VLOOKUP(G541,'LOOK-UP TABLES'!$E$9:$J$32,5,FALSE),C541,D541,VLOOKUP(G541,'LOOK-UP TABLES'!$E$9:$J$32,6,FALSE),E541),"")</f>
        <v>O_0706-04</v>
      </c>
      <c r="G541" s="74" t="s">
        <v>1019</v>
      </c>
      <c r="H541" s="26" t="str">
        <f>IFERROR(VLOOKUP(G541,'LOOK-UP TABLES'!$E$9:$J$32,2,FALSE),"")</f>
        <v>DO</v>
      </c>
      <c r="I541" s="29" t="str">
        <f>IFERROR(VLOOKUP(G541,'LOOK-UP TABLES'!$E$9:$J$32,3,FALSE),"")</f>
        <v>120V</v>
      </c>
      <c r="J541" s="21"/>
      <c r="K541" s="511" t="str">
        <f t="shared" si="211"/>
        <v>SPARE</v>
      </c>
      <c r="L541" s="76"/>
      <c r="M541" s="143" t="str">
        <f>IF($J541&lt;&gt;"",IF(VLOOKUP($J541,INSTRUMENT_LIST!$L$10:$R$716,3,FALSE)=0,"",VLOOKUP($J541,INSTRUMENT_LIST!$L$10:$R$716,3,FALSE)),"")</f>
        <v/>
      </c>
      <c r="N541" s="143" t="str">
        <f>IF($J541&lt;&gt;"",IF(VLOOKUP($J541,INSTRUMENT_LIST!$L$10:$R$716,4,FALSE)=0,"",VLOOKUP($J541,INSTRUMENT_LIST!$L$10:$R$716,4,FALSE)),"")&amp;" "&amp;IF($J541&lt;&gt;"",IF(VLOOKUP($J541,INSTRUMENT_LIST!$L$10:$R$716,5,FALSE)=0,"",SUBSTITUTE(VLOOKUP($J541,INSTRUMENT_LIST!$L$10:$R$716,5,FALSE),"LOCAL CONTROL STATION","LCS")),"")</f>
        <v xml:space="preserve"> </v>
      </c>
      <c r="O541" s="143" t="str">
        <f>IF($J541&lt;&gt;"",IF(VLOOKUP($J541,INSTRUMENT_LIST!$L$10:$R$716,6,FALSE)=0,"",VLOOKUP($J541,INSTRUMENT_LIST!$L$10:$R$716,6,FALSE)),"")</f>
        <v/>
      </c>
      <c r="P541" s="143" t="str">
        <f>IF($J541&lt;&gt;"",IF(VLOOKUP($J541,INSTRUMENT_LIST!$L$10:$R$716,7,FALSE)=0,"",VLOOKUP($J541,INSTRUMENT_LIST!$L$10:$R$716,7,FALSE)),"")</f>
        <v/>
      </c>
      <c r="Q541" s="143" t="str">
        <f t="shared" si="212"/>
        <v xml:space="preserve">  </v>
      </c>
      <c r="R541" s="161"/>
      <c r="S541" s="161"/>
      <c r="T541" s="161"/>
      <c r="U541" s="161"/>
      <c r="V541" s="161"/>
      <c r="W541" s="161"/>
      <c r="X541" s="161"/>
      <c r="Y541" s="161"/>
      <c r="Z541" s="161"/>
      <c r="AA541" s="161"/>
      <c r="AB541" s="68" t="str">
        <f t="shared" si="213"/>
        <v>DO_0706.04</v>
      </c>
      <c r="AC541" s="75"/>
      <c r="AD541" s="75"/>
      <c r="AE541" s="38" t="str">
        <f t="shared" si="214"/>
        <v>SL3-SLW-RCP1</v>
      </c>
      <c r="AF541"/>
      <c r="AG541"/>
      <c r="AH541"/>
      <c r="AI541"/>
    </row>
    <row r="542" spans="1:35" ht="15" customHeight="1" x14ac:dyDescent="0.25">
      <c r="A542" s="264" t="s">
        <v>9</v>
      </c>
      <c r="B542" s="261" t="s">
        <v>523</v>
      </c>
      <c r="C542" s="289" t="s">
        <v>680</v>
      </c>
      <c r="D542" s="73" t="str">
        <f t="shared" si="215"/>
        <v>06</v>
      </c>
      <c r="E542" s="73" t="s">
        <v>678</v>
      </c>
      <c r="F542" s="29" t="str">
        <f>IFERROR(CONCATENATE(VLOOKUP(G542,'LOOK-UP TABLES'!$E$9:$J$32,5,FALSE),C542,D542,VLOOKUP(G542,'LOOK-UP TABLES'!$E$9:$J$32,6,FALSE),E542),"")</f>
        <v>O_0706-05</v>
      </c>
      <c r="G542" s="74" t="s">
        <v>1019</v>
      </c>
      <c r="H542" s="26" t="str">
        <f>IFERROR(VLOOKUP(G542,'LOOK-UP TABLES'!$E$9:$J$32,2,FALSE),"")</f>
        <v>DO</v>
      </c>
      <c r="I542" s="29" t="str">
        <f>IFERROR(VLOOKUP(G542,'LOOK-UP TABLES'!$E$9:$J$32,3,FALSE),"")</f>
        <v>120V</v>
      </c>
      <c r="J542" s="138" t="s">
        <v>1060</v>
      </c>
      <c r="K542" s="511" t="str">
        <f t="shared" si="211"/>
        <v>SL3-SLW-RCP1-CR33</v>
      </c>
      <c r="L542" s="76"/>
      <c r="M542" s="143" t="s">
        <v>61</v>
      </c>
      <c r="N542" s="143" t="s">
        <v>1086</v>
      </c>
      <c r="O542" s="143" t="s">
        <v>1087</v>
      </c>
      <c r="P542" s="143"/>
      <c r="Q542" s="143" t="str">
        <f t="shared" si="212"/>
        <v xml:space="preserve">Shiploader 3 Slew Motor 1 to 8 Space Heaters Contactor CR33 </v>
      </c>
      <c r="R542" s="161"/>
      <c r="S542" s="161"/>
      <c r="T542" s="161"/>
      <c r="U542" s="161"/>
      <c r="V542" s="161"/>
      <c r="W542" s="161"/>
      <c r="X542" s="161"/>
      <c r="Y542" s="161"/>
      <c r="Z542" s="161"/>
      <c r="AA542" s="161"/>
      <c r="AB542" s="68" t="str">
        <f t="shared" si="213"/>
        <v>DO_0706.05</v>
      </c>
      <c r="AC542" s="75"/>
      <c r="AD542" s="75"/>
      <c r="AE542" s="38" t="str">
        <f t="shared" si="214"/>
        <v>SL3-SLW-RCP1</v>
      </c>
      <c r="AF542"/>
      <c r="AG542"/>
      <c r="AH542"/>
      <c r="AI542"/>
    </row>
    <row r="543" spans="1:35" ht="15" customHeight="1" x14ac:dyDescent="0.25">
      <c r="A543" s="264" t="s">
        <v>9</v>
      </c>
      <c r="B543" s="261" t="s">
        <v>523</v>
      </c>
      <c r="C543" s="289" t="s">
        <v>680</v>
      </c>
      <c r="D543" s="73" t="str">
        <f t="shared" si="215"/>
        <v>06</v>
      </c>
      <c r="E543" s="73" t="s">
        <v>679</v>
      </c>
      <c r="F543" s="29" t="str">
        <f>IFERROR(CONCATENATE(VLOOKUP(G543,'LOOK-UP TABLES'!$E$9:$J$32,5,FALSE),C543,D543,VLOOKUP(G543,'LOOK-UP TABLES'!$E$9:$J$32,6,FALSE),E543),"")</f>
        <v>O_0706-06</v>
      </c>
      <c r="G543" s="74" t="s">
        <v>1019</v>
      </c>
      <c r="H543" s="26" t="str">
        <f>IFERROR(VLOOKUP(G543,'LOOK-UP TABLES'!$E$9:$J$32,2,FALSE),"")</f>
        <v>DO</v>
      </c>
      <c r="I543" s="29" t="str">
        <f>IFERROR(VLOOKUP(G543,'LOOK-UP TABLES'!$E$9:$J$32,3,FALSE),"")</f>
        <v>120V</v>
      </c>
      <c r="J543" s="21" t="s">
        <v>1088</v>
      </c>
      <c r="K543" s="511" t="str">
        <f t="shared" ref="K543" si="216">IF(J543&lt;&gt;"",CONCATENATE(J543,L543),"SPARE")</f>
        <v>SL3-SLW-BK1-8</v>
      </c>
      <c r="L543" s="76"/>
      <c r="M543" s="143" t="s">
        <v>61</v>
      </c>
      <c r="N543" s="143" t="s">
        <v>1089</v>
      </c>
      <c r="O543" s="143" t="s">
        <v>1090</v>
      </c>
      <c r="P543" s="143"/>
      <c r="Q543" s="143" t="str">
        <f t="shared" si="212"/>
        <v xml:space="preserve">Shiploader 3 Slew Motor 1 to 8 Brakes Contactor CR31A and CR31B </v>
      </c>
      <c r="R543" s="161"/>
      <c r="S543" s="161"/>
      <c r="T543" s="161"/>
      <c r="U543" s="161"/>
      <c r="V543" s="161"/>
      <c r="W543" s="161"/>
      <c r="X543" s="161"/>
      <c r="Y543" s="161"/>
      <c r="Z543" s="161"/>
      <c r="AA543" s="161"/>
      <c r="AB543" s="68" t="str">
        <f t="shared" si="213"/>
        <v>DO_0706.06</v>
      </c>
      <c r="AC543" s="75"/>
      <c r="AD543" s="75"/>
      <c r="AE543" s="38" t="str">
        <f t="shared" si="214"/>
        <v>SL3-SLW-RCP1</v>
      </c>
      <c r="AF543"/>
      <c r="AG543"/>
      <c r="AH543"/>
      <c r="AI543"/>
    </row>
    <row r="544" spans="1:35" ht="15" customHeight="1" x14ac:dyDescent="0.25">
      <c r="A544" s="264" t="s">
        <v>9</v>
      </c>
      <c r="B544" s="261" t="s">
        <v>523</v>
      </c>
      <c r="C544" s="289" t="s">
        <v>680</v>
      </c>
      <c r="D544" s="73" t="str">
        <f t="shared" si="215"/>
        <v>06</v>
      </c>
      <c r="E544" s="73" t="s">
        <v>680</v>
      </c>
      <c r="F544" s="29" t="str">
        <f>IFERROR(CONCATENATE(VLOOKUP(G544,'LOOK-UP TABLES'!$E$9:$J$32,5,FALSE),C544,D544,VLOOKUP(G544,'LOOK-UP TABLES'!$E$9:$J$32,6,FALSE),E544),"")</f>
        <v>O_0706-07</v>
      </c>
      <c r="G544" s="74" t="s">
        <v>1019</v>
      </c>
      <c r="H544" s="26" t="str">
        <f>IFERROR(VLOOKUP(G544,'LOOK-UP TABLES'!$E$9:$J$32,2,FALSE),"")</f>
        <v>DO</v>
      </c>
      <c r="I544" s="29" t="str">
        <f>IFERROR(VLOOKUP(G544,'LOOK-UP TABLES'!$E$9:$J$32,3,FALSE),"")</f>
        <v>120V</v>
      </c>
      <c r="J544" s="21" t="s">
        <v>1091</v>
      </c>
      <c r="K544" s="511" t="str">
        <f t="shared" ref="K544" si="217">IF(J544&lt;&gt;"",CONCATENATE(J544,L544),"SPARE")</f>
        <v>SL3-SLW-BK1-8-HE1</v>
      </c>
      <c r="L544" s="76"/>
      <c r="M544" s="143" t="s">
        <v>61</v>
      </c>
      <c r="N544" s="143" t="s">
        <v>1092</v>
      </c>
      <c r="O544" s="143" t="s">
        <v>1093</v>
      </c>
      <c r="P544" s="143"/>
      <c r="Q544" s="143" t="str">
        <f t="shared" si="212"/>
        <v xml:space="preserve">Shiploader 3 Slew Motor 1 to 8 Brake Heaters Control Relays </v>
      </c>
      <c r="R544" s="161"/>
      <c r="S544" s="161"/>
      <c r="T544" s="161"/>
      <c r="U544" s="161"/>
      <c r="V544" s="161"/>
      <c r="W544" s="161"/>
      <c r="X544" s="161"/>
      <c r="Y544" s="161"/>
      <c r="Z544" s="161"/>
      <c r="AA544" s="161"/>
      <c r="AB544" s="68" t="str">
        <f t="shared" si="213"/>
        <v>DO_0706.07</v>
      </c>
      <c r="AC544" s="75"/>
      <c r="AD544" s="75"/>
      <c r="AE544" s="38" t="str">
        <f t="shared" si="214"/>
        <v>SL3-SLW-RCP1</v>
      </c>
      <c r="AF544"/>
      <c r="AG544"/>
      <c r="AH544"/>
      <c r="AI544"/>
    </row>
    <row r="545" spans="1:35" ht="15" customHeight="1" x14ac:dyDescent="0.25">
      <c r="A545" s="264" t="s">
        <v>9</v>
      </c>
      <c r="B545" s="261" t="s">
        <v>523</v>
      </c>
      <c r="C545" s="289" t="s">
        <v>680</v>
      </c>
      <c r="D545" s="73" t="str">
        <f t="shared" si="215"/>
        <v>06</v>
      </c>
      <c r="E545" s="73" t="s">
        <v>682</v>
      </c>
      <c r="F545" s="29" t="str">
        <f>IFERROR(CONCATENATE(VLOOKUP(G545,'LOOK-UP TABLES'!$E$9:$J$32,5,FALSE),C545,D545,VLOOKUP(G545,'LOOK-UP TABLES'!$E$9:$J$32,6,FALSE),E545),"")</f>
        <v>O_0706-08</v>
      </c>
      <c r="G545" s="74" t="s">
        <v>1019</v>
      </c>
      <c r="H545" s="26" t="str">
        <f>IFERROR(VLOOKUP(G545,'LOOK-UP TABLES'!$E$9:$J$32,2,FALSE),"")</f>
        <v>DO</v>
      </c>
      <c r="I545" s="29" t="str">
        <f>IFERROR(VLOOKUP(G545,'LOOK-UP TABLES'!$E$9:$J$32,3,FALSE),"")</f>
        <v>120V</v>
      </c>
      <c r="J545" s="21" t="s">
        <v>1094</v>
      </c>
      <c r="K545" s="511" t="str">
        <f t="shared" si="211"/>
        <v>SL3-SLW-YA1</v>
      </c>
      <c r="L545" s="76"/>
      <c r="M545" s="143" t="str">
        <f>IF($J545&lt;&gt;"",IF(VLOOKUP($J545,INSTRUMENT_LIST!$L$10:$R$716,3,FALSE)=0,"",VLOOKUP($J545,INSTRUMENT_LIST!$L$10:$R$716,3,FALSE)),"")</f>
        <v>Shiploader 3</v>
      </c>
      <c r="N545" s="143" t="str">
        <f>IF($J545&lt;&gt;"",IF(VLOOKUP($J545,INSTRUMENT_LIST!$L$10:$R$716,4,FALSE)=0,"",VLOOKUP($J545,INSTRUMENT_LIST!$L$10:$R$716,4,FALSE)),"")&amp;" "&amp;IF($J545&lt;&gt;"",IF(VLOOKUP($J545,INSTRUMENT_LIST!$L$10:$R$716,5,FALSE)=0,"",SUBSTITUTE(VLOOKUP($J545,INSTRUMENT_LIST!$L$10:$R$716,5,FALSE),"LOCAL CONTROL STATION","LCS")),"")</f>
        <v xml:space="preserve">Slew </v>
      </c>
      <c r="O545" s="143" t="str">
        <f>IF($J545&lt;&gt;"",IF(VLOOKUP($J545,INSTRUMENT_LIST!$L$10:$R$716,6,FALSE)=0,"",VLOOKUP($J545,INSTRUMENT_LIST!$L$10:$R$716,6,FALSE)),"")</f>
        <v>Movement Warning</v>
      </c>
      <c r="P545" s="143" t="str">
        <f>IF($J545&lt;&gt;"",IF(VLOOKUP($J545,INSTRUMENT_LIST!$L$10:$R$716,7,FALSE)=0,"",VLOOKUP($J545,INSTRUMENT_LIST!$L$10:$R$716,7,FALSE)),"")</f>
        <v>Horn</v>
      </c>
      <c r="Q545" s="143" t="str">
        <f t="shared" si="212"/>
        <v xml:space="preserve">Shiploader 3 Slew  Movement Warning Horn </v>
      </c>
      <c r="R545" s="161"/>
      <c r="S545" s="161"/>
      <c r="T545" s="161"/>
      <c r="U545" s="161"/>
      <c r="V545" s="161"/>
      <c r="W545" s="161"/>
      <c r="X545" s="161"/>
      <c r="Y545" s="161"/>
      <c r="Z545" s="161"/>
      <c r="AA545" s="161"/>
      <c r="AB545" s="68" t="str">
        <f t="shared" si="213"/>
        <v>DO_0706.08</v>
      </c>
      <c r="AC545" s="26"/>
      <c r="AD545" s="75"/>
      <c r="AE545" s="38" t="str">
        <f t="shared" si="214"/>
        <v>SL3-SLW-RCP1</v>
      </c>
      <c r="AF545"/>
      <c r="AG545"/>
      <c r="AH545"/>
      <c r="AI545"/>
    </row>
    <row r="546" spans="1:35" ht="15" customHeight="1" x14ac:dyDescent="0.25">
      <c r="A546" s="264" t="s">
        <v>9</v>
      </c>
      <c r="B546" s="261" t="s">
        <v>523</v>
      </c>
      <c r="C546" s="289" t="s">
        <v>680</v>
      </c>
      <c r="D546" s="73" t="str">
        <f t="shared" si="215"/>
        <v>06</v>
      </c>
      <c r="E546" s="73" t="s">
        <v>683</v>
      </c>
      <c r="F546" s="29" t="str">
        <f>IFERROR(CONCATENATE(VLOOKUP(G546,'LOOK-UP TABLES'!$E$9:$J$32,5,FALSE),C546,D546,VLOOKUP(G546,'LOOK-UP TABLES'!$E$9:$J$32,6,FALSE),E546),"")</f>
        <v>O_0706-09</v>
      </c>
      <c r="G546" s="74" t="s">
        <v>1019</v>
      </c>
      <c r="H546" s="26" t="str">
        <f>IFERROR(VLOOKUP(G546,'LOOK-UP TABLES'!$E$9:$J$32,2,FALSE),"")</f>
        <v>DO</v>
      </c>
      <c r="I546" s="29" t="str">
        <f>IFERROR(VLOOKUP(G546,'LOOK-UP TABLES'!$E$9:$J$32,3,FALSE),"")</f>
        <v>120V</v>
      </c>
      <c r="J546" s="21" t="s">
        <v>1095</v>
      </c>
      <c r="K546" s="511" t="str">
        <f t="shared" si="211"/>
        <v>SL3-SLW-YL1</v>
      </c>
      <c r="L546" s="76"/>
      <c r="M546" s="143" t="str">
        <f>IF($J546&lt;&gt;"",IF(VLOOKUP($J546,INSTRUMENT_LIST!$L$10:$R$716,3,FALSE)=0,"",VLOOKUP($J546,INSTRUMENT_LIST!$L$10:$R$716,3,FALSE)),"")</f>
        <v>Shiploader 3</v>
      </c>
      <c r="N546" s="143" t="str">
        <f>IF($J546&lt;&gt;"",IF(VLOOKUP($J546,INSTRUMENT_LIST!$L$10:$R$716,4,FALSE)=0,"",VLOOKUP($J546,INSTRUMENT_LIST!$L$10:$R$716,4,FALSE)),"")&amp;" "&amp;IF($J546&lt;&gt;"",IF(VLOOKUP($J546,INSTRUMENT_LIST!$L$10:$R$716,5,FALSE)=0,"",SUBSTITUTE(VLOOKUP($J546,INSTRUMENT_LIST!$L$10:$R$716,5,FALSE),"LOCAL CONTROL STATION","LCS")),"")</f>
        <v>Slew Left</v>
      </c>
      <c r="O546" s="143" t="str">
        <f>IF($J546&lt;&gt;"",IF(VLOOKUP($J546,INSTRUMENT_LIST!$L$10:$R$716,6,FALSE)=0,"",VLOOKUP($J546,INSTRUMENT_LIST!$L$10:$R$716,6,FALSE)),"")</f>
        <v>Movement</v>
      </c>
      <c r="P546" s="143" t="str">
        <f>IF($J546&lt;&gt;"",IF(VLOOKUP($J546,INSTRUMENT_LIST!$L$10:$R$716,7,FALSE)=0,"",VLOOKUP($J546,INSTRUMENT_LIST!$L$10:$R$716,7,FALSE)),"")</f>
        <v>Warning Light</v>
      </c>
      <c r="Q546" s="143" t="str">
        <f t="shared" si="212"/>
        <v xml:space="preserve">Shiploader 3 Slew Left Movement Warning Light </v>
      </c>
      <c r="R546" s="161"/>
      <c r="S546" s="161"/>
      <c r="T546" s="161"/>
      <c r="U546" s="161"/>
      <c r="V546" s="161"/>
      <c r="W546" s="161"/>
      <c r="X546" s="161"/>
      <c r="Y546" s="161"/>
      <c r="Z546" s="161"/>
      <c r="AA546" s="161"/>
      <c r="AB546" s="68" t="str">
        <f t="shared" si="213"/>
        <v>DO_0706.09</v>
      </c>
      <c r="AC546" s="26"/>
      <c r="AD546" s="75"/>
      <c r="AE546" s="38" t="str">
        <f t="shared" si="214"/>
        <v>SL3-SLW-RCP1</v>
      </c>
      <c r="AF546"/>
      <c r="AG546"/>
      <c r="AH546"/>
      <c r="AI546"/>
    </row>
    <row r="547" spans="1:35" ht="15" customHeight="1" x14ac:dyDescent="0.25">
      <c r="A547" s="264" t="s">
        <v>9</v>
      </c>
      <c r="B547" s="261" t="s">
        <v>523</v>
      </c>
      <c r="C547" s="289" t="s">
        <v>680</v>
      </c>
      <c r="D547" s="73" t="str">
        <f t="shared" si="215"/>
        <v>06</v>
      </c>
      <c r="E547" s="73" t="s">
        <v>582</v>
      </c>
      <c r="F547" s="29" t="str">
        <f>IFERROR(CONCATENATE(VLOOKUP(G547,'LOOK-UP TABLES'!$E$9:$J$32,5,FALSE),C547,D547,VLOOKUP(G547,'LOOK-UP TABLES'!$E$9:$J$32,6,FALSE),E547),"")</f>
        <v>O_0706-10</v>
      </c>
      <c r="G547" s="74" t="s">
        <v>1019</v>
      </c>
      <c r="H547" s="26" t="str">
        <f>IFERROR(VLOOKUP(G547,'LOOK-UP TABLES'!$E$9:$J$32,2,FALSE),"")</f>
        <v>DO</v>
      </c>
      <c r="I547" s="29" t="str">
        <f>IFERROR(VLOOKUP(G547,'LOOK-UP TABLES'!$E$9:$J$32,3,FALSE),"")</f>
        <v>120V</v>
      </c>
      <c r="J547" s="21" t="s">
        <v>1096</v>
      </c>
      <c r="K547" s="511" t="str">
        <f t="shared" si="211"/>
        <v>SL3-SLW-YL2</v>
      </c>
      <c r="L547" s="76"/>
      <c r="M547" s="143" t="str">
        <f>IF($J547&lt;&gt;"",IF(VLOOKUP($J547,INSTRUMENT_LIST!$L$10:$R$716,3,FALSE)=0,"",VLOOKUP($J547,INSTRUMENT_LIST!$L$10:$R$716,3,FALSE)),"")</f>
        <v>Shiploader 3</v>
      </c>
      <c r="N547" s="143" t="str">
        <f>IF($J547&lt;&gt;"",IF(VLOOKUP($J547,INSTRUMENT_LIST!$L$10:$R$716,4,FALSE)=0,"",VLOOKUP($J547,INSTRUMENT_LIST!$L$10:$R$716,4,FALSE)),"")&amp;" "&amp;IF($J547&lt;&gt;"",IF(VLOOKUP($J547,INSTRUMENT_LIST!$L$10:$R$716,5,FALSE)=0,"",SUBSTITUTE(VLOOKUP($J547,INSTRUMENT_LIST!$L$10:$R$716,5,FALSE),"LOCAL CONTROL STATION","LCS")),"")</f>
        <v>Slew Right</v>
      </c>
      <c r="O547" s="143" t="str">
        <f>IF($J547&lt;&gt;"",IF(VLOOKUP($J547,INSTRUMENT_LIST!$L$10:$R$716,6,FALSE)=0,"",VLOOKUP($J547,INSTRUMENT_LIST!$L$10:$R$716,6,FALSE)),"")</f>
        <v>Movement</v>
      </c>
      <c r="P547" s="143" t="str">
        <f>IF($J547&lt;&gt;"",IF(VLOOKUP($J547,INSTRUMENT_LIST!$L$10:$R$716,7,FALSE)=0,"",VLOOKUP($J547,INSTRUMENT_LIST!$L$10:$R$716,7,FALSE)),"")</f>
        <v>Warning Light</v>
      </c>
      <c r="Q547" s="143" t="str">
        <f t="shared" si="212"/>
        <v xml:space="preserve">Shiploader 3 Slew Right Movement Warning Light </v>
      </c>
      <c r="R547" s="161"/>
      <c r="S547" s="161"/>
      <c r="T547" s="161"/>
      <c r="U547" s="161"/>
      <c r="V547" s="161"/>
      <c r="W547" s="161"/>
      <c r="X547" s="161"/>
      <c r="Y547" s="161"/>
      <c r="Z547" s="161"/>
      <c r="AA547" s="161"/>
      <c r="AB547" s="68" t="str">
        <f t="shared" si="213"/>
        <v>DO_0706.10</v>
      </c>
      <c r="AC547" s="26"/>
      <c r="AD547" s="75"/>
      <c r="AE547" s="38" t="str">
        <f t="shared" si="214"/>
        <v>SL3-SLW-RCP1</v>
      </c>
      <c r="AF547"/>
      <c r="AG547"/>
      <c r="AH547"/>
      <c r="AI547"/>
    </row>
    <row r="548" spans="1:35" ht="15" customHeight="1" x14ac:dyDescent="0.25">
      <c r="A548" s="264" t="s">
        <v>9</v>
      </c>
      <c r="B548" s="261" t="s">
        <v>523</v>
      </c>
      <c r="C548" s="289" t="s">
        <v>680</v>
      </c>
      <c r="D548" s="73" t="str">
        <f t="shared" si="215"/>
        <v>06</v>
      </c>
      <c r="E548" s="73" t="s">
        <v>392</v>
      </c>
      <c r="F548" s="29" t="str">
        <f>IFERROR(CONCATENATE(VLOOKUP(G548,'LOOK-UP TABLES'!$E$9:$J$32,5,FALSE),C548,D548,VLOOKUP(G548,'LOOK-UP TABLES'!$E$9:$J$32,6,FALSE),E548),"")</f>
        <v>O_0706-11</v>
      </c>
      <c r="G548" s="74" t="s">
        <v>1019</v>
      </c>
      <c r="H548" s="26" t="str">
        <f>IFERROR(VLOOKUP(G548,'LOOK-UP TABLES'!$E$9:$J$32,2,FALSE),"")</f>
        <v>DO</v>
      </c>
      <c r="I548" s="29" t="str">
        <f>IFERROR(VLOOKUP(G548,'LOOK-UP TABLES'!$E$9:$J$32,3,FALSE),"")</f>
        <v>120V</v>
      </c>
      <c r="J548" s="21"/>
      <c r="K548" s="511" t="str">
        <f t="shared" si="211"/>
        <v>SPARE</v>
      </c>
      <c r="L548" s="76"/>
      <c r="M548" s="143" t="str">
        <f>IF($J548&lt;&gt;"",IF(VLOOKUP($J548,INSTRUMENT_LIST!$L$10:$R$716,3,FALSE)=0,"",VLOOKUP($J548,INSTRUMENT_LIST!$L$10:$R$716,3,FALSE)),"")</f>
        <v/>
      </c>
      <c r="N548" s="143" t="str">
        <f>IF($J548&lt;&gt;"",IF(VLOOKUP($J548,INSTRUMENT_LIST!$L$10:$R$716,4,FALSE)=0,"",VLOOKUP($J548,INSTRUMENT_LIST!$L$10:$R$716,4,FALSE)),"")&amp;" "&amp;IF($J548&lt;&gt;"",IF(VLOOKUP($J548,INSTRUMENT_LIST!$L$10:$R$716,5,FALSE)=0,"",SUBSTITUTE(VLOOKUP($J548,INSTRUMENT_LIST!$L$10:$R$716,5,FALSE),"LOCAL CONTROL STATION","LCS")),"")</f>
        <v xml:space="preserve"> </v>
      </c>
      <c r="O548" s="143" t="str">
        <f>IF($J548&lt;&gt;"",IF(VLOOKUP($J548,INSTRUMENT_LIST!$L$10:$R$716,6,FALSE)=0,"",VLOOKUP($J548,INSTRUMENT_LIST!$L$10:$R$716,6,FALSE)),"")</f>
        <v/>
      </c>
      <c r="P548" s="143" t="str">
        <f>IF($J548&lt;&gt;"",IF(VLOOKUP($J548,INSTRUMENT_LIST!$L$10:$R$716,7,FALSE)=0,"",VLOOKUP($J548,INSTRUMENT_LIST!$L$10:$R$716,7,FALSE)),"")</f>
        <v/>
      </c>
      <c r="Q548" s="143" t="str">
        <f t="shared" si="212"/>
        <v xml:space="preserve">  </v>
      </c>
      <c r="R548" s="161"/>
      <c r="S548" s="161"/>
      <c r="T548" s="161"/>
      <c r="U548" s="161"/>
      <c r="V548" s="161"/>
      <c r="W548" s="161"/>
      <c r="X548" s="161"/>
      <c r="Y548" s="161"/>
      <c r="Z548" s="161"/>
      <c r="AA548" s="161"/>
      <c r="AB548" s="68" t="str">
        <f t="shared" si="213"/>
        <v>DO_0706.11</v>
      </c>
      <c r="AC548" s="26"/>
      <c r="AD548" s="75"/>
      <c r="AE548" s="38" t="str">
        <f t="shared" si="214"/>
        <v>SL3-SLW-RCP1</v>
      </c>
      <c r="AF548"/>
      <c r="AG548"/>
      <c r="AH548"/>
      <c r="AI548"/>
    </row>
    <row r="549" spans="1:35" ht="15" customHeight="1" x14ac:dyDescent="0.25">
      <c r="A549" s="264" t="s">
        <v>9</v>
      </c>
      <c r="B549" s="261" t="s">
        <v>523</v>
      </c>
      <c r="C549" s="289" t="s">
        <v>680</v>
      </c>
      <c r="D549" s="73" t="str">
        <f t="shared" si="215"/>
        <v>06</v>
      </c>
      <c r="E549" s="73" t="s">
        <v>396</v>
      </c>
      <c r="F549" s="29" t="str">
        <f>IFERROR(CONCATENATE(VLOOKUP(G549,'LOOK-UP TABLES'!$E$9:$J$32,5,FALSE),C549,D549,VLOOKUP(G549,'LOOK-UP TABLES'!$E$9:$J$32,6,FALSE),E549),"")</f>
        <v>O_0706-12</v>
      </c>
      <c r="G549" s="74" t="s">
        <v>1019</v>
      </c>
      <c r="H549" s="26" t="str">
        <f>IFERROR(VLOOKUP(G549,'LOOK-UP TABLES'!$E$9:$J$32,2,FALSE),"")</f>
        <v>DO</v>
      </c>
      <c r="I549" s="29" t="str">
        <f>IFERROR(VLOOKUP(G549,'LOOK-UP TABLES'!$E$9:$J$32,3,FALSE),"")</f>
        <v>120V</v>
      </c>
      <c r="J549" s="138"/>
      <c r="K549" s="511" t="str">
        <f t="shared" si="211"/>
        <v>SPARE</v>
      </c>
      <c r="L549" s="76"/>
      <c r="M549" s="143" t="str">
        <f>IF($J549&lt;&gt;"",IF(VLOOKUP($J549,INSTRUMENT_LIST!$L$10:$R$716,3,FALSE)=0,"",VLOOKUP($J549,INSTRUMENT_LIST!$L$10:$R$716,3,FALSE)),"")</f>
        <v/>
      </c>
      <c r="N549" s="143" t="str">
        <f>IF($J549&lt;&gt;"",IF(VLOOKUP($J549,INSTRUMENT_LIST!$L$10:$R$716,4,FALSE)=0,"",VLOOKUP($J549,INSTRUMENT_LIST!$L$10:$R$716,4,FALSE)),"")&amp;" "&amp;IF($J549&lt;&gt;"",IF(VLOOKUP($J549,INSTRUMENT_LIST!$L$10:$R$716,5,FALSE)=0,"",SUBSTITUTE(VLOOKUP($J549,INSTRUMENT_LIST!$L$10:$R$716,5,FALSE),"LOCAL CONTROL STATION","LCS")),"")</f>
        <v xml:space="preserve"> </v>
      </c>
      <c r="O549" s="143" t="str">
        <f>IF($J549&lt;&gt;"",IF(VLOOKUP($J549,INSTRUMENT_LIST!$L$10:$R$716,6,FALSE)=0,"",VLOOKUP($J549,INSTRUMENT_LIST!$L$10:$R$716,6,FALSE)),"")</f>
        <v/>
      </c>
      <c r="P549" s="143" t="str">
        <f>IF($J549&lt;&gt;"",IF(VLOOKUP($J549,INSTRUMENT_LIST!$L$10:$R$716,7,FALSE)=0,"",VLOOKUP($J549,INSTRUMENT_LIST!$L$10:$R$716,7,FALSE)),"")</f>
        <v/>
      </c>
      <c r="Q549" s="143" t="str">
        <f t="shared" si="212"/>
        <v xml:space="preserve">  </v>
      </c>
      <c r="R549" s="161"/>
      <c r="S549" s="161"/>
      <c r="T549" s="161"/>
      <c r="U549" s="161"/>
      <c r="V549" s="161"/>
      <c r="W549" s="161"/>
      <c r="X549" s="161"/>
      <c r="Y549" s="161"/>
      <c r="Z549" s="161"/>
      <c r="AA549" s="161"/>
      <c r="AB549" s="68" t="str">
        <f t="shared" si="213"/>
        <v>DO_0706.12</v>
      </c>
      <c r="AC549" s="26"/>
      <c r="AD549" s="75"/>
      <c r="AE549" s="38" t="str">
        <f t="shared" si="214"/>
        <v>SL3-SLW-RCP1</v>
      </c>
      <c r="AF549"/>
      <c r="AG549"/>
      <c r="AH549"/>
      <c r="AI549"/>
    </row>
    <row r="550" spans="1:35" ht="15" customHeight="1" x14ac:dyDescent="0.25">
      <c r="A550" s="264" t="s">
        <v>9</v>
      </c>
      <c r="B550" s="261" t="s">
        <v>523</v>
      </c>
      <c r="C550" s="289" t="s">
        <v>680</v>
      </c>
      <c r="D550" s="73" t="str">
        <f t="shared" si="215"/>
        <v>06</v>
      </c>
      <c r="E550" s="73" t="s">
        <v>586</v>
      </c>
      <c r="F550" s="29" t="str">
        <f>IFERROR(CONCATENATE(VLOOKUP(G550,'LOOK-UP TABLES'!$E$9:$J$32,5,FALSE),C550,D550,VLOOKUP(G550,'LOOK-UP TABLES'!$E$9:$J$32,6,FALSE),E550),"")</f>
        <v>O_0706-13</v>
      </c>
      <c r="G550" s="74" t="s">
        <v>1019</v>
      </c>
      <c r="H550" s="26" t="str">
        <f>IFERROR(VLOOKUP(G550,'LOOK-UP TABLES'!$E$9:$J$32,2,FALSE),"")</f>
        <v>DO</v>
      </c>
      <c r="I550" s="29" t="str">
        <f>IFERROR(VLOOKUP(G550,'LOOK-UP TABLES'!$E$9:$J$32,3,FALSE),"")</f>
        <v>120V</v>
      </c>
      <c r="J550" s="21"/>
      <c r="K550" s="511" t="str">
        <f t="shared" si="211"/>
        <v>SPARE</v>
      </c>
      <c r="L550" s="76"/>
      <c r="M550" s="143" t="str">
        <f>IF($J550&lt;&gt;"",IF(VLOOKUP($J550,INSTRUMENT_LIST!$L$10:$R$716,3,FALSE)=0,"",VLOOKUP($J550,INSTRUMENT_LIST!$L$10:$R$716,3,FALSE)),"")</f>
        <v/>
      </c>
      <c r="N550" s="143" t="str">
        <f>IF($J550&lt;&gt;"",IF(VLOOKUP($J550,INSTRUMENT_LIST!$L$10:$R$716,4,FALSE)=0,"",VLOOKUP($J550,INSTRUMENT_LIST!$L$10:$R$716,4,FALSE)),"")&amp;" "&amp;IF($J550&lt;&gt;"",IF(VLOOKUP($J550,INSTRUMENT_LIST!$L$10:$R$716,5,FALSE)=0,"",SUBSTITUTE(VLOOKUP($J550,INSTRUMENT_LIST!$L$10:$R$716,5,FALSE),"LOCAL CONTROL STATION","LCS")),"")</f>
        <v xml:space="preserve"> </v>
      </c>
      <c r="O550" s="143" t="str">
        <f>IF($J550&lt;&gt;"",IF(VLOOKUP($J550,INSTRUMENT_LIST!$L$10:$R$716,6,FALSE)=0,"",VLOOKUP($J550,INSTRUMENT_LIST!$L$10:$R$716,6,FALSE)),"")</f>
        <v/>
      </c>
      <c r="P550" s="143" t="str">
        <f>IF($J550&lt;&gt;"",IF(VLOOKUP($J550,INSTRUMENT_LIST!$L$10:$R$716,7,FALSE)=0,"",VLOOKUP($J550,INSTRUMENT_LIST!$L$10:$R$716,7,FALSE)),"")</f>
        <v/>
      </c>
      <c r="Q550" s="143" t="str">
        <f t="shared" si="212"/>
        <v xml:space="preserve">  </v>
      </c>
      <c r="R550" s="161"/>
      <c r="S550" s="161"/>
      <c r="T550" s="161"/>
      <c r="U550" s="161"/>
      <c r="V550" s="161"/>
      <c r="W550" s="161"/>
      <c r="X550" s="161"/>
      <c r="Y550" s="161"/>
      <c r="Z550" s="161"/>
      <c r="AA550" s="161"/>
      <c r="AB550" s="68" t="str">
        <f t="shared" si="213"/>
        <v>DO_0706.13</v>
      </c>
      <c r="AC550" s="26"/>
      <c r="AD550" s="75"/>
      <c r="AE550" s="38" t="str">
        <f t="shared" si="214"/>
        <v>SL3-SLW-RCP1</v>
      </c>
      <c r="AF550"/>
      <c r="AG550"/>
      <c r="AH550"/>
      <c r="AI550"/>
    </row>
    <row r="551" spans="1:35" ht="15" customHeight="1" x14ac:dyDescent="0.25">
      <c r="A551" s="264" t="s">
        <v>9</v>
      </c>
      <c r="B551" s="261" t="s">
        <v>523</v>
      </c>
      <c r="C551" s="289" t="s">
        <v>680</v>
      </c>
      <c r="D551" s="73" t="str">
        <f t="shared" si="215"/>
        <v>06</v>
      </c>
      <c r="E551" s="73" t="s">
        <v>589</v>
      </c>
      <c r="F551" s="29" t="str">
        <f>IFERROR(CONCATENATE(VLOOKUP(G551,'LOOK-UP TABLES'!$E$9:$J$32,5,FALSE),C551,D551,VLOOKUP(G551,'LOOK-UP TABLES'!$E$9:$J$32,6,FALSE),E551),"")</f>
        <v>O_0706-14</v>
      </c>
      <c r="G551" s="74" t="s">
        <v>1019</v>
      </c>
      <c r="H551" s="26" t="str">
        <f>IFERROR(VLOOKUP(G551,'LOOK-UP TABLES'!$E$9:$J$32,2,FALSE),"")</f>
        <v>DO</v>
      </c>
      <c r="I551" s="29" t="str">
        <f>IFERROR(VLOOKUP(G551,'LOOK-UP TABLES'!$E$9:$J$32,3,FALSE),"")</f>
        <v>120V</v>
      </c>
      <c r="J551" s="21"/>
      <c r="K551" s="511" t="str">
        <f t="shared" si="211"/>
        <v>SPARE</v>
      </c>
      <c r="L551" s="76"/>
      <c r="M551" s="143" t="str">
        <f>IF($J551&lt;&gt;"",IF(VLOOKUP($J551,INSTRUMENT_LIST!$L$10:$R$716,3,FALSE)=0,"",VLOOKUP($J551,INSTRUMENT_LIST!$L$10:$R$716,3,FALSE)),"")</f>
        <v/>
      </c>
      <c r="N551" s="143" t="str">
        <f>IF($J551&lt;&gt;"",IF(VLOOKUP($J551,INSTRUMENT_LIST!$L$10:$R$716,4,FALSE)=0,"",VLOOKUP($J551,INSTRUMENT_LIST!$L$10:$R$716,4,FALSE)),"")&amp;" "&amp;IF($J551&lt;&gt;"",IF(VLOOKUP($J551,INSTRUMENT_LIST!$L$10:$R$716,5,FALSE)=0,"",SUBSTITUTE(VLOOKUP($J551,INSTRUMENT_LIST!$L$10:$R$716,5,FALSE),"LOCAL CONTROL STATION","LCS")),"")</f>
        <v xml:space="preserve"> </v>
      </c>
      <c r="O551" s="143" t="str">
        <f>IF($J551&lt;&gt;"",IF(VLOOKUP($J551,INSTRUMENT_LIST!$L$10:$R$716,6,FALSE)=0,"",VLOOKUP($J551,INSTRUMENT_LIST!$L$10:$R$716,6,FALSE)),"")</f>
        <v/>
      </c>
      <c r="P551" s="143" t="str">
        <f>IF($J551&lt;&gt;"",IF(VLOOKUP($J551,INSTRUMENT_LIST!$L$10:$R$716,7,FALSE)=0,"",VLOOKUP($J551,INSTRUMENT_LIST!$L$10:$R$716,7,FALSE)),"")</f>
        <v/>
      </c>
      <c r="Q551" s="143" t="str">
        <f t="shared" si="212"/>
        <v xml:space="preserve">  </v>
      </c>
      <c r="R551" s="161"/>
      <c r="S551" s="161"/>
      <c r="T551" s="161"/>
      <c r="U551" s="161"/>
      <c r="V551" s="161"/>
      <c r="W551" s="161"/>
      <c r="X551" s="161"/>
      <c r="Y551" s="161"/>
      <c r="Z551" s="161"/>
      <c r="AA551" s="161"/>
      <c r="AB551" s="68" t="str">
        <f t="shared" si="213"/>
        <v>DO_0706.14</v>
      </c>
      <c r="AC551" s="26"/>
      <c r="AD551" s="75"/>
      <c r="AE551" s="38" t="str">
        <f t="shared" si="214"/>
        <v>SL3-SLW-RCP1</v>
      </c>
      <c r="AF551"/>
      <c r="AG551"/>
      <c r="AH551"/>
      <c r="AI551"/>
    </row>
    <row r="552" spans="1:35" ht="15" customHeight="1" x14ac:dyDescent="0.25">
      <c r="A552" s="264" t="s">
        <v>9</v>
      </c>
      <c r="B552" s="261" t="s">
        <v>523</v>
      </c>
      <c r="C552" s="289" t="s">
        <v>680</v>
      </c>
      <c r="D552" s="73" t="str">
        <f t="shared" si="215"/>
        <v>06</v>
      </c>
      <c r="E552" s="73" t="s">
        <v>591</v>
      </c>
      <c r="F552" s="29" t="str">
        <f>IFERROR(CONCATENATE(VLOOKUP(G552,'LOOK-UP TABLES'!$E$9:$J$32,5,FALSE),C552,D552,VLOOKUP(G552,'LOOK-UP TABLES'!$E$9:$J$32,6,FALSE),E552),"")</f>
        <v>O_0706-15</v>
      </c>
      <c r="G552" s="74" t="s">
        <v>1019</v>
      </c>
      <c r="H552" s="26" t="str">
        <f>IFERROR(VLOOKUP(G552,'LOOK-UP TABLES'!$E$9:$J$32,2,FALSE),"")</f>
        <v>DO</v>
      </c>
      <c r="I552" s="29" t="str">
        <f>IFERROR(VLOOKUP(G552,'LOOK-UP TABLES'!$E$9:$J$32,3,FALSE),"")</f>
        <v>120V</v>
      </c>
      <c r="J552" s="21"/>
      <c r="K552" s="511" t="str">
        <f t="shared" si="211"/>
        <v>SPARE</v>
      </c>
      <c r="L552" s="76"/>
      <c r="M552" s="143" t="str">
        <f>IF($J552&lt;&gt;"",IF(VLOOKUP($J552,INSTRUMENT_LIST!$L$10:$R$716,3,FALSE)=0,"",VLOOKUP($J552,INSTRUMENT_LIST!$L$10:$R$716,3,FALSE)),"")</f>
        <v/>
      </c>
      <c r="N552" s="143" t="str">
        <f>IF($J552&lt;&gt;"",IF(VLOOKUP($J552,INSTRUMENT_LIST!$L$10:$R$716,4,FALSE)=0,"",VLOOKUP($J552,INSTRUMENT_LIST!$L$10:$R$716,4,FALSE)),"")&amp;" "&amp;IF($J552&lt;&gt;"",IF(VLOOKUP($J552,INSTRUMENT_LIST!$L$10:$R$716,5,FALSE)=0,"",SUBSTITUTE(VLOOKUP($J552,INSTRUMENT_LIST!$L$10:$R$716,5,FALSE),"LOCAL CONTROL STATION","LCS")),"")</f>
        <v xml:space="preserve"> </v>
      </c>
      <c r="O552" s="143" t="str">
        <f>IF($J552&lt;&gt;"",IF(VLOOKUP($J552,INSTRUMENT_LIST!$L$10:$R$716,6,FALSE)=0,"",VLOOKUP($J552,INSTRUMENT_LIST!$L$10:$R$716,6,FALSE)),"")</f>
        <v/>
      </c>
      <c r="P552" s="143" t="str">
        <f>IF($J552&lt;&gt;"",IF(VLOOKUP($J552,INSTRUMENT_LIST!$L$10:$R$716,7,FALSE)=0,"",VLOOKUP($J552,INSTRUMENT_LIST!$L$10:$R$716,7,FALSE)),"")</f>
        <v/>
      </c>
      <c r="Q552" s="143" t="str">
        <f t="shared" si="212"/>
        <v xml:space="preserve">  </v>
      </c>
      <c r="R552" s="161"/>
      <c r="S552" s="161"/>
      <c r="T552" s="161"/>
      <c r="U552" s="161"/>
      <c r="V552" s="161"/>
      <c r="W552" s="161"/>
      <c r="X552" s="161"/>
      <c r="Y552" s="161"/>
      <c r="Z552" s="161"/>
      <c r="AA552" s="161"/>
      <c r="AB552" s="68" t="str">
        <f t="shared" si="213"/>
        <v>DO_0706.15</v>
      </c>
      <c r="AC552" s="75"/>
      <c r="AD552" s="75"/>
      <c r="AE552" s="38" t="str">
        <f t="shared" si="214"/>
        <v>SL3-SLW-RCP1</v>
      </c>
      <c r="AF552"/>
      <c r="AG552"/>
      <c r="AH552"/>
      <c r="AI552"/>
    </row>
    <row r="553" spans="1:35" ht="15" customHeight="1" x14ac:dyDescent="0.25">
      <c r="A553" s="321" t="s">
        <v>9</v>
      </c>
      <c r="B553" s="322" t="s">
        <v>523</v>
      </c>
      <c r="C553" s="333" t="s">
        <v>680</v>
      </c>
      <c r="D553" s="324" t="s">
        <v>679</v>
      </c>
      <c r="E553" s="325"/>
      <c r="F553" s="325"/>
      <c r="G553" s="325" t="s">
        <v>1028</v>
      </c>
      <c r="H553" s="351"/>
      <c r="I553" s="325"/>
      <c r="J553" s="352"/>
      <c r="K553" s="352"/>
      <c r="L553" s="353"/>
      <c r="M553" s="351"/>
      <c r="N553" s="351"/>
      <c r="O553" s="325"/>
      <c r="P553" s="325"/>
      <c r="Q553" s="325"/>
      <c r="R553" s="325"/>
      <c r="S553" s="325"/>
      <c r="T553" s="325"/>
      <c r="U553" s="325"/>
      <c r="V553" s="325"/>
      <c r="W553" s="325"/>
      <c r="X553" s="325"/>
      <c r="Y553" s="325"/>
      <c r="Z553" s="325"/>
      <c r="AA553" s="325"/>
      <c r="AB553" s="325"/>
      <c r="AC553" s="323"/>
      <c r="AD553" s="330"/>
      <c r="AE553" s="38" t="str">
        <f t="shared" si="214"/>
        <v>SL3-SLW-RCP1</v>
      </c>
      <c r="AF553"/>
      <c r="AG553"/>
      <c r="AH553"/>
      <c r="AI553"/>
    </row>
    <row r="554" spans="1:35" ht="15" customHeight="1" x14ac:dyDescent="0.25">
      <c r="A554" s="73"/>
      <c r="B554" s="266"/>
      <c r="C554" s="267"/>
      <c r="D554" s="268"/>
      <c r="E554" s="269"/>
      <c r="F554" s="269"/>
      <c r="G554" s="269"/>
      <c r="H554" s="346"/>
      <c r="I554" s="269"/>
      <c r="J554" s="347"/>
      <c r="K554" s="347"/>
      <c r="L554" s="349"/>
      <c r="M554" s="346"/>
      <c r="N554" s="346"/>
      <c r="O554" s="269"/>
      <c r="P554" s="269"/>
      <c r="Q554" s="269"/>
      <c r="R554" s="269"/>
      <c r="S554" s="269"/>
      <c r="T554" s="269"/>
      <c r="U554" s="269"/>
      <c r="V554" s="269"/>
      <c r="W554" s="269"/>
      <c r="X554" s="269"/>
      <c r="Y554" s="269"/>
      <c r="Z554" s="269"/>
      <c r="AA554" s="269"/>
      <c r="AB554" s="269"/>
      <c r="AC554" s="267"/>
      <c r="AD554" s="274"/>
      <c r="AF554"/>
      <c r="AG554"/>
      <c r="AH554"/>
      <c r="AI554"/>
    </row>
    <row r="555" spans="1:35" ht="15" customHeight="1" x14ac:dyDescent="0.25">
      <c r="A555" s="264" t="s">
        <v>9</v>
      </c>
      <c r="B555" s="261" t="s">
        <v>523</v>
      </c>
      <c r="C555" s="289" t="s">
        <v>680</v>
      </c>
      <c r="D555" s="73" t="s">
        <v>680</v>
      </c>
      <c r="E555" s="73" t="s">
        <v>786</v>
      </c>
      <c r="F555" s="29" t="str">
        <f>IFERROR(CONCATENATE(VLOOKUP(G555,'LOOK-UP TABLES'!$E$9:$J$32,5,FALSE),C555,D555,VLOOKUP(G555,'LOOK-UP TABLES'!$E$9:$J$32,6,FALSE),E555),"")</f>
        <v>O_0707-00</v>
      </c>
      <c r="G555" s="74" t="s">
        <v>1019</v>
      </c>
      <c r="H555" s="26" t="str">
        <f>IFERROR(VLOOKUP(G555,'LOOK-UP TABLES'!$E$9:$J$32,2,FALSE),"")</f>
        <v>DO</v>
      </c>
      <c r="I555" s="29" t="str">
        <f>IFERROR(VLOOKUP(G555,'LOOK-UP TABLES'!$E$9:$J$32,3,FALSE),"")</f>
        <v>120V</v>
      </c>
      <c r="J555" s="21" t="s">
        <v>1097</v>
      </c>
      <c r="K555" s="511" t="str">
        <f t="shared" ref="K555:K570" si="218">IF(J555&lt;&gt;"",CONCATENATE(J555,L555),"SPARE")</f>
        <v>SL3-SLW-RC1-LCS1-PL1</v>
      </c>
      <c r="L555" s="76"/>
      <c r="M555" s="143" t="str">
        <f>IF($J555&lt;&gt;"",IF(VLOOKUP($J555,INSTRUMENT_LIST!$L$10:$R$716,3,FALSE)=0,"",VLOOKUP($J555,INSTRUMENT_LIST!$L$10:$R$716,3,FALSE)),"")</f>
        <v>Shiploader 3</v>
      </c>
      <c r="N555" s="143" t="str">
        <f>IF($J555&lt;&gt;"",IF(VLOOKUP($J555,INSTRUMENT_LIST!$L$10:$R$716,4,FALSE)=0,"",VLOOKUP($J555,INSTRUMENT_LIST!$L$10:$R$716,4,FALSE)),"")&amp;" "&amp;IF($J555&lt;&gt;"",IF(VLOOKUP($J555,INSTRUMENT_LIST!$L$10:$R$716,5,FALSE)=0,"",SUBSTITUTE(VLOOKUP($J555,INSTRUMENT_LIST!$L$10:$R$716,5,FALSE),"LOCAL CONTROL STATION","LCS")),"")</f>
        <v>Slew Rail Clamp 1</v>
      </c>
      <c r="O555" s="143" t="str">
        <f>IF($J555&lt;&gt;"",IF(VLOOKUP($J555,INSTRUMENT_LIST!$L$10:$R$716,6,FALSE)=0,"",VLOOKUP($J555,INSTRUMENT_LIST!$L$10:$R$716,6,FALSE)),"")</f>
        <v>Maintenance Mode Active</v>
      </c>
      <c r="P555" s="143" t="str">
        <f>IF($J555&lt;&gt;"",IF(VLOOKUP($J555,INSTRUMENT_LIST!$L$10:$R$716,7,FALSE)=0,"",VLOOKUP($J555,INSTRUMENT_LIST!$L$10:$R$716,7,FALSE)),"")</f>
        <v>Pilot Light</v>
      </c>
      <c r="Q555" s="143" t="str">
        <f t="shared" ref="Q555:Q570" si="219">CONCATENATE(M555,IF(M555&lt;&gt;""," ",""),N555,IF(N555&lt;&gt;""," ",""),O555,IF(O555&lt;&gt;""," ",""),P555,IF(P555&lt;&gt;""," ",""))</f>
        <v xml:space="preserve">Shiploader 3 Slew Rail Clamp 1 Maintenance Mode Active Pilot Light </v>
      </c>
      <c r="R555" s="161"/>
      <c r="S555" s="161"/>
      <c r="T555" s="161"/>
      <c r="U555" s="161"/>
      <c r="V555" s="161"/>
      <c r="W555" s="161"/>
      <c r="X555" s="161"/>
      <c r="Y555" s="161"/>
      <c r="Z555" s="161"/>
      <c r="AA555" s="161"/>
      <c r="AB555" s="68" t="str">
        <f t="shared" ref="AB555:AB570" si="220">IF((OR(H555="AI",H555="AO")),CONCATENATE(H555,"_",C555,D555,"_CH[",E555,"]"),CONCATENATE(H555,"_",C555,D555,".",E555))</f>
        <v>DO_0707.00</v>
      </c>
      <c r="AC555" s="75"/>
      <c r="AD555" s="75"/>
      <c r="AE555" s="38" t="str">
        <f t="shared" ref="AE555:AE571" si="221">B555</f>
        <v>SL3-SLW-RCP1</v>
      </c>
      <c r="AF555"/>
      <c r="AG555"/>
      <c r="AH555"/>
      <c r="AI555"/>
    </row>
    <row r="556" spans="1:35" ht="15" customHeight="1" x14ac:dyDescent="0.25">
      <c r="A556" s="264" t="s">
        <v>9</v>
      </c>
      <c r="B556" s="261" t="s">
        <v>523</v>
      </c>
      <c r="C556" s="289" t="s">
        <v>680</v>
      </c>
      <c r="D556" s="73" t="str">
        <f t="shared" ref="D556:D570" si="222">D555</f>
        <v>07</v>
      </c>
      <c r="E556" s="73" t="s">
        <v>645</v>
      </c>
      <c r="F556" s="29" t="str">
        <f>IFERROR(CONCATENATE(VLOOKUP(G556,'LOOK-UP TABLES'!$E$9:$J$32,5,FALSE),C556,D556,VLOOKUP(G556,'LOOK-UP TABLES'!$E$9:$J$32,6,FALSE),E556),"")</f>
        <v>O_0707-01</v>
      </c>
      <c r="G556" s="74" t="s">
        <v>1019</v>
      </c>
      <c r="H556" s="26" t="str">
        <f>IFERROR(VLOOKUP(G556,'LOOK-UP TABLES'!$E$9:$J$32,2,FALSE),"")</f>
        <v>DO</v>
      </c>
      <c r="I556" s="29" t="str">
        <f>IFERROR(VLOOKUP(G556,'LOOK-UP TABLES'!$E$9:$J$32,3,FALSE),"")</f>
        <v>120V</v>
      </c>
      <c r="J556" s="21" t="s">
        <v>1098</v>
      </c>
      <c r="K556" s="511" t="str">
        <f t="shared" si="218"/>
        <v>SL3-SLW-RC1-LCS1-PBL1B</v>
      </c>
      <c r="L556" s="76"/>
      <c r="M556" s="143" t="str">
        <f>IF($J556&lt;&gt;"",IF(VLOOKUP($J556,INSTRUMENT_LIST!$L$10:$R$716,3,FALSE)=0,"",VLOOKUP($J556,INSTRUMENT_LIST!$L$10:$R$716,3,FALSE)),"")</f>
        <v>Shiploader 3</v>
      </c>
      <c r="N556" s="143" t="str">
        <f>IF($J556&lt;&gt;"",IF(VLOOKUP($J556,INSTRUMENT_LIST!$L$10:$R$716,4,FALSE)=0,"",VLOOKUP($J556,INSTRUMENT_LIST!$L$10:$R$716,4,FALSE)),"")&amp;" "&amp;IF($J556&lt;&gt;"",IF(VLOOKUP($J556,INSTRUMENT_LIST!$L$10:$R$716,5,FALSE)=0,"",SUBSTITUTE(VLOOKUP($J556,INSTRUMENT_LIST!$L$10:$R$716,5,FALSE),"LOCAL CONTROL STATION","LCS")),"")</f>
        <v>Slew Rail Clamp 1</v>
      </c>
      <c r="O556" s="143" t="str">
        <f>IF($J556&lt;&gt;"",IF(VLOOKUP($J556,INSTRUMENT_LIST!$L$10:$R$716,6,FALSE)=0,"",VLOOKUP($J556,INSTRUMENT_LIST!$L$10:$R$716,6,FALSE)),"")</f>
        <v>Open</v>
      </c>
      <c r="P556" s="143" t="s">
        <v>1099</v>
      </c>
      <c r="Q556" s="143" t="str">
        <f t="shared" si="219"/>
        <v xml:space="preserve">Shiploader 3 Slew Rail Clamp 1 Open PB LED Light </v>
      </c>
      <c r="R556" s="161"/>
      <c r="S556" s="161"/>
      <c r="T556" s="161"/>
      <c r="U556" s="161"/>
      <c r="V556" s="161"/>
      <c r="W556" s="161"/>
      <c r="X556" s="161"/>
      <c r="Y556" s="161"/>
      <c r="Z556" s="161"/>
      <c r="AA556" s="161"/>
      <c r="AB556" s="68" t="str">
        <f t="shared" si="220"/>
        <v>DO_0707.01</v>
      </c>
      <c r="AC556" s="75"/>
      <c r="AD556" s="75"/>
      <c r="AE556" s="38" t="str">
        <f t="shared" si="221"/>
        <v>SL3-SLW-RCP1</v>
      </c>
      <c r="AF556"/>
      <c r="AG556"/>
      <c r="AH556"/>
      <c r="AI556"/>
    </row>
    <row r="557" spans="1:35" ht="15" customHeight="1" x14ac:dyDescent="0.25">
      <c r="A557" s="264" t="s">
        <v>9</v>
      </c>
      <c r="B557" s="261" t="s">
        <v>523</v>
      </c>
      <c r="C557" s="289" t="s">
        <v>680</v>
      </c>
      <c r="D557" s="73" t="str">
        <f t="shared" si="222"/>
        <v>07</v>
      </c>
      <c r="E557" s="73" t="s">
        <v>660</v>
      </c>
      <c r="F557" s="29" t="str">
        <f>IFERROR(CONCATENATE(VLOOKUP(G557,'LOOK-UP TABLES'!$E$9:$J$32,5,FALSE),C557,D557,VLOOKUP(G557,'LOOK-UP TABLES'!$E$9:$J$32,6,FALSE),E557),"")</f>
        <v>O_0707-02</v>
      </c>
      <c r="G557" s="74" t="s">
        <v>1019</v>
      </c>
      <c r="H557" s="26" t="str">
        <f>IFERROR(VLOOKUP(G557,'LOOK-UP TABLES'!$E$9:$J$32,2,FALSE),"")</f>
        <v>DO</v>
      </c>
      <c r="I557" s="29" t="str">
        <f>IFERROR(VLOOKUP(G557,'LOOK-UP TABLES'!$E$9:$J$32,3,FALSE),"")</f>
        <v>120V</v>
      </c>
      <c r="J557" s="21" t="s">
        <v>1100</v>
      </c>
      <c r="K557" s="511" t="str">
        <f t="shared" si="218"/>
        <v>SL3-SLW-RC2-LCS1-PL1</v>
      </c>
      <c r="L557" s="76"/>
      <c r="M557" s="143" t="str">
        <f>IF($J557&lt;&gt;"",IF(VLOOKUP($J557,INSTRUMENT_LIST!$L$10:$R$716,3,FALSE)=0,"",VLOOKUP($J557,INSTRUMENT_LIST!$L$10:$R$716,3,FALSE)),"")</f>
        <v>Shiploader 3</v>
      </c>
      <c r="N557" s="143" t="str">
        <f>IF($J557&lt;&gt;"",IF(VLOOKUP($J557,INSTRUMENT_LIST!$L$10:$R$716,4,FALSE)=0,"",VLOOKUP($J557,INSTRUMENT_LIST!$L$10:$R$716,4,FALSE)),"")&amp;" "&amp;IF($J557&lt;&gt;"",IF(VLOOKUP($J557,INSTRUMENT_LIST!$L$10:$R$716,5,FALSE)=0,"",SUBSTITUTE(VLOOKUP($J557,INSTRUMENT_LIST!$L$10:$R$716,5,FALSE),"LOCAL CONTROL STATION","LCS")),"")</f>
        <v>Slew Rail Clamp 2</v>
      </c>
      <c r="O557" s="143" t="str">
        <f>IF($J557&lt;&gt;"",IF(VLOOKUP($J557,INSTRUMENT_LIST!$L$10:$R$716,6,FALSE)=0,"",VLOOKUP($J557,INSTRUMENT_LIST!$L$10:$R$716,6,FALSE)),"")</f>
        <v>Maintenance Mode Active</v>
      </c>
      <c r="P557" s="143" t="str">
        <f>IF($J557&lt;&gt;"",IF(VLOOKUP($J557,INSTRUMENT_LIST!$L$10:$R$716,7,FALSE)=0,"",VLOOKUP($J557,INSTRUMENT_LIST!$L$10:$R$716,7,FALSE)),"")</f>
        <v>Pilot Light</v>
      </c>
      <c r="Q557" s="143" t="str">
        <f t="shared" si="219"/>
        <v xml:space="preserve">Shiploader 3 Slew Rail Clamp 2 Maintenance Mode Active Pilot Light </v>
      </c>
      <c r="R557" s="161"/>
      <c r="S557" s="161"/>
      <c r="T557" s="161"/>
      <c r="U557" s="161"/>
      <c r="V557" s="161"/>
      <c r="W557" s="161"/>
      <c r="X557" s="161"/>
      <c r="Y557" s="161"/>
      <c r="Z557" s="161"/>
      <c r="AA557" s="161"/>
      <c r="AB557" s="68" t="str">
        <f t="shared" si="220"/>
        <v>DO_0707.02</v>
      </c>
      <c r="AC557" s="75"/>
      <c r="AD557" s="75"/>
      <c r="AE557" s="38" t="str">
        <f t="shared" si="221"/>
        <v>SL3-SLW-RCP1</v>
      </c>
      <c r="AF557"/>
      <c r="AG557"/>
      <c r="AH557"/>
      <c r="AI557"/>
    </row>
    <row r="558" spans="1:35" ht="15" customHeight="1" x14ac:dyDescent="0.25">
      <c r="A558" s="264" t="s">
        <v>9</v>
      </c>
      <c r="B558" s="261" t="s">
        <v>523</v>
      </c>
      <c r="C558" s="289" t="s">
        <v>680</v>
      </c>
      <c r="D558" s="73" t="str">
        <f t="shared" si="222"/>
        <v>07</v>
      </c>
      <c r="E558" s="73" t="s">
        <v>661</v>
      </c>
      <c r="F558" s="29" t="str">
        <f>IFERROR(CONCATENATE(VLOOKUP(G558,'LOOK-UP TABLES'!$E$9:$J$32,5,FALSE),C558,D558,VLOOKUP(G558,'LOOK-UP TABLES'!$E$9:$J$32,6,FALSE),E558),"")</f>
        <v>O_0707-03</v>
      </c>
      <c r="G558" s="74" t="s">
        <v>1019</v>
      </c>
      <c r="H558" s="26" t="str">
        <f>IFERROR(VLOOKUP(G558,'LOOK-UP TABLES'!$E$9:$J$32,2,FALSE),"")</f>
        <v>DO</v>
      </c>
      <c r="I558" s="29" t="str">
        <f>IFERROR(VLOOKUP(G558,'LOOK-UP TABLES'!$E$9:$J$32,3,FALSE),"")</f>
        <v>120V</v>
      </c>
      <c r="J558" s="21" t="s">
        <v>1101</v>
      </c>
      <c r="K558" s="511" t="str">
        <f t="shared" si="218"/>
        <v>SL3-SLW-RC2-LCS1-PBL1B</v>
      </c>
      <c r="L558" s="76"/>
      <c r="M558" s="143" t="str">
        <f>IF($J558&lt;&gt;"",IF(VLOOKUP($J558,INSTRUMENT_LIST!$L$10:$R$716,3,FALSE)=0,"",VLOOKUP($J558,INSTRUMENT_LIST!$L$10:$R$716,3,FALSE)),"")</f>
        <v>Shiploader 3</v>
      </c>
      <c r="N558" s="143" t="str">
        <f>IF($J558&lt;&gt;"",IF(VLOOKUP($J558,INSTRUMENT_LIST!$L$10:$R$716,4,FALSE)=0,"",VLOOKUP($J558,INSTRUMENT_LIST!$L$10:$R$716,4,FALSE)),"")&amp;" "&amp;IF($J558&lt;&gt;"",IF(VLOOKUP($J558,INSTRUMENT_LIST!$L$10:$R$716,5,FALSE)=0,"",SUBSTITUTE(VLOOKUP($J558,INSTRUMENT_LIST!$L$10:$R$716,5,FALSE),"LOCAL CONTROL STATION","LCS")),"")</f>
        <v>Slew Rail Clamp 2</v>
      </c>
      <c r="O558" s="143" t="str">
        <f>IF($J558&lt;&gt;"",IF(VLOOKUP($J558,INSTRUMENT_LIST!$L$10:$R$716,6,FALSE)=0,"",VLOOKUP($J558,INSTRUMENT_LIST!$L$10:$R$716,6,FALSE)),"")</f>
        <v>Open</v>
      </c>
      <c r="P558" s="143" t="s">
        <v>1099</v>
      </c>
      <c r="Q558" s="143" t="str">
        <f t="shared" si="219"/>
        <v xml:space="preserve">Shiploader 3 Slew Rail Clamp 2 Open PB LED Light </v>
      </c>
      <c r="R558" s="161"/>
      <c r="S558" s="161"/>
      <c r="T558" s="161"/>
      <c r="U558" s="161"/>
      <c r="V558" s="161"/>
      <c r="W558" s="161"/>
      <c r="X558" s="161"/>
      <c r="Y558" s="161"/>
      <c r="Z558" s="161"/>
      <c r="AA558" s="161"/>
      <c r="AB558" s="68" t="str">
        <f t="shared" si="220"/>
        <v>DO_0707.03</v>
      </c>
      <c r="AC558" s="75"/>
      <c r="AD558" s="75"/>
      <c r="AE558" s="38" t="str">
        <f t="shared" si="221"/>
        <v>SL3-SLW-RCP1</v>
      </c>
      <c r="AF558"/>
      <c r="AG558"/>
      <c r="AH558"/>
      <c r="AI558"/>
    </row>
    <row r="559" spans="1:35" ht="15" customHeight="1" x14ac:dyDescent="0.25">
      <c r="A559" s="264" t="s">
        <v>9</v>
      </c>
      <c r="B559" s="261" t="s">
        <v>523</v>
      </c>
      <c r="C559" s="289" t="s">
        <v>680</v>
      </c>
      <c r="D559" s="73" t="str">
        <f t="shared" si="222"/>
        <v>07</v>
      </c>
      <c r="E559" s="73" t="s">
        <v>676</v>
      </c>
      <c r="F559" s="29" t="str">
        <f>IFERROR(CONCATENATE(VLOOKUP(G559,'LOOK-UP TABLES'!$E$9:$J$32,5,FALSE),C559,D559,VLOOKUP(G559,'LOOK-UP TABLES'!$E$9:$J$32,6,FALSE),E559),"")</f>
        <v>O_0707-04</v>
      </c>
      <c r="G559" s="74" t="s">
        <v>1019</v>
      </c>
      <c r="H559" s="26" t="str">
        <f>IFERROR(VLOOKUP(G559,'LOOK-UP TABLES'!$E$9:$J$32,2,FALSE),"")</f>
        <v>DO</v>
      </c>
      <c r="I559" s="29" t="str">
        <f>IFERROR(VLOOKUP(G559,'LOOK-UP TABLES'!$E$9:$J$32,3,FALSE),"")</f>
        <v>120V</v>
      </c>
      <c r="J559" s="21" t="s">
        <v>1102</v>
      </c>
      <c r="K559" s="511" t="str">
        <f t="shared" si="218"/>
        <v>SL3-SLW-LCS1-PL1</v>
      </c>
      <c r="L559" s="76"/>
      <c r="M559" s="143" t="str">
        <f>IF($J559&lt;&gt;"",IF(VLOOKUP($J559,INSTRUMENT_LIST!$L$10:$R$716,3,FALSE)=0,"",VLOOKUP($J559,INSTRUMENT_LIST!$L$10:$R$716,3,FALSE)),"")</f>
        <v>Shiploader 3</v>
      </c>
      <c r="N559" s="143" t="str">
        <f>IF($J559&lt;&gt;"",IF(VLOOKUP($J559,INSTRUMENT_LIST!$L$10:$R$716,4,FALSE)=0,"",VLOOKUP($J559,INSTRUMENT_LIST!$L$10:$R$716,4,FALSE)),"")&amp;" "&amp;IF($J559&lt;&gt;"",IF(VLOOKUP($J559,INSTRUMENT_LIST!$L$10:$R$716,5,FALSE)=0,"",SUBSTITUTE(VLOOKUP($J559,INSTRUMENT_LIST!$L$10:$R$716,5,FALSE),"LOCAL CONTROL STATION","LCS")),"")</f>
        <v xml:space="preserve">Slew </v>
      </c>
      <c r="O559" s="143" t="str">
        <f>IF($J559&lt;&gt;"",IF(VLOOKUP($J559,INSTRUMENT_LIST!$L$10:$R$716,6,FALSE)=0,"",VLOOKUP($J559,INSTRUMENT_LIST!$L$10:$R$716,6,FALSE)),"")</f>
        <v>Maintenance Mode Active</v>
      </c>
      <c r="P559" s="143" t="str">
        <f>IF($J559&lt;&gt;"",IF(VLOOKUP($J559,INSTRUMENT_LIST!$L$10:$R$716,7,FALSE)=0,"",VLOOKUP($J559,INSTRUMENT_LIST!$L$10:$R$716,7,FALSE)),"")</f>
        <v>Pilot Light</v>
      </c>
      <c r="Q559" s="143" t="str">
        <f t="shared" si="219"/>
        <v xml:space="preserve">Shiploader 3 Slew  Maintenance Mode Active Pilot Light </v>
      </c>
      <c r="R559" s="161"/>
      <c r="S559" s="161"/>
      <c r="T559" s="161"/>
      <c r="U559" s="161"/>
      <c r="V559" s="161"/>
      <c r="W559" s="161"/>
      <c r="X559" s="161"/>
      <c r="Y559" s="161"/>
      <c r="Z559" s="161"/>
      <c r="AA559" s="161"/>
      <c r="AB559" s="68" t="str">
        <f t="shared" si="220"/>
        <v>DO_0707.04</v>
      </c>
      <c r="AC559" s="75"/>
      <c r="AD559" s="75"/>
      <c r="AE559" s="38" t="str">
        <f t="shared" si="221"/>
        <v>SL3-SLW-RCP1</v>
      </c>
      <c r="AF559"/>
      <c r="AG559"/>
      <c r="AH559"/>
      <c r="AI559"/>
    </row>
    <row r="560" spans="1:35" ht="15" customHeight="1" x14ac:dyDescent="0.25">
      <c r="A560" s="264" t="s">
        <v>9</v>
      </c>
      <c r="B560" s="261" t="s">
        <v>523</v>
      </c>
      <c r="C560" s="289" t="s">
        <v>680</v>
      </c>
      <c r="D560" s="73" t="str">
        <f t="shared" si="222"/>
        <v>07</v>
      </c>
      <c r="E560" s="73" t="s">
        <v>678</v>
      </c>
      <c r="F560" s="29" t="str">
        <f>IFERROR(CONCATENATE(VLOOKUP(G560,'LOOK-UP TABLES'!$E$9:$J$32,5,FALSE),C560,D560,VLOOKUP(G560,'LOOK-UP TABLES'!$E$9:$J$32,6,FALSE),E560),"")</f>
        <v>O_0707-05</v>
      </c>
      <c r="G560" s="74" t="s">
        <v>1019</v>
      </c>
      <c r="H560" s="26" t="str">
        <f>IFERROR(VLOOKUP(G560,'LOOK-UP TABLES'!$E$9:$J$32,2,FALSE),"")</f>
        <v>DO</v>
      </c>
      <c r="I560" s="29" t="str">
        <f>IFERROR(VLOOKUP(G560,'LOOK-UP TABLES'!$E$9:$J$32,3,FALSE),"")</f>
        <v>120V</v>
      </c>
      <c r="J560" s="21"/>
      <c r="K560" s="511" t="str">
        <f t="shared" si="218"/>
        <v>SPARE</v>
      </c>
      <c r="L560" s="76"/>
      <c r="M560" s="143" t="str">
        <f>IF($J560&lt;&gt;"",IF(VLOOKUP($J560,INSTRUMENT_LIST!$L$10:$R$716,3,FALSE)=0,"",VLOOKUP($J560,INSTRUMENT_LIST!$L$10:$R$716,3,FALSE)),"")</f>
        <v/>
      </c>
      <c r="N560" s="143" t="str">
        <f>IF($J560&lt;&gt;"",IF(VLOOKUP($J560,INSTRUMENT_LIST!$L$10:$R$716,4,FALSE)=0,"",VLOOKUP($J560,INSTRUMENT_LIST!$L$10:$R$716,4,FALSE)),"")&amp;" "&amp;IF($J560&lt;&gt;"",IF(VLOOKUP($J560,INSTRUMENT_LIST!$L$10:$R$716,5,FALSE)=0,"",SUBSTITUTE(VLOOKUP($J560,INSTRUMENT_LIST!$L$10:$R$716,5,FALSE),"LOCAL CONTROL STATION","LCS")),"")</f>
        <v xml:space="preserve"> </v>
      </c>
      <c r="O560" s="143" t="str">
        <f>IF($J560&lt;&gt;"",IF(VLOOKUP($J560,INSTRUMENT_LIST!$L$10:$R$716,6,FALSE)=0,"",VLOOKUP($J560,INSTRUMENT_LIST!$L$10:$R$716,6,FALSE)),"")</f>
        <v/>
      </c>
      <c r="P560" s="143" t="str">
        <f>IF($J560&lt;&gt;"",IF(VLOOKUP($J560,INSTRUMENT_LIST!$L$10:$R$716,7,FALSE)=0,"",VLOOKUP($J560,INSTRUMENT_LIST!$L$10:$R$716,7,FALSE)),"")</f>
        <v/>
      </c>
      <c r="Q560" s="143" t="str">
        <f t="shared" si="219"/>
        <v xml:space="preserve">  </v>
      </c>
      <c r="R560" s="161"/>
      <c r="S560" s="161"/>
      <c r="T560" s="161"/>
      <c r="U560" s="161"/>
      <c r="V560" s="161"/>
      <c r="W560" s="161"/>
      <c r="X560" s="161"/>
      <c r="Y560" s="161"/>
      <c r="Z560" s="161"/>
      <c r="AA560" s="161"/>
      <c r="AB560" s="68" t="str">
        <f t="shared" si="220"/>
        <v>DO_0707.05</v>
      </c>
      <c r="AC560" s="75"/>
      <c r="AD560" s="75"/>
      <c r="AE560" s="38" t="str">
        <f t="shared" si="221"/>
        <v>SL3-SLW-RCP1</v>
      </c>
      <c r="AF560"/>
      <c r="AG560"/>
      <c r="AH560"/>
      <c r="AI560"/>
    </row>
    <row r="561" spans="1:35" ht="15" customHeight="1" x14ac:dyDescent="0.25">
      <c r="A561" s="264" t="s">
        <v>9</v>
      </c>
      <c r="B561" s="261" t="s">
        <v>523</v>
      </c>
      <c r="C561" s="289" t="s">
        <v>680</v>
      </c>
      <c r="D561" s="73" t="str">
        <f t="shared" si="222"/>
        <v>07</v>
      </c>
      <c r="E561" s="73" t="s">
        <v>679</v>
      </c>
      <c r="F561" s="29" t="str">
        <f>IFERROR(CONCATENATE(VLOOKUP(G561,'LOOK-UP TABLES'!$E$9:$J$32,5,FALSE),C561,D561,VLOOKUP(G561,'LOOK-UP TABLES'!$E$9:$J$32,6,FALSE),E561),"")</f>
        <v>O_0707-06</v>
      </c>
      <c r="G561" s="74" t="s">
        <v>1019</v>
      </c>
      <c r="H561" s="26" t="str">
        <f>IFERROR(VLOOKUP(G561,'LOOK-UP TABLES'!$E$9:$J$32,2,FALSE),"")</f>
        <v>DO</v>
      </c>
      <c r="I561" s="29" t="str">
        <f>IFERROR(VLOOKUP(G561,'LOOK-UP TABLES'!$E$9:$J$32,3,FALSE),"")</f>
        <v>120V</v>
      </c>
      <c r="J561" s="30"/>
      <c r="K561" s="511" t="str">
        <f t="shared" si="218"/>
        <v>SPARE</v>
      </c>
      <c r="L561" s="76"/>
      <c r="M561" s="143" t="str">
        <f>IF($J561&lt;&gt;"",IF(VLOOKUP($J561,INSTRUMENT_LIST!$L$10:$R$716,3,FALSE)=0,"",VLOOKUP($J561,INSTRUMENT_LIST!$L$10:$R$716,3,FALSE)),"")</f>
        <v/>
      </c>
      <c r="N561" s="143" t="str">
        <f>IF($J561&lt;&gt;"",IF(VLOOKUP($J561,INSTRUMENT_LIST!$L$10:$R$716,4,FALSE)=0,"",VLOOKUP($J561,INSTRUMENT_LIST!$L$10:$R$716,4,FALSE)),"")&amp;" "&amp;IF($J561&lt;&gt;"",IF(VLOOKUP($J561,INSTRUMENT_LIST!$L$10:$R$716,5,FALSE)=0,"",SUBSTITUTE(VLOOKUP($J561,INSTRUMENT_LIST!$L$10:$R$716,5,FALSE),"LOCAL CONTROL STATION","LCS")),"")</f>
        <v xml:space="preserve"> </v>
      </c>
      <c r="O561" s="143" t="str">
        <f>IF($J561&lt;&gt;"",IF(VLOOKUP($J561,INSTRUMENT_LIST!$L$10:$R$716,6,FALSE)=0,"",VLOOKUP($J561,INSTRUMENT_LIST!$L$10:$R$716,6,FALSE)),"")</f>
        <v/>
      </c>
      <c r="P561" s="143" t="str">
        <f>IF($J561&lt;&gt;"",IF(VLOOKUP($J561,INSTRUMENT_LIST!$L$10:$R$716,7,FALSE)=0,"",VLOOKUP($J561,INSTRUMENT_LIST!$L$10:$R$716,7,FALSE)),"")</f>
        <v/>
      </c>
      <c r="Q561" s="143" t="str">
        <f t="shared" si="219"/>
        <v xml:space="preserve">  </v>
      </c>
      <c r="R561" s="161"/>
      <c r="S561" s="161"/>
      <c r="T561" s="161"/>
      <c r="U561" s="161"/>
      <c r="V561" s="161"/>
      <c r="W561" s="161"/>
      <c r="X561" s="161"/>
      <c r="Y561" s="161"/>
      <c r="Z561" s="161"/>
      <c r="AA561" s="161"/>
      <c r="AB561" s="68" t="str">
        <f t="shared" si="220"/>
        <v>DO_0707.06</v>
      </c>
      <c r="AC561" s="75"/>
      <c r="AD561" s="75"/>
      <c r="AE561" s="38" t="str">
        <f t="shared" si="221"/>
        <v>SL3-SLW-RCP1</v>
      </c>
      <c r="AF561"/>
      <c r="AG561"/>
      <c r="AH561"/>
      <c r="AI561"/>
    </row>
    <row r="562" spans="1:35" ht="15" customHeight="1" x14ac:dyDescent="0.25">
      <c r="A562" s="264" t="s">
        <v>9</v>
      </c>
      <c r="B562" s="261" t="s">
        <v>523</v>
      </c>
      <c r="C562" s="289" t="s">
        <v>680</v>
      </c>
      <c r="D562" s="73" t="str">
        <f t="shared" si="222"/>
        <v>07</v>
      </c>
      <c r="E562" s="73" t="s">
        <v>680</v>
      </c>
      <c r="F562" s="29" t="str">
        <f>IFERROR(CONCATENATE(VLOOKUP(G562,'LOOK-UP TABLES'!$E$9:$J$32,5,FALSE),C562,D562,VLOOKUP(G562,'LOOK-UP TABLES'!$E$9:$J$32,6,FALSE),E562),"")</f>
        <v>O_0707-07</v>
      </c>
      <c r="G562" s="74" t="s">
        <v>1019</v>
      </c>
      <c r="H562" s="26" t="str">
        <f>IFERROR(VLOOKUP(G562,'LOOK-UP TABLES'!$E$9:$J$32,2,FALSE),"")</f>
        <v>DO</v>
      </c>
      <c r="I562" s="29" t="str">
        <f>IFERROR(VLOOKUP(G562,'LOOK-UP TABLES'!$E$9:$J$32,3,FALSE),"")</f>
        <v>120V</v>
      </c>
      <c r="J562" s="21"/>
      <c r="K562" s="511" t="str">
        <f t="shared" si="218"/>
        <v>SPARE</v>
      </c>
      <c r="L562" s="76"/>
      <c r="M562" s="143" t="str">
        <f>IF($J562&lt;&gt;"",IF(VLOOKUP($J562,INSTRUMENT_LIST!$L$10:$R$716,3,FALSE)=0,"",VLOOKUP($J562,INSTRUMENT_LIST!$L$10:$R$716,3,FALSE)),"")</f>
        <v/>
      </c>
      <c r="N562" s="143" t="str">
        <f>IF($J562&lt;&gt;"",IF(VLOOKUP($J562,INSTRUMENT_LIST!$L$10:$R$716,4,FALSE)=0,"",VLOOKUP($J562,INSTRUMENT_LIST!$L$10:$R$716,4,FALSE)),"")&amp;" "&amp;IF($J562&lt;&gt;"",IF(VLOOKUP($J562,INSTRUMENT_LIST!$L$10:$R$716,5,FALSE)=0,"",SUBSTITUTE(VLOOKUP($J562,INSTRUMENT_LIST!$L$10:$R$716,5,FALSE),"LOCAL CONTROL STATION","LCS")),"")</f>
        <v xml:space="preserve"> </v>
      </c>
      <c r="O562" s="143" t="str">
        <f>IF($J562&lt;&gt;"",IF(VLOOKUP($J562,INSTRUMENT_LIST!$L$10:$R$716,6,FALSE)=0,"",VLOOKUP($J562,INSTRUMENT_LIST!$L$10:$R$716,6,FALSE)),"")</f>
        <v/>
      </c>
      <c r="P562" s="143" t="str">
        <f>IF($J562&lt;&gt;"",IF(VLOOKUP($J562,INSTRUMENT_LIST!$L$10:$R$716,7,FALSE)=0,"",VLOOKUP($J562,INSTRUMENT_LIST!$L$10:$R$716,7,FALSE)),"")</f>
        <v/>
      </c>
      <c r="Q562" s="143" t="str">
        <f t="shared" si="219"/>
        <v xml:space="preserve">  </v>
      </c>
      <c r="R562" s="161"/>
      <c r="S562" s="161"/>
      <c r="T562" s="161"/>
      <c r="U562" s="161"/>
      <c r="V562" s="161"/>
      <c r="W562" s="161"/>
      <c r="X562" s="161"/>
      <c r="Y562" s="161"/>
      <c r="Z562" s="161"/>
      <c r="AA562" s="161"/>
      <c r="AB562" s="68" t="str">
        <f t="shared" si="220"/>
        <v>DO_0707.07</v>
      </c>
      <c r="AC562" s="75"/>
      <c r="AD562" s="75"/>
      <c r="AE562" s="38" t="str">
        <f t="shared" si="221"/>
        <v>SL3-SLW-RCP1</v>
      </c>
      <c r="AF562"/>
      <c r="AG562"/>
      <c r="AH562"/>
      <c r="AI562"/>
    </row>
    <row r="563" spans="1:35" ht="15" customHeight="1" x14ac:dyDescent="0.25">
      <c r="A563" s="264" t="s">
        <v>9</v>
      </c>
      <c r="B563" s="261" t="s">
        <v>523</v>
      </c>
      <c r="C563" s="289" t="s">
        <v>680</v>
      </c>
      <c r="D563" s="73" t="str">
        <f t="shared" si="222"/>
        <v>07</v>
      </c>
      <c r="E563" s="73" t="s">
        <v>682</v>
      </c>
      <c r="F563" s="29" t="str">
        <f>IFERROR(CONCATENATE(VLOOKUP(G563,'LOOK-UP TABLES'!$E$9:$J$32,5,FALSE),C563,D563,VLOOKUP(G563,'LOOK-UP TABLES'!$E$9:$J$32,6,FALSE),E563),"")</f>
        <v>O_0707-08</v>
      </c>
      <c r="G563" s="74" t="s">
        <v>1019</v>
      </c>
      <c r="H563" s="26" t="str">
        <f>IFERROR(VLOOKUP(G563,'LOOK-UP TABLES'!$E$9:$J$32,2,FALSE),"")</f>
        <v>DO</v>
      </c>
      <c r="I563" s="29" t="str">
        <f>IFERROR(VLOOKUP(G563,'LOOK-UP TABLES'!$E$9:$J$32,3,FALSE),"")</f>
        <v>120V</v>
      </c>
      <c r="J563" s="21"/>
      <c r="K563" s="511" t="str">
        <f t="shared" si="218"/>
        <v>SPARE</v>
      </c>
      <c r="L563" s="76"/>
      <c r="M563" s="143" t="str">
        <f>IF($J563&lt;&gt;"",IF(VLOOKUP($J563,INSTRUMENT_LIST!$L$10:$R$716,3,FALSE)=0,"",VLOOKUP($J563,INSTRUMENT_LIST!$L$10:$R$716,3,FALSE)),"")</f>
        <v/>
      </c>
      <c r="N563" s="143" t="str">
        <f>IF($J563&lt;&gt;"",IF(VLOOKUP($J563,INSTRUMENT_LIST!$L$10:$R$716,4,FALSE)=0,"",VLOOKUP($J563,INSTRUMENT_LIST!$L$10:$R$716,4,FALSE)),"")&amp;" "&amp;IF($J563&lt;&gt;"",IF(VLOOKUP($J563,INSTRUMENT_LIST!$L$10:$R$716,5,FALSE)=0,"",SUBSTITUTE(VLOOKUP($J563,INSTRUMENT_LIST!$L$10:$R$716,5,FALSE),"LOCAL CONTROL STATION","LCS")),"")</f>
        <v xml:space="preserve"> </v>
      </c>
      <c r="O563" s="143" t="str">
        <f>IF($J563&lt;&gt;"",IF(VLOOKUP($J563,INSTRUMENT_LIST!$L$10:$R$716,6,FALSE)=0,"",VLOOKUP($J563,INSTRUMENT_LIST!$L$10:$R$716,6,FALSE)),"")</f>
        <v/>
      </c>
      <c r="P563" s="143" t="str">
        <f>IF($J563&lt;&gt;"",IF(VLOOKUP($J563,INSTRUMENT_LIST!$L$10:$R$716,7,FALSE)=0,"",VLOOKUP($J563,INSTRUMENT_LIST!$L$10:$R$716,7,FALSE)),"")</f>
        <v/>
      </c>
      <c r="Q563" s="143" t="str">
        <f t="shared" si="219"/>
        <v xml:space="preserve">  </v>
      </c>
      <c r="R563" s="161"/>
      <c r="S563" s="161"/>
      <c r="T563" s="161"/>
      <c r="U563" s="161"/>
      <c r="V563" s="161"/>
      <c r="W563" s="161"/>
      <c r="X563" s="161"/>
      <c r="Y563" s="161"/>
      <c r="Z563" s="161"/>
      <c r="AA563" s="161"/>
      <c r="AB563" s="68" t="str">
        <f t="shared" si="220"/>
        <v>DO_0707.08</v>
      </c>
      <c r="AC563" s="26"/>
      <c r="AD563" s="75"/>
      <c r="AE563" s="38" t="str">
        <f t="shared" si="221"/>
        <v>SL3-SLW-RCP1</v>
      </c>
      <c r="AF563"/>
      <c r="AG563"/>
      <c r="AH563"/>
      <c r="AI563"/>
    </row>
    <row r="564" spans="1:35" ht="15" customHeight="1" x14ac:dyDescent="0.25">
      <c r="A564" s="264" t="s">
        <v>9</v>
      </c>
      <c r="B564" s="261" t="s">
        <v>523</v>
      </c>
      <c r="C564" s="289" t="s">
        <v>680</v>
      </c>
      <c r="D564" s="73" t="str">
        <f t="shared" si="222"/>
        <v>07</v>
      </c>
      <c r="E564" s="73" t="s">
        <v>683</v>
      </c>
      <c r="F564" s="29" t="str">
        <f>IFERROR(CONCATENATE(VLOOKUP(G564,'LOOK-UP TABLES'!$E$9:$J$32,5,FALSE),C564,D564,VLOOKUP(G564,'LOOK-UP TABLES'!$E$9:$J$32,6,FALSE),E564),"")</f>
        <v>O_0707-09</v>
      </c>
      <c r="G564" s="74" t="s">
        <v>1019</v>
      </c>
      <c r="H564" s="26" t="str">
        <f>IFERROR(VLOOKUP(G564,'LOOK-UP TABLES'!$E$9:$J$32,2,FALSE),"")</f>
        <v>DO</v>
      </c>
      <c r="I564" s="29" t="str">
        <f>IFERROR(VLOOKUP(G564,'LOOK-UP TABLES'!$E$9:$J$32,3,FALSE),"")</f>
        <v>120V</v>
      </c>
      <c r="J564" s="21"/>
      <c r="K564" s="511" t="str">
        <f t="shared" si="218"/>
        <v>SPARE</v>
      </c>
      <c r="L564" s="76"/>
      <c r="M564" s="143" t="str">
        <f>IF($J564&lt;&gt;"",IF(VLOOKUP($J564,INSTRUMENT_LIST!$L$10:$R$716,3,FALSE)=0,"",VLOOKUP($J564,INSTRUMENT_LIST!$L$10:$R$716,3,FALSE)),"")</f>
        <v/>
      </c>
      <c r="N564" s="143" t="str">
        <f>IF($J564&lt;&gt;"",IF(VLOOKUP($J564,INSTRUMENT_LIST!$L$10:$R$716,4,FALSE)=0,"",VLOOKUP($J564,INSTRUMENT_LIST!$L$10:$R$716,4,FALSE)),"")&amp;" "&amp;IF($J564&lt;&gt;"",IF(VLOOKUP($J564,INSTRUMENT_LIST!$L$10:$R$716,5,FALSE)=0,"",SUBSTITUTE(VLOOKUP($J564,INSTRUMENT_LIST!$L$10:$R$716,5,FALSE),"LOCAL CONTROL STATION","LCS")),"")</f>
        <v xml:space="preserve"> </v>
      </c>
      <c r="O564" s="143" t="str">
        <f>IF($J564&lt;&gt;"",IF(VLOOKUP($J564,INSTRUMENT_LIST!$L$10:$R$716,6,FALSE)=0,"",VLOOKUP($J564,INSTRUMENT_LIST!$L$10:$R$716,6,FALSE)),"")</f>
        <v/>
      </c>
      <c r="P564" s="143" t="str">
        <f>IF($J564&lt;&gt;"",IF(VLOOKUP($J564,INSTRUMENT_LIST!$L$10:$R$716,7,FALSE)=0,"",VLOOKUP($J564,INSTRUMENT_LIST!$L$10:$R$716,7,FALSE)),"")</f>
        <v/>
      </c>
      <c r="Q564" s="143" t="str">
        <f t="shared" si="219"/>
        <v xml:space="preserve">  </v>
      </c>
      <c r="R564" s="161"/>
      <c r="S564" s="161"/>
      <c r="T564" s="161"/>
      <c r="U564" s="161"/>
      <c r="V564" s="161"/>
      <c r="W564" s="161"/>
      <c r="X564" s="161"/>
      <c r="Y564" s="161"/>
      <c r="Z564" s="161"/>
      <c r="AA564" s="161"/>
      <c r="AB564" s="68" t="str">
        <f t="shared" si="220"/>
        <v>DO_0707.09</v>
      </c>
      <c r="AC564" s="26"/>
      <c r="AD564" s="75"/>
      <c r="AE564" s="38" t="str">
        <f t="shared" si="221"/>
        <v>SL3-SLW-RCP1</v>
      </c>
      <c r="AF564"/>
      <c r="AG564"/>
      <c r="AH564"/>
      <c r="AI564"/>
    </row>
    <row r="565" spans="1:35" ht="15" customHeight="1" x14ac:dyDescent="0.25">
      <c r="A565" s="264" t="s">
        <v>9</v>
      </c>
      <c r="B565" s="261" t="s">
        <v>523</v>
      </c>
      <c r="C565" s="289" t="s">
        <v>680</v>
      </c>
      <c r="D565" s="73" t="str">
        <f t="shared" si="222"/>
        <v>07</v>
      </c>
      <c r="E565" s="73" t="s">
        <v>582</v>
      </c>
      <c r="F565" s="29" t="str">
        <f>IFERROR(CONCATENATE(VLOOKUP(G565,'LOOK-UP TABLES'!$E$9:$J$32,5,FALSE),C565,D565,VLOOKUP(G565,'LOOK-UP TABLES'!$E$9:$J$32,6,FALSE),E565),"")</f>
        <v>O_0707-10</v>
      </c>
      <c r="G565" s="74" t="s">
        <v>1019</v>
      </c>
      <c r="H565" s="26" t="str">
        <f>IFERROR(VLOOKUP(G565,'LOOK-UP TABLES'!$E$9:$J$32,2,FALSE),"")</f>
        <v>DO</v>
      </c>
      <c r="I565" s="29" t="str">
        <f>IFERROR(VLOOKUP(G565,'LOOK-UP TABLES'!$E$9:$J$32,3,FALSE),"")</f>
        <v>120V</v>
      </c>
      <c r="J565" s="21"/>
      <c r="K565" s="511" t="str">
        <f t="shared" si="218"/>
        <v>SPARE</v>
      </c>
      <c r="L565" s="76"/>
      <c r="M565" s="143" t="str">
        <f>IF($J565&lt;&gt;"",IF(VLOOKUP($J565,INSTRUMENT_LIST!$L$10:$R$716,3,FALSE)=0,"",VLOOKUP($J565,INSTRUMENT_LIST!$L$10:$R$716,3,FALSE)),"")</f>
        <v/>
      </c>
      <c r="N565" s="143" t="str">
        <f>IF($J565&lt;&gt;"",IF(VLOOKUP($J565,INSTRUMENT_LIST!$L$10:$R$716,4,FALSE)=0,"",VLOOKUP($J565,INSTRUMENT_LIST!$L$10:$R$716,4,FALSE)),"")&amp;" "&amp;IF($J565&lt;&gt;"",IF(VLOOKUP($J565,INSTRUMENT_LIST!$L$10:$R$716,5,FALSE)=0,"",SUBSTITUTE(VLOOKUP($J565,INSTRUMENT_LIST!$L$10:$R$716,5,FALSE),"LOCAL CONTROL STATION","LCS")),"")</f>
        <v xml:space="preserve"> </v>
      </c>
      <c r="O565" s="143" t="str">
        <f>IF($J565&lt;&gt;"",IF(VLOOKUP($J565,INSTRUMENT_LIST!$L$10:$R$716,6,FALSE)=0,"",VLOOKUP($J565,INSTRUMENT_LIST!$L$10:$R$716,6,FALSE)),"")</f>
        <v/>
      </c>
      <c r="P565" s="143" t="str">
        <f>IF($J565&lt;&gt;"",IF(VLOOKUP($J565,INSTRUMENT_LIST!$L$10:$R$716,7,FALSE)=0,"",VLOOKUP($J565,INSTRUMENT_LIST!$L$10:$R$716,7,FALSE)),"")</f>
        <v/>
      </c>
      <c r="Q565" s="143" t="str">
        <f t="shared" si="219"/>
        <v xml:space="preserve">  </v>
      </c>
      <c r="R565" s="161"/>
      <c r="S565" s="161"/>
      <c r="T565" s="161"/>
      <c r="U565" s="161"/>
      <c r="V565" s="161"/>
      <c r="W565" s="161"/>
      <c r="X565" s="161"/>
      <c r="Y565" s="161"/>
      <c r="Z565" s="161"/>
      <c r="AA565" s="161"/>
      <c r="AB565" s="68" t="str">
        <f t="shared" si="220"/>
        <v>DO_0707.10</v>
      </c>
      <c r="AC565" s="26"/>
      <c r="AD565" s="75"/>
      <c r="AE565" s="38" t="str">
        <f t="shared" si="221"/>
        <v>SL3-SLW-RCP1</v>
      </c>
      <c r="AF565"/>
      <c r="AG565"/>
      <c r="AH565"/>
      <c r="AI565"/>
    </row>
    <row r="566" spans="1:35" ht="15" customHeight="1" x14ac:dyDescent="0.25">
      <c r="A566" s="264" t="s">
        <v>9</v>
      </c>
      <c r="B566" s="261" t="s">
        <v>523</v>
      </c>
      <c r="C566" s="289" t="s">
        <v>680</v>
      </c>
      <c r="D566" s="73" t="str">
        <f t="shared" si="222"/>
        <v>07</v>
      </c>
      <c r="E566" s="73" t="s">
        <v>392</v>
      </c>
      <c r="F566" s="29" t="str">
        <f>IFERROR(CONCATENATE(VLOOKUP(G566,'LOOK-UP TABLES'!$E$9:$J$32,5,FALSE),C566,D566,VLOOKUP(G566,'LOOK-UP TABLES'!$E$9:$J$32,6,FALSE),E566),"")</f>
        <v>O_0707-11</v>
      </c>
      <c r="G566" s="74" t="s">
        <v>1019</v>
      </c>
      <c r="H566" s="26" t="str">
        <f>IFERROR(VLOOKUP(G566,'LOOK-UP TABLES'!$E$9:$J$32,2,FALSE),"")</f>
        <v>DO</v>
      </c>
      <c r="I566" s="29" t="str">
        <f>IFERROR(VLOOKUP(G566,'LOOK-UP TABLES'!$E$9:$J$32,3,FALSE),"")</f>
        <v>120V</v>
      </c>
      <c r="J566" s="21"/>
      <c r="K566" s="511" t="str">
        <f t="shared" si="218"/>
        <v>SPARE</v>
      </c>
      <c r="L566" s="76"/>
      <c r="M566" s="143" t="str">
        <f>IF($J566&lt;&gt;"",IF(VLOOKUP($J566,INSTRUMENT_LIST!$L$10:$R$716,3,FALSE)=0,"",VLOOKUP($J566,INSTRUMENT_LIST!$L$10:$R$716,3,FALSE)),"")</f>
        <v/>
      </c>
      <c r="N566" s="143" t="str">
        <f>IF($J566&lt;&gt;"",IF(VLOOKUP($J566,INSTRUMENT_LIST!$L$10:$R$716,4,FALSE)=0,"",VLOOKUP($J566,INSTRUMENT_LIST!$L$10:$R$716,4,FALSE)),"")&amp;" "&amp;IF($J566&lt;&gt;"",IF(VLOOKUP($J566,INSTRUMENT_LIST!$L$10:$R$716,5,FALSE)=0,"",SUBSTITUTE(VLOOKUP($J566,INSTRUMENT_LIST!$L$10:$R$716,5,FALSE),"LOCAL CONTROL STATION","LCS")),"")</f>
        <v xml:space="preserve"> </v>
      </c>
      <c r="O566" s="143" t="str">
        <f>IF($J566&lt;&gt;"",IF(VLOOKUP($J566,INSTRUMENT_LIST!$L$10:$R$716,6,FALSE)=0,"",VLOOKUP($J566,INSTRUMENT_LIST!$L$10:$R$716,6,FALSE)),"")</f>
        <v/>
      </c>
      <c r="P566" s="143" t="str">
        <f>IF($J566&lt;&gt;"",IF(VLOOKUP($J566,INSTRUMENT_LIST!$L$10:$R$716,7,FALSE)=0,"",VLOOKUP($J566,INSTRUMENT_LIST!$L$10:$R$716,7,FALSE)),"")</f>
        <v/>
      </c>
      <c r="Q566" s="143" t="str">
        <f t="shared" si="219"/>
        <v xml:space="preserve">  </v>
      </c>
      <c r="R566" s="161"/>
      <c r="S566" s="161"/>
      <c r="T566" s="161"/>
      <c r="U566" s="161"/>
      <c r="V566" s="161"/>
      <c r="W566" s="161"/>
      <c r="X566" s="161"/>
      <c r="Y566" s="161"/>
      <c r="Z566" s="161"/>
      <c r="AA566" s="161"/>
      <c r="AB566" s="68" t="str">
        <f t="shared" si="220"/>
        <v>DO_0707.11</v>
      </c>
      <c r="AC566" s="26"/>
      <c r="AD566" s="75"/>
      <c r="AE566" s="38" t="str">
        <f t="shared" si="221"/>
        <v>SL3-SLW-RCP1</v>
      </c>
      <c r="AF566"/>
      <c r="AG566"/>
      <c r="AH566"/>
      <c r="AI566"/>
    </row>
    <row r="567" spans="1:35" ht="15" customHeight="1" x14ac:dyDescent="0.25">
      <c r="A567" s="264" t="s">
        <v>9</v>
      </c>
      <c r="B567" s="261" t="s">
        <v>523</v>
      </c>
      <c r="C567" s="289" t="s">
        <v>680</v>
      </c>
      <c r="D567" s="73" t="str">
        <f t="shared" si="222"/>
        <v>07</v>
      </c>
      <c r="E567" s="73" t="s">
        <v>396</v>
      </c>
      <c r="F567" s="29" t="str">
        <f>IFERROR(CONCATENATE(VLOOKUP(G567,'LOOK-UP TABLES'!$E$9:$J$32,5,FALSE),C567,D567,VLOOKUP(G567,'LOOK-UP TABLES'!$E$9:$J$32,6,FALSE),E567),"")</f>
        <v>O_0707-12</v>
      </c>
      <c r="G567" s="74" t="s">
        <v>1019</v>
      </c>
      <c r="H567" s="26" t="str">
        <f>IFERROR(VLOOKUP(G567,'LOOK-UP TABLES'!$E$9:$J$32,2,FALSE),"")</f>
        <v>DO</v>
      </c>
      <c r="I567" s="29" t="str">
        <f>IFERROR(VLOOKUP(G567,'LOOK-UP TABLES'!$E$9:$J$32,3,FALSE),"")</f>
        <v>120V</v>
      </c>
      <c r="J567" s="138"/>
      <c r="K567" s="511" t="str">
        <f t="shared" si="218"/>
        <v>SPARE</v>
      </c>
      <c r="L567" s="76"/>
      <c r="M567" s="143" t="str">
        <f>IF($J567&lt;&gt;"",IF(VLOOKUP($J567,INSTRUMENT_LIST!$L$10:$R$716,3,FALSE)=0,"",VLOOKUP($J567,INSTRUMENT_LIST!$L$10:$R$716,3,FALSE)),"")</f>
        <v/>
      </c>
      <c r="N567" s="143" t="str">
        <f>IF($J567&lt;&gt;"",IF(VLOOKUP($J567,INSTRUMENT_LIST!$L$10:$R$716,4,FALSE)=0,"",VLOOKUP($J567,INSTRUMENT_LIST!$L$10:$R$716,4,FALSE)),"")&amp;" "&amp;IF($J567&lt;&gt;"",IF(VLOOKUP($J567,INSTRUMENT_LIST!$L$10:$R$716,5,FALSE)=0,"",SUBSTITUTE(VLOOKUP($J567,INSTRUMENT_LIST!$L$10:$R$716,5,FALSE),"LOCAL CONTROL STATION","LCS")),"")</f>
        <v xml:space="preserve"> </v>
      </c>
      <c r="O567" s="143" t="str">
        <f>IF($J567&lt;&gt;"",IF(VLOOKUP($J567,INSTRUMENT_LIST!$L$10:$R$716,6,FALSE)=0,"",VLOOKUP($J567,INSTRUMENT_LIST!$L$10:$R$716,6,FALSE)),"")</f>
        <v/>
      </c>
      <c r="P567" s="143" t="str">
        <f>IF($J567&lt;&gt;"",IF(VLOOKUP($J567,INSTRUMENT_LIST!$L$10:$R$716,7,FALSE)=0,"",VLOOKUP($J567,INSTRUMENT_LIST!$L$10:$R$716,7,FALSE)),"")</f>
        <v/>
      </c>
      <c r="Q567" s="143" t="str">
        <f t="shared" si="219"/>
        <v xml:space="preserve">  </v>
      </c>
      <c r="R567" s="161"/>
      <c r="S567" s="161"/>
      <c r="T567" s="161"/>
      <c r="U567" s="161"/>
      <c r="V567" s="161"/>
      <c r="W567" s="161"/>
      <c r="X567" s="161"/>
      <c r="Y567" s="161"/>
      <c r="Z567" s="161"/>
      <c r="AA567" s="161"/>
      <c r="AB567" s="68" t="str">
        <f t="shared" si="220"/>
        <v>DO_0707.12</v>
      </c>
      <c r="AC567" s="26"/>
      <c r="AD567" s="75"/>
      <c r="AE567" s="38" t="str">
        <f t="shared" si="221"/>
        <v>SL3-SLW-RCP1</v>
      </c>
      <c r="AF567"/>
      <c r="AG567"/>
      <c r="AH567"/>
      <c r="AI567"/>
    </row>
    <row r="568" spans="1:35" ht="15" customHeight="1" x14ac:dyDescent="0.25">
      <c r="A568" s="264" t="s">
        <v>9</v>
      </c>
      <c r="B568" s="261" t="s">
        <v>523</v>
      </c>
      <c r="C568" s="289" t="s">
        <v>680</v>
      </c>
      <c r="D568" s="73" t="str">
        <f t="shared" si="222"/>
        <v>07</v>
      </c>
      <c r="E568" s="73" t="s">
        <v>586</v>
      </c>
      <c r="F568" s="29" t="str">
        <f>IFERROR(CONCATENATE(VLOOKUP(G568,'LOOK-UP TABLES'!$E$9:$J$32,5,FALSE),C568,D568,VLOOKUP(G568,'LOOK-UP TABLES'!$E$9:$J$32,6,FALSE),E568),"")</f>
        <v>O_0707-13</v>
      </c>
      <c r="G568" s="74" t="s">
        <v>1019</v>
      </c>
      <c r="H568" s="26" t="str">
        <f>IFERROR(VLOOKUP(G568,'LOOK-UP TABLES'!$E$9:$J$32,2,FALSE),"")</f>
        <v>DO</v>
      </c>
      <c r="I568" s="29" t="str">
        <f>IFERROR(VLOOKUP(G568,'LOOK-UP TABLES'!$E$9:$J$32,3,FALSE),"")</f>
        <v>120V</v>
      </c>
      <c r="J568" s="21"/>
      <c r="K568" s="511" t="str">
        <f t="shared" si="218"/>
        <v>SPARE</v>
      </c>
      <c r="L568" s="76"/>
      <c r="M568" s="143" t="str">
        <f>IF($J568&lt;&gt;"",IF(VLOOKUP($J568,INSTRUMENT_LIST!$L$10:$R$716,3,FALSE)=0,"",VLOOKUP($J568,INSTRUMENT_LIST!$L$10:$R$716,3,FALSE)),"")</f>
        <v/>
      </c>
      <c r="N568" s="143" t="str">
        <f>IF($J568&lt;&gt;"",IF(VLOOKUP($J568,INSTRUMENT_LIST!$L$10:$R$716,4,FALSE)=0,"",VLOOKUP($J568,INSTRUMENT_LIST!$L$10:$R$716,4,FALSE)),"")&amp;" "&amp;IF($J568&lt;&gt;"",IF(VLOOKUP($J568,INSTRUMENT_LIST!$L$10:$R$716,5,FALSE)=0,"",SUBSTITUTE(VLOOKUP($J568,INSTRUMENT_LIST!$L$10:$R$716,5,FALSE),"LOCAL CONTROL STATION","LCS")),"")</f>
        <v xml:space="preserve"> </v>
      </c>
      <c r="O568" s="143" t="str">
        <f>IF($J568&lt;&gt;"",IF(VLOOKUP($J568,INSTRUMENT_LIST!$L$10:$R$716,6,FALSE)=0,"",VLOOKUP($J568,INSTRUMENT_LIST!$L$10:$R$716,6,FALSE)),"")</f>
        <v/>
      </c>
      <c r="P568" s="143" t="str">
        <f>IF($J568&lt;&gt;"",IF(VLOOKUP($J568,INSTRUMENT_LIST!$L$10:$R$716,7,FALSE)=0,"",VLOOKUP($J568,INSTRUMENT_LIST!$L$10:$R$716,7,FALSE)),"")</f>
        <v/>
      </c>
      <c r="Q568" s="143" t="str">
        <f t="shared" si="219"/>
        <v xml:space="preserve">  </v>
      </c>
      <c r="R568" s="161"/>
      <c r="S568" s="161"/>
      <c r="T568" s="161"/>
      <c r="U568" s="161"/>
      <c r="V568" s="161"/>
      <c r="W568" s="161"/>
      <c r="X568" s="161"/>
      <c r="Y568" s="161"/>
      <c r="Z568" s="161"/>
      <c r="AA568" s="161"/>
      <c r="AB568" s="68" t="str">
        <f t="shared" si="220"/>
        <v>DO_0707.13</v>
      </c>
      <c r="AC568" s="26"/>
      <c r="AD568" s="75"/>
      <c r="AE568" s="38" t="str">
        <f t="shared" si="221"/>
        <v>SL3-SLW-RCP1</v>
      </c>
      <c r="AF568"/>
      <c r="AG568"/>
      <c r="AH568"/>
      <c r="AI568"/>
    </row>
    <row r="569" spans="1:35" ht="15" customHeight="1" x14ac:dyDescent="0.25">
      <c r="A569" s="264" t="s">
        <v>9</v>
      </c>
      <c r="B569" s="261" t="s">
        <v>523</v>
      </c>
      <c r="C569" s="289" t="s">
        <v>680</v>
      </c>
      <c r="D569" s="73" t="str">
        <f t="shared" si="222"/>
        <v>07</v>
      </c>
      <c r="E569" s="73" t="s">
        <v>589</v>
      </c>
      <c r="F569" s="29" t="str">
        <f>IFERROR(CONCATENATE(VLOOKUP(G569,'LOOK-UP TABLES'!$E$9:$J$32,5,FALSE),C569,D569,VLOOKUP(G569,'LOOK-UP TABLES'!$E$9:$J$32,6,FALSE),E569),"")</f>
        <v>O_0707-14</v>
      </c>
      <c r="G569" s="74" t="s">
        <v>1019</v>
      </c>
      <c r="H569" s="26" t="str">
        <f>IFERROR(VLOOKUP(G569,'LOOK-UP TABLES'!$E$9:$J$32,2,FALSE),"")</f>
        <v>DO</v>
      </c>
      <c r="I569" s="29" t="str">
        <f>IFERROR(VLOOKUP(G569,'LOOK-UP TABLES'!$E$9:$J$32,3,FALSE),"")</f>
        <v>120V</v>
      </c>
      <c r="J569" s="21"/>
      <c r="K569" s="511" t="str">
        <f t="shared" si="218"/>
        <v>SPARE</v>
      </c>
      <c r="L569" s="76"/>
      <c r="M569" s="143" t="str">
        <f>IF($J569&lt;&gt;"",IF(VLOOKUP($J569,INSTRUMENT_LIST!$L$10:$R$716,3,FALSE)=0,"",VLOOKUP($J569,INSTRUMENT_LIST!$L$10:$R$716,3,FALSE)),"")</f>
        <v/>
      </c>
      <c r="N569" s="143" t="str">
        <f>IF($J569&lt;&gt;"",IF(VLOOKUP($J569,INSTRUMENT_LIST!$L$10:$R$716,4,FALSE)=0,"",VLOOKUP($J569,INSTRUMENT_LIST!$L$10:$R$716,4,FALSE)),"")&amp;" "&amp;IF($J569&lt;&gt;"",IF(VLOOKUP($J569,INSTRUMENT_LIST!$L$10:$R$716,5,FALSE)=0,"",SUBSTITUTE(VLOOKUP($J569,INSTRUMENT_LIST!$L$10:$R$716,5,FALSE),"LOCAL CONTROL STATION","LCS")),"")</f>
        <v xml:space="preserve"> </v>
      </c>
      <c r="O569" s="143" t="str">
        <f>IF($J569&lt;&gt;"",IF(VLOOKUP($J569,INSTRUMENT_LIST!$L$10:$R$716,6,FALSE)=0,"",VLOOKUP($J569,INSTRUMENT_LIST!$L$10:$R$716,6,FALSE)),"")</f>
        <v/>
      </c>
      <c r="P569" s="143" t="str">
        <f>IF($J569&lt;&gt;"",IF(VLOOKUP($J569,INSTRUMENT_LIST!$L$10:$R$716,7,FALSE)=0,"",VLOOKUP($J569,INSTRUMENT_LIST!$L$10:$R$716,7,FALSE)),"")</f>
        <v/>
      </c>
      <c r="Q569" s="143" t="str">
        <f t="shared" si="219"/>
        <v xml:space="preserve">  </v>
      </c>
      <c r="R569" s="161"/>
      <c r="S569" s="161"/>
      <c r="T569" s="161"/>
      <c r="U569" s="161"/>
      <c r="V569" s="161"/>
      <c r="W569" s="161"/>
      <c r="X569" s="161"/>
      <c r="Y569" s="161"/>
      <c r="Z569" s="161"/>
      <c r="AA569" s="161"/>
      <c r="AB569" s="68" t="str">
        <f t="shared" si="220"/>
        <v>DO_0707.14</v>
      </c>
      <c r="AC569" s="26"/>
      <c r="AD569" s="75"/>
      <c r="AE569" s="38" t="str">
        <f t="shared" si="221"/>
        <v>SL3-SLW-RCP1</v>
      </c>
      <c r="AF569"/>
      <c r="AG569"/>
      <c r="AH569"/>
      <c r="AI569"/>
    </row>
    <row r="570" spans="1:35" ht="15" customHeight="1" x14ac:dyDescent="0.25">
      <c r="A570" s="264" t="s">
        <v>9</v>
      </c>
      <c r="B570" s="261" t="s">
        <v>523</v>
      </c>
      <c r="C570" s="289" t="s">
        <v>680</v>
      </c>
      <c r="D570" s="73" t="str">
        <f t="shared" si="222"/>
        <v>07</v>
      </c>
      <c r="E570" s="73" t="s">
        <v>591</v>
      </c>
      <c r="F570" s="29" t="str">
        <f>IFERROR(CONCATENATE(VLOOKUP(G570,'LOOK-UP TABLES'!$E$9:$J$32,5,FALSE),C570,D570,VLOOKUP(G570,'LOOK-UP TABLES'!$E$9:$J$32,6,FALSE),E570),"")</f>
        <v>O_0707-15</v>
      </c>
      <c r="G570" s="74" t="s">
        <v>1019</v>
      </c>
      <c r="H570" s="26" t="str">
        <f>IFERROR(VLOOKUP(G570,'LOOK-UP TABLES'!$E$9:$J$32,2,FALSE),"")</f>
        <v>DO</v>
      </c>
      <c r="I570" s="29" t="str">
        <f>IFERROR(VLOOKUP(G570,'LOOK-UP TABLES'!$E$9:$J$32,3,FALSE),"")</f>
        <v>120V</v>
      </c>
      <c r="J570" s="21"/>
      <c r="K570" s="511" t="str">
        <f t="shared" si="218"/>
        <v>SPARE</v>
      </c>
      <c r="L570" s="76"/>
      <c r="M570" s="143" t="str">
        <f>IF($J570&lt;&gt;"",IF(VLOOKUP($J570,INSTRUMENT_LIST!$L$10:$R$716,3,FALSE)=0,"",VLOOKUP($J570,INSTRUMENT_LIST!$L$10:$R$716,3,FALSE)),"")</f>
        <v/>
      </c>
      <c r="N570" s="143" t="str">
        <f>IF($J570&lt;&gt;"",IF(VLOOKUP($J570,INSTRUMENT_LIST!$L$10:$R$716,4,FALSE)=0,"",VLOOKUP($J570,INSTRUMENT_LIST!$L$10:$R$716,4,FALSE)),"")&amp;" "&amp;IF($J570&lt;&gt;"",IF(VLOOKUP($J570,INSTRUMENT_LIST!$L$10:$R$716,5,FALSE)=0,"",SUBSTITUTE(VLOOKUP($J570,INSTRUMENT_LIST!$L$10:$R$716,5,FALSE),"LOCAL CONTROL STATION","LCS")),"")</f>
        <v xml:space="preserve"> </v>
      </c>
      <c r="O570" s="143" t="str">
        <f>IF($J570&lt;&gt;"",IF(VLOOKUP($J570,INSTRUMENT_LIST!$L$10:$R$716,6,FALSE)=0,"",VLOOKUP($J570,INSTRUMENT_LIST!$L$10:$R$716,6,FALSE)),"")</f>
        <v/>
      </c>
      <c r="P570" s="143" t="str">
        <f>IF($J570&lt;&gt;"",IF(VLOOKUP($J570,INSTRUMENT_LIST!$L$10:$R$716,7,FALSE)=0,"",VLOOKUP($J570,INSTRUMENT_LIST!$L$10:$R$716,7,FALSE)),"")</f>
        <v/>
      </c>
      <c r="Q570" s="143" t="str">
        <f t="shared" si="219"/>
        <v xml:space="preserve">  </v>
      </c>
      <c r="R570" s="161"/>
      <c r="S570" s="161"/>
      <c r="T570" s="161"/>
      <c r="U570" s="161"/>
      <c r="V570" s="161"/>
      <c r="W570" s="161"/>
      <c r="X570" s="161"/>
      <c r="Y570" s="161"/>
      <c r="Z570" s="161"/>
      <c r="AA570" s="161"/>
      <c r="AB570" s="68" t="str">
        <f t="shared" si="220"/>
        <v>DO_0707.15</v>
      </c>
      <c r="AC570" s="75"/>
      <c r="AD570" s="75"/>
      <c r="AE570" s="38" t="str">
        <f t="shared" si="221"/>
        <v>SL3-SLW-RCP1</v>
      </c>
      <c r="AF570"/>
      <c r="AG570"/>
      <c r="AH570"/>
      <c r="AI570"/>
    </row>
    <row r="571" spans="1:35" ht="15" customHeight="1" x14ac:dyDescent="0.25">
      <c r="A571" s="321" t="s">
        <v>9</v>
      </c>
      <c r="B571" s="322" t="s">
        <v>523</v>
      </c>
      <c r="C571" s="333" t="s">
        <v>680</v>
      </c>
      <c r="D571" s="324" t="s">
        <v>680</v>
      </c>
      <c r="E571" s="325"/>
      <c r="F571" s="325"/>
      <c r="G571" s="325" t="s">
        <v>1028</v>
      </c>
      <c r="H571" s="351"/>
      <c r="I571" s="325"/>
      <c r="J571" s="352"/>
      <c r="K571" s="352"/>
      <c r="L571" s="353"/>
      <c r="M571" s="351"/>
      <c r="N571" s="351"/>
      <c r="O571" s="325"/>
      <c r="P571" s="325"/>
      <c r="Q571" s="325"/>
      <c r="R571" s="325"/>
      <c r="S571" s="325"/>
      <c r="T571" s="325"/>
      <c r="U571" s="325"/>
      <c r="V571" s="325"/>
      <c r="W571" s="325"/>
      <c r="X571" s="325"/>
      <c r="Y571" s="325"/>
      <c r="Z571" s="325"/>
      <c r="AA571" s="325"/>
      <c r="AB571" s="325"/>
      <c r="AC571" s="323"/>
      <c r="AD571" s="330"/>
      <c r="AE571" s="38" t="str">
        <f t="shared" si="221"/>
        <v>SL3-SLW-RCP1</v>
      </c>
      <c r="AF571"/>
      <c r="AG571"/>
      <c r="AH571"/>
      <c r="AI571"/>
    </row>
    <row r="572" spans="1:35" ht="15" customHeight="1" x14ac:dyDescent="0.25">
      <c r="A572" s="320"/>
      <c r="D572"/>
      <c r="E572"/>
      <c r="F572"/>
      <c r="G572"/>
      <c r="H572"/>
      <c r="I572"/>
      <c r="J572" s="336"/>
      <c r="K572" s="336"/>
      <c r="L572" s="350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 s="30"/>
      <c r="AD572" s="30"/>
      <c r="AF572"/>
      <c r="AG572"/>
      <c r="AH572"/>
      <c r="AI572"/>
    </row>
    <row r="573" spans="1:35" ht="15" customHeight="1" x14ac:dyDescent="0.25">
      <c r="A573" s="320"/>
      <c r="D573"/>
      <c r="E573"/>
      <c r="F573"/>
      <c r="G573"/>
      <c r="H573"/>
      <c r="I573"/>
      <c r="J573" s="336"/>
      <c r="K573" s="336"/>
      <c r="L573" s="350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 s="30"/>
      <c r="AD573" s="30"/>
      <c r="AF573"/>
      <c r="AG573"/>
      <c r="AH573"/>
      <c r="AI573"/>
    </row>
    <row r="574" spans="1:35" s="479" customFormat="1" ht="15" customHeight="1" x14ac:dyDescent="0.25">
      <c r="A574" s="480" t="s">
        <v>9</v>
      </c>
      <c r="B574" s="481" t="s">
        <v>523</v>
      </c>
      <c r="C574" s="482" t="s">
        <v>682</v>
      </c>
      <c r="D574" s="483" t="s">
        <v>786</v>
      </c>
      <c r="E574" s="484"/>
      <c r="F574" s="485" t="str">
        <f>IFERROR(CONCATENATE(VLOOKUP(G574,'LOOK-UP TABLES'!$E$5:$J$101,5,FALSE),C574,D574,VLOOKUP(G574,'LOOK-UP TABLES'!$E$5:$J$101,6,FALSE),E574),"")</f>
        <v>PS3-0800</v>
      </c>
      <c r="G574" s="484" t="s">
        <v>1014</v>
      </c>
      <c r="H574" s="485"/>
      <c r="I574" s="484" t="s">
        <v>790</v>
      </c>
      <c r="J574" s="486"/>
      <c r="K574" s="486"/>
      <c r="L574" s="487"/>
      <c r="M574" s="485"/>
      <c r="N574" s="485"/>
      <c r="O574" s="484"/>
      <c r="P574" s="484"/>
      <c r="Q574" s="484" t="s">
        <v>1015</v>
      </c>
      <c r="R574" s="484"/>
      <c r="S574" s="484"/>
      <c r="T574" s="484"/>
      <c r="U574" s="484"/>
      <c r="V574" s="484"/>
      <c r="W574" s="484"/>
      <c r="X574" s="484"/>
      <c r="Y574" s="484"/>
      <c r="Z574" s="484"/>
      <c r="AA574" s="484"/>
      <c r="AB574" s="484"/>
      <c r="AC574" s="488"/>
      <c r="AD574" s="489"/>
      <c r="AE574" s="478" t="str">
        <f t="shared" ref="AE574:AE579" si="223">B574</f>
        <v>SL3-SLW-RCP1</v>
      </c>
    </row>
    <row r="575" spans="1:35" s="479" customFormat="1" ht="15" customHeight="1" x14ac:dyDescent="0.25">
      <c r="A575" s="480" t="s">
        <v>9</v>
      </c>
      <c r="B575" s="481" t="s">
        <v>523</v>
      </c>
      <c r="C575" s="482" t="s">
        <v>682</v>
      </c>
      <c r="D575" s="483" t="s">
        <v>786</v>
      </c>
      <c r="E575" s="484"/>
      <c r="F575" s="485" t="str">
        <f>IFERROR(CONCATENATE(VLOOKUP(G575,'LOOK-UP TABLES'!$E$5:$J$101,5,FALSE),C575,D575,VLOOKUP(G575,'LOOK-UP TABLES'!$E$5:$J$101,6,FALSE),E575),"")</f>
        <v>AENTR-0800</v>
      </c>
      <c r="G575" s="484" t="s">
        <v>1016</v>
      </c>
      <c r="H575" s="485"/>
      <c r="I575" s="484" t="s">
        <v>793</v>
      </c>
      <c r="J575" s="486"/>
      <c r="K575" s="486"/>
      <c r="L575" s="487"/>
      <c r="M575" s="485"/>
      <c r="N575" s="485"/>
      <c r="O575" s="484"/>
      <c r="P575" s="484"/>
      <c r="Q575" s="484" t="s">
        <v>1017</v>
      </c>
      <c r="R575" s="484"/>
      <c r="S575" s="484"/>
      <c r="T575" s="484"/>
      <c r="U575" s="484"/>
      <c r="V575" s="484"/>
      <c r="W575" s="484"/>
      <c r="X575" s="484"/>
      <c r="Y575" s="484"/>
      <c r="Z575" s="484"/>
      <c r="AA575" s="484"/>
      <c r="AB575" s="484"/>
      <c r="AC575" s="488"/>
      <c r="AD575" s="489"/>
      <c r="AE575" s="478" t="str">
        <f t="shared" si="223"/>
        <v>SL3-SLW-RCP1</v>
      </c>
    </row>
    <row r="576" spans="1:35" s="479" customFormat="1" ht="15" customHeight="1" x14ac:dyDescent="0.25">
      <c r="A576" s="490" t="s">
        <v>9</v>
      </c>
      <c r="B576" s="470" t="s">
        <v>523</v>
      </c>
      <c r="C576" s="491" t="s">
        <v>682</v>
      </c>
      <c r="D576" s="472" t="s">
        <v>786</v>
      </c>
      <c r="E576" s="472" t="s">
        <v>786</v>
      </c>
      <c r="F576" s="473" t="str">
        <f>IFERROR(CONCATENATE(VLOOKUP(G576,'LOOK-UP TABLES'!$E$9:$J$32,5,FALSE),C576,D576,VLOOKUP(G576,'LOOK-UP TABLES'!$E$9:$J$32,6,FALSE),E576),"")</f>
        <v>I_0800-00</v>
      </c>
      <c r="G576" s="473" t="s">
        <v>1041</v>
      </c>
      <c r="H576" s="474" t="str">
        <f>IFERROR(VLOOKUP(G576,'LOOK-UP TABLES'!$E$9:$J$32,2,FALSE),"")</f>
        <v>AI</v>
      </c>
      <c r="I576" s="473" t="str">
        <f>IFERROR(VLOOKUP(G576,'LOOK-UP TABLES'!$E$9:$J$32,3,FALSE),"")</f>
        <v>4-20mA</v>
      </c>
      <c r="J576" s="297"/>
      <c r="K576" s="512" t="str">
        <f>IF(J576&lt;&gt;"",CONCATENATE(J576,L576),"SPARE")</f>
        <v>SPARE</v>
      </c>
      <c r="L576" s="475"/>
      <c r="M576" s="476" t="str">
        <f>IF($J576&lt;&gt;"",IF(VLOOKUP($J576,INSTRUMENT_LIST!$L$10:$R$716,3,FALSE)=0,"",VLOOKUP($J576,INSTRUMENT_LIST!$L$10:$R$716,3,FALSE)),"")</f>
        <v/>
      </c>
      <c r="N576" s="476" t="str">
        <f>IF($J576&lt;&gt;"",IF(VLOOKUP($J576,INSTRUMENT_LIST!$L$10:$R$716,4,FALSE)=0,"",VLOOKUP($J576,INSTRUMENT_LIST!$L$10:$R$716,4,FALSE)),"")&amp;" "&amp;IF($J576&lt;&gt;"",IF(VLOOKUP($J576,INSTRUMENT_LIST!$L$10:$R$716,5,FALSE)=0,"",SUBSTITUTE(VLOOKUP($J576,INSTRUMENT_LIST!$L$10:$R$716,5,FALSE),"LOCAL CONTROL STATION","LCS")),"")</f>
        <v xml:space="preserve"> </v>
      </c>
      <c r="O576" s="476" t="str">
        <f>IF($J576&lt;&gt;"",IF(VLOOKUP($J576,INSTRUMENT_LIST!$L$10:$R$716,6,FALSE)=0,"",VLOOKUP($J576,INSTRUMENT_LIST!$L$10:$R$716,6,FALSE)),"")</f>
        <v/>
      </c>
      <c r="P576" s="476" t="str">
        <f>IF($J576&lt;&gt;"",IF(VLOOKUP($J576,INSTRUMENT_LIST!$L$10:$R$716,7,FALSE)=0,"",VLOOKUP($J576,INSTRUMENT_LIST!$L$10:$R$716,7,FALSE)),"")</f>
        <v/>
      </c>
      <c r="Q576" s="476" t="str">
        <f>CONCATENATE(M576,IF(M576&lt;&gt;""," ",""),N576,IF(N576&lt;&gt;""," ",""),O576,IF(O576&lt;&gt;""," ",""),P576,IF(P576&lt;&gt;""," ",""))</f>
        <v xml:space="preserve">  </v>
      </c>
      <c r="R576" s="476"/>
      <c r="S576" s="476"/>
      <c r="T576" s="476"/>
      <c r="U576" s="476"/>
      <c r="V576" s="476"/>
      <c r="W576" s="476"/>
      <c r="X576" s="476"/>
      <c r="Y576" s="476"/>
      <c r="Z576" s="476"/>
      <c r="AA576" s="476"/>
      <c r="AB576" s="477" t="str">
        <f>IF((OR(H576="AI",H576="AO")),CONCATENATE(H576,"_",C576,D576,"_CH[",E576,"]"),CONCATENATE(H576,"_",C576,D576,".",E576))</f>
        <v>AI_0800_CH[00]</v>
      </c>
      <c r="AC576" s="474"/>
      <c r="AD576" s="471"/>
      <c r="AE576" s="478" t="str">
        <f t="shared" si="223"/>
        <v>SL3-SLW-RCP1</v>
      </c>
    </row>
    <row r="577" spans="1:31" s="479" customFormat="1" ht="15" customHeight="1" x14ac:dyDescent="0.25">
      <c r="A577" s="490" t="s">
        <v>9</v>
      </c>
      <c r="B577" s="470" t="s">
        <v>523</v>
      </c>
      <c r="C577" s="491" t="s">
        <v>682</v>
      </c>
      <c r="D577" s="472" t="s">
        <v>786</v>
      </c>
      <c r="E577" s="472" t="s">
        <v>645</v>
      </c>
      <c r="F577" s="473" t="str">
        <f>IFERROR(CONCATENATE(VLOOKUP(G577,'LOOK-UP TABLES'!$E$9:$J$32,5,FALSE),C577,D577,VLOOKUP(G577,'LOOK-UP TABLES'!$E$9:$J$32,6,FALSE),E577),"")</f>
        <v>I_0800-01</v>
      </c>
      <c r="G577" s="473" t="s">
        <v>1041</v>
      </c>
      <c r="H577" s="474" t="str">
        <f>IFERROR(VLOOKUP(G577,'LOOK-UP TABLES'!$E$9:$J$32,2,FALSE),"")</f>
        <v>AI</v>
      </c>
      <c r="I577" s="473" t="str">
        <f>IFERROR(VLOOKUP(G577,'LOOK-UP TABLES'!$E$9:$J$32,3,FALSE),"")</f>
        <v>4-20mA</v>
      </c>
      <c r="J577" s="297"/>
      <c r="K577" s="512" t="str">
        <f>IF(J577&lt;&gt;"",CONCATENATE(J577,L577),"SPARE")</f>
        <v>SPARE</v>
      </c>
      <c r="L577" s="475"/>
      <c r="M577" s="476" t="str">
        <f>IF($J577&lt;&gt;"",IF(VLOOKUP($J577,INSTRUMENT_LIST!$L$10:$R$716,3,FALSE)=0,"",VLOOKUP($J577,INSTRUMENT_LIST!$L$10:$R$716,3,FALSE)),"")</f>
        <v/>
      </c>
      <c r="N577" s="476" t="str">
        <f>IF($J577&lt;&gt;"",IF(VLOOKUP($J577,INSTRUMENT_LIST!$L$10:$R$716,4,FALSE)=0,"",VLOOKUP($J577,INSTRUMENT_LIST!$L$10:$R$716,4,FALSE)),"")&amp;" "&amp;IF($J577&lt;&gt;"",IF(VLOOKUP($J577,INSTRUMENT_LIST!$L$10:$R$716,5,FALSE)=0,"",SUBSTITUTE(VLOOKUP($J577,INSTRUMENT_LIST!$L$10:$R$716,5,FALSE),"LOCAL CONTROL STATION","LCS")),"")</f>
        <v xml:space="preserve"> </v>
      </c>
      <c r="O577" s="476" t="str">
        <f>IF($J577&lt;&gt;"",IF(VLOOKUP($J577,INSTRUMENT_LIST!$L$10:$R$716,6,FALSE)=0,"",VLOOKUP($J577,INSTRUMENT_LIST!$L$10:$R$716,6,FALSE)),"")</f>
        <v/>
      </c>
      <c r="P577" s="476" t="str">
        <f>IF($J577&lt;&gt;"",IF(VLOOKUP($J577,INSTRUMENT_LIST!$L$10:$R$716,7,FALSE)=0,"",VLOOKUP($J577,INSTRUMENT_LIST!$L$10:$R$716,7,FALSE)),"")</f>
        <v/>
      </c>
      <c r="Q577" s="476" t="str">
        <f>CONCATENATE(M577,IF(M577&lt;&gt;""," ",""),N577,IF(N577&lt;&gt;""," ",""),O577,IF(O577&lt;&gt;""," ",""),P577,IF(P577&lt;&gt;""," ",""))</f>
        <v xml:space="preserve">  </v>
      </c>
      <c r="R577" s="476"/>
      <c r="S577" s="476"/>
      <c r="T577" s="476"/>
      <c r="U577" s="476"/>
      <c r="V577" s="476"/>
      <c r="W577" s="476"/>
      <c r="X577" s="476"/>
      <c r="Y577" s="476"/>
      <c r="Z577" s="476"/>
      <c r="AA577" s="476"/>
      <c r="AB577" s="477" t="str">
        <f>IF((OR(H577="AI",H577="AO")),CONCATENATE(H577,"_",C577,D577,"_CH[",E577,"]"),CONCATENATE(H577,"_",C577,D577,".",E577))</f>
        <v>AI_0800_CH[01]</v>
      </c>
      <c r="AC577" s="474"/>
      <c r="AD577" s="474"/>
      <c r="AE577" s="478" t="str">
        <f t="shared" si="223"/>
        <v>SL3-SLW-RCP1</v>
      </c>
    </row>
    <row r="578" spans="1:31" s="479" customFormat="1" ht="15" customHeight="1" x14ac:dyDescent="0.25">
      <c r="A578" s="490" t="s">
        <v>9</v>
      </c>
      <c r="B578" s="470" t="s">
        <v>523</v>
      </c>
      <c r="C578" s="491" t="s">
        <v>682</v>
      </c>
      <c r="D578" s="472" t="s">
        <v>786</v>
      </c>
      <c r="E578" s="472" t="s">
        <v>660</v>
      </c>
      <c r="F578" s="473" t="str">
        <f>IFERROR(CONCATENATE(VLOOKUP(G578,'LOOK-UP TABLES'!$E$9:$J$32,5,FALSE),C578,D578,VLOOKUP(G578,'LOOK-UP TABLES'!$E$9:$J$32,6,FALSE),E578),"")</f>
        <v>I_0800-02</v>
      </c>
      <c r="G578" s="473" t="s">
        <v>1041</v>
      </c>
      <c r="H578" s="474" t="str">
        <f>IFERROR(VLOOKUP(G578,'LOOK-UP TABLES'!$E$9:$J$32,2,FALSE),"")</f>
        <v>AI</v>
      </c>
      <c r="I578" s="473" t="str">
        <f>IFERROR(VLOOKUP(G578,'LOOK-UP TABLES'!$E$9:$J$32,3,FALSE),"")</f>
        <v>4-20mA</v>
      </c>
      <c r="J578" s="297"/>
      <c r="K578" s="512" t="str">
        <f>IF(J578&lt;&gt;"",CONCATENATE(J578,L578),"SPARE")</f>
        <v>SPARE</v>
      </c>
      <c r="L578" s="475"/>
      <c r="M578" s="476" t="str">
        <f>IF($J578&lt;&gt;"",IF(VLOOKUP($J578,INSTRUMENT_LIST!$L$10:$R$716,3,FALSE)=0,"",VLOOKUP($J578,INSTRUMENT_LIST!$L$10:$R$716,3,FALSE)),"")</f>
        <v/>
      </c>
      <c r="N578" s="476" t="str">
        <f>IF($J578&lt;&gt;"",IF(VLOOKUP($J578,INSTRUMENT_LIST!$L$10:$R$716,4,FALSE)=0,"",VLOOKUP($J578,INSTRUMENT_LIST!$L$10:$R$716,4,FALSE)),"")&amp;" "&amp;IF($J578&lt;&gt;"",IF(VLOOKUP($J578,INSTRUMENT_LIST!$L$10:$R$716,5,FALSE)=0,"",SUBSTITUTE(VLOOKUP($J578,INSTRUMENT_LIST!$L$10:$R$716,5,FALSE),"LOCAL CONTROL STATION","LCS")),"")</f>
        <v xml:space="preserve"> </v>
      </c>
      <c r="O578" s="476" t="str">
        <f>IF($J578&lt;&gt;"",IF(VLOOKUP($J578,INSTRUMENT_LIST!$L$10:$R$716,6,FALSE)=0,"",VLOOKUP($J578,INSTRUMENT_LIST!$L$10:$R$716,6,FALSE)),"")</f>
        <v/>
      </c>
      <c r="P578" s="476" t="str">
        <f>IF($J578&lt;&gt;"",IF(VLOOKUP($J578,INSTRUMENT_LIST!$L$10:$R$716,7,FALSE)=0,"",VLOOKUP($J578,INSTRUMENT_LIST!$L$10:$R$716,7,FALSE)),"")</f>
        <v/>
      </c>
      <c r="Q578" s="476" t="str">
        <f>CONCATENATE(M578,IF(M578&lt;&gt;""," ",""),N578,IF(N578&lt;&gt;""," ",""),O578,IF(O578&lt;&gt;""," ",""),P578,IF(P578&lt;&gt;""," ",""))</f>
        <v xml:space="preserve">  </v>
      </c>
      <c r="R578" s="476"/>
      <c r="S578" s="476"/>
      <c r="T578" s="476"/>
      <c r="U578" s="476"/>
      <c r="V578" s="476"/>
      <c r="W578" s="476"/>
      <c r="X578" s="476"/>
      <c r="Y578" s="476"/>
      <c r="Z578" s="476"/>
      <c r="AA578" s="476"/>
      <c r="AB578" s="477" t="str">
        <f>IF((OR(H578="AI",H578="AO")),CONCATENATE(H578,"_",C578,D578,"_CH[",E578,"]"),CONCATENATE(H578,"_",C578,D578,".",E578))</f>
        <v>AI_0800_CH[02]</v>
      </c>
      <c r="AC578" s="474"/>
      <c r="AD578" s="474"/>
      <c r="AE578" s="478" t="str">
        <f t="shared" si="223"/>
        <v>SL3-SLW-RCP1</v>
      </c>
    </row>
    <row r="579" spans="1:31" s="479" customFormat="1" ht="15" customHeight="1" x14ac:dyDescent="0.25">
      <c r="A579" s="490" t="s">
        <v>9</v>
      </c>
      <c r="B579" s="470" t="s">
        <v>523</v>
      </c>
      <c r="C579" s="491" t="s">
        <v>682</v>
      </c>
      <c r="D579" s="472" t="str">
        <f>D578</f>
        <v>00</v>
      </c>
      <c r="E579" s="472" t="s">
        <v>661</v>
      </c>
      <c r="F579" s="473" t="str">
        <f>IFERROR(CONCATENATE(VLOOKUP(G579,'LOOK-UP TABLES'!$E$9:$J$32,5,FALSE),C579,D579,VLOOKUP(G579,'LOOK-UP TABLES'!$E$9:$J$32,6,FALSE),E579),"")</f>
        <v>I_0800-03</v>
      </c>
      <c r="G579" s="473" t="s">
        <v>1041</v>
      </c>
      <c r="H579" s="474" t="str">
        <f>IFERROR(VLOOKUP(G579,'LOOK-UP TABLES'!$E$9:$J$32,2,FALSE),"")</f>
        <v>AI</v>
      </c>
      <c r="I579" s="473" t="str">
        <f>IFERROR(VLOOKUP(G579,'LOOK-UP TABLES'!$E$9:$J$32,3,FALSE),"")</f>
        <v>4-20mA</v>
      </c>
      <c r="J579" s="297"/>
      <c r="K579" s="512" t="str">
        <f>IF(J579&lt;&gt;"",CONCATENATE(J579,L579),"SPARE")</f>
        <v>SPARE</v>
      </c>
      <c r="L579" s="475"/>
      <c r="M579" s="476" t="str">
        <f>IF($J579&lt;&gt;"",IF(VLOOKUP($J579,INSTRUMENT_LIST!$L$10:$R$716,3,FALSE)=0,"",VLOOKUP($J579,INSTRUMENT_LIST!$L$10:$R$716,3,FALSE)),"")</f>
        <v/>
      </c>
      <c r="N579" s="476" t="str">
        <f>IF($J579&lt;&gt;"",IF(VLOOKUP($J579,INSTRUMENT_LIST!$L$10:$R$716,4,FALSE)=0,"",VLOOKUP($J579,INSTRUMENT_LIST!$L$10:$R$716,4,FALSE)),"")&amp;" "&amp;IF($J579&lt;&gt;"",IF(VLOOKUP($J579,INSTRUMENT_LIST!$L$10:$R$716,5,FALSE)=0,"",SUBSTITUTE(VLOOKUP($J579,INSTRUMENT_LIST!$L$10:$R$716,5,FALSE),"LOCAL CONTROL STATION","LCS")),"")</f>
        <v xml:space="preserve"> </v>
      </c>
      <c r="O579" s="476" t="str">
        <f>IF($J579&lt;&gt;"",IF(VLOOKUP($J579,INSTRUMENT_LIST!$L$10:$R$716,6,FALSE)=0,"",VLOOKUP($J579,INSTRUMENT_LIST!$L$10:$R$716,6,FALSE)),"")</f>
        <v/>
      </c>
      <c r="P579" s="476" t="str">
        <f>IF($J579&lt;&gt;"",IF(VLOOKUP($J579,INSTRUMENT_LIST!$L$10:$R$716,7,FALSE)=0,"",VLOOKUP($J579,INSTRUMENT_LIST!$L$10:$R$716,7,FALSE)),"")</f>
        <v/>
      </c>
      <c r="Q579" s="476" t="str">
        <f>CONCATENATE(M579,IF(M579&lt;&gt;""," ",""),N579,IF(N579&lt;&gt;""," ",""),O579,IF(O579&lt;&gt;""," ",""),P579,IF(P579&lt;&gt;""," ",""))</f>
        <v xml:space="preserve">  </v>
      </c>
      <c r="R579" s="476"/>
      <c r="S579" s="476"/>
      <c r="T579" s="476"/>
      <c r="U579" s="476"/>
      <c r="V579" s="476"/>
      <c r="W579" s="476"/>
      <c r="X579" s="476"/>
      <c r="Y579" s="476"/>
      <c r="Z579" s="476"/>
      <c r="AA579" s="476"/>
      <c r="AB579" s="477" t="str">
        <f>IF((OR(H579="AI",H579="AO")),CONCATENATE(H579,"_",C579,D579,"_CH[",E579,"]"),CONCATENATE(H579,"_",C579,D579,".",E579))</f>
        <v>AI_0800_CH[03]</v>
      </c>
      <c r="AC579" s="474"/>
      <c r="AD579" s="474"/>
      <c r="AE579" s="478" t="str">
        <f t="shared" si="223"/>
        <v>SL3-SLW-RCP1</v>
      </c>
    </row>
    <row r="580" spans="1:31" s="479" customFormat="1" ht="15" customHeight="1" x14ac:dyDescent="0.25">
      <c r="A580" s="492"/>
      <c r="B580" s="478"/>
      <c r="C580" s="478"/>
      <c r="J580" s="304"/>
      <c r="K580" s="304"/>
      <c r="L580" s="494"/>
      <c r="AC580" s="493"/>
      <c r="AD580" s="493"/>
      <c r="AE580" s="478"/>
    </row>
    <row r="581" spans="1:31" s="479" customFormat="1" ht="15" customHeight="1" x14ac:dyDescent="0.25">
      <c r="A581" s="490" t="s">
        <v>9</v>
      </c>
      <c r="B581" s="470" t="s">
        <v>523</v>
      </c>
      <c r="C581" s="491" t="s">
        <v>682</v>
      </c>
      <c r="D581" s="472" t="s">
        <v>645</v>
      </c>
      <c r="E581" s="472" t="s">
        <v>786</v>
      </c>
      <c r="F581" s="473" t="str">
        <f>IFERROR(CONCATENATE(VLOOKUP(G581,'LOOK-UP TABLES'!$E$9:$J$32,5,FALSE),C581,D581,VLOOKUP(G581,'LOOK-UP TABLES'!$E$9:$J$32,6,FALSE),E581),"")</f>
        <v>I_0801-00</v>
      </c>
      <c r="G581" s="473" t="s">
        <v>1042</v>
      </c>
      <c r="H581" s="474" t="str">
        <f>IFERROR(VLOOKUP(G581,'LOOK-UP TABLES'!$E$9:$J$32,2,FALSE),"")</f>
        <v>AI</v>
      </c>
      <c r="I581" s="473" t="str">
        <f>IFERROR(VLOOKUP(G581,'LOOK-UP TABLES'!$E$9:$J$32,3,FALSE),"")</f>
        <v>4-20mA</v>
      </c>
      <c r="J581" s="297"/>
      <c r="K581" s="512" t="str">
        <f t="shared" ref="K581:K588" si="224">IF(J581&lt;&gt;"",CONCATENATE(J581,L581),"SPARE")</f>
        <v>SPARE</v>
      </c>
      <c r="L581" s="475"/>
      <c r="M581" s="476" t="str">
        <f>IF($J581&lt;&gt;"",IF(VLOOKUP($J581,INSTRUMENT_LIST!$L$10:$R$716,3,FALSE)=0,"",VLOOKUP($J581,INSTRUMENT_LIST!$L$10:$R$716,3,FALSE)),"")</f>
        <v/>
      </c>
      <c r="N581" s="476" t="str">
        <f>IF($J581&lt;&gt;"",IF(VLOOKUP($J581,INSTRUMENT_LIST!$L$10:$R$716,4,FALSE)=0,"",VLOOKUP($J581,INSTRUMENT_LIST!$L$10:$R$716,4,FALSE)),"")&amp;" "&amp;IF($J581&lt;&gt;"",IF(VLOOKUP($J581,INSTRUMENT_LIST!$L$10:$R$716,5,FALSE)=0,"",SUBSTITUTE(VLOOKUP($J581,INSTRUMENT_LIST!$L$10:$R$716,5,FALSE),"LOCAL CONTROL STATION","LCS")),"")</f>
        <v xml:space="preserve"> </v>
      </c>
      <c r="O581" s="476" t="str">
        <f>IF($J581&lt;&gt;"",IF(VLOOKUP($J581,INSTRUMENT_LIST!$L$10:$R$716,6,FALSE)=0,"",VLOOKUP($J581,INSTRUMENT_LIST!$L$10:$R$716,6,FALSE)),"")</f>
        <v/>
      </c>
      <c r="P581" s="476" t="str">
        <f>IF($J581&lt;&gt;"",IF(VLOOKUP($J581,INSTRUMENT_LIST!$L$10:$R$716,7,FALSE)=0,"",VLOOKUP($J581,INSTRUMENT_LIST!$L$10:$R$716,7,FALSE)),"")</f>
        <v/>
      </c>
      <c r="Q581" s="476" t="str">
        <f t="shared" ref="Q581:Q588" si="225">CONCATENATE(M581,IF(M581&lt;&gt;""," ",""),N581,IF(N581&lt;&gt;""," ",""),O581,IF(O581&lt;&gt;""," ",""),P581,IF(P581&lt;&gt;""," ",""))</f>
        <v xml:space="preserve">  </v>
      </c>
      <c r="R581" s="476"/>
      <c r="S581" s="476"/>
      <c r="T581" s="476"/>
      <c r="U581" s="476"/>
      <c r="V581" s="476"/>
      <c r="W581" s="476"/>
      <c r="X581" s="476"/>
      <c r="Y581" s="476"/>
      <c r="Z581" s="476"/>
      <c r="AA581" s="476"/>
      <c r="AB581" s="477" t="str">
        <f t="shared" ref="AB581:AB588" si="226">IF((OR(H581="AI",H581="AO")),CONCATENATE(H581,"_",C581,D581,"_CH[",E581,"]"),CONCATENATE(H581,"_",C581,D581,".",E581))</f>
        <v>AI_0801_CH[00]</v>
      </c>
      <c r="AC581" s="474"/>
      <c r="AD581" s="471"/>
      <c r="AE581" s="478" t="str">
        <f t="shared" ref="AE581:AE588" si="227">B581</f>
        <v>SL3-SLW-RCP1</v>
      </c>
    </row>
    <row r="582" spans="1:31" s="479" customFormat="1" ht="15" customHeight="1" x14ac:dyDescent="0.25">
      <c r="A582" s="490" t="s">
        <v>9</v>
      </c>
      <c r="B582" s="470" t="s">
        <v>523</v>
      </c>
      <c r="C582" s="491" t="s">
        <v>682</v>
      </c>
      <c r="D582" s="472" t="str">
        <f t="shared" ref="D582:D588" si="228">D581</f>
        <v>01</v>
      </c>
      <c r="E582" s="472" t="s">
        <v>645</v>
      </c>
      <c r="F582" s="473" t="str">
        <f>IFERROR(CONCATENATE(VLOOKUP(G582,'LOOK-UP TABLES'!$E$9:$J$32,5,FALSE),C582,D582,VLOOKUP(G582,'LOOK-UP TABLES'!$E$9:$J$32,6,FALSE),E582),"")</f>
        <v>I_0801-01</v>
      </c>
      <c r="G582" s="473" t="s">
        <v>1042</v>
      </c>
      <c r="H582" s="474" t="str">
        <f>IFERROR(VLOOKUP(G582,'LOOK-UP TABLES'!$E$9:$J$32,2,FALSE),"")</f>
        <v>AI</v>
      </c>
      <c r="I582" s="473" t="str">
        <f>IFERROR(VLOOKUP(G582,'LOOK-UP TABLES'!$E$9:$J$32,3,FALSE),"")</f>
        <v>4-20mA</v>
      </c>
      <c r="J582" s="297"/>
      <c r="K582" s="512" t="str">
        <f t="shared" si="224"/>
        <v>SPARE</v>
      </c>
      <c r="L582" s="475"/>
      <c r="M582" s="476" t="str">
        <f>IF($J582&lt;&gt;"",IF(VLOOKUP($J582,INSTRUMENT_LIST!$L$10:$R$716,3,FALSE)=0,"",VLOOKUP($J582,INSTRUMENT_LIST!$L$10:$R$716,3,FALSE)),"")</f>
        <v/>
      </c>
      <c r="N582" s="476" t="str">
        <f>IF($J582&lt;&gt;"",IF(VLOOKUP($J582,INSTRUMENT_LIST!$L$10:$R$716,4,FALSE)=0,"",VLOOKUP($J582,INSTRUMENT_LIST!$L$10:$R$716,4,FALSE)),"")&amp;" "&amp;IF($J582&lt;&gt;"",IF(VLOOKUP($J582,INSTRUMENT_LIST!$L$10:$R$716,5,FALSE)=0,"",SUBSTITUTE(VLOOKUP($J582,INSTRUMENT_LIST!$L$10:$R$716,5,FALSE),"LOCAL CONTROL STATION","LCS")),"")</f>
        <v xml:space="preserve"> </v>
      </c>
      <c r="O582" s="476" t="str">
        <f>IF($J582&lt;&gt;"",IF(VLOOKUP($J582,INSTRUMENT_LIST!$L$10:$R$716,6,FALSE)=0,"",VLOOKUP($J582,INSTRUMENT_LIST!$L$10:$R$716,6,FALSE)),"")</f>
        <v/>
      </c>
      <c r="P582" s="476" t="str">
        <f>IF($J582&lt;&gt;"",IF(VLOOKUP($J582,INSTRUMENT_LIST!$L$10:$R$716,7,FALSE)=0,"",VLOOKUP($J582,INSTRUMENT_LIST!$L$10:$R$716,7,FALSE)),"")</f>
        <v/>
      </c>
      <c r="Q582" s="476" t="str">
        <f t="shared" si="225"/>
        <v xml:space="preserve">  </v>
      </c>
      <c r="R582" s="476"/>
      <c r="S582" s="476"/>
      <c r="T582" s="476"/>
      <c r="U582" s="476"/>
      <c r="V582" s="476"/>
      <c r="W582" s="476"/>
      <c r="X582" s="476"/>
      <c r="Y582" s="476"/>
      <c r="Z582" s="476"/>
      <c r="AA582" s="476"/>
      <c r="AB582" s="477" t="str">
        <f t="shared" si="226"/>
        <v>AI_0801_CH[01]</v>
      </c>
      <c r="AC582" s="474"/>
      <c r="AD582" s="474"/>
      <c r="AE582" s="478" t="str">
        <f t="shared" si="227"/>
        <v>SL3-SLW-RCP1</v>
      </c>
    </row>
    <row r="583" spans="1:31" s="479" customFormat="1" ht="15" customHeight="1" x14ac:dyDescent="0.25">
      <c r="A583" s="490" t="s">
        <v>9</v>
      </c>
      <c r="B583" s="470" t="s">
        <v>523</v>
      </c>
      <c r="C583" s="491" t="s">
        <v>682</v>
      </c>
      <c r="D583" s="472" t="str">
        <f t="shared" si="228"/>
        <v>01</v>
      </c>
      <c r="E583" s="472" t="s">
        <v>660</v>
      </c>
      <c r="F583" s="473" t="str">
        <f>IFERROR(CONCATENATE(VLOOKUP(G583,'LOOK-UP TABLES'!$E$9:$J$32,5,FALSE),C583,D583,VLOOKUP(G583,'LOOK-UP TABLES'!$E$9:$J$32,6,FALSE),E583),"")</f>
        <v>I_0801-02</v>
      </c>
      <c r="G583" s="473" t="s">
        <v>1042</v>
      </c>
      <c r="H583" s="474" t="str">
        <f>IFERROR(VLOOKUP(G583,'LOOK-UP TABLES'!$E$9:$J$32,2,FALSE),"")</f>
        <v>AI</v>
      </c>
      <c r="I583" s="473" t="str">
        <f>IFERROR(VLOOKUP(G583,'LOOK-UP TABLES'!$E$9:$J$32,3,FALSE),"")</f>
        <v>4-20mA</v>
      </c>
      <c r="J583" s="297"/>
      <c r="K583" s="512" t="str">
        <f t="shared" si="224"/>
        <v>SPARE</v>
      </c>
      <c r="L583" s="475"/>
      <c r="M583" s="476" t="str">
        <f>IF($J583&lt;&gt;"",IF(VLOOKUP($J583,INSTRUMENT_LIST!$L$10:$R$716,3,FALSE)=0,"",VLOOKUP($J583,INSTRUMENT_LIST!$L$10:$R$716,3,FALSE)),"")</f>
        <v/>
      </c>
      <c r="N583" s="476" t="str">
        <f>IF($J583&lt;&gt;"",IF(VLOOKUP($J583,INSTRUMENT_LIST!$L$10:$R$716,4,FALSE)=0,"",VLOOKUP($J583,INSTRUMENT_LIST!$L$10:$R$716,4,FALSE)),"")&amp;" "&amp;IF($J583&lt;&gt;"",IF(VLOOKUP($J583,INSTRUMENT_LIST!$L$10:$R$716,5,FALSE)=0,"",SUBSTITUTE(VLOOKUP($J583,INSTRUMENT_LIST!$L$10:$R$716,5,FALSE),"LOCAL CONTROL STATION","LCS")),"")</f>
        <v xml:space="preserve"> </v>
      </c>
      <c r="O583" s="476" t="str">
        <f>IF($J583&lt;&gt;"",IF(VLOOKUP($J583,INSTRUMENT_LIST!$L$10:$R$716,6,FALSE)=0,"",VLOOKUP($J583,INSTRUMENT_LIST!$L$10:$R$716,6,FALSE)),"")</f>
        <v/>
      </c>
      <c r="P583" s="476" t="str">
        <f>IF($J583&lt;&gt;"",IF(VLOOKUP($J583,INSTRUMENT_LIST!$L$10:$R$716,7,FALSE)=0,"",VLOOKUP($J583,INSTRUMENT_LIST!$L$10:$R$716,7,FALSE)),"")</f>
        <v/>
      </c>
      <c r="Q583" s="476" t="str">
        <f t="shared" si="225"/>
        <v xml:space="preserve">  </v>
      </c>
      <c r="R583" s="476"/>
      <c r="S583" s="476"/>
      <c r="T583" s="476"/>
      <c r="U583" s="476"/>
      <c r="V583" s="476"/>
      <c r="W583" s="476"/>
      <c r="X583" s="476"/>
      <c r="Y583" s="476"/>
      <c r="Z583" s="476"/>
      <c r="AA583" s="476"/>
      <c r="AB583" s="477" t="str">
        <f t="shared" si="226"/>
        <v>AI_0801_CH[02]</v>
      </c>
      <c r="AC583" s="474"/>
      <c r="AD583" s="474"/>
      <c r="AE583" s="478" t="str">
        <f t="shared" si="227"/>
        <v>SL3-SLW-RCP1</v>
      </c>
    </row>
    <row r="584" spans="1:31" s="479" customFormat="1" ht="15" customHeight="1" x14ac:dyDescent="0.25">
      <c r="A584" s="490" t="s">
        <v>9</v>
      </c>
      <c r="B584" s="470" t="s">
        <v>523</v>
      </c>
      <c r="C584" s="491" t="s">
        <v>682</v>
      </c>
      <c r="D584" s="472" t="str">
        <f t="shared" si="228"/>
        <v>01</v>
      </c>
      <c r="E584" s="472" t="s">
        <v>661</v>
      </c>
      <c r="F584" s="473" t="str">
        <f>IFERROR(CONCATENATE(VLOOKUP(G584,'LOOK-UP TABLES'!$E$9:$J$32,5,FALSE),C584,D584,VLOOKUP(G584,'LOOK-UP TABLES'!$E$9:$J$32,6,FALSE),E584),"")</f>
        <v>I_0801-03</v>
      </c>
      <c r="G584" s="473" t="s">
        <v>1042</v>
      </c>
      <c r="H584" s="474" t="str">
        <f>IFERROR(VLOOKUP(G584,'LOOK-UP TABLES'!$E$9:$J$32,2,FALSE),"")</f>
        <v>AI</v>
      </c>
      <c r="I584" s="473" t="str">
        <f>IFERROR(VLOOKUP(G584,'LOOK-UP TABLES'!$E$9:$J$32,3,FALSE),"")</f>
        <v>4-20mA</v>
      </c>
      <c r="J584" s="297"/>
      <c r="K584" s="512" t="str">
        <f t="shared" si="224"/>
        <v>SPARE</v>
      </c>
      <c r="L584" s="475"/>
      <c r="M584" s="476" t="str">
        <f>IF($J584&lt;&gt;"",IF(VLOOKUP($J584,INSTRUMENT_LIST!$L$10:$R$716,3,FALSE)=0,"",VLOOKUP($J584,INSTRUMENT_LIST!$L$10:$R$716,3,FALSE)),"")</f>
        <v/>
      </c>
      <c r="N584" s="476" t="str">
        <f>IF($J584&lt;&gt;"",IF(VLOOKUP($J584,INSTRUMENT_LIST!$L$10:$R$716,4,FALSE)=0,"",VLOOKUP($J584,INSTRUMENT_LIST!$L$10:$R$716,4,FALSE)),"")&amp;" "&amp;IF($J584&lt;&gt;"",IF(VLOOKUP($J584,INSTRUMENT_LIST!$L$10:$R$716,5,FALSE)=0,"",SUBSTITUTE(VLOOKUP($J584,INSTRUMENT_LIST!$L$10:$R$716,5,FALSE),"LOCAL CONTROL STATION","LCS")),"")</f>
        <v xml:space="preserve"> </v>
      </c>
      <c r="O584" s="476" t="str">
        <f>IF($J584&lt;&gt;"",IF(VLOOKUP($J584,INSTRUMENT_LIST!$L$10:$R$716,6,FALSE)=0,"",VLOOKUP($J584,INSTRUMENT_LIST!$L$10:$R$716,6,FALSE)),"")</f>
        <v/>
      </c>
      <c r="P584" s="476" t="str">
        <f>IF($J584&lt;&gt;"",IF(VLOOKUP($J584,INSTRUMENT_LIST!$L$10:$R$716,7,FALSE)=0,"",VLOOKUP($J584,INSTRUMENT_LIST!$L$10:$R$716,7,FALSE)),"")</f>
        <v/>
      </c>
      <c r="Q584" s="476" t="str">
        <f t="shared" si="225"/>
        <v xml:space="preserve">  </v>
      </c>
      <c r="R584" s="476"/>
      <c r="S584" s="476"/>
      <c r="T584" s="476"/>
      <c r="U584" s="476"/>
      <c r="V584" s="476"/>
      <c r="W584" s="476"/>
      <c r="X584" s="476"/>
      <c r="Y584" s="476"/>
      <c r="Z584" s="476"/>
      <c r="AA584" s="476"/>
      <c r="AB584" s="477" t="str">
        <f t="shared" si="226"/>
        <v>AI_0801_CH[03]</v>
      </c>
      <c r="AC584" s="474"/>
      <c r="AD584" s="474"/>
      <c r="AE584" s="478" t="str">
        <f t="shared" si="227"/>
        <v>SL3-SLW-RCP1</v>
      </c>
    </row>
    <row r="585" spans="1:31" s="479" customFormat="1" ht="15" customHeight="1" x14ac:dyDescent="0.25">
      <c r="A585" s="490" t="s">
        <v>9</v>
      </c>
      <c r="B585" s="470" t="s">
        <v>523</v>
      </c>
      <c r="C585" s="491" t="s">
        <v>682</v>
      </c>
      <c r="D585" s="472" t="str">
        <f t="shared" si="228"/>
        <v>01</v>
      </c>
      <c r="E585" s="472" t="s">
        <v>676</v>
      </c>
      <c r="F585" s="473" t="str">
        <f>IFERROR(CONCATENATE(VLOOKUP(G585,'LOOK-UP TABLES'!$E$9:$J$32,5,FALSE),C585,D585,VLOOKUP(G585,'LOOK-UP TABLES'!$E$9:$J$32,6,FALSE),E585),"")</f>
        <v>I_0801-04</v>
      </c>
      <c r="G585" s="473" t="s">
        <v>1042</v>
      </c>
      <c r="H585" s="474" t="str">
        <f>IFERROR(VLOOKUP(G585,'LOOK-UP TABLES'!$E$9:$J$32,2,FALSE),"")</f>
        <v>AI</v>
      </c>
      <c r="I585" s="473" t="str">
        <f>IFERROR(VLOOKUP(G585,'LOOK-UP TABLES'!$E$9:$J$32,3,FALSE),"")</f>
        <v>4-20mA</v>
      </c>
      <c r="J585" s="297"/>
      <c r="K585" s="512" t="str">
        <f t="shared" si="224"/>
        <v>SPARE</v>
      </c>
      <c r="L585" s="475"/>
      <c r="M585" s="476" t="str">
        <f>IF($J585&lt;&gt;"",IF(VLOOKUP($J585,INSTRUMENT_LIST!$L$10:$R$716,3,FALSE)=0,"",VLOOKUP($J585,INSTRUMENT_LIST!$L$10:$R$716,3,FALSE)),"")</f>
        <v/>
      </c>
      <c r="N585" s="476" t="str">
        <f>IF($J585&lt;&gt;"",IF(VLOOKUP($J585,INSTRUMENT_LIST!$L$10:$R$716,4,FALSE)=0,"",VLOOKUP($J585,INSTRUMENT_LIST!$L$10:$R$716,4,FALSE)),"")&amp;" "&amp;IF($J585&lt;&gt;"",IF(VLOOKUP($J585,INSTRUMENT_LIST!$L$10:$R$716,5,FALSE)=0,"",SUBSTITUTE(VLOOKUP($J585,INSTRUMENT_LIST!$L$10:$R$716,5,FALSE),"LOCAL CONTROL STATION","LCS")),"")</f>
        <v xml:space="preserve"> </v>
      </c>
      <c r="O585" s="476" t="str">
        <f>IF($J585&lt;&gt;"",IF(VLOOKUP($J585,INSTRUMENT_LIST!$L$10:$R$716,6,FALSE)=0,"",VLOOKUP($J585,INSTRUMENT_LIST!$L$10:$R$716,6,FALSE)),"")</f>
        <v/>
      </c>
      <c r="P585" s="476" t="str">
        <f>IF($J585&lt;&gt;"",IF(VLOOKUP($J585,INSTRUMENT_LIST!$L$10:$R$716,7,FALSE)=0,"",VLOOKUP($J585,INSTRUMENT_LIST!$L$10:$R$716,7,FALSE)),"")</f>
        <v/>
      </c>
      <c r="Q585" s="476" t="str">
        <f t="shared" si="225"/>
        <v xml:space="preserve">  </v>
      </c>
      <c r="R585" s="476"/>
      <c r="S585" s="476"/>
      <c r="T585" s="476"/>
      <c r="U585" s="476"/>
      <c r="V585" s="476"/>
      <c r="W585" s="476"/>
      <c r="X585" s="476"/>
      <c r="Y585" s="476"/>
      <c r="Z585" s="476"/>
      <c r="AA585" s="476"/>
      <c r="AB585" s="477" t="str">
        <f t="shared" si="226"/>
        <v>AI_0801_CH[04]</v>
      </c>
      <c r="AC585" s="474"/>
      <c r="AD585" s="474"/>
      <c r="AE585" s="478" t="str">
        <f t="shared" si="227"/>
        <v>SL3-SLW-RCP1</v>
      </c>
    </row>
    <row r="586" spans="1:31" s="479" customFormat="1" ht="15" customHeight="1" x14ac:dyDescent="0.25">
      <c r="A586" s="490" t="s">
        <v>9</v>
      </c>
      <c r="B586" s="470" t="s">
        <v>523</v>
      </c>
      <c r="C586" s="491" t="s">
        <v>682</v>
      </c>
      <c r="D586" s="472" t="str">
        <f t="shared" si="228"/>
        <v>01</v>
      </c>
      <c r="E586" s="472" t="s">
        <v>678</v>
      </c>
      <c r="F586" s="473" t="str">
        <f>IFERROR(CONCATENATE(VLOOKUP(G586,'LOOK-UP TABLES'!$E$9:$J$32,5,FALSE),C586,D586,VLOOKUP(G586,'LOOK-UP TABLES'!$E$9:$J$32,6,FALSE),E586),"")</f>
        <v>I_0801-05</v>
      </c>
      <c r="G586" s="473" t="s">
        <v>1042</v>
      </c>
      <c r="H586" s="474" t="str">
        <f>IFERROR(VLOOKUP(G586,'LOOK-UP TABLES'!$E$9:$J$32,2,FALSE),"")</f>
        <v>AI</v>
      </c>
      <c r="I586" s="473" t="str">
        <f>IFERROR(VLOOKUP(G586,'LOOK-UP TABLES'!$E$9:$J$32,3,FALSE),"")</f>
        <v>4-20mA</v>
      </c>
      <c r="J586" s="297"/>
      <c r="K586" s="512" t="str">
        <f t="shared" si="224"/>
        <v>SPARE</v>
      </c>
      <c r="L586" s="475"/>
      <c r="M586" s="476" t="str">
        <f>IF($J586&lt;&gt;"",IF(VLOOKUP($J586,INSTRUMENT_LIST!$L$10:$R$716,3,FALSE)=0,"",VLOOKUP($J586,INSTRUMENT_LIST!$L$10:$R$716,3,FALSE)),"")</f>
        <v/>
      </c>
      <c r="N586" s="476" t="str">
        <f>IF($J586&lt;&gt;"",IF(VLOOKUP($J586,INSTRUMENT_LIST!$L$10:$R$716,4,FALSE)=0,"",VLOOKUP($J586,INSTRUMENT_LIST!$L$10:$R$716,4,FALSE)),"")&amp;" "&amp;IF($J586&lt;&gt;"",IF(VLOOKUP($J586,INSTRUMENT_LIST!$L$10:$R$716,5,FALSE)=0,"",SUBSTITUTE(VLOOKUP($J586,INSTRUMENT_LIST!$L$10:$R$716,5,FALSE),"LOCAL CONTROL STATION","LCS")),"")</f>
        <v xml:space="preserve"> </v>
      </c>
      <c r="O586" s="476" t="str">
        <f>IF($J586&lt;&gt;"",IF(VLOOKUP($J586,INSTRUMENT_LIST!$L$10:$R$716,6,FALSE)=0,"",VLOOKUP($J586,INSTRUMENT_LIST!$L$10:$R$716,6,FALSE)),"")</f>
        <v/>
      </c>
      <c r="P586" s="476" t="str">
        <f>IF($J586&lt;&gt;"",IF(VLOOKUP($J586,INSTRUMENT_LIST!$L$10:$R$716,7,FALSE)=0,"",VLOOKUP($J586,INSTRUMENT_LIST!$L$10:$R$716,7,FALSE)),"")</f>
        <v/>
      </c>
      <c r="Q586" s="476" t="str">
        <f t="shared" si="225"/>
        <v xml:space="preserve">  </v>
      </c>
      <c r="R586" s="476"/>
      <c r="S586" s="476"/>
      <c r="T586" s="476"/>
      <c r="U586" s="476"/>
      <c r="V586" s="476"/>
      <c r="W586" s="476"/>
      <c r="X586" s="476"/>
      <c r="Y586" s="476"/>
      <c r="Z586" s="476"/>
      <c r="AA586" s="476"/>
      <c r="AB586" s="477" t="str">
        <f t="shared" si="226"/>
        <v>AI_0801_CH[05]</v>
      </c>
      <c r="AC586" s="474"/>
      <c r="AD586" s="474"/>
      <c r="AE586" s="478" t="str">
        <f t="shared" si="227"/>
        <v>SL3-SLW-RCP1</v>
      </c>
    </row>
    <row r="587" spans="1:31" s="479" customFormat="1" ht="15" customHeight="1" x14ac:dyDescent="0.25">
      <c r="A587" s="490" t="s">
        <v>9</v>
      </c>
      <c r="B587" s="470" t="s">
        <v>523</v>
      </c>
      <c r="C587" s="491" t="s">
        <v>682</v>
      </c>
      <c r="D587" s="472" t="str">
        <f t="shared" si="228"/>
        <v>01</v>
      </c>
      <c r="E587" s="472" t="s">
        <v>679</v>
      </c>
      <c r="F587" s="473" t="str">
        <f>IFERROR(CONCATENATE(VLOOKUP(G587,'LOOK-UP TABLES'!$E$9:$J$32,5,FALSE),C587,D587,VLOOKUP(G587,'LOOK-UP TABLES'!$E$9:$J$32,6,FALSE),E587),"")</f>
        <v>I_0801-06</v>
      </c>
      <c r="G587" s="473" t="s">
        <v>1042</v>
      </c>
      <c r="H587" s="474" t="str">
        <f>IFERROR(VLOOKUP(G587,'LOOK-UP TABLES'!$E$9:$J$32,2,FALSE),"")</f>
        <v>AI</v>
      </c>
      <c r="I587" s="473" t="str">
        <f>IFERROR(VLOOKUP(G587,'LOOK-UP TABLES'!$E$9:$J$32,3,FALSE),"")</f>
        <v>4-20mA</v>
      </c>
      <c r="J587" s="297"/>
      <c r="K587" s="512" t="str">
        <f t="shared" si="224"/>
        <v>SPARE</v>
      </c>
      <c r="L587" s="475"/>
      <c r="M587" s="476" t="str">
        <f>IF($J587&lt;&gt;"",IF(VLOOKUP($J587,INSTRUMENT_LIST!$L$10:$R$716,3,FALSE)=0,"",VLOOKUP($J587,INSTRUMENT_LIST!$L$10:$R$716,3,FALSE)),"")</f>
        <v/>
      </c>
      <c r="N587" s="476" t="str">
        <f>IF($J587&lt;&gt;"",IF(VLOOKUP($J587,INSTRUMENT_LIST!$L$10:$R$716,4,FALSE)=0,"",VLOOKUP($J587,INSTRUMENT_LIST!$L$10:$R$716,4,FALSE)),"")&amp;" "&amp;IF($J587&lt;&gt;"",IF(VLOOKUP($J587,INSTRUMENT_LIST!$L$10:$R$716,5,FALSE)=0,"",SUBSTITUTE(VLOOKUP($J587,INSTRUMENT_LIST!$L$10:$R$716,5,FALSE),"LOCAL CONTROL STATION","LCS")),"")</f>
        <v xml:space="preserve"> </v>
      </c>
      <c r="O587" s="476" t="str">
        <f>IF($J587&lt;&gt;"",IF(VLOOKUP($J587,INSTRUMENT_LIST!$L$10:$R$716,6,FALSE)=0,"",VLOOKUP($J587,INSTRUMENT_LIST!$L$10:$R$716,6,FALSE)),"")</f>
        <v/>
      </c>
      <c r="P587" s="476" t="str">
        <f>IF($J587&lt;&gt;"",IF(VLOOKUP($J587,INSTRUMENT_LIST!$L$10:$R$716,7,FALSE)=0,"",VLOOKUP($J587,INSTRUMENT_LIST!$L$10:$R$716,7,FALSE)),"")</f>
        <v/>
      </c>
      <c r="Q587" s="476" t="str">
        <f t="shared" si="225"/>
        <v xml:space="preserve">  </v>
      </c>
      <c r="R587" s="476"/>
      <c r="S587" s="476"/>
      <c r="T587" s="476"/>
      <c r="U587" s="476"/>
      <c r="V587" s="476"/>
      <c r="W587" s="476"/>
      <c r="X587" s="476"/>
      <c r="Y587" s="476"/>
      <c r="Z587" s="476"/>
      <c r="AA587" s="476"/>
      <c r="AB587" s="477" t="str">
        <f t="shared" si="226"/>
        <v>AI_0801_CH[06]</v>
      </c>
      <c r="AC587" s="474"/>
      <c r="AD587" s="474"/>
      <c r="AE587" s="478" t="str">
        <f t="shared" si="227"/>
        <v>SL3-SLW-RCP1</v>
      </c>
    </row>
    <row r="588" spans="1:31" s="479" customFormat="1" ht="15" customHeight="1" x14ac:dyDescent="0.25">
      <c r="A588" s="490" t="s">
        <v>9</v>
      </c>
      <c r="B588" s="470" t="s">
        <v>523</v>
      </c>
      <c r="C588" s="491" t="s">
        <v>682</v>
      </c>
      <c r="D588" s="472" t="str">
        <f t="shared" si="228"/>
        <v>01</v>
      </c>
      <c r="E588" s="472" t="s">
        <v>680</v>
      </c>
      <c r="F588" s="473" t="str">
        <f>IFERROR(CONCATENATE(VLOOKUP(G588,'LOOK-UP TABLES'!$E$9:$J$32,5,FALSE),C588,D588,VLOOKUP(G588,'LOOK-UP TABLES'!$E$9:$J$32,6,FALSE),E588),"")</f>
        <v>I_0801-07</v>
      </c>
      <c r="G588" s="473" t="s">
        <v>1042</v>
      </c>
      <c r="H588" s="474" t="str">
        <f>IFERROR(VLOOKUP(G588,'LOOK-UP TABLES'!$E$9:$J$32,2,FALSE),"")</f>
        <v>AI</v>
      </c>
      <c r="I588" s="473" t="str">
        <f>IFERROR(VLOOKUP(G588,'LOOK-UP TABLES'!$E$9:$J$32,3,FALSE),"")</f>
        <v>4-20mA</v>
      </c>
      <c r="J588" s="297"/>
      <c r="K588" s="512" t="str">
        <f t="shared" si="224"/>
        <v>SPARE</v>
      </c>
      <c r="L588" s="475"/>
      <c r="M588" s="476" t="str">
        <f>IF($J588&lt;&gt;"",IF(VLOOKUP($J588,INSTRUMENT_LIST!$L$10:$R$716,3,FALSE)=0,"",VLOOKUP($J588,INSTRUMENT_LIST!$L$10:$R$716,3,FALSE)),"")</f>
        <v/>
      </c>
      <c r="N588" s="476" t="str">
        <f>IF($J588&lt;&gt;"",IF(VLOOKUP($J588,INSTRUMENT_LIST!$L$10:$R$716,4,FALSE)=0,"",VLOOKUP($J588,INSTRUMENT_LIST!$L$10:$R$716,4,FALSE)),"")&amp;" "&amp;IF($J588&lt;&gt;"",IF(VLOOKUP($J588,INSTRUMENT_LIST!$L$10:$R$716,5,FALSE)=0,"",SUBSTITUTE(VLOOKUP($J588,INSTRUMENT_LIST!$L$10:$R$716,5,FALSE),"LOCAL CONTROL STATION","LCS")),"")</f>
        <v xml:space="preserve"> </v>
      </c>
      <c r="O588" s="476" t="str">
        <f>IF($J588&lt;&gt;"",IF(VLOOKUP($J588,INSTRUMENT_LIST!$L$10:$R$716,6,FALSE)=0,"",VLOOKUP($J588,INSTRUMENT_LIST!$L$10:$R$716,6,FALSE)),"")</f>
        <v/>
      </c>
      <c r="P588" s="476" t="str">
        <f>IF($J588&lt;&gt;"",IF(VLOOKUP($J588,INSTRUMENT_LIST!$L$10:$R$716,7,FALSE)=0,"",VLOOKUP($J588,INSTRUMENT_LIST!$L$10:$R$716,7,FALSE)),"")</f>
        <v/>
      </c>
      <c r="Q588" s="476" t="str">
        <f t="shared" si="225"/>
        <v xml:space="preserve">  </v>
      </c>
      <c r="R588" s="476"/>
      <c r="S588" s="476"/>
      <c r="T588" s="476"/>
      <c r="U588" s="476"/>
      <c r="V588" s="476"/>
      <c r="W588" s="476"/>
      <c r="X588" s="476"/>
      <c r="Y588" s="476"/>
      <c r="Z588" s="476"/>
      <c r="AA588" s="476"/>
      <c r="AB588" s="477" t="str">
        <f t="shared" si="226"/>
        <v>AI_0801_CH[07]</v>
      </c>
      <c r="AC588" s="474"/>
      <c r="AD588" s="474"/>
      <c r="AE588" s="478" t="str">
        <f t="shared" si="227"/>
        <v>SL3-SLW-RCP1</v>
      </c>
    </row>
    <row r="589" spans="1:31" s="479" customFormat="1" ht="15" customHeight="1" x14ac:dyDescent="0.25">
      <c r="A589" s="492"/>
      <c r="B589" s="478"/>
      <c r="C589" s="478"/>
      <c r="J589" s="304"/>
      <c r="K589" s="304"/>
      <c r="L589" s="494"/>
      <c r="AC589" s="493"/>
      <c r="AD589" s="493"/>
      <c r="AE589" s="478"/>
    </row>
    <row r="590" spans="1:31" s="479" customFormat="1" ht="15" customHeight="1" x14ac:dyDescent="0.25">
      <c r="A590" s="495" t="s">
        <v>9</v>
      </c>
      <c r="B590" s="470" t="s">
        <v>523</v>
      </c>
      <c r="C590" s="491" t="s">
        <v>682</v>
      </c>
      <c r="D590" s="472" t="s">
        <v>660</v>
      </c>
      <c r="E590" s="472" t="s">
        <v>786</v>
      </c>
      <c r="F590" s="473" t="str">
        <f>IFERROR(CONCATENATE(VLOOKUP(G590,'LOOK-UP TABLES'!$E$9:$J$32,5,FALSE),C590,D590,VLOOKUP(G590,'LOOK-UP TABLES'!$E$9:$J$32,6,FALSE),E590),"")</f>
        <v>I_0802-00</v>
      </c>
      <c r="G590" s="473" t="s">
        <v>1018</v>
      </c>
      <c r="H590" s="474" t="str">
        <f>IFERROR(VLOOKUP(G590,'LOOK-UP TABLES'!$E$9:$J$32,2,FALSE),"")</f>
        <v>DI</v>
      </c>
      <c r="I590" s="473" t="str">
        <f>IFERROR(VLOOKUP(G590,'LOOK-UP TABLES'!$E$9:$J$32,3,FALSE),"")</f>
        <v>120V</v>
      </c>
      <c r="J590" s="474"/>
      <c r="K590" s="512" t="str">
        <f t="shared" ref="K590:K605" si="229">IF(J590&lt;&gt;"",CONCATENATE(J590,L590),"SPARE")</f>
        <v>SPARE</v>
      </c>
      <c r="L590" s="475"/>
      <c r="M590" s="476" t="str">
        <f>IF($J590&lt;&gt;"",IF(VLOOKUP($J590,INSTRUMENT_LIST!$L$10:$R$716,3,FALSE)=0,"",VLOOKUP($J590,INSTRUMENT_LIST!$L$10:$R$716,3,FALSE)),"")</f>
        <v/>
      </c>
      <c r="N590" s="476" t="str">
        <f>IF($J590&lt;&gt;"",IF(VLOOKUP($J590,INSTRUMENT_LIST!$L$10:$R$716,4,FALSE)=0,"",VLOOKUP($J590,INSTRUMENT_LIST!$L$10:$R$716,4,FALSE)),"")&amp;" "&amp;IF($J590&lt;&gt;"",IF(VLOOKUP($J590,INSTRUMENT_LIST!$L$10:$R$716,5,FALSE)=0,"",SUBSTITUTE(VLOOKUP($J590,INSTRUMENT_LIST!$L$10:$R$716,5,FALSE),"LOCAL CONTROL STATION","LCS")),"")</f>
        <v xml:space="preserve"> </v>
      </c>
      <c r="O590" s="476" t="str">
        <f>IF($J590&lt;&gt;"",IF(VLOOKUP($J590,INSTRUMENT_LIST!$L$10:$R$716,6,FALSE)=0,"",VLOOKUP($J590,INSTRUMENT_LIST!$L$10:$R$716,6,FALSE)),"")</f>
        <v/>
      </c>
      <c r="P590" s="476" t="str">
        <f>IF($J590&lt;&gt;"",IF(VLOOKUP($J590,INSTRUMENT_LIST!$L$10:$R$716,7,FALSE)=0,"",VLOOKUP($J590,INSTRUMENT_LIST!$L$10:$R$716,7,FALSE)),"")</f>
        <v/>
      </c>
      <c r="Q590" s="476" t="str">
        <f t="shared" ref="Q590:Q605" si="230">CONCATENATE(M590,IF(M590&lt;&gt;""," ",""),N590,IF(N590&lt;&gt;""," ",""),O590,IF(O590&lt;&gt;""," ",""),P590,IF(P590&lt;&gt;""," ",""))</f>
        <v xml:space="preserve">  </v>
      </c>
      <c r="R590" s="476"/>
      <c r="S590" s="476"/>
      <c r="T590" s="476"/>
      <c r="U590" s="476"/>
      <c r="V590" s="476"/>
      <c r="W590" s="476"/>
      <c r="X590" s="476"/>
      <c r="Y590" s="476"/>
      <c r="Z590" s="476"/>
      <c r="AA590" s="476"/>
      <c r="AB590" s="477" t="str">
        <f t="shared" ref="AB590:AB605" si="231">IF((OR(H590="AI",H590="AO")),CONCATENATE(H590,"_",C590,D590,"_CH[",E590,"]"),CONCATENATE(H590,"_",C590,D590,".",E590))</f>
        <v>DI_0802.00</v>
      </c>
      <c r="AC590" s="474"/>
      <c r="AD590" s="474"/>
      <c r="AE590" s="478" t="str">
        <f t="shared" ref="AE590:AE606" si="232">B590</f>
        <v>SL3-SLW-RCP1</v>
      </c>
    </row>
    <row r="591" spans="1:31" s="479" customFormat="1" ht="15" customHeight="1" x14ac:dyDescent="0.25">
      <c r="A591" s="495" t="s">
        <v>9</v>
      </c>
      <c r="B591" s="470" t="s">
        <v>523</v>
      </c>
      <c r="C591" s="491" t="s">
        <v>682</v>
      </c>
      <c r="D591" s="472" t="str">
        <f t="shared" ref="D591:D605" si="233">D590</f>
        <v>02</v>
      </c>
      <c r="E591" s="472" t="s">
        <v>645</v>
      </c>
      <c r="F591" s="473" t="str">
        <f>IFERROR(CONCATENATE(VLOOKUP(G591,'LOOK-UP TABLES'!$E$9:$J$32,5,FALSE),C591,D591,VLOOKUP(G591,'LOOK-UP TABLES'!$E$9:$J$32,6,FALSE),E591),"")</f>
        <v>I_0802-01</v>
      </c>
      <c r="G591" s="473" t="s">
        <v>1018</v>
      </c>
      <c r="H591" s="474" t="str">
        <f>IFERROR(VLOOKUP(G591,'LOOK-UP TABLES'!$E$9:$J$32,2,FALSE),"")</f>
        <v>DI</v>
      </c>
      <c r="I591" s="473" t="str">
        <f>IFERROR(VLOOKUP(G591,'LOOK-UP TABLES'!$E$9:$J$32,3,FALSE),"")</f>
        <v>120V</v>
      </c>
      <c r="J591" s="474"/>
      <c r="K591" s="512" t="str">
        <f t="shared" si="229"/>
        <v>SPARE</v>
      </c>
      <c r="L591" s="475"/>
      <c r="M591" s="476" t="str">
        <f>IF($J591&lt;&gt;"",IF(VLOOKUP($J591,INSTRUMENT_LIST!$L$10:$R$716,3,FALSE)=0,"",VLOOKUP($J591,INSTRUMENT_LIST!$L$10:$R$716,3,FALSE)),"")</f>
        <v/>
      </c>
      <c r="N591" s="476" t="str">
        <f>IF($J591&lt;&gt;"",IF(VLOOKUP($J591,INSTRUMENT_LIST!$L$10:$R$716,4,FALSE)=0,"",VLOOKUP($J591,INSTRUMENT_LIST!$L$10:$R$716,4,FALSE)),"")&amp;" "&amp;IF($J591&lt;&gt;"",IF(VLOOKUP($J591,INSTRUMENT_LIST!$L$10:$R$716,5,FALSE)=0,"",SUBSTITUTE(VLOOKUP($J591,INSTRUMENT_LIST!$L$10:$R$716,5,FALSE),"LOCAL CONTROL STATION","LCS")),"")</f>
        <v xml:space="preserve"> </v>
      </c>
      <c r="O591" s="476" t="str">
        <f>IF($J591&lt;&gt;"",IF(VLOOKUP($J591,INSTRUMENT_LIST!$L$10:$R$716,6,FALSE)=0,"",VLOOKUP($J591,INSTRUMENT_LIST!$L$10:$R$716,6,FALSE)),"")</f>
        <v/>
      </c>
      <c r="P591" s="476" t="str">
        <f>IF($J591&lt;&gt;"",IF(VLOOKUP($J591,INSTRUMENT_LIST!$L$10:$R$716,7,FALSE)=0,"",VLOOKUP($J591,INSTRUMENT_LIST!$L$10:$R$716,7,FALSE)),"")</f>
        <v/>
      </c>
      <c r="Q591" s="476" t="str">
        <f t="shared" si="230"/>
        <v xml:space="preserve">  </v>
      </c>
      <c r="R591" s="476"/>
      <c r="S591" s="476"/>
      <c r="T591" s="476"/>
      <c r="U591" s="476"/>
      <c r="V591" s="476"/>
      <c r="W591" s="476"/>
      <c r="X591" s="476"/>
      <c r="Y591" s="476"/>
      <c r="Z591" s="476"/>
      <c r="AA591" s="476"/>
      <c r="AB591" s="477" t="str">
        <f t="shared" si="231"/>
        <v>DI_0802.01</v>
      </c>
      <c r="AC591" s="474"/>
      <c r="AD591" s="474"/>
      <c r="AE591" s="478" t="str">
        <f t="shared" si="232"/>
        <v>SL3-SLW-RCP1</v>
      </c>
    </row>
    <row r="592" spans="1:31" s="479" customFormat="1" ht="15" customHeight="1" x14ac:dyDescent="0.25">
      <c r="A592" s="495" t="s">
        <v>9</v>
      </c>
      <c r="B592" s="470" t="s">
        <v>523</v>
      </c>
      <c r="C592" s="491" t="s">
        <v>682</v>
      </c>
      <c r="D592" s="472" t="str">
        <f t="shared" si="233"/>
        <v>02</v>
      </c>
      <c r="E592" s="472" t="s">
        <v>660</v>
      </c>
      <c r="F592" s="473" t="str">
        <f>IFERROR(CONCATENATE(VLOOKUP(G592,'LOOK-UP TABLES'!$E$9:$J$32,5,FALSE),C592,D592,VLOOKUP(G592,'LOOK-UP TABLES'!$E$9:$J$32,6,FALSE),E592),"")</f>
        <v>I_0802-02</v>
      </c>
      <c r="G592" s="473" t="s">
        <v>1018</v>
      </c>
      <c r="H592" s="474" t="str">
        <f>IFERROR(VLOOKUP(G592,'LOOK-UP TABLES'!$E$9:$J$32,2,FALSE),"")</f>
        <v>DI</v>
      </c>
      <c r="I592" s="473" t="str">
        <f>IFERROR(VLOOKUP(G592,'LOOK-UP TABLES'!$E$9:$J$32,3,FALSE),"")</f>
        <v>120V</v>
      </c>
      <c r="J592" s="297"/>
      <c r="K592" s="512" t="str">
        <f t="shared" si="229"/>
        <v>SPARE</v>
      </c>
      <c r="L592" s="475"/>
      <c r="M592" s="476" t="str">
        <f>IF($J592&lt;&gt;"",IF(VLOOKUP($J592,INSTRUMENT_LIST!$L$10:$R$716,3,FALSE)=0,"",VLOOKUP($J592,INSTRUMENT_LIST!$L$10:$R$716,3,FALSE)),"")</f>
        <v/>
      </c>
      <c r="N592" s="476" t="str">
        <f>IF($J592&lt;&gt;"",IF(VLOOKUP($J592,INSTRUMENT_LIST!$L$10:$R$716,4,FALSE)=0,"",VLOOKUP($J592,INSTRUMENT_LIST!$L$10:$R$716,4,FALSE)),"")&amp;" "&amp;IF($J592&lt;&gt;"",IF(VLOOKUP($J592,INSTRUMENT_LIST!$L$10:$R$716,5,FALSE)=0,"",SUBSTITUTE(VLOOKUP($J592,INSTRUMENT_LIST!$L$10:$R$716,5,FALSE),"LOCAL CONTROL STATION","LCS")),"")</f>
        <v xml:space="preserve"> </v>
      </c>
      <c r="O592" s="476" t="str">
        <f>IF($J592&lt;&gt;"",IF(VLOOKUP($J592,INSTRUMENT_LIST!$L$10:$R$716,6,FALSE)=0,"",VLOOKUP($J592,INSTRUMENT_LIST!$L$10:$R$716,6,FALSE)),"")</f>
        <v/>
      </c>
      <c r="P592" s="476" t="str">
        <f>IF($J592&lt;&gt;"",IF(VLOOKUP($J592,INSTRUMENT_LIST!$L$10:$R$716,7,FALSE)=0,"",VLOOKUP($J592,INSTRUMENT_LIST!$L$10:$R$716,7,FALSE)),"")</f>
        <v/>
      </c>
      <c r="Q592" s="476" t="str">
        <f t="shared" si="230"/>
        <v xml:space="preserve">  </v>
      </c>
      <c r="R592" s="476"/>
      <c r="S592" s="476"/>
      <c r="T592" s="476"/>
      <c r="U592" s="476"/>
      <c r="V592" s="476"/>
      <c r="W592" s="476"/>
      <c r="X592" s="476"/>
      <c r="Y592" s="476"/>
      <c r="Z592" s="476"/>
      <c r="AA592" s="476"/>
      <c r="AB592" s="477" t="str">
        <f t="shared" si="231"/>
        <v>DI_0802.02</v>
      </c>
      <c r="AC592" s="474"/>
      <c r="AD592" s="474"/>
      <c r="AE592" s="478" t="str">
        <f t="shared" si="232"/>
        <v>SL3-SLW-RCP1</v>
      </c>
    </row>
    <row r="593" spans="1:31" s="479" customFormat="1" ht="15" customHeight="1" x14ac:dyDescent="0.25">
      <c r="A593" s="495" t="s">
        <v>9</v>
      </c>
      <c r="B593" s="470" t="s">
        <v>523</v>
      </c>
      <c r="C593" s="491" t="s">
        <v>682</v>
      </c>
      <c r="D593" s="472" t="str">
        <f t="shared" si="233"/>
        <v>02</v>
      </c>
      <c r="E593" s="472" t="s">
        <v>661</v>
      </c>
      <c r="F593" s="473" t="str">
        <f>IFERROR(CONCATENATE(VLOOKUP(G593,'LOOK-UP TABLES'!$E$9:$J$32,5,FALSE),C593,D593,VLOOKUP(G593,'LOOK-UP TABLES'!$E$9:$J$32,6,FALSE),E593),"")</f>
        <v>I_0802-03</v>
      </c>
      <c r="G593" s="473" t="s">
        <v>1018</v>
      </c>
      <c r="H593" s="474" t="str">
        <f>IFERROR(VLOOKUP(G593,'LOOK-UP TABLES'!$E$9:$J$32,2,FALSE),"")</f>
        <v>DI</v>
      </c>
      <c r="I593" s="473" t="str">
        <f>IFERROR(VLOOKUP(G593,'LOOK-UP TABLES'!$E$9:$J$32,3,FALSE),"")</f>
        <v>120V</v>
      </c>
      <c r="J593" s="297"/>
      <c r="K593" s="512" t="str">
        <f t="shared" si="229"/>
        <v>SPARE</v>
      </c>
      <c r="L593" s="475"/>
      <c r="M593" s="476" t="str">
        <f>IF($J593&lt;&gt;"",IF(VLOOKUP($J593,INSTRUMENT_LIST!$L$10:$R$716,3,FALSE)=0,"",VLOOKUP($J593,INSTRUMENT_LIST!$L$10:$R$716,3,FALSE)),"")</f>
        <v/>
      </c>
      <c r="N593" s="476" t="str">
        <f>IF($J593&lt;&gt;"",IF(VLOOKUP($J593,INSTRUMENT_LIST!$L$10:$R$716,4,FALSE)=0,"",VLOOKUP($J593,INSTRUMENT_LIST!$L$10:$R$716,4,FALSE)),"")&amp;" "&amp;IF($J593&lt;&gt;"",IF(VLOOKUP($J593,INSTRUMENT_LIST!$L$10:$R$716,5,FALSE)=0,"",SUBSTITUTE(VLOOKUP($J593,INSTRUMENT_LIST!$L$10:$R$716,5,FALSE),"LOCAL CONTROL STATION","LCS")),"")</f>
        <v xml:space="preserve"> </v>
      </c>
      <c r="O593" s="476" t="str">
        <f>IF($J593&lt;&gt;"",IF(VLOOKUP($J593,INSTRUMENT_LIST!$L$10:$R$716,6,FALSE)=0,"",VLOOKUP($J593,INSTRUMENT_LIST!$L$10:$R$716,6,FALSE)),"")</f>
        <v/>
      </c>
      <c r="P593" s="476" t="str">
        <f>IF($J593&lt;&gt;"",IF(VLOOKUP($J593,INSTRUMENT_LIST!$L$10:$R$716,7,FALSE)=0,"",VLOOKUP($J593,INSTRUMENT_LIST!$L$10:$R$716,7,FALSE)),"")</f>
        <v/>
      </c>
      <c r="Q593" s="476" t="str">
        <f t="shared" si="230"/>
        <v xml:space="preserve">  </v>
      </c>
      <c r="R593" s="476"/>
      <c r="S593" s="476"/>
      <c r="T593" s="476"/>
      <c r="U593" s="476"/>
      <c r="V593" s="476"/>
      <c r="W593" s="476"/>
      <c r="X593" s="476"/>
      <c r="Y593" s="476"/>
      <c r="Z593" s="476"/>
      <c r="AA593" s="476"/>
      <c r="AB593" s="477" t="str">
        <f t="shared" si="231"/>
        <v>DI_0802.03</v>
      </c>
      <c r="AC593" s="474"/>
      <c r="AD593" s="474"/>
      <c r="AE593" s="478" t="str">
        <f t="shared" si="232"/>
        <v>SL3-SLW-RCP1</v>
      </c>
    </row>
    <row r="594" spans="1:31" s="479" customFormat="1" ht="15" customHeight="1" x14ac:dyDescent="0.25">
      <c r="A594" s="495" t="s">
        <v>9</v>
      </c>
      <c r="B594" s="470" t="s">
        <v>523</v>
      </c>
      <c r="C594" s="491" t="s">
        <v>682</v>
      </c>
      <c r="D594" s="472" t="str">
        <f t="shared" si="233"/>
        <v>02</v>
      </c>
      <c r="E594" s="472" t="s">
        <v>676</v>
      </c>
      <c r="F594" s="473" t="str">
        <f>IFERROR(CONCATENATE(VLOOKUP(G594,'LOOK-UP TABLES'!$E$9:$J$32,5,FALSE),C594,D594,VLOOKUP(G594,'LOOK-UP TABLES'!$E$9:$J$32,6,FALSE),E594),"")</f>
        <v>I_0802-04</v>
      </c>
      <c r="G594" s="473" t="s">
        <v>1018</v>
      </c>
      <c r="H594" s="474" t="str">
        <f>IFERROR(VLOOKUP(G594,'LOOK-UP TABLES'!$E$9:$J$32,2,FALSE),"")</f>
        <v>DI</v>
      </c>
      <c r="I594" s="473" t="str">
        <f>IFERROR(VLOOKUP(G594,'LOOK-UP TABLES'!$E$9:$J$32,3,FALSE),"")</f>
        <v>120V</v>
      </c>
      <c r="J594" s="297"/>
      <c r="K594" s="512" t="str">
        <f t="shared" si="229"/>
        <v>SPARE</v>
      </c>
      <c r="L594" s="475"/>
      <c r="M594" s="476" t="str">
        <f>IF($J594&lt;&gt;"",IF(VLOOKUP($J594,INSTRUMENT_LIST!$L$10:$R$716,3,FALSE)=0,"",VLOOKUP($J594,INSTRUMENT_LIST!$L$10:$R$716,3,FALSE)),"")</f>
        <v/>
      </c>
      <c r="N594" s="476" t="str">
        <f>IF($J594&lt;&gt;"",IF(VLOOKUP($J594,INSTRUMENT_LIST!$L$10:$R$716,4,FALSE)=0,"",VLOOKUP($J594,INSTRUMENT_LIST!$L$10:$R$716,4,FALSE)),"")&amp;" "&amp;IF($J594&lt;&gt;"",IF(VLOOKUP($J594,INSTRUMENT_LIST!$L$10:$R$716,5,FALSE)=0,"",SUBSTITUTE(VLOOKUP($J594,INSTRUMENT_LIST!$L$10:$R$716,5,FALSE),"LOCAL CONTROL STATION","LCS")),"")</f>
        <v xml:space="preserve"> </v>
      </c>
      <c r="O594" s="476" t="str">
        <f>IF($J594&lt;&gt;"",IF(VLOOKUP($J594,INSTRUMENT_LIST!$L$10:$R$716,6,FALSE)=0,"",VLOOKUP($J594,INSTRUMENT_LIST!$L$10:$R$716,6,FALSE)),"")</f>
        <v/>
      </c>
      <c r="P594" s="476" t="str">
        <f>IF($J594&lt;&gt;"",IF(VLOOKUP($J594,INSTRUMENT_LIST!$L$10:$R$716,7,FALSE)=0,"",VLOOKUP($J594,INSTRUMENT_LIST!$L$10:$R$716,7,FALSE)),"")</f>
        <v/>
      </c>
      <c r="Q594" s="476" t="str">
        <f t="shared" si="230"/>
        <v xml:space="preserve">  </v>
      </c>
      <c r="R594" s="476"/>
      <c r="S594" s="476"/>
      <c r="T594" s="476"/>
      <c r="U594" s="476"/>
      <c r="V594" s="476"/>
      <c r="W594" s="476"/>
      <c r="X594" s="476"/>
      <c r="Y594" s="476"/>
      <c r="Z594" s="476"/>
      <c r="AA594" s="476"/>
      <c r="AB594" s="477" t="str">
        <f t="shared" si="231"/>
        <v>DI_0802.04</v>
      </c>
      <c r="AC594" s="474"/>
      <c r="AD594" s="474"/>
      <c r="AE594" s="478" t="str">
        <f t="shared" si="232"/>
        <v>SL3-SLW-RCP1</v>
      </c>
    </row>
    <row r="595" spans="1:31" s="479" customFormat="1" ht="15" customHeight="1" x14ac:dyDescent="0.25">
      <c r="A595" s="495" t="s">
        <v>9</v>
      </c>
      <c r="B595" s="470" t="s">
        <v>523</v>
      </c>
      <c r="C595" s="491" t="s">
        <v>682</v>
      </c>
      <c r="D595" s="472" t="str">
        <f t="shared" si="233"/>
        <v>02</v>
      </c>
      <c r="E595" s="472" t="s">
        <v>678</v>
      </c>
      <c r="F595" s="473" t="str">
        <f>IFERROR(CONCATENATE(VLOOKUP(G595,'LOOK-UP TABLES'!$E$9:$J$32,5,FALSE),C595,D595,VLOOKUP(G595,'LOOK-UP TABLES'!$E$9:$J$32,6,FALSE),E595),"")</f>
        <v>I_0802-05</v>
      </c>
      <c r="G595" s="473" t="s">
        <v>1018</v>
      </c>
      <c r="H595" s="474" t="str">
        <f>IFERROR(VLOOKUP(G595,'LOOK-UP TABLES'!$E$9:$J$32,2,FALSE),"")</f>
        <v>DI</v>
      </c>
      <c r="I595" s="473" t="str">
        <f>IFERROR(VLOOKUP(G595,'LOOK-UP TABLES'!$E$9:$J$32,3,FALSE),"")</f>
        <v>120V</v>
      </c>
      <c r="J595" s="297"/>
      <c r="K595" s="512" t="str">
        <f t="shared" si="229"/>
        <v>SPARE</v>
      </c>
      <c r="L595" s="475"/>
      <c r="M595" s="476" t="str">
        <f>IF($J595&lt;&gt;"",IF(VLOOKUP($J595,INSTRUMENT_LIST!$L$10:$R$716,3,FALSE)=0,"",VLOOKUP($J595,INSTRUMENT_LIST!$L$10:$R$716,3,FALSE)),"")</f>
        <v/>
      </c>
      <c r="N595" s="476" t="str">
        <f>IF($J595&lt;&gt;"",IF(VLOOKUP($J595,INSTRUMENT_LIST!$L$10:$R$716,4,FALSE)=0,"",VLOOKUP($J595,INSTRUMENT_LIST!$L$10:$R$716,4,FALSE)),"")&amp;" "&amp;IF($J595&lt;&gt;"",IF(VLOOKUP($J595,INSTRUMENT_LIST!$L$10:$R$716,5,FALSE)=0,"",SUBSTITUTE(VLOOKUP($J595,INSTRUMENT_LIST!$L$10:$R$716,5,FALSE),"LOCAL CONTROL STATION","LCS")),"")</f>
        <v xml:space="preserve"> </v>
      </c>
      <c r="O595" s="476" t="str">
        <f>IF($J595&lt;&gt;"",IF(VLOOKUP($J595,INSTRUMENT_LIST!$L$10:$R$716,6,FALSE)=0,"",VLOOKUP($J595,INSTRUMENT_LIST!$L$10:$R$716,6,FALSE)),"")</f>
        <v/>
      </c>
      <c r="P595" s="476" t="str">
        <f>IF($J595&lt;&gt;"",IF(VLOOKUP($J595,INSTRUMENT_LIST!$L$10:$R$716,7,FALSE)=0,"",VLOOKUP($J595,INSTRUMENT_LIST!$L$10:$R$716,7,FALSE)),"")</f>
        <v/>
      </c>
      <c r="Q595" s="476" t="str">
        <f t="shared" si="230"/>
        <v xml:space="preserve">  </v>
      </c>
      <c r="R595" s="476"/>
      <c r="S595" s="476"/>
      <c r="T595" s="476"/>
      <c r="U595" s="476"/>
      <c r="V595" s="476"/>
      <c r="W595" s="476"/>
      <c r="X595" s="476"/>
      <c r="Y595" s="476"/>
      <c r="Z595" s="476"/>
      <c r="AA595" s="476"/>
      <c r="AB595" s="477" t="str">
        <f t="shared" si="231"/>
        <v>DI_0802.05</v>
      </c>
      <c r="AC595" s="474"/>
      <c r="AD595" s="474"/>
      <c r="AE595" s="478" t="str">
        <f t="shared" si="232"/>
        <v>SL3-SLW-RCP1</v>
      </c>
    </row>
    <row r="596" spans="1:31" s="479" customFormat="1" ht="15" customHeight="1" x14ac:dyDescent="0.25">
      <c r="A596" s="495" t="s">
        <v>9</v>
      </c>
      <c r="B596" s="470" t="s">
        <v>523</v>
      </c>
      <c r="C596" s="491" t="s">
        <v>682</v>
      </c>
      <c r="D596" s="472" t="str">
        <f t="shared" si="233"/>
        <v>02</v>
      </c>
      <c r="E596" s="472" t="s">
        <v>679</v>
      </c>
      <c r="F596" s="473" t="str">
        <f>IFERROR(CONCATENATE(VLOOKUP(G596,'LOOK-UP TABLES'!$E$9:$J$32,5,FALSE),C596,D596,VLOOKUP(G596,'LOOK-UP TABLES'!$E$9:$J$32,6,FALSE),E596),"")</f>
        <v>I_0802-06</v>
      </c>
      <c r="G596" s="473" t="s">
        <v>1018</v>
      </c>
      <c r="H596" s="474" t="str">
        <f>IFERROR(VLOOKUP(G596,'LOOK-UP TABLES'!$E$9:$J$32,2,FALSE),"")</f>
        <v>DI</v>
      </c>
      <c r="I596" s="473" t="str">
        <f>IFERROR(VLOOKUP(G596,'LOOK-UP TABLES'!$E$9:$J$32,3,FALSE),"")</f>
        <v>120V</v>
      </c>
      <c r="J596" s="297"/>
      <c r="K596" s="512" t="str">
        <f t="shared" si="229"/>
        <v>SPARE</v>
      </c>
      <c r="L596" s="475"/>
      <c r="M596" s="476" t="str">
        <f>IF($J596&lt;&gt;"",IF(VLOOKUP($J596,INSTRUMENT_LIST!$L$10:$R$716,3,FALSE)=0,"",VLOOKUP($J596,INSTRUMENT_LIST!$L$10:$R$716,3,FALSE)),"")</f>
        <v/>
      </c>
      <c r="N596" s="476" t="str">
        <f>IF($J596&lt;&gt;"",IF(VLOOKUP($J596,INSTRUMENT_LIST!$L$10:$R$716,4,FALSE)=0,"",VLOOKUP($J596,INSTRUMENT_LIST!$L$10:$R$716,4,FALSE)),"")&amp;" "&amp;IF($J596&lt;&gt;"",IF(VLOOKUP($J596,INSTRUMENT_LIST!$L$10:$R$716,5,FALSE)=0,"",SUBSTITUTE(VLOOKUP($J596,INSTRUMENT_LIST!$L$10:$R$716,5,FALSE),"LOCAL CONTROL STATION","LCS")),"")</f>
        <v xml:space="preserve"> </v>
      </c>
      <c r="O596" s="476" t="str">
        <f>IF($J596&lt;&gt;"",IF(VLOOKUP($J596,INSTRUMENT_LIST!$L$10:$R$716,6,FALSE)=0,"",VLOOKUP($J596,INSTRUMENT_LIST!$L$10:$R$716,6,FALSE)),"")</f>
        <v/>
      </c>
      <c r="P596" s="476" t="str">
        <f>IF($J596&lt;&gt;"",IF(VLOOKUP($J596,INSTRUMENT_LIST!$L$10:$R$716,7,FALSE)=0,"",VLOOKUP($J596,INSTRUMENT_LIST!$L$10:$R$716,7,FALSE)),"")</f>
        <v/>
      </c>
      <c r="Q596" s="476" t="str">
        <f t="shared" si="230"/>
        <v xml:space="preserve">  </v>
      </c>
      <c r="R596" s="476"/>
      <c r="S596" s="476"/>
      <c r="T596" s="476"/>
      <c r="U596" s="476"/>
      <c r="V596" s="476"/>
      <c r="W596" s="476"/>
      <c r="X596" s="476"/>
      <c r="Y596" s="476"/>
      <c r="Z596" s="476"/>
      <c r="AA596" s="476"/>
      <c r="AB596" s="477" t="str">
        <f t="shared" si="231"/>
        <v>DI_0802.06</v>
      </c>
      <c r="AC596" s="474"/>
      <c r="AD596" s="474"/>
      <c r="AE596" s="478" t="str">
        <f t="shared" si="232"/>
        <v>SL3-SLW-RCP1</v>
      </c>
    </row>
    <row r="597" spans="1:31" s="479" customFormat="1" ht="15" customHeight="1" x14ac:dyDescent="0.25">
      <c r="A597" s="495" t="s">
        <v>9</v>
      </c>
      <c r="B597" s="470" t="s">
        <v>523</v>
      </c>
      <c r="C597" s="491" t="s">
        <v>682</v>
      </c>
      <c r="D597" s="472" t="str">
        <f t="shared" si="233"/>
        <v>02</v>
      </c>
      <c r="E597" s="472" t="s">
        <v>680</v>
      </c>
      <c r="F597" s="473" t="str">
        <f>IFERROR(CONCATENATE(VLOOKUP(G597,'LOOK-UP TABLES'!$E$9:$J$32,5,FALSE),C597,D597,VLOOKUP(G597,'LOOK-UP TABLES'!$E$9:$J$32,6,FALSE),E597),"")</f>
        <v>I_0802-07</v>
      </c>
      <c r="G597" s="473" t="s">
        <v>1018</v>
      </c>
      <c r="H597" s="474" t="str">
        <f>IFERROR(VLOOKUP(G597,'LOOK-UP TABLES'!$E$9:$J$32,2,FALSE),"")</f>
        <v>DI</v>
      </c>
      <c r="I597" s="473" t="str">
        <f>IFERROR(VLOOKUP(G597,'LOOK-UP TABLES'!$E$9:$J$32,3,FALSE),"")</f>
        <v>120V</v>
      </c>
      <c r="J597" s="297"/>
      <c r="K597" s="512" t="str">
        <f t="shared" si="229"/>
        <v>SPARE</v>
      </c>
      <c r="L597" s="475"/>
      <c r="M597" s="476" t="str">
        <f>IF($J597&lt;&gt;"",IF(VLOOKUP($J597,INSTRUMENT_LIST!$L$10:$R$716,3,FALSE)=0,"",VLOOKUP($J597,INSTRUMENT_LIST!$L$10:$R$716,3,FALSE)),"")</f>
        <v/>
      </c>
      <c r="N597" s="476" t="str">
        <f>IF($J597&lt;&gt;"",IF(VLOOKUP($J597,INSTRUMENT_LIST!$L$10:$R$716,4,FALSE)=0,"",VLOOKUP($J597,INSTRUMENT_LIST!$L$10:$R$716,4,FALSE)),"")&amp;" "&amp;IF($J597&lt;&gt;"",IF(VLOOKUP($J597,INSTRUMENT_LIST!$L$10:$R$716,5,FALSE)=0,"",SUBSTITUTE(VLOOKUP($J597,INSTRUMENT_LIST!$L$10:$R$716,5,FALSE),"LOCAL CONTROL STATION","LCS")),"")</f>
        <v xml:space="preserve"> </v>
      </c>
      <c r="O597" s="476" t="str">
        <f>IF($J597&lt;&gt;"",IF(VLOOKUP($J597,INSTRUMENT_LIST!$L$10:$R$716,6,FALSE)=0,"",VLOOKUP($J597,INSTRUMENT_LIST!$L$10:$R$716,6,FALSE)),"")</f>
        <v/>
      </c>
      <c r="P597" s="476" t="str">
        <f>IF($J597&lt;&gt;"",IF(VLOOKUP($J597,INSTRUMENT_LIST!$L$10:$R$716,7,FALSE)=0,"",VLOOKUP($J597,INSTRUMENT_LIST!$L$10:$R$716,7,FALSE)),"")</f>
        <v/>
      </c>
      <c r="Q597" s="476" t="str">
        <f t="shared" si="230"/>
        <v xml:space="preserve">  </v>
      </c>
      <c r="R597" s="476"/>
      <c r="S597" s="476"/>
      <c r="T597" s="476"/>
      <c r="U597" s="476"/>
      <c r="V597" s="476"/>
      <c r="W597" s="476"/>
      <c r="X597" s="476"/>
      <c r="Y597" s="476"/>
      <c r="Z597" s="476"/>
      <c r="AA597" s="476"/>
      <c r="AB597" s="477" t="str">
        <f t="shared" si="231"/>
        <v>DI_0802.07</v>
      </c>
      <c r="AC597" s="474"/>
      <c r="AD597" s="474"/>
      <c r="AE597" s="478" t="str">
        <f t="shared" si="232"/>
        <v>SL3-SLW-RCP1</v>
      </c>
    </row>
    <row r="598" spans="1:31" s="479" customFormat="1" ht="15" customHeight="1" x14ac:dyDescent="0.25">
      <c r="A598" s="495" t="s">
        <v>9</v>
      </c>
      <c r="B598" s="470" t="s">
        <v>523</v>
      </c>
      <c r="C598" s="491" t="s">
        <v>682</v>
      </c>
      <c r="D598" s="472" t="str">
        <f t="shared" si="233"/>
        <v>02</v>
      </c>
      <c r="E598" s="472" t="s">
        <v>682</v>
      </c>
      <c r="F598" s="473" t="str">
        <f>IFERROR(CONCATENATE(VLOOKUP(G598,'LOOK-UP TABLES'!$E$9:$J$32,5,FALSE),C598,D598,VLOOKUP(G598,'LOOK-UP TABLES'!$E$9:$J$32,6,FALSE),E598),"")</f>
        <v>I_0802-08</v>
      </c>
      <c r="G598" s="473" t="s">
        <v>1018</v>
      </c>
      <c r="H598" s="474" t="str">
        <f>IFERROR(VLOOKUP(G598,'LOOK-UP TABLES'!$E$9:$J$32,2,FALSE),"")</f>
        <v>DI</v>
      </c>
      <c r="I598" s="473" t="str">
        <f>IFERROR(VLOOKUP(G598,'LOOK-UP TABLES'!$E$9:$J$32,3,FALSE),"")</f>
        <v>120V</v>
      </c>
      <c r="J598" s="297"/>
      <c r="K598" s="512" t="str">
        <f t="shared" si="229"/>
        <v>SPARE</v>
      </c>
      <c r="L598" s="475"/>
      <c r="M598" s="476" t="str">
        <f>IF($J598&lt;&gt;"",IF(VLOOKUP($J598,INSTRUMENT_LIST!$L$10:$R$716,3,FALSE)=0,"",VLOOKUP($J598,INSTRUMENT_LIST!$L$10:$R$716,3,FALSE)),"")</f>
        <v/>
      </c>
      <c r="N598" s="476" t="str">
        <f>IF($J598&lt;&gt;"",IF(VLOOKUP($J598,INSTRUMENT_LIST!$L$10:$R$716,4,FALSE)=0,"",VLOOKUP($J598,INSTRUMENT_LIST!$L$10:$R$716,4,FALSE)),"")&amp;" "&amp;IF($J598&lt;&gt;"",IF(VLOOKUP($J598,INSTRUMENT_LIST!$L$10:$R$716,5,FALSE)=0,"",SUBSTITUTE(VLOOKUP($J598,INSTRUMENT_LIST!$L$10:$R$716,5,FALSE),"LOCAL CONTROL STATION","LCS")),"")</f>
        <v xml:space="preserve"> </v>
      </c>
      <c r="O598" s="476" t="str">
        <f>IF($J598&lt;&gt;"",IF(VLOOKUP($J598,INSTRUMENT_LIST!$L$10:$R$716,6,FALSE)=0,"",VLOOKUP($J598,INSTRUMENT_LIST!$L$10:$R$716,6,FALSE)),"")</f>
        <v/>
      </c>
      <c r="P598" s="476" t="str">
        <f>IF($J598&lt;&gt;"",IF(VLOOKUP($J598,INSTRUMENT_LIST!$L$10:$R$716,7,FALSE)=0,"",VLOOKUP($J598,INSTRUMENT_LIST!$L$10:$R$716,7,FALSE)),"")</f>
        <v/>
      </c>
      <c r="Q598" s="476" t="str">
        <f t="shared" si="230"/>
        <v xml:space="preserve">  </v>
      </c>
      <c r="R598" s="476"/>
      <c r="S598" s="476"/>
      <c r="T598" s="476"/>
      <c r="U598" s="476"/>
      <c r="V598" s="476"/>
      <c r="W598" s="476"/>
      <c r="X598" s="476"/>
      <c r="Y598" s="476"/>
      <c r="Z598" s="476"/>
      <c r="AA598" s="476"/>
      <c r="AB598" s="477" t="str">
        <f t="shared" si="231"/>
        <v>DI_0802.08</v>
      </c>
      <c r="AC598" s="474"/>
      <c r="AD598" s="474"/>
      <c r="AE598" s="478" t="str">
        <f t="shared" si="232"/>
        <v>SL3-SLW-RCP1</v>
      </c>
    </row>
    <row r="599" spans="1:31" s="479" customFormat="1" ht="15" customHeight="1" x14ac:dyDescent="0.25">
      <c r="A599" s="495" t="s">
        <v>9</v>
      </c>
      <c r="B599" s="470" t="s">
        <v>523</v>
      </c>
      <c r="C599" s="491" t="s">
        <v>682</v>
      </c>
      <c r="D599" s="472" t="str">
        <f t="shared" si="233"/>
        <v>02</v>
      </c>
      <c r="E599" s="472" t="s">
        <v>683</v>
      </c>
      <c r="F599" s="473" t="str">
        <f>IFERROR(CONCATENATE(VLOOKUP(G599,'LOOK-UP TABLES'!$E$9:$J$32,5,FALSE),C599,D599,VLOOKUP(G599,'LOOK-UP TABLES'!$E$9:$J$32,6,FALSE),E599),"")</f>
        <v>I_0802-09</v>
      </c>
      <c r="G599" s="473" t="s">
        <v>1018</v>
      </c>
      <c r="H599" s="474" t="str">
        <f>IFERROR(VLOOKUP(G599,'LOOK-UP TABLES'!$E$9:$J$32,2,FALSE),"")</f>
        <v>DI</v>
      </c>
      <c r="I599" s="473" t="str">
        <f>IFERROR(VLOOKUP(G599,'LOOK-UP TABLES'!$E$9:$J$32,3,FALSE),"")</f>
        <v>120V</v>
      </c>
      <c r="J599" s="297"/>
      <c r="K599" s="512" t="str">
        <f t="shared" si="229"/>
        <v>SPARE</v>
      </c>
      <c r="L599" s="475"/>
      <c r="M599" s="476" t="str">
        <f>IF($J599&lt;&gt;"",IF(VLOOKUP($J599,INSTRUMENT_LIST!$L$10:$R$716,3,FALSE)=0,"",VLOOKUP($J599,INSTRUMENT_LIST!$L$10:$R$716,3,FALSE)),"")</f>
        <v/>
      </c>
      <c r="N599" s="476" t="str">
        <f>IF($J599&lt;&gt;"",IF(VLOOKUP($J599,INSTRUMENT_LIST!$L$10:$R$716,4,FALSE)=0,"",VLOOKUP($J599,INSTRUMENT_LIST!$L$10:$R$716,4,FALSE)),"")&amp;" "&amp;IF($J599&lt;&gt;"",IF(VLOOKUP($J599,INSTRUMENT_LIST!$L$10:$R$716,5,FALSE)=0,"",SUBSTITUTE(VLOOKUP($J599,INSTRUMENT_LIST!$L$10:$R$716,5,FALSE),"LOCAL CONTROL STATION","LCS")),"")</f>
        <v xml:space="preserve"> </v>
      </c>
      <c r="O599" s="476" t="str">
        <f>IF($J599&lt;&gt;"",IF(VLOOKUP($J599,INSTRUMENT_LIST!$L$10:$R$716,6,FALSE)=0,"",VLOOKUP($J599,INSTRUMENT_LIST!$L$10:$R$716,6,FALSE)),"")</f>
        <v/>
      </c>
      <c r="P599" s="476" t="str">
        <f>IF($J599&lt;&gt;"",IF(VLOOKUP($J599,INSTRUMENT_LIST!$L$10:$R$716,7,FALSE)=0,"",VLOOKUP($J599,INSTRUMENT_LIST!$L$10:$R$716,7,FALSE)),"")</f>
        <v/>
      </c>
      <c r="Q599" s="476" t="str">
        <f t="shared" si="230"/>
        <v xml:space="preserve">  </v>
      </c>
      <c r="R599" s="476"/>
      <c r="S599" s="476"/>
      <c r="T599" s="476"/>
      <c r="U599" s="476"/>
      <c r="V599" s="476"/>
      <c r="W599" s="476"/>
      <c r="X599" s="476"/>
      <c r="Y599" s="476"/>
      <c r="Z599" s="476"/>
      <c r="AA599" s="476"/>
      <c r="AB599" s="477" t="str">
        <f t="shared" si="231"/>
        <v>DI_0802.09</v>
      </c>
      <c r="AC599" s="474"/>
      <c r="AD599" s="474"/>
      <c r="AE599" s="478" t="str">
        <f t="shared" si="232"/>
        <v>SL3-SLW-RCP1</v>
      </c>
    </row>
    <row r="600" spans="1:31" s="479" customFormat="1" ht="15" customHeight="1" x14ac:dyDescent="0.25">
      <c r="A600" s="495" t="s">
        <v>9</v>
      </c>
      <c r="B600" s="470" t="s">
        <v>523</v>
      </c>
      <c r="C600" s="491" t="s">
        <v>682</v>
      </c>
      <c r="D600" s="472" t="str">
        <f t="shared" si="233"/>
        <v>02</v>
      </c>
      <c r="E600" s="472" t="s">
        <v>582</v>
      </c>
      <c r="F600" s="473" t="str">
        <f>IFERROR(CONCATENATE(VLOOKUP(G600,'LOOK-UP TABLES'!$E$9:$J$32,5,FALSE),C600,D600,VLOOKUP(G600,'LOOK-UP TABLES'!$E$9:$J$32,6,FALSE),E600),"")</f>
        <v>I_0802-10</v>
      </c>
      <c r="G600" s="473" t="s">
        <v>1018</v>
      </c>
      <c r="H600" s="474" t="str">
        <f>IFERROR(VLOOKUP(G600,'LOOK-UP TABLES'!$E$9:$J$32,2,FALSE),"")</f>
        <v>DI</v>
      </c>
      <c r="I600" s="473" t="str">
        <f>IFERROR(VLOOKUP(G600,'LOOK-UP TABLES'!$E$9:$J$32,3,FALSE),"")</f>
        <v>120V</v>
      </c>
      <c r="J600" s="297"/>
      <c r="K600" s="512" t="str">
        <f t="shared" si="229"/>
        <v>SPARE</v>
      </c>
      <c r="L600" s="475"/>
      <c r="M600" s="476" t="str">
        <f>IF($J600&lt;&gt;"",IF(VLOOKUP($J600,INSTRUMENT_LIST!$L$10:$R$716,3,FALSE)=0,"",VLOOKUP($J600,INSTRUMENT_LIST!$L$10:$R$716,3,FALSE)),"")</f>
        <v/>
      </c>
      <c r="N600" s="476" t="str">
        <f>IF($J600&lt;&gt;"",IF(VLOOKUP($J600,INSTRUMENT_LIST!$L$10:$R$716,4,FALSE)=0,"",VLOOKUP($J600,INSTRUMENT_LIST!$L$10:$R$716,4,FALSE)),"")&amp;" "&amp;IF($J600&lt;&gt;"",IF(VLOOKUP($J600,INSTRUMENT_LIST!$L$10:$R$716,5,FALSE)=0,"",SUBSTITUTE(VLOOKUP($J600,INSTRUMENT_LIST!$L$10:$R$716,5,FALSE),"LOCAL CONTROL STATION","LCS")),"")</f>
        <v xml:space="preserve"> </v>
      </c>
      <c r="O600" s="476" t="str">
        <f>IF($J600&lt;&gt;"",IF(VLOOKUP($J600,INSTRUMENT_LIST!$L$10:$R$716,6,FALSE)=0,"",VLOOKUP($J600,INSTRUMENT_LIST!$L$10:$R$716,6,FALSE)),"")</f>
        <v/>
      </c>
      <c r="P600" s="476" t="str">
        <f>IF($J600&lt;&gt;"",IF(VLOOKUP($J600,INSTRUMENT_LIST!$L$10:$R$716,7,FALSE)=0,"",VLOOKUP($J600,INSTRUMENT_LIST!$L$10:$R$716,7,FALSE)),"")</f>
        <v/>
      </c>
      <c r="Q600" s="476" t="str">
        <f t="shared" si="230"/>
        <v xml:space="preserve">  </v>
      </c>
      <c r="R600" s="476"/>
      <c r="S600" s="476"/>
      <c r="T600" s="476"/>
      <c r="U600" s="476"/>
      <c r="V600" s="476"/>
      <c r="W600" s="476"/>
      <c r="X600" s="476"/>
      <c r="Y600" s="476"/>
      <c r="Z600" s="476"/>
      <c r="AA600" s="476"/>
      <c r="AB600" s="477" t="str">
        <f t="shared" si="231"/>
        <v>DI_0802.10</v>
      </c>
      <c r="AC600" s="474"/>
      <c r="AD600" s="474"/>
      <c r="AE600" s="478" t="str">
        <f t="shared" si="232"/>
        <v>SL3-SLW-RCP1</v>
      </c>
    </row>
    <row r="601" spans="1:31" s="479" customFormat="1" ht="15" customHeight="1" x14ac:dyDescent="0.25">
      <c r="A601" s="495" t="s">
        <v>9</v>
      </c>
      <c r="B601" s="470" t="s">
        <v>523</v>
      </c>
      <c r="C601" s="491" t="s">
        <v>682</v>
      </c>
      <c r="D601" s="472" t="str">
        <f t="shared" si="233"/>
        <v>02</v>
      </c>
      <c r="E601" s="472" t="s">
        <v>392</v>
      </c>
      <c r="F601" s="473" t="str">
        <f>IFERROR(CONCATENATE(VLOOKUP(G601,'LOOK-UP TABLES'!$E$9:$J$32,5,FALSE),C601,D601,VLOOKUP(G601,'LOOK-UP TABLES'!$E$9:$J$32,6,FALSE),E601),"")</f>
        <v>I_0802-11</v>
      </c>
      <c r="G601" s="473" t="s">
        <v>1018</v>
      </c>
      <c r="H601" s="474" t="str">
        <f>IFERROR(VLOOKUP(G601,'LOOK-UP TABLES'!$E$9:$J$32,2,FALSE),"")</f>
        <v>DI</v>
      </c>
      <c r="I601" s="473" t="str">
        <f>IFERROR(VLOOKUP(G601,'LOOK-UP TABLES'!$E$9:$J$32,3,FALSE),"")</f>
        <v>120V</v>
      </c>
      <c r="J601" s="297"/>
      <c r="K601" s="512" t="str">
        <f t="shared" si="229"/>
        <v>SPARE</v>
      </c>
      <c r="L601" s="475"/>
      <c r="M601" s="476" t="str">
        <f>IF($J601&lt;&gt;"",IF(VLOOKUP($J601,INSTRUMENT_LIST!$L$10:$R$716,3,FALSE)=0,"",VLOOKUP($J601,INSTRUMENT_LIST!$L$10:$R$716,3,FALSE)),"")</f>
        <v/>
      </c>
      <c r="N601" s="476" t="str">
        <f>IF($J601&lt;&gt;"",IF(VLOOKUP($J601,INSTRUMENT_LIST!$L$10:$R$716,4,FALSE)=0,"",VLOOKUP($J601,INSTRUMENT_LIST!$L$10:$R$716,4,FALSE)),"")&amp;" "&amp;IF($J601&lt;&gt;"",IF(VLOOKUP($J601,INSTRUMENT_LIST!$L$10:$R$716,5,FALSE)=0,"",SUBSTITUTE(VLOOKUP($J601,INSTRUMENT_LIST!$L$10:$R$716,5,FALSE),"LOCAL CONTROL STATION","LCS")),"")</f>
        <v xml:space="preserve"> </v>
      </c>
      <c r="O601" s="476" t="str">
        <f>IF($J601&lt;&gt;"",IF(VLOOKUP($J601,INSTRUMENT_LIST!$L$10:$R$716,6,FALSE)=0,"",VLOOKUP($J601,INSTRUMENT_LIST!$L$10:$R$716,6,FALSE)),"")</f>
        <v/>
      </c>
      <c r="P601" s="476" t="str">
        <f>IF($J601&lt;&gt;"",IF(VLOOKUP($J601,INSTRUMENT_LIST!$L$10:$R$716,7,FALSE)=0,"",VLOOKUP($J601,INSTRUMENT_LIST!$L$10:$R$716,7,FALSE)),"")</f>
        <v/>
      </c>
      <c r="Q601" s="476" t="str">
        <f t="shared" si="230"/>
        <v xml:space="preserve">  </v>
      </c>
      <c r="R601" s="476"/>
      <c r="S601" s="476"/>
      <c r="T601" s="476"/>
      <c r="U601" s="476"/>
      <c r="V601" s="476"/>
      <c r="W601" s="476"/>
      <c r="X601" s="476"/>
      <c r="Y601" s="476"/>
      <c r="Z601" s="476"/>
      <c r="AA601" s="476"/>
      <c r="AB601" s="477" t="str">
        <f t="shared" si="231"/>
        <v>DI_0802.11</v>
      </c>
      <c r="AC601" s="474"/>
      <c r="AD601" s="474"/>
      <c r="AE601" s="478" t="str">
        <f t="shared" si="232"/>
        <v>SL3-SLW-RCP1</v>
      </c>
    </row>
    <row r="602" spans="1:31" s="479" customFormat="1" ht="15" customHeight="1" x14ac:dyDescent="0.25">
      <c r="A602" s="495" t="s">
        <v>9</v>
      </c>
      <c r="B602" s="470" t="s">
        <v>523</v>
      </c>
      <c r="C602" s="491" t="s">
        <v>682</v>
      </c>
      <c r="D602" s="472" t="str">
        <f t="shared" si="233"/>
        <v>02</v>
      </c>
      <c r="E602" s="472" t="s">
        <v>396</v>
      </c>
      <c r="F602" s="473" t="str">
        <f>IFERROR(CONCATENATE(VLOOKUP(G602,'LOOK-UP TABLES'!$E$9:$J$32,5,FALSE),C602,D602,VLOOKUP(G602,'LOOK-UP TABLES'!$E$9:$J$32,6,FALSE),E602),"")</f>
        <v>I_0802-12</v>
      </c>
      <c r="G602" s="473" t="s">
        <v>1018</v>
      </c>
      <c r="H602" s="474" t="str">
        <f>IFERROR(VLOOKUP(G602,'LOOK-UP TABLES'!$E$9:$J$32,2,FALSE),"")</f>
        <v>DI</v>
      </c>
      <c r="I602" s="473" t="str">
        <f>IFERROR(VLOOKUP(G602,'LOOK-UP TABLES'!$E$9:$J$32,3,FALSE),"")</f>
        <v>120V</v>
      </c>
      <c r="J602" s="297"/>
      <c r="K602" s="512" t="str">
        <f t="shared" si="229"/>
        <v>SPARE</v>
      </c>
      <c r="L602" s="475"/>
      <c r="M602" s="476" t="str">
        <f>IF($J602&lt;&gt;"",IF(VLOOKUP($J602,INSTRUMENT_LIST!$L$10:$R$716,3,FALSE)=0,"",VLOOKUP($J602,INSTRUMENT_LIST!$L$10:$R$716,3,FALSE)),"")</f>
        <v/>
      </c>
      <c r="N602" s="476" t="str">
        <f>IF($J602&lt;&gt;"",IF(VLOOKUP($J602,INSTRUMENT_LIST!$L$10:$R$716,4,FALSE)=0,"",VLOOKUP($J602,INSTRUMENT_LIST!$L$10:$R$716,4,FALSE)),"")&amp;" "&amp;IF($J602&lt;&gt;"",IF(VLOOKUP($J602,INSTRUMENT_LIST!$L$10:$R$716,5,FALSE)=0,"",SUBSTITUTE(VLOOKUP($J602,INSTRUMENT_LIST!$L$10:$R$716,5,FALSE),"LOCAL CONTROL STATION","LCS")),"")</f>
        <v xml:space="preserve"> </v>
      </c>
      <c r="O602" s="476" t="str">
        <f>IF($J602&lt;&gt;"",IF(VLOOKUP($J602,INSTRUMENT_LIST!$L$10:$R$716,6,FALSE)=0,"",VLOOKUP($J602,INSTRUMENT_LIST!$L$10:$R$716,6,FALSE)),"")</f>
        <v/>
      </c>
      <c r="P602" s="476" t="str">
        <f>IF($J602&lt;&gt;"",IF(VLOOKUP($J602,INSTRUMENT_LIST!$L$10:$R$716,7,FALSE)=0,"",VLOOKUP($J602,INSTRUMENT_LIST!$L$10:$R$716,7,FALSE)),"")</f>
        <v/>
      </c>
      <c r="Q602" s="476" t="str">
        <f t="shared" si="230"/>
        <v xml:space="preserve">  </v>
      </c>
      <c r="R602" s="476"/>
      <c r="S602" s="476"/>
      <c r="T602" s="476"/>
      <c r="U602" s="476"/>
      <c r="V602" s="476"/>
      <c r="W602" s="476"/>
      <c r="X602" s="476"/>
      <c r="Y602" s="476"/>
      <c r="Z602" s="476"/>
      <c r="AA602" s="476"/>
      <c r="AB602" s="477" t="str">
        <f t="shared" si="231"/>
        <v>DI_0802.12</v>
      </c>
      <c r="AC602" s="474"/>
      <c r="AD602" s="474"/>
      <c r="AE602" s="478" t="str">
        <f t="shared" si="232"/>
        <v>SL3-SLW-RCP1</v>
      </c>
    </row>
    <row r="603" spans="1:31" s="479" customFormat="1" ht="15" customHeight="1" x14ac:dyDescent="0.25">
      <c r="A603" s="495" t="s">
        <v>9</v>
      </c>
      <c r="B603" s="470" t="s">
        <v>523</v>
      </c>
      <c r="C603" s="491" t="s">
        <v>682</v>
      </c>
      <c r="D603" s="472" t="str">
        <f t="shared" si="233"/>
        <v>02</v>
      </c>
      <c r="E603" s="472" t="s">
        <v>586</v>
      </c>
      <c r="F603" s="473" t="str">
        <f>IFERROR(CONCATENATE(VLOOKUP(G603,'LOOK-UP TABLES'!$E$9:$J$32,5,FALSE),C603,D603,VLOOKUP(G603,'LOOK-UP TABLES'!$E$9:$J$32,6,FALSE),E603),"")</f>
        <v>I_0802-13</v>
      </c>
      <c r="G603" s="473" t="s">
        <v>1018</v>
      </c>
      <c r="H603" s="474" t="str">
        <f>IFERROR(VLOOKUP(G603,'LOOK-UP TABLES'!$E$9:$J$32,2,FALSE),"")</f>
        <v>DI</v>
      </c>
      <c r="I603" s="473" t="str">
        <f>IFERROR(VLOOKUP(G603,'LOOK-UP TABLES'!$E$9:$J$32,3,FALSE),"")</f>
        <v>120V</v>
      </c>
      <c r="J603" s="297"/>
      <c r="K603" s="512" t="str">
        <f t="shared" si="229"/>
        <v>SPARE</v>
      </c>
      <c r="L603" s="475"/>
      <c r="M603" s="476" t="str">
        <f>IF($J603&lt;&gt;"",IF(VLOOKUP($J603,INSTRUMENT_LIST!$L$10:$R$716,3,FALSE)=0,"",VLOOKUP($J603,INSTRUMENT_LIST!$L$10:$R$716,3,FALSE)),"")</f>
        <v/>
      </c>
      <c r="N603" s="476" t="str">
        <f>IF($J603&lt;&gt;"",IF(VLOOKUP($J603,INSTRUMENT_LIST!$L$10:$R$716,4,FALSE)=0,"",VLOOKUP($J603,INSTRUMENT_LIST!$L$10:$R$716,4,FALSE)),"")&amp;" "&amp;IF($J603&lt;&gt;"",IF(VLOOKUP($J603,INSTRUMENT_LIST!$L$10:$R$716,5,FALSE)=0,"",SUBSTITUTE(VLOOKUP($J603,INSTRUMENT_LIST!$L$10:$R$716,5,FALSE),"LOCAL CONTROL STATION","LCS")),"")</f>
        <v xml:space="preserve"> </v>
      </c>
      <c r="O603" s="476" t="str">
        <f>IF($J603&lt;&gt;"",IF(VLOOKUP($J603,INSTRUMENT_LIST!$L$10:$R$716,6,FALSE)=0,"",VLOOKUP($J603,INSTRUMENT_LIST!$L$10:$R$716,6,FALSE)),"")</f>
        <v/>
      </c>
      <c r="P603" s="476" t="str">
        <f>IF($J603&lt;&gt;"",IF(VLOOKUP($J603,INSTRUMENT_LIST!$L$10:$R$716,7,FALSE)=0,"",VLOOKUP($J603,INSTRUMENT_LIST!$L$10:$R$716,7,FALSE)),"")</f>
        <v/>
      </c>
      <c r="Q603" s="476" t="str">
        <f t="shared" si="230"/>
        <v xml:space="preserve">  </v>
      </c>
      <c r="R603" s="476"/>
      <c r="S603" s="476"/>
      <c r="T603" s="476"/>
      <c r="U603" s="476"/>
      <c r="V603" s="476"/>
      <c r="W603" s="476"/>
      <c r="X603" s="476"/>
      <c r="Y603" s="476"/>
      <c r="Z603" s="476"/>
      <c r="AA603" s="476"/>
      <c r="AB603" s="477" t="str">
        <f t="shared" si="231"/>
        <v>DI_0802.13</v>
      </c>
      <c r="AC603" s="474"/>
      <c r="AD603" s="474"/>
      <c r="AE603" s="478" t="str">
        <f t="shared" si="232"/>
        <v>SL3-SLW-RCP1</v>
      </c>
    </row>
    <row r="604" spans="1:31" s="479" customFormat="1" ht="15" customHeight="1" x14ac:dyDescent="0.25">
      <c r="A604" s="495" t="s">
        <v>9</v>
      </c>
      <c r="B604" s="470" t="s">
        <v>523</v>
      </c>
      <c r="C604" s="491" t="s">
        <v>682</v>
      </c>
      <c r="D604" s="472" t="str">
        <f t="shared" si="233"/>
        <v>02</v>
      </c>
      <c r="E604" s="472" t="s">
        <v>589</v>
      </c>
      <c r="F604" s="473" t="str">
        <f>IFERROR(CONCATENATE(VLOOKUP(G604,'LOOK-UP TABLES'!$E$9:$J$32,5,FALSE),C604,D604,VLOOKUP(G604,'LOOK-UP TABLES'!$E$9:$J$32,6,FALSE),E604),"")</f>
        <v>I_0802-14</v>
      </c>
      <c r="G604" s="473" t="s">
        <v>1018</v>
      </c>
      <c r="H604" s="474" t="str">
        <f>IFERROR(VLOOKUP(G604,'LOOK-UP TABLES'!$E$9:$J$32,2,FALSE),"")</f>
        <v>DI</v>
      </c>
      <c r="I604" s="473" t="str">
        <f>IFERROR(VLOOKUP(G604,'LOOK-UP TABLES'!$E$9:$J$32,3,FALSE),"")</f>
        <v>120V</v>
      </c>
      <c r="J604" s="297"/>
      <c r="K604" s="512" t="str">
        <f t="shared" si="229"/>
        <v>SPARE</v>
      </c>
      <c r="L604" s="475"/>
      <c r="M604" s="476" t="str">
        <f>IF($J604&lt;&gt;"",IF(VLOOKUP($J604,INSTRUMENT_LIST!$L$10:$R$716,3,FALSE)=0,"",VLOOKUP($J604,INSTRUMENT_LIST!$L$10:$R$716,3,FALSE)),"")</f>
        <v/>
      </c>
      <c r="N604" s="476" t="str">
        <f>IF($J604&lt;&gt;"",IF(VLOOKUP($J604,INSTRUMENT_LIST!$L$10:$R$716,4,FALSE)=0,"",VLOOKUP($J604,INSTRUMENT_LIST!$L$10:$R$716,4,FALSE)),"")&amp;" "&amp;IF($J604&lt;&gt;"",IF(VLOOKUP($J604,INSTRUMENT_LIST!$L$10:$R$716,5,FALSE)=0,"",SUBSTITUTE(VLOOKUP($J604,INSTRUMENT_LIST!$L$10:$R$716,5,FALSE),"LOCAL CONTROL STATION","LCS")),"")</f>
        <v xml:space="preserve"> </v>
      </c>
      <c r="O604" s="476" t="str">
        <f>IF($J604&lt;&gt;"",IF(VLOOKUP($J604,INSTRUMENT_LIST!$L$10:$R$716,6,FALSE)=0,"",VLOOKUP($J604,INSTRUMENT_LIST!$L$10:$R$716,6,FALSE)),"")</f>
        <v/>
      </c>
      <c r="P604" s="476" t="str">
        <f>IF($J604&lt;&gt;"",IF(VLOOKUP($J604,INSTRUMENT_LIST!$L$10:$R$716,7,FALSE)=0,"",VLOOKUP($J604,INSTRUMENT_LIST!$L$10:$R$716,7,FALSE)),"")</f>
        <v/>
      </c>
      <c r="Q604" s="476" t="str">
        <f t="shared" si="230"/>
        <v xml:space="preserve">  </v>
      </c>
      <c r="R604" s="476"/>
      <c r="S604" s="476"/>
      <c r="T604" s="476"/>
      <c r="U604" s="476"/>
      <c r="V604" s="476"/>
      <c r="W604" s="476"/>
      <c r="X604" s="476"/>
      <c r="Y604" s="476"/>
      <c r="Z604" s="476"/>
      <c r="AA604" s="476"/>
      <c r="AB604" s="477" t="str">
        <f t="shared" si="231"/>
        <v>DI_0802.14</v>
      </c>
      <c r="AC604" s="474"/>
      <c r="AD604" s="474"/>
      <c r="AE604" s="478" t="str">
        <f t="shared" si="232"/>
        <v>SL3-SLW-RCP1</v>
      </c>
    </row>
    <row r="605" spans="1:31" s="479" customFormat="1" ht="15" customHeight="1" x14ac:dyDescent="0.25">
      <c r="A605" s="495" t="s">
        <v>9</v>
      </c>
      <c r="B605" s="470" t="s">
        <v>523</v>
      </c>
      <c r="C605" s="491" t="s">
        <v>682</v>
      </c>
      <c r="D605" s="472" t="str">
        <f t="shared" si="233"/>
        <v>02</v>
      </c>
      <c r="E605" s="472" t="s">
        <v>591</v>
      </c>
      <c r="F605" s="473" t="str">
        <f>IFERROR(CONCATENATE(VLOOKUP(G605,'LOOK-UP TABLES'!$E$9:$J$32,5,FALSE),C605,D605,VLOOKUP(G605,'LOOK-UP TABLES'!$E$9:$J$32,6,FALSE),E605),"")</f>
        <v>I_0802-15</v>
      </c>
      <c r="G605" s="473" t="s">
        <v>1018</v>
      </c>
      <c r="H605" s="474" t="str">
        <f>IFERROR(VLOOKUP(G605,'LOOK-UP TABLES'!$E$9:$J$32,2,FALSE),"")</f>
        <v>DI</v>
      </c>
      <c r="I605" s="473" t="str">
        <f>IFERROR(VLOOKUP(G605,'LOOK-UP TABLES'!$E$9:$J$32,3,FALSE),"")</f>
        <v>120V</v>
      </c>
      <c r="J605" s="297"/>
      <c r="K605" s="512" t="str">
        <f t="shared" si="229"/>
        <v>SPARE</v>
      </c>
      <c r="L605" s="475"/>
      <c r="M605" s="476" t="str">
        <f>IF($J605&lt;&gt;"",IF(VLOOKUP($J605,INSTRUMENT_LIST!$L$10:$R$716,3,FALSE)=0,"",VLOOKUP($J605,INSTRUMENT_LIST!$L$10:$R$716,3,FALSE)),"")</f>
        <v/>
      </c>
      <c r="N605" s="476" t="str">
        <f>IF($J605&lt;&gt;"",IF(VLOOKUP($J605,INSTRUMENT_LIST!$L$10:$R$716,4,FALSE)=0,"",VLOOKUP($J605,INSTRUMENT_LIST!$L$10:$R$716,4,FALSE)),"")&amp;" "&amp;IF($J605&lt;&gt;"",IF(VLOOKUP($J605,INSTRUMENT_LIST!$L$10:$R$716,5,FALSE)=0,"",SUBSTITUTE(VLOOKUP($J605,INSTRUMENT_LIST!$L$10:$R$716,5,FALSE),"LOCAL CONTROL STATION","LCS")),"")</f>
        <v xml:space="preserve"> </v>
      </c>
      <c r="O605" s="476" t="str">
        <f>IF($J605&lt;&gt;"",IF(VLOOKUP($J605,INSTRUMENT_LIST!$L$10:$R$716,6,FALSE)=0,"",VLOOKUP($J605,INSTRUMENT_LIST!$L$10:$R$716,6,FALSE)),"")</f>
        <v/>
      </c>
      <c r="P605" s="476" t="str">
        <f>IF($J605&lt;&gt;"",IF(VLOOKUP($J605,INSTRUMENT_LIST!$L$10:$R$716,7,FALSE)=0,"",VLOOKUP($J605,INSTRUMENT_LIST!$L$10:$R$716,7,FALSE)),"")</f>
        <v/>
      </c>
      <c r="Q605" s="476" t="str">
        <f t="shared" si="230"/>
        <v xml:space="preserve">  </v>
      </c>
      <c r="R605" s="476"/>
      <c r="S605" s="476"/>
      <c r="T605" s="476"/>
      <c r="U605" s="476"/>
      <c r="V605" s="476"/>
      <c r="W605" s="476"/>
      <c r="X605" s="476"/>
      <c r="Y605" s="476"/>
      <c r="Z605" s="476"/>
      <c r="AA605" s="476"/>
      <c r="AB605" s="477" t="str">
        <f t="shared" si="231"/>
        <v>DI_0802.15</v>
      </c>
      <c r="AC605" s="474"/>
      <c r="AD605" s="474"/>
      <c r="AE605" s="478" t="str">
        <f t="shared" si="232"/>
        <v>SL3-SLW-RCP1</v>
      </c>
    </row>
    <row r="606" spans="1:31" s="479" customFormat="1" ht="15" customHeight="1" x14ac:dyDescent="0.25">
      <c r="A606" s="496" t="s">
        <v>9</v>
      </c>
      <c r="B606" s="497" t="s">
        <v>523</v>
      </c>
      <c r="C606" s="498" t="s">
        <v>682</v>
      </c>
      <c r="D606" s="499" t="s">
        <v>660</v>
      </c>
      <c r="E606" s="500"/>
      <c r="F606" s="500"/>
      <c r="G606" s="500" t="s">
        <v>853</v>
      </c>
      <c r="H606" s="501"/>
      <c r="I606" s="500" t="s">
        <v>790</v>
      </c>
      <c r="J606" s="502"/>
      <c r="K606" s="502"/>
      <c r="L606" s="503"/>
      <c r="M606" s="501"/>
      <c r="N606" s="501"/>
      <c r="O606" s="500"/>
      <c r="P606" s="500"/>
      <c r="Q606" s="500"/>
      <c r="R606" s="500"/>
      <c r="S606" s="500"/>
      <c r="T606" s="500"/>
      <c r="U606" s="500"/>
      <c r="V606" s="500"/>
      <c r="W606" s="500"/>
      <c r="X606" s="500"/>
      <c r="Y606" s="500"/>
      <c r="Z606" s="500"/>
      <c r="AA606" s="500"/>
      <c r="AB606" s="500"/>
      <c r="AC606" s="504"/>
      <c r="AD606" s="505"/>
      <c r="AE606" s="478" t="str">
        <f t="shared" si="232"/>
        <v>SL3-SLW-RCP1</v>
      </c>
    </row>
    <row r="607" spans="1:31" s="479" customFormat="1" ht="15" customHeight="1" x14ac:dyDescent="0.25">
      <c r="A607" s="472"/>
      <c r="B607" s="506"/>
      <c r="C607" s="507"/>
      <c r="D607" s="508"/>
      <c r="E607" s="478"/>
      <c r="F607" s="478"/>
      <c r="G607" s="478"/>
      <c r="I607" s="478"/>
      <c r="J607" s="304"/>
      <c r="K607" s="304"/>
      <c r="L607" s="494"/>
      <c r="M607" s="509"/>
      <c r="N607" s="509"/>
      <c r="O607" s="509"/>
      <c r="Q607" s="478"/>
      <c r="R607" s="478"/>
      <c r="S607" s="478"/>
      <c r="T607" s="478"/>
      <c r="U607" s="478"/>
      <c r="V607" s="478"/>
      <c r="W607" s="478"/>
      <c r="X607" s="478"/>
      <c r="Y607" s="478"/>
      <c r="Z607" s="478"/>
      <c r="AA607" s="478"/>
      <c r="AB607" s="478"/>
      <c r="AC607" s="507"/>
      <c r="AD607" s="507"/>
      <c r="AE607" s="478"/>
    </row>
    <row r="608" spans="1:31" s="479" customFormat="1" ht="15" customHeight="1" x14ac:dyDescent="0.25">
      <c r="A608" s="495" t="s">
        <v>9</v>
      </c>
      <c r="B608" s="470" t="s">
        <v>523</v>
      </c>
      <c r="C608" s="491" t="s">
        <v>682</v>
      </c>
      <c r="D608" s="472" t="s">
        <v>661</v>
      </c>
      <c r="E608" s="472" t="s">
        <v>786</v>
      </c>
      <c r="F608" s="473" t="str">
        <f>IFERROR(CONCATENATE(VLOOKUP(G608,'LOOK-UP TABLES'!$E$9:$J$32,5,FALSE),C608,D608,VLOOKUP(G608,'LOOK-UP TABLES'!$E$9:$J$32,6,FALSE),E608),"")</f>
        <v>I_0803-00</v>
      </c>
      <c r="G608" s="473" t="s">
        <v>1018</v>
      </c>
      <c r="H608" s="474" t="str">
        <f>IFERROR(VLOOKUP(G608,'LOOK-UP TABLES'!$E$9:$J$32,2,FALSE),"")</f>
        <v>DI</v>
      </c>
      <c r="I608" s="473" t="str">
        <f>IFERROR(VLOOKUP(G608,'LOOK-UP TABLES'!$E$9:$J$32,3,FALSE),"")</f>
        <v>120V</v>
      </c>
      <c r="J608" s="474"/>
      <c r="K608" s="512" t="str">
        <f t="shared" ref="K608:K623" si="234">IF(J608&lt;&gt;"",CONCATENATE(J608,L608),"SPARE")</f>
        <v>SPARE</v>
      </c>
      <c r="L608" s="475"/>
      <c r="M608" s="476" t="str">
        <f>IF($J608&lt;&gt;"",IF(VLOOKUP($J608,INSTRUMENT_LIST!$L$10:$R$716,3,FALSE)=0,"",VLOOKUP($J608,INSTRUMENT_LIST!$L$10:$R$716,3,FALSE)),"")</f>
        <v/>
      </c>
      <c r="N608" s="476" t="str">
        <f>IF($J608&lt;&gt;"",IF(VLOOKUP($J608,INSTRUMENT_LIST!$L$10:$R$716,4,FALSE)=0,"",VLOOKUP($J608,INSTRUMENT_LIST!$L$10:$R$716,4,FALSE)),"")&amp;" "&amp;IF($J608&lt;&gt;"",IF(VLOOKUP($J608,INSTRUMENT_LIST!$L$10:$R$716,5,FALSE)=0,"",SUBSTITUTE(VLOOKUP($J608,INSTRUMENT_LIST!$L$10:$R$716,5,FALSE),"LOCAL CONTROL STATION","LCS")),"")</f>
        <v xml:space="preserve"> </v>
      </c>
      <c r="O608" s="476" t="str">
        <f>IF($J608&lt;&gt;"",IF(VLOOKUP($J608,INSTRUMENT_LIST!$L$10:$R$716,6,FALSE)=0,"",VLOOKUP($J608,INSTRUMENT_LIST!$L$10:$R$716,6,FALSE)),"")</f>
        <v/>
      </c>
      <c r="P608" s="476" t="str">
        <f>IF($J608&lt;&gt;"",IF(VLOOKUP($J608,INSTRUMENT_LIST!$L$10:$R$716,7,FALSE)=0,"",VLOOKUP($J608,INSTRUMENT_LIST!$L$10:$R$716,7,FALSE)),"")</f>
        <v/>
      </c>
      <c r="Q608" s="476" t="str">
        <f t="shared" ref="Q608:Q623" si="235">CONCATENATE(M608,IF(M608&lt;&gt;""," ",""),N608,IF(N608&lt;&gt;""," ",""),O608,IF(O608&lt;&gt;""," ",""),P608,IF(P608&lt;&gt;""," ",""))</f>
        <v xml:space="preserve">  </v>
      </c>
      <c r="R608" s="476"/>
      <c r="S608" s="476"/>
      <c r="T608" s="476"/>
      <c r="U608" s="476"/>
      <c r="V608" s="476"/>
      <c r="W608" s="476"/>
      <c r="X608" s="476"/>
      <c r="Y608" s="476"/>
      <c r="Z608" s="476"/>
      <c r="AA608" s="476"/>
      <c r="AB608" s="477" t="str">
        <f t="shared" ref="AB608:AB623" si="236">IF((OR(H608="AI",H608="AO")),CONCATENATE(H608,"_",C608,D608,"_CH[",E608,"]"),CONCATENATE(H608,"_",C608,D608,".",E608))</f>
        <v>DI_0803.00</v>
      </c>
      <c r="AC608" s="474"/>
      <c r="AD608" s="474"/>
      <c r="AE608" s="478" t="str">
        <f t="shared" ref="AE608:AE624" si="237">B608</f>
        <v>SL3-SLW-RCP1</v>
      </c>
    </row>
    <row r="609" spans="1:31" s="479" customFormat="1" ht="15" customHeight="1" x14ac:dyDescent="0.25">
      <c r="A609" s="495" t="s">
        <v>9</v>
      </c>
      <c r="B609" s="470" t="s">
        <v>523</v>
      </c>
      <c r="C609" s="491" t="s">
        <v>682</v>
      </c>
      <c r="D609" s="472" t="str">
        <f t="shared" ref="D609:D623" si="238">D608</f>
        <v>03</v>
      </c>
      <c r="E609" s="472" t="s">
        <v>645</v>
      </c>
      <c r="F609" s="473" t="str">
        <f>IFERROR(CONCATENATE(VLOOKUP(G609,'LOOK-UP TABLES'!$E$9:$J$32,5,FALSE),C609,D609,VLOOKUP(G609,'LOOK-UP TABLES'!$E$9:$J$32,6,FALSE),E609),"")</f>
        <v>I_0803-01</v>
      </c>
      <c r="G609" s="473" t="s">
        <v>1018</v>
      </c>
      <c r="H609" s="474" t="str">
        <f>IFERROR(VLOOKUP(G609,'LOOK-UP TABLES'!$E$9:$J$32,2,FALSE),"")</f>
        <v>DI</v>
      </c>
      <c r="I609" s="473" t="str">
        <f>IFERROR(VLOOKUP(G609,'LOOK-UP TABLES'!$E$9:$J$32,3,FALSE),"")</f>
        <v>120V</v>
      </c>
      <c r="J609" s="474"/>
      <c r="K609" s="512" t="str">
        <f t="shared" si="234"/>
        <v>SPARE</v>
      </c>
      <c r="L609" s="475"/>
      <c r="M609" s="476" t="str">
        <f>IF($J609&lt;&gt;"",IF(VLOOKUP($J609,INSTRUMENT_LIST!$L$10:$R$716,3,FALSE)=0,"",VLOOKUP($J609,INSTRUMENT_LIST!$L$10:$R$716,3,FALSE)),"")</f>
        <v/>
      </c>
      <c r="N609" s="476" t="str">
        <f>IF($J609&lt;&gt;"",IF(VLOOKUP($J609,INSTRUMENT_LIST!$L$10:$R$716,4,FALSE)=0,"",VLOOKUP($J609,INSTRUMENT_LIST!$L$10:$R$716,4,FALSE)),"")&amp;" "&amp;IF($J609&lt;&gt;"",IF(VLOOKUP($J609,INSTRUMENT_LIST!$L$10:$R$716,5,FALSE)=0,"",SUBSTITUTE(VLOOKUP($J609,INSTRUMENT_LIST!$L$10:$R$716,5,FALSE),"LOCAL CONTROL STATION","LCS")),"")</f>
        <v xml:space="preserve"> </v>
      </c>
      <c r="O609" s="476" t="str">
        <f>IF($J609&lt;&gt;"",IF(VLOOKUP($J609,INSTRUMENT_LIST!$L$10:$R$716,6,FALSE)=0,"",VLOOKUP($J609,INSTRUMENT_LIST!$L$10:$R$716,6,FALSE)),"")</f>
        <v/>
      </c>
      <c r="P609" s="476" t="str">
        <f>IF($J609&lt;&gt;"",IF(VLOOKUP($J609,INSTRUMENT_LIST!$L$10:$R$716,7,FALSE)=0,"",VLOOKUP($J609,INSTRUMENT_LIST!$L$10:$R$716,7,FALSE)),"")</f>
        <v/>
      </c>
      <c r="Q609" s="476" t="str">
        <f t="shared" si="235"/>
        <v xml:space="preserve">  </v>
      </c>
      <c r="R609" s="476"/>
      <c r="S609" s="476"/>
      <c r="T609" s="476"/>
      <c r="U609" s="476"/>
      <c r="V609" s="476"/>
      <c r="W609" s="476"/>
      <c r="X609" s="476"/>
      <c r="Y609" s="476"/>
      <c r="Z609" s="476"/>
      <c r="AA609" s="476"/>
      <c r="AB609" s="477" t="str">
        <f t="shared" si="236"/>
        <v>DI_0803.01</v>
      </c>
      <c r="AC609" s="474"/>
      <c r="AD609" s="474"/>
      <c r="AE609" s="478" t="str">
        <f t="shared" si="237"/>
        <v>SL3-SLW-RCP1</v>
      </c>
    </row>
    <row r="610" spans="1:31" s="479" customFormat="1" ht="15" customHeight="1" x14ac:dyDescent="0.25">
      <c r="A610" s="495" t="s">
        <v>9</v>
      </c>
      <c r="B610" s="470" t="s">
        <v>523</v>
      </c>
      <c r="C610" s="491" t="s">
        <v>682</v>
      </c>
      <c r="D610" s="472" t="str">
        <f t="shared" si="238"/>
        <v>03</v>
      </c>
      <c r="E610" s="472" t="s">
        <v>660</v>
      </c>
      <c r="F610" s="473" t="str">
        <f>IFERROR(CONCATENATE(VLOOKUP(G610,'LOOK-UP TABLES'!$E$9:$J$32,5,FALSE),C610,D610,VLOOKUP(G610,'LOOK-UP TABLES'!$E$9:$J$32,6,FALSE),E610),"")</f>
        <v>I_0803-02</v>
      </c>
      <c r="G610" s="473" t="s">
        <v>1018</v>
      </c>
      <c r="H610" s="474" t="str">
        <f>IFERROR(VLOOKUP(G610,'LOOK-UP TABLES'!$E$9:$J$32,2,FALSE),"")</f>
        <v>DI</v>
      </c>
      <c r="I610" s="473" t="str">
        <f>IFERROR(VLOOKUP(G610,'LOOK-UP TABLES'!$E$9:$J$32,3,FALSE),"")</f>
        <v>120V</v>
      </c>
      <c r="J610" s="297"/>
      <c r="K610" s="512" t="str">
        <f t="shared" si="234"/>
        <v>SPARE</v>
      </c>
      <c r="L610" s="475"/>
      <c r="M610" s="476" t="str">
        <f>IF($J610&lt;&gt;"",IF(VLOOKUP($J610,INSTRUMENT_LIST!$L$10:$R$716,3,FALSE)=0,"",VLOOKUP($J610,INSTRUMENT_LIST!$L$10:$R$716,3,FALSE)),"")</f>
        <v/>
      </c>
      <c r="N610" s="476" t="str">
        <f>IF($J610&lt;&gt;"",IF(VLOOKUP($J610,INSTRUMENT_LIST!$L$10:$R$716,4,FALSE)=0,"",VLOOKUP($J610,INSTRUMENT_LIST!$L$10:$R$716,4,FALSE)),"")&amp;" "&amp;IF($J610&lt;&gt;"",IF(VLOOKUP($J610,INSTRUMENT_LIST!$L$10:$R$716,5,FALSE)=0,"",SUBSTITUTE(VLOOKUP($J610,INSTRUMENT_LIST!$L$10:$R$716,5,FALSE),"LOCAL CONTROL STATION","LCS")),"")</f>
        <v xml:space="preserve"> </v>
      </c>
      <c r="O610" s="476" t="str">
        <f>IF($J610&lt;&gt;"",IF(VLOOKUP($J610,INSTRUMENT_LIST!$L$10:$R$716,6,FALSE)=0,"",VLOOKUP($J610,INSTRUMENT_LIST!$L$10:$R$716,6,FALSE)),"")</f>
        <v/>
      </c>
      <c r="P610" s="476" t="str">
        <f>IF($J610&lt;&gt;"",IF(VLOOKUP($J610,INSTRUMENT_LIST!$L$10:$R$716,7,FALSE)=0,"",VLOOKUP($J610,INSTRUMENT_LIST!$L$10:$R$716,7,FALSE)),"")</f>
        <v/>
      </c>
      <c r="Q610" s="476" t="str">
        <f t="shared" si="235"/>
        <v xml:space="preserve">  </v>
      </c>
      <c r="R610" s="476"/>
      <c r="S610" s="476"/>
      <c r="T610" s="476"/>
      <c r="U610" s="476"/>
      <c r="V610" s="476"/>
      <c r="W610" s="476"/>
      <c r="X610" s="476"/>
      <c r="Y610" s="476"/>
      <c r="Z610" s="476"/>
      <c r="AA610" s="476"/>
      <c r="AB610" s="477" t="str">
        <f t="shared" si="236"/>
        <v>DI_0803.02</v>
      </c>
      <c r="AC610" s="474"/>
      <c r="AD610" s="474"/>
      <c r="AE610" s="478" t="str">
        <f t="shared" si="237"/>
        <v>SL3-SLW-RCP1</v>
      </c>
    </row>
    <row r="611" spans="1:31" s="479" customFormat="1" ht="15" customHeight="1" x14ac:dyDescent="0.25">
      <c r="A611" s="495" t="s">
        <v>9</v>
      </c>
      <c r="B611" s="470" t="s">
        <v>523</v>
      </c>
      <c r="C611" s="491" t="s">
        <v>682</v>
      </c>
      <c r="D611" s="472" t="str">
        <f t="shared" si="238"/>
        <v>03</v>
      </c>
      <c r="E611" s="472" t="s">
        <v>661</v>
      </c>
      <c r="F611" s="473" t="str">
        <f>IFERROR(CONCATENATE(VLOOKUP(G611,'LOOK-UP TABLES'!$E$9:$J$32,5,FALSE),C611,D611,VLOOKUP(G611,'LOOK-UP TABLES'!$E$9:$J$32,6,FALSE),E611),"")</f>
        <v>I_0803-03</v>
      </c>
      <c r="G611" s="473" t="s">
        <v>1018</v>
      </c>
      <c r="H611" s="474" t="str">
        <f>IFERROR(VLOOKUP(G611,'LOOK-UP TABLES'!$E$9:$J$32,2,FALSE),"")</f>
        <v>DI</v>
      </c>
      <c r="I611" s="473" t="str">
        <f>IFERROR(VLOOKUP(G611,'LOOK-UP TABLES'!$E$9:$J$32,3,FALSE),"")</f>
        <v>120V</v>
      </c>
      <c r="J611" s="297"/>
      <c r="K611" s="512" t="str">
        <f t="shared" si="234"/>
        <v>SPARE</v>
      </c>
      <c r="L611" s="475"/>
      <c r="M611" s="476" t="str">
        <f>IF($J611&lt;&gt;"",IF(VLOOKUP($J611,INSTRUMENT_LIST!$L$10:$R$716,3,FALSE)=0,"",VLOOKUP($J611,INSTRUMENT_LIST!$L$10:$R$716,3,FALSE)),"")</f>
        <v/>
      </c>
      <c r="N611" s="476" t="str">
        <f>IF($J611&lt;&gt;"",IF(VLOOKUP($J611,INSTRUMENT_LIST!$L$10:$R$716,4,FALSE)=0,"",VLOOKUP($J611,INSTRUMENT_LIST!$L$10:$R$716,4,FALSE)),"")&amp;" "&amp;IF($J611&lt;&gt;"",IF(VLOOKUP($J611,INSTRUMENT_LIST!$L$10:$R$716,5,FALSE)=0,"",SUBSTITUTE(VLOOKUP($J611,INSTRUMENT_LIST!$L$10:$R$716,5,FALSE),"LOCAL CONTROL STATION","LCS")),"")</f>
        <v xml:space="preserve"> </v>
      </c>
      <c r="O611" s="476" t="str">
        <f>IF($J611&lt;&gt;"",IF(VLOOKUP($J611,INSTRUMENT_LIST!$L$10:$R$716,6,FALSE)=0,"",VLOOKUP($J611,INSTRUMENT_LIST!$L$10:$R$716,6,FALSE)),"")</f>
        <v/>
      </c>
      <c r="P611" s="476" t="str">
        <f>IF($J611&lt;&gt;"",IF(VLOOKUP($J611,INSTRUMENT_LIST!$L$10:$R$716,7,FALSE)=0,"",VLOOKUP($J611,INSTRUMENT_LIST!$L$10:$R$716,7,FALSE)),"")</f>
        <v/>
      </c>
      <c r="Q611" s="476" t="str">
        <f t="shared" si="235"/>
        <v xml:space="preserve">  </v>
      </c>
      <c r="R611" s="476"/>
      <c r="S611" s="476"/>
      <c r="T611" s="476"/>
      <c r="U611" s="476"/>
      <c r="V611" s="476"/>
      <c r="W611" s="476"/>
      <c r="X611" s="476"/>
      <c r="Y611" s="476"/>
      <c r="Z611" s="476"/>
      <c r="AA611" s="476"/>
      <c r="AB611" s="477" t="str">
        <f t="shared" si="236"/>
        <v>DI_0803.03</v>
      </c>
      <c r="AC611" s="474"/>
      <c r="AD611" s="474"/>
      <c r="AE611" s="478" t="str">
        <f t="shared" si="237"/>
        <v>SL3-SLW-RCP1</v>
      </c>
    </row>
    <row r="612" spans="1:31" s="479" customFormat="1" ht="15" customHeight="1" x14ac:dyDescent="0.25">
      <c r="A612" s="495" t="s">
        <v>9</v>
      </c>
      <c r="B612" s="470" t="s">
        <v>523</v>
      </c>
      <c r="C612" s="491" t="s">
        <v>682</v>
      </c>
      <c r="D612" s="472" t="str">
        <f t="shared" si="238"/>
        <v>03</v>
      </c>
      <c r="E612" s="472" t="s">
        <v>676</v>
      </c>
      <c r="F612" s="473" t="str">
        <f>IFERROR(CONCATENATE(VLOOKUP(G612,'LOOK-UP TABLES'!$E$9:$J$32,5,FALSE),C612,D612,VLOOKUP(G612,'LOOK-UP TABLES'!$E$9:$J$32,6,FALSE),E612),"")</f>
        <v>I_0803-04</v>
      </c>
      <c r="G612" s="473" t="s">
        <v>1018</v>
      </c>
      <c r="H612" s="474" t="str">
        <f>IFERROR(VLOOKUP(G612,'LOOK-UP TABLES'!$E$9:$J$32,2,FALSE),"")</f>
        <v>DI</v>
      </c>
      <c r="I612" s="473" t="str">
        <f>IFERROR(VLOOKUP(G612,'LOOK-UP TABLES'!$E$9:$J$32,3,FALSE),"")</f>
        <v>120V</v>
      </c>
      <c r="J612" s="297"/>
      <c r="K612" s="512" t="str">
        <f t="shared" si="234"/>
        <v>SPARE</v>
      </c>
      <c r="L612" s="475"/>
      <c r="M612" s="476" t="str">
        <f>IF($J612&lt;&gt;"",IF(VLOOKUP($J612,INSTRUMENT_LIST!$L$10:$R$716,3,FALSE)=0,"",VLOOKUP($J612,INSTRUMENT_LIST!$L$10:$R$716,3,FALSE)),"")</f>
        <v/>
      </c>
      <c r="N612" s="476" t="str">
        <f>IF($J612&lt;&gt;"",IF(VLOOKUP($J612,INSTRUMENT_LIST!$L$10:$R$716,4,FALSE)=0,"",VLOOKUP($J612,INSTRUMENT_LIST!$L$10:$R$716,4,FALSE)),"")&amp;" "&amp;IF($J612&lt;&gt;"",IF(VLOOKUP($J612,INSTRUMENT_LIST!$L$10:$R$716,5,FALSE)=0,"",SUBSTITUTE(VLOOKUP($J612,INSTRUMENT_LIST!$L$10:$R$716,5,FALSE),"LOCAL CONTROL STATION","LCS")),"")</f>
        <v xml:space="preserve"> </v>
      </c>
      <c r="O612" s="476" t="str">
        <f>IF($J612&lt;&gt;"",IF(VLOOKUP($J612,INSTRUMENT_LIST!$L$10:$R$716,6,FALSE)=0,"",VLOOKUP($J612,INSTRUMENT_LIST!$L$10:$R$716,6,FALSE)),"")</f>
        <v/>
      </c>
      <c r="P612" s="476" t="str">
        <f>IF($J612&lt;&gt;"",IF(VLOOKUP($J612,INSTRUMENT_LIST!$L$10:$R$716,7,FALSE)=0,"",VLOOKUP($J612,INSTRUMENT_LIST!$L$10:$R$716,7,FALSE)),"")</f>
        <v/>
      </c>
      <c r="Q612" s="476" t="str">
        <f t="shared" si="235"/>
        <v xml:space="preserve">  </v>
      </c>
      <c r="R612" s="476"/>
      <c r="S612" s="476"/>
      <c r="T612" s="476"/>
      <c r="U612" s="476"/>
      <c r="V612" s="476"/>
      <c r="W612" s="476"/>
      <c r="X612" s="476"/>
      <c r="Y612" s="476"/>
      <c r="Z612" s="476"/>
      <c r="AA612" s="476"/>
      <c r="AB612" s="477" t="str">
        <f t="shared" si="236"/>
        <v>DI_0803.04</v>
      </c>
      <c r="AC612" s="474"/>
      <c r="AD612" s="474"/>
      <c r="AE612" s="478" t="str">
        <f t="shared" si="237"/>
        <v>SL3-SLW-RCP1</v>
      </c>
    </row>
    <row r="613" spans="1:31" s="479" customFormat="1" ht="15" customHeight="1" x14ac:dyDescent="0.25">
      <c r="A613" s="495" t="s">
        <v>9</v>
      </c>
      <c r="B613" s="470" t="s">
        <v>523</v>
      </c>
      <c r="C613" s="491" t="s">
        <v>682</v>
      </c>
      <c r="D613" s="472" t="str">
        <f t="shared" si="238"/>
        <v>03</v>
      </c>
      <c r="E613" s="472" t="s">
        <v>678</v>
      </c>
      <c r="F613" s="473" t="str">
        <f>IFERROR(CONCATENATE(VLOOKUP(G613,'LOOK-UP TABLES'!$E$9:$J$32,5,FALSE),C613,D613,VLOOKUP(G613,'LOOK-UP TABLES'!$E$9:$J$32,6,FALSE),E613),"")</f>
        <v>I_0803-05</v>
      </c>
      <c r="G613" s="473" t="s">
        <v>1018</v>
      </c>
      <c r="H613" s="474" t="str">
        <f>IFERROR(VLOOKUP(G613,'LOOK-UP TABLES'!$E$9:$J$32,2,FALSE),"")</f>
        <v>DI</v>
      </c>
      <c r="I613" s="473" t="str">
        <f>IFERROR(VLOOKUP(G613,'LOOK-UP TABLES'!$E$9:$J$32,3,FALSE),"")</f>
        <v>120V</v>
      </c>
      <c r="J613" s="297"/>
      <c r="K613" s="512" t="str">
        <f t="shared" si="234"/>
        <v>SPARE</v>
      </c>
      <c r="L613" s="475"/>
      <c r="M613" s="476" t="str">
        <f>IF($J613&lt;&gt;"",IF(VLOOKUP($J613,INSTRUMENT_LIST!$L$10:$R$716,3,FALSE)=0,"",VLOOKUP($J613,INSTRUMENT_LIST!$L$10:$R$716,3,FALSE)),"")</f>
        <v/>
      </c>
      <c r="N613" s="476" t="str">
        <f>IF($J613&lt;&gt;"",IF(VLOOKUP($J613,INSTRUMENT_LIST!$L$10:$R$716,4,FALSE)=0,"",VLOOKUP($J613,INSTRUMENT_LIST!$L$10:$R$716,4,FALSE)),"")&amp;" "&amp;IF($J613&lt;&gt;"",IF(VLOOKUP($J613,INSTRUMENT_LIST!$L$10:$R$716,5,FALSE)=0,"",SUBSTITUTE(VLOOKUP($J613,INSTRUMENT_LIST!$L$10:$R$716,5,FALSE),"LOCAL CONTROL STATION","LCS")),"")</f>
        <v xml:space="preserve"> </v>
      </c>
      <c r="O613" s="476" t="str">
        <f>IF($J613&lt;&gt;"",IF(VLOOKUP($J613,INSTRUMENT_LIST!$L$10:$R$716,6,FALSE)=0,"",VLOOKUP($J613,INSTRUMENT_LIST!$L$10:$R$716,6,FALSE)),"")</f>
        <v/>
      </c>
      <c r="P613" s="476" t="str">
        <f>IF($J613&lt;&gt;"",IF(VLOOKUP($J613,INSTRUMENT_LIST!$L$10:$R$716,7,FALSE)=0,"",VLOOKUP($J613,INSTRUMENT_LIST!$L$10:$R$716,7,FALSE)),"")</f>
        <v/>
      </c>
      <c r="Q613" s="476" t="str">
        <f t="shared" si="235"/>
        <v xml:space="preserve">  </v>
      </c>
      <c r="R613" s="476"/>
      <c r="S613" s="476"/>
      <c r="T613" s="476"/>
      <c r="U613" s="476"/>
      <c r="V613" s="476"/>
      <c r="W613" s="476"/>
      <c r="X613" s="476"/>
      <c r="Y613" s="476"/>
      <c r="Z613" s="476"/>
      <c r="AA613" s="476"/>
      <c r="AB613" s="477" t="str">
        <f t="shared" si="236"/>
        <v>DI_0803.05</v>
      </c>
      <c r="AC613" s="474"/>
      <c r="AD613" s="474"/>
      <c r="AE613" s="478" t="str">
        <f t="shared" si="237"/>
        <v>SL3-SLW-RCP1</v>
      </c>
    </row>
    <row r="614" spans="1:31" s="479" customFormat="1" ht="15" customHeight="1" x14ac:dyDescent="0.25">
      <c r="A614" s="495" t="s">
        <v>9</v>
      </c>
      <c r="B614" s="470" t="s">
        <v>523</v>
      </c>
      <c r="C614" s="491" t="s">
        <v>682</v>
      </c>
      <c r="D614" s="472" t="str">
        <f t="shared" si="238"/>
        <v>03</v>
      </c>
      <c r="E614" s="472" t="s">
        <v>679</v>
      </c>
      <c r="F614" s="473" t="str">
        <f>IFERROR(CONCATENATE(VLOOKUP(G614,'LOOK-UP TABLES'!$E$9:$J$32,5,FALSE),C614,D614,VLOOKUP(G614,'LOOK-UP TABLES'!$E$9:$J$32,6,FALSE),E614),"")</f>
        <v>I_0803-06</v>
      </c>
      <c r="G614" s="473" t="s">
        <v>1018</v>
      </c>
      <c r="H614" s="474" t="str">
        <f>IFERROR(VLOOKUP(G614,'LOOK-UP TABLES'!$E$9:$J$32,2,FALSE),"")</f>
        <v>DI</v>
      </c>
      <c r="I614" s="473" t="str">
        <f>IFERROR(VLOOKUP(G614,'LOOK-UP TABLES'!$E$9:$J$32,3,FALSE),"")</f>
        <v>120V</v>
      </c>
      <c r="J614" s="297"/>
      <c r="K614" s="512" t="str">
        <f t="shared" si="234"/>
        <v>SPARE</v>
      </c>
      <c r="L614" s="475"/>
      <c r="M614" s="476" t="str">
        <f>IF($J614&lt;&gt;"",IF(VLOOKUP($J614,INSTRUMENT_LIST!$L$10:$R$716,3,FALSE)=0,"",VLOOKUP($J614,INSTRUMENT_LIST!$L$10:$R$716,3,FALSE)),"")</f>
        <v/>
      </c>
      <c r="N614" s="476" t="str">
        <f>IF($J614&lt;&gt;"",IF(VLOOKUP($J614,INSTRUMENT_LIST!$L$10:$R$716,4,FALSE)=0,"",VLOOKUP($J614,INSTRUMENT_LIST!$L$10:$R$716,4,FALSE)),"")&amp;" "&amp;IF($J614&lt;&gt;"",IF(VLOOKUP($J614,INSTRUMENT_LIST!$L$10:$R$716,5,FALSE)=0,"",SUBSTITUTE(VLOOKUP($J614,INSTRUMENT_LIST!$L$10:$R$716,5,FALSE),"LOCAL CONTROL STATION","LCS")),"")</f>
        <v xml:space="preserve"> </v>
      </c>
      <c r="O614" s="476" t="str">
        <f>IF($J614&lt;&gt;"",IF(VLOOKUP($J614,INSTRUMENT_LIST!$L$10:$R$716,6,FALSE)=0,"",VLOOKUP($J614,INSTRUMENT_LIST!$L$10:$R$716,6,FALSE)),"")</f>
        <v/>
      </c>
      <c r="P614" s="476" t="str">
        <f>IF($J614&lt;&gt;"",IF(VLOOKUP($J614,INSTRUMENT_LIST!$L$10:$R$716,7,FALSE)=0,"",VLOOKUP($J614,INSTRUMENT_LIST!$L$10:$R$716,7,FALSE)),"")</f>
        <v/>
      </c>
      <c r="Q614" s="476" t="str">
        <f t="shared" si="235"/>
        <v xml:space="preserve">  </v>
      </c>
      <c r="R614" s="476"/>
      <c r="S614" s="476"/>
      <c r="T614" s="476"/>
      <c r="U614" s="476"/>
      <c r="V614" s="476"/>
      <c r="W614" s="476"/>
      <c r="X614" s="476"/>
      <c r="Y614" s="476"/>
      <c r="Z614" s="476"/>
      <c r="AA614" s="476"/>
      <c r="AB614" s="477" t="str">
        <f t="shared" si="236"/>
        <v>DI_0803.06</v>
      </c>
      <c r="AC614" s="474"/>
      <c r="AD614" s="474"/>
      <c r="AE614" s="478" t="str">
        <f t="shared" si="237"/>
        <v>SL3-SLW-RCP1</v>
      </c>
    </row>
    <row r="615" spans="1:31" s="479" customFormat="1" ht="15" customHeight="1" x14ac:dyDescent="0.25">
      <c r="A615" s="495" t="s">
        <v>9</v>
      </c>
      <c r="B615" s="470" t="s">
        <v>523</v>
      </c>
      <c r="C615" s="491" t="s">
        <v>682</v>
      </c>
      <c r="D615" s="472" t="str">
        <f t="shared" si="238"/>
        <v>03</v>
      </c>
      <c r="E615" s="472" t="s">
        <v>680</v>
      </c>
      <c r="F615" s="473" t="str">
        <f>IFERROR(CONCATENATE(VLOOKUP(G615,'LOOK-UP TABLES'!$E$9:$J$32,5,FALSE),C615,D615,VLOOKUP(G615,'LOOK-UP TABLES'!$E$9:$J$32,6,FALSE),E615),"")</f>
        <v>I_0803-07</v>
      </c>
      <c r="G615" s="473" t="s">
        <v>1018</v>
      </c>
      <c r="H615" s="474" t="str">
        <f>IFERROR(VLOOKUP(G615,'LOOK-UP TABLES'!$E$9:$J$32,2,FALSE),"")</f>
        <v>DI</v>
      </c>
      <c r="I615" s="473" t="str">
        <f>IFERROR(VLOOKUP(G615,'LOOK-UP TABLES'!$E$9:$J$32,3,FALSE),"")</f>
        <v>120V</v>
      </c>
      <c r="J615" s="297"/>
      <c r="K615" s="512" t="str">
        <f t="shared" si="234"/>
        <v>SPARE</v>
      </c>
      <c r="L615" s="475"/>
      <c r="M615" s="476" t="str">
        <f>IF($J615&lt;&gt;"",IF(VLOOKUP($J615,INSTRUMENT_LIST!$L$10:$R$716,3,FALSE)=0,"",VLOOKUP($J615,INSTRUMENT_LIST!$L$10:$R$716,3,FALSE)),"")</f>
        <v/>
      </c>
      <c r="N615" s="476" t="str">
        <f>IF($J615&lt;&gt;"",IF(VLOOKUP($J615,INSTRUMENT_LIST!$L$10:$R$716,4,FALSE)=0,"",VLOOKUP($J615,INSTRUMENT_LIST!$L$10:$R$716,4,FALSE)),"")&amp;" "&amp;IF($J615&lt;&gt;"",IF(VLOOKUP($J615,INSTRUMENT_LIST!$L$10:$R$716,5,FALSE)=0,"",SUBSTITUTE(VLOOKUP($J615,INSTRUMENT_LIST!$L$10:$R$716,5,FALSE),"LOCAL CONTROL STATION","LCS")),"")</f>
        <v xml:space="preserve"> </v>
      </c>
      <c r="O615" s="476" t="str">
        <f>IF($J615&lt;&gt;"",IF(VLOOKUP($J615,INSTRUMENT_LIST!$L$10:$R$716,6,FALSE)=0,"",VLOOKUP($J615,INSTRUMENT_LIST!$L$10:$R$716,6,FALSE)),"")</f>
        <v/>
      </c>
      <c r="P615" s="476" t="str">
        <f>IF($J615&lt;&gt;"",IF(VLOOKUP($J615,INSTRUMENT_LIST!$L$10:$R$716,7,FALSE)=0,"",VLOOKUP($J615,INSTRUMENT_LIST!$L$10:$R$716,7,FALSE)),"")</f>
        <v/>
      </c>
      <c r="Q615" s="476" t="str">
        <f t="shared" si="235"/>
        <v xml:space="preserve">  </v>
      </c>
      <c r="R615" s="476"/>
      <c r="S615" s="476"/>
      <c r="T615" s="476"/>
      <c r="U615" s="476"/>
      <c r="V615" s="476"/>
      <c r="W615" s="476"/>
      <c r="X615" s="476"/>
      <c r="Y615" s="476"/>
      <c r="Z615" s="476"/>
      <c r="AA615" s="476"/>
      <c r="AB615" s="477" t="str">
        <f t="shared" si="236"/>
        <v>DI_0803.07</v>
      </c>
      <c r="AC615" s="474"/>
      <c r="AD615" s="474"/>
      <c r="AE615" s="478" t="str">
        <f t="shared" si="237"/>
        <v>SL3-SLW-RCP1</v>
      </c>
    </row>
    <row r="616" spans="1:31" s="479" customFormat="1" ht="15" customHeight="1" x14ac:dyDescent="0.25">
      <c r="A616" s="495" t="s">
        <v>9</v>
      </c>
      <c r="B616" s="470" t="s">
        <v>523</v>
      </c>
      <c r="C616" s="491" t="s">
        <v>682</v>
      </c>
      <c r="D616" s="472" t="str">
        <f t="shared" si="238"/>
        <v>03</v>
      </c>
      <c r="E616" s="472" t="s">
        <v>682</v>
      </c>
      <c r="F616" s="473" t="str">
        <f>IFERROR(CONCATENATE(VLOOKUP(G616,'LOOK-UP TABLES'!$E$9:$J$32,5,FALSE),C616,D616,VLOOKUP(G616,'LOOK-UP TABLES'!$E$9:$J$32,6,FALSE),E616),"")</f>
        <v>I_0803-08</v>
      </c>
      <c r="G616" s="473" t="s">
        <v>1018</v>
      </c>
      <c r="H616" s="474" t="str">
        <f>IFERROR(VLOOKUP(G616,'LOOK-UP TABLES'!$E$9:$J$32,2,FALSE),"")</f>
        <v>DI</v>
      </c>
      <c r="I616" s="473" t="str">
        <f>IFERROR(VLOOKUP(G616,'LOOK-UP TABLES'!$E$9:$J$32,3,FALSE),"")</f>
        <v>120V</v>
      </c>
      <c r="J616" s="297"/>
      <c r="K616" s="512" t="str">
        <f t="shared" si="234"/>
        <v>SPARE</v>
      </c>
      <c r="L616" s="475"/>
      <c r="M616" s="476" t="str">
        <f>IF($J616&lt;&gt;"",IF(VLOOKUP($J616,INSTRUMENT_LIST!$L$10:$R$716,3,FALSE)=0,"",VLOOKUP($J616,INSTRUMENT_LIST!$L$10:$R$716,3,FALSE)),"")</f>
        <v/>
      </c>
      <c r="N616" s="476" t="str">
        <f>IF($J616&lt;&gt;"",IF(VLOOKUP($J616,INSTRUMENT_LIST!$L$10:$R$716,4,FALSE)=0,"",VLOOKUP($J616,INSTRUMENT_LIST!$L$10:$R$716,4,FALSE)),"")&amp;" "&amp;IF($J616&lt;&gt;"",IF(VLOOKUP($J616,INSTRUMENT_LIST!$L$10:$R$716,5,FALSE)=0,"",SUBSTITUTE(VLOOKUP($J616,INSTRUMENT_LIST!$L$10:$R$716,5,FALSE),"LOCAL CONTROL STATION","LCS")),"")</f>
        <v xml:space="preserve"> </v>
      </c>
      <c r="O616" s="476" t="str">
        <f>IF($J616&lt;&gt;"",IF(VLOOKUP($J616,INSTRUMENT_LIST!$L$10:$R$716,6,FALSE)=0,"",VLOOKUP($J616,INSTRUMENT_LIST!$L$10:$R$716,6,FALSE)),"")</f>
        <v/>
      </c>
      <c r="P616" s="476" t="str">
        <f>IF($J616&lt;&gt;"",IF(VLOOKUP($J616,INSTRUMENT_LIST!$L$10:$R$716,7,FALSE)=0,"",VLOOKUP($J616,INSTRUMENT_LIST!$L$10:$R$716,7,FALSE)),"")</f>
        <v/>
      </c>
      <c r="Q616" s="476" t="str">
        <f t="shared" si="235"/>
        <v xml:space="preserve">  </v>
      </c>
      <c r="R616" s="476"/>
      <c r="S616" s="476"/>
      <c r="T616" s="476"/>
      <c r="U616" s="476"/>
      <c r="V616" s="476"/>
      <c r="W616" s="476"/>
      <c r="X616" s="476"/>
      <c r="Y616" s="476"/>
      <c r="Z616" s="476"/>
      <c r="AA616" s="476"/>
      <c r="AB616" s="477" t="str">
        <f t="shared" si="236"/>
        <v>DI_0803.08</v>
      </c>
      <c r="AC616" s="474"/>
      <c r="AD616" s="474"/>
      <c r="AE616" s="478" t="str">
        <f t="shared" si="237"/>
        <v>SL3-SLW-RCP1</v>
      </c>
    </row>
    <row r="617" spans="1:31" s="479" customFormat="1" ht="15" customHeight="1" x14ac:dyDescent="0.25">
      <c r="A617" s="495" t="s">
        <v>9</v>
      </c>
      <c r="B617" s="470" t="s">
        <v>523</v>
      </c>
      <c r="C617" s="491" t="s">
        <v>682</v>
      </c>
      <c r="D617" s="472" t="str">
        <f t="shared" si="238"/>
        <v>03</v>
      </c>
      <c r="E617" s="472" t="s">
        <v>683</v>
      </c>
      <c r="F617" s="473" t="str">
        <f>IFERROR(CONCATENATE(VLOOKUP(G617,'LOOK-UP TABLES'!$E$9:$J$32,5,FALSE),C617,D617,VLOOKUP(G617,'LOOK-UP TABLES'!$E$9:$J$32,6,FALSE),E617),"")</f>
        <v>I_0803-09</v>
      </c>
      <c r="G617" s="473" t="s">
        <v>1018</v>
      </c>
      <c r="H617" s="474" t="str">
        <f>IFERROR(VLOOKUP(G617,'LOOK-UP TABLES'!$E$9:$J$32,2,FALSE),"")</f>
        <v>DI</v>
      </c>
      <c r="I617" s="473" t="str">
        <f>IFERROR(VLOOKUP(G617,'LOOK-UP TABLES'!$E$9:$J$32,3,FALSE),"")</f>
        <v>120V</v>
      </c>
      <c r="J617" s="297"/>
      <c r="K617" s="512" t="str">
        <f t="shared" si="234"/>
        <v>SPARE</v>
      </c>
      <c r="L617" s="475"/>
      <c r="M617" s="476" t="str">
        <f>IF($J617&lt;&gt;"",IF(VLOOKUP($J617,INSTRUMENT_LIST!$L$10:$R$716,3,FALSE)=0,"",VLOOKUP($J617,INSTRUMENT_LIST!$L$10:$R$716,3,FALSE)),"")</f>
        <v/>
      </c>
      <c r="N617" s="476" t="str">
        <f>IF($J617&lt;&gt;"",IF(VLOOKUP($J617,INSTRUMENT_LIST!$L$10:$R$716,4,FALSE)=0,"",VLOOKUP($J617,INSTRUMENT_LIST!$L$10:$R$716,4,FALSE)),"")&amp;" "&amp;IF($J617&lt;&gt;"",IF(VLOOKUP($J617,INSTRUMENT_LIST!$L$10:$R$716,5,FALSE)=0,"",SUBSTITUTE(VLOOKUP($J617,INSTRUMENT_LIST!$L$10:$R$716,5,FALSE),"LOCAL CONTROL STATION","LCS")),"")</f>
        <v xml:space="preserve"> </v>
      </c>
      <c r="O617" s="476" t="str">
        <f>IF($J617&lt;&gt;"",IF(VLOOKUP($J617,INSTRUMENT_LIST!$L$10:$R$716,6,FALSE)=0,"",VLOOKUP($J617,INSTRUMENT_LIST!$L$10:$R$716,6,FALSE)),"")</f>
        <v/>
      </c>
      <c r="P617" s="476" t="str">
        <f>IF($J617&lt;&gt;"",IF(VLOOKUP($J617,INSTRUMENT_LIST!$L$10:$R$716,7,FALSE)=0,"",VLOOKUP($J617,INSTRUMENT_LIST!$L$10:$R$716,7,FALSE)),"")</f>
        <v/>
      </c>
      <c r="Q617" s="476" t="str">
        <f t="shared" si="235"/>
        <v xml:space="preserve">  </v>
      </c>
      <c r="R617" s="476"/>
      <c r="S617" s="476"/>
      <c r="T617" s="476"/>
      <c r="U617" s="476"/>
      <c r="V617" s="476"/>
      <c r="W617" s="476"/>
      <c r="X617" s="476"/>
      <c r="Y617" s="476"/>
      <c r="Z617" s="476"/>
      <c r="AA617" s="476"/>
      <c r="AB617" s="477" t="str">
        <f t="shared" si="236"/>
        <v>DI_0803.09</v>
      </c>
      <c r="AC617" s="474"/>
      <c r="AD617" s="474"/>
      <c r="AE617" s="478" t="str">
        <f t="shared" si="237"/>
        <v>SL3-SLW-RCP1</v>
      </c>
    </row>
    <row r="618" spans="1:31" s="479" customFormat="1" ht="15" customHeight="1" x14ac:dyDescent="0.25">
      <c r="A618" s="495" t="s">
        <v>9</v>
      </c>
      <c r="B618" s="470" t="s">
        <v>523</v>
      </c>
      <c r="C618" s="491" t="s">
        <v>682</v>
      </c>
      <c r="D618" s="472" t="str">
        <f t="shared" si="238"/>
        <v>03</v>
      </c>
      <c r="E618" s="472" t="s">
        <v>582</v>
      </c>
      <c r="F618" s="473" t="str">
        <f>IFERROR(CONCATENATE(VLOOKUP(G618,'LOOK-UP TABLES'!$E$9:$J$32,5,FALSE),C618,D618,VLOOKUP(G618,'LOOK-UP TABLES'!$E$9:$J$32,6,FALSE),E618),"")</f>
        <v>I_0803-10</v>
      </c>
      <c r="G618" s="473" t="s">
        <v>1018</v>
      </c>
      <c r="H618" s="474" t="str">
        <f>IFERROR(VLOOKUP(G618,'LOOK-UP TABLES'!$E$9:$J$32,2,FALSE),"")</f>
        <v>DI</v>
      </c>
      <c r="I618" s="473" t="str">
        <f>IFERROR(VLOOKUP(G618,'LOOK-UP TABLES'!$E$9:$J$32,3,FALSE),"")</f>
        <v>120V</v>
      </c>
      <c r="J618" s="297"/>
      <c r="K618" s="512" t="str">
        <f t="shared" si="234"/>
        <v>SPARE</v>
      </c>
      <c r="L618" s="475"/>
      <c r="M618" s="476" t="str">
        <f>IF($J618&lt;&gt;"",IF(VLOOKUP($J618,INSTRUMENT_LIST!$L$10:$R$716,3,FALSE)=0,"",VLOOKUP($J618,INSTRUMENT_LIST!$L$10:$R$716,3,FALSE)),"")</f>
        <v/>
      </c>
      <c r="N618" s="476" t="str">
        <f>IF($J618&lt;&gt;"",IF(VLOOKUP($J618,INSTRUMENT_LIST!$L$10:$R$716,4,FALSE)=0,"",VLOOKUP($J618,INSTRUMENT_LIST!$L$10:$R$716,4,FALSE)),"")&amp;" "&amp;IF($J618&lt;&gt;"",IF(VLOOKUP($J618,INSTRUMENT_LIST!$L$10:$R$716,5,FALSE)=0,"",SUBSTITUTE(VLOOKUP($J618,INSTRUMENT_LIST!$L$10:$R$716,5,FALSE),"LOCAL CONTROL STATION","LCS")),"")</f>
        <v xml:space="preserve"> </v>
      </c>
      <c r="O618" s="476" t="str">
        <f>IF($J618&lt;&gt;"",IF(VLOOKUP($J618,INSTRUMENT_LIST!$L$10:$R$716,6,FALSE)=0,"",VLOOKUP($J618,INSTRUMENT_LIST!$L$10:$R$716,6,FALSE)),"")</f>
        <v/>
      </c>
      <c r="P618" s="476" t="str">
        <f>IF($J618&lt;&gt;"",IF(VLOOKUP($J618,INSTRUMENT_LIST!$L$10:$R$716,7,FALSE)=0,"",VLOOKUP($J618,INSTRUMENT_LIST!$L$10:$R$716,7,FALSE)),"")</f>
        <v/>
      </c>
      <c r="Q618" s="476" t="str">
        <f t="shared" si="235"/>
        <v xml:space="preserve">  </v>
      </c>
      <c r="R618" s="476"/>
      <c r="S618" s="476"/>
      <c r="T618" s="476"/>
      <c r="U618" s="476"/>
      <c r="V618" s="476"/>
      <c r="W618" s="476"/>
      <c r="X618" s="476"/>
      <c r="Y618" s="476"/>
      <c r="Z618" s="476"/>
      <c r="AA618" s="476"/>
      <c r="AB618" s="477" t="str">
        <f t="shared" si="236"/>
        <v>DI_0803.10</v>
      </c>
      <c r="AC618" s="474"/>
      <c r="AD618" s="474"/>
      <c r="AE618" s="478" t="str">
        <f t="shared" si="237"/>
        <v>SL3-SLW-RCP1</v>
      </c>
    </row>
    <row r="619" spans="1:31" s="479" customFormat="1" ht="15" customHeight="1" x14ac:dyDescent="0.25">
      <c r="A619" s="495" t="s">
        <v>9</v>
      </c>
      <c r="B619" s="470" t="s">
        <v>523</v>
      </c>
      <c r="C619" s="491" t="s">
        <v>682</v>
      </c>
      <c r="D619" s="472" t="str">
        <f t="shared" si="238"/>
        <v>03</v>
      </c>
      <c r="E619" s="472" t="s">
        <v>392</v>
      </c>
      <c r="F619" s="473" t="str">
        <f>IFERROR(CONCATENATE(VLOOKUP(G619,'LOOK-UP TABLES'!$E$9:$J$32,5,FALSE),C619,D619,VLOOKUP(G619,'LOOK-UP TABLES'!$E$9:$J$32,6,FALSE),E619),"")</f>
        <v>I_0803-11</v>
      </c>
      <c r="G619" s="473" t="s">
        <v>1018</v>
      </c>
      <c r="H619" s="474" t="str">
        <f>IFERROR(VLOOKUP(G619,'LOOK-UP TABLES'!$E$9:$J$32,2,FALSE),"")</f>
        <v>DI</v>
      </c>
      <c r="I619" s="473" t="str">
        <f>IFERROR(VLOOKUP(G619,'LOOK-UP TABLES'!$E$9:$J$32,3,FALSE),"")</f>
        <v>120V</v>
      </c>
      <c r="J619" s="297"/>
      <c r="K619" s="512" t="str">
        <f t="shared" si="234"/>
        <v>SPARE</v>
      </c>
      <c r="L619" s="475"/>
      <c r="M619" s="476" t="str">
        <f>IF($J619&lt;&gt;"",IF(VLOOKUP($J619,INSTRUMENT_LIST!$L$10:$R$716,3,FALSE)=0,"",VLOOKUP($J619,INSTRUMENT_LIST!$L$10:$R$716,3,FALSE)),"")</f>
        <v/>
      </c>
      <c r="N619" s="476" t="str">
        <f>IF($J619&lt;&gt;"",IF(VLOOKUP($J619,INSTRUMENT_LIST!$L$10:$R$716,4,FALSE)=0,"",VLOOKUP($J619,INSTRUMENT_LIST!$L$10:$R$716,4,FALSE)),"")&amp;" "&amp;IF($J619&lt;&gt;"",IF(VLOOKUP($J619,INSTRUMENT_LIST!$L$10:$R$716,5,FALSE)=0,"",SUBSTITUTE(VLOOKUP($J619,INSTRUMENT_LIST!$L$10:$R$716,5,FALSE),"LOCAL CONTROL STATION","LCS")),"")</f>
        <v xml:space="preserve"> </v>
      </c>
      <c r="O619" s="476" t="str">
        <f>IF($J619&lt;&gt;"",IF(VLOOKUP($J619,INSTRUMENT_LIST!$L$10:$R$716,6,FALSE)=0,"",VLOOKUP($J619,INSTRUMENT_LIST!$L$10:$R$716,6,FALSE)),"")</f>
        <v/>
      </c>
      <c r="P619" s="476" t="str">
        <f>IF($J619&lt;&gt;"",IF(VLOOKUP($J619,INSTRUMENT_LIST!$L$10:$R$716,7,FALSE)=0,"",VLOOKUP($J619,INSTRUMENT_LIST!$L$10:$R$716,7,FALSE)),"")</f>
        <v/>
      </c>
      <c r="Q619" s="476" t="str">
        <f t="shared" si="235"/>
        <v xml:space="preserve">  </v>
      </c>
      <c r="R619" s="476"/>
      <c r="S619" s="476"/>
      <c r="T619" s="476"/>
      <c r="U619" s="476"/>
      <c r="V619" s="476"/>
      <c r="W619" s="476"/>
      <c r="X619" s="476"/>
      <c r="Y619" s="476"/>
      <c r="Z619" s="476"/>
      <c r="AA619" s="476"/>
      <c r="AB619" s="477" t="str">
        <f t="shared" si="236"/>
        <v>DI_0803.11</v>
      </c>
      <c r="AC619" s="474"/>
      <c r="AD619" s="474"/>
      <c r="AE619" s="478" t="str">
        <f t="shared" si="237"/>
        <v>SL3-SLW-RCP1</v>
      </c>
    </row>
    <row r="620" spans="1:31" s="479" customFormat="1" ht="15" customHeight="1" x14ac:dyDescent="0.25">
      <c r="A620" s="495" t="s">
        <v>9</v>
      </c>
      <c r="B620" s="470" t="s">
        <v>523</v>
      </c>
      <c r="C620" s="491" t="s">
        <v>682</v>
      </c>
      <c r="D620" s="472" t="str">
        <f t="shared" si="238"/>
        <v>03</v>
      </c>
      <c r="E620" s="472" t="s">
        <v>396</v>
      </c>
      <c r="F620" s="473" t="str">
        <f>IFERROR(CONCATENATE(VLOOKUP(G620,'LOOK-UP TABLES'!$E$9:$J$32,5,FALSE),C620,D620,VLOOKUP(G620,'LOOK-UP TABLES'!$E$9:$J$32,6,FALSE),E620),"")</f>
        <v>I_0803-12</v>
      </c>
      <c r="G620" s="473" t="s">
        <v>1018</v>
      </c>
      <c r="H620" s="474" t="str">
        <f>IFERROR(VLOOKUP(G620,'LOOK-UP TABLES'!$E$9:$J$32,2,FALSE),"")</f>
        <v>DI</v>
      </c>
      <c r="I620" s="473" t="str">
        <f>IFERROR(VLOOKUP(G620,'LOOK-UP TABLES'!$E$9:$J$32,3,FALSE),"")</f>
        <v>120V</v>
      </c>
      <c r="J620" s="297"/>
      <c r="K620" s="512" t="str">
        <f t="shared" si="234"/>
        <v>SPARE</v>
      </c>
      <c r="L620" s="475"/>
      <c r="M620" s="476" t="str">
        <f>IF($J620&lt;&gt;"",IF(VLOOKUP($J620,INSTRUMENT_LIST!$L$10:$R$716,3,FALSE)=0,"",VLOOKUP($J620,INSTRUMENT_LIST!$L$10:$R$716,3,FALSE)),"")</f>
        <v/>
      </c>
      <c r="N620" s="476" t="str">
        <f>IF($J620&lt;&gt;"",IF(VLOOKUP($J620,INSTRUMENT_LIST!$L$10:$R$716,4,FALSE)=0,"",VLOOKUP($J620,INSTRUMENT_LIST!$L$10:$R$716,4,FALSE)),"")&amp;" "&amp;IF($J620&lt;&gt;"",IF(VLOOKUP($J620,INSTRUMENT_LIST!$L$10:$R$716,5,FALSE)=0,"",SUBSTITUTE(VLOOKUP($J620,INSTRUMENT_LIST!$L$10:$R$716,5,FALSE),"LOCAL CONTROL STATION","LCS")),"")</f>
        <v xml:space="preserve"> </v>
      </c>
      <c r="O620" s="476" t="str">
        <f>IF($J620&lt;&gt;"",IF(VLOOKUP($J620,INSTRUMENT_LIST!$L$10:$R$716,6,FALSE)=0,"",VLOOKUP($J620,INSTRUMENT_LIST!$L$10:$R$716,6,FALSE)),"")</f>
        <v/>
      </c>
      <c r="P620" s="476" t="str">
        <f>IF($J620&lt;&gt;"",IF(VLOOKUP($J620,INSTRUMENT_LIST!$L$10:$R$716,7,FALSE)=0,"",VLOOKUP($J620,INSTRUMENT_LIST!$L$10:$R$716,7,FALSE)),"")</f>
        <v/>
      </c>
      <c r="Q620" s="476" t="str">
        <f t="shared" si="235"/>
        <v xml:space="preserve">  </v>
      </c>
      <c r="R620" s="476"/>
      <c r="S620" s="476"/>
      <c r="T620" s="476"/>
      <c r="U620" s="476"/>
      <c r="V620" s="476"/>
      <c r="W620" s="476"/>
      <c r="X620" s="476"/>
      <c r="Y620" s="476"/>
      <c r="Z620" s="476"/>
      <c r="AA620" s="476"/>
      <c r="AB620" s="477" t="str">
        <f t="shared" si="236"/>
        <v>DI_0803.12</v>
      </c>
      <c r="AC620" s="474"/>
      <c r="AD620" s="474"/>
      <c r="AE620" s="478" t="str">
        <f t="shared" si="237"/>
        <v>SL3-SLW-RCP1</v>
      </c>
    </row>
    <row r="621" spans="1:31" s="479" customFormat="1" ht="15" customHeight="1" x14ac:dyDescent="0.25">
      <c r="A621" s="495" t="s">
        <v>9</v>
      </c>
      <c r="B621" s="470" t="s">
        <v>523</v>
      </c>
      <c r="C621" s="491" t="s">
        <v>682</v>
      </c>
      <c r="D621" s="472" t="str">
        <f t="shared" si="238"/>
        <v>03</v>
      </c>
      <c r="E621" s="472" t="s">
        <v>586</v>
      </c>
      <c r="F621" s="473" t="str">
        <f>IFERROR(CONCATENATE(VLOOKUP(G621,'LOOK-UP TABLES'!$E$9:$J$32,5,FALSE),C621,D621,VLOOKUP(G621,'LOOK-UP TABLES'!$E$9:$J$32,6,FALSE),E621),"")</f>
        <v>I_0803-13</v>
      </c>
      <c r="G621" s="473" t="s">
        <v>1018</v>
      </c>
      <c r="H621" s="474" t="str">
        <f>IFERROR(VLOOKUP(G621,'LOOK-UP TABLES'!$E$9:$J$32,2,FALSE),"")</f>
        <v>DI</v>
      </c>
      <c r="I621" s="473" t="str">
        <f>IFERROR(VLOOKUP(G621,'LOOK-UP TABLES'!$E$9:$J$32,3,FALSE),"")</f>
        <v>120V</v>
      </c>
      <c r="J621" s="297"/>
      <c r="K621" s="512" t="str">
        <f t="shared" si="234"/>
        <v>SPARE</v>
      </c>
      <c r="L621" s="475"/>
      <c r="M621" s="476" t="str">
        <f>IF($J621&lt;&gt;"",IF(VLOOKUP($J621,INSTRUMENT_LIST!$L$10:$R$716,3,FALSE)=0,"",VLOOKUP($J621,INSTRUMENT_LIST!$L$10:$R$716,3,FALSE)),"")</f>
        <v/>
      </c>
      <c r="N621" s="476" t="str">
        <f>IF($J621&lt;&gt;"",IF(VLOOKUP($J621,INSTRUMENT_LIST!$L$10:$R$716,4,FALSE)=0,"",VLOOKUP($J621,INSTRUMENT_LIST!$L$10:$R$716,4,FALSE)),"")&amp;" "&amp;IF($J621&lt;&gt;"",IF(VLOOKUP($J621,INSTRUMENT_LIST!$L$10:$R$716,5,FALSE)=0,"",SUBSTITUTE(VLOOKUP($J621,INSTRUMENT_LIST!$L$10:$R$716,5,FALSE),"LOCAL CONTROL STATION","LCS")),"")</f>
        <v xml:space="preserve"> </v>
      </c>
      <c r="O621" s="476" t="str">
        <f>IF($J621&lt;&gt;"",IF(VLOOKUP($J621,INSTRUMENT_LIST!$L$10:$R$716,6,FALSE)=0,"",VLOOKUP($J621,INSTRUMENT_LIST!$L$10:$R$716,6,FALSE)),"")</f>
        <v/>
      </c>
      <c r="P621" s="476" t="str">
        <f>IF($J621&lt;&gt;"",IF(VLOOKUP($J621,INSTRUMENT_LIST!$L$10:$R$716,7,FALSE)=0,"",VLOOKUP($J621,INSTRUMENT_LIST!$L$10:$R$716,7,FALSE)),"")</f>
        <v/>
      </c>
      <c r="Q621" s="476" t="str">
        <f t="shared" si="235"/>
        <v xml:space="preserve">  </v>
      </c>
      <c r="R621" s="476"/>
      <c r="S621" s="476"/>
      <c r="T621" s="476"/>
      <c r="U621" s="476"/>
      <c r="V621" s="476"/>
      <c r="W621" s="476"/>
      <c r="X621" s="476"/>
      <c r="Y621" s="476"/>
      <c r="Z621" s="476"/>
      <c r="AA621" s="476"/>
      <c r="AB621" s="477" t="str">
        <f t="shared" si="236"/>
        <v>DI_0803.13</v>
      </c>
      <c r="AC621" s="474"/>
      <c r="AD621" s="474"/>
      <c r="AE621" s="478" t="str">
        <f t="shared" si="237"/>
        <v>SL3-SLW-RCP1</v>
      </c>
    </row>
    <row r="622" spans="1:31" s="479" customFormat="1" ht="15" customHeight="1" x14ac:dyDescent="0.25">
      <c r="A622" s="495" t="s">
        <v>9</v>
      </c>
      <c r="B622" s="470" t="s">
        <v>523</v>
      </c>
      <c r="C622" s="491" t="s">
        <v>682</v>
      </c>
      <c r="D622" s="472" t="str">
        <f t="shared" si="238"/>
        <v>03</v>
      </c>
      <c r="E622" s="472" t="s">
        <v>589</v>
      </c>
      <c r="F622" s="473" t="str">
        <f>IFERROR(CONCATENATE(VLOOKUP(G622,'LOOK-UP TABLES'!$E$9:$J$32,5,FALSE),C622,D622,VLOOKUP(G622,'LOOK-UP TABLES'!$E$9:$J$32,6,FALSE),E622),"")</f>
        <v>I_0803-14</v>
      </c>
      <c r="G622" s="473" t="s">
        <v>1018</v>
      </c>
      <c r="H622" s="474" t="str">
        <f>IFERROR(VLOOKUP(G622,'LOOK-UP TABLES'!$E$9:$J$32,2,FALSE),"")</f>
        <v>DI</v>
      </c>
      <c r="I622" s="473" t="str">
        <f>IFERROR(VLOOKUP(G622,'LOOK-UP TABLES'!$E$9:$J$32,3,FALSE),"")</f>
        <v>120V</v>
      </c>
      <c r="J622" s="297"/>
      <c r="K622" s="512" t="str">
        <f t="shared" si="234"/>
        <v>SPARE</v>
      </c>
      <c r="L622" s="475"/>
      <c r="M622" s="476" t="str">
        <f>IF($J622&lt;&gt;"",IF(VLOOKUP($J622,INSTRUMENT_LIST!$L$10:$R$716,3,FALSE)=0,"",VLOOKUP($J622,INSTRUMENT_LIST!$L$10:$R$716,3,FALSE)),"")</f>
        <v/>
      </c>
      <c r="N622" s="476" t="str">
        <f>IF($J622&lt;&gt;"",IF(VLOOKUP($J622,INSTRUMENT_LIST!$L$10:$R$716,4,FALSE)=0,"",VLOOKUP($J622,INSTRUMENT_LIST!$L$10:$R$716,4,FALSE)),"")&amp;" "&amp;IF($J622&lt;&gt;"",IF(VLOOKUP($J622,INSTRUMENT_LIST!$L$10:$R$716,5,FALSE)=0,"",SUBSTITUTE(VLOOKUP($J622,INSTRUMENT_LIST!$L$10:$R$716,5,FALSE),"LOCAL CONTROL STATION","LCS")),"")</f>
        <v xml:space="preserve"> </v>
      </c>
      <c r="O622" s="476" t="str">
        <f>IF($J622&lt;&gt;"",IF(VLOOKUP($J622,INSTRUMENT_LIST!$L$10:$R$716,6,FALSE)=0,"",VLOOKUP($J622,INSTRUMENT_LIST!$L$10:$R$716,6,FALSE)),"")</f>
        <v/>
      </c>
      <c r="P622" s="476" t="str">
        <f>IF($J622&lt;&gt;"",IF(VLOOKUP($J622,INSTRUMENT_LIST!$L$10:$R$716,7,FALSE)=0,"",VLOOKUP($J622,INSTRUMENT_LIST!$L$10:$R$716,7,FALSE)),"")</f>
        <v/>
      </c>
      <c r="Q622" s="476" t="str">
        <f t="shared" si="235"/>
        <v xml:space="preserve">  </v>
      </c>
      <c r="R622" s="476"/>
      <c r="S622" s="476"/>
      <c r="T622" s="476"/>
      <c r="U622" s="476"/>
      <c r="V622" s="476"/>
      <c r="W622" s="476"/>
      <c r="X622" s="476"/>
      <c r="Y622" s="476"/>
      <c r="Z622" s="476"/>
      <c r="AA622" s="476"/>
      <c r="AB622" s="477" t="str">
        <f t="shared" si="236"/>
        <v>DI_0803.14</v>
      </c>
      <c r="AC622" s="474"/>
      <c r="AD622" s="474"/>
      <c r="AE622" s="478" t="str">
        <f t="shared" si="237"/>
        <v>SL3-SLW-RCP1</v>
      </c>
    </row>
    <row r="623" spans="1:31" s="479" customFormat="1" ht="15" customHeight="1" x14ac:dyDescent="0.25">
      <c r="A623" s="495" t="s">
        <v>9</v>
      </c>
      <c r="B623" s="470" t="s">
        <v>523</v>
      </c>
      <c r="C623" s="491" t="s">
        <v>682</v>
      </c>
      <c r="D623" s="472" t="str">
        <f t="shared" si="238"/>
        <v>03</v>
      </c>
      <c r="E623" s="472" t="s">
        <v>591</v>
      </c>
      <c r="F623" s="473" t="str">
        <f>IFERROR(CONCATENATE(VLOOKUP(G623,'LOOK-UP TABLES'!$E$9:$J$32,5,FALSE),C623,D623,VLOOKUP(G623,'LOOK-UP TABLES'!$E$9:$J$32,6,FALSE),E623),"")</f>
        <v>I_0803-15</v>
      </c>
      <c r="G623" s="473" t="s">
        <v>1018</v>
      </c>
      <c r="H623" s="474" t="str">
        <f>IFERROR(VLOOKUP(G623,'LOOK-UP TABLES'!$E$9:$J$32,2,FALSE),"")</f>
        <v>DI</v>
      </c>
      <c r="I623" s="473" t="str">
        <f>IFERROR(VLOOKUP(G623,'LOOK-UP TABLES'!$E$9:$J$32,3,FALSE),"")</f>
        <v>120V</v>
      </c>
      <c r="J623" s="297"/>
      <c r="K623" s="512" t="str">
        <f t="shared" si="234"/>
        <v>SPARE</v>
      </c>
      <c r="L623" s="475"/>
      <c r="M623" s="476" t="str">
        <f>IF($J623&lt;&gt;"",IF(VLOOKUP($J623,INSTRUMENT_LIST!$L$10:$R$716,3,FALSE)=0,"",VLOOKUP($J623,INSTRUMENT_LIST!$L$10:$R$716,3,FALSE)),"")</f>
        <v/>
      </c>
      <c r="N623" s="476" t="str">
        <f>IF($J623&lt;&gt;"",IF(VLOOKUP($J623,INSTRUMENT_LIST!$L$10:$R$716,4,FALSE)=0,"",VLOOKUP($J623,INSTRUMENT_LIST!$L$10:$R$716,4,FALSE)),"")&amp;" "&amp;IF($J623&lt;&gt;"",IF(VLOOKUP($J623,INSTRUMENT_LIST!$L$10:$R$716,5,FALSE)=0,"",SUBSTITUTE(VLOOKUP($J623,INSTRUMENT_LIST!$L$10:$R$716,5,FALSE),"LOCAL CONTROL STATION","LCS")),"")</f>
        <v xml:space="preserve"> </v>
      </c>
      <c r="O623" s="476" t="str">
        <f>IF($J623&lt;&gt;"",IF(VLOOKUP($J623,INSTRUMENT_LIST!$L$10:$R$716,6,FALSE)=0,"",VLOOKUP($J623,INSTRUMENT_LIST!$L$10:$R$716,6,FALSE)),"")</f>
        <v/>
      </c>
      <c r="P623" s="476" t="str">
        <f>IF($J623&lt;&gt;"",IF(VLOOKUP($J623,INSTRUMENT_LIST!$L$10:$R$716,7,FALSE)=0,"",VLOOKUP($J623,INSTRUMENT_LIST!$L$10:$R$716,7,FALSE)),"")</f>
        <v/>
      </c>
      <c r="Q623" s="476" t="str">
        <f t="shared" si="235"/>
        <v xml:space="preserve">  </v>
      </c>
      <c r="R623" s="476"/>
      <c r="S623" s="476"/>
      <c r="T623" s="476"/>
      <c r="U623" s="476"/>
      <c r="V623" s="476"/>
      <c r="W623" s="476"/>
      <c r="X623" s="476"/>
      <c r="Y623" s="476"/>
      <c r="Z623" s="476"/>
      <c r="AA623" s="476"/>
      <c r="AB623" s="477" t="str">
        <f t="shared" si="236"/>
        <v>DI_0803.15</v>
      </c>
      <c r="AC623" s="474"/>
      <c r="AD623" s="474"/>
      <c r="AE623" s="478" t="str">
        <f t="shared" si="237"/>
        <v>SL3-SLW-RCP1</v>
      </c>
    </row>
    <row r="624" spans="1:31" s="479" customFormat="1" ht="15" customHeight="1" x14ac:dyDescent="0.25">
      <c r="A624" s="496" t="s">
        <v>9</v>
      </c>
      <c r="B624" s="497" t="s">
        <v>523</v>
      </c>
      <c r="C624" s="498" t="s">
        <v>682</v>
      </c>
      <c r="D624" s="499" t="s">
        <v>661</v>
      </c>
      <c r="E624" s="500"/>
      <c r="F624" s="500"/>
      <c r="G624" s="500" t="s">
        <v>853</v>
      </c>
      <c r="H624" s="501"/>
      <c r="I624" s="500" t="s">
        <v>790</v>
      </c>
      <c r="J624" s="502"/>
      <c r="K624" s="502"/>
      <c r="L624" s="503"/>
      <c r="M624" s="501"/>
      <c r="N624" s="501"/>
      <c r="O624" s="500"/>
      <c r="P624" s="500"/>
      <c r="Q624" s="500"/>
      <c r="R624" s="500"/>
      <c r="S624" s="500"/>
      <c r="T624" s="500"/>
      <c r="U624" s="500"/>
      <c r="V624" s="500"/>
      <c r="W624" s="500"/>
      <c r="X624" s="500"/>
      <c r="Y624" s="500"/>
      <c r="Z624" s="500"/>
      <c r="AA624" s="500"/>
      <c r="AB624" s="500"/>
      <c r="AC624" s="504"/>
      <c r="AD624" s="505"/>
      <c r="AE624" s="478" t="str">
        <f t="shared" si="237"/>
        <v>SL3-SLW-RCP1</v>
      </c>
    </row>
    <row r="625" spans="1:31" s="479" customFormat="1" ht="15" customHeight="1" x14ac:dyDescent="0.25">
      <c r="A625" s="492"/>
      <c r="B625" s="506"/>
      <c r="C625" s="507"/>
      <c r="D625" s="508"/>
      <c r="E625" s="478"/>
      <c r="F625" s="478"/>
      <c r="G625" s="478"/>
      <c r="I625" s="478"/>
      <c r="J625" s="304"/>
      <c r="K625" s="304"/>
      <c r="L625" s="494"/>
      <c r="O625" s="509"/>
      <c r="Q625" s="478"/>
      <c r="R625" s="478"/>
      <c r="S625" s="478"/>
      <c r="T625" s="478"/>
      <c r="U625" s="478"/>
      <c r="V625" s="478"/>
      <c r="W625" s="478"/>
      <c r="X625" s="478"/>
      <c r="Y625" s="478"/>
      <c r="Z625" s="478"/>
      <c r="AA625" s="478"/>
      <c r="AB625" s="478"/>
      <c r="AC625" s="507"/>
      <c r="AD625" s="507"/>
      <c r="AE625" s="478"/>
    </row>
    <row r="626" spans="1:31" s="479" customFormat="1" ht="15" customHeight="1" x14ac:dyDescent="0.25">
      <c r="A626" s="510" t="s">
        <v>9</v>
      </c>
      <c r="B626" s="470" t="s">
        <v>523</v>
      </c>
      <c r="C626" s="491" t="s">
        <v>682</v>
      </c>
      <c r="D626" s="472" t="s">
        <v>676</v>
      </c>
      <c r="E626" s="472" t="s">
        <v>786</v>
      </c>
      <c r="F626" s="473" t="str">
        <f>IFERROR(CONCATENATE(VLOOKUP(G626,'LOOK-UP TABLES'!$E$9:$J$32,5,FALSE),C626,D626,VLOOKUP(G626,'LOOK-UP TABLES'!$E$9:$J$32,6,FALSE),E626),"")</f>
        <v>O_0804-00</v>
      </c>
      <c r="G626" s="473" t="s">
        <v>1019</v>
      </c>
      <c r="H626" s="474" t="str">
        <f>IFERROR(VLOOKUP(G626,'LOOK-UP TABLES'!$E$9:$J$32,2,FALSE),"")</f>
        <v>DO</v>
      </c>
      <c r="I626" s="473" t="str">
        <f>IFERROR(VLOOKUP(G626,'LOOK-UP TABLES'!$E$9:$J$32,3,FALSE),"")</f>
        <v>120V</v>
      </c>
      <c r="J626" s="297"/>
      <c r="K626" s="512" t="str">
        <f t="shared" ref="K626:K641" si="239">IF(J626&lt;&gt;"",CONCATENATE(J626,L626),"SPARE")</f>
        <v>SPARE</v>
      </c>
      <c r="L626" s="475"/>
      <c r="M626" s="476" t="str">
        <f>IF($J626&lt;&gt;"",IF(VLOOKUP($J626,INSTRUMENT_LIST!$L$10:$R$716,3,FALSE)=0,"",VLOOKUP($J626,INSTRUMENT_LIST!$L$10:$R$716,3,FALSE)),"")</f>
        <v/>
      </c>
      <c r="N626" s="476" t="str">
        <f>IF($J626&lt;&gt;"",IF(VLOOKUP($J626,INSTRUMENT_LIST!$L$10:$R$716,4,FALSE)=0,"",VLOOKUP($J626,INSTRUMENT_LIST!$L$10:$R$716,4,FALSE)),"")&amp;" "&amp;IF($J626&lt;&gt;"",IF(VLOOKUP($J626,INSTRUMENT_LIST!$L$10:$R$716,5,FALSE)=0,"",SUBSTITUTE(VLOOKUP($J626,INSTRUMENT_LIST!$L$10:$R$716,5,FALSE),"LOCAL CONTROL STATION","LCS")),"")</f>
        <v xml:space="preserve"> </v>
      </c>
      <c r="O626" s="476" t="str">
        <f>IF($J626&lt;&gt;"",IF(VLOOKUP($J626,INSTRUMENT_LIST!$L$10:$R$716,6,FALSE)=0,"",VLOOKUP($J626,INSTRUMENT_LIST!$L$10:$R$716,6,FALSE)),"")</f>
        <v/>
      </c>
      <c r="P626" s="476" t="str">
        <f>IF($J626&lt;&gt;"",IF(VLOOKUP($J626,INSTRUMENT_LIST!$L$10:$R$716,7,FALSE)=0,"",VLOOKUP($J626,INSTRUMENT_LIST!$L$10:$R$716,7,FALSE)),"")</f>
        <v/>
      </c>
      <c r="Q626" s="476" t="str">
        <f t="shared" ref="Q626:Q641" si="240">CONCATENATE(M626,IF(M626&lt;&gt;""," ",""),N626,IF(N626&lt;&gt;""," ",""),O626,IF(O626&lt;&gt;""," ",""),P626,IF(P626&lt;&gt;""," ",""))</f>
        <v xml:space="preserve">  </v>
      </c>
      <c r="R626" s="476"/>
      <c r="S626" s="476"/>
      <c r="T626" s="476"/>
      <c r="U626" s="476"/>
      <c r="V626" s="476"/>
      <c r="W626" s="476"/>
      <c r="X626" s="476"/>
      <c r="Y626" s="476"/>
      <c r="Z626" s="476"/>
      <c r="AA626" s="476"/>
      <c r="AB626" s="477" t="str">
        <f t="shared" ref="AB626:AB641" si="241">IF((OR(H626="AI",H626="AO")),CONCATENATE(H626,"_",C626,D626,"_CH[",E626,"]"),CONCATENATE(H626,"_",C626,D626,".",E626))</f>
        <v>DO_0804.00</v>
      </c>
      <c r="AC626" s="474"/>
      <c r="AD626" s="474"/>
      <c r="AE626" s="478" t="str">
        <f t="shared" ref="AE626:AE642" si="242">B626</f>
        <v>SL3-SLW-RCP1</v>
      </c>
    </row>
    <row r="627" spans="1:31" s="479" customFormat="1" ht="15" customHeight="1" x14ac:dyDescent="0.25">
      <c r="A627" s="510" t="s">
        <v>9</v>
      </c>
      <c r="B627" s="470" t="s">
        <v>523</v>
      </c>
      <c r="C627" s="491" t="s">
        <v>682</v>
      </c>
      <c r="D627" s="472" t="str">
        <f t="shared" ref="D627:D641" si="243">D626</f>
        <v>04</v>
      </c>
      <c r="E627" s="472" t="s">
        <v>645</v>
      </c>
      <c r="F627" s="473" t="str">
        <f>IFERROR(CONCATENATE(VLOOKUP(G627,'LOOK-UP TABLES'!$E$9:$J$32,5,FALSE),C627,D627,VLOOKUP(G627,'LOOK-UP TABLES'!$E$9:$J$32,6,FALSE),E627),"")</f>
        <v>O_0804-01</v>
      </c>
      <c r="G627" s="473" t="s">
        <v>1019</v>
      </c>
      <c r="H627" s="474" t="str">
        <f>IFERROR(VLOOKUP(G627,'LOOK-UP TABLES'!$E$9:$J$32,2,FALSE),"")</f>
        <v>DO</v>
      </c>
      <c r="I627" s="473" t="str">
        <f>IFERROR(VLOOKUP(G627,'LOOK-UP TABLES'!$E$9:$J$32,3,FALSE),"")</f>
        <v>120V</v>
      </c>
      <c r="J627" s="297"/>
      <c r="K627" s="512" t="str">
        <f t="shared" si="239"/>
        <v>SPARE</v>
      </c>
      <c r="L627" s="475"/>
      <c r="M627" s="476" t="str">
        <f>IF($J627&lt;&gt;"",IF(VLOOKUP($J627,INSTRUMENT_LIST!$L$10:$R$716,3,FALSE)=0,"",VLOOKUP($J627,INSTRUMENT_LIST!$L$10:$R$716,3,FALSE)),"")</f>
        <v/>
      </c>
      <c r="N627" s="476" t="str">
        <f>IF($J627&lt;&gt;"",IF(VLOOKUP($J627,INSTRUMENT_LIST!$L$10:$R$716,4,FALSE)=0,"",VLOOKUP($J627,INSTRUMENT_LIST!$L$10:$R$716,4,FALSE)),"")&amp;" "&amp;IF($J627&lt;&gt;"",IF(VLOOKUP($J627,INSTRUMENT_LIST!$L$10:$R$716,5,FALSE)=0,"",SUBSTITUTE(VLOOKUP($J627,INSTRUMENT_LIST!$L$10:$R$716,5,FALSE),"LOCAL CONTROL STATION","LCS")),"")</f>
        <v xml:space="preserve"> </v>
      </c>
      <c r="O627" s="476" t="str">
        <f>IF($J627&lt;&gt;"",IF(VLOOKUP($J627,INSTRUMENT_LIST!$L$10:$R$716,6,FALSE)=0,"",VLOOKUP($J627,INSTRUMENT_LIST!$L$10:$R$716,6,FALSE)),"")</f>
        <v/>
      </c>
      <c r="P627" s="476" t="str">
        <f>IF($J627&lt;&gt;"",IF(VLOOKUP($J627,INSTRUMENT_LIST!$L$10:$R$716,7,FALSE)=0,"",VLOOKUP($J627,INSTRUMENT_LIST!$L$10:$R$716,7,FALSE)),"")</f>
        <v/>
      </c>
      <c r="Q627" s="476" t="str">
        <f t="shared" si="240"/>
        <v xml:space="preserve">  </v>
      </c>
      <c r="R627" s="476"/>
      <c r="S627" s="476"/>
      <c r="T627" s="476"/>
      <c r="U627" s="476"/>
      <c r="V627" s="476"/>
      <c r="W627" s="476"/>
      <c r="X627" s="476"/>
      <c r="Y627" s="476"/>
      <c r="Z627" s="476"/>
      <c r="AA627" s="476"/>
      <c r="AB627" s="477" t="str">
        <f t="shared" si="241"/>
        <v>DO_0804.01</v>
      </c>
      <c r="AC627" s="474"/>
      <c r="AD627" s="474"/>
      <c r="AE627" s="478" t="str">
        <f t="shared" si="242"/>
        <v>SL3-SLW-RCP1</v>
      </c>
    </row>
    <row r="628" spans="1:31" s="479" customFormat="1" ht="15" customHeight="1" x14ac:dyDescent="0.25">
      <c r="A628" s="510" t="s">
        <v>9</v>
      </c>
      <c r="B628" s="470" t="s">
        <v>523</v>
      </c>
      <c r="C628" s="491" t="s">
        <v>682</v>
      </c>
      <c r="D628" s="472" t="str">
        <f t="shared" si="243"/>
        <v>04</v>
      </c>
      <c r="E628" s="472" t="s">
        <v>660</v>
      </c>
      <c r="F628" s="473" t="str">
        <f>IFERROR(CONCATENATE(VLOOKUP(G628,'LOOK-UP TABLES'!$E$9:$J$32,5,FALSE),C628,D628,VLOOKUP(G628,'LOOK-UP TABLES'!$E$9:$J$32,6,FALSE),E628),"")</f>
        <v>O_0804-02</v>
      </c>
      <c r="G628" s="473" t="s">
        <v>1019</v>
      </c>
      <c r="H628" s="474" t="str">
        <f>IFERROR(VLOOKUP(G628,'LOOK-UP TABLES'!$E$9:$J$32,2,FALSE),"")</f>
        <v>DO</v>
      </c>
      <c r="I628" s="473" t="str">
        <f>IFERROR(VLOOKUP(G628,'LOOK-UP TABLES'!$E$9:$J$32,3,FALSE),"")</f>
        <v>120V</v>
      </c>
      <c r="J628" s="297"/>
      <c r="K628" s="512" t="str">
        <f t="shared" si="239"/>
        <v>SPARE</v>
      </c>
      <c r="L628" s="475"/>
      <c r="M628" s="476" t="str">
        <f>IF($J628&lt;&gt;"",IF(VLOOKUP($J628,INSTRUMENT_LIST!$L$10:$R$716,3,FALSE)=0,"",VLOOKUP($J628,INSTRUMENT_LIST!$L$10:$R$716,3,FALSE)),"")</f>
        <v/>
      </c>
      <c r="N628" s="476" t="str">
        <f>IF($J628&lt;&gt;"",IF(VLOOKUP($J628,INSTRUMENT_LIST!$L$10:$R$716,4,FALSE)=0,"",VLOOKUP($J628,INSTRUMENT_LIST!$L$10:$R$716,4,FALSE)),"")&amp;" "&amp;IF($J628&lt;&gt;"",IF(VLOOKUP($J628,INSTRUMENT_LIST!$L$10:$R$716,5,FALSE)=0,"",SUBSTITUTE(VLOOKUP($J628,INSTRUMENT_LIST!$L$10:$R$716,5,FALSE),"LOCAL CONTROL STATION","LCS")),"")</f>
        <v xml:space="preserve"> </v>
      </c>
      <c r="O628" s="476" t="str">
        <f>IF($J628&lt;&gt;"",IF(VLOOKUP($J628,INSTRUMENT_LIST!$L$10:$R$716,6,FALSE)=0,"",VLOOKUP($J628,INSTRUMENT_LIST!$L$10:$R$716,6,FALSE)),"")</f>
        <v/>
      </c>
      <c r="P628" s="476" t="str">
        <f>IF($J628&lt;&gt;"",IF(VLOOKUP($J628,INSTRUMENT_LIST!$L$10:$R$716,7,FALSE)=0,"",VLOOKUP($J628,INSTRUMENT_LIST!$L$10:$R$716,7,FALSE)),"")</f>
        <v/>
      </c>
      <c r="Q628" s="476" t="str">
        <f t="shared" si="240"/>
        <v xml:space="preserve">  </v>
      </c>
      <c r="R628" s="476"/>
      <c r="S628" s="476"/>
      <c r="T628" s="476"/>
      <c r="U628" s="476"/>
      <c r="V628" s="476"/>
      <c r="W628" s="476"/>
      <c r="X628" s="476"/>
      <c r="Y628" s="476"/>
      <c r="Z628" s="476"/>
      <c r="AA628" s="476"/>
      <c r="AB628" s="477" t="str">
        <f t="shared" si="241"/>
        <v>DO_0804.02</v>
      </c>
      <c r="AC628" s="474"/>
      <c r="AD628" s="474"/>
      <c r="AE628" s="478" t="str">
        <f t="shared" si="242"/>
        <v>SL3-SLW-RCP1</v>
      </c>
    </row>
    <row r="629" spans="1:31" s="479" customFormat="1" ht="15" customHeight="1" x14ac:dyDescent="0.25">
      <c r="A629" s="510" t="s">
        <v>9</v>
      </c>
      <c r="B629" s="470" t="s">
        <v>523</v>
      </c>
      <c r="C629" s="491" t="s">
        <v>682</v>
      </c>
      <c r="D629" s="472" t="str">
        <f t="shared" si="243"/>
        <v>04</v>
      </c>
      <c r="E629" s="472" t="s">
        <v>661</v>
      </c>
      <c r="F629" s="473" t="str">
        <f>IFERROR(CONCATENATE(VLOOKUP(G629,'LOOK-UP TABLES'!$E$9:$J$32,5,FALSE),C629,D629,VLOOKUP(G629,'LOOK-UP TABLES'!$E$9:$J$32,6,FALSE),E629),"")</f>
        <v>O_0804-03</v>
      </c>
      <c r="G629" s="473" t="s">
        <v>1019</v>
      </c>
      <c r="H629" s="474" t="str">
        <f>IFERROR(VLOOKUP(G629,'LOOK-UP TABLES'!$E$9:$J$32,2,FALSE),"")</f>
        <v>DO</v>
      </c>
      <c r="I629" s="473" t="str">
        <f>IFERROR(VLOOKUP(G629,'LOOK-UP TABLES'!$E$9:$J$32,3,FALSE),"")</f>
        <v>120V</v>
      </c>
      <c r="J629" s="297"/>
      <c r="K629" s="512" t="str">
        <f t="shared" si="239"/>
        <v>SPARE</v>
      </c>
      <c r="L629" s="475"/>
      <c r="M629" s="476" t="str">
        <f>IF($J629&lt;&gt;"",IF(VLOOKUP($J629,INSTRUMENT_LIST!$L$10:$R$716,3,FALSE)=0,"",VLOOKUP($J629,INSTRUMENT_LIST!$L$10:$R$716,3,FALSE)),"")</f>
        <v/>
      </c>
      <c r="N629" s="476" t="str">
        <f>IF($J629&lt;&gt;"",IF(VLOOKUP($J629,INSTRUMENT_LIST!$L$10:$R$716,4,FALSE)=0,"",VLOOKUP($J629,INSTRUMENT_LIST!$L$10:$R$716,4,FALSE)),"")&amp;" "&amp;IF($J629&lt;&gt;"",IF(VLOOKUP($J629,INSTRUMENT_LIST!$L$10:$R$716,5,FALSE)=0,"",SUBSTITUTE(VLOOKUP($J629,INSTRUMENT_LIST!$L$10:$R$716,5,FALSE),"LOCAL CONTROL STATION","LCS")),"")</f>
        <v xml:space="preserve"> </v>
      </c>
      <c r="O629" s="476" t="str">
        <f>IF($J629&lt;&gt;"",IF(VLOOKUP($J629,INSTRUMENT_LIST!$L$10:$R$716,6,FALSE)=0,"",VLOOKUP($J629,INSTRUMENT_LIST!$L$10:$R$716,6,FALSE)),"")</f>
        <v/>
      </c>
      <c r="P629" s="476" t="str">
        <f>IF($J629&lt;&gt;"",IF(VLOOKUP($J629,INSTRUMENT_LIST!$L$10:$R$716,7,FALSE)=0,"",VLOOKUP($J629,INSTRUMENT_LIST!$L$10:$R$716,7,FALSE)),"")</f>
        <v/>
      </c>
      <c r="Q629" s="476" t="str">
        <f t="shared" si="240"/>
        <v xml:space="preserve">  </v>
      </c>
      <c r="R629" s="476"/>
      <c r="S629" s="476"/>
      <c r="T629" s="476"/>
      <c r="U629" s="476"/>
      <c r="V629" s="476"/>
      <c r="W629" s="476"/>
      <c r="X629" s="476"/>
      <c r="Y629" s="476"/>
      <c r="Z629" s="476"/>
      <c r="AA629" s="476"/>
      <c r="AB629" s="477" t="str">
        <f t="shared" si="241"/>
        <v>DO_0804.03</v>
      </c>
      <c r="AC629" s="474"/>
      <c r="AD629" s="474"/>
      <c r="AE629" s="478" t="str">
        <f t="shared" si="242"/>
        <v>SL3-SLW-RCP1</v>
      </c>
    </row>
    <row r="630" spans="1:31" s="479" customFormat="1" ht="15" customHeight="1" x14ac:dyDescent="0.25">
      <c r="A630" s="510" t="s">
        <v>9</v>
      </c>
      <c r="B630" s="470" t="s">
        <v>523</v>
      </c>
      <c r="C630" s="491" t="s">
        <v>682</v>
      </c>
      <c r="D630" s="472" t="str">
        <f t="shared" si="243"/>
        <v>04</v>
      </c>
      <c r="E630" s="472" t="s">
        <v>676</v>
      </c>
      <c r="F630" s="473" t="str">
        <f>IFERROR(CONCATENATE(VLOOKUP(G630,'LOOK-UP TABLES'!$E$9:$J$32,5,FALSE),C630,D630,VLOOKUP(G630,'LOOK-UP TABLES'!$E$9:$J$32,6,FALSE),E630),"")</f>
        <v>O_0804-04</v>
      </c>
      <c r="G630" s="473" t="s">
        <v>1019</v>
      </c>
      <c r="H630" s="474" t="str">
        <f>IFERROR(VLOOKUP(G630,'LOOK-UP TABLES'!$E$9:$J$32,2,FALSE),"")</f>
        <v>DO</v>
      </c>
      <c r="I630" s="473" t="str">
        <f>IFERROR(VLOOKUP(G630,'LOOK-UP TABLES'!$E$9:$J$32,3,FALSE),"")</f>
        <v>120V</v>
      </c>
      <c r="J630" s="297"/>
      <c r="K630" s="512" t="str">
        <f t="shared" si="239"/>
        <v>SPARE</v>
      </c>
      <c r="L630" s="475"/>
      <c r="M630" s="476" t="str">
        <f>IF($J630&lt;&gt;"",IF(VLOOKUP($J630,INSTRUMENT_LIST!$L$10:$R$716,3,FALSE)=0,"",VLOOKUP($J630,INSTRUMENT_LIST!$L$10:$R$716,3,FALSE)),"")</f>
        <v/>
      </c>
      <c r="N630" s="476" t="str">
        <f>IF($J630&lt;&gt;"",IF(VLOOKUP($J630,INSTRUMENT_LIST!$L$10:$R$716,4,FALSE)=0,"",VLOOKUP($J630,INSTRUMENT_LIST!$L$10:$R$716,4,FALSE)),"")&amp;" "&amp;IF($J630&lt;&gt;"",IF(VLOOKUP($J630,INSTRUMENT_LIST!$L$10:$R$716,5,FALSE)=0,"",SUBSTITUTE(VLOOKUP($J630,INSTRUMENT_LIST!$L$10:$R$716,5,FALSE),"LOCAL CONTROL STATION","LCS")),"")</f>
        <v xml:space="preserve"> </v>
      </c>
      <c r="O630" s="476" t="str">
        <f>IF($J630&lt;&gt;"",IF(VLOOKUP($J630,INSTRUMENT_LIST!$L$10:$R$716,6,FALSE)=0,"",VLOOKUP($J630,INSTRUMENT_LIST!$L$10:$R$716,6,FALSE)),"")</f>
        <v/>
      </c>
      <c r="P630" s="476" t="str">
        <f>IF($J630&lt;&gt;"",IF(VLOOKUP($J630,INSTRUMENT_LIST!$L$10:$R$716,7,FALSE)=0,"",VLOOKUP($J630,INSTRUMENT_LIST!$L$10:$R$716,7,FALSE)),"")</f>
        <v/>
      </c>
      <c r="Q630" s="476" t="str">
        <f t="shared" si="240"/>
        <v xml:space="preserve">  </v>
      </c>
      <c r="R630" s="476"/>
      <c r="S630" s="476"/>
      <c r="T630" s="476"/>
      <c r="U630" s="476"/>
      <c r="V630" s="476"/>
      <c r="W630" s="476"/>
      <c r="X630" s="476"/>
      <c r="Y630" s="476"/>
      <c r="Z630" s="476"/>
      <c r="AA630" s="476"/>
      <c r="AB630" s="477" t="str">
        <f t="shared" si="241"/>
        <v>DO_0804.04</v>
      </c>
      <c r="AC630" s="474"/>
      <c r="AD630" s="474"/>
      <c r="AE630" s="478" t="str">
        <f t="shared" si="242"/>
        <v>SL3-SLW-RCP1</v>
      </c>
    </row>
    <row r="631" spans="1:31" s="479" customFormat="1" ht="15" customHeight="1" x14ac:dyDescent="0.25">
      <c r="A631" s="510" t="s">
        <v>9</v>
      </c>
      <c r="B631" s="470" t="s">
        <v>523</v>
      </c>
      <c r="C631" s="491" t="s">
        <v>682</v>
      </c>
      <c r="D631" s="472" t="str">
        <f t="shared" si="243"/>
        <v>04</v>
      </c>
      <c r="E631" s="472" t="s">
        <v>678</v>
      </c>
      <c r="F631" s="473" t="str">
        <f>IFERROR(CONCATENATE(VLOOKUP(G631,'LOOK-UP TABLES'!$E$9:$J$32,5,FALSE),C631,D631,VLOOKUP(G631,'LOOK-UP TABLES'!$E$9:$J$32,6,FALSE),E631),"")</f>
        <v>O_0804-05</v>
      </c>
      <c r="G631" s="473" t="s">
        <v>1019</v>
      </c>
      <c r="H631" s="474" t="str">
        <f>IFERROR(VLOOKUP(G631,'LOOK-UP TABLES'!$E$9:$J$32,2,FALSE),"")</f>
        <v>DO</v>
      </c>
      <c r="I631" s="473" t="str">
        <f>IFERROR(VLOOKUP(G631,'LOOK-UP TABLES'!$E$9:$J$32,3,FALSE),"")</f>
        <v>120V</v>
      </c>
      <c r="J631" s="297"/>
      <c r="K631" s="512" t="str">
        <f t="shared" si="239"/>
        <v>SPARE</v>
      </c>
      <c r="L631" s="475"/>
      <c r="M631" s="476" t="str">
        <f>IF($J631&lt;&gt;"",IF(VLOOKUP($J631,INSTRUMENT_LIST!$L$10:$R$716,3,FALSE)=0,"",VLOOKUP($J631,INSTRUMENT_LIST!$L$10:$R$716,3,FALSE)),"")</f>
        <v/>
      </c>
      <c r="N631" s="476" t="str">
        <f>IF($J631&lt;&gt;"",IF(VLOOKUP($J631,INSTRUMENT_LIST!$L$10:$R$716,4,FALSE)=0,"",VLOOKUP($J631,INSTRUMENT_LIST!$L$10:$R$716,4,FALSE)),"")&amp;" "&amp;IF($J631&lt;&gt;"",IF(VLOOKUP($J631,INSTRUMENT_LIST!$L$10:$R$716,5,FALSE)=0,"",SUBSTITUTE(VLOOKUP($J631,INSTRUMENT_LIST!$L$10:$R$716,5,FALSE),"LOCAL CONTROL STATION","LCS")),"")</f>
        <v xml:space="preserve"> </v>
      </c>
      <c r="O631" s="476" t="str">
        <f>IF($J631&lt;&gt;"",IF(VLOOKUP($J631,INSTRUMENT_LIST!$L$10:$R$716,6,FALSE)=0,"",VLOOKUP($J631,INSTRUMENT_LIST!$L$10:$R$716,6,FALSE)),"")</f>
        <v/>
      </c>
      <c r="P631" s="476" t="str">
        <f>IF($J631&lt;&gt;"",IF(VLOOKUP($J631,INSTRUMENT_LIST!$L$10:$R$716,7,FALSE)=0,"",VLOOKUP($J631,INSTRUMENT_LIST!$L$10:$R$716,7,FALSE)),"")</f>
        <v/>
      </c>
      <c r="Q631" s="476" t="str">
        <f t="shared" si="240"/>
        <v xml:space="preserve">  </v>
      </c>
      <c r="R631" s="476"/>
      <c r="S631" s="476"/>
      <c r="T631" s="476"/>
      <c r="U631" s="476"/>
      <c r="V631" s="476"/>
      <c r="W631" s="476"/>
      <c r="X631" s="476"/>
      <c r="Y631" s="476"/>
      <c r="Z631" s="476"/>
      <c r="AA631" s="476"/>
      <c r="AB631" s="477" t="str">
        <f t="shared" si="241"/>
        <v>DO_0804.05</v>
      </c>
      <c r="AC631" s="474"/>
      <c r="AD631" s="474"/>
      <c r="AE631" s="478" t="str">
        <f t="shared" si="242"/>
        <v>SL3-SLW-RCP1</v>
      </c>
    </row>
    <row r="632" spans="1:31" s="479" customFormat="1" ht="15" customHeight="1" x14ac:dyDescent="0.25">
      <c r="A632" s="510" t="s">
        <v>9</v>
      </c>
      <c r="B632" s="470" t="s">
        <v>523</v>
      </c>
      <c r="C632" s="491" t="s">
        <v>682</v>
      </c>
      <c r="D632" s="472" t="str">
        <f t="shared" si="243"/>
        <v>04</v>
      </c>
      <c r="E632" s="472" t="s">
        <v>679</v>
      </c>
      <c r="F632" s="473" t="str">
        <f>IFERROR(CONCATENATE(VLOOKUP(G632,'LOOK-UP TABLES'!$E$9:$J$32,5,FALSE),C632,D632,VLOOKUP(G632,'LOOK-UP TABLES'!$E$9:$J$32,6,FALSE),E632),"")</f>
        <v>O_0804-06</v>
      </c>
      <c r="G632" s="473" t="s">
        <v>1019</v>
      </c>
      <c r="H632" s="474" t="str">
        <f>IFERROR(VLOOKUP(G632,'LOOK-UP TABLES'!$E$9:$J$32,2,FALSE),"")</f>
        <v>DO</v>
      </c>
      <c r="I632" s="473" t="str">
        <f>IFERROR(VLOOKUP(G632,'LOOK-UP TABLES'!$E$9:$J$32,3,FALSE),"")</f>
        <v>120V</v>
      </c>
      <c r="J632" s="493"/>
      <c r="K632" s="512" t="str">
        <f t="shared" si="239"/>
        <v>SPARE</v>
      </c>
      <c r="L632" s="475"/>
      <c r="M632" s="476" t="str">
        <f>IF($J632&lt;&gt;"",IF(VLOOKUP($J632,INSTRUMENT_LIST!$L$10:$R$716,3,FALSE)=0,"",VLOOKUP($J632,INSTRUMENT_LIST!$L$10:$R$716,3,FALSE)),"")</f>
        <v/>
      </c>
      <c r="N632" s="476" t="str">
        <f>IF($J632&lt;&gt;"",IF(VLOOKUP($J632,INSTRUMENT_LIST!$L$10:$R$716,4,FALSE)=0,"",VLOOKUP($J632,INSTRUMENT_LIST!$L$10:$R$716,4,FALSE)),"")&amp;" "&amp;IF($J632&lt;&gt;"",IF(VLOOKUP($J632,INSTRUMENT_LIST!$L$10:$R$716,5,FALSE)=0,"",SUBSTITUTE(VLOOKUP($J632,INSTRUMENT_LIST!$L$10:$R$716,5,FALSE),"LOCAL CONTROL STATION","LCS")),"")</f>
        <v xml:space="preserve"> </v>
      </c>
      <c r="O632" s="476" t="str">
        <f>IF($J632&lt;&gt;"",IF(VLOOKUP($J632,INSTRUMENT_LIST!$L$10:$R$716,6,FALSE)=0,"",VLOOKUP($J632,INSTRUMENT_LIST!$L$10:$R$716,6,FALSE)),"")</f>
        <v/>
      </c>
      <c r="P632" s="476" t="str">
        <f>IF($J632&lt;&gt;"",IF(VLOOKUP($J632,INSTRUMENT_LIST!$L$10:$R$716,7,FALSE)=0,"",VLOOKUP($J632,INSTRUMENT_LIST!$L$10:$R$716,7,FALSE)),"")</f>
        <v/>
      </c>
      <c r="Q632" s="476" t="str">
        <f t="shared" si="240"/>
        <v xml:space="preserve">  </v>
      </c>
      <c r="R632" s="476"/>
      <c r="S632" s="476"/>
      <c r="T632" s="476"/>
      <c r="U632" s="476"/>
      <c r="V632" s="476"/>
      <c r="W632" s="476"/>
      <c r="X632" s="476"/>
      <c r="Y632" s="476"/>
      <c r="Z632" s="476"/>
      <c r="AA632" s="476"/>
      <c r="AB632" s="477" t="str">
        <f t="shared" si="241"/>
        <v>DO_0804.06</v>
      </c>
      <c r="AC632" s="474"/>
      <c r="AD632" s="474"/>
      <c r="AE632" s="478" t="str">
        <f t="shared" si="242"/>
        <v>SL3-SLW-RCP1</v>
      </c>
    </row>
    <row r="633" spans="1:31" s="479" customFormat="1" ht="15" customHeight="1" x14ac:dyDescent="0.25">
      <c r="A633" s="510" t="s">
        <v>9</v>
      </c>
      <c r="B633" s="470" t="s">
        <v>523</v>
      </c>
      <c r="C633" s="491" t="s">
        <v>682</v>
      </c>
      <c r="D633" s="472" t="str">
        <f t="shared" si="243"/>
        <v>04</v>
      </c>
      <c r="E633" s="472" t="s">
        <v>680</v>
      </c>
      <c r="F633" s="473" t="str">
        <f>IFERROR(CONCATENATE(VLOOKUP(G633,'LOOK-UP TABLES'!$E$9:$J$32,5,FALSE),C633,D633,VLOOKUP(G633,'LOOK-UP TABLES'!$E$9:$J$32,6,FALSE),E633),"")</f>
        <v>O_0804-07</v>
      </c>
      <c r="G633" s="473" t="s">
        <v>1019</v>
      </c>
      <c r="H633" s="474" t="str">
        <f>IFERROR(VLOOKUP(G633,'LOOK-UP TABLES'!$E$9:$J$32,2,FALSE),"")</f>
        <v>DO</v>
      </c>
      <c r="I633" s="473" t="str">
        <f>IFERROR(VLOOKUP(G633,'LOOK-UP TABLES'!$E$9:$J$32,3,FALSE),"")</f>
        <v>120V</v>
      </c>
      <c r="J633" s="297"/>
      <c r="K633" s="512" t="str">
        <f t="shared" si="239"/>
        <v>SPARE</v>
      </c>
      <c r="L633" s="475"/>
      <c r="M633" s="476" t="str">
        <f>IF($J633&lt;&gt;"",IF(VLOOKUP($J633,INSTRUMENT_LIST!$L$10:$R$716,3,FALSE)=0,"",VLOOKUP($J633,INSTRUMENT_LIST!$L$10:$R$716,3,FALSE)),"")</f>
        <v/>
      </c>
      <c r="N633" s="476" t="str">
        <f>IF($J633&lt;&gt;"",IF(VLOOKUP($J633,INSTRUMENT_LIST!$L$10:$R$716,4,FALSE)=0,"",VLOOKUP($J633,INSTRUMENT_LIST!$L$10:$R$716,4,FALSE)),"")&amp;" "&amp;IF($J633&lt;&gt;"",IF(VLOOKUP($J633,INSTRUMENT_LIST!$L$10:$R$716,5,FALSE)=0,"",SUBSTITUTE(VLOOKUP($J633,INSTRUMENT_LIST!$L$10:$R$716,5,FALSE),"LOCAL CONTROL STATION","LCS")),"")</f>
        <v xml:space="preserve"> </v>
      </c>
      <c r="O633" s="476" t="str">
        <f>IF($J633&lt;&gt;"",IF(VLOOKUP($J633,INSTRUMENT_LIST!$L$10:$R$716,6,FALSE)=0,"",VLOOKUP($J633,INSTRUMENT_LIST!$L$10:$R$716,6,FALSE)),"")</f>
        <v/>
      </c>
      <c r="P633" s="476" t="str">
        <f>IF($J633&lt;&gt;"",IF(VLOOKUP($J633,INSTRUMENT_LIST!$L$10:$R$716,7,FALSE)=0,"",VLOOKUP($J633,INSTRUMENT_LIST!$L$10:$R$716,7,FALSE)),"")</f>
        <v/>
      </c>
      <c r="Q633" s="476" t="str">
        <f t="shared" si="240"/>
        <v xml:space="preserve">  </v>
      </c>
      <c r="R633" s="476"/>
      <c r="S633" s="476"/>
      <c r="T633" s="476"/>
      <c r="U633" s="476"/>
      <c r="V633" s="476"/>
      <c r="W633" s="476"/>
      <c r="X633" s="476"/>
      <c r="Y633" s="476"/>
      <c r="Z633" s="476"/>
      <c r="AA633" s="476"/>
      <c r="AB633" s="477" t="str">
        <f t="shared" si="241"/>
        <v>DO_0804.07</v>
      </c>
      <c r="AC633" s="474"/>
      <c r="AD633" s="474"/>
      <c r="AE633" s="478" t="str">
        <f t="shared" si="242"/>
        <v>SL3-SLW-RCP1</v>
      </c>
    </row>
    <row r="634" spans="1:31" s="479" customFormat="1" ht="15" customHeight="1" x14ac:dyDescent="0.25">
      <c r="A634" s="510" t="s">
        <v>9</v>
      </c>
      <c r="B634" s="470" t="s">
        <v>523</v>
      </c>
      <c r="C634" s="491" t="s">
        <v>682</v>
      </c>
      <c r="D634" s="472" t="str">
        <f t="shared" si="243"/>
        <v>04</v>
      </c>
      <c r="E634" s="472" t="s">
        <v>682</v>
      </c>
      <c r="F634" s="473" t="str">
        <f>IFERROR(CONCATENATE(VLOOKUP(G634,'LOOK-UP TABLES'!$E$9:$J$32,5,FALSE),C634,D634,VLOOKUP(G634,'LOOK-UP TABLES'!$E$9:$J$32,6,FALSE),E634),"")</f>
        <v>O_0804-08</v>
      </c>
      <c r="G634" s="473" t="s">
        <v>1019</v>
      </c>
      <c r="H634" s="474" t="str">
        <f>IFERROR(VLOOKUP(G634,'LOOK-UP TABLES'!$E$9:$J$32,2,FALSE),"")</f>
        <v>DO</v>
      </c>
      <c r="I634" s="473" t="str">
        <f>IFERROR(VLOOKUP(G634,'LOOK-UP TABLES'!$E$9:$J$32,3,FALSE),"")</f>
        <v>120V</v>
      </c>
      <c r="J634" s="297"/>
      <c r="K634" s="512" t="str">
        <f t="shared" si="239"/>
        <v>SPARE</v>
      </c>
      <c r="L634" s="475"/>
      <c r="M634" s="476" t="str">
        <f>IF($J634&lt;&gt;"",IF(VLOOKUP($J634,INSTRUMENT_LIST!$L$10:$R$716,3,FALSE)=0,"",VLOOKUP($J634,INSTRUMENT_LIST!$L$10:$R$716,3,FALSE)),"")</f>
        <v/>
      </c>
      <c r="N634" s="476" t="str">
        <f>IF($J634&lt;&gt;"",IF(VLOOKUP($J634,INSTRUMENT_LIST!$L$10:$R$716,4,FALSE)=0,"",VLOOKUP($J634,INSTRUMENT_LIST!$L$10:$R$716,4,FALSE)),"")&amp;" "&amp;IF($J634&lt;&gt;"",IF(VLOOKUP($J634,INSTRUMENT_LIST!$L$10:$R$716,5,FALSE)=0,"",SUBSTITUTE(VLOOKUP($J634,INSTRUMENT_LIST!$L$10:$R$716,5,FALSE),"LOCAL CONTROL STATION","LCS")),"")</f>
        <v xml:space="preserve"> </v>
      </c>
      <c r="O634" s="476" t="str">
        <f>IF($J634&lt;&gt;"",IF(VLOOKUP($J634,INSTRUMENT_LIST!$L$10:$R$716,6,FALSE)=0,"",VLOOKUP($J634,INSTRUMENT_LIST!$L$10:$R$716,6,FALSE)),"")</f>
        <v/>
      </c>
      <c r="P634" s="476" t="str">
        <f>IF($J634&lt;&gt;"",IF(VLOOKUP($J634,INSTRUMENT_LIST!$L$10:$R$716,7,FALSE)=0,"",VLOOKUP($J634,INSTRUMENT_LIST!$L$10:$R$716,7,FALSE)),"")</f>
        <v/>
      </c>
      <c r="Q634" s="476" t="str">
        <f t="shared" si="240"/>
        <v xml:space="preserve">  </v>
      </c>
      <c r="R634" s="476"/>
      <c r="S634" s="476"/>
      <c r="T634" s="476"/>
      <c r="U634" s="476"/>
      <c r="V634" s="476"/>
      <c r="W634" s="476"/>
      <c r="X634" s="476"/>
      <c r="Y634" s="476"/>
      <c r="Z634" s="476"/>
      <c r="AA634" s="476"/>
      <c r="AB634" s="477" t="str">
        <f t="shared" si="241"/>
        <v>DO_0804.08</v>
      </c>
      <c r="AC634" s="474"/>
      <c r="AD634" s="474"/>
      <c r="AE634" s="478" t="str">
        <f t="shared" si="242"/>
        <v>SL3-SLW-RCP1</v>
      </c>
    </row>
    <row r="635" spans="1:31" s="479" customFormat="1" ht="15" customHeight="1" x14ac:dyDescent="0.25">
      <c r="A635" s="510" t="s">
        <v>9</v>
      </c>
      <c r="B635" s="470" t="s">
        <v>523</v>
      </c>
      <c r="C635" s="491" t="s">
        <v>682</v>
      </c>
      <c r="D635" s="472" t="str">
        <f t="shared" si="243"/>
        <v>04</v>
      </c>
      <c r="E635" s="472" t="s">
        <v>683</v>
      </c>
      <c r="F635" s="473" t="str">
        <f>IFERROR(CONCATENATE(VLOOKUP(G635,'LOOK-UP TABLES'!$E$9:$J$32,5,FALSE),C635,D635,VLOOKUP(G635,'LOOK-UP TABLES'!$E$9:$J$32,6,FALSE),E635),"")</f>
        <v>O_0804-09</v>
      </c>
      <c r="G635" s="473" t="s">
        <v>1019</v>
      </c>
      <c r="H635" s="474" t="str">
        <f>IFERROR(VLOOKUP(G635,'LOOK-UP TABLES'!$E$9:$J$32,2,FALSE),"")</f>
        <v>DO</v>
      </c>
      <c r="I635" s="473" t="str">
        <f>IFERROR(VLOOKUP(G635,'LOOK-UP TABLES'!$E$9:$J$32,3,FALSE),"")</f>
        <v>120V</v>
      </c>
      <c r="J635" s="297"/>
      <c r="K635" s="512" t="str">
        <f t="shared" si="239"/>
        <v>SPARE</v>
      </c>
      <c r="L635" s="475"/>
      <c r="M635" s="476" t="str">
        <f>IF($J635&lt;&gt;"",IF(VLOOKUP($J635,INSTRUMENT_LIST!$L$10:$R$716,3,FALSE)=0,"",VLOOKUP($J635,INSTRUMENT_LIST!$L$10:$R$716,3,FALSE)),"")</f>
        <v/>
      </c>
      <c r="N635" s="476" t="str">
        <f>IF($J635&lt;&gt;"",IF(VLOOKUP($J635,INSTRUMENT_LIST!$L$10:$R$716,4,FALSE)=0,"",VLOOKUP($J635,INSTRUMENT_LIST!$L$10:$R$716,4,FALSE)),"")&amp;" "&amp;IF($J635&lt;&gt;"",IF(VLOOKUP($J635,INSTRUMENT_LIST!$L$10:$R$716,5,FALSE)=0,"",SUBSTITUTE(VLOOKUP($J635,INSTRUMENT_LIST!$L$10:$R$716,5,FALSE),"LOCAL CONTROL STATION","LCS")),"")</f>
        <v xml:space="preserve"> </v>
      </c>
      <c r="O635" s="476" t="str">
        <f>IF($J635&lt;&gt;"",IF(VLOOKUP($J635,INSTRUMENT_LIST!$L$10:$R$716,6,FALSE)=0,"",VLOOKUP($J635,INSTRUMENT_LIST!$L$10:$R$716,6,FALSE)),"")</f>
        <v/>
      </c>
      <c r="P635" s="476" t="str">
        <f>IF($J635&lt;&gt;"",IF(VLOOKUP($J635,INSTRUMENT_LIST!$L$10:$R$716,7,FALSE)=0,"",VLOOKUP($J635,INSTRUMENT_LIST!$L$10:$R$716,7,FALSE)),"")</f>
        <v/>
      </c>
      <c r="Q635" s="476" t="str">
        <f t="shared" si="240"/>
        <v xml:space="preserve">  </v>
      </c>
      <c r="R635" s="476"/>
      <c r="S635" s="476"/>
      <c r="T635" s="476"/>
      <c r="U635" s="476"/>
      <c r="V635" s="476"/>
      <c r="W635" s="476"/>
      <c r="X635" s="476"/>
      <c r="Y635" s="476"/>
      <c r="Z635" s="476"/>
      <c r="AA635" s="476"/>
      <c r="AB635" s="477" t="str">
        <f t="shared" si="241"/>
        <v>DO_0804.09</v>
      </c>
      <c r="AC635" s="474"/>
      <c r="AD635" s="474"/>
      <c r="AE635" s="478" t="str">
        <f t="shared" si="242"/>
        <v>SL3-SLW-RCP1</v>
      </c>
    </row>
    <row r="636" spans="1:31" s="479" customFormat="1" ht="15" customHeight="1" x14ac:dyDescent="0.25">
      <c r="A636" s="510" t="s">
        <v>9</v>
      </c>
      <c r="B636" s="470" t="s">
        <v>523</v>
      </c>
      <c r="C636" s="491" t="s">
        <v>682</v>
      </c>
      <c r="D636" s="472" t="str">
        <f t="shared" si="243"/>
        <v>04</v>
      </c>
      <c r="E636" s="472" t="s">
        <v>582</v>
      </c>
      <c r="F636" s="473" t="str">
        <f>IFERROR(CONCATENATE(VLOOKUP(G636,'LOOK-UP TABLES'!$E$9:$J$32,5,FALSE),C636,D636,VLOOKUP(G636,'LOOK-UP TABLES'!$E$9:$J$32,6,FALSE),E636),"")</f>
        <v>O_0804-10</v>
      </c>
      <c r="G636" s="473" t="s">
        <v>1019</v>
      </c>
      <c r="H636" s="474" t="str">
        <f>IFERROR(VLOOKUP(G636,'LOOK-UP TABLES'!$E$9:$J$32,2,FALSE),"")</f>
        <v>DO</v>
      </c>
      <c r="I636" s="473" t="str">
        <f>IFERROR(VLOOKUP(G636,'LOOK-UP TABLES'!$E$9:$J$32,3,FALSE),"")</f>
        <v>120V</v>
      </c>
      <c r="J636" s="297"/>
      <c r="K636" s="512" t="str">
        <f t="shared" si="239"/>
        <v>SPARE</v>
      </c>
      <c r="L636" s="475"/>
      <c r="M636" s="476" t="str">
        <f>IF($J636&lt;&gt;"",IF(VLOOKUP($J636,INSTRUMENT_LIST!$L$10:$R$716,3,FALSE)=0,"",VLOOKUP($J636,INSTRUMENT_LIST!$L$10:$R$716,3,FALSE)),"")</f>
        <v/>
      </c>
      <c r="N636" s="476" t="str">
        <f>IF($J636&lt;&gt;"",IF(VLOOKUP($J636,INSTRUMENT_LIST!$L$10:$R$716,4,FALSE)=0,"",VLOOKUP($J636,INSTRUMENT_LIST!$L$10:$R$716,4,FALSE)),"")&amp;" "&amp;IF($J636&lt;&gt;"",IF(VLOOKUP($J636,INSTRUMENT_LIST!$L$10:$R$716,5,FALSE)=0,"",SUBSTITUTE(VLOOKUP($J636,INSTRUMENT_LIST!$L$10:$R$716,5,FALSE),"LOCAL CONTROL STATION","LCS")),"")</f>
        <v xml:space="preserve"> </v>
      </c>
      <c r="O636" s="476" t="str">
        <f>IF($J636&lt;&gt;"",IF(VLOOKUP($J636,INSTRUMENT_LIST!$L$10:$R$716,6,FALSE)=0,"",VLOOKUP($J636,INSTRUMENT_LIST!$L$10:$R$716,6,FALSE)),"")</f>
        <v/>
      </c>
      <c r="P636" s="476" t="str">
        <f>IF($J636&lt;&gt;"",IF(VLOOKUP($J636,INSTRUMENT_LIST!$L$10:$R$716,7,FALSE)=0,"",VLOOKUP($J636,INSTRUMENT_LIST!$L$10:$R$716,7,FALSE)),"")</f>
        <v/>
      </c>
      <c r="Q636" s="476" t="str">
        <f t="shared" si="240"/>
        <v xml:space="preserve">  </v>
      </c>
      <c r="R636" s="476"/>
      <c r="S636" s="476"/>
      <c r="T636" s="476"/>
      <c r="U636" s="476"/>
      <c r="V636" s="476"/>
      <c r="W636" s="476"/>
      <c r="X636" s="476"/>
      <c r="Y636" s="476"/>
      <c r="Z636" s="476"/>
      <c r="AA636" s="476"/>
      <c r="AB636" s="477" t="str">
        <f t="shared" si="241"/>
        <v>DO_0804.10</v>
      </c>
      <c r="AC636" s="474"/>
      <c r="AD636" s="474"/>
      <c r="AE636" s="478" t="str">
        <f t="shared" si="242"/>
        <v>SL3-SLW-RCP1</v>
      </c>
    </row>
    <row r="637" spans="1:31" s="479" customFormat="1" ht="15" customHeight="1" x14ac:dyDescent="0.25">
      <c r="A637" s="510" t="s">
        <v>9</v>
      </c>
      <c r="B637" s="470" t="s">
        <v>523</v>
      </c>
      <c r="C637" s="491" t="s">
        <v>682</v>
      </c>
      <c r="D637" s="472" t="str">
        <f t="shared" si="243"/>
        <v>04</v>
      </c>
      <c r="E637" s="472" t="s">
        <v>392</v>
      </c>
      <c r="F637" s="473" t="str">
        <f>IFERROR(CONCATENATE(VLOOKUP(G637,'LOOK-UP TABLES'!$E$9:$J$32,5,FALSE),C637,D637,VLOOKUP(G637,'LOOK-UP TABLES'!$E$9:$J$32,6,FALSE),E637),"")</f>
        <v>O_0804-11</v>
      </c>
      <c r="G637" s="473" t="s">
        <v>1019</v>
      </c>
      <c r="H637" s="474" t="str">
        <f>IFERROR(VLOOKUP(G637,'LOOK-UP TABLES'!$E$9:$J$32,2,FALSE),"")</f>
        <v>DO</v>
      </c>
      <c r="I637" s="473" t="str">
        <f>IFERROR(VLOOKUP(G637,'LOOK-UP TABLES'!$E$9:$J$32,3,FALSE),"")</f>
        <v>120V</v>
      </c>
      <c r="J637" s="297"/>
      <c r="K637" s="512" t="str">
        <f t="shared" si="239"/>
        <v>SPARE</v>
      </c>
      <c r="L637" s="475"/>
      <c r="M637" s="476" t="str">
        <f>IF($J637&lt;&gt;"",IF(VLOOKUP($J637,INSTRUMENT_LIST!$L$10:$R$716,3,FALSE)=0,"",VLOOKUP($J637,INSTRUMENT_LIST!$L$10:$R$716,3,FALSE)),"")</f>
        <v/>
      </c>
      <c r="N637" s="476" t="str">
        <f>IF($J637&lt;&gt;"",IF(VLOOKUP($J637,INSTRUMENT_LIST!$L$10:$R$716,4,FALSE)=0,"",VLOOKUP($J637,INSTRUMENT_LIST!$L$10:$R$716,4,FALSE)),"")&amp;" "&amp;IF($J637&lt;&gt;"",IF(VLOOKUP($J637,INSTRUMENT_LIST!$L$10:$R$716,5,FALSE)=0,"",SUBSTITUTE(VLOOKUP($J637,INSTRUMENT_LIST!$L$10:$R$716,5,FALSE),"LOCAL CONTROL STATION","LCS")),"")</f>
        <v xml:space="preserve"> </v>
      </c>
      <c r="O637" s="476" t="str">
        <f>IF($J637&lt;&gt;"",IF(VLOOKUP($J637,INSTRUMENT_LIST!$L$10:$R$716,6,FALSE)=0,"",VLOOKUP($J637,INSTRUMENT_LIST!$L$10:$R$716,6,FALSE)),"")</f>
        <v/>
      </c>
      <c r="P637" s="476" t="str">
        <f>IF($J637&lt;&gt;"",IF(VLOOKUP($J637,INSTRUMENT_LIST!$L$10:$R$716,7,FALSE)=0,"",VLOOKUP($J637,INSTRUMENT_LIST!$L$10:$R$716,7,FALSE)),"")</f>
        <v/>
      </c>
      <c r="Q637" s="476" t="str">
        <f t="shared" si="240"/>
        <v xml:space="preserve">  </v>
      </c>
      <c r="R637" s="476"/>
      <c r="S637" s="476"/>
      <c r="T637" s="476"/>
      <c r="U637" s="476"/>
      <c r="V637" s="476"/>
      <c r="W637" s="476"/>
      <c r="X637" s="476"/>
      <c r="Y637" s="476"/>
      <c r="Z637" s="476"/>
      <c r="AA637" s="476"/>
      <c r="AB637" s="477" t="str">
        <f t="shared" si="241"/>
        <v>DO_0804.11</v>
      </c>
      <c r="AC637" s="474"/>
      <c r="AD637" s="474"/>
      <c r="AE637" s="478" t="str">
        <f t="shared" si="242"/>
        <v>SL3-SLW-RCP1</v>
      </c>
    </row>
    <row r="638" spans="1:31" s="479" customFormat="1" ht="15" customHeight="1" x14ac:dyDescent="0.25">
      <c r="A638" s="510" t="s">
        <v>9</v>
      </c>
      <c r="B638" s="470" t="s">
        <v>523</v>
      </c>
      <c r="C638" s="491" t="s">
        <v>682</v>
      </c>
      <c r="D638" s="472" t="str">
        <f t="shared" si="243"/>
        <v>04</v>
      </c>
      <c r="E638" s="472" t="s">
        <v>396</v>
      </c>
      <c r="F638" s="473" t="str">
        <f>IFERROR(CONCATENATE(VLOOKUP(G638,'LOOK-UP TABLES'!$E$9:$J$32,5,FALSE),C638,D638,VLOOKUP(G638,'LOOK-UP TABLES'!$E$9:$J$32,6,FALSE),E638),"")</f>
        <v>O_0804-12</v>
      </c>
      <c r="G638" s="473" t="s">
        <v>1019</v>
      </c>
      <c r="H638" s="474" t="str">
        <f>IFERROR(VLOOKUP(G638,'LOOK-UP TABLES'!$E$9:$J$32,2,FALSE),"")</f>
        <v>DO</v>
      </c>
      <c r="I638" s="473" t="str">
        <f>IFERROR(VLOOKUP(G638,'LOOK-UP TABLES'!$E$9:$J$32,3,FALSE),"")</f>
        <v>120V</v>
      </c>
      <c r="J638" s="297"/>
      <c r="K638" s="512" t="str">
        <f t="shared" si="239"/>
        <v>SPARE</v>
      </c>
      <c r="L638" s="475"/>
      <c r="M638" s="476" t="str">
        <f>IF($J638&lt;&gt;"",IF(VLOOKUP($J638,INSTRUMENT_LIST!$L$10:$R$716,3,FALSE)=0,"",VLOOKUP($J638,INSTRUMENT_LIST!$L$10:$R$716,3,FALSE)),"")</f>
        <v/>
      </c>
      <c r="N638" s="476" t="str">
        <f>IF($J638&lt;&gt;"",IF(VLOOKUP($J638,INSTRUMENT_LIST!$L$10:$R$716,4,FALSE)=0,"",VLOOKUP($J638,INSTRUMENT_LIST!$L$10:$R$716,4,FALSE)),"")&amp;" "&amp;IF($J638&lt;&gt;"",IF(VLOOKUP($J638,INSTRUMENT_LIST!$L$10:$R$716,5,FALSE)=0,"",SUBSTITUTE(VLOOKUP($J638,INSTRUMENT_LIST!$L$10:$R$716,5,FALSE),"LOCAL CONTROL STATION","LCS")),"")</f>
        <v xml:space="preserve"> </v>
      </c>
      <c r="O638" s="476" t="str">
        <f>IF($J638&lt;&gt;"",IF(VLOOKUP($J638,INSTRUMENT_LIST!$L$10:$R$716,6,FALSE)=0,"",VLOOKUP($J638,INSTRUMENT_LIST!$L$10:$R$716,6,FALSE)),"")</f>
        <v/>
      </c>
      <c r="P638" s="476" t="str">
        <f>IF($J638&lt;&gt;"",IF(VLOOKUP($J638,INSTRUMENT_LIST!$L$10:$R$716,7,FALSE)=0,"",VLOOKUP($J638,INSTRUMENT_LIST!$L$10:$R$716,7,FALSE)),"")</f>
        <v/>
      </c>
      <c r="Q638" s="476" t="str">
        <f t="shared" si="240"/>
        <v xml:space="preserve">  </v>
      </c>
      <c r="R638" s="476"/>
      <c r="S638" s="476"/>
      <c r="T638" s="476"/>
      <c r="U638" s="476"/>
      <c r="V638" s="476"/>
      <c r="W638" s="476"/>
      <c r="X638" s="476"/>
      <c r="Y638" s="476"/>
      <c r="Z638" s="476"/>
      <c r="AA638" s="476"/>
      <c r="AB638" s="477" t="str">
        <f t="shared" si="241"/>
        <v>DO_0804.12</v>
      </c>
      <c r="AC638" s="474"/>
      <c r="AD638" s="474"/>
      <c r="AE638" s="478" t="str">
        <f t="shared" si="242"/>
        <v>SL3-SLW-RCP1</v>
      </c>
    </row>
    <row r="639" spans="1:31" s="479" customFormat="1" ht="15" customHeight="1" x14ac:dyDescent="0.25">
      <c r="A639" s="510" t="s">
        <v>9</v>
      </c>
      <c r="B639" s="470" t="s">
        <v>523</v>
      </c>
      <c r="C639" s="491" t="s">
        <v>682</v>
      </c>
      <c r="D639" s="472" t="str">
        <f t="shared" si="243"/>
        <v>04</v>
      </c>
      <c r="E639" s="472" t="s">
        <v>586</v>
      </c>
      <c r="F639" s="473" t="str">
        <f>IFERROR(CONCATENATE(VLOOKUP(G639,'LOOK-UP TABLES'!$E$9:$J$32,5,FALSE),C639,D639,VLOOKUP(G639,'LOOK-UP TABLES'!$E$9:$J$32,6,FALSE),E639),"")</f>
        <v>O_0804-13</v>
      </c>
      <c r="G639" s="473" t="s">
        <v>1019</v>
      </c>
      <c r="H639" s="474" t="str">
        <f>IFERROR(VLOOKUP(G639,'LOOK-UP TABLES'!$E$9:$J$32,2,FALSE),"")</f>
        <v>DO</v>
      </c>
      <c r="I639" s="473" t="str">
        <f>IFERROR(VLOOKUP(G639,'LOOK-UP TABLES'!$E$9:$J$32,3,FALSE),"")</f>
        <v>120V</v>
      </c>
      <c r="J639" s="297"/>
      <c r="K639" s="512" t="str">
        <f t="shared" si="239"/>
        <v>SPARE</v>
      </c>
      <c r="L639" s="475"/>
      <c r="M639" s="476" t="str">
        <f>IF($J639&lt;&gt;"",IF(VLOOKUP($J639,INSTRUMENT_LIST!$L$10:$R$716,3,FALSE)=0,"",VLOOKUP($J639,INSTRUMENT_LIST!$L$10:$R$716,3,FALSE)),"")</f>
        <v/>
      </c>
      <c r="N639" s="476" t="str">
        <f>IF($J639&lt;&gt;"",IF(VLOOKUP($J639,INSTRUMENT_LIST!$L$10:$R$716,4,FALSE)=0,"",VLOOKUP($J639,INSTRUMENT_LIST!$L$10:$R$716,4,FALSE)),"")&amp;" "&amp;IF($J639&lt;&gt;"",IF(VLOOKUP($J639,INSTRUMENT_LIST!$L$10:$R$716,5,FALSE)=0,"",SUBSTITUTE(VLOOKUP($J639,INSTRUMENT_LIST!$L$10:$R$716,5,FALSE),"LOCAL CONTROL STATION","LCS")),"")</f>
        <v xml:space="preserve"> </v>
      </c>
      <c r="O639" s="476" t="str">
        <f>IF($J639&lt;&gt;"",IF(VLOOKUP($J639,INSTRUMENT_LIST!$L$10:$R$716,6,FALSE)=0,"",VLOOKUP($J639,INSTRUMENT_LIST!$L$10:$R$716,6,FALSE)),"")</f>
        <v/>
      </c>
      <c r="P639" s="476" t="str">
        <f>IF($J639&lt;&gt;"",IF(VLOOKUP($J639,INSTRUMENT_LIST!$L$10:$R$716,7,FALSE)=0,"",VLOOKUP($J639,INSTRUMENT_LIST!$L$10:$R$716,7,FALSE)),"")</f>
        <v/>
      </c>
      <c r="Q639" s="476" t="str">
        <f t="shared" si="240"/>
        <v xml:space="preserve">  </v>
      </c>
      <c r="R639" s="476"/>
      <c r="S639" s="476"/>
      <c r="T639" s="476"/>
      <c r="U639" s="476"/>
      <c r="V639" s="476"/>
      <c r="W639" s="476"/>
      <c r="X639" s="476"/>
      <c r="Y639" s="476"/>
      <c r="Z639" s="476"/>
      <c r="AA639" s="476"/>
      <c r="AB639" s="477" t="str">
        <f t="shared" si="241"/>
        <v>DO_0804.13</v>
      </c>
      <c r="AC639" s="474"/>
      <c r="AD639" s="474"/>
      <c r="AE639" s="478" t="str">
        <f t="shared" si="242"/>
        <v>SL3-SLW-RCP1</v>
      </c>
    </row>
    <row r="640" spans="1:31" s="479" customFormat="1" ht="15" customHeight="1" x14ac:dyDescent="0.25">
      <c r="A640" s="510" t="s">
        <v>9</v>
      </c>
      <c r="B640" s="470" t="s">
        <v>523</v>
      </c>
      <c r="C640" s="491" t="s">
        <v>682</v>
      </c>
      <c r="D640" s="472" t="str">
        <f t="shared" si="243"/>
        <v>04</v>
      </c>
      <c r="E640" s="472" t="s">
        <v>589</v>
      </c>
      <c r="F640" s="473" t="str">
        <f>IFERROR(CONCATENATE(VLOOKUP(G640,'LOOK-UP TABLES'!$E$9:$J$32,5,FALSE),C640,D640,VLOOKUP(G640,'LOOK-UP TABLES'!$E$9:$J$32,6,FALSE),E640),"")</f>
        <v>O_0804-14</v>
      </c>
      <c r="G640" s="473" t="s">
        <v>1019</v>
      </c>
      <c r="H640" s="474" t="str">
        <f>IFERROR(VLOOKUP(G640,'LOOK-UP TABLES'!$E$9:$J$32,2,FALSE),"")</f>
        <v>DO</v>
      </c>
      <c r="I640" s="473" t="str">
        <f>IFERROR(VLOOKUP(G640,'LOOK-UP TABLES'!$E$9:$J$32,3,FALSE),"")</f>
        <v>120V</v>
      </c>
      <c r="J640" s="297"/>
      <c r="K640" s="512" t="str">
        <f t="shared" si="239"/>
        <v>SPARE</v>
      </c>
      <c r="L640" s="475"/>
      <c r="M640" s="476" t="str">
        <f>IF($J640&lt;&gt;"",IF(VLOOKUP($J640,INSTRUMENT_LIST!$L$10:$R$716,3,FALSE)=0,"",VLOOKUP($J640,INSTRUMENT_LIST!$L$10:$R$716,3,FALSE)),"")</f>
        <v/>
      </c>
      <c r="N640" s="476" t="str">
        <f>IF($J640&lt;&gt;"",IF(VLOOKUP($J640,INSTRUMENT_LIST!$L$10:$R$716,4,FALSE)=0,"",VLOOKUP($J640,INSTRUMENT_LIST!$L$10:$R$716,4,FALSE)),"")&amp;" "&amp;IF($J640&lt;&gt;"",IF(VLOOKUP($J640,INSTRUMENT_LIST!$L$10:$R$716,5,FALSE)=0,"",SUBSTITUTE(VLOOKUP($J640,INSTRUMENT_LIST!$L$10:$R$716,5,FALSE),"LOCAL CONTROL STATION","LCS")),"")</f>
        <v xml:space="preserve"> </v>
      </c>
      <c r="O640" s="476" t="str">
        <f>IF($J640&lt;&gt;"",IF(VLOOKUP($J640,INSTRUMENT_LIST!$L$10:$R$716,6,FALSE)=0,"",VLOOKUP($J640,INSTRUMENT_LIST!$L$10:$R$716,6,FALSE)),"")</f>
        <v/>
      </c>
      <c r="P640" s="476" t="str">
        <f>IF($J640&lt;&gt;"",IF(VLOOKUP($J640,INSTRUMENT_LIST!$L$10:$R$716,7,FALSE)=0,"",VLOOKUP($J640,INSTRUMENT_LIST!$L$10:$R$716,7,FALSE)),"")</f>
        <v/>
      </c>
      <c r="Q640" s="476" t="str">
        <f t="shared" si="240"/>
        <v xml:space="preserve">  </v>
      </c>
      <c r="R640" s="476"/>
      <c r="S640" s="476"/>
      <c r="T640" s="476"/>
      <c r="U640" s="476"/>
      <c r="V640" s="476"/>
      <c r="W640" s="476"/>
      <c r="X640" s="476"/>
      <c r="Y640" s="476"/>
      <c r="Z640" s="476"/>
      <c r="AA640" s="476"/>
      <c r="AB640" s="477" t="str">
        <f t="shared" si="241"/>
        <v>DO_0804.14</v>
      </c>
      <c r="AC640" s="474"/>
      <c r="AD640" s="474"/>
      <c r="AE640" s="478" t="str">
        <f t="shared" si="242"/>
        <v>SL3-SLW-RCP1</v>
      </c>
    </row>
    <row r="641" spans="1:35" s="479" customFormat="1" ht="15" customHeight="1" x14ac:dyDescent="0.25">
      <c r="A641" s="510" t="s">
        <v>9</v>
      </c>
      <c r="B641" s="470" t="s">
        <v>523</v>
      </c>
      <c r="C641" s="491" t="s">
        <v>682</v>
      </c>
      <c r="D641" s="472" t="str">
        <f t="shared" si="243"/>
        <v>04</v>
      </c>
      <c r="E641" s="472" t="s">
        <v>591</v>
      </c>
      <c r="F641" s="473" t="str">
        <f>IFERROR(CONCATENATE(VLOOKUP(G641,'LOOK-UP TABLES'!$E$9:$J$32,5,FALSE),C641,D641,VLOOKUP(G641,'LOOK-UP TABLES'!$E$9:$J$32,6,FALSE),E641),"")</f>
        <v>O_0804-15</v>
      </c>
      <c r="G641" s="473" t="s">
        <v>1019</v>
      </c>
      <c r="H641" s="474" t="str">
        <f>IFERROR(VLOOKUP(G641,'LOOK-UP TABLES'!$E$9:$J$32,2,FALSE),"")</f>
        <v>DO</v>
      </c>
      <c r="I641" s="473" t="str">
        <f>IFERROR(VLOOKUP(G641,'LOOK-UP TABLES'!$E$9:$J$32,3,FALSE),"")</f>
        <v>120V</v>
      </c>
      <c r="J641" s="297"/>
      <c r="K641" s="512" t="str">
        <f t="shared" si="239"/>
        <v>SPARE</v>
      </c>
      <c r="L641" s="475"/>
      <c r="M641" s="476" t="str">
        <f>IF($J641&lt;&gt;"",IF(VLOOKUP($J641,INSTRUMENT_LIST!$L$10:$R$716,3,FALSE)=0,"",VLOOKUP($J641,INSTRUMENT_LIST!$L$10:$R$716,3,FALSE)),"")</f>
        <v/>
      </c>
      <c r="N641" s="476" t="str">
        <f>IF($J641&lt;&gt;"",IF(VLOOKUP($J641,INSTRUMENT_LIST!$L$10:$R$716,4,FALSE)=0,"",VLOOKUP($J641,INSTRUMENT_LIST!$L$10:$R$716,4,FALSE)),"")&amp;" "&amp;IF($J641&lt;&gt;"",IF(VLOOKUP($J641,INSTRUMENT_LIST!$L$10:$R$716,5,FALSE)=0,"",SUBSTITUTE(VLOOKUP($J641,INSTRUMENT_LIST!$L$10:$R$716,5,FALSE),"LOCAL CONTROL STATION","LCS")),"")</f>
        <v xml:space="preserve"> </v>
      </c>
      <c r="O641" s="476" t="str">
        <f>IF($J641&lt;&gt;"",IF(VLOOKUP($J641,INSTRUMENT_LIST!$L$10:$R$716,6,FALSE)=0,"",VLOOKUP($J641,INSTRUMENT_LIST!$L$10:$R$716,6,FALSE)),"")</f>
        <v/>
      </c>
      <c r="P641" s="476" t="str">
        <f>IF($J641&lt;&gt;"",IF(VLOOKUP($J641,INSTRUMENT_LIST!$L$10:$R$716,7,FALSE)=0,"",VLOOKUP($J641,INSTRUMENT_LIST!$L$10:$R$716,7,FALSE)),"")</f>
        <v/>
      </c>
      <c r="Q641" s="476" t="str">
        <f t="shared" si="240"/>
        <v xml:space="preserve">  </v>
      </c>
      <c r="R641" s="476"/>
      <c r="S641" s="476"/>
      <c r="T641" s="476"/>
      <c r="U641" s="476"/>
      <c r="V641" s="476"/>
      <c r="W641" s="476"/>
      <c r="X641" s="476"/>
      <c r="Y641" s="476"/>
      <c r="Z641" s="476"/>
      <c r="AA641" s="476"/>
      <c r="AB641" s="477" t="str">
        <f t="shared" si="241"/>
        <v>DO_0804.15</v>
      </c>
      <c r="AC641" s="474"/>
      <c r="AD641" s="474"/>
      <c r="AE641" s="478" t="str">
        <f t="shared" si="242"/>
        <v>SL3-SLW-RCP1</v>
      </c>
    </row>
    <row r="642" spans="1:35" s="479" customFormat="1" ht="15" customHeight="1" x14ac:dyDescent="0.25">
      <c r="A642" s="496" t="s">
        <v>9</v>
      </c>
      <c r="B642" s="497" t="s">
        <v>523</v>
      </c>
      <c r="C642" s="498" t="s">
        <v>682</v>
      </c>
      <c r="D642" s="499" t="s">
        <v>676</v>
      </c>
      <c r="E642" s="500"/>
      <c r="F642" s="500"/>
      <c r="G642" s="500" t="s">
        <v>1028</v>
      </c>
      <c r="H642" s="501"/>
      <c r="I642" s="500"/>
      <c r="J642" s="502"/>
      <c r="K642" s="502"/>
      <c r="L642" s="503"/>
      <c r="M642" s="501"/>
      <c r="N642" s="501"/>
      <c r="O642" s="500"/>
      <c r="P642" s="500"/>
      <c r="Q642" s="500"/>
      <c r="R642" s="500"/>
      <c r="S642" s="500"/>
      <c r="T642" s="500"/>
      <c r="U642" s="500"/>
      <c r="V642" s="500"/>
      <c r="W642" s="500"/>
      <c r="X642" s="500"/>
      <c r="Y642" s="500"/>
      <c r="Z642" s="500"/>
      <c r="AA642" s="500"/>
      <c r="AB642" s="500"/>
      <c r="AC642" s="504"/>
      <c r="AD642" s="505"/>
      <c r="AE642" s="478" t="str">
        <f t="shared" si="242"/>
        <v>SL3-SLW-RCP1</v>
      </c>
    </row>
    <row r="643" spans="1:35" ht="15" customHeight="1" x14ac:dyDescent="0.25">
      <c r="A643" s="320"/>
      <c r="D643"/>
      <c r="E643"/>
      <c r="F643"/>
      <c r="G643"/>
      <c r="H643"/>
      <c r="I643"/>
      <c r="J643" s="336"/>
      <c r="K643" s="30"/>
      <c r="L643" s="350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 s="30"/>
      <c r="AD643" s="30"/>
      <c r="AF643"/>
      <c r="AG643"/>
      <c r="AH643"/>
      <c r="AI643"/>
    </row>
    <row r="644" spans="1:35" ht="15" customHeight="1" x14ac:dyDescent="0.25">
      <c r="A644" s="320"/>
      <c r="D644"/>
      <c r="E644"/>
      <c r="F644"/>
      <c r="G644"/>
      <c r="H644"/>
      <c r="I644"/>
      <c r="J644" s="336"/>
      <c r="K644" s="30"/>
      <c r="L644" s="350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 s="30"/>
      <c r="AD644" s="30"/>
      <c r="AF644"/>
      <c r="AG644"/>
      <c r="AH644"/>
      <c r="AI644"/>
    </row>
    <row r="645" spans="1:35" ht="15" customHeight="1" x14ac:dyDescent="0.25">
      <c r="A645" s="144"/>
      <c r="B645" s="252" t="s">
        <v>1103</v>
      </c>
      <c r="C645" s="64"/>
      <c r="D645" s="60"/>
      <c r="E645" s="64" t="s">
        <v>1104</v>
      </c>
      <c r="F645" s="61"/>
      <c r="G645" s="61"/>
      <c r="H645" s="340"/>
      <c r="I645" s="61"/>
      <c r="J645" s="344"/>
      <c r="K645" s="344"/>
      <c r="L645" s="345"/>
      <c r="M645" s="340"/>
      <c r="N645" s="340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4"/>
      <c r="AD645" s="65"/>
      <c r="AF645"/>
      <c r="AG645"/>
      <c r="AH645"/>
      <c r="AI645"/>
    </row>
    <row r="646" spans="1:35" ht="15" customHeight="1" x14ac:dyDescent="0.25">
      <c r="A646" s="265" t="s">
        <v>9</v>
      </c>
      <c r="B646" s="261" t="s">
        <v>523</v>
      </c>
      <c r="C646" s="145"/>
      <c r="D646" s="73"/>
      <c r="E646" s="73" t="s">
        <v>1105</v>
      </c>
      <c r="F646" s="29" t="str">
        <f>IFERROR(CONCATENATE(VLOOKUP(G646,'LOOK-UP TABLES'!$E$9:$J$101,5,FALSE),C646,D646,VLOOKUP(G646,'LOOK-UP TABLES'!$E$9:$J$101,6,FALSE),E646),"")</f>
        <v/>
      </c>
      <c r="G646" s="74" t="s">
        <v>1106</v>
      </c>
      <c r="H646" s="75" t="s">
        <v>1107</v>
      </c>
      <c r="I646" s="74"/>
      <c r="J646" s="138" t="s">
        <v>1108</v>
      </c>
      <c r="K646" s="75" t="str">
        <f t="shared" ref="K646:K672" si="244">IF(J646&lt;&gt;"",CONCATENATE(J646,L646),"SPARE")</f>
        <v>SLW-RCP1-FOPP1-PORT1-2</v>
      </c>
      <c r="L646" s="76"/>
      <c r="M646" s="143" t="s">
        <v>1109</v>
      </c>
      <c r="N646" s="143"/>
      <c r="O646" s="143"/>
      <c r="P646" s="143"/>
      <c r="Q646" s="143" t="str">
        <f t="shared" ref="Q646:Q672" si="245">CONCATENATE(M646,IF(M646&lt;&gt;""," ",""),N646,IF(N646&lt;&gt;""," ",""),O646,IF(O646&lt;&gt;""," ",""),P646,IF(P646&lt;&gt;""," ",""))</f>
        <v xml:space="preserve">OM3 Fiber Patch </v>
      </c>
      <c r="R646" s="161"/>
      <c r="S646" s="161"/>
      <c r="T646" s="161"/>
      <c r="U646" s="161"/>
      <c r="V646" s="161"/>
      <c r="W646" s="161"/>
      <c r="X646" s="161"/>
      <c r="Y646" s="161"/>
      <c r="Z646" s="161"/>
      <c r="AA646" s="161"/>
      <c r="AB646" s="68" t="str">
        <f t="shared" ref="AB646:AB672" si="246">IF((OR(H646="AI",H646="AO")),CONCATENATE(H646,"_",C646,D646,"_CH[",E646,"]"),CONCATENATE(H646,"_",C646,D646,".",E646))</f>
        <v>SFP_.1/1</v>
      </c>
      <c r="AC646" s="75"/>
      <c r="AD646" s="145"/>
      <c r="AE646" s="38" t="str">
        <f t="shared" ref="AE646:AE672" si="247">B646</f>
        <v>SL3-SLW-RCP1</v>
      </c>
      <c r="AF646"/>
      <c r="AG646"/>
      <c r="AH646"/>
      <c r="AI646"/>
    </row>
    <row r="647" spans="1:35" ht="15" customHeight="1" x14ac:dyDescent="0.25">
      <c r="A647" s="265" t="s">
        <v>9</v>
      </c>
      <c r="B647" s="261" t="s">
        <v>523</v>
      </c>
      <c r="C647" s="145"/>
      <c r="D647" s="73"/>
      <c r="E647" s="73" t="s">
        <v>1110</v>
      </c>
      <c r="F647" s="29" t="str">
        <f>IFERROR(CONCATENATE(VLOOKUP(G647,'LOOK-UP TABLES'!$E$9:$J$101,5,FALSE),C647,D647,VLOOKUP(G647,'LOOK-UP TABLES'!$E$9:$J$101,6,FALSE),E647),"")</f>
        <v/>
      </c>
      <c r="G647" s="74" t="s">
        <v>1106</v>
      </c>
      <c r="H647" s="75" t="s">
        <v>1107</v>
      </c>
      <c r="I647" s="74"/>
      <c r="J647" s="138"/>
      <c r="K647" s="75" t="str">
        <f t="shared" si="244"/>
        <v>SPARE</v>
      </c>
      <c r="L647" s="76"/>
      <c r="M647" s="143" t="str">
        <f>IF($J647&lt;&gt;"",IF(VLOOKUP($J647,INSTRUMENT_LIST!$L$10:$R$716,3,FALSE)=0,"",VLOOKUP($J647,INSTRUMENT_LIST!$L$10:$R$716,3,FALSE)),"")</f>
        <v/>
      </c>
      <c r="N647" s="143" t="str">
        <f>IF($J647&lt;&gt;"",IF(VLOOKUP($J647,INSTRUMENT_LIST!$L$10:$R$716,4,FALSE)=0,"",VLOOKUP($J647,INSTRUMENT_LIST!$L$10:$R$716,4,FALSE)),"")&amp;" "&amp;IF($J647&lt;&gt;"",IF(VLOOKUP($J647,INSTRUMENT_LIST!$L$10:$R$716,5,FALSE)=0,"",SUBSTITUTE(VLOOKUP($J647,INSTRUMENT_LIST!$L$10:$R$716,5,FALSE),"LOCAL CONTROL STATION","LCS")),"")</f>
        <v xml:space="preserve"> </v>
      </c>
      <c r="O647" s="143" t="str">
        <f>IF($J647&lt;&gt;"",IF(VLOOKUP($J647,INSTRUMENT_LIST!$L$10:$R$716,6,FALSE)=0,"",VLOOKUP($J647,INSTRUMENT_LIST!$L$10:$R$716,6,FALSE)),"")</f>
        <v/>
      </c>
      <c r="P647" s="143" t="str">
        <f>IF($J647&lt;&gt;"",IF(VLOOKUP($J647,INSTRUMENT_LIST!$L$10:$R$716,7,FALSE)=0,"",VLOOKUP($J647,INSTRUMENT_LIST!$L$10:$R$716,7,FALSE)),"")</f>
        <v/>
      </c>
      <c r="Q647" s="143" t="str">
        <f t="shared" si="245"/>
        <v xml:space="preserve">  </v>
      </c>
      <c r="R647" s="161"/>
      <c r="S647" s="161"/>
      <c r="T647" s="161"/>
      <c r="U647" s="161"/>
      <c r="V647" s="161"/>
      <c r="W647" s="161"/>
      <c r="X647" s="161"/>
      <c r="Y647" s="161"/>
      <c r="Z647" s="161"/>
      <c r="AA647" s="161"/>
      <c r="AB647" s="68" t="str">
        <f t="shared" si="246"/>
        <v>SFP_.1/2</v>
      </c>
      <c r="AC647" s="75"/>
      <c r="AD647" s="75"/>
      <c r="AE647" s="38" t="str">
        <f t="shared" si="247"/>
        <v>SL3-SLW-RCP1</v>
      </c>
      <c r="AF647"/>
      <c r="AG647"/>
      <c r="AH647"/>
      <c r="AI647"/>
    </row>
    <row r="648" spans="1:35" ht="15" customHeight="1" x14ac:dyDescent="0.25">
      <c r="A648" s="265" t="s">
        <v>9</v>
      </c>
      <c r="B648" s="261" t="s">
        <v>523</v>
      </c>
      <c r="C648" s="145"/>
      <c r="D648" s="73"/>
      <c r="E648" s="73" t="s">
        <v>1111</v>
      </c>
      <c r="F648" s="29" t="str">
        <f>IFERROR(CONCATENATE(VLOOKUP(G648,'LOOK-UP TABLES'!$E$9:$J$101,5,FALSE),C648,D648,VLOOKUP(G648,'LOOK-UP TABLES'!$E$9:$J$101,6,FALSE),E648),"")</f>
        <v/>
      </c>
      <c r="G648" s="74" t="s">
        <v>1106</v>
      </c>
      <c r="H648" s="75" t="s">
        <v>1112</v>
      </c>
      <c r="I648" s="74"/>
      <c r="J648" s="138" t="s">
        <v>1113</v>
      </c>
      <c r="K648" s="75" t="str">
        <f t="shared" si="244"/>
        <v>AENT-RACK06</v>
      </c>
      <c r="L648" s="76"/>
      <c r="M648" s="143" t="s">
        <v>61</v>
      </c>
      <c r="N648" s="143" t="s">
        <v>1114</v>
      </c>
      <c r="O648" s="143" t="s">
        <v>953</v>
      </c>
      <c r="P648" s="143"/>
      <c r="Q648" s="143" t="str">
        <f t="shared" si="245"/>
        <v xml:space="preserve">Shiploader 3 Rack 06 Network Adapter 1734-AENT </v>
      </c>
      <c r="R648" s="161"/>
      <c r="S648" s="161"/>
      <c r="T648" s="161"/>
      <c r="U648" s="161"/>
      <c r="V648" s="161"/>
      <c r="W648" s="161"/>
      <c r="X648" s="161"/>
      <c r="Y648" s="161"/>
      <c r="Z648" s="161"/>
      <c r="AA648" s="161"/>
      <c r="AB648" s="68" t="str">
        <f t="shared" si="246"/>
        <v>CAT6_.1/3</v>
      </c>
      <c r="AC648" s="75"/>
      <c r="AD648" s="75"/>
      <c r="AE648" s="38" t="str">
        <f t="shared" si="247"/>
        <v>SL3-SLW-RCP1</v>
      </c>
      <c r="AF648"/>
      <c r="AG648"/>
      <c r="AH648"/>
      <c r="AI648"/>
    </row>
    <row r="649" spans="1:35" ht="15" customHeight="1" x14ac:dyDescent="0.25">
      <c r="A649" s="265" t="s">
        <v>9</v>
      </c>
      <c r="B649" s="261" t="s">
        <v>523</v>
      </c>
      <c r="C649" s="145"/>
      <c r="D649" s="73"/>
      <c r="E649" s="73" t="s">
        <v>1115</v>
      </c>
      <c r="F649" s="29" t="str">
        <f>IFERROR(CONCATENATE(VLOOKUP(G649,'LOOK-UP TABLES'!$E$9:$J$101,5,FALSE),C649,D649,VLOOKUP(G649,'LOOK-UP TABLES'!$E$9:$J$101,6,FALSE),E649),"")</f>
        <v/>
      </c>
      <c r="G649" s="74" t="s">
        <v>1106</v>
      </c>
      <c r="H649" s="75" t="s">
        <v>1112</v>
      </c>
      <c r="I649" s="74"/>
      <c r="J649" s="138" t="s">
        <v>1116</v>
      </c>
      <c r="K649" s="75" t="str">
        <f t="shared" ref="K649" si="248">IF(J649&lt;&gt;"",CONCATENATE(J649,L649),"SPARE")</f>
        <v>AENTR-0700</v>
      </c>
      <c r="L649" s="76"/>
      <c r="M649" s="143" t="s">
        <v>61</v>
      </c>
      <c r="N649" s="143" t="s">
        <v>1117</v>
      </c>
      <c r="O649" s="143" t="s">
        <v>1016</v>
      </c>
      <c r="P649" s="143"/>
      <c r="Q649" s="143" t="str">
        <f t="shared" si="245"/>
        <v xml:space="preserve">Shiploader 3 Rack 07 Network Adapter 1794-AENTR </v>
      </c>
      <c r="R649" s="161"/>
      <c r="S649" s="161"/>
      <c r="T649" s="161"/>
      <c r="U649" s="161"/>
      <c r="V649" s="161"/>
      <c r="W649" s="161"/>
      <c r="X649" s="161"/>
      <c r="Y649" s="161"/>
      <c r="Z649" s="161"/>
      <c r="AA649" s="161"/>
      <c r="AB649" s="68" t="str">
        <f t="shared" si="246"/>
        <v>CAT6_.1/4</v>
      </c>
      <c r="AC649" s="75"/>
      <c r="AD649" s="75"/>
      <c r="AE649" s="38" t="str">
        <f t="shared" si="247"/>
        <v>SL3-SLW-RCP1</v>
      </c>
      <c r="AF649"/>
      <c r="AG649"/>
      <c r="AH649"/>
      <c r="AI649"/>
    </row>
    <row r="650" spans="1:35" ht="15" customHeight="1" x14ac:dyDescent="0.25">
      <c r="A650" s="265" t="s">
        <v>9</v>
      </c>
      <c r="B650" s="261" t="s">
        <v>523</v>
      </c>
      <c r="C650" s="145"/>
      <c r="D650" s="73"/>
      <c r="E650" s="73" t="s">
        <v>1118</v>
      </c>
      <c r="F650" s="29" t="str">
        <f>IFERROR(CONCATENATE(VLOOKUP(G650,'LOOK-UP TABLES'!$E$9:$J$101,5,FALSE),C650,D650,VLOOKUP(G650,'LOOK-UP TABLES'!$E$9:$J$101,6,FALSE),E650),"")</f>
        <v/>
      </c>
      <c r="G650" s="74" t="s">
        <v>1106</v>
      </c>
      <c r="H650" s="75" t="s">
        <v>1112</v>
      </c>
      <c r="I650" s="74"/>
      <c r="J650" s="138" t="s">
        <v>1119</v>
      </c>
      <c r="K650" s="75" t="str">
        <f t="shared" si="244"/>
        <v>SL3-SLW-ZT1</v>
      </c>
      <c r="L650" s="76"/>
      <c r="M650" s="143" t="str">
        <f>IF($J650&lt;&gt;"",IF(VLOOKUP($J650,INSTRUMENT_LIST!$L$10:$R$716,3,FALSE)=0,"",VLOOKUP($J650,INSTRUMENT_LIST!$L$10:$R$716,3,FALSE)),"")</f>
        <v>Shiploader 3</v>
      </c>
      <c r="N650" s="143" t="str">
        <f>IF($J650&lt;&gt;"",IF(VLOOKUP($J650,INSTRUMENT_LIST!$L$10:$R$716,4,FALSE)=0,"",VLOOKUP($J650,INSTRUMENT_LIST!$L$10:$R$716,4,FALSE)),"")&amp;" "&amp;IF($J650&lt;&gt;"",IF(VLOOKUP($J650,INSTRUMENT_LIST!$L$10:$R$716,5,FALSE)=0,"",SUBSTITUTE(VLOOKUP($J650,INSTRUMENT_LIST!$L$10:$R$716,5,FALSE),"LOCAL CONTROL STATION","LCS")),"")</f>
        <v>Slew Position</v>
      </c>
      <c r="O650" s="143" t="str">
        <f>IF($J650&lt;&gt;"",IF(VLOOKUP($J650,INSTRUMENT_LIST!$L$10:$R$716,6,FALSE)=0,"",VLOOKUP($J650,INSTRUMENT_LIST!$L$10:$R$716,6,FALSE)),"")</f>
        <v>Absolute</v>
      </c>
      <c r="P650" s="143" t="str">
        <f>IF($J650&lt;&gt;"",IF(VLOOKUP($J650,INSTRUMENT_LIST!$L$10:$R$716,7,FALSE)=0,"",VLOOKUP($J650,INSTRUMENT_LIST!$L$10:$R$716,7,FALSE)),"")</f>
        <v>Encoder</v>
      </c>
      <c r="Q650" s="143" t="str">
        <f t="shared" si="245"/>
        <v xml:space="preserve">Shiploader 3 Slew Position Absolute Encoder </v>
      </c>
      <c r="R650" s="161"/>
      <c r="S650" s="161"/>
      <c r="T650" s="161"/>
      <c r="U650" s="161"/>
      <c r="V650" s="161"/>
      <c r="W650" s="161"/>
      <c r="X650" s="161"/>
      <c r="Y650" s="161"/>
      <c r="Z650" s="161"/>
      <c r="AA650" s="161"/>
      <c r="AB650" s="68" t="str">
        <f t="shared" si="246"/>
        <v>CAT6_.1/5</v>
      </c>
      <c r="AC650" s="75"/>
      <c r="AD650" s="75"/>
      <c r="AE650" s="38" t="str">
        <f t="shared" si="247"/>
        <v>SL3-SLW-RCP1</v>
      </c>
      <c r="AF650"/>
      <c r="AG650"/>
      <c r="AH650"/>
      <c r="AI650"/>
    </row>
    <row r="651" spans="1:35" ht="15" customHeight="1" x14ac:dyDescent="0.25">
      <c r="A651" s="265" t="s">
        <v>9</v>
      </c>
      <c r="B651" s="261" t="s">
        <v>523</v>
      </c>
      <c r="C651" s="145"/>
      <c r="D651" s="73"/>
      <c r="E651" s="73" t="s">
        <v>1120</v>
      </c>
      <c r="F651" s="29" t="str">
        <f>IFERROR(CONCATENATE(VLOOKUP(G651,'LOOK-UP TABLES'!$E$9:$J$101,5,FALSE),C651,D651,VLOOKUP(G651,'LOOK-UP TABLES'!$E$9:$J$101,6,FALSE),E651),"")</f>
        <v/>
      </c>
      <c r="G651" s="74" t="s">
        <v>1106</v>
      </c>
      <c r="H651" s="75" t="s">
        <v>1112</v>
      </c>
      <c r="I651" s="74"/>
      <c r="J651" s="138" t="s">
        <v>1121</v>
      </c>
      <c r="K651" s="75" t="str">
        <f t="shared" si="244"/>
        <v>SL3-SLW-IPC1</v>
      </c>
      <c r="L651" s="76"/>
      <c r="M651" s="143" t="str">
        <f>IF($J651&lt;&gt;"",IF(VLOOKUP($J651,INSTRUMENT_LIST!$L$10:$R$716,3,FALSE)=0,"",VLOOKUP($J651,INSTRUMENT_LIST!$L$10:$R$716,3,FALSE)),"")</f>
        <v>Shiploader 3</v>
      </c>
      <c r="N651" s="143" t="str">
        <f>IF($J651&lt;&gt;"",IF(VLOOKUP($J651,INSTRUMENT_LIST!$L$10:$R$716,4,FALSE)=0,"",VLOOKUP($J651,INSTRUMENT_LIST!$L$10:$R$716,4,FALSE)),"")&amp;" "&amp;IF($J651&lt;&gt;"",IF(VLOOKUP($J651,INSTRUMENT_LIST!$L$10:$R$716,5,FALSE)=0,"",SUBSTITUTE(VLOOKUP($J651,INSTRUMENT_LIST!$L$10:$R$716,5,FALSE),"LOCAL CONTROL STATION","LCS")),"")</f>
        <v>Slew Left Bogies View</v>
      </c>
      <c r="O651" s="143" t="str">
        <f>IF($J651&lt;&gt;"",IF(VLOOKUP($J651,INSTRUMENT_LIST!$L$10:$R$716,6,FALSE)=0,"",VLOOKUP($J651,INSTRUMENT_LIST!$L$10:$R$716,6,FALSE)),"")</f>
        <v/>
      </c>
      <c r="P651" s="143" t="str">
        <f>IF($J651&lt;&gt;"",IF(VLOOKUP($J651,INSTRUMENT_LIST!$L$10:$R$716,7,FALSE)=0,"",VLOOKUP($J651,INSTRUMENT_LIST!$L$10:$R$716,7,FALSE)),"")</f>
        <v>IP Camera</v>
      </c>
      <c r="Q651" s="143" t="str">
        <f t="shared" si="245"/>
        <v xml:space="preserve">Shiploader 3 Slew Left Bogies View IP Camera </v>
      </c>
      <c r="R651" s="161"/>
      <c r="S651" s="161"/>
      <c r="T651" s="161"/>
      <c r="U651" s="161"/>
      <c r="V651" s="161"/>
      <c r="W651" s="161"/>
      <c r="X651" s="161"/>
      <c r="Y651" s="161"/>
      <c r="Z651" s="161"/>
      <c r="AA651" s="161"/>
      <c r="AB651" s="68" t="str">
        <f t="shared" si="246"/>
        <v>CAT6_.1/6</v>
      </c>
      <c r="AC651" s="75"/>
      <c r="AD651" s="75"/>
      <c r="AE651" s="38" t="str">
        <f t="shared" si="247"/>
        <v>SL3-SLW-RCP1</v>
      </c>
      <c r="AF651"/>
      <c r="AG651"/>
      <c r="AH651"/>
      <c r="AI651"/>
    </row>
    <row r="652" spans="1:35" ht="15" customHeight="1" x14ac:dyDescent="0.25">
      <c r="A652" s="265" t="s">
        <v>9</v>
      </c>
      <c r="B652" s="261" t="s">
        <v>523</v>
      </c>
      <c r="C652" s="145"/>
      <c r="D652" s="73"/>
      <c r="E652" s="73" t="s">
        <v>1122</v>
      </c>
      <c r="F652" s="29" t="str">
        <f>IFERROR(CONCATENATE(VLOOKUP(G652,'LOOK-UP TABLES'!$E$9:$J$101,5,FALSE),C652,D652,VLOOKUP(G652,'LOOK-UP TABLES'!$E$9:$J$101,6,FALSE),E652),"")</f>
        <v/>
      </c>
      <c r="G652" s="74" t="s">
        <v>1106</v>
      </c>
      <c r="H652" s="75" t="s">
        <v>1112</v>
      </c>
      <c r="I652" s="74"/>
      <c r="J652" s="138" t="s">
        <v>1123</v>
      </c>
      <c r="K652" s="75" t="str">
        <f t="shared" si="244"/>
        <v>SL3-SLW-IPC2</v>
      </c>
      <c r="L652" s="76"/>
      <c r="M652" s="143" t="str">
        <f>IF($J652&lt;&gt;"",IF(VLOOKUP($J652,INSTRUMENT_LIST!$L$10:$R$716,3,FALSE)=0,"",VLOOKUP($J652,INSTRUMENT_LIST!$L$10:$R$716,3,FALSE)),"")</f>
        <v>Shiploader 3</v>
      </c>
      <c r="N652" s="143" t="str">
        <f>IF($J652&lt;&gt;"",IF(VLOOKUP($J652,INSTRUMENT_LIST!$L$10:$R$716,4,FALSE)=0,"",VLOOKUP($J652,INSTRUMENT_LIST!$L$10:$R$716,4,FALSE)),"")&amp;" "&amp;IF($J652&lt;&gt;"",IF(VLOOKUP($J652,INSTRUMENT_LIST!$L$10:$R$716,5,FALSE)=0,"",SUBSTITUTE(VLOOKUP($J652,INSTRUMENT_LIST!$L$10:$R$716,5,FALSE),"LOCAL CONTROL STATION","LCS")),"")</f>
        <v>Slew Right Bogies View</v>
      </c>
      <c r="O652" s="143" t="str">
        <f>IF($J652&lt;&gt;"",IF(VLOOKUP($J652,INSTRUMENT_LIST!$L$10:$R$716,6,FALSE)=0,"",VLOOKUP($J652,INSTRUMENT_LIST!$L$10:$R$716,6,FALSE)),"")</f>
        <v/>
      </c>
      <c r="P652" s="143" t="str">
        <f>IF($J652&lt;&gt;"",IF(VLOOKUP($J652,INSTRUMENT_LIST!$L$10:$R$716,7,FALSE)=0,"",VLOOKUP($J652,INSTRUMENT_LIST!$L$10:$R$716,7,FALSE)),"")</f>
        <v>IP Camera</v>
      </c>
      <c r="Q652" s="143" t="str">
        <f t="shared" si="245"/>
        <v xml:space="preserve">Shiploader 3 Slew Right Bogies View IP Camera </v>
      </c>
      <c r="R652" s="161"/>
      <c r="S652" s="161"/>
      <c r="T652" s="161"/>
      <c r="U652" s="161"/>
      <c r="V652" s="161"/>
      <c r="W652" s="161"/>
      <c r="X652" s="161"/>
      <c r="Y652" s="161"/>
      <c r="Z652" s="161"/>
      <c r="AA652" s="161"/>
      <c r="AB652" s="68" t="str">
        <f t="shared" si="246"/>
        <v>CAT6_.1/7</v>
      </c>
      <c r="AC652" s="75"/>
      <c r="AD652" s="75"/>
      <c r="AE652" s="38" t="str">
        <f t="shared" si="247"/>
        <v>SL3-SLW-RCP1</v>
      </c>
      <c r="AF652"/>
      <c r="AG652"/>
      <c r="AH652"/>
      <c r="AI652"/>
    </row>
    <row r="653" spans="1:35" ht="15" customHeight="1" x14ac:dyDescent="0.25">
      <c r="A653" s="265" t="s">
        <v>9</v>
      </c>
      <c r="B653" s="261" t="s">
        <v>523</v>
      </c>
      <c r="C653" s="145"/>
      <c r="D653" s="73"/>
      <c r="E653" s="73" t="s">
        <v>1124</v>
      </c>
      <c r="F653" s="29" t="str">
        <f>IFERROR(CONCATENATE(VLOOKUP(G653,'LOOK-UP TABLES'!$E$9:$J$101,5,FALSE),C653,D653,VLOOKUP(G653,'LOOK-UP TABLES'!$E$9:$J$101,6,FALSE),E653),"")</f>
        <v/>
      </c>
      <c r="G653" s="74" t="s">
        <v>1106</v>
      </c>
      <c r="H653" s="75" t="s">
        <v>1112</v>
      </c>
      <c r="I653" s="74"/>
      <c r="J653" s="138"/>
      <c r="K653" s="75" t="str">
        <f t="shared" si="244"/>
        <v>SPARE</v>
      </c>
      <c r="L653" s="76"/>
      <c r="M653" s="143" t="str">
        <f>IF($J653&lt;&gt;"",IF(VLOOKUP($J653,INSTRUMENT_LIST!$L$10:$R$716,3,FALSE)=0,"",VLOOKUP($J653,INSTRUMENT_LIST!$L$10:$R$716,3,FALSE)),"")</f>
        <v/>
      </c>
      <c r="N653" s="143" t="str">
        <f>IF($J653&lt;&gt;"",IF(VLOOKUP($J653,INSTRUMENT_LIST!$L$10:$R$716,4,FALSE)=0,"",VLOOKUP($J653,INSTRUMENT_LIST!$L$10:$R$716,4,FALSE)),"")&amp;" "&amp;IF($J653&lt;&gt;"",IF(VLOOKUP($J653,INSTRUMENT_LIST!$L$10:$R$716,5,FALSE)=0,"",SUBSTITUTE(VLOOKUP($J653,INSTRUMENT_LIST!$L$10:$R$716,5,FALSE),"LOCAL CONTROL STATION","LCS")),"")</f>
        <v xml:space="preserve"> </v>
      </c>
      <c r="O653" s="143" t="str">
        <f>IF($J653&lt;&gt;"",IF(VLOOKUP($J653,INSTRUMENT_LIST!$L$10:$R$716,6,FALSE)=0,"",VLOOKUP($J653,INSTRUMENT_LIST!$L$10:$R$716,6,FALSE)),"")</f>
        <v/>
      </c>
      <c r="P653" s="143" t="str">
        <f>IF($J653&lt;&gt;"",IF(VLOOKUP($J653,INSTRUMENT_LIST!$L$10:$R$716,7,FALSE)=0,"",VLOOKUP($J653,INSTRUMENT_LIST!$L$10:$R$716,7,FALSE)),"")</f>
        <v/>
      </c>
      <c r="Q653" s="143" t="str">
        <f t="shared" si="245"/>
        <v xml:space="preserve">  </v>
      </c>
      <c r="R653" s="161"/>
      <c r="S653" s="161"/>
      <c r="T653" s="161"/>
      <c r="U653" s="161"/>
      <c r="V653" s="161"/>
      <c r="W653" s="161"/>
      <c r="X653" s="161"/>
      <c r="Y653" s="161"/>
      <c r="Z653" s="161"/>
      <c r="AA653" s="161"/>
      <c r="AB653" s="68" t="str">
        <f t="shared" si="246"/>
        <v>CAT6_.1/8</v>
      </c>
      <c r="AC653" s="75"/>
      <c r="AD653" s="75"/>
      <c r="AE653" s="38" t="str">
        <f t="shared" si="247"/>
        <v>SL3-SLW-RCP1</v>
      </c>
      <c r="AF653"/>
      <c r="AG653"/>
      <c r="AH653"/>
      <c r="AI653"/>
    </row>
    <row r="654" spans="1:35" ht="15" customHeight="1" x14ac:dyDescent="0.25">
      <c r="A654" s="265" t="s">
        <v>9</v>
      </c>
      <c r="B654" s="261" t="s">
        <v>523</v>
      </c>
      <c r="C654" s="145"/>
      <c r="D654" s="73"/>
      <c r="E654" s="73" t="s">
        <v>1125</v>
      </c>
      <c r="F654" s="29" t="str">
        <f>IFERROR(CONCATENATE(VLOOKUP(G654,'LOOK-UP TABLES'!$E$9:$J$101,5,FALSE),C654,D654,VLOOKUP(G654,'LOOK-UP TABLES'!$E$9:$J$101,6,FALSE),E654),"")</f>
        <v/>
      </c>
      <c r="G654" s="74" t="s">
        <v>1106</v>
      </c>
      <c r="H654" s="75" t="s">
        <v>1112</v>
      </c>
      <c r="I654" s="74"/>
      <c r="J654" s="138"/>
      <c r="K654" s="75" t="str">
        <f t="shared" si="244"/>
        <v>SPARE</v>
      </c>
      <c r="L654" s="76"/>
      <c r="M654" s="143" t="str">
        <f>IF($J654&lt;&gt;"",IF(VLOOKUP($J654,INSTRUMENT_LIST!$L$10:$R$716,3,FALSE)=0,"",VLOOKUP($J654,INSTRUMENT_LIST!$L$10:$R$716,3,FALSE)),"")</f>
        <v/>
      </c>
      <c r="N654" s="143" t="str">
        <f>IF($J654&lt;&gt;"",IF(VLOOKUP($J654,INSTRUMENT_LIST!$L$10:$R$716,4,FALSE)=0,"",VLOOKUP($J654,INSTRUMENT_LIST!$L$10:$R$716,4,FALSE)),"")&amp;" "&amp;IF($J654&lt;&gt;"",IF(VLOOKUP($J654,INSTRUMENT_LIST!$L$10:$R$716,5,FALSE)=0,"",SUBSTITUTE(VLOOKUP($J654,INSTRUMENT_LIST!$L$10:$R$716,5,FALSE),"LOCAL CONTROL STATION","LCS")),"")</f>
        <v xml:space="preserve"> </v>
      </c>
      <c r="O654" s="143" t="str">
        <f>IF($J654&lt;&gt;"",IF(VLOOKUP($J654,INSTRUMENT_LIST!$L$10:$R$716,6,FALSE)=0,"",VLOOKUP($J654,INSTRUMENT_LIST!$L$10:$R$716,6,FALSE)),"")</f>
        <v/>
      </c>
      <c r="P654" s="143" t="str">
        <f>IF($J654&lt;&gt;"",IF(VLOOKUP($J654,INSTRUMENT_LIST!$L$10:$R$716,7,FALSE)=0,"",VLOOKUP($J654,INSTRUMENT_LIST!$L$10:$R$716,7,FALSE)),"")</f>
        <v/>
      </c>
      <c r="Q654" s="143" t="str">
        <f t="shared" si="245"/>
        <v xml:space="preserve">  </v>
      </c>
      <c r="R654" s="161"/>
      <c r="S654" s="161"/>
      <c r="T654" s="161"/>
      <c r="U654" s="161"/>
      <c r="V654" s="161"/>
      <c r="W654" s="161"/>
      <c r="X654" s="161"/>
      <c r="Y654" s="161"/>
      <c r="Z654" s="161"/>
      <c r="AA654" s="161"/>
      <c r="AB654" s="68" t="str">
        <f t="shared" si="246"/>
        <v>CAT6_.1/9</v>
      </c>
      <c r="AC654" s="75"/>
      <c r="AD654" s="75"/>
      <c r="AE654" s="38" t="str">
        <f t="shared" si="247"/>
        <v>SL3-SLW-RCP1</v>
      </c>
      <c r="AF654"/>
      <c r="AG654"/>
      <c r="AH654"/>
      <c r="AI654"/>
    </row>
    <row r="655" spans="1:35" ht="15" customHeight="1" x14ac:dyDescent="0.25">
      <c r="A655" s="265" t="s">
        <v>9</v>
      </c>
      <c r="B655" s="261" t="s">
        <v>523</v>
      </c>
      <c r="C655" s="145"/>
      <c r="D655" s="73"/>
      <c r="E655" s="73" t="s">
        <v>1126</v>
      </c>
      <c r="F655" s="29" t="str">
        <f>IFERROR(CONCATENATE(VLOOKUP(G655,'LOOK-UP TABLES'!$E$9:$J$101,5,FALSE),C655,D655,VLOOKUP(G655,'LOOK-UP TABLES'!$E$9:$J$101,6,FALSE),E655),"")</f>
        <v/>
      </c>
      <c r="G655" s="74" t="s">
        <v>1106</v>
      </c>
      <c r="H655" s="75" t="s">
        <v>1112</v>
      </c>
      <c r="I655" s="74"/>
      <c r="J655" s="138"/>
      <c r="K655" s="75" t="str">
        <f t="shared" si="244"/>
        <v>SPARE</v>
      </c>
      <c r="L655" s="76"/>
      <c r="M655" s="143" t="str">
        <f>IF($J655&lt;&gt;"",IF(VLOOKUP($J655,INSTRUMENT_LIST!$L$10:$R$716,3,FALSE)=0,"",VLOOKUP($J655,INSTRUMENT_LIST!$L$10:$R$716,3,FALSE)),"")</f>
        <v/>
      </c>
      <c r="N655" s="143" t="str">
        <f>IF($J655&lt;&gt;"",IF(VLOOKUP($J655,INSTRUMENT_LIST!$L$10:$R$716,4,FALSE)=0,"",VLOOKUP($J655,INSTRUMENT_LIST!$L$10:$R$716,4,FALSE)),"")&amp;" "&amp;IF($J655&lt;&gt;"",IF(VLOOKUP($J655,INSTRUMENT_LIST!$L$10:$R$716,5,FALSE)=0,"",SUBSTITUTE(VLOOKUP($J655,INSTRUMENT_LIST!$L$10:$R$716,5,FALSE),"LOCAL CONTROL STATION","LCS")),"")</f>
        <v xml:space="preserve"> </v>
      </c>
      <c r="O655" s="143" t="str">
        <f>IF($J655&lt;&gt;"",IF(VLOOKUP($J655,INSTRUMENT_LIST!$L$10:$R$716,6,FALSE)=0,"",VLOOKUP($J655,INSTRUMENT_LIST!$L$10:$R$716,6,FALSE)),"")</f>
        <v/>
      </c>
      <c r="P655" s="143" t="str">
        <f>IF($J655&lt;&gt;"",IF(VLOOKUP($J655,INSTRUMENT_LIST!$L$10:$R$716,7,FALSE)=0,"",VLOOKUP($J655,INSTRUMENT_LIST!$L$10:$R$716,7,FALSE)),"")</f>
        <v/>
      </c>
      <c r="Q655" s="143" t="str">
        <f t="shared" si="245"/>
        <v xml:space="preserve">  </v>
      </c>
      <c r="R655" s="161"/>
      <c r="S655" s="161"/>
      <c r="T655" s="161"/>
      <c r="U655" s="161"/>
      <c r="V655" s="161"/>
      <c r="W655" s="161"/>
      <c r="X655" s="161"/>
      <c r="Y655" s="161"/>
      <c r="Z655" s="161"/>
      <c r="AA655" s="161"/>
      <c r="AB655" s="68" t="str">
        <f t="shared" si="246"/>
        <v>CAT6_.1/10</v>
      </c>
      <c r="AC655" s="75"/>
      <c r="AD655" s="75"/>
      <c r="AE655" s="38" t="str">
        <f t="shared" si="247"/>
        <v>SL3-SLW-RCP1</v>
      </c>
      <c r="AF655"/>
      <c r="AG655"/>
      <c r="AH655"/>
      <c r="AI655"/>
    </row>
    <row r="656" spans="1:35" ht="15" customHeight="1" x14ac:dyDescent="0.25">
      <c r="A656" s="261"/>
      <c r="B656" s="261"/>
      <c r="C656" s="145"/>
      <c r="D656" s="73"/>
      <c r="E656" s="73"/>
      <c r="F656" s="29"/>
      <c r="G656" s="74"/>
      <c r="H656" s="75"/>
      <c r="I656" s="74"/>
      <c r="J656" s="138"/>
      <c r="K656" s="75"/>
      <c r="L656" s="76"/>
      <c r="M656" s="143"/>
      <c r="N656" s="143"/>
      <c r="O656" s="143"/>
      <c r="P656" s="143"/>
      <c r="Q656" s="143"/>
      <c r="R656" s="161"/>
      <c r="S656" s="161"/>
      <c r="T656" s="161"/>
      <c r="U656" s="161"/>
      <c r="V656" s="161"/>
      <c r="W656" s="161"/>
      <c r="X656" s="161"/>
      <c r="Y656" s="161"/>
      <c r="Z656" s="161"/>
      <c r="AA656" s="161"/>
      <c r="AB656" s="68"/>
      <c r="AC656" s="75"/>
      <c r="AD656" s="75"/>
      <c r="AF656"/>
      <c r="AG656"/>
      <c r="AH656"/>
      <c r="AI656"/>
    </row>
    <row r="657" spans="1:31" s="479" customFormat="1" ht="15" customHeight="1" x14ac:dyDescent="0.25">
      <c r="A657" s="469" t="s">
        <v>9</v>
      </c>
      <c r="B657" s="470" t="s">
        <v>523</v>
      </c>
      <c r="C657" s="471"/>
      <c r="D657" s="472"/>
      <c r="E657" s="472" t="s">
        <v>1127</v>
      </c>
      <c r="F657" s="473" t="str">
        <f>IFERROR(CONCATENATE(VLOOKUP(G657,'LOOK-UP TABLES'!$E$9:$J$101,5,FALSE),C657,D657,VLOOKUP(G657,'LOOK-UP TABLES'!$E$9:$J$101,6,FALSE),E657),"")</f>
        <v/>
      </c>
      <c r="G657" s="473" t="s">
        <v>1128</v>
      </c>
      <c r="H657" s="474" t="s">
        <v>1112</v>
      </c>
      <c r="I657" s="473"/>
      <c r="J657" s="297"/>
      <c r="K657" s="474" t="str">
        <f t="shared" si="244"/>
        <v>SPARE</v>
      </c>
      <c r="L657" s="475"/>
      <c r="M657" s="476" t="str">
        <f>IF($J657&lt;&gt;"",IF(VLOOKUP($J657,INSTRUMENT_LIST!$L$10:$R$716,3,FALSE)=0,"",VLOOKUP($J657,INSTRUMENT_LIST!$L$10:$R$716,3,FALSE)),"")</f>
        <v/>
      </c>
      <c r="N657" s="476" t="str">
        <f>IF($J657&lt;&gt;"",IF(VLOOKUP($J657,INSTRUMENT_LIST!$L$10:$R$716,4,FALSE)=0,"",VLOOKUP($J657,INSTRUMENT_LIST!$L$10:$R$716,4,FALSE)),"")&amp;" "&amp;IF($J657&lt;&gt;"",IF(VLOOKUP($J657,INSTRUMENT_LIST!$L$10:$R$716,5,FALSE)=0,"",SUBSTITUTE(VLOOKUP($J657,INSTRUMENT_LIST!$L$10:$R$716,5,FALSE),"LOCAL CONTROL STATION","LCS")),"")</f>
        <v xml:space="preserve"> </v>
      </c>
      <c r="O657" s="476" t="str">
        <f>IF($J657&lt;&gt;"",IF(VLOOKUP($J657,INSTRUMENT_LIST!$L$10:$R$716,6,FALSE)=0,"",VLOOKUP($J657,INSTRUMENT_LIST!$L$10:$R$716,6,FALSE)),"")</f>
        <v/>
      </c>
      <c r="P657" s="476" t="str">
        <f>IF($J657&lt;&gt;"",IF(VLOOKUP($J657,INSTRUMENT_LIST!$L$10:$R$716,7,FALSE)=0,"",VLOOKUP($J657,INSTRUMENT_LIST!$L$10:$R$716,7,FALSE)),"")</f>
        <v/>
      </c>
      <c r="Q657" s="476" t="str">
        <f t="shared" si="245"/>
        <v xml:space="preserve">  </v>
      </c>
      <c r="R657" s="476"/>
      <c r="S657" s="476"/>
      <c r="T657" s="476"/>
      <c r="U657" s="476"/>
      <c r="V657" s="476"/>
      <c r="W657" s="476"/>
      <c r="X657" s="476"/>
      <c r="Y657" s="476"/>
      <c r="Z657" s="476"/>
      <c r="AA657" s="476"/>
      <c r="AB657" s="477" t="str">
        <f t="shared" si="246"/>
        <v>CAT6_.2/1</v>
      </c>
      <c r="AC657" s="474"/>
      <c r="AD657" s="471"/>
      <c r="AE657" s="478" t="str">
        <f t="shared" si="247"/>
        <v>SL3-SLW-RCP1</v>
      </c>
    </row>
    <row r="658" spans="1:31" s="479" customFormat="1" ht="15" customHeight="1" x14ac:dyDescent="0.25">
      <c r="A658" s="469" t="s">
        <v>9</v>
      </c>
      <c r="B658" s="470" t="s">
        <v>523</v>
      </c>
      <c r="C658" s="471"/>
      <c r="D658" s="472"/>
      <c r="E658" s="472" t="s">
        <v>1129</v>
      </c>
      <c r="F658" s="473" t="str">
        <f>IFERROR(CONCATENATE(VLOOKUP(G658,'LOOK-UP TABLES'!$E$9:$J$101,5,FALSE),C658,D658,VLOOKUP(G658,'LOOK-UP TABLES'!$E$9:$J$101,6,FALSE),E658),"")</f>
        <v/>
      </c>
      <c r="G658" s="473" t="s">
        <v>1128</v>
      </c>
      <c r="H658" s="474" t="s">
        <v>1112</v>
      </c>
      <c r="I658" s="473"/>
      <c r="J658" s="297"/>
      <c r="K658" s="474" t="str">
        <f t="shared" si="244"/>
        <v>SPARE</v>
      </c>
      <c r="L658" s="475"/>
      <c r="M658" s="476" t="str">
        <f>IF($J658&lt;&gt;"",IF(VLOOKUP($J658,INSTRUMENT_LIST!$L$10:$R$716,3,FALSE)=0,"",VLOOKUP($J658,INSTRUMENT_LIST!$L$10:$R$716,3,FALSE)),"")</f>
        <v/>
      </c>
      <c r="N658" s="476" t="str">
        <f>IF($J658&lt;&gt;"",IF(VLOOKUP($J658,INSTRUMENT_LIST!$L$10:$R$716,4,FALSE)=0,"",VLOOKUP($J658,INSTRUMENT_LIST!$L$10:$R$716,4,FALSE)),"")&amp;" "&amp;IF($J658&lt;&gt;"",IF(VLOOKUP($J658,INSTRUMENT_LIST!$L$10:$R$716,5,FALSE)=0,"",SUBSTITUTE(VLOOKUP($J658,INSTRUMENT_LIST!$L$10:$R$716,5,FALSE),"LOCAL CONTROL STATION","LCS")),"")</f>
        <v xml:space="preserve"> </v>
      </c>
      <c r="O658" s="476" t="str">
        <f>IF($J658&lt;&gt;"",IF(VLOOKUP($J658,INSTRUMENT_LIST!$L$10:$R$716,6,FALSE)=0,"",VLOOKUP($J658,INSTRUMENT_LIST!$L$10:$R$716,6,FALSE)),"")</f>
        <v/>
      </c>
      <c r="P658" s="476" t="str">
        <f>IF($J658&lt;&gt;"",IF(VLOOKUP($J658,INSTRUMENT_LIST!$L$10:$R$716,7,FALSE)=0,"",VLOOKUP($J658,INSTRUMENT_LIST!$L$10:$R$716,7,FALSE)),"")</f>
        <v/>
      </c>
      <c r="Q658" s="476" t="str">
        <f t="shared" si="245"/>
        <v xml:space="preserve">  </v>
      </c>
      <c r="R658" s="476"/>
      <c r="S658" s="476"/>
      <c r="T658" s="476"/>
      <c r="U658" s="476"/>
      <c r="V658" s="476"/>
      <c r="W658" s="476"/>
      <c r="X658" s="476"/>
      <c r="Y658" s="476"/>
      <c r="Z658" s="476"/>
      <c r="AA658" s="476"/>
      <c r="AB658" s="477" t="str">
        <f t="shared" si="246"/>
        <v>CAT6_.2/2</v>
      </c>
      <c r="AC658" s="474"/>
      <c r="AD658" s="474"/>
      <c r="AE658" s="478" t="str">
        <f t="shared" si="247"/>
        <v>SL3-SLW-RCP1</v>
      </c>
    </row>
    <row r="659" spans="1:31" s="479" customFormat="1" ht="15" customHeight="1" x14ac:dyDescent="0.25">
      <c r="A659" s="469" t="s">
        <v>9</v>
      </c>
      <c r="B659" s="470" t="s">
        <v>523</v>
      </c>
      <c r="C659" s="471"/>
      <c r="D659" s="472"/>
      <c r="E659" s="472" t="s">
        <v>1130</v>
      </c>
      <c r="F659" s="473" t="str">
        <f>IFERROR(CONCATENATE(VLOOKUP(G659,'LOOK-UP TABLES'!$E$9:$J$101,5,FALSE),C659,D659,VLOOKUP(G659,'LOOK-UP TABLES'!$E$9:$J$101,6,FALSE),E659),"")</f>
        <v/>
      </c>
      <c r="G659" s="473" t="s">
        <v>1128</v>
      </c>
      <c r="H659" s="474" t="s">
        <v>1112</v>
      </c>
      <c r="I659" s="473"/>
      <c r="J659" s="297"/>
      <c r="K659" s="474" t="str">
        <f t="shared" si="244"/>
        <v>SPARE</v>
      </c>
      <c r="L659" s="475"/>
      <c r="M659" s="476" t="str">
        <f>IF($J659&lt;&gt;"",IF(VLOOKUP($J659,INSTRUMENT_LIST!$L$10:$R$716,3,FALSE)=0,"",VLOOKUP($J659,INSTRUMENT_LIST!$L$10:$R$716,3,FALSE)),"")</f>
        <v/>
      </c>
      <c r="N659" s="476" t="str">
        <f>IF($J659&lt;&gt;"",IF(VLOOKUP($J659,INSTRUMENT_LIST!$L$10:$R$716,4,FALSE)=0,"",VLOOKUP($J659,INSTRUMENT_LIST!$L$10:$R$716,4,FALSE)),"")&amp;" "&amp;IF($J659&lt;&gt;"",IF(VLOOKUP($J659,INSTRUMENT_LIST!$L$10:$R$716,5,FALSE)=0,"",SUBSTITUTE(VLOOKUP($J659,INSTRUMENT_LIST!$L$10:$R$716,5,FALSE),"LOCAL CONTROL STATION","LCS")),"")</f>
        <v xml:space="preserve"> </v>
      </c>
      <c r="O659" s="476" t="str">
        <f>IF($J659&lt;&gt;"",IF(VLOOKUP($J659,INSTRUMENT_LIST!$L$10:$R$716,6,FALSE)=0,"",VLOOKUP($J659,INSTRUMENT_LIST!$L$10:$R$716,6,FALSE)),"")</f>
        <v/>
      </c>
      <c r="P659" s="476" t="str">
        <f>IF($J659&lt;&gt;"",IF(VLOOKUP($J659,INSTRUMENT_LIST!$L$10:$R$716,7,FALSE)=0,"",VLOOKUP($J659,INSTRUMENT_LIST!$L$10:$R$716,7,FALSE)),"")</f>
        <v/>
      </c>
      <c r="Q659" s="476" t="str">
        <f t="shared" si="245"/>
        <v xml:space="preserve">  </v>
      </c>
      <c r="R659" s="476"/>
      <c r="S659" s="476"/>
      <c r="T659" s="476"/>
      <c r="U659" s="476"/>
      <c r="V659" s="476"/>
      <c r="W659" s="476"/>
      <c r="X659" s="476"/>
      <c r="Y659" s="476"/>
      <c r="Z659" s="476"/>
      <c r="AA659" s="476"/>
      <c r="AB659" s="477" t="str">
        <f t="shared" si="246"/>
        <v>CAT6_.2/3</v>
      </c>
      <c r="AC659" s="474"/>
      <c r="AD659" s="474"/>
      <c r="AE659" s="478" t="str">
        <f t="shared" si="247"/>
        <v>SL3-SLW-RCP1</v>
      </c>
    </row>
    <row r="660" spans="1:31" s="479" customFormat="1" ht="15" customHeight="1" x14ac:dyDescent="0.25">
      <c r="A660" s="469" t="s">
        <v>9</v>
      </c>
      <c r="B660" s="470" t="s">
        <v>523</v>
      </c>
      <c r="C660" s="471"/>
      <c r="D660" s="472"/>
      <c r="E660" s="472" t="s">
        <v>1131</v>
      </c>
      <c r="F660" s="473" t="str">
        <f>IFERROR(CONCATENATE(VLOOKUP(G660,'LOOK-UP TABLES'!$E$9:$J$101,5,FALSE),C660,D660,VLOOKUP(G660,'LOOK-UP TABLES'!$E$9:$J$101,6,FALSE),E660),"")</f>
        <v/>
      </c>
      <c r="G660" s="473" t="s">
        <v>1128</v>
      </c>
      <c r="H660" s="474" t="s">
        <v>1112</v>
      </c>
      <c r="I660" s="473"/>
      <c r="J660" s="297"/>
      <c r="K660" s="474" t="str">
        <f t="shared" si="244"/>
        <v>SPARE</v>
      </c>
      <c r="L660" s="475"/>
      <c r="M660" s="476" t="str">
        <f>IF($J660&lt;&gt;"",IF(VLOOKUP($J660,INSTRUMENT_LIST!$L$10:$R$716,3,FALSE)=0,"",VLOOKUP($J660,INSTRUMENT_LIST!$L$10:$R$716,3,FALSE)),"")</f>
        <v/>
      </c>
      <c r="N660" s="476" t="str">
        <f>IF($J660&lt;&gt;"",IF(VLOOKUP($J660,INSTRUMENT_LIST!$L$10:$R$716,4,FALSE)=0,"",VLOOKUP($J660,INSTRUMENT_LIST!$L$10:$R$716,4,FALSE)),"")&amp;" "&amp;IF($J660&lt;&gt;"",IF(VLOOKUP($J660,INSTRUMENT_LIST!$L$10:$R$716,5,FALSE)=0,"",SUBSTITUTE(VLOOKUP($J660,INSTRUMENT_LIST!$L$10:$R$716,5,FALSE),"LOCAL CONTROL STATION","LCS")),"")</f>
        <v xml:space="preserve"> </v>
      </c>
      <c r="O660" s="476" t="str">
        <f>IF($J660&lt;&gt;"",IF(VLOOKUP($J660,INSTRUMENT_LIST!$L$10:$R$716,6,FALSE)=0,"",VLOOKUP($J660,INSTRUMENT_LIST!$L$10:$R$716,6,FALSE)),"")</f>
        <v/>
      </c>
      <c r="P660" s="476" t="str">
        <f>IF($J660&lt;&gt;"",IF(VLOOKUP($J660,INSTRUMENT_LIST!$L$10:$R$716,7,FALSE)=0,"",VLOOKUP($J660,INSTRUMENT_LIST!$L$10:$R$716,7,FALSE)),"")</f>
        <v/>
      </c>
      <c r="Q660" s="476" t="str">
        <f t="shared" si="245"/>
        <v xml:space="preserve">  </v>
      </c>
      <c r="R660" s="476"/>
      <c r="S660" s="476"/>
      <c r="T660" s="476"/>
      <c r="U660" s="476"/>
      <c r="V660" s="476"/>
      <c r="W660" s="476"/>
      <c r="X660" s="476"/>
      <c r="Y660" s="476"/>
      <c r="Z660" s="476"/>
      <c r="AA660" s="476"/>
      <c r="AB660" s="477" t="str">
        <f t="shared" si="246"/>
        <v>CAT6_.2/4</v>
      </c>
      <c r="AC660" s="474"/>
      <c r="AD660" s="474"/>
      <c r="AE660" s="478" t="str">
        <f t="shared" si="247"/>
        <v>SL3-SLW-RCP1</v>
      </c>
    </row>
    <row r="661" spans="1:31" s="479" customFormat="1" ht="15" customHeight="1" x14ac:dyDescent="0.25">
      <c r="A661" s="469" t="s">
        <v>9</v>
      </c>
      <c r="B661" s="470" t="s">
        <v>523</v>
      </c>
      <c r="C661" s="471"/>
      <c r="D661" s="472"/>
      <c r="E661" s="472" t="s">
        <v>1132</v>
      </c>
      <c r="F661" s="473" t="str">
        <f>IFERROR(CONCATENATE(VLOOKUP(G661,'LOOK-UP TABLES'!$E$9:$J$101,5,FALSE),C661,D661,VLOOKUP(G661,'LOOK-UP TABLES'!$E$9:$J$101,6,FALSE),E661),"")</f>
        <v/>
      </c>
      <c r="G661" s="473" t="s">
        <v>1128</v>
      </c>
      <c r="H661" s="474" t="s">
        <v>1112</v>
      </c>
      <c r="I661" s="473"/>
      <c r="J661" s="297"/>
      <c r="K661" s="474" t="str">
        <f t="shared" si="244"/>
        <v>SPARE</v>
      </c>
      <c r="L661" s="475"/>
      <c r="M661" s="476" t="str">
        <f>IF($J661&lt;&gt;"",IF(VLOOKUP($J661,INSTRUMENT_LIST!$L$10:$R$716,3,FALSE)=0,"",VLOOKUP($J661,INSTRUMENT_LIST!$L$10:$R$716,3,FALSE)),"")</f>
        <v/>
      </c>
      <c r="N661" s="476" t="str">
        <f>IF($J661&lt;&gt;"",IF(VLOOKUP($J661,INSTRUMENT_LIST!$L$10:$R$716,4,FALSE)=0,"",VLOOKUP($J661,INSTRUMENT_LIST!$L$10:$R$716,4,FALSE)),"")&amp;" "&amp;IF($J661&lt;&gt;"",IF(VLOOKUP($J661,INSTRUMENT_LIST!$L$10:$R$716,5,FALSE)=0,"",SUBSTITUTE(VLOOKUP($J661,INSTRUMENT_LIST!$L$10:$R$716,5,FALSE),"LOCAL CONTROL STATION","LCS")),"")</f>
        <v xml:space="preserve"> </v>
      </c>
      <c r="O661" s="476" t="str">
        <f>IF($J661&lt;&gt;"",IF(VLOOKUP($J661,INSTRUMENT_LIST!$L$10:$R$716,6,FALSE)=0,"",VLOOKUP($J661,INSTRUMENT_LIST!$L$10:$R$716,6,FALSE)),"")</f>
        <v/>
      </c>
      <c r="P661" s="476" t="str">
        <f>IF($J661&lt;&gt;"",IF(VLOOKUP($J661,INSTRUMENT_LIST!$L$10:$R$716,7,FALSE)=0,"",VLOOKUP($J661,INSTRUMENT_LIST!$L$10:$R$716,7,FALSE)),"")</f>
        <v/>
      </c>
      <c r="Q661" s="476" t="str">
        <f t="shared" si="245"/>
        <v xml:space="preserve">  </v>
      </c>
      <c r="R661" s="476"/>
      <c r="S661" s="476"/>
      <c r="T661" s="476"/>
      <c r="U661" s="476"/>
      <c r="V661" s="476"/>
      <c r="W661" s="476"/>
      <c r="X661" s="476"/>
      <c r="Y661" s="476"/>
      <c r="Z661" s="476"/>
      <c r="AA661" s="476"/>
      <c r="AB661" s="477" t="str">
        <f t="shared" si="246"/>
        <v>CAT6_.2/5</v>
      </c>
      <c r="AC661" s="474"/>
      <c r="AD661" s="474"/>
      <c r="AE661" s="478" t="str">
        <f t="shared" si="247"/>
        <v>SL3-SLW-RCP1</v>
      </c>
    </row>
    <row r="662" spans="1:31" s="479" customFormat="1" ht="15" customHeight="1" x14ac:dyDescent="0.25">
      <c r="A662" s="469" t="s">
        <v>9</v>
      </c>
      <c r="B662" s="470" t="s">
        <v>523</v>
      </c>
      <c r="C662" s="471"/>
      <c r="D662" s="472"/>
      <c r="E662" s="472" t="s">
        <v>1133</v>
      </c>
      <c r="F662" s="473" t="str">
        <f>IFERROR(CONCATENATE(VLOOKUP(G662,'LOOK-UP TABLES'!$E$9:$J$101,5,FALSE),C662,D662,VLOOKUP(G662,'LOOK-UP TABLES'!$E$9:$J$101,6,FALSE),E662),"")</f>
        <v/>
      </c>
      <c r="G662" s="473" t="s">
        <v>1128</v>
      </c>
      <c r="H662" s="474" t="s">
        <v>1112</v>
      </c>
      <c r="I662" s="473"/>
      <c r="J662" s="297"/>
      <c r="K662" s="474" t="str">
        <f t="shared" si="244"/>
        <v>SPARE</v>
      </c>
      <c r="L662" s="475"/>
      <c r="M662" s="476" t="str">
        <f>IF($J662&lt;&gt;"",IF(VLOOKUP($J662,INSTRUMENT_LIST!$L$10:$R$716,3,FALSE)=0,"",VLOOKUP($J662,INSTRUMENT_LIST!$L$10:$R$716,3,FALSE)),"")</f>
        <v/>
      </c>
      <c r="N662" s="476" t="str">
        <f>IF($J662&lt;&gt;"",IF(VLOOKUP($J662,INSTRUMENT_LIST!$L$10:$R$716,4,FALSE)=0,"",VLOOKUP($J662,INSTRUMENT_LIST!$L$10:$R$716,4,FALSE)),"")&amp;" "&amp;IF($J662&lt;&gt;"",IF(VLOOKUP($J662,INSTRUMENT_LIST!$L$10:$R$716,5,FALSE)=0,"",SUBSTITUTE(VLOOKUP($J662,INSTRUMENT_LIST!$L$10:$R$716,5,FALSE),"LOCAL CONTROL STATION","LCS")),"")</f>
        <v xml:space="preserve"> </v>
      </c>
      <c r="O662" s="476" t="str">
        <f>IF($J662&lt;&gt;"",IF(VLOOKUP($J662,INSTRUMENT_LIST!$L$10:$R$716,6,FALSE)=0,"",VLOOKUP($J662,INSTRUMENT_LIST!$L$10:$R$716,6,FALSE)),"")</f>
        <v/>
      </c>
      <c r="P662" s="476" t="str">
        <f>IF($J662&lt;&gt;"",IF(VLOOKUP($J662,INSTRUMENT_LIST!$L$10:$R$716,7,FALSE)=0,"",VLOOKUP($J662,INSTRUMENT_LIST!$L$10:$R$716,7,FALSE)),"")</f>
        <v/>
      </c>
      <c r="Q662" s="476" t="str">
        <f t="shared" si="245"/>
        <v xml:space="preserve">  </v>
      </c>
      <c r="R662" s="476"/>
      <c r="S662" s="476"/>
      <c r="T662" s="476"/>
      <c r="U662" s="476"/>
      <c r="V662" s="476"/>
      <c r="W662" s="476"/>
      <c r="X662" s="476"/>
      <c r="Y662" s="476"/>
      <c r="Z662" s="476"/>
      <c r="AA662" s="476"/>
      <c r="AB662" s="477" t="str">
        <f t="shared" si="246"/>
        <v>CAT6_.2/6</v>
      </c>
      <c r="AC662" s="474"/>
      <c r="AD662" s="474"/>
      <c r="AE662" s="478" t="str">
        <f t="shared" si="247"/>
        <v>SL3-SLW-RCP1</v>
      </c>
    </row>
    <row r="663" spans="1:31" s="479" customFormat="1" ht="15" customHeight="1" x14ac:dyDescent="0.25">
      <c r="A663" s="469" t="s">
        <v>9</v>
      </c>
      <c r="B663" s="470" t="s">
        <v>523</v>
      </c>
      <c r="C663" s="471"/>
      <c r="D663" s="472"/>
      <c r="E663" s="472" t="s">
        <v>1134</v>
      </c>
      <c r="F663" s="473" t="str">
        <f>IFERROR(CONCATENATE(VLOOKUP(G663,'LOOK-UP TABLES'!$E$9:$J$101,5,FALSE),C663,D663,VLOOKUP(G663,'LOOK-UP TABLES'!$E$9:$J$101,6,FALSE),E663),"")</f>
        <v/>
      </c>
      <c r="G663" s="473" t="s">
        <v>1128</v>
      </c>
      <c r="H663" s="474" t="s">
        <v>1112</v>
      </c>
      <c r="I663" s="473"/>
      <c r="J663" s="297"/>
      <c r="K663" s="474" t="str">
        <f t="shared" si="244"/>
        <v>SPARE</v>
      </c>
      <c r="L663" s="475"/>
      <c r="M663" s="476" t="str">
        <f>IF($J663&lt;&gt;"",IF(VLOOKUP($J663,INSTRUMENT_LIST!$L$10:$R$716,3,FALSE)=0,"",VLOOKUP($J663,INSTRUMENT_LIST!$L$10:$R$716,3,FALSE)),"")</f>
        <v/>
      </c>
      <c r="N663" s="476" t="str">
        <f>IF($J663&lt;&gt;"",IF(VLOOKUP($J663,INSTRUMENT_LIST!$L$10:$R$716,4,FALSE)=0,"",VLOOKUP($J663,INSTRUMENT_LIST!$L$10:$R$716,4,FALSE)),"")&amp;" "&amp;IF($J663&lt;&gt;"",IF(VLOOKUP($J663,INSTRUMENT_LIST!$L$10:$R$716,5,FALSE)=0,"",SUBSTITUTE(VLOOKUP($J663,INSTRUMENT_LIST!$L$10:$R$716,5,FALSE),"LOCAL CONTROL STATION","LCS")),"")</f>
        <v xml:space="preserve"> </v>
      </c>
      <c r="O663" s="476" t="str">
        <f>IF($J663&lt;&gt;"",IF(VLOOKUP($J663,INSTRUMENT_LIST!$L$10:$R$716,6,FALSE)=0,"",VLOOKUP($J663,INSTRUMENT_LIST!$L$10:$R$716,6,FALSE)),"")</f>
        <v/>
      </c>
      <c r="P663" s="476" t="str">
        <f>IF($J663&lt;&gt;"",IF(VLOOKUP($J663,INSTRUMENT_LIST!$L$10:$R$716,7,FALSE)=0,"",VLOOKUP($J663,INSTRUMENT_LIST!$L$10:$R$716,7,FALSE)),"")</f>
        <v/>
      </c>
      <c r="Q663" s="476" t="str">
        <f t="shared" si="245"/>
        <v xml:space="preserve">  </v>
      </c>
      <c r="R663" s="476"/>
      <c r="S663" s="476"/>
      <c r="T663" s="476"/>
      <c r="U663" s="476"/>
      <c r="V663" s="476"/>
      <c r="W663" s="476"/>
      <c r="X663" s="476"/>
      <c r="Y663" s="476"/>
      <c r="Z663" s="476"/>
      <c r="AA663" s="476"/>
      <c r="AB663" s="477" t="str">
        <f t="shared" si="246"/>
        <v>CAT6_.2/7</v>
      </c>
      <c r="AC663" s="474"/>
      <c r="AD663" s="474"/>
      <c r="AE663" s="478" t="str">
        <f t="shared" si="247"/>
        <v>SL3-SLW-RCP1</v>
      </c>
    </row>
    <row r="664" spans="1:31" s="479" customFormat="1" ht="15" customHeight="1" x14ac:dyDescent="0.25">
      <c r="A664" s="469" t="s">
        <v>9</v>
      </c>
      <c r="B664" s="470" t="s">
        <v>523</v>
      </c>
      <c r="C664" s="471"/>
      <c r="D664" s="472"/>
      <c r="E664" s="472" t="s">
        <v>1135</v>
      </c>
      <c r="F664" s="473" t="str">
        <f>IFERROR(CONCATENATE(VLOOKUP(G664,'LOOK-UP TABLES'!$E$9:$J$101,5,FALSE),C664,D664,VLOOKUP(G664,'LOOK-UP TABLES'!$E$9:$J$101,6,FALSE),E664),"")</f>
        <v/>
      </c>
      <c r="G664" s="473" t="s">
        <v>1128</v>
      </c>
      <c r="H664" s="474" t="s">
        <v>1112</v>
      </c>
      <c r="I664" s="473"/>
      <c r="J664" s="297"/>
      <c r="K664" s="474" t="str">
        <f t="shared" si="244"/>
        <v>SPARE</v>
      </c>
      <c r="L664" s="475"/>
      <c r="M664" s="476" t="str">
        <f>IF($J664&lt;&gt;"",IF(VLOOKUP($J664,INSTRUMENT_LIST!$L$10:$R$716,3,FALSE)=0,"",VLOOKUP($J664,INSTRUMENT_LIST!$L$10:$R$716,3,FALSE)),"")</f>
        <v/>
      </c>
      <c r="N664" s="476" t="str">
        <f>IF($J664&lt;&gt;"",IF(VLOOKUP($J664,INSTRUMENT_LIST!$L$10:$R$716,4,FALSE)=0,"",VLOOKUP($J664,INSTRUMENT_LIST!$L$10:$R$716,4,FALSE)),"")&amp;" "&amp;IF($J664&lt;&gt;"",IF(VLOOKUP($J664,INSTRUMENT_LIST!$L$10:$R$716,5,FALSE)=0,"",SUBSTITUTE(VLOOKUP($J664,INSTRUMENT_LIST!$L$10:$R$716,5,FALSE),"LOCAL CONTROL STATION","LCS")),"")</f>
        <v xml:space="preserve"> </v>
      </c>
      <c r="O664" s="476" t="str">
        <f>IF($J664&lt;&gt;"",IF(VLOOKUP($J664,INSTRUMENT_LIST!$L$10:$R$716,6,FALSE)=0,"",VLOOKUP($J664,INSTRUMENT_LIST!$L$10:$R$716,6,FALSE)),"")</f>
        <v/>
      </c>
      <c r="P664" s="476" t="str">
        <f>IF($J664&lt;&gt;"",IF(VLOOKUP($J664,INSTRUMENT_LIST!$L$10:$R$716,7,FALSE)=0,"",VLOOKUP($J664,INSTRUMENT_LIST!$L$10:$R$716,7,FALSE)),"")</f>
        <v/>
      </c>
      <c r="Q664" s="476" t="str">
        <f t="shared" si="245"/>
        <v xml:space="preserve">  </v>
      </c>
      <c r="R664" s="476"/>
      <c r="S664" s="476"/>
      <c r="T664" s="476"/>
      <c r="U664" s="476"/>
      <c r="V664" s="476"/>
      <c r="W664" s="476"/>
      <c r="X664" s="476"/>
      <c r="Y664" s="476"/>
      <c r="Z664" s="476"/>
      <c r="AA664" s="476"/>
      <c r="AB664" s="477" t="str">
        <f t="shared" si="246"/>
        <v>CAT6_.2/8</v>
      </c>
      <c r="AC664" s="474"/>
      <c r="AD664" s="474"/>
      <c r="AE664" s="478" t="str">
        <f t="shared" si="247"/>
        <v>SL3-SLW-RCP1</v>
      </c>
    </row>
    <row r="665" spans="1:31" s="479" customFormat="1" ht="15" customHeight="1" x14ac:dyDescent="0.25">
      <c r="A665" s="469" t="s">
        <v>9</v>
      </c>
      <c r="B665" s="470" t="s">
        <v>523</v>
      </c>
      <c r="C665" s="471"/>
      <c r="D665" s="472"/>
      <c r="E665" s="472" t="s">
        <v>1136</v>
      </c>
      <c r="F665" s="473" t="str">
        <f>IFERROR(CONCATENATE(VLOOKUP(G665,'LOOK-UP TABLES'!$E$9:$J$101,5,FALSE),C665,D665,VLOOKUP(G665,'LOOK-UP TABLES'!$E$9:$J$101,6,FALSE),E665),"")</f>
        <v/>
      </c>
      <c r="G665" s="473" t="s">
        <v>1128</v>
      </c>
      <c r="H665" s="474" t="s">
        <v>1112</v>
      </c>
      <c r="I665" s="473"/>
      <c r="J665" s="297"/>
      <c r="K665" s="474" t="str">
        <f t="shared" si="244"/>
        <v>SPARE</v>
      </c>
      <c r="L665" s="475"/>
      <c r="M665" s="476" t="str">
        <f>IF($J665&lt;&gt;"",IF(VLOOKUP($J665,INSTRUMENT_LIST!$L$10:$R$716,3,FALSE)=0,"",VLOOKUP($J665,INSTRUMENT_LIST!$L$10:$R$716,3,FALSE)),"")</f>
        <v/>
      </c>
      <c r="N665" s="476" t="str">
        <f>IF($J665&lt;&gt;"",IF(VLOOKUP($J665,INSTRUMENT_LIST!$L$10:$R$716,4,FALSE)=0,"",VLOOKUP($J665,INSTRUMENT_LIST!$L$10:$R$716,4,FALSE)),"")&amp;" "&amp;IF($J665&lt;&gt;"",IF(VLOOKUP($J665,INSTRUMENT_LIST!$L$10:$R$716,5,FALSE)=0,"",SUBSTITUTE(VLOOKUP($J665,INSTRUMENT_LIST!$L$10:$R$716,5,FALSE),"LOCAL CONTROL STATION","LCS")),"")</f>
        <v xml:space="preserve"> </v>
      </c>
      <c r="O665" s="476" t="str">
        <f>IF($J665&lt;&gt;"",IF(VLOOKUP($J665,INSTRUMENT_LIST!$L$10:$R$716,6,FALSE)=0,"",VLOOKUP($J665,INSTRUMENT_LIST!$L$10:$R$716,6,FALSE)),"")</f>
        <v/>
      </c>
      <c r="P665" s="476" t="str">
        <f>IF($J665&lt;&gt;"",IF(VLOOKUP($J665,INSTRUMENT_LIST!$L$10:$R$716,7,FALSE)=0,"",VLOOKUP($J665,INSTRUMENT_LIST!$L$10:$R$716,7,FALSE)),"")</f>
        <v/>
      </c>
      <c r="Q665" s="476" t="str">
        <f t="shared" si="245"/>
        <v xml:space="preserve">  </v>
      </c>
      <c r="R665" s="476"/>
      <c r="S665" s="476"/>
      <c r="T665" s="476"/>
      <c r="U665" s="476"/>
      <c r="V665" s="476"/>
      <c r="W665" s="476"/>
      <c r="X665" s="476"/>
      <c r="Y665" s="476"/>
      <c r="Z665" s="476"/>
      <c r="AA665" s="476"/>
      <c r="AB665" s="477" t="str">
        <f t="shared" si="246"/>
        <v>CAT6_.2/9</v>
      </c>
      <c r="AC665" s="474"/>
      <c r="AD665" s="474"/>
      <c r="AE665" s="478" t="str">
        <f t="shared" si="247"/>
        <v>SL3-SLW-RCP1</v>
      </c>
    </row>
    <row r="666" spans="1:31" s="479" customFormat="1" ht="15" customHeight="1" x14ac:dyDescent="0.25">
      <c r="A666" s="469" t="s">
        <v>9</v>
      </c>
      <c r="B666" s="470" t="s">
        <v>523</v>
      </c>
      <c r="C666" s="471"/>
      <c r="D666" s="472"/>
      <c r="E666" s="472" t="s">
        <v>1137</v>
      </c>
      <c r="F666" s="473" t="str">
        <f>IFERROR(CONCATENATE(VLOOKUP(G666,'LOOK-UP TABLES'!$E$9:$J$101,5,FALSE),C666,D666,VLOOKUP(G666,'LOOK-UP TABLES'!$E$9:$J$101,6,FALSE),E666),"")</f>
        <v/>
      </c>
      <c r="G666" s="473" t="s">
        <v>1128</v>
      </c>
      <c r="H666" s="474" t="s">
        <v>1112</v>
      </c>
      <c r="I666" s="473"/>
      <c r="J666" s="297"/>
      <c r="K666" s="474" t="str">
        <f t="shared" si="244"/>
        <v>SPARE</v>
      </c>
      <c r="L666" s="475"/>
      <c r="M666" s="476" t="str">
        <f>IF($J666&lt;&gt;"",IF(VLOOKUP($J666,INSTRUMENT_LIST!$L$10:$R$716,3,FALSE)=0,"",VLOOKUP($J666,INSTRUMENT_LIST!$L$10:$R$716,3,FALSE)),"")</f>
        <v/>
      </c>
      <c r="N666" s="476" t="str">
        <f>IF($J666&lt;&gt;"",IF(VLOOKUP($J666,INSTRUMENT_LIST!$L$10:$R$716,4,FALSE)=0,"",VLOOKUP($J666,INSTRUMENT_LIST!$L$10:$R$716,4,FALSE)),"")&amp;" "&amp;IF($J666&lt;&gt;"",IF(VLOOKUP($J666,INSTRUMENT_LIST!$L$10:$R$716,5,FALSE)=0,"",SUBSTITUTE(VLOOKUP($J666,INSTRUMENT_LIST!$L$10:$R$716,5,FALSE),"LOCAL CONTROL STATION","LCS")),"")</f>
        <v xml:space="preserve"> </v>
      </c>
      <c r="O666" s="476" t="str">
        <f>IF($J666&lt;&gt;"",IF(VLOOKUP($J666,INSTRUMENT_LIST!$L$10:$R$716,6,FALSE)=0,"",VLOOKUP($J666,INSTRUMENT_LIST!$L$10:$R$716,6,FALSE)),"")</f>
        <v/>
      </c>
      <c r="P666" s="476" t="str">
        <f>IF($J666&lt;&gt;"",IF(VLOOKUP($J666,INSTRUMENT_LIST!$L$10:$R$716,7,FALSE)=0,"",VLOOKUP($J666,INSTRUMENT_LIST!$L$10:$R$716,7,FALSE)),"")</f>
        <v/>
      </c>
      <c r="Q666" s="476" t="str">
        <f t="shared" si="245"/>
        <v xml:space="preserve">  </v>
      </c>
      <c r="R666" s="476"/>
      <c r="S666" s="476"/>
      <c r="T666" s="476"/>
      <c r="U666" s="476"/>
      <c r="V666" s="476"/>
      <c r="W666" s="476"/>
      <c r="X666" s="476"/>
      <c r="Y666" s="476"/>
      <c r="Z666" s="476"/>
      <c r="AA666" s="476"/>
      <c r="AB666" s="477" t="str">
        <f t="shared" si="246"/>
        <v>CAT6_.2/10</v>
      </c>
      <c r="AC666" s="474"/>
      <c r="AD666" s="474"/>
      <c r="AE666" s="478" t="str">
        <f t="shared" si="247"/>
        <v>SL3-SLW-RCP1</v>
      </c>
    </row>
    <row r="667" spans="1:31" s="479" customFormat="1" ht="15" customHeight="1" x14ac:dyDescent="0.25">
      <c r="A667" s="469" t="s">
        <v>9</v>
      </c>
      <c r="B667" s="470" t="s">
        <v>523</v>
      </c>
      <c r="C667" s="471"/>
      <c r="D667" s="472"/>
      <c r="E667" s="472" t="s">
        <v>1138</v>
      </c>
      <c r="F667" s="473" t="str">
        <f>IFERROR(CONCATENATE(VLOOKUP(G667,'LOOK-UP TABLES'!$E$9:$J$101,5,FALSE),C667,D667,VLOOKUP(G667,'LOOK-UP TABLES'!$E$9:$J$101,6,FALSE),E667),"")</f>
        <v/>
      </c>
      <c r="G667" s="473" t="s">
        <v>1128</v>
      </c>
      <c r="H667" s="474" t="s">
        <v>1112</v>
      </c>
      <c r="I667" s="473"/>
      <c r="J667" s="297"/>
      <c r="K667" s="474" t="str">
        <f t="shared" si="244"/>
        <v>SPARE</v>
      </c>
      <c r="L667" s="475"/>
      <c r="M667" s="476" t="str">
        <f>IF($J667&lt;&gt;"",IF(VLOOKUP($J667,INSTRUMENT_LIST!$L$10:$R$716,3,FALSE)=0,"",VLOOKUP($J667,INSTRUMENT_LIST!$L$10:$R$716,3,FALSE)),"")</f>
        <v/>
      </c>
      <c r="N667" s="476" t="str">
        <f>IF($J667&lt;&gt;"",IF(VLOOKUP($J667,INSTRUMENT_LIST!$L$10:$R$716,4,FALSE)=0,"",VLOOKUP($J667,INSTRUMENT_LIST!$L$10:$R$716,4,FALSE)),"")&amp;" "&amp;IF($J667&lt;&gt;"",IF(VLOOKUP($J667,INSTRUMENT_LIST!$L$10:$R$716,5,FALSE)=0,"",SUBSTITUTE(VLOOKUP($J667,INSTRUMENT_LIST!$L$10:$R$716,5,FALSE),"LOCAL CONTROL STATION","LCS")),"")</f>
        <v xml:space="preserve"> </v>
      </c>
      <c r="O667" s="476" t="str">
        <f>IF($J667&lt;&gt;"",IF(VLOOKUP($J667,INSTRUMENT_LIST!$L$10:$R$716,6,FALSE)=0,"",VLOOKUP($J667,INSTRUMENT_LIST!$L$10:$R$716,6,FALSE)),"")</f>
        <v/>
      </c>
      <c r="P667" s="476" t="str">
        <f>IF($J667&lt;&gt;"",IF(VLOOKUP($J667,INSTRUMENT_LIST!$L$10:$R$716,7,FALSE)=0,"",VLOOKUP($J667,INSTRUMENT_LIST!$L$10:$R$716,7,FALSE)),"")</f>
        <v/>
      </c>
      <c r="Q667" s="476" t="str">
        <f t="shared" si="245"/>
        <v xml:space="preserve">  </v>
      </c>
      <c r="R667" s="476"/>
      <c r="S667" s="476"/>
      <c r="T667" s="476"/>
      <c r="U667" s="476"/>
      <c r="V667" s="476"/>
      <c r="W667" s="476"/>
      <c r="X667" s="476"/>
      <c r="Y667" s="476"/>
      <c r="Z667" s="476"/>
      <c r="AA667" s="476"/>
      <c r="AB667" s="477" t="str">
        <f t="shared" si="246"/>
        <v>CAT6_.2/11</v>
      </c>
      <c r="AC667" s="474"/>
      <c r="AD667" s="474"/>
      <c r="AE667" s="478" t="str">
        <f t="shared" si="247"/>
        <v>SL3-SLW-RCP1</v>
      </c>
    </row>
    <row r="668" spans="1:31" s="479" customFormat="1" ht="15" customHeight="1" x14ac:dyDescent="0.25">
      <c r="A668" s="469" t="s">
        <v>9</v>
      </c>
      <c r="B668" s="470" t="s">
        <v>523</v>
      </c>
      <c r="C668" s="471"/>
      <c r="D668" s="472"/>
      <c r="E668" s="472" t="s">
        <v>1139</v>
      </c>
      <c r="F668" s="473" t="str">
        <f>IFERROR(CONCATENATE(VLOOKUP(G668,'LOOK-UP TABLES'!$E$9:$J$101,5,FALSE),C668,D668,VLOOKUP(G668,'LOOK-UP TABLES'!$E$9:$J$101,6,FALSE),E668),"")</f>
        <v/>
      </c>
      <c r="G668" s="473" t="s">
        <v>1128</v>
      </c>
      <c r="H668" s="474" t="s">
        <v>1112</v>
      </c>
      <c r="I668" s="473"/>
      <c r="J668" s="297"/>
      <c r="K668" s="474" t="str">
        <f t="shared" si="244"/>
        <v>SPARE</v>
      </c>
      <c r="L668" s="475"/>
      <c r="M668" s="476" t="str">
        <f>IF($J668&lt;&gt;"",IF(VLOOKUP($J668,INSTRUMENT_LIST!$L$10:$R$716,3,FALSE)=0,"",VLOOKUP($J668,INSTRUMENT_LIST!$L$10:$R$716,3,FALSE)),"")</f>
        <v/>
      </c>
      <c r="N668" s="476" t="str">
        <f>IF($J668&lt;&gt;"",IF(VLOOKUP($J668,INSTRUMENT_LIST!$L$10:$R$716,4,FALSE)=0,"",VLOOKUP($J668,INSTRUMENT_LIST!$L$10:$R$716,4,FALSE)),"")&amp;" "&amp;IF($J668&lt;&gt;"",IF(VLOOKUP($J668,INSTRUMENT_LIST!$L$10:$R$716,5,FALSE)=0,"",SUBSTITUTE(VLOOKUP($J668,INSTRUMENT_LIST!$L$10:$R$716,5,FALSE),"LOCAL CONTROL STATION","LCS")),"")</f>
        <v xml:space="preserve"> </v>
      </c>
      <c r="O668" s="476" t="str">
        <f>IF($J668&lt;&gt;"",IF(VLOOKUP($J668,INSTRUMENT_LIST!$L$10:$R$716,6,FALSE)=0,"",VLOOKUP($J668,INSTRUMENT_LIST!$L$10:$R$716,6,FALSE)),"")</f>
        <v/>
      </c>
      <c r="P668" s="476" t="str">
        <f>IF($J668&lt;&gt;"",IF(VLOOKUP($J668,INSTRUMENT_LIST!$L$10:$R$716,7,FALSE)=0,"",VLOOKUP($J668,INSTRUMENT_LIST!$L$10:$R$716,7,FALSE)),"")</f>
        <v/>
      </c>
      <c r="Q668" s="476" t="str">
        <f t="shared" si="245"/>
        <v xml:space="preserve">  </v>
      </c>
      <c r="R668" s="476"/>
      <c r="S668" s="476"/>
      <c r="T668" s="476"/>
      <c r="U668" s="476"/>
      <c r="V668" s="476"/>
      <c r="W668" s="476"/>
      <c r="X668" s="476"/>
      <c r="Y668" s="476"/>
      <c r="Z668" s="476"/>
      <c r="AA668" s="476"/>
      <c r="AB668" s="477" t="str">
        <f t="shared" si="246"/>
        <v>CAT6_.2/12</v>
      </c>
      <c r="AC668" s="474"/>
      <c r="AD668" s="474"/>
      <c r="AE668" s="478" t="str">
        <f t="shared" si="247"/>
        <v>SL3-SLW-RCP1</v>
      </c>
    </row>
    <row r="669" spans="1:31" s="479" customFormat="1" ht="15" customHeight="1" x14ac:dyDescent="0.25">
      <c r="A669" s="469" t="s">
        <v>9</v>
      </c>
      <c r="B669" s="470" t="s">
        <v>523</v>
      </c>
      <c r="C669" s="471"/>
      <c r="D669" s="472"/>
      <c r="E669" s="472" t="s">
        <v>1140</v>
      </c>
      <c r="F669" s="473" t="str">
        <f>IFERROR(CONCATENATE(VLOOKUP(G669,'LOOK-UP TABLES'!$E$9:$J$101,5,FALSE),C669,D669,VLOOKUP(G669,'LOOK-UP TABLES'!$E$9:$J$101,6,FALSE),E669),"")</f>
        <v/>
      </c>
      <c r="G669" s="473" t="s">
        <v>1128</v>
      </c>
      <c r="H669" s="474" t="s">
        <v>1112</v>
      </c>
      <c r="I669" s="473"/>
      <c r="J669" s="297"/>
      <c r="K669" s="474" t="str">
        <f t="shared" si="244"/>
        <v>SPARE</v>
      </c>
      <c r="L669" s="475"/>
      <c r="M669" s="476" t="str">
        <f>IF($J669&lt;&gt;"",IF(VLOOKUP($J669,INSTRUMENT_LIST!$L$10:$R$716,3,FALSE)=0,"",VLOOKUP($J669,INSTRUMENT_LIST!$L$10:$R$716,3,FALSE)),"")</f>
        <v/>
      </c>
      <c r="N669" s="476" t="str">
        <f>IF($J669&lt;&gt;"",IF(VLOOKUP($J669,INSTRUMENT_LIST!$L$10:$R$716,4,FALSE)=0,"",VLOOKUP($J669,INSTRUMENT_LIST!$L$10:$R$716,4,FALSE)),"")&amp;" "&amp;IF($J669&lt;&gt;"",IF(VLOOKUP($J669,INSTRUMENT_LIST!$L$10:$R$716,5,FALSE)=0,"",SUBSTITUTE(VLOOKUP($J669,INSTRUMENT_LIST!$L$10:$R$716,5,FALSE),"LOCAL CONTROL STATION","LCS")),"")</f>
        <v xml:space="preserve"> </v>
      </c>
      <c r="O669" s="476" t="str">
        <f>IF($J669&lt;&gt;"",IF(VLOOKUP($J669,INSTRUMENT_LIST!$L$10:$R$716,6,FALSE)=0,"",VLOOKUP($J669,INSTRUMENT_LIST!$L$10:$R$716,6,FALSE)),"")</f>
        <v/>
      </c>
      <c r="P669" s="476" t="str">
        <f>IF($J669&lt;&gt;"",IF(VLOOKUP($J669,INSTRUMENT_LIST!$L$10:$R$716,7,FALSE)=0,"",VLOOKUP($J669,INSTRUMENT_LIST!$L$10:$R$716,7,FALSE)),"")</f>
        <v/>
      </c>
      <c r="Q669" s="476" t="str">
        <f t="shared" si="245"/>
        <v xml:space="preserve">  </v>
      </c>
      <c r="R669" s="476"/>
      <c r="S669" s="476"/>
      <c r="T669" s="476"/>
      <c r="U669" s="476"/>
      <c r="V669" s="476"/>
      <c r="W669" s="476"/>
      <c r="X669" s="476"/>
      <c r="Y669" s="476"/>
      <c r="Z669" s="476"/>
      <c r="AA669" s="476"/>
      <c r="AB669" s="477" t="str">
        <f t="shared" si="246"/>
        <v>CAT6_.2/13</v>
      </c>
      <c r="AC669" s="474"/>
      <c r="AD669" s="474"/>
      <c r="AE669" s="478" t="str">
        <f t="shared" si="247"/>
        <v>SL3-SLW-RCP1</v>
      </c>
    </row>
    <row r="670" spans="1:31" s="479" customFormat="1" ht="15" customHeight="1" x14ac:dyDescent="0.25">
      <c r="A670" s="469" t="s">
        <v>9</v>
      </c>
      <c r="B670" s="470" t="s">
        <v>523</v>
      </c>
      <c r="C670" s="471"/>
      <c r="D670" s="472"/>
      <c r="E670" s="472" t="s">
        <v>1141</v>
      </c>
      <c r="F670" s="473" t="str">
        <f>IFERROR(CONCATENATE(VLOOKUP(G670,'LOOK-UP TABLES'!$E$9:$J$101,5,FALSE),C670,D670,VLOOKUP(G670,'LOOK-UP TABLES'!$E$9:$J$101,6,FALSE),E670),"")</f>
        <v/>
      </c>
      <c r="G670" s="473" t="s">
        <v>1128</v>
      </c>
      <c r="H670" s="474" t="s">
        <v>1112</v>
      </c>
      <c r="I670" s="473"/>
      <c r="J670" s="297"/>
      <c r="K670" s="474" t="str">
        <f t="shared" si="244"/>
        <v>SPARE</v>
      </c>
      <c r="L670" s="475"/>
      <c r="M670" s="476" t="str">
        <f>IF($J670&lt;&gt;"",IF(VLOOKUP($J670,INSTRUMENT_LIST!$L$10:$R$716,3,FALSE)=0,"",VLOOKUP($J670,INSTRUMENT_LIST!$L$10:$R$716,3,FALSE)),"")</f>
        <v/>
      </c>
      <c r="N670" s="476" t="str">
        <f>IF($J670&lt;&gt;"",IF(VLOOKUP($J670,INSTRUMENT_LIST!$L$10:$R$716,4,FALSE)=0,"",VLOOKUP($J670,INSTRUMENT_LIST!$L$10:$R$716,4,FALSE)),"")&amp;" "&amp;IF($J670&lt;&gt;"",IF(VLOOKUP($J670,INSTRUMENT_LIST!$L$10:$R$716,5,FALSE)=0,"",SUBSTITUTE(VLOOKUP($J670,INSTRUMENT_LIST!$L$10:$R$716,5,FALSE),"LOCAL CONTROL STATION","LCS")),"")</f>
        <v xml:space="preserve"> </v>
      </c>
      <c r="O670" s="476" t="str">
        <f>IF($J670&lt;&gt;"",IF(VLOOKUP($J670,INSTRUMENT_LIST!$L$10:$R$716,6,FALSE)=0,"",VLOOKUP($J670,INSTRUMENT_LIST!$L$10:$R$716,6,FALSE)),"")</f>
        <v/>
      </c>
      <c r="P670" s="476" t="str">
        <f>IF($J670&lt;&gt;"",IF(VLOOKUP($J670,INSTRUMENT_LIST!$L$10:$R$716,7,FALSE)=0,"",VLOOKUP($J670,INSTRUMENT_LIST!$L$10:$R$716,7,FALSE)),"")</f>
        <v/>
      </c>
      <c r="Q670" s="476" t="str">
        <f t="shared" si="245"/>
        <v xml:space="preserve">  </v>
      </c>
      <c r="R670" s="476"/>
      <c r="S670" s="476"/>
      <c r="T670" s="476"/>
      <c r="U670" s="476"/>
      <c r="V670" s="476"/>
      <c r="W670" s="476"/>
      <c r="X670" s="476"/>
      <c r="Y670" s="476"/>
      <c r="Z670" s="476"/>
      <c r="AA670" s="476"/>
      <c r="AB670" s="477" t="str">
        <f t="shared" si="246"/>
        <v>CAT6_.2/14</v>
      </c>
      <c r="AC670" s="474"/>
      <c r="AD670" s="474"/>
      <c r="AE670" s="478" t="str">
        <f t="shared" si="247"/>
        <v>SL3-SLW-RCP1</v>
      </c>
    </row>
    <row r="671" spans="1:31" s="479" customFormat="1" ht="15" customHeight="1" x14ac:dyDescent="0.25">
      <c r="A671" s="469" t="s">
        <v>9</v>
      </c>
      <c r="B671" s="470" t="s">
        <v>523</v>
      </c>
      <c r="C671" s="471"/>
      <c r="D671" s="472"/>
      <c r="E671" s="472" t="s">
        <v>1142</v>
      </c>
      <c r="F671" s="473" t="str">
        <f>IFERROR(CONCATENATE(VLOOKUP(G671,'LOOK-UP TABLES'!$E$9:$J$101,5,FALSE),C671,D671,VLOOKUP(G671,'LOOK-UP TABLES'!$E$9:$J$101,6,FALSE),E671),"")</f>
        <v/>
      </c>
      <c r="G671" s="473" t="s">
        <v>1128</v>
      </c>
      <c r="H671" s="474" t="s">
        <v>1112</v>
      </c>
      <c r="I671" s="473"/>
      <c r="J671" s="297"/>
      <c r="K671" s="474" t="str">
        <f t="shared" si="244"/>
        <v>SPARE</v>
      </c>
      <c r="L671" s="475"/>
      <c r="M671" s="476" t="str">
        <f>IF($J671&lt;&gt;"",IF(VLOOKUP($J671,INSTRUMENT_LIST!$L$10:$R$716,3,FALSE)=0,"",VLOOKUP($J671,INSTRUMENT_LIST!$L$10:$R$716,3,FALSE)),"")</f>
        <v/>
      </c>
      <c r="N671" s="476" t="str">
        <f>IF($J671&lt;&gt;"",IF(VLOOKUP($J671,INSTRUMENT_LIST!$L$10:$R$716,4,FALSE)=0,"",VLOOKUP($J671,INSTRUMENT_LIST!$L$10:$R$716,4,FALSE)),"")&amp;" "&amp;IF($J671&lt;&gt;"",IF(VLOOKUP($J671,INSTRUMENT_LIST!$L$10:$R$716,5,FALSE)=0,"",SUBSTITUTE(VLOOKUP($J671,INSTRUMENT_LIST!$L$10:$R$716,5,FALSE),"LOCAL CONTROL STATION","LCS")),"")</f>
        <v xml:space="preserve"> </v>
      </c>
      <c r="O671" s="476" t="str">
        <f>IF($J671&lt;&gt;"",IF(VLOOKUP($J671,INSTRUMENT_LIST!$L$10:$R$716,6,FALSE)=0,"",VLOOKUP($J671,INSTRUMENT_LIST!$L$10:$R$716,6,FALSE)),"")</f>
        <v/>
      </c>
      <c r="P671" s="476" t="str">
        <f>IF($J671&lt;&gt;"",IF(VLOOKUP($J671,INSTRUMENT_LIST!$L$10:$R$716,7,FALSE)=0,"",VLOOKUP($J671,INSTRUMENT_LIST!$L$10:$R$716,7,FALSE)),"")</f>
        <v/>
      </c>
      <c r="Q671" s="476" t="str">
        <f t="shared" si="245"/>
        <v xml:space="preserve">  </v>
      </c>
      <c r="R671" s="476"/>
      <c r="S671" s="476"/>
      <c r="T671" s="476"/>
      <c r="U671" s="476"/>
      <c r="V671" s="476"/>
      <c r="W671" s="476"/>
      <c r="X671" s="476"/>
      <c r="Y671" s="476"/>
      <c r="Z671" s="476"/>
      <c r="AA671" s="476"/>
      <c r="AB671" s="477" t="str">
        <f t="shared" si="246"/>
        <v>CAT6_.2/15</v>
      </c>
      <c r="AC671" s="474"/>
      <c r="AD671" s="474"/>
      <c r="AE671" s="478" t="str">
        <f t="shared" si="247"/>
        <v>SL3-SLW-RCP1</v>
      </c>
    </row>
    <row r="672" spans="1:31" s="479" customFormat="1" ht="15" customHeight="1" x14ac:dyDescent="0.25">
      <c r="A672" s="469" t="s">
        <v>9</v>
      </c>
      <c r="B672" s="470" t="s">
        <v>523</v>
      </c>
      <c r="C672" s="471"/>
      <c r="D672" s="472"/>
      <c r="E672" s="472" t="s">
        <v>1143</v>
      </c>
      <c r="F672" s="473" t="str">
        <f>IFERROR(CONCATENATE(VLOOKUP(G672,'LOOK-UP TABLES'!$E$9:$J$101,5,FALSE),C672,D672,VLOOKUP(G672,'LOOK-UP TABLES'!$E$9:$J$101,6,FALSE),E672),"")</f>
        <v/>
      </c>
      <c r="G672" s="473" t="s">
        <v>1128</v>
      </c>
      <c r="H672" s="474" t="s">
        <v>1112</v>
      </c>
      <c r="I672" s="473"/>
      <c r="J672" s="297"/>
      <c r="K672" s="474" t="str">
        <f t="shared" si="244"/>
        <v>SPARE</v>
      </c>
      <c r="L672" s="475"/>
      <c r="M672" s="476" t="str">
        <f>IF($J672&lt;&gt;"",IF(VLOOKUP($J672,INSTRUMENT_LIST!$L$10:$R$716,3,FALSE)=0,"",VLOOKUP($J672,INSTRUMENT_LIST!$L$10:$R$716,3,FALSE)),"")</f>
        <v/>
      </c>
      <c r="N672" s="476" t="str">
        <f>IF($J672&lt;&gt;"",IF(VLOOKUP($J672,INSTRUMENT_LIST!$L$10:$R$716,4,FALSE)=0,"",VLOOKUP($J672,INSTRUMENT_LIST!$L$10:$R$716,4,FALSE)),"")&amp;" "&amp;IF($J672&lt;&gt;"",IF(VLOOKUP($J672,INSTRUMENT_LIST!$L$10:$R$716,5,FALSE)=0,"",SUBSTITUTE(VLOOKUP($J672,INSTRUMENT_LIST!$L$10:$R$716,5,FALSE),"LOCAL CONTROL STATION","LCS")),"")</f>
        <v xml:space="preserve"> </v>
      </c>
      <c r="O672" s="476" t="str">
        <f>IF($J672&lt;&gt;"",IF(VLOOKUP($J672,INSTRUMENT_LIST!$L$10:$R$716,6,FALSE)=0,"",VLOOKUP($J672,INSTRUMENT_LIST!$L$10:$R$716,6,FALSE)),"")</f>
        <v/>
      </c>
      <c r="P672" s="476" t="str">
        <f>IF($J672&lt;&gt;"",IF(VLOOKUP($J672,INSTRUMENT_LIST!$L$10:$R$716,7,FALSE)=0,"",VLOOKUP($J672,INSTRUMENT_LIST!$L$10:$R$716,7,FALSE)),"")</f>
        <v/>
      </c>
      <c r="Q672" s="476" t="str">
        <f t="shared" si="245"/>
        <v xml:space="preserve">  </v>
      </c>
      <c r="R672" s="476"/>
      <c r="S672" s="476"/>
      <c r="T672" s="476"/>
      <c r="U672" s="476"/>
      <c r="V672" s="476"/>
      <c r="W672" s="476"/>
      <c r="X672" s="476"/>
      <c r="Y672" s="476"/>
      <c r="Z672" s="476"/>
      <c r="AA672" s="476"/>
      <c r="AB672" s="477" t="str">
        <f t="shared" si="246"/>
        <v>CAT6_.2/16</v>
      </c>
      <c r="AC672" s="474"/>
      <c r="AD672" s="474"/>
      <c r="AE672" s="478" t="str">
        <f t="shared" si="247"/>
        <v>SL3-SLW-RCP1</v>
      </c>
    </row>
    <row r="673" spans="1:31" ht="15" customHeight="1" x14ac:dyDescent="0.25">
      <c r="B673" s="57"/>
      <c r="C673" s="57"/>
      <c r="D673" s="52"/>
      <c r="E673" s="52"/>
      <c r="J673" s="22"/>
      <c r="M673" s="77"/>
      <c r="N673" s="77"/>
      <c r="O673" s="77"/>
      <c r="P673" s="36"/>
    </row>
    <row r="674" spans="1:31" x14ac:dyDescent="0.25">
      <c r="A674" s="277"/>
      <c r="B674" s="618" t="s">
        <v>373</v>
      </c>
      <c r="C674" s="278"/>
      <c r="D674" s="279"/>
      <c r="E674" s="279"/>
      <c r="F674" s="279"/>
      <c r="G674" s="279"/>
      <c r="H674" s="279"/>
      <c r="I674" s="279"/>
      <c r="J674" s="280"/>
      <c r="K674" s="280"/>
      <c r="L674" s="281"/>
      <c r="M674" s="279"/>
      <c r="N674" s="279"/>
      <c r="O674" s="279"/>
      <c r="P674" s="279"/>
      <c r="Q674" s="618" t="s">
        <v>1144</v>
      </c>
      <c r="R674" s="279"/>
      <c r="S674" s="279"/>
      <c r="T674" s="279"/>
      <c r="U674" s="279"/>
      <c r="V674" s="279"/>
      <c r="W674" s="279"/>
      <c r="X674" s="279"/>
      <c r="Y674" s="279"/>
      <c r="Z674" s="279"/>
      <c r="AA674" s="279"/>
      <c r="AB674" s="279"/>
      <c r="AC674" s="280"/>
      <c r="AD674" s="280"/>
      <c r="AE674" s="278"/>
    </row>
    <row r="675" spans="1:31" x14ac:dyDescent="0.25">
      <c r="A675" s="277"/>
      <c r="B675" s="618"/>
      <c r="C675" s="278"/>
      <c r="D675" s="279"/>
      <c r="E675" s="279"/>
      <c r="F675" s="279"/>
      <c r="G675" s="279"/>
      <c r="H675" s="279"/>
      <c r="I675" s="279"/>
      <c r="J675" s="280"/>
      <c r="K675" s="280"/>
      <c r="L675" s="281"/>
      <c r="M675" s="279"/>
      <c r="N675" s="279"/>
      <c r="O675" s="279"/>
      <c r="P675" s="279"/>
      <c r="Q675" s="618"/>
      <c r="R675" s="279"/>
      <c r="S675" s="279"/>
      <c r="T675" s="279"/>
      <c r="U675" s="279"/>
      <c r="V675" s="279"/>
      <c r="W675" s="279"/>
      <c r="X675" s="279"/>
      <c r="Y675" s="279"/>
      <c r="Z675" s="279"/>
      <c r="AA675" s="279"/>
      <c r="AB675" s="279"/>
      <c r="AC675" s="280"/>
      <c r="AD675" s="280"/>
      <c r="AE675" s="278"/>
    </row>
    <row r="676" spans="1:31" ht="15" customHeight="1" x14ac:dyDescent="0.25">
      <c r="B676" s="57"/>
      <c r="C676" s="57"/>
      <c r="D676" s="52"/>
      <c r="E676" s="52"/>
      <c r="J676" s="22"/>
      <c r="M676" s="77"/>
      <c r="N676" s="77"/>
      <c r="O676" s="77"/>
      <c r="P676" s="36"/>
    </row>
    <row r="677" spans="1:31" ht="15" customHeight="1" x14ac:dyDescent="0.25">
      <c r="A677" s="144" t="s">
        <v>9</v>
      </c>
      <c r="B677" s="252" t="s">
        <v>373</v>
      </c>
      <c r="C677" s="64">
        <v>10</v>
      </c>
      <c r="D677" s="341" t="s">
        <v>786</v>
      </c>
      <c r="E677" s="61"/>
      <c r="F677" s="340" t="str">
        <f>IFERROR(CONCATENATE(VLOOKUP(G677,'LOOK-UP TABLES'!$E$5:$J$101,5,FALSE),C677,D677,VLOOKUP(G677,'LOOK-UP TABLES'!$E$5:$J$101,6,FALSE),E677),"")</f>
        <v>AENT-1000</v>
      </c>
      <c r="G677" s="61" t="s">
        <v>953</v>
      </c>
      <c r="H677" s="62"/>
      <c r="I677" s="61" t="s">
        <v>793</v>
      </c>
      <c r="J677" s="142"/>
      <c r="K677" s="142"/>
      <c r="L677" s="63"/>
      <c r="M677" s="62"/>
      <c r="N677" s="62"/>
      <c r="O677" s="61"/>
      <c r="P677" s="61"/>
      <c r="Q677" s="61" t="s">
        <v>954</v>
      </c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4"/>
      <c r="AD677" s="65"/>
      <c r="AE677" s="38" t="str">
        <f t="shared" ref="AE677:AE686" si="249">B677</f>
        <v>SL3-BH-RCP1</v>
      </c>
    </row>
    <row r="678" spans="1:31" ht="15" customHeight="1" x14ac:dyDescent="0.25">
      <c r="A678" s="144" t="s">
        <v>9</v>
      </c>
      <c r="B678" s="252" t="s">
        <v>373</v>
      </c>
      <c r="C678" s="64">
        <v>10</v>
      </c>
      <c r="D678" s="341" t="s">
        <v>645</v>
      </c>
      <c r="E678" s="61"/>
      <c r="F678" s="340" t="str">
        <f>IFERROR(CONCATENATE(VLOOKUP(G678,'LOOK-UP TABLES'!$E$5:$J$101,5,FALSE),C678,D678,VLOOKUP(G678,'LOOK-UP TABLES'!$E$5:$J$101,6,FALSE),E678),"")</f>
        <v>FPD-1001</v>
      </c>
      <c r="G678" s="61" t="s">
        <v>955</v>
      </c>
      <c r="H678" s="62"/>
      <c r="I678" s="61"/>
      <c r="J678" s="142"/>
      <c r="K678" s="142"/>
      <c r="L678" s="63"/>
      <c r="M678" s="62" t="s">
        <v>956</v>
      </c>
      <c r="N678" s="62"/>
      <c r="O678" s="61"/>
      <c r="P678" s="61"/>
      <c r="Q678" s="308" t="str">
        <f t="shared" ref="Q678:Q686" si="250">CONCATENATE(M678,IF(M678&lt;&gt;""," ",""),N678,IF(N678&lt;&gt;""," ",""),O678,IF(O678&lt;&gt;""," ",""),P678,IF(P678&lt;&gt;""," ",""))</f>
        <v xml:space="preserve">Power Distribution </v>
      </c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4"/>
      <c r="AD678" s="65"/>
      <c r="AE678" s="38" t="str">
        <f t="shared" si="249"/>
        <v>SL3-BH-RCP1</v>
      </c>
    </row>
    <row r="679" spans="1:31" ht="15" customHeight="1" x14ac:dyDescent="0.25">
      <c r="A679" s="276" t="s">
        <v>9</v>
      </c>
      <c r="B679" s="261" t="s">
        <v>373</v>
      </c>
      <c r="C679" s="146">
        <v>10</v>
      </c>
      <c r="D679" s="73" t="s">
        <v>645</v>
      </c>
      <c r="E679" s="70" t="s">
        <v>786</v>
      </c>
      <c r="F679" s="29" t="str">
        <f>IFERROR(CONCATENATE(VLOOKUP(G679,'LOOK-UP TABLES'!$E$9:$J$101,5,FALSE),C679,D679,VLOOKUP(G679,'LOOK-UP TABLES'!$E$9:$J$101,6,FALSE),E679),"")</f>
        <v>I_1001-00</v>
      </c>
      <c r="G679" s="71" t="s">
        <v>957</v>
      </c>
      <c r="H679" s="26" t="str">
        <f>IFERROR(VLOOKUP(G679,'LOOK-UP TABLES'!$E$9:$J$101,2,FALSE),"")</f>
        <v>SDI</v>
      </c>
      <c r="I679" s="29" t="str">
        <f>IFERROR(VLOOKUP(G679,'LOOK-UP TABLES'!$E$9:$J$101,3,FALSE),"")</f>
        <v>24VDC</v>
      </c>
      <c r="J679" s="75" t="s">
        <v>1145</v>
      </c>
      <c r="K679" s="513" t="str">
        <f t="shared" ref="K679:K686" si="251">IF(J679&lt;&gt;"",CONCATENATE(J679,L679),"SPARE")</f>
        <v>SL3-BH-RCP1-ESR1-F</v>
      </c>
      <c r="L679" s="72" t="s">
        <v>972</v>
      </c>
      <c r="M679" s="143" t="s">
        <v>61</v>
      </c>
      <c r="N679" s="143" t="s">
        <v>1146</v>
      </c>
      <c r="O679" s="143" t="s">
        <v>1032</v>
      </c>
      <c r="P679" s="143" t="s">
        <v>1147</v>
      </c>
      <c r="Q679" s="143" t="str">
        <f t="shared" si="250"/>
        <v xml:space="preserve">Shiploader 3 Boom Hoist Emergency Brake HPU1 &amp; HPU2 Safety Stop  ESR1 Relay Feedback </v>
      </c>
      <c r="R679" s="160"/>
      <c r="S679" s="160"/>
      <c r="T679" s="160"/>
      <c r="U679" s="160"/>
      <c r="V679" s="160"/>
      <c r="W679" s="160"/>
      <c r="X679" s="160"/>
      <c r="Y679" s="160"/>
      <c r="Z679" s="160"/>
      <c r="AA679" s="160"/>
      <c r="AB679" s="68" t="str">
        <f t="shared" ref="AB679:AB686" si="252">IF((OR(H679="AI",H679="AO")),CONCATENATE(H679,"_",C679,D679,"_CH[",E679,"]"),CONCATENATE(H679,"_",C679,D679,".",E679))</f>
        <v>SDI_1001.00</v>
      </c>
      <c r="AC679" s="75"/>
      <c r="AD679" s="55"/>
      <c r="AE679" s="38" t="str">
        <f t="shared" si="249"/>
        <v>SL3-BH-RCP1</v>
      </c>
    </row>
    <row r="680" spans="1:31" ht="15" customHeight="1" x14ac:dyDescent="0.25">
      <c r="A680" s="276" t="s">
        <v>9</v>
      </c>
      <c r="B680" s="261" t="s">
        <v>373</v>
      </c>
      <c r="C680" s="146">
        <v>10</v>
      </c>
      <c r="D680" s="73" t="s">
        <v>645</v>
      </c>
      <c r="E680" s="70" t="s">
        <v>645</v>
      </c>
      <c r="F680" s="29" t="str">
        <f>IFERROR(CONCATENATE(VLOOKUP(G680,'LOOK-UP TABLES'!$E$9:$J$101,5,FALSE),C680,D680,VLOOKUP(G680,'LOOK-UP TABLES'!$E$9:$J$101,6,FALSE),E680),"")</f>
        <v>I_1001-01</v>
      </c>
      <c r="G680" s="71" t="s">
        <v>957</v>
      </c>
      <c r="H680" s="26" t="str">
        <f>IFERROR(VLOOKUP(G680,'LOOK-UP TABLES'!$E$9:$J$101,2,FALSE),"")</f>
        <v>SDI</v>
      </c>
      <c r="I680" s="29" t="str">
        <f>IFERROR(VLOOKUP(G680,'LOOK-UP TABLES'!$E$9:$J$101,3,FALSE),"")</f>
        <v>24VDC</v>
      </c>
      <c r="J680" s="75" t="s">
        <v>1148</v>
      </c>
      <c r="K680" s="513" t="str">
        <f t="shared" si="251"/>
        <v>SL3-BH-RCP1-ESR2-F</v>
      </c>
      <c r="L680" s="72" t="s">
        <v>972</v>
      </c>
      <c r="M680" s="143" t="s">
        <v>61</v>
      </c>
      <c r="N680" s="143" t="s">
        <v>1149</v>
      </c>
      <c r="O680" s="143" t="s">
        <v>1032</v>
      </c>
      <c r="P680" s="143" t="s">
        <v>1150</v>
      </c>
      <c r="Q680" s="143" t="str">
        <f t="shared" si="250"/>
        <v xml:space="preserve">Shiploader 3 Shuttle Motors 1-4 Brakes &amp; Rail Clamps 1-2 Safety Stop  ESR2 Relay Feedback </v>
      </c>
      <c r="R680" s="161"/>
      <c r="S680" s="161"/>
      <c r="T680" s="161"/>
      <c r="U680" s="160"/>
      <c r="V680" s="160"/>
      <c r="W680" s="160"/>
      <c r="X680" s="160"/>
      <c r="Y680" s="160"/>
      <c r="Z680" s="160"/>
      <c r="AA680" s="160"/>
      <c r="AB680" s="68" t="str">
        <f t="shared" si="252"/>
        <v>SDI_1001.01</v>
      </c>
      <c r="AC680" s="55"/>
      <c r="AD680" s="55"/>
      <c r="AE680" s="38" t="str">
        <f t="shared" si="249"/>
        <v>SL3-BH-RCP1</v>
      </c>
    </row>
    <row r="681" spans="1:31" ht="15" customHeight="1" x14ac:dyDescent="0.25">
      <c r="A681" s="276" t="s">
        <v>9</v>
      </c>
      <c r="B681" s="261" t="s">
        <v>373</v>
      </c>
      <c r="C681" s="146">
        <v>10</v>
      </c>
      <c r="D681" s="73" t="s">
        <v>645</v>
      </c>
      <c r="E681" s="70" t="s">
        <v>660</v>
      </c>
      <c r="F681" s="29" t="str">
        <f>IFERROR(CONCATENATE(VLOOKUP(G681,'LOOK-UP TABLES'!$E$9:$J$101,5,FALSE),C681,D681,VLOOKUP(G681,'LOOK-UP TABLES'!$E$9:$J$101,6,FALSE),E681),"")</f>
        <v>I_1001-02</v>
      </c>
      <c r="G681" s="71" t="s">
        <v>957</v>
      </c>
      <c r="H681" s="26" t="str">
        <f>IFERROR(VLOOKUP(G681,'LOOK-UP TABLES'!$E$9:$J$101,2,FALSE),"")</f>
        <v>SDI</v>
      </c>
      <c r="I681" s="29" t="str">
        <f>IFERROR(VLOOKUP(G681,'LOOK-UP TABLES'!$E$9:$J$101,3,FALSE),"")</f>
        <v>24VDC</v>
      </c>
      <c r="J681" s="21"/>
      <c r="K681" s="55" t="str">
        <f t="shared" si="251"/>
        <v>SPARE</v>
      </c>
      <c r="L681" s="72"/>
      <c r="M681" s="143" t="str">
        <f>IF($J681&lt;&gt;"",IF(VLOOKUP($J681,INSTRUMENT_LIST!$L$10:$R$716,3,FALSE)=0,"",VLOOKUP($J681,INSTRUMENT_LIST!$L$10:$R$716,3,FALSE)),"")</f>
        <v/>
      </c>
      <c r="N681" s="143"/>
      <c r="O681" s="143" t="str">
        <f>IF($J681&lt;&gt;"",IF(VLOOKUP($J681,INSTRUMENT_LIST!$L$10:$R$716,6,FALSE)=0,"",VLOOKUP($J681,INSTRUMENT_LIST!$L$10:$R$716,6,FALSE)),"")</f>
        <v/>
      </c>
      <c r="P681" s="143" t="str">
        <f>IF($J681&lt;&gt;"",IF(VLOOKUP($J681,INSTRUMENT_LIST!$L$10:$R$716,7,FALSE)=0,"",VLOOKUP($J681,INSTRUMENT_LIST!$L$10:$R$716,7,FALSE)),"")</f>
        <v/>
      </c>
      <c r="Q681" s="143" t="str">
        <f t="shared" si="250"/>
        <v/>
      </c>
      <c r="R681" s="161"/>
      <c r="S681" s="161"/>
      <c r="T681" s="161"/>
      <c r="U681" s="160"/>
      <c r="V681" s="160"/>
      <c r="W681" s="160"/>
      <c r="X681" s="160"/>
      <c r="Y681" s="160"/>
      <c r="Z681" s="160"/>
      <c r="AA681" s="160"/>
      <c r="AB681" s="68" t="str">
        <f t="shared" si="252"/>
        <v>SDI_1001.02</v>
      </c>
      <c r="AC681" s="55"/>
      <c r="AD681" s="55"/>
      <c r="AE681" s="38" t="str">
        <f t="shared" si="249"/>
        <v>SL3-BH-RCP1</v>
      </c>
    </row>
    <row r="682" spans="1:31" ht="15" customHeight="1" x14ac:dyDescent="0.25">
      <c r="A682" s="276" t="s">
        <v>9</v>
      </c>
      <c r="B682" s="261" t="s">
        <v>373</v>
      </c>
      <c r="C682" s="146">
        <v>10</v>
      </c>
      <c r="D682" s="73" t="s">
        <v>645</v>
      </c>
      <c r="E682" s="70" t="s">
        <v>661</v>
      </c>
      <c r="F682" s="29" t="str">
        <f>IFERROR(CONCATENATE(VLOOKUP(G682,'LOOK-UP TABLES'!$E$9:$J$101,5,FALSE),C682,D682,VLOOKUP(G682,'LOOK-UP TABLES'!$E$9:$J$101,6,FALSE),E682),"")</f>
        <v>I_1001-03</v>
      </c>
      <c r="G682" s="71" t="s">
        <v>957</v>
      </c>
      <c r="H682" s="26" t="str">
        <f>IFERROR(VLOOKUP(G682,'LOOK-UP TABLES'!$E$9:$J$101,2,FALSE),"")</f>
        <v>SDI</v>
      </c>
      <c r="I682" s="29" t="str">
        <f>IFERROR(VLOOKUP(G682,'LOOK-UP TABLES'!$E$9:$J$101,3,FALSE),"")</f>
        <v>24VDC</v>
      </c>
      <c r="J682" s="21"/>
      <c r="K682" s="55" t="str">
        <f t="shared" si="251"/>
        <v>SPARE</v>
      </c>
      <c r="L682" s="72"/>
      <c r="M682" s="143" t="str">
        <f>IF($J682&lt;&gt;"",IF(VLOOKUP($J682,INSTRUMENT_LIST!$L$10:$R$716,3,FALSE)=0,"",VLOOKUP($J682,INSTRUMENT_LIST!$L$10:$R$716,3,FALSE)),"")</f>
        <v/>
      </c>
      <c r="N682" s="143"/>
      <c r="O682" s="143" t="str">
        <f>IF($J682&lt;&gt;"",IF(VLOOKUP($J682,INSTRUMENT_LIST!$L$10:$R$716,6,FALSE)=0,"",VLOOKUP($J682,INSTRUMENT_LIST!$L$10:$R$716,6,FALSE)),"")</f>
        <v/>
      </c>
      <c r="P682" s="143" t="str">
        <f>IF($J682&lt;&gt;"",IF(VLOOKUP($J682,INSTRUMENT_LIST!$L$10:$R$716,7,FALSE)=0,"",VLOOKUP($J682,INSTRUMENT_LIST!$L$10:$R$716,7,FALSE)),"")</f>
        <v/>
      </c>
      <c r="Q682" s="143" t="str">
        <f t="shared" si="250"/>
        <v/>
      </c>
      <c r="R682" s="160"/>
      <c r="S682" s="160"/>
      <c r="T682" s="160"/>
      <c r="U682" s="160"/>
      <c r="V682" s="160"/>
      <c r="W682" s="160"/>
      <c r="X682" s="160"/>
      <c r="Y682" s="160"/>
      <c r="Z682" s="160"/>
      <c r="AA682" s="160"/>
      <c r="AB682" s="68" t="str">
        <f t="shared" si="252"/>
        <v>SDI_1001.03</v>
      </c>
      <c r="AC682" s="55"/>
      <c r="AD682" s="55"/>
      <c r="AE682" s="38" t="str">
        <f t="shared" si="249"/>
        <v>SL3-BH-RCP1</v>
      </c>
    </row>
    <row r="683" spans="1:31" ht="15" customHeight="1" x14ac:dyDescent="0.25">
      <c r="A683" s="276" t="s">
        <v>9</v>
      </c>
      <c r="B683" s="261" t="s">
        <v>373</v>
      </c>
      <c r="C683" s="146">
        <v>10</v>
      </c>
      <c r="D683" s="73" t="s">
        <v>645</v>
      </c>
      <c r="E683" s="70" t="s">
        <v>676</v>
      </c>
      <c r="F683" s="29" t="str">
        <f>IFERROR(CONCATENATE(VLOOKUP(G683,'LOOK-UP TABLES'!$E$9:$J$101,5,FALSE),C683,D683,VLOOKUP(G683,'LOOK-UP TABLES'!$E$9:$J$101,6,FALSE),E683),"")</f>
        <v>I_1001-04</v>
      </c>
      <c r="G683" s="71" t="s">
        <v>957</v>
      </c>
      <c r="H683" s="26" t="str">
        <f>IFERROR(VLOOKUP(G683,'LOOK-UP TABLES'!$E$9:$J$101,2,FALSE),"")</f>
        <v>SDI</v>
      </c>
      <c r="I683" s="29" t="str">
        <f>IFERROR(VLOOKUP(G683,'LOOK-UP TABLES'!$E$9:$J$101,3,FALSE),"")</f>
        <v>24VDC</v>
      </c>
      <c r="J683" s="21" t="s">
        <v>1151</v>
      </c>
      <c r="K683" s="513" t="str">
        <f t="shared" si="251"/>
        <v>SL3-BH-ES1</v>
      </c>
      <c r="L683" s="72"/>
      <c r="M683" s="143" t="str">
        <f>IF($J683&lt;&gt;"",IF(VLOOKUP($J683,INSTRUMENT_LIST!$L$10:$R$716,3,FALSE)=0,"",VLOOKUP($J683,INSTRUMENT_LIST!$L$10:$R$716,3,FALSE)),"")</f>
        <v>Shiploader 3</v>
      </c>
      <c r="N683" s="143" t="str">
        <f>IF($J683&lt;&gt;"",IF(VLOOKUP($J683,INSTRUMENT_LIST!$L$10:$R$716,4,FALSE)=0,"",VLOOKUP($J683,INSTRUMENT_LIST!$L$10:$R$716,4,FALSE)),"")&amp;" "&amp;IF($J683&lt;&gt;"",IF(VLOOKUP($J683,INSTRUMENT_LIST!$L$10:$R$716,5,FALSE)=0,"",SUBSTITUTE(VLOOKUP($J683,INSTRUMENT_LIST!$L$10:$R$716,5,FALSE),"LOCAL CONTROL STATION","LCS")),"")</f>
        <v>Boom Hoist Maint. Cabin</v>
      </c>
      <c r="O683" s="143" t="str">
        <f>IF($J683&lt;&gt;"",IF(VLOOKUP($J683,INSTRUMENT_LIST!$L$10:$R$716,6,FALSE)=0,"",VLOOKUP($J683,INSTRUMENT_LIST!$L$10:$R$716,6,FALSE)),"")</f>
        <v>Emergency Stop</v>
      </c>
      <c r="P683" s="143" t="str">
        <f>IF($J683&lt;&gt;"",IF(VLOOKUP($J683,INSTRUMENT_LIST!$L$10:$R$716,7,FALSE)=0,"",VLOOKUP($J683,INSTRUMENT_LIST!$L$10:$R$716,7,FALSE)),"")</f>
        <v>Push Button 1</v>
      </c>
      <c r="Q683" s="143" t="str">
        <f t="shared" si="250"/>
        <v xml:space="preserve">Shiploader 3 Boom Hoist Maint. Cabin Emergency Stop Push Button 1 </v>
      </c>
      <c r="R683" s="160"/>
      <c r="S683" s="160"/>
      <c r="T683" s="161"/>
      <c r="U683" s="160"/>
      <c r="V683" s="160"/>
      <c r="W683" s="160"/>
      <c r="X683" s="160"/>
      <c r="Y683" s="160"/>
      <c r="Z683" s="160"/>
      <c r="AA683" s="160"/>
      <c r="AB683" s="68" t="str">
        <f t="shared" si="252"/>
        <v>SDI_1001.04</v>
      </c>
      <c r="AC683" s="55"/>
      <c r="AD683" s="55"/>
      <c r="AE683" s="38" t="str">
        <f t="shared" si="249"/>
        <v>SL3-BH-RCP1</v>
      </c>
    </row>
    <row r="684" spans="1:31" ht="15" customHeight="1" x14ac:dyDescent="0.25">
      <c r="A684" s="276" t="s">
        <v>9</v>
      </c>
      <c r="B684" s="261" t="s">
        <v>373</v>
      </c>
      <c r="C684" s="146">
        <v>10</v>
      </c>
      <c r="D684" s="73" t="s">
        <v>645</v>
      </c>
      <c r="E684" s="70" t="s">
        <v>678</v>
      </c>
      <c r="F684" s="29" t="str">
        <f>IFERROR(CONCATENATE(VLOOKUP(G684,'LOOK-UP TABLES'!$E$9:$J$101,5,FALSE),C684,D684,VLOOKUP(G684,'LOOK-UP TABLES'!$E$9:$J$101,6,FALSE),E684),"")</f>
        <v>I_1001-05</v>
      </c>
      <c r="G684" s="71" t="s">
        <v>957</v>
      </c>
      <c r="H684" s="26" t="str">
        <f>IFERROR(VLOOKUP(G684,'LOOK-UP TABLES'!$E$9:$J$101,2,FALSE),"")</f>
        <v>SDI</v>
      </c>
      <c r="I684" s="29" t="str">
        <f>IFERROR(VLOOKUP(G684,'LOOK-UP TABLES'!$E$9:$J$101,3,FALSE),"")</f>
        <v>24VDC</v>
      </c>
      <c r="J684" s="21" t="s">
        <v>1152</v>
      </c>
      <c r="K684" s="513" t="str">
        <f t="shared" si="251"/>
        <v>SL3-BH-ES2</v>
      </c>
      <c r="L684" s="72"/>
      <c r="M684" s="143" t="str">
        <f>IF($J684&lt;&gt;"",IF(VLOOKUP($J684,INSTRUMENT_LIST!$L$10:$R$716,3,FALSE)=0,"",VLOOKUP($J684,INSTRUMENT_LIST!$L$10:$R$716,3,FALSE)),"")</f>
        <v>Shiploader 3</v>
      </c>
      <c r="N684" s="143" t="str">
        <f>IF($J684&lt;&gt;"",IF(VLOOKUP($J684,INSTRUMENT_LIST!$L$10:$R$716,4,FALSE)=0,"",VLOOKUP($J684,INSTRUMENT_LIST!$L$10:$R$716,4,FALSE)),"")&amp;" "&amp;IF($J684&lt;&gt;"",IF(VLOOKUP($J684,INSTRUMENT_LIST!$L$10:$R$716,5,FALSE)=0,"",SUBSTITUTE(VLOOKUP($J684,INSTRUMENT_LIST!$L$10:$R$716,5,FALSE),"LOCAL CONTROL STATION","LCS")),"")</f>
        <v xml:space="preserve">Boom Hoist </v>
      </c>
      <c r="O684" s="143" t="str">
        <f>IF($J684&lt;&gt;"",IF(VLOOKUP($J684,INSTRUMENT_LIST!$L$10:$R$716,6,FALSE)=0,"",VLOOKUP($J684,INSTRUMENT_LIST!$L$10:$R$716,6,FALSE)),"")</f>
        <v>Emergency Stop</v>
      </c>
      <c r="P684" s="143" t="str">
        <f>IF($J684&lt;&gt;"",IF(VLOOKUP($J684,INSTRUMENT_LIST!$L$10:$R$716,7,FALSE)=0,"",VLOOKUP($J684,INSTRUMENT_LIST!$L$10:$R$716,7,FALSE)),"")</f>
        <v>Push Button 2</v>
      </c>
      <c r="Q684" s="143" t="str">
        <f t="shared" si="250"/>
        <v xml:space="preserve">Shiploader 3 Boom Hoist  Emergency Stop Push Button 2 </v>
      </c>
      <c r="R684" s="160"/>
      <c r="S684" s="160"/>
      <c r="T684" s="160"/>
      <c r="U684" s="160"/>
      <c r="V684" s="160"/>
      <c r="W684" s="160"/>
      <c r="X684" s="160"/>
      <c r="Y684" s="160"/>
      <c r="Z684" s="160"/>
      <c r="AA684" s="160"/>
      <c r="AB684" s="68" t="str">
        <f t="shared" si="252"/>
        <v>SDI_1001.05</v>
      </c>
      <c r="AC684" s="55"/>
      <c r="AD684" s="55"/>
      <c r="AE684" s="38" t="str">
        <f t="shared" si="249"/>
        <v>SL3-BH-RCP1</v>
      </c>
    </row>
    <row r="685" spans="1:31" ht="15" customHeight="1" x14ac:dyDescent="0.25">
      <c r="A685" s="276" t="s">
        <v>9</v>
      </c>
      <c r="B685" s="261" t="s">
        <v>373</v>
      </c>
      <c r="C685" s="146">
        <v>10</v>
      </c>
      <c r="D685" s="73" t="s">
        <v>645</v>
      </c>
      <c r="E685" s="70" t="s">
        <v>679</v>
      </c>
      <c r="F685" s="29" t="str">
        <f>IFERROR(CONCATENATE(VLOOKUP(G685,'LOOK-UP TABLES'!$E$9:$J$101,5,FALSE),C685,D685,VLOOKUP(G685,'LOOK-UP TABLES'!$E$9:$J$101,6,FALSE),E685),"")</f>
        <v>I_1001-06</v>
      </c>
      <c r="G685" s="71" t="s">
        <v>957</v>
      </c>
      <c r="H685" s="26" t="str">
        <f>IFERROR(VLOOKUP(G685,'LOOK-UP TABLES'!$E$9:$J$101,2,FALSE),"")</f>
        <v>SDI</v>
      </c>
      <c r="I685" s="29" t="str">
        <f>IFERROR(VLOOKUP(G685,'LOOK-UP TABLES'!$E$9:$J$101,3,FALSE),"")</f>
        <v>24VDC</v>
      </c>
      <c r="J685" s="21" t="s">
        <v>1159</v>
      </c>
      <c r="K685" s="594" t="str">
        <f t="shared" si="251"/>
        <v>SL3-BH-ZLS1</v>
      </c>
      <c r="L685" s="72"/>
      <c r="M685" s="143" t="str">
        <f>IF($J685&lt;&gt;"",IF(VLOOKUP($J685,INSTRUMENT_LIST!$L$10:$R$716,3,FALSE)=0,"",VLOOKUP($J685,INSTRUMENT_LIST!$L$10:$R$716,3,FALSE)),"")</f>
        <v>Shiploader 3</v>
      </c>
      <c r="N685" s="143" t="str">
        <f>IF($J685&lt;&gt;"",IF(VLOOKUP($J685,INSTRUMENT_LIST!$L$10:$R$716,4,FALSE)=0,"",VLOOKUP($J685,INSTRUMENT_LIST!$L$10:$R$716,4,FALSE)),"")&amp;" "&amp;IF($J685&lt;&gt;"",IF(VLOOKUP($J685,INSTRUMENT_LIST!$L$10:$R$716,5,FALSE)=0,"",SUBSTITUTE(VLOOKUP($J685,INSTRUMENT_LIST!$L$10:$R$716,5,FALSE),"LOCAL CONTROL STATION","LCS")),"")</f>
        <v>Boom Hoist Up Limit</v>
      </c>
      <c r="O685" s="143" t="str">
        <f>IF($J685&lt;&gt;"",IF(VLOOKUP($J685,INSTRUMENT_LIST!$L$10:$R$716,6,FALSE)=0,"",VLOOKUP($J685,INSTRUMENT_LIST!$L$10:$R$716,6,FALSE)),"")</f>
        <v>Overtravel</v>
      </c>
      <c r="P685" s="143" t="str">
        <f>IF($J685&lt;&gt;"",IF(VLOOKUP($J685,INSTRUMENT_LIST!$L$10:$R$716,7,FALSE)=0,"",VLOOKUP($J685,INSTRUMENT_LIST!$L$10:$R$716,7,FALSE)),"")</f>
        <v>Limit Switch</v>
      </c>
      <c r="Q685" s="143" t="str">
        <f t="shared" si="250"/>
        <v xml:space="preserve">Shiploader 3 Boom Hoist Up Limit Overtravel Limit Switch </v>
      </c>
      <c r="R685" s="161"/>
      <c r="S685" s="161"/>
      <c r="T685" s="161"/>
      <c r="U685" s="160"/>
      <c r="V685" s="160"/>
      <c r="W685" s="160"/>
      <c r="X685" s="160"/>
      <c r="Y685" s="160"/>
      <c r="Z685" s="160"/>
      <c r="AA685" s="160"/>
      <c r="AB685" s="68" t="str">
        <f t="shared" si="252"/>
        <v>SDI_1001.06</v>
      </c>
      <c r="AC685" s="55"/>
      <c r="AD685" s="55"/>
      <c r="AE685" s="38" t="str">
        <f t="shared" si="249"/>
        <v>SL3-BH-RCP1</v>
      </c>
    </row>
    <row r="686" spans="1:31" ht="15" customHeight="1" x14ac:dyDescent="0.25">
      <c r="A686" s="276" t="s">
        <v>9</v>
      </c>
      <c r="B686" s="261" t="s">
        <v>373</v>
      </c>
      <c r="C686" s="146">
        <v>10</v>
      </c>
      <c r="D686" s="73" t="s">
        <v>645</v>
      </c>
      <c r="E686" s="70" t="s">
        <v>680</v>
      </c>
      <c r="F686" s="29" t="str">
        <f>IFERROR(CONCATENATE(VLOOKUP(G686,'LOOK-UP TABLES'!$E$9:$J$101,5,FALSE),C686,D686,VLOOKUP(G686,'LOOK-UP TABLES'!$E$9:$J$101,6,FALSE),E686),"")</f>
        <v>I_1001-07</v>
      </c>
      <c r="G686" s="71" t="s">
        <v>957</v>
      </c>
      <c r="H686" s="26" t="str">
        <f>IFERROR(VLOOKUP(G686,'LOOK-UP TABLES'!$E$9:$J$101,2,FALSE),"")</f>
        <v>SDI</v>
      </c>
      <c r="I686" s="29" t="str">
        <f>IFERROR(VLOOKUP(G686,'LOOK-UP TABLES'!$E$9:$J$101,3,FALSE),"")</f>
        <v>24VDC</v>
      </c>
      <c r="J686" s="21" t="s">
        <v>1160</v>
      </c>
      <c r="K686" s="594" t="str">
        <f t="shared" si="251"/>
        <v>SL3-BH-ZLS2</v>
      </c>
      <c r="L686" s="72"/>
      <c r="M686" s="143" t="str">
        <f>IF($J686&lt;&gt;"",IF(VLOOKUP($J686,INSTRUMENT_LIST!$L$10:$R$716,3,FALSE)=0,"",VLOOKUP($J686,INSTRUMENT_LIST!$L$10:$R$716,3,FALSE)),"")</f>
        <v>Shiploader 3</v>
      </c>
      <c r="N686" s="143" t="str">
        <f>IF($J686&lt;&gt;"",IF(VLOOKUP($J686,INSTRUMENT_LIST!$L$10:$R$716,4,FALSE)=0,"",VLOOKUP($J686,INSTRUMENT_LIST!$L$10:$R$716,4,FALSE)),"")&amp;" "&amp;IF($J686&lt;&gt;"",IF(VLOOKUP($J686,INSTRUMENT_LIST!$L$10:$R$716,5,FALSE)=0,"",SUBSTITUTE(VLOOKUP($J686,INSTRUMENT_LIST!$L$10:$R$716,5,FALSE),"LOCAL CONTROL STATION","LCS")),"")</f>
        <v>Boom Hoist Down Limit</v>
      </c>
      <c r="O686" s="143" t="str">
        <f>IF($J686&lt;&gt;"",IF(VLOOKUP($J686,INSTRUMENT_LIST!$L$10:$R$716,6,FALSE)=0,"",VLOOKUP($J686,INSTRUMENT_LIST!$L$10:$R$716,6,FALSE)),"")</f>
        <v>Overtravel</v>
      </c>
      <c r="P686" s="143" t="str">
        <f>IF($J686&lt;&gt;"",IF(VLOOKUP($J686,INSTRUMENT_LIST!$L$10:$R$716,7,FALSE)=0,"",VLOOKUP($J686,INSTRUMENT_LIST!$L$10:$R$716,7,FALSE)),"")</f>
        <v>Limit Switch</v>
      </c>
      <c r="Q686" s="143" t="str">
        <f t="shared" si="250"/>
        <v xml:space="preserve">Shiploader 3 Boom Hoist Down Limit Overtravel Limit Switch </v>
      </c>
      <c r="R686" s="160"/>
      <c r="S686" s="160"/>
      <c r="T686" s="160"/>
      <c r="U686" s="160"/>
      <c r="V686" s="160"/>
      <c r="W686" s="160"/>
      <c r="X686" s="160"/>
      <c r="Y686" s="160"/>
      <c r="Z686" s="160"/>
      <c r="AA686" s="160"/>
      <c r="AB686" s="68" t="str">
        <f t="shared" si="252"/>
        <v>SDI_1001.07</v>
      </c>
      <c r="AC686" s="55"/>
      <c r="AD686" s="55"/>
      <c r="AE686" s="38" t="str">
        <f t="shared" si="249"/>
        <v>SL3-BH-RCP1</v>
      </c>
    </row>
    <row r="687" spans="1:31" ht="15" customHeight="1" x14ac:dyDescent="0.25">
      <c r="A687" s="73"/>
      <c r="B687" s="266"/>
      <c r="C687" s="267"/>
      <c r="D687" s="268"/>
      <c r="E687" s="269"/>
      <c r="F687" s="269"/>
      <c r="G687" s="269"/>
      <c r="H687" s="270"/>
      <c r="I687" s="269"/>
      <c r="J687" s="271"/>
      <c r="K687" s="272"/>
      <c r="L687" s="273"/>
      <c r="M687" s="270"/>
      <c r="N687" s="270"/>
      <c r="O687" s="269"/>
      <c r="P687" s="269"/>
      <c r="Q687" s="269"/>
      <c r="R687" s="269"/>
      <c r="S687" s="269"/>
      <c r="T687" s="269"/>
      <c r="U687" s="269"/>
      <c r="V687" s="269"/>
      <c r="W687" s="269"/>
      <c r="X687" s="269"/>
      <c r="Y687" s="269"/>
      <c r="Z687" s="269"/>
      <c r="AA687" s="269"/>
      <c r="AB687" s="269"/>
      <c r="AC687" s="267"/>
      <c r="AD687" s="274"/>
    </row>
    <row r="688" spans="1:31" ht="15" customHeight="1" x14ac:dyDescent="0.25">
      <c r="A688" s="144" t="s">
        <v>9</v>
      </c>
      <c r="B688" s="252" t="s">
        <v>373</v>
      </c>
      <c r="C688" s="64">
        <v>10</v>
      </c>
      <c r="D688" s="341" t="s">
        <v>660</v>
      </c>
      <c r="E688" s="61"/>
      <c r="F688" s="340" t="str">
        <f>IFERROR(CONCATENATE(VLOOKUP(G688,'LOOK-UP TABLES'!$E$5:$J$101,5,FALSE),C688,D688,VLOOKUP(G688,'LOOK-UP TABLES'!$E$5:$J$101,6,FALSE),E688),"")</f>
        <v>FPD-1002</v>
      </c>
      <c r="G688" s="61" t="s">
        <v>955</v>
      </c>
      <c r="H688" s="62"/>
      <c r="I688" s="61"/>
      <c r="J688" s="142"/>
      <c r="K688" s="142"/>
      <c r="L688" s="63"/>
      <c r="M688" s="62" t="s">
        <v>956</v>
      </c>
      <c r="N688" s="62"/>
      <c r="O688" s="61"/>
      <c r="P688" s="61"/>
      <c r="Q688" s="308" t="str">
        <f t="shared" ref="Q688:Q696" si="253">CONCATENATE(M688,IF(M688&lt;&gt;""," ",""),N688,IF(N688&lt;&gt;""," ",""),O688,IF(O688&lt;&gt;""," ",""),P688,IF(P688&lt;&gt;""," ",""))</f>
        <v xml:space="preserve">Power Distribution </v>
      </c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4"/>
      <c r="AD688" s="65"/>
      <c r="AE688" s="38" t="str">
        <f t="shared" ref="AE688:AE696" si="254">B688</f>
        <v>SL3-BH-RCP1</v>
      </c>
    </row>
    <row r="689" spans="1:31" ht="15" customHeight="1" x14ac:dyDescent="0.25">
      <c r="A689" s="276" t="s">
        <v>9</v>
      </c>
      <c r="B689" s="261" t="s">
        <v>373</v>
      </c>
      <c r="C689" s="146">
        <v>10</v>
      </c>
      <c r="D689" s="73" t="s">
        <v>660</v>
      </c>
      <c r="E689" s="70" t="s">
        <v>786</v>
      </c>
      <c r="F689" s="29" t="str">
        <f>IFERROR(CONCATENATE(VLOOKUP(G689,'LOOK-UP TABLES'!$E$9:$J$101,5,FALSE),C689,D689,VLOOKUP(G689,'LOOK-UP TABLES'!$E$9:$J$101,6,FALSE),E689),"")</f>
        <v>I_1002-00</v>
      </c>
      <c r="G689" s="71" t="s">
        <v>957</v>
      </c>
      <c r="H689" s="26" t="str">
        <f>IFERROR(VLOOKUP(G689,'LOOK-UP TABLES'!$E$9:$J$101,2,FALSE),"")</f>
        <v>SDI</v>
      </c>
      <c r="I689" s="29" t="str">
        <f>IFERROR(VLOOKUP(G689,'LOOK-UP TABLES'!$E$9:$J$101,3,FALSE),"")</f>
        <v>24VDC</v>
      </c>
      <c r="J689" s="75" t="s">
        <v>2306</v>
      </c>
      <c r="K689" s="513" t="str">
        <f t="shared" ref="K689:K696" si="255">IF(J689&lt;&gt;"",CONCATENATE(J689,L689),"SPARE")</f>
        <v>SL3-BH-RCP1-A-X2-S1</v>
      </c>
      <c r="L689" s="72"/>
      <c r="M689" s="143" t="s">
        <v>61</v>
      </c>
      <c r="N689" s="143" t="s">
        <v>2301</v>
      </c>
      <c r="O689" s="143" t="s">
        <v>2302</v>
      </c>
      <c r="P689" s="143" t="s">
        <v>2317</v>
      </c>
      <c r="Q689" s="143" t="str">
        <f t="shared" si="253"/>
        <v xml:space="preserve">Shiploader 3 Boom Hoist Drum 1 Safety Encoder System Raise Overspeed Trip </v>
      </c>
      <c r="R689" s="160"/>
      <c r="S689" s="160"/>
      <c r="T689" s="160"/>
      <c r="U689" s="160"/>
      <c r="V689" s="160"/>
      <c r="W689" s="160"/>
      <c r="X689" s="160"/>
      <c r="Y689" s="160"/>
      <c r="Z689" s="160"/>
      <c r="AA689" s="160"/>
      <c r="AB689" s="68" t="str">
        <f t="shared" ref="AB689:AB696" si="256">IF((OR(H689="AI",H689="AO")),CONCATENATE(H689,"_",C689,D689,"_CH[",E689,"]"),CONCATENATE(H689,"_",C689,D689,".",E689))</f>
        <v>SDI_1002.00</v>
      </c>
      <c r="AC689" s="75"/>
      <c r="AD689" s="55"/>
      <c r="AE689" s="38" t="str">
        <f t="shared" si="254"/>
        <v>SL3-BH-RCP1</v>
      </c>
    </row>
    <row r="690" spans="1:31" ht="15" customHeight="1" x14ac:dyDescent="0.25">
      <c r="A690" s="276" t="s">
        <v>9</v>
      </c>
      <c r="B690" s="261" t="s">
        <v>373</v>
      </c>
      <c r="C690" s="146">
        <v>10</v>
      </c>
      <c r="D690" s="73" t="s">
        <v>660</v>
      </c>
      <c r="E690" s="70" t="s">
        <v>645</v>
      </c>
      <c r="F690" s="29" t="str">
        <f>IFERROR(CONCATENATE(VLOOKUP(G690,'LOOK-UP TABLES'!$E$9:$J$101,5,FALSE),C690,D690,VLOOKUP(G690,'LOOK-UP TABLES'!$E$9:$J$101,6,FALSE),E690),"")</f>
        <v>I_1002-01</v>
      </c>
      <c r="G690" s="71" t="s">
        <v>957</v>
      </c>
      <c r="H690" s="26" t="str">
        <f>IFERROR(VLOOKUP(G690,'LOOK-UP TABLES'!$E$9:$J$101,2,FALSE),"")</f>
        <v>SDI</v>
      </c>
      <c r="I690" s="29" t="str">
        <f>IFERROR(VLOOKUP(G690,'LOOK-UP TABLES'!$E$9:$J$101,3,FALSE),"")</f>
        <v>24VDC</v>
      </c>
      <c r="J690" s="75" t="s">
        <v>2307</v>
      </c>
      <c r="K690" s="513" t="str">
        <f t="shared" si="255"/>
        <v>SL3-BH-RCP1-A-X2-S2</v>
      </c>
      <c r="L690" s="72"/>
      <c r="M690" s="143" t="s">
        <v>61</v>
      </c>
      <c r="N690" s="143" t="s">
        <v>2301</v>
      </c>
      <c r="O690" s="143" t="s">
        <v>2302</v>
      </c>
      <c r="P690" s="143" t="s">
        <v>2318</v>
      </c>
      <c r="Q690" s="143" t="str">
        <f t="shared" si="253"/>
        <v xml:space="preserve">Shiploader 3 Boom Hoist Drum 1 Safety Encoder System Lower Overspeed Trip </v>
      </c>
      <c r="R690" s="161"/>
      <c r="S690" s="161"/>
      <c r="T690" s="161"/>
      <c r="U690" s="160"/>
      <c r="V690" s="160"/>
      <c r="W690" s="160"/>
      <c r="X690" s="160"/>
      <c r="Y690" s="160"/>
      <c r="Z690" s="160"/>
      <c r="AA690" s="160"/>
      <c r="AB690" s="68" t="str">
        <f t="shared" si="256"/>
        <v>SDI_1002.01</v>
      </c>
      <c r="AC690" s="55"/>
      <c r="AD690" s="55"/>
      <c r="AE690" s="38" t="str">
        <f t="shared" si="254"/>
        <v>SL3-BH-RCP1</v>
      </c>
    </row>
    <row r="691" spans="1:31" ht="15" customHeight="1" x14ac:dyDescent="0.25">
      <c r="A691" s="276" t="s">
        <v>9</v>
      </c>
      <c r="B691" s="261" t="s">
        <v>373</v>
      </c>
      <c r="C691" s="146">
        <v>10</v>
      </c>
      <c r="D691" s="73" t="s">
        <v>660</v>
      </c>
      <c r="E691" s="70" t="s">
        <v>660</v>
      </c>
      <c r="F691" s="29" t="str">
        <f>IFERROR(CONCATENATE(VLOOKUP(G691,'LOOK-UP TABLES'!$E$9:$J$101,5,FALSE),C691,D691,VLOOKUP(G691,'LOOK-UP TABLES'!$E$9:$J$101,6,FALSE),E691),"")</f>
        <v>I_1002-02</v>
      </c>
      <c r="G691" s="71" t="s">
        <v>957</v>
      </c>
      <c r="H691" s="26" t="str">
        <f>IFERROR(VLOOKUP(G691,'LOOK-UP TABLES'!$E$9:$J$101,2,FALSE),"")</f>
        <v>SDI</v>
      </c>
      <c r="I691" s="29" t="str">
        <f>IFERROR(VLOOKUP(G691,'LOOK-UP TABLES'!$E$9:$J$101,3,FALSE),"")</f>
        <v>24VDC</v>
      </c>
      <c r="J691" s="75" t="s">
        <v>2308</v>
      </c>
      <c r="K691" s="513" t="str">
        <f t="shared" si="255"/>
        <v>SL3-BH-RCP1-A-X3-S1</v>
      </c>
      <c r="L691" s="72"/>
      <c r="M691" s="143" t="s">
        <v>61</v>
      </c>
      <c r="N691" s="143" t="s">
        <v>2301</v>
      </c>
      <c r="O691" s="143" t="s">
        <v>2302</v>
      </c>
      <c r="P691" s="143" t="s">
        <v>2303</v>
      </c>
      <c r="Q691" s="143" t="str">
        <f t="shared" si="253"/>
        <v xml:space="preserve">Shiploader 3 Boom Hoist Drum 1 Safety Encoder System Overtravel Upper Limit </v>
      </c>
      <c r="R691" s="161"/>
      <c r="S691" s="161"/>
      <c r="T691" s="161"/>
      <c r="U691" s="160"/>
      <c r="V691" s="160"/>
      <c r="W691" s="160"/>
      <c r="X691" s="160"/>
      <c r="Y691" s="160"/>
      <c r="Z691" s="160"/>
      <c r="AA691" s="160"/>
      <c r="AB691" s="68" t="str">
        <f t="shared" si="256"/>
        <v>SDI_1002.02</v>
      </c>
      <c r="AC691" s="55"/>
      <c r="AD691" s="55"/>
      <c r="AE691" s="38" t="str">
        <f t="shared" si="254"/>
        <v>SL3-BH-RCP1</v>
      </c>
    </row>
    <row r="692" spans="1:31" ht="15" customHeight="1" x14ac:dyDescent="0.25">
      <c r="A692" s="276" t="s">
        <v>9</v>
      </c>
      <c r="B692" s="261" t="s">
        <v>373</v>
      </c>
      <c r="C692" s="146">
        <v>10</v>
      </c>
      <c r="D692" s="73" t="s">
        <v>660</v>
      </c>
      <c r="E692" s="70" t="s">
        <v>661</v>
      </c>
      <c r="F692" s="29" t="str">
        <f>IFERROR(CONCATENATE(VLOOKUP(G692,'LOOK-UP TABLES'!$E$9:$J$101,5,FALSE),C692,D692,VLOOKUP(G692,'LOOK-UP TABLES'!$E$9:$J$101,6,FALSE),E692),"")</f>
        <v>I_1002-03</v>
      </c>
      <c r="G692" s="71" t="s">
        <v>957</v>
      </c>
      <c r="H692" s="26" t="str">
        <f>IFERROR(VLOOKUP(G692,'LOOK-UP TABLES'!$E$9:$J$101,2,FALSE),"")</f>
        <v>SDI</v>
      </c>
      <c r="I692" s="29" t="str">
        <f>IFERROR(VLOOKUP(G692,'LOOK-UP TABLES'!$E$9:$J$101,3,FALSE),"")</f>
        <v>24VDC</v>
      </c>
      <c r="J692" s="75" t="s">
        <v>2309</v>
      </c>
      <c r="K692" s="513" t="str">
        <f t="shared" si="255"/>
        <v>SL3-BH-RCP1-A-X3-S2</v>
      </c>
      <c r="L692" s="72"/>
      <c r="M692" s="143" t="s">
        <v>61</v>
      </c>
      <c r="N692" s="143" t="s">
        <v>2301</v>
      </c>
      <c r="O692" s="143" t="s">
        <v>2302</v>
      </c>
      <c r="P692" s="143" t="s">
        <v>2304</v>
      </c>
      <c r="Q692" s="143" t="str">
        <f t="shared" si="253"/>
        <v xml:space="preserve">Shiploader 3 Boom Hoist Drum 1 Safety Encoder System Overtravel Lower Limit </v>
      </c>
      <c r="R692" s="160"/>
      <c r="S692" s="160"/>
      <c r="T692" s="160"/>
      <c r="U692" s="160"/>
      <c r="V692" s="160"/>
      <c r="W692" s="160"/>
      <c r="X692" s="160"/>
      <c r="Y692" s="160"/>
      <c r="Z692" s="160"/>
      <c r="AA692" s="160"/>
      <c r="AB692" s="68" t="str">
        <f t="shared" si="256"/>
        <v>SDI_1002.03</v>
      </c>
      <c r="AC692" s="55"/>
      <c r="AD692" s="55"/>
      <c r="AE692" s="38" t="str">
        <f t="shared" si="254"/>
        <v>SL3-BH-RCP1</v>
      </c>
    </row>
    <row r="693" spans="1:31" ht="15" customHeight="1" x14ac:dyDescent="0.25">
      <c r="A693" s="276" t="s">
        <v>9</v>
      </c>
      <c r="B693" s="261" t="s">
        <v>373</v>
      </c>
      <c r="C693" s="146">
        <v>10</v>
      </c>
      <c r="D693" s="73" t="s">
        <v>660</v>
      </c>
      <c r="E693" s="70" t="s">
        <v>676</v>
      </c>
      <c r="F693" s="29" t="str">
        <f>IFERROR(CONCATENATE(VLOOKUP(G693,'LOOK-UP TABLES'!$E$9:$J$101,5,FALSE),C693,D693,VLOOKUP(G693,'LOOK-UP TABLES'!$E$9:$J$101,6,FALSE),E693),"")</f>
        <v>I_1002-04</v>
      </c>
      <c r="G693" s="71" t="s">
        <v>957</v>
      </c>
      <c r="H693" s="26" t="str">
        <f>IFERROR(VLOOKUP(G693,'LOOK-UP TABLES'!$E$9:$J$101,2,FALSE),"")</f>
        <v>SDI</v>
      </c>
      <c r="I693" s="29" t="str">
        <f>IFERROR(VLOOKUP(G693,'LOOK-UP TABLES'!$E$9:$J$101,3,FALSE),"")</f>
        <v>24VDC</v>
      </c>
      <c r="J693" s="75" t="s">
        <v>2310</v>
      </c>
      <c r="K693" s="511" t="str">
        <f>IF(J693&lt;&gt;"",CONCATENATE(J693,L693),"SPARE")</f>
        <v>SL3-BH-RCP1-B-X2-S1</v>
      </c>
      <c r="L693" s="72"/>
      <c r="M693" s="143" t="s">
        <v>61</v>
      </c>
      <c r="N693" s="143" t="s">
        <v>2305</v>
      </c>
      <c r="O693" s="143" t="s">
        <v>2302</v>
      </c>
      <c r="P693" s="143" t="s">
        <v>2317</v>
      </c>
      <c r="Q693" s="143" t="str">
        <f t="shared" si="253"/>
        <v xml:space="preserve">Shiploader 3 Boom Hoist Drum 2 Safety Encoder System Raise Overspeed Trip </v>
      </c>
      <c r="R693" s="160"/>
      <c r="S693" s="160"/>
      <c r="T693" s="161"/>
      <c r="U693" s="160"/>
      <c r="V693" s="160"/>
      <c r="W693" s="160"/>
      <c r="X693" s="160"/>
      <c r="Y693" s="160"/>
      <c r="Z693" s="160"/>
      <c r="AA693" s="160"/>
      <c r="AB693" s="68" t="str">
        <f t="shared" si="256"/>
        <v>SDI_1002.04</v>
      </c>
      <c r="AC693" s="55"/>
      <c r="AD693" s="55"/>
      <c r="AE693" s="38" t="str">
        <f t="shared" si="254"/>
        <v>SL3-BH-RCP1</v>
      </c>
    </row>
    <row r="694" spans="1:31" ht="15" customHeight="1" x14ac:dyDescent="0.25">
      <c r="A694" s="276" t="s">
        <v>9</v>
      </c>
      <c r="B694" s="261" t="s">
        <v>373</v>
      </c>
      <c r="C694" s="146">
        <v>10</v>
      </c>
      <c r="D694" s="73" t="s">
        <v>660</v>
      </c>
      <c r="E694" s="70" t="s">
        <v>678</v>
      </c>
      <c r="F694" s="29" t="str">
        <f>IFERROR(CONCATENATE(VLOOKUP(G694,'LOOK-UP TABLES'!$E$9:$J$101,5,FALSE),C694,D694,VLOOKUP(G694,'LOOK-UP TABLES'!$E$9:$J$101,6,FALSE),E694),"")</f>
        <v>I_1002-05</v>
      </c>
      <c r="G694" s="71" t="s">
        <v>957</v>
      </c>
      <c r="H694" s="26" t="str">
        <f>IFERROR(VLOOKUP(G694,'LOOK-UP TABLES'!$E$9:$J$101,2,FALSE),"")</f>
        <v>SDI</v>
      </c>
      <c r="I694" s="29" t="str">
        <f>IFERROR(VLOOKUP(G694,'LOOK-UP TABLES'!$E$9:$J$101,3,FALSE),"")</f>
        <v>24VDC</v>
      </c>
      <c r="J694" s="75" t="s">
        <v>2311</v>
      </c>
      <c r="K694" s="511" t="str">
        <f>IF(J694&lt;&gt;"",CONCATENATE(J694,L694),"SPARE")</f>
        <v>SL3-BH-RCP1-B-X2-S2</v>
      </c>
      <c r="L694" s="72"/>
      <c r="M694" s="143" t="s">
        <v>61</v>
      </c>
      <c r="N694" s="143" t="s">
        <v>2305</v>
      </c>
      <c r="O694" s="143" t="s">
        <v>2302</v>
      </c>
      <c r="P694" s="143" t="s">
        <v>2318</v>
      </c>
      <c r="Q694" s="143" t="str">
        <f t="shared" si="253"/>
        <v xml:space="preserve">Shiploader 3 Boom Hoist Drum 2 Safety Encoder System Lower Overspeed Trip </v>
      </c>
      <c r="R694" s="160"/>
      <c r="S694" s="160"/>
      <c r="T694" s="160"/>
      <c r="U694" s="160"/>
      <c r="V694" s="160"/>
      <c r="W694" s="160"/>
      <c r="X694" s="160"/>
      <c r="Y694" s="160"/>
      <c r="Z694" s="160"/>
      <c r="AA694" s="160"/>
      <c r="AB694" s="68" t="str">
        <f t="shared" si="256"/>
        <v>SDI_1002.05</v>
      </c>
      <c r="AC694" s="55"/>
      <c r="AD694" s="55"/>
      <c r="AE694" s="38" t="str">
        <f t="shared" si="254"/>
        <v>SL3-BH-RCP1</v>
      </c>
    </row>
    <row r="695" spans="1:31" ht="15" customHeight="1" x14ac:dyDescent="0.25">
      <c r="A695" s="276" t="s">
        <v>9</v>
      </c>
      <c r="B695" s="261" t="s">
        <v>373</v>
      </c>
      <c r="C695" s="146">
        <v>10</v>
      </c>
      <c r="D695" s="73" t="s">
        <v>660</v>
      </c>
      <c r="E695" s="70" t="s">
        <v>679</v>
      </c>
      <c r="F695" s="29" t="str">
        <f>IFERROR(CONCATENATE(VLOOKUP(G695,'LOOK-UP TABLES'!$E$9:$J$101,5,FALSE),C695,D695,VLOOKUP(G695,'LOOK-UP TABLES'!$E$9:$J$101,6,FALSE),E695),"")</f>
        <v>I_1002-06</v>
      </c>
      <c r="G695" s="71" t="s">
        <v>957</v>
      </c>
      <c r="H695" s="26" t="str">
        <f>IFERROR(VLOOKUP(G695,'LOOK-UP TABLES'!$E$9:$J$101,2,FALSE),"")</f>
        <v>SDI</v>
      </c>
      <c r="I695" s="29" t="str">
        <f>IFERROR(VLOOKUP(G695,'LOOK-UP TABLES'!$E$9:$J$101,3,FALSE),"")</f>
        <v>24VDC</v>
      </c>
      <c r="J695" s="75" t="s">
        <v>2312</v>
      </c>
      <c r="K695" s="513" t="str">
        <f t="shared" si="255"/>
        <v>SL3-BH-RCP1-B-X3-S1</v>
      </c>
      <c r="L695" s="72"/>
      <c r="M695" s="143" t="s">
        <v>61</v>
      </c>
      <c r="N695" s="143" t="s">
        <v>2305</v>
      </c>
      <c r="O695" s="143" t="s">
        <v>2302</v>
      </c>
      <c r="P695" s="143" t="s">
        <v>2303</v>
      </c>
      <c r="Q695" s="143" t="str">
        <f t="shared" si="253"/>
        <v xml:space="preserve">Shiploader 3 Boom Hoist Drum 2 Safety Encoder System Overtravel Upper Limit </v>
      </c>
      <c r="R695" s="161"/>
      <c r="S695" s="161"/>
      <c r="T695" s="161"/>
      <c r="U695" s="160"/>
      <c r="V695" s="160"/>
      <c r="W695" s="160"/>
      <c r="X695" s="160"/>
      <c r="Y695" s="160"/>
      <c r="Z695" s="160"/>
      <c r="AA695" s="160"/>
      <c r="AB695" s="68" t="str">
        <f t="shared" si="256"/>
        <v>SDI_1002.06</v>
      </c>
      <c r="AC695" s="55"/>
      <c r="AD695" s="55"/>
      <c r="AE695" s="38" t="str">
        <f t="shared" si="254"/>
        <v>SL3-BH-RCP1</v>
      </c>
    </row>
    <row r="696" spans="1:31" ht="15" customHeight="1" x14ac:dyDescent="0.25">
      <c r="A696" s="276" t="s">
        <v>9</v>
      </c>
      <c r="B696" s="261" t="s">
        <v>373</v>
      </c>
      <c r="C696" s="146">
        <v>10</v>
      </c>
      <c r="D696" s="73" t="s">
        <v>660</v>
      </c>
      <c r="E696" s="70" t="s">
        <v>680</v>
      </c>
      <c r="F696" s="29" t="str">
        <f>IFERROR(CONCATENATE(VLOOKUP(G696,'LOOK-UP TABLES'!$E$9:$J$101,5,FALSE),C696,D696,VLOOKUP(G696,'LOOK-UP TABLES'!$E$9:$J$101,6,FALSE),E696),"")</f>
        <v>I_1002-07</v>
      </c>
      <c r="G696" s="71" t="s">
        <v>957</v>
      </c>
      <c r="H696" s="26" t="str">
        <f>IFERROR(VLOOKUP(G696,'LOOK-UP TABLES'!$E$9:$J$101,2,FALSE),"")</f>
        <v>SDI</v>
      </c>
      <c r="I696" s="29" t="str">
        <f>IFERROR(VLOOKUP(G696,'LOOK-UP TABLES'!$E$9:$J$101,3,FALSE),"")</f>
        <v>24VDC</v>
      </c>
      <c r="J696" s="75" t="s">
        <v>2313</v>
      </c>
      <c r="K696" s="513" t="str">
        <f t="shared" si="255"/>
        <v>SL3-BH-RCP1-B-X3-S2</v>
      </c>
      <c r="L696" s="72"/>
      <c r="M696" s="143" t="s">
        <v>61</v>
      </c>
      <c r="N696" s="143" t="s">
        <v>2305</v>
      </c>
      <c r="O696" s="143" t="s">
        <v>2302</v>
      </c>
      <c r="P696" s="143" t="s">
        <v>2304</v>
      </c>
      <c r="Q696" s="143" t="str">
        <f t="shared" si="253"/>
        <v xml:space="preserve">Shiploader 3 Boom Hoist Drum 2 Safety Encoder System Overtravel Lower Limit </v>
      </c>
      <c r="R696" s="160"/>
      <c r="S696" s="160"/>
      <c r="T696" s="160"/>
      <c r="U696" s="160"/>
      <c r="V696" s="160"/>
      <c r="W696" s="160"/>
      <c r="X696" s="160"/>
      <c r="Y696" s="160"/>
      <c r="Z696" s="160"/>
      <c r="AA696" s="160"/>
      <c r="AB696" s="68" t="str">
        <f t="shared" si="256"/>
        <v>SDI_1002.07</v>
      </c>
      <c r="AC696" s="55"/>
      <c r="AD696" s="55"/>
      <c r="AE696" s="38" t="str">
        <f t="shared" si="254"/>
        <v>SL3-BH-RCP1</v>
      </c>
    </row>
    <row r="697" spans="1:31" ht="15" customHeight="1" x14ac:dyDescent="0.25">
      <c r="J697" s="22"/>
    </row>
    <row r="698" spans="1:31" s="36" customFormat="1" ht="15" customHeight="1" x14ac:dyDescent="0.25">
      <c r="A698" s="598" t="s">
        <v>9</v>
      </c>
      <c r="B698" s="599" t="s">
        <v>373</v>
      </c>
      <c r="C698" s="600">
        <v>10</v>
      </c>
      <c r="D698" s="601" t="s">
        <v>661</v>
      </c>
      <c r="E698" s="308"/>
      <c r="F698" s="602" t="str">
        <f>IFERROR(CONCATENATE(VLOOKUP(G698,'LOOK-UP TABLES'!$E$5:$J$101,5,FALSE),C698,D698,VLOOKUP(G698,'LOOK-UP TABLES'!$E$5:$J$101,6,FALSE),E698),"")</f>
        <v>FPD-1003</v>
      </c>
      <c r="G698" s="308" t="s">
        <v>955</v>
      </c>
      <c r="H698" s="602"/>
      <c r="I698" s="308"/>
      <c r="J698" s="603"/>
      <c r="K698" s="603"/>
      <c r="L698" s="604"/>
      <c r="M698" s="602" t="s">
        <v>956</v>
      </c>
      <c r="N698" s="602"/>
      <c r="O698" s="308"/>
      <c r="P698" s="308"/>
      <c r="Q698" s="308" t="str">
        <f t="shared" ref="Q698:Q706" si="257">CONCATENATE(M698,IF(M698&lt;&gt;""," ",""),N698,IF(N698&lt;&gt;""," ",""),O698,IF(O698&lt;&gt;""," ",""),P698,IF(P698&lt;&gt;""," ",""))</f>
        <v xml:space="preserve">Power Distribution </v>
      </c>
      <c r="R698" s="308"/>
      <c r="S698" s="308"/>
      <c r="T698" s="308"/>
      <c r="U698" s="308"/>
      <c r="V698" s="308"/>
      <c r="W698" s="308"/>
      <c r="X698" s="308"/>
      <c r="Y698" s="308"/>
      <c r="Z698" s="308"/>
      <c r="AA698" s="308"/>
      <c r="AB698" s="308"/>
      <c r="AC698" s="600"/>
      <c r="AD698" s="605"/>
      <c r="AE698" s="69" t="str">
        <f t="shared" ref="AE698:AE706" si="258">B698</f>
        <v>SL3-BH-RCP1</v>
      </c>
    </row>
    <row r="699" spans="1:31" s="36" customFormat="1" ht="15" customHeight="1" x14ac:dyDescent="0.25">
      <c r="A699" s="606" t="s">
        <v>9</v>
      </c>
      <c r="B699" s="261" t="s">
        <v>373</v>
      </c>
      <c r="C699" s="146">
        <v>10</v>
      </c>
      <c r="D699" s="66" t="s">
        <v>661</v>
      </c>
      <c r="E699" s="66" t="s">
        <v>786</v>
      </c>
      <c r="F699" s="29" t="str">
        <f>IFERROR(CONCATENATE(VLOOKUP(G699,'LOOK-UP TABLES'!$E$9:$J$101,5,FALSE),C699,D699,VLOOKUP(G699,'LOOK-UP TABLES'!$E$9:$J$101,6,FALSE),E699),"")</f>
        <v>I_1003-00</v>
      </c>
      <c r="G699" s="29" t="s">
        <v>957</v>
      </c>
      <c r="H699" s="26" t="str">
        <f>IFERROR(VLOOKUP(G699,'LOOK-UP TABLES'!$E$9:$J$101,2,FALSE),"")</f>
        <v>SDI</v>
      </c>
      <c r="I699" s="29" t="str">
        <f>IFERROR(VLOOKUP(G699,'LOOK-UP TABLES'!$E$9:$J$101,3,FALSE),"")</f>
        <v>24VDC</v>
      </c>
      <c r="J699" s="75" t="s">
        <v>1153</v>
      </c>
      <c r="K699" s="594" t="str">
        <f t="shared" ref="K699:K706" si="259">IF(J699&lt;&gt;"",CONCATENATE(J699,L699),"SPARE")</f>
        <v>SL3-SH-ES1</v>
      </c>
      <c r="L699" s="67"/>
      <c r="M699" s="143" t="str">
        <f>IF($J699&lt;&gt;"",IF(VLOOKUP($J699,INSTRUMENT_LIST!$L$10:$R$716,3,FALSE)=0,"",VLOOKUP($J699,INSTRUMENT_LIST!$L$10:$R$716,3,FALSE)),"")</f>
        <v>Shiploader 3</v>
      </c>
      <c r="N699" s="143" t="str">
        <f>IF($J699&lt;&gt;"",IF(VLOOKUP($J699,INSTRUMENT_LIST!$L$10:$R$716,4,FALSE)=0,"",VLOOKUP($J699,INSTRUMENT_LIST!$L$10:$R$716,4,FALSE)),"")&amp;" "&amp;IF($J699&lt;&gt;"",IF(VLOOKUP($J699,INSTRUMENT_LIST!$L$10:$R$716,5,FALSE)=0,"",SUBSTITUTE(VLOOKUP($J699,INSTRUMENT_LIST!$L$10:$R$716,5,FALSE),"LOCAL CONTROL STATION","LCS")),"")</f>
        <v xml:space="preserve">Shuttle </v>
      </c>
      <c r="O699" s="143" t="str">
        <f>IF($J699&lt;&gt;"",IF(VLOOKUP($J699,INSTRUMENT_LIST!$L$10:$R$716,6,FALSE)=0,"",VLOOKUP($J699,INSTRUMENT_LIST!$L$10:$R$716,6,FALSE)),"")</f>
        <v>Emergency Stop</v>
      </c>
      <c r="P699" s="143" t="str">
        <f>IF($J699&lt;&gt;"",IF(VLOOKUP($J699,INSTRUMENT_LIST!$L$10:$R$716,7,FALSE)=0,"",VLOOKUP($J699,INSTRUMENT_LIST!$L$10:$R$716,7,FALSE)),"")</f>
        <v>Push Button 1</v>
      </c>
      <c r="Q699" s="143" t="str">
        <f t="shared" si="257"/>
        <v xml:space="preserve">Shiploader 3 Shuttle  Emergency Stop Push Button 1 </v>
      </c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68" t="str">
        <f t="shared" ref="AB699:AB706" si="260">IF((OR(H699="AI",H699="AO")),CONCATENATE(H699,"_",C699,D699,"_CH[",E699,"]"),CONCATENATE(H699,"_",C699,D699,".",E699))</f>
        <v>SDI_1003.00</v>
      </c>
      <c r="AC699" s="26"/>
      <c r="AD699" s="26"/>
      <c r="AE699" s="69" t="str">
        <f t="shared" si="258"/>
        <v>SL3-BH-RCP1</v>
      </c>
    </row>
    <row r="700" spans="1:31" s="36" customFormat="1" ht="15" customHeight="1" x14ac:dyDescent="0.25">
      <c r="A700" s="606" t="s">
        <v>9</v>
      </c>
      <c r="B700" s="261" t="s">
        <v>373</v>
      </c>
      <c r="C700" s="146">
        <v>10</v>
      </c>
      <c r="D700" s="66" t="s">
        <v>661</v>
      </c>
      <c r="E700" s="66" t="s">
        <v>645</v>
      </c>
      <c r="F700" s="29" t="str">
        <f>IFERROR(CONCATENATE(VLOOKUP(G700,'LOOK-UP TABLES'!$E$9:$J$101,5,FALSE),C700,D700,VLOOKUP(G700,'LOOK-UP TABLES'!$E$9:$J$101,6,FALSE),E700),"")</f>
        <v>I_1003-01</v>
      </c>
      <c r="G700" s="29" t="s">
        <v>957</v>
      </c>
      <c r="H700" s="26" t="str">
        <f>IFERROR(VLOOKUP(G700,'LOOK-UP TABLES'!$E$9:$J$101,2,FALSE),"")</f>
        <v>SDI</v>
      </c>
      <c r="I700" s="29" t="str">
        <f>IFERROR(VLOOKUP(G700,'LOOK-UP TABLES'!$E$9:$J$101,3,FALSE),"")</f>
        <v>24VDC</v>
      </c>
      <c r="J700" s="75" t="s">
        <v>1154</v>
      </c>
      <c r="K700" s="594" t="str">
        <f t="shared" si="259"/>
        <v>SL3-SH-ES2</v>
      </c>
      <c r="L700" s="67"/>
      <c r="M700" s="143" t="str">
        <f>IF($J700&lt;&gt;"",IF(VLOOKUP($J700,INSTRUMENT_LIST!$L$10:$R$716,3,FALSE)=0,"",VLOOKUP($J700,INSTRUMENT_LIST!$L$10:$R$716,3,FALSE)),"")</f>
        <v>Shiploader 3</v>
      </c>
      <c r="N700" s="143" t="str">
        <f>IF($J700&lt;&gt;"",IF(VLOOKUP($J700,INSTRUMENT_LIST!$L$10:$R$716,4,FALSE)=0,"",VLOOKUP($J700,INSTRUMENT_LIST!$L$10:$R$716,4,FALSE)),"")&amp;" "&amp;IF($J700&lt;&gt;"",IF(VLOOKUP($J700,INSTRUMENT_LIST!$L$10:$R$716,5,FALSE)=0,"",SUBSTITUTE(VLOOKUP($J700,INSTRUMENT_LIST!$L$10:$R$716,5,FALSE),"LOCAL CONTROL STATION","LCS")),"")</f>
        <v xml:space="preserve">Shuttle </v>
      </c>
      <c r="O700" s="143" t="str">
        <f>IF($J700&lt;&gt;"",IF(VLOOKUP($J700,INSTRUMENT_LIST!$L$10:$R$716,6,FALSE)=0,"",VLOOKUP($J700,INSTRUMENT_LIST!$L$10:$R$716,6,FALSE)),"")</f>
        <v>Emergency Stop</v>
      </c>
      <c r="P700" s="143" t="str">
        <f>IF($J700&lt;&gt;"",IF(VLOOKUP($J700,INSTRUMENT_LIST!$L$10:$R$716,7,FALSE)=0,"",VLOOKUP($J700,INSTRUMENT_LIST!$L$10:$R$716,7,FALSE)),"")</f>
        <v>Push Button 2</v>
      </c>
      <c r="Q700" s="143" t="str">
        <f t="shared" si="257"/>
        <v xml:space="preserve">Shiploader 3 Shuttle  Emergency Stop Push Button 2 </v>
      </c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68" t="str">
        <f t="shared" si="260"/>
        <v>SDI_1003.01</v>
      </c>
      <c r="AC700" s="26"/>
      <c r="AD700" s="26"/>
      <c r="AE700" s="69" t="str">
        <f t="shared" si="258"/>
        <v>SL3-BH-RCP1</v>
      </c>
    </row>
    <row r="701" spans="1:31" s="36" customFormat="1" ht="15" customHeight="1" x14ac:dyDescent="0.25">
      <c r="A701" s="606" t="s">
        <v>9</v>
      </c>
      <c r="B701" s="261" t="s">
        <v>373</v>
      </c>
      <c r="C701" s="146">
        <v>10</v>
      </c>
      <c r="D701" s="66" t="s">
        <v>661</v>
      </c>
      <c r="E701" s="66" t="s">
        <v>660</v>
      </c>
      <c r="F701" s="29" t="str">
        <f>IFERROR(CONCATENATE(VLOOKUP(G701,'LOOK-UP TABLES'!$E$9:$J$101,5,FALSE),C701,D701,VLOOKUP(G701,'LOOK-UP TABLES'!$E$9:$J$101,6,FALSE),E701),"")</f>
        <v>I_1003-02</v>
      </c>
      <c r="G701" s="29" t="s">
        <v>957</v>
      </c>
      <c r="H701" s="26" t="str">
        <f>IFERROR(VLOOKUP(G701,'LOOK-UP TABLES'!$E$9:$J$101,2,FALSE),"")</f>
        <v>SDI</v>
      </c>
      <c r="I701" s="29" t="str">
        <f>IFERROR(VLOOKUP(G701,'LOOK-UP TABLES'!$E$9:$J$101,3,FALSE),"")</f>
        <v>24VDC</v>
      </c>
      <c r="J701" s="21" t="s">
        <v>1155</v>
      </c>
      <c r="K701" s="594" t="str">
        <f t="shared" si="259"/>
        <v>SL3-SH-ES3</v>
      </c>
      <c r="L701" s="67"/>
      <c r="M701" s="143" t="str">
        <f>IF($J701&lt;&gt;"",IF(VLOOKUP($J701,INSTRUMENT_LIST!$L$10:$R$716,3,FALSE)=0,"",VLOOKUP($J701,INSTRUMENT_LIST!$L$10:$R$716,3,FALSE)),"")</f>
        <v>Shiploader 3</v>
      </c>
      <c r="N701" s="143" t="str">
        <f>IF($J701&lt;&gt;"",IF(VLOOKUP($J701,INSTRUMENT_LIST!$L$10:$R$716,4,FALSE)=0,"",VLOOKUP($J701,INSTRUMENT_LIST!$L$10:$R$716,4,FALSE)),"")&amp;" "&amp;IF($J701&lt;&gt;"",IF(VLOOKUP($J701,INSTRUMENT_LIST!$L$10:$R$716,5,FALSE)=0,"",SUBSTITUTE(VLOOKUP($J701,INSTRUMENT_LIST!$L$10:$R$716,5,FALSE),"LOCAL CONTROL STATION","LCS")),"")</f>
        <v xml:space="preserve">Shuttle </v>
      </c>
      <c r="O701" s="143" t="str">
        <f>IF($J701&lt;&gt;"",IF(VLOOKUP($J701,INSTRUMENT_LIST!$L$10:$R$716,6,FALSE)=0,"",VLOOKUP($J701,INSTRUMENT_LIST!$L$10:$R$716,6,FALSE)),"")</f>
        <v>Emergency Stop</v>
      </c>
      <c r="P701" s="143" t="str">
        <f>IF($J701&lt;&gt;"",IF(VLOOKUP($J701,INSTRUMENT_LIST!$L$10:$R$716,7,FALSE)=0,"",VLOOKUP($J701,INSTRUMENT_LIST!$L$10:$R$716,7,FALSE)),"")</f>
        <v>Push Button 3</v>
      </c>
      <c r="Q701" s="143" t="str">
        <f t="shared" si="257"/>
        <v xml:space="preserve">Shiploader 3 Shuttle  Emergency Stop Push Button 3 </v>
      </c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68" t="str">
        <f t="shared" si="260"/>
        <v>SDI_1003.02</v>
      </c>
      <c r="AC701" s="26"/>
      <c r="AD701" s="26"/>
      <c r="AE701" s="69" t="str">
        <f t="shared" si="258"/>
        <v>SL3-BH-RCP1</v>
      </c>
    </row>
    <row r="702" spans="1:31" s="36" customFormat="1" ht="15" customHeight="1" x14ac:dyDescent="0.25">
      <c r="A702" s="606" t="s">
        <v>9</v>
      </c>
      <c r="B702" s="261" t="s">
        <v>373</v>
      </c>
      <c r="C702" s="146">
        <v>10</v>
      </c>
      <c r="D702" s="66" t="s">
        <v>661</v>
      </c>
      <c r="E702" s="66" t="s">
        <v>661</v>
      </c>
      <c r="F702" s="29" t="str">
        <f>IFERROR(CONCATENATE(VLOOKUP(G702,'LOOK-UP TABLES'!$E$9:$J$101,5,FALSE),C702,D702,VLOOKUP(G702,'LOOK-UP TABLES'!$E$9:$J$101,6,FALSE),E702),"")</f>
        <v>I_1003-03</v>
      </c>
      <c r="G702" s="29" t="s">
        <v>957</v>
      </c>
      <c r="H702" s="26" t="str">
        <f>IFERROR(VLOOKUP(G702,'LOOK-UP TABLES'!$E$9:$J$101,2,FALSE),"")</f>
        <v>SDI</v>
      </c>
      <c r="I702" s="29" t="str">
        <f>IFERROR(VLOOKUP(G702,'LOOK-UP TABLES'!$E$9:$J$101,3,FALSE),"")</f>
        <v>24VDC</v>
      </c>
      <c r="J702" s="21" t="s">
        <v>1156</v>
      </c>
      <c r="K702" s="594" t="str">
        <f t="shared" si="259"/>
        <v>SL3-SH-ES4</v>
      </c>
      <c r="L702" s="67"/>
      <c r="M702" s="143" t="str">
        <f>IF($J702&lt;&gt;"",IF(VLOOKUP($J702,INSTRUMENT_LIST!$L$10:$R$716,3,FALSE)=0,"",VLOOKUP($J702,INSTRUMENT_LIST!$L$10:$R$716,3,FALSE)),"")</f>
        <v>Shiploader 3</v>
      </c>
      <c r="N702" s="143" t="str">
        <f>IF($J702&lt;&gt;"",IF(VLOOKUP($J702,INSTRUMENT_LIST!$L$10:$R$716,4,FALSE)=0,"",VLOOKUP($J702,INSTRUMENT_LIST!$L$10:$R$716,4,FALSE)),"")&amp;" "&amp;IF($J702&lt;&gt;"",IF(VLOOKUP($J702,INSTRUMENT_LIST!$L$10:$R$716,5,FALSE)=0,"",SUBSTITUTE(VLOOKUP($J702,INSTRUMENT_LIST!$L$10:$R$716,5,FALSE),"LOCAL CONTROL STATION","LCS")),"")</f>
        <v xml:space="preserve">Shuttle </v>
      </c>
      <c r="O702" s="143" t="str">
        <f>IF($J702&lt;&gt;"",IF(VLOOKUP($J702,INSTRUMENT_LIST!$L$10:$R$716,6,FALSE)=0,"",VLOOKUP($J702,INSTRUMENT_LIST!$L$10:$R$716,6,FALSE)),"")</f>
        <v>Emergency Stop</v>
      </c>
      <c r="P702" s="143" t="str">
        <f>IF($J702&lt;&gt;"",IF(VLOOKUP($J702,INSTRUMENT_LIST!$L$10:$R$716,7,FALSE)=0,"",VLOOKUP($J702,INSTRUMENT_LIST!$L$10:$R$716,7,FALSE)),"")</f>
        <v>Push Button 4</v>
      </c>
      <c r="Q702" s="143" t="str">
        <f t="shared" si="257"/>
        <v xml:space="preserve">Shiploader 3 Shuttle  Emergency Stop Push Button 4 </v>
      </c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68" t="str">
        <f t="shared" si="260"/>
        <v>SDI_1003.03</v>
      </c>
      <c r="AC702" s="26"/>
      <c r="AD702" s="26"/>
      <c r="AE702" s="69" t="str">
        <f t="shared" si="258"/>
        <v>SL3-BH-RCP1</v>
      </c>
    </row>
    <row r="703" spans="1:31" s="36" customFormat="1" ht="15" customHeight="1" x14ac:dyDescent="0.25">
      <c r="A703" s="606" t="s">
        <v>9</v>
      </c>
      <c r="B703" s="261" t="s">
        <v>373</v>
      </c>
      <c r="C703" s="146">
        <v>10</v>
      </c>
      <c r="D703" s="66" t="s">
        <v>661</v>
      </c>
      <c r="E703" s="66" t="s">
        <v>676</v>
      </c>
      <c r="F703" s="29" t="str">
        <f>IFERROR(CONCATENATE(VLOOKUP(G703,'LOOK-UP TABLES'!$E$9:$J$101,5,FALSE),C703,D703,VLOOKUP(G703,'LOOK-UP TABLES'!$E$9:$J$101,6,FALSE),E703),"")</f>
        <v>I_1003-04</v>
      </c>
      <c r="G703" s="29" t="s">
        <v>957</v>
      </c>
      <c r="H703" s="26" t="str">
        <f>IFERROR(VLOOKUP(G703,'LOOK-UP TABLES'!$E$9:$J$101,2,FALSE),"")</f>
        <v>SDI</v>
      </c>
      <c r="I703" s="29" t="str">
        <f>IFERROR(VLOOKUP(G703,'LOOK-UP TABLES'!$E$9:$J$101,3,FALSE),"")</f>
        <v>24VDC</v>
      </c>
      <c r="J703" s="21" t="s">
        <v>1157</v>
      </c>
      <c r="K703" s="594" t="str">
        <f t="shared" si="259"/>
        <v>SL3-SH-ZLS1</v>
      </c>
      <c r="L703" s="67"/>
      <c r="M703" s="143" t="str">
        <f>IF($J703&lt;&gt;"",IF(VLOOKUP($J703,INSTRUMENT_LIST!$L$10:$R$716,3,FALSE)=0,"",VLOOKUP($J703,INSTRUMENT_LIST!$L$10:$R$716,3,FALSE)),"")</f>
        <v>Shiploader 3</v>
      </c>
      <c r="N703" s="143" t="str">
        <f>IF($J703&lt;&gt;"",IF(VLOOKUP($J703,INSTRUMENT_LIST!$L$10:$R$716,4,FALSE)=0,"",VLOOKUP($J703,INSTRUMENT_LIST!$L$10:$R$716,4,FALSE)),"")&amp;" "&amp;IF($J703&lt;&gt;"",IF(VLOOKUP($J703,INSTRUMENT_LIST!$L$10:$R$716,5,FALSE)=0,"",SUBSTITUTE(VLOOKUP($J703,INSTRUMENT_LIST!$L$10:$R$716,5,FALSE),"LOCAL CONTROL STATION","LCS")),"")</f>
        <v>Shuttle Extended</v>
      </c>
      <c r="O703" s="143" t="str">
        <f>IF($J703&lt;&gt;"",IF(VLOOKUP($J703,INSTRUMENT_LIST!$L$10:$R$716,6,FALSE)=0,"",VLOOKUP($J703,INSTRUMENT_LIST!$L$10:$R$716,6,FALSE)),"")</f>
        <v>Overtravel</v>
      </c>
      <c r="P703" s="143" t="str">
        <f>IF($J703&lt;&gt;"",IF(VLOOKUP($J703,INSTRUMENT_LIST!$L$10:$R$716,7,FALSE)=0,"",VLOOKUP($J703,INSTRUMENT_LIST!$L$10:$R$716,7,FALSE)),"")</f>
        <v>Limit Switch</v>
      </c>
      <c r="Q703" s="143" t="str">
        <f t="shared" si="257"/>
        <v xml:space="preserve">Shiploader 3 Shuttle Extended Overtravel Limit Switch </v>
      </c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68" t="str">
        <f t="shared" si="260"/>
        <v>SDI_1003.04</v>
      </c>
      <c r="AC703" s="26"/>
      <c r="AD703" s="26"/>
      <c r="AE703" s="69" t="str">
        <f t="shared" si="258"/>
        <v>SL3-BH-RCP1</v>
      </c>
    </row>
    <row r="704" spans="1:31" s="36" customFormat="1" ht="15" customHeight="1" x14ac:dyDescent="0.25">
      <c r="A704" s="606" t="s">
        <v>9</v>
      </c>
      <c r="B704" s="261" t="s">
        <v>373</v>
      </c>
      <c r="C704" s="146">
        <v>10</v>
      </c>
      <c r="D704" s="66" t="s">
        <v>661</v>
      </c>
      <c r="E704" s="66" t="s">
        <v>678</v>
      </c>
      <c r="F704" s="29" t="str">
        <f>IFERROR(CONCATENATE(VLOOKUP(G704,'LOOK-UP TABLES'!$E$9:$J$101,5,FALSE),C704,D704,VLOOKUP(G704,'LOOK-UP TABLES'!$E$9:$J$101,6,FALSE),E704),"")</f>
        <v>I_1003-05</v>
      </c>
      <c r="G704" s="29" t="s">
        <v>957</v>
      </c>
      <c r="H704" s="26" t="str">
        <f>IFERROR(VLOOKUP(G704,'LOOK-UP TABLES'!$E$9:$J$101,2,FALSE),"")</f>
        <v>SDI</v>
      </c>
      <c r="I704" s="29" t="str">
        <f>IFERROR(VLOOKUP(G704,'LOOK-UP TABLES'!$E$9:$J$101,3,FALSE),"")</f>
        <v>24VDC</v>
      </c>
      <c r="J704" s="21" t="s">
        <v>1158</v>
      </c>
      <c r="K704" s="594" t="str">
        <f t="shared" si="259"/>
        <v>SL3-SH-ZLS2</v>
      </c>
      <c r="L704" s="67"/>
      <c r="M704" s="143" t="str">
        <f>IF($J704&lt;&gt;"",IF(VLOOKUP($J704,INSTRUMENT_LIST!$L$10:$R$716,3,FALSE)=0,"",VLOOKUP($J704,INSTRUMENT_LIST!$L$10:$R$716,3,FALSE)),"")</f>
        <v>Shiploader 3</v>
      </c>
      <c r="N704" s="143" t="str">
        <f>IF($J704&lt;&gt;"",IF(VLOOKUP($J704,INSTRUMENT_LIST!$L$10:$R$716,4,FALSE)=0,"",VLOOKUP($J704,INSTRUMENT_LIST!$L$10:$R$716,4,FALSE)),"")&amp;" "&amp;IF($J704&lt;&gt;"",IF(VLOOKUP($J704,INSTRUMENT_LIST!$L$10:$R$716,5,FALSE)=0,"",SUBSTITUTE(VLOOKUP($J704,INSTRUMENT_LIST!$L$10:$R$716,5,FALSE),"LOCAL CONTROL STATION","LCS")),"")</f>
        <v>Shuttle Retracted</v>
      </c>
      <c r="O704" s="143" t="str">
        <f>IF($J704&lt;&gt;"",IF(VLOOKUP($J704,INSTRUMENT_LIST!$L$10:$R$716,6,FALSE)=0,"",VLOOKUP($J704,INSTRUMENT_LIST!$L$10:$R$716,6,FALSE)),"")</f>
        <v>Overtravel</v>
      </c>
      <c r="P704" s="143" t="str">
        <f>IF($J704&lt;&gt;"",IF(VLOOKUP($J704,INSTRUMENT_LIST!$L$10:$R$716,7,FALSE)=0,"",VLOOKUP($J704,INSTRUMENT_LIST!$L$10:$R$716,7,FALSE)),"")</f>
        <v>Limit Switch</v>
      </c>
      <c r="Q704" s="143" t="str">
        <f t="shared" si="257"/>
        <v xml:space="preserve">Shiploader 3 Shuttle Retracted Overtravel Limit Switch </v>
      </c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68" t="str">
        <f t="shared" si="260"/>
        <v>SDI_1003.05</v>
      </c>
      <c r="AC704" s="26"/>
      <c r="AD704" s="26"/>
      <c r="AE704" s="69" t="str">
        <f t="shared" si="258"/>
        <v>SL3-BH-RCP1</v>
      </c>
    </row>
    <row r="705" spans="1:31" s="36" customFormat="1" ht="15" customHeight="1" x14ac:dyDescent="0.25">
      <c r="A705" s="606" t="s">
        <v>9</v>
      </c>
      <c r="B705" s="261" t="s">
        <v>373</v>
      </c>
      <c r="C705" s="146">
        <v>10</v>
      </c>
      <c r="D705" s="66" t="s">
        <v>661</v>
      </c>
      <c r="E705" s="66" t="s">
        <v>679</v>
      </c>
      <c r="F705" s="29" t="str">
        <f>IFERROR(CONCATENATE(VLOOKUP(G705,'LOOK-UP TABLES'!$E$9:$J$101,5,FALSE),C705,D705,VLOOKUP(G705,'LOOK-UP TABLES'!$E$9:$J$101,6,FALSE),E705),"")</f>
        <v>I_1003-06</v>
      </c>
      <c r="G705" s="29" t="s">
        <v>957</v>
      </c>
      <c r="H705" s="26" t="str">
        <f>IFERROR(VLOOKUP(G705,'LOOK-UP TABLES'!$E$9:$J$101,2,FALSE),"")</f>
        <v>SDI</v>
      </c>
      <c r="I705" s="29" t="str">
        <f>IFERROR(VLOOKUP(G705,'LOOK-UP TABLES'!$E$9:$J$101,3,FALSE),"")</f>
        <v>24VDC</v>
      </c>
      <c r="J705" s="21"/>
      <c r="K705" s="26" t="str">
        <f t="shared" si="259"/>
        <v>SPARE</v>
      </c>
      <c r="L705" s="67"/>
      <c r="M705" s="143" t="str">
        <f>IF($J705&lt;&gt;"",IF(VLOOKUP($J705,INSTRUMENT_LIST!$L$10:$R$716,3,FALSE)=0,"",VLOOKUP($J705,INSTRUMENT_LIST!$L$10:$R$716,3,FALSE)),"")</f>
        <v/>
      </c>
      <c r="N705" s="143" t="str">
        <f>IF($J705&lt;&gt;"",IF(VLOOKUP($J705,INSTRUMENT_LIST!$L$10:$R$716,4,FALSE)=0,"",VLOOKUP($J705,INSTRUMENT_LIST!$L$10:$R$716,4,FALSE)),"")&amp;" "&amp;IF($J705&lt;&gt;"",IF(VLOOKUP($J705,INSTRUMENT_LIST!$L$10:$R$716,5,FALSE)=0,"",SUBSTITUTE(VLOOKUP($J705,INSTRUMENT_LIST!$L$10:$R$716,5,FALSE),"LOCAL CONTROL STATION","LCS")),"")</f>
        <v xml:space="preserve"> </v>
      </c>
      <c r="O705" s="143" t="str">
        <f>IF($J705&lt;&gt;"",IF(VLOOKUP($J705,INSTRUMENT_LIST!$L$10:$R$716,6,FALSE)=0,"",VLOOKUP($J705,INSTRUMENT_LIST!$L$10:$R$716,6,FALSE)),"")</f>
        <v/>
      </c>
      <c r="P705" s="143" t="str">
        <f>IF($J705&lt;&gt;"",IF(VLOOKUP($J705,INSTRUMENT_LIST!$L$10:$R$716,7,FALSE)=0,"",VLOOKUP($J705,INSTRUMENT_LIST!$L$10:$R$716,7,FALSE)),"")</f>
        <v/>
      </c>
      <c r="Q705" s="143" t="str">
        <f t="shared" si="257"/>
        <v xml:space="preserve">  </v>
      </c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68" t="str">
        <f t="shared" si="260"/>
        <v>SDI_1003.06</v>
      </c>
      <c r="AC705" s="26"/>
      <c r="AD705" s="26"/>
      <c r="AE705" s="69" t="str">
        <f t="shared" si="258"/>
        <v>SL3-BH-RCP1</v>
      </c>
    </row>
    <row r="706" spans="1:31" s="36" customFormat="1" ht="15" customHeight="1" x14ac:dyDescent="0.25">
      <c r="A706" s="606" t="s">
        <v>9</v>
      </c>
      <c r="B706" s="261" t="s">
        <v>373</v>
      </c>
      <c r="C706" s="146">
        <v>10</v>
      </c>
      <c r="D706" s="66" t="s">
        <v>661</v>
      </c>
      <c r="E706" s="66" t="s">
        <v>680</v>
      </c>
      <c r="F706" s="29" t="str">
        <f>IFERROR(CONCATENATE(VLOOKUP(G706,'LOOK-UP TABLES'!$E$9:$J$101,5,FALSE),C706,D706,VLOOKUP(G706,'LOOK-UP TABLES'!$E$9:$J$101,6,FALSE),E706),"")</f>
        <v>I_1003-07</v>
      </c>
      <c r="G706" s="29" t="s">
        <v>957</v>
      </c>
      <c r="H706" s="26" t="str">
        <f>IFERROR(VLOOKUP(G706,'LOOK-UP TABLES'!$E$9:$J$101,2,FALSE),"")</f>
        <v>SDI</v>
      </c>
      <c r="I706" s="29" t="str">
        <f>IFERROR(VLOOKUP(G706,'LOOK-UP TABLES'!$E$9:$J$101,3,FALSE),"")</f>
        <v>24VDC</v>
      </c>
      <c r="J706" s="21"/>
      <c r="K706" s="26" t="str">
        <f t="shared" si="259"/>
        <v>SPARE</v>
      </c>
      <c r="L706" s="67"/>
      <c r="M706" s="143" t="str">
        <f>IF($J706&lt;&gt;"",IF(VLOOKUP($J706,INSTRUMENT_LIST!$L$10:$R$716,3,FALSE)=0,"",VLOOKUP($J706,INSTRUMENT_LIST!$L$10:$R$716,3,FALSE)),"")</f>
        <v/>
      </c>
      <c r="N706" s="143" t="str">
        <f>IF($J706&lt;&gt;"",IF(VLOOKUP($J706,INSTRUMENT_LIST!$L$10:$R$716,4,FALSE)=0,"",VLOOKUP($J706,INSTRUMENT_LIST!$L$10:$R$716,4,FALSE)),"")&amp;" "&amp;IF($J706&lt;&gt;"",IF(VLOOKUP($J706,INSTRUMENT_LIST!$L$10:$R$716,5,FALSE)=0,"",SUBSTITUTE(VLOOKUP($J706,INSTRUMENT_LIST!$L$10:$R$716,5,FALSE),"LOCAL CONTROL STATION","LCS")),"")</f>
        <v xml:space="preserve"> </v>
      </c>
      <c r="O706" s="143" t="str">
        <f>IF($J706&lt;&gt;"",IF(VLOOKUP($J706,INSTRUMENT_LIST!$L$10:$R$716,6,FALSE)=0,"",VLOOKUP($J706,INSTRUMENT_LIST!$L$10:$R$716,6,FALSE)),"")</f>
        <v/>
      </c>
      <c r="P706" s="143" t="str">
        <f>IF($J706&lt;&gt;"",IF(VLOOKUP($J706,INSTRUMENT_LIST!$L$10:$R$716,7,FALSE)=0,"",VLOOKUP($J706,INSTRUMENT_LIST!$L$10:$R$716,7,FALSE)),"")</f>
        <v/>
      </c>
      <c r="Q706" s="143" t="str">
        <f t="shared" si="257"/>
        <v xml:space="preserve">  </v>
      </c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68" t="str">
        <f t="shared" si="260"/>
        <v>SDI_1003.07</v>
      </c>
      <c r="AC706" s="26"/>
      <c r="AD706" s="26"/>
      <c r="AE706" s="69" t="str">
        <f t="shared" si="258"/>
        <v>SL3-BH-RCP1</v>
      </c>
    </row>
    <row r="707" spans="1:31" s="479" customFormat="1" ht="15" customHeight="1" x14ac:dyDescent="0.25">
      <c r="A707" s="492"/>
      <c r="B707" s="478"/>
      <c r="C707" s="478"/>
      <c r="J707" s="304"/>
      <c r="K707" s="493"/>
      <c r="L707" s="494"/>
      <c r="AC707" s="493"/>
      <c r="AD707" s="493"/>
      <c r="AE707" s="478"/>
    </row>
    <row r="708" spans="1:31" ht="15" customHeight="1" x14ac:dyDescent="0.25">
      <c r="A708" s="144" t="s">
        <v>9</v>
      </c>
      <c r="B708" s="252" t="s">
        <v>373</v>
      </c>
      <c r="C708" s="64">
        <v>10</v>
      </c>
      <c r="D708" s="341" t="s">
        <v>676</v>
      </c>
      <c r="E708" s="61"/>
      <c r="F708" s="340" t="str">
        <f>IFERROR(CONCATENATE(VLOOKUP(G708,'LOOK-UP TABLES'!$E$5:$J$101,5,FALSE),C708,D708,VLOOKUP(G708,'LOOK-UP TABLES'!$E$5:$J$101,6,FALSE),E708),"")</f>
        <v>FPD-1004</v>
      </c>
      <c r="G708" s="61" t="s">
        <v>955</v>
      </c>
      <c r="H708" s="62"/>
      <c r="I708" s="61"/>
      <c r="J708" s="142"/>
      <c r="K708" s="142"/>
      <c r="L708" s="63"/>
      <c r="M708" s="62" t="s">
        <v>956</v>
      </c>
      <c r="N708" s="62"/>
      <c r="O708" s="61"/>
      <c r="P708" s="61"/>
      <c r="Q708" s="308" t="str">
        <f t="shared" ref="Q708:Q716" si="261">CONCATENATE(M708,IF(M708&lt;&gt;""," ",""),N708,IF(N708&lt;&gt;""," ",""),O708,IF(O708&lt;&gt;""," ",""),P708,IF(P708&lt;&gt;""," ",""))</f>
        <v xml:space="preserve">Power Distribution </v>
      </c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4"/>
      <c r="AD708" s="65"/>
      <c r="AE708" s="38" t="str">
        <f t="shared" ref="AE708:AE716" si="262">B708</f>
        <v>SL3-BH-RCP1</v>
      </c>
    </row>
    <row r="709" spans="1:31" ht="15" customHeight="1" x14ac:dyDescent="0.25">
      <c r="A709" s="275" t="s">
        <v>9</v>
      </c>
      <c r="B709" s="261" t="s">
        <v>373</v>
      </c>
      <c r="C709" s="146">
        <v>10</v>
      </c>
      <c r="D709" s="66" t="s">
        <v>676</v>
      </c>
      <c r="E709" s="70" t="s">
        <v>786</v>
      </c>
      <c r="F709" s="29" t="str">
        <f>IFERROR(CONCATENATE(VLOOKUP(G709,'LOOK-UP TABLES'!$E$9:$J$101,5,FALSE),C709,D709,VLOOKUP(G709,'LOOK-UP TABLES'!$E$9:$J$101,6,FALSE),E709),"")</f>
        <v>O_1004-00</v>
      </c>
      <c r="G709" s="71" t="s">
        <v>1001</v>
      </c>
      <c r="H709" s="26" t="str">
        <f>IFERROR(VLOOKUP(G709,'LOOK-UP TABLES'!$E$9:$J$101,2,FALSE),"")</f>
        <v>SDO</v>
      </c>
      <c r="I709" s="29" t="str">
        <f>IFERROR(VLOOKUP(G709,'LOOK-UP TABLES'!$E$9:$J$101,3,FALSE),"")</f>
        <v>24VDC</v>
      </c>
      <c r="J709" s="75" t="s">
        <v>1145</v>
      </c>
      <c r="K709" s="513" t="str">
        <f t="shared" ref="K709:K716" si="263">IF(J709&lt;&gt;"",CONCATENATE(J709,L709),"SPARE")</f>
        <v>SL3-BH-RCP1-ESR1</v>
      </c>
      <c r="L709" s="72"/>
      <c r="M709" s="143" t="s">
        <v>61</v>
      </c>
      <c r="N709" s="143" t="s">
        <v>1146</v>
      </c>
      <c r="O709" s="143" t="s">
        <v>1032</v>
      </c>
      <c r="P709" s="143" t="s">
        <v>1161</v>
      </c>
      <c r="Q709" s="143" t="str">
        <f t="shared" si="261"/>
        <v xml:space="preserve">Shiploader 3 Boom Hoist Emergency Brake HPU1 &amp; HPU2 Safety Stop  ESR1 Relay </v>
      </c>
      <c r="R709" s="160"/>
      <c r="S709" s="160"/>
      <c r="T709" s="160"/>
      <c r="U709" s="160"/>
      <c r="V709" s="160"/>
      <c r="W709" s="160"/>
      <c r="X709" s="160"/>
      <c r="Y709" s="160"/>
      <c r="Z709" s="160"/>
      <c r="AA709" s="160"/>
      <c r="AB709" s="68" t="str">
        <f t="shared" ref="AB709:AB716" si="264">IF((OR(H709="AI",H709="AO")),CONCATENATE(H709,"_",C709,D709,"_CH[",E709,"]"),CONCATENATE(H709,"_",C709,D709,".",E709))</f>
        <v>SDO_1004.00</v>
      </c>
      <c r="AC709" s="75"/>
      <c r="AD709" s="55"/>
      <c r="AE709" s="38" t="str">
        <f t="shared" si="262"/>
        <v>SL3-BH-RCP1</v>
      </c>
    </row>
    <row r="710" spans="1:31" ht="15" customHeight="1" x14ac:dyDescent="0.25">
      <c r="A710" s="275" t="s">
        <v>9</v>
      </c>
      <c r="B710" s="261" t="s">
        <v>373</v>
      </c>
      <c r="C710" s="146">
        <v>10</v>
      </c>
      <c r="D710" s="70" t="str">
        <f t="shared" ref="D710:D716" si="265">D709</f>
        <v>04</v>
      </c>
      <c r="E710" s="70" t="s">
        <v>645</v>
      </c>
      <c r="F710" s="29" t="str">
        <f>IFERROR(CONCATENATE(VLOOKUP(G710,'LOOK-UP TABLES'!$E$9:$J$101,5,FALSE),C710,D710,VLOOKUP(G710,'LOOK-UP TABLES'!$E$9:$J$101,6,FALSE),E710),"")</f>
        <v>O_1004-01</v>
      </c>
      <c r="G710" s="71" t="s">
        <v>1001</v>
      </c>
      <c r="H710" s="26" t="str">
        <f>IFERROR(VLOOKUP(G710,'LOOK-UP TABLES'!$E$9:$J$101,2,FALSE),"")</f>
        <v>SDO</v>
      </c>
      <c r="I710" s="29" t="str">
        <f>IFERROR(VLOOKUP(G710,'LOOK-UP TABLES'!$E$9:$J$101,3,FALSE),"")</f>
        <v>24VDC</v>
      </c>
      <c r="J710" s="75" t="s">
        <v>1148</v>
      </c>
      <c r="K710" s="513" t="str">
        <f t="shared" si="263"/>
        <v>SL3-BH-RCP1-ESR2</v>
      </c>
      <c r="L710" s="72"/>
      <c r="M710" s="143" t="s">
        <v>61</v>
      </c>
      <c r="N710" s="143" t="s">
        <v>1149</v>
      </c>
      <c r="O710" s="143" t="s">
        <v>1032</v>
      </c>
      <c r="P710" s="143" t="s">
        <v>1162</v>
      </c>
      <c r="Q710" s="143" t="str">
        <f t="shared" si="261"/>
        <v xml:space="preserve">Shiploader 3 Shuttle Motors 1-4 Brakes &amp; Rail Clamps 1-2 Safety Stop  ESR2 Relay </v>
      </c>
      <c r="R710" s="161"/>
      <c r="S710" s="161"/>
      <c r="T710" s="161"/>
      <c r="U710" s="160"/>
      <c r="V710" s="160"/>
      <c r="W710" s="160"/>
      <c r="X710" s="160"/>
      <c r="Y710" s="160"/>
      <c r="Z710" s="160"/>
      <c r="AA710" s="160"/>
      <c r="AB710" s="68" t="str">
        <f t="shared" si="264"/>
        <v>SDO_1004.01</v>
      </c>
      <c r="AC710" s="55"/>
      <c r="AD710" s="55"/>
      <c r="AE710" s="38" t="str">
        <f t="shared" si="262"/>
        <v>SL3-BH-RCP1</v>
      </c>
    </row>
    <row r="711" spans="1:31" ht="15" customHeight="1" x14ac:dyDescent="0.25">
      <c r="A711" s="275" t="s">
        <v>9</v>
      </c>
      <c r="B711" s="261" t="s">
        <v>373</v>
      </c>
      <c r="C711" s="146">
        <v>10</v>
      </c>
      <c r="D711" s="70" t="str">
        <f t="shared" si="265"/>
        <v>04</v>
      </c>
      <c r="E711" s="70" t="s">
        <v>660</v>
      </c>
      <c r="F711" s="29" t="str">
        <f>IFERROR(CONCATENATE(VLOOKUP(G711,'LOOK-UP TABLES'!$E$9:$J$101,5,FALSE),C711,D711,VLOOKUP(G711,'LOOK-UP TABLES'!$E$9:$J$101,6,FALSE),E711),"")</f>
        <v>O_1004-02</v>
      </c>
      <c r="G711" s="71" t="s">
        <v>1001</v>
      </c>
      <c r="H711" s="26" t="str">
        <f>IFERROR(VLOOKUP(G711,'LOOK-UP TABLES'!$E$9:$J$101,2,FALSE),"")</f>
        <v>SDO</v>
      </c>
      <c r="I711" s="29" t="str">
        <f>IFERROR(VLOOKUP(G711,'LOOK-UP TABLES'!$E$9:$J$101,3,FALSE),"")</f>
        <v>24VDC</v>
      </c>
      <c r="J711" s="75"/>
      <c r="K711" s="513" t="str">
        <f t="shared" si="263"/>
        <v>SPARE</v>
      </c>
      <c r="L711" s="72"/>
      <c r="M711" s="143"/>
      <c r="N711" s="143"/>
      <c r="O711" s="143"/>
      <c r="P711" s="143" t="str">
        <f>IF($J711&lt;&gt;"",IF(VLOOKUP($J711,INSTRUMENT_LIST!$L$10:$R$716,7,FALSE)=0,"",VLOOKUP($J711,INSTRUMENT_LIST!$L$10:$R$716,7,FALSE)),"")</f>
        <v/>
      </c>
      <c r="Q711" s="143" t="str">
        <f t="shared" si="261"/>
        <v/>
      </c>
      <c r="R711" s="161"/>
      <c r="S711" s="161"/>
      <c r="T711" s="161"/>
      <c r="U711" s="160"/>
      <c r="V711" s="160"/>
      <c r="W711" s="160"/>
      <c r="X711" s="160"/>
      <c r="Y711" s="160"/>
      <c r="Z711" s="160"/>
      <c r="AA711" s="160"/>
      <c r="AB711" s="68" t="str">
        <f t="shared" si="264"/>
        <v>SDO_1004.02</v>
      </c>
      <c r="AC711" s="55"/>
      <c r="AD711" s="55"/>
      <c r="AE711" s="38" t="str">
        <f t="shared" si="262"/>
        <v>SL3-BH-RCP1</v>
      </c>
    </row>
    <row r="712" spans="1:31" ht="15" customHeight="1" x14ac:dyDescent="0.25">
      <c r="A712" s="275" t="s">
        <v>9</v>
      </c>
      <c r="B712" s="261" t="s">
        <v>373</v>
      </c>
      <c r="C712" s="146">
        <v>10</v>
      </c>
      <c r="D712" s="70" t="str">
        <f t="shared" si="265"/>
        <v>04</v>
      </c>
      <c r="E712" s="70" t="s">
        <v>661</v>
      </c>
      <c r="F712" s="29" t="str">
        <f>IFERROR(CONCATENATE(VLOOKUP(G712,'LOOK-UP TABLES'!$E$9:$J$101,5,FALSE),C712,D712,VLOOKUP(G712,'LOOK-UP TABLES'!$E$9:$J$101,6,FALSE),E712),"")</f>
        <v>O_1004-03</v>
      </c>
      <c r="G712" s="71" t="s">
        <v>1001</v>
      </c>
      <c r="H712" s="26" t="str">
        <f>IFERROR(VLOOKUP(G712,'LOOK-UP TABLES'!$E$9:$J$101,2,FALSE),"")</f>
        <v>SDO</v>
      </c>
      <c r="I712" s="29" t="str">
        <f>IFERROR(VLOOKUP(G712,'LOOK-UP TABLES'!$E$9:$J$101,3,FALSE),"")</f>
        <v>24VDC</v>
      </c>
      <c r="J712" s="21"/>
      <c r="K712" s="55" t="str">
        <f t="shared" si="263"/>
        <v>SPARE</v>
      </c>
      <c r="L712" s="72"/>
      <c r="M712" s="143" t="str">
        <f>IF($J712&lt;&gt;"",IF(VLOOKUP($J712,INSTRUMENT_LIST!$L$10:$R$716,3,FALSE)=0,"",VLOOKUP($J712,INSTRUMENT_LIST!$L$10:$R$716,3,FALSE)),"")</f>
        <v/>
      </c>
      <c r="N712" s="143" t="str">
        <f>IF($J712&lt;&gt;"",IF(VLOOKUP($J712,INSTRUMENT_LIST!$L$10:$R$716,4,FALSE)=0,"",VLOOKUP($J712,INSTRUMENT_LIST!$L$10:$R$716,4,FALSE)),"")&amp;" "&amp;IF($J712&lt;&gt;"",IF(VLOOKUP($J712,INSTRUMENT_LIST!$L$10:$R$716,5,FALSE)=0,"",SUBSTITUTE(VLOOKUP($J712,INSTRUMENT_LIST!$L$10:$R$716,5,FALSE),"LOCAL CONTROL STATION","LCS")),"")</f>
        <v xml:space="preserve"> </v>
      </c>
      <c r="O712" s="143" t="str">
        <f>IF($J712&lt;&gt;"",IF(VLOOKUP($J712,INSTRUMENT_LIST!$L$10:$R$716,6,FALSE)=0,"",VLOOKUP($J712,INSTRUMENT_LIST!$L$10:$R$716,6,FALSE)),"")</f>
        <v/>
      </c>
      <c r="P712" s="143" t="str">
        <f>IF($J712&lt;&gt;"",IF(VLOOKUP($J712,INSTRUMENT_LIST!$L$10:$R$716,7,FALSE)=0,"",VLOOKUP($J712,INSTRUMENT_LIST!$L$10:$R$716,7,FALSE)),"")</f>
        <v/>
      </c>
      <c r="Q712" s="143" t="str">
        <f t="shared" si="261"/>
        <v xml:space="preserve">  </v>
      </c>
      <c r="R712" s="160"/>
      <c r="S712" s="160"/>
      <c r="T712" s="160"/>
      <c r="U712" s="160"/>
      <c r="V712" s="160"/>
      <c r="W712" s="160"/>
      <c r="X712" s="160"/>
      <c r="Y712" s="160"/>
      <c r="Z712" s="160"/>
      <c r="AA712" s="160"/>
      <c r="AB712" s="68" t="str">
        <f t="shared" si="264"/>
        <v>SDO_1004.03</v>
      </c>
      <c r="AC712" s="55"/>
      <c r="AD712" s="55"/>
      <c r="AE712" s="38" t="str">
        <f t="shared" si="262"/>
        <v>SL3-BH-RCP1</v>
      </c>
    </row>
    <row r="713" spans="1:31" ht="15" customHeight="1" x14ac:dyDescent="0.25">
      <c r="A713" s="275" t="s">
        <v>9</v>
      </c>
      <c r="B713" s="261" t="s">
        <v>373</v>
      </c>
      <c r="C713" s="146">
        <v>10</v>
      </c>
      <c r="D713" s="70" t="str">
        <f t="shared" si="265"/>
        <v>04</v>
      </c>
      <c r="E713" s="70" t="s">
        <v>676</v>
      </c>
      <c r="F713" s="29" t="str">
        <f>IFERROR(CONCATENATE(VLOOKUP(G713,'LOOK-UP TABLES'!$E$9:$J$101,5,FALSE),C713,D713,VLOOKUP(G713,'LOOK-UP TABLES'!$E$9:$J$101,6,FALSE),E713),"")</f>
        <v>O_1004-04</v>
      </c>
      <c r="G713" s="71" t="s">
        <v>1001</v>
      </c>
      <c r="H713" s="26" t="str">
        <f>IFERROR(VLOOKUP(G713,'LOOK-UP TABLES'!$E$9:$J$101,2,FALSE),"")</f>
        <v>SDO</v>
      </c>
      <c r="I713" s="29" t="str">
        <f>IFERROR(VLOOKUP(G713,'LOOK-UP TABLES'!$E$9:$J$101,3,FALSE),"")</f>
        <v>24VDC</v>
      </c>
      <c r="J713" s="21"/>
      <c r="K713" s="55" t="str">
        <f t="shared" si="263"/>
        <v>SPARE</v>
      </c>
      <c r="L713" s="72"/>
      <c r="M713" s="143" t="str">
        <f>IF($J713&lt;&gt;"",IF(VLOOKUP($J713,INSTRUMENT_LIST!$L$10:$R$716,3,FALSE)=0,"",VLOOKUP($J713,INSTRUMENT_LIST!$L$10:$R$716,3,FALSE)),"")</f>
        <v/>
      </c>
      <c r="N713" s="143" t="str">
        <f>IF($J713&lt;&gt;"",IF(VLOOKUP($J713,INSTRUMENT_LIST!$L$10:$R$716,4,FALSE)=0,"",VLOOKUP($J713,INSTRUMENT_LIST!$L$10:$R$716,4,FALSE)),"")&amp;" "&amp;IF($J713&lt;&gt;"",IF(VLOOKUP($J713,INSTRUMENT_LIST!$L$10:$R$716,5,FALSE)=0,"",SUBSTITUTE(VLOOKUP($J713,INSTRUMENT_LIST!$L$10:$R$716,5,FALSE),"LOCAL CONTROL STATION","LCS")),"")</f>
        <v xml:space="preserve"> </v>
      </c>
      <c r="O713" s="143" t="str">
        <f>IF($J713&lt;&gt;"",IF(VLOOKUP($J713,INSTRUMENT_LIST!$L$10:$R$716,6,FALSE)=0,"",VLOOKUP($J713,INSTRUMENT_LIST!$L$10:$R$716,6,FALSE)),"")</f>
        <v/>
      </c>
      <c r="P713" s="143" t="str">
        <f>IF($J713&lt;&gt;"",IF(VLOOKUP($J713,INSTRUMENT_LIST!$L$10:$R$716,7,FALSE)=0,"",VLOOKUP($J713,INSTRUMENT_LIST!$L$10:$R$716,7,FALSE)),"")</f>
        <v/>
      </c>
      <c r="Q713" s="143" t="str">
        <f t="shared" si="261"/>
        <v xml:space="preserve">  </v>
      </c>
      <c r="R713" s="160"/>
      <c r="S713" s="160"/>
      <c r="T713" s="161"/>
      <c r="U713" s="160"/>
      <c r="V713" s="160"/>
      <c r="W713" s="160"/>
      <c r="X713" s="160"/>
      <c r="Y713" s="160"/>
      <c r="Z713" s="160"/>
      <c r="AA713" s="160"/>
      <c r="AB713" s="68" t="str">
        <f t="shared" si="264"/>
        <v>SDO_1004.04</v>
      </c>
      <c r="AC713" s="55"/>
      <c r="AD713" s="55"/>
      <c r="AE713" s="38" t="str">
        <f t="shared" si="262"/>
        <v>SL3-BH-RCP1</v>
      </c>
    </row>
    <row r="714" spans="1:31" ht="15" customHeight="1" x14ac:dyDescent="0.25">
      <c r="A714" s="275" t="s">
        <v>9</v>
      </c>
      <c r="B714" s="261" t="s">
        <v>373</v>
      </c>
      <c r="C714" s="146">
        <v>10</v>
      </c>
      <c r="D714" s="70" t="str">
        <f t="shared" si="265"/>
        <v>04</v>
      </c>
      <c r="E714" s="70" t="s">
        <v>678</v>
      </c>
      <c r="F714" s="29" t="str">
        <f>IFERROR(CONCATENATE(VLOOKUP(G714,'LOOK-UP TABLES'!$E$9:$J$101,5,FALSE),C714,D714,VLOOKUP(G714,'LOOK-UP TABLES'!$E$9:$J$101,6,FALSE),E714),"")</f>
        <v>O_1004-05</v>
      </c>
      <c r="G714" s="71" t="s">
        <v>1001</v>
      </c>
      <c r="H714" s="26" t="str">
        <f>IFERROR(VLOOKUP(G714,'LOOK-UP TABLES'!$E$9:$J$101,2,FALSE),"")</f>
        <v>SDO</v>
      </c>
      <c r="I714" s="29" t="str">
        <f>IFERROR(VLOOKUP(G714,'LOOK-UP TABLES'!$E$9:$J$101,3,FALSE),"")</f>
        <v>24VDC</v>
      </c>
      <c r="J714" s="21"/>
      <c r="K714" s="55" t="str">
        <f t="shared" si="263"/>
        <v>SPARE</v>
      </c>
      <c r="L714" s="72"/>
      <c r="M714" s="143" t="str">
        <f>IF($J714&lt;&gt;"",IF(VLOOKUP($J714,INSTRUMENT_LIST!$L$10:$R$716,3,FALSE)=0,"",VLOOKUP($J714,INSTRUMENT_LIST!$L$10:$R$716,3,FALSE)),"")</f>
        <v/>
      </c>
      <c r="N714" s="143" t="str">
        <f>IF($J714&lt;&gt;"",IF(VLOOKUP($J714,INSTRUMENT_LIST!$L$10:$R$716,4,FALSE)=0,"",VLOOKUP($J714,INSTRUMENT_LIST!$L$10:$R$716,4,FALSE)),"")&amp;" "&amp;IF($J714&lt;&gt;"",IF(VLOOKUP($J714,INSTRUMENT_LIST!$L$10:$R$716,5,FALSE)=0,"",SUBSTITUTE(VLOOKUP($J714,INSTRUMENT_LIST!$L$10:$R$716,5,FALSE),"LOCAL CONTROL STATION","LCS")),"")</f>
        <v xml:space="preserve"> </v>
      </c>
      <c r="O714" s="143" t="str">
        <f>IF($J714&lt;&gt;"",IF(VLOOKUP($J714,INSTRUMENT_LIST!$L$10:$R$716,6,FALSE)=0,"",VLOOKUP($J714,INSTRUMENT_LIST!$L$10:$R$716,6,FALSE)),"")</f>
        <v/>
      </c>
      <c r="P714" s="143" t="str">
        <f>IF($J714&lt;&gt;"",IF(VLOOKUP($J714,INSTRUMENT_LIST!$L$10:$R$716,7,FALSE)=0,"",VLOOKUP($J714,INSTRUMENT_LIST!$L$10:$R$716,7,FALSE)),"")</f>
        <v/>
      </c>
      <c r="Q714" s="143" t="str">
        <f t="shared" si="261"/>
        <v xml:space="preserve">  </v>
      </c>
      <c r="R714" s="160"/>
      <c r="S714" s="160"/>
      <c r="T714" s="160"/>
      <c r="U714" s="160"/>
      <c r="V714" s="160"/>
      <c r="W714" s="160"/>
      <c r="X714" s="160"/>
      <c r="Y714" s="160"/>
      <c r="Z714" s="160"/>
      <c r="AA714" s="160"/>
      <c r="AB714" s="68" t="str">
        <f t="shared" si="264"/>
        <v>SDO_1004.05</v>
      </c>
      <c r="AC714" s="55"/>
      <c r="AD714" s="55"/>
      <c r="AE714" s="38" t="str">
        <f t="shared" si="262"/>
        <v>SL3-BH-RCP1</v>
      </c>
    </row>
    <row r="715" spans="1:31" ht="15" customHeight="1" x14ac:dyDescent="0.25">
      <c r="A715" s="275" t="s">
        <v>9</v>
      </c>
      <c r="B715" s="261" t="s">
        <v>373</v>
      </c>
      <c r="C715" s="146">
        <v>10</v>
      </c>
      <c r="D715" s="70" t="str">
        <f t="shared" si="265"/>
        <v>04</v>
      </c>
      <c r="E715" s="70" t="s">
        <v>679</v>
      </c>
      <c r="F715" s="29" t="str">
        <f>IFERROR(CONCATENATE(VLOOKUP(G715,'LOOK-UP TABLES'!$E$9:$J$101,5,FALSE),C715,D715,VLOOKUP(G715,'LOOK-UP TABLES'!$E$9:$J$101,6,FALSE),E715),"")</f>
        <v>O_1004-06</v>
      </c>
      <c r="G715" s="71" t="s">
        <v>1001</v>
      </c>
      <c r="H715" s="26" t="str">
        <f>IFERROR(VLOOKUP(G715,'LOOK-UP TABLES'!$E$9:$J$101,2,FALSE),"")</f>
        <v>SDO</v>
      </c>
      <c r="I715" s="29" t="str">
        <f>IFERROR(VLOOKUP(G715,'LOOK-UP TABLES'!$E$9:$J$101,3,FALSE),"")</f>
        <v>24VDC</v>
      </c>
      <c r="J715" s="21"/>
      <c r="K715" s="55" t="str">
        <f t="shared" si="263"/>
        <v>SPARE</v>
      </c>
      <c r="L715" s="72"/>
      <c r="M715" s="143" t="str">
        <f>IF($J715&lt;&gt;"",IF(VLOOKUP($J715,INSTRUMENT_LIST!$L$10:$R$716,3,FALSE)=0,"",VLOOKUP($J715,INSTRUMENT_LIST!$L$10:$R$716,3,FALSE)),"")</f>
        <v/>
      </c>
      <c r="N715" s="143" t="str">
        <f>IF($J715&lt;&gt;"",IF(VLOOKUP($J715,INSTRUMENT_LIST!$L$10:$R$716,4,FALSE)=0,"",VLOOKUP($J715,INSTRUMENT_LIST!$L$10:$R$716,4,FALSE)),"")&amp;" "&amp;IF($J715&lt;&gt;"",IF(VLOOKUP($J715,INSTRUMENT_LIST!$L$10:$R$716,5,FALSE)=0,"",SUBSTITUTE(VLOOKUP($J715,INSTRUMENT_LIST!$L$10:$R$716,5,FALSE),"LOCAL CONTROL STATION","LCS")),"")</f>
        <v xml:space="preserve"> </v>
      </c>
      <c r="O715" s="143" t="str">
        <f>IF($J715&lt;&gt;"",IF(VLOOKUP($J715,INSTRUMENT_LIST!$L$10:$R$716,6,FALSE)=0,"",VLOOKUP($J715,INSTRUMENT_LIST!$L$10:$R$716,6,FALSE)),"")</f>
        <v/>
      </c>
      <c r="P715" s="143" t="str">
        <f>IF($J715&lt;&gt;"",IF(VLOOKUP($J715,INSTRUMENT_LIST!$L$10:$R$716,7,FALSE)=0,"",VLOOKUP($J715,INSTRUMENT_LIST!$L$10:$R$716,7,FALSE)),"")</f>
        <v/>
      </c>
      <c r="Q715" s="143" t="str">
        <f t="shared" si="261"/>
        <v xml:space="preserve">  </v>
      </c>
      <c r="R715" s="161"/>
      <c r="S715" s="161"/>
      <c r="T715" s="161"/>
      <c r="U715" s="160"/>
      <c r="V715" s="160"/>
      <c r="W715" s="160"/>
      <c r="X715" s="160"/>
      <c r="Y715" s="160"/>
      <c r="Z715" s="160"/>
      <c r="AA715" s="160"/>
      <c r="AB715" s="68" t="str">
        <f t="shared" si="264"/>
        <v>SDO_1004.06</v>
      </c>
      <c r="AC715" s="55"/>
      <c r="AD715" s="55"/>
      <c r="AE715" s="38" t="str">
        <f t="shared" si="262"/>
        <v>SL3-BH-RCP1</v>
      </c>
    </row>
    <row r="716" spans="1:31" ht="15" customHeight="1" x14ac:dyDescent="0.25">
      <c r="A716" s="275" t="s">
        <v>9</v>
      </c>
      <c r="B716" s="261" t="s">
        <v>373</v>
      </c>
      <c r="C716" s="146">
        <v>10</v>
      </c>
      <c r="D716" s="70" t="str">
        <f t="shared" si="265"/>
        <v>04</v>
      </c>
      <c r="E716" s="70" t="s">
        <v>680</v>
      </c>
      <c r="F716" s="29" t="str">
        <f>IFERROR(CONCATENATE(VLOOKUP(G716,'LOOK-UP TABLES'!$E$9:$J$101,5,FALSE),C716,D716,VLOOKUP(G716,'LOOK-UP TABLES'!$E$9:$J$101,6,FALSE),E716),"")</f>
        <v>O_1004-07</v>
      </c>
      <c r="G716" s="71" t="s">
        <v>1001</v>
      </c>
      <c r="H716" s="26" t="str">
        <f>IFERROR(VLOOKUP(G716,'LOOK-UP TABLES'!$E$9:$J$101,2,FALSE),"")</f>
        <v>SDO</v>
      </c>
      <c r="I716" s="29" t="str">
        <f>IFERROR(VLOOKUP(G716,'LOOK-UP TABLES'!$E$9:$J$101,3,FALSE),"")</f>
        <v>24VDC</v>
      </c>
      <c r="J716" s="21"/>
      <c r="K716" s="55" t="str">
        <f t="shared" si="263"/>
        <v>SPARE</v>
      </c>
      <c r="L716" s="72"/>
      <c r="M716" s="143" t="str">
        <f>IF($J716&lt;&gt;"",IF(VLOOKUP($J716,INSTRUMENT_LIST!$L$10:$R$716,3,FALSE)=0,"",VLOOKUP($J716,INSTRUMENT_LIST!$L$10:$R$716,3,FALSE)),"")</f>
        <v/>
      </c>
      <c r="N716" s="143" t="str">
        <f>IF($J716&lt;&gt;"",IF(VLOOKUP($J716,INSTRUMENT_LIST!$L$10:$R$716,4,FALSE)=0,"",VLOOKUP($J716,INSTRUMENT_LIST!$L$10:$R$716,4,FALSE)),"")&amp;" "&amp;IF($J716&lt;&gt;"",IF(VLOOKUP($J716,INSTRUMENT_LIST!$L$10:$R$716,5,FALSE)=0,"",SUBSTITUTE(VLOOKUP($J716,INSTRUMENT_LIST!$L$10:$R$716,5,FALSE),"LOCAL CONTROL STATION","LCS")),"")</f>
        <v xml:space="preserve"> </v>
      </c>
      <c r="O716" s="143" t="str">
        <f>IF($J716&lt;&gt;"",IF(VLOOKUP($J716,INSTRUMENT_LIST!$L$10:$R$716,6,FALSE)=0,"",VLOOKUP($J716,INSTRUMENT_LIST!$L$10:$R$716,6,FALSE)),"")</f>
        <v/>
      </c>
      <c r="P716" s="143" t="str">
        <f>IF($J716&lt;&gt;"",IF(VLOOKUP($J716,INSTRUMENT_LIST!$L$10:$R$716,7,FALSE)=0,"",VLOOKUP($J716,INSTRUMENT_LIST!$L$10:$R$716,7,FALSE)),"")</f>
        <v/>
      </c>
      <c r="Q716" s="143" t="str">
        <f t="shared" si="261"/>
        <v xml:space="preserve">  </v>
      </c>
      <c r="R716" s="160"/>
      <c r="S716" s="160"/>
      <c r="T716" s="160"/>
      <c r="U716" s="160"/>
      <c r="V716" s="160"/>
      <c r="W716" s="160"/>
      <c r="X716" s="160"/>
      <c r="Y716" s="160"/>
      <c r="Z716" s="160"/>
      <c r="AA716" s="160"/>
      <c r="AB716" s="68" t="str">
        <f t="shared" si="264"/>
        <v>SDO_1004.07</v>
      </c>
      <c r="AC716" s="55"/>
      <c r="AD716" s="55"/>
      <c r="AE716" s="38" t="str">
        <f t="shared" si="262"/>
        <v>SL3-BH-RCP1</v>
      </c>
    </row>
    <row r="717" spans="1:31" ht="15" customHeight="1" x14ac:dyDescent="0.25">
      <c r="J717" s="22"/>
    </row>
    <row r="719" spans="1:31" ht="15" customHeight="1" x14ac:dyDescent="0.25">
      <c r="A719" s="144" t="s">
        <v>9</v>
      </c>
      <c r="B719" s="252" t="s">
        <v>373</v>
      </c>
      <c r="C719" s="64">
        <v>11</v>
      </c>
      <c r="D719" s="341" t="s">
        <v>786</v>
      </c>
      <c r="E719" s="61"/>
      <c r="F719" s="340" t="str">
        <f>IFERROR(CONCATENATE(VLOOKUP(G719,'LOOK-UP TABLES'!$E$5:$J$101,5,FALSE),C719,D719,VLOOKUP(G719,'LOOK-UP TABLES'!$E$5:$J$101,6,FALSE),E719),"")</f>
        <v>PS3-1100</v>
      </c>
      <c r="G719" s="61" t="s">
        <v>1014</v>
      </c>
      <c r="H719" s="62"/>
      <c r="I719" s="61" t="s">
        <v>790</v>
      </c>
      <c r="J719" s="142"/>
      <c r="K719" s="142"/>
      <c r="L719" s="63"/>
      <c r="M719" s="62"/>
      <c r="N719" s="62"/>
      <c r="O719" s="61"/>
      <c r="P719" s="61"/>
      <c r="Q719" s="61" t="s">
        <v>1015</v>
      </c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4"/>
      <c r="AD719" s="65"/>
      <c r="AE719" s="38" t="str">
        <f t="shared" ref="AE719:AE720" si="266">B719</f>
        <v>SL3-BH-RCP1</v>
      </c>
    </row>
    <row r="720" spans="1:31" ht="15" customHeight="1" x14ac:dyDescent="0.25">
      <c r="A720" s="144" t="s">
        <v>9</v>
      </c>
      <c r="B720" s="252" t="s">
        <v>373</v>
      </c>
      <c r="C720" s="64">
        <v>11</v>
      </c>
      <c r="D720" s="341" t="s">
        <v>786</v>
      </c>
      <c r="E720" s="61"/>
      <c r="F720" s="340" t="str">
        <f>IFERROR(CONCATENATE(VLOOKUP(G720,'LOOK-UP TABLES'!$E$5:$J$101,5,FALSE),C720,D720,VLOOKUP(G720,'LOOK-UP TABLES'!$E$5:$J$101,6,FALSE),E720),"")</f>
        <v>AENTR-1100</v>
      </c>
      <c r="G720" s="61" t="s">
        <v>1016</v>
      </c>
      <c r="H720" s="62"/>
      <c r="I720" s="61" t="s">
        <v>793</v>
      </c>
      <c r="J720" s="142"/>
      <c r="K720" s="142"/>
      <c r="L720" s="63"/>
      <c r="M720" s="62"/>
      <c r="N720" s="62"/>
      <c r="O720" s="61"/>
      <c r="P720" s="61"/>
      <c r="Q720" s="61" t="s">
        <v>1017</v>
      </c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4"/>
      <c r="AD720" s="65"/>
      <c r="AE720" s="38" t="str">
        <f t="shared" si="266"/>
        <v>SL3-BH-RCP1</v>
      </c>
    </row>
    <row r="721" spans="1:31" s="36" customFormat="1" ht="15" customHeight="1" x14ac:dyDescent="0.25">
      <c r="A721" s="260" t="s">
        <v>9</v>
      </c>
      <c r="B721" s="253" t="s">
        <v>373</v>
      </c>
      <c r="C721" s="146">
        <v>11</v>
      </c>
      <c r="D721" s="66" t="s">
        <v>786</v>
      </c>
      <c r="E721" s="66" t="s">
        <v>786</v>
      </c>
      <c r="F721" s="29" t="str">
        <f>IFERROR(CONCATENATE(VLOOKUP(G721,'LOOK-UP TABLES'!$E$9:$J$32,5,FALSE),C721,D721,VLOOKUP(G721,'LOOK-UP TABLES'!$E$9:$J$32,6,FALSE),E721),"")</f>
        <v>I_1100-00</v>
      </c>
      <c r="G721" s="29" t="s">
        <v>1163</v>
      </c>
      <c r="H721" s="26" t="str">
        <f>IFERROR(VLOOKUP(G721,'LOOK-UP TABLES'!$E$9:$J$32,2,FALSE),"")</f>
        <v>AI</v>
      </c>
      <c r="I721" s="29" t="str">
        <f>IFERROR(VLOOKUP(G721,'LOOK-UP TABLES'!$E$9:$J$32,3,FALSE),"")</f>
        <v>0-5000</v>
      </c>
      <c r="J721" s="21" t="s">
        <v>1164</v>
      </c>
      <c r="K721" s="513" t="str">
        <f t="shared" ref="K721:K728" si="267">IF(J721&lt;&gt;"",CONCATENATE(J721,L721),"SPARE")</f>
        <v>SL3-BH-M1-TE1</v>
      </c>
      <c r="L721" s="67"/>
      <c r="M721" s="143" t="str">
        <f>IF($J721&lt;&gt;"",IF(VLOOKUP($J721,INSTRUMENT_LIST!$L$10:$R$716,3,FALSE)=0,"",VLOOKUP($J721,INSTRUMENT_LIST!$L$10:$R$716,3,FALSE)),"")</f>
        <v>Shiploader 3</v>
      </c>
      <c r="N721" s="143" t="str">
        <f>IF($J721&lt;&gt;"",IF(VLOOKUP($J721,INSTRUMENT_LIST!$L$10:$R$716,4,FALSE)=0,"",VLOOKUP($J721,INSTRUMENT_LIST!$L$10:$R$716,4,FALSE)),"")&amp;" "&amp;IF($J721&lt;&gt;"",IF(VLOOKUP($J721,INSTRUMENT_LIST!$L$10:$R$716,5,FALSE)=0,"",SUBSTITUTE(VLOOKUP($J721,INSTRUMENT_LIST!$L$10:$R$716,5,FALSE),"LOCAL CONTROL STATION","LCS")),"")</f>
        <v>Boom Hoist Motor 1 Phase A</v>
      </c>
      <c r="O721" s="143" t="str">
        <f>IF($J721&lt;&gt;"",IF(VLOOKUP($J721,INSTRUMENT_LIST!$L$10:$R$716,6,FALSE)=0,"",VLOOKUP($J721,INSTRUMENT_LIST!$L$10:$R$716,6,FALSE)),"")</f>
        <v>Winding Temperature</v>
      </c>
      <c r="P721" s="143" t="str">
        <f>IF($J721&lt;&gt;"",IF(VLOOKUP($J721,INSTRUMENT_LIST!$L$10:$R$716,7,FALSE)=0,"",VLOOKUP($J721,INSTRUMENT_LIST!$L$10:$R$716,7,FALSE)),"")</f>
        <v>RTD 1</v>
      </c>
      <c r="Q721" s="143" t="str">
        <f t="shared" ref="Q721:Q728" si="268">CONCATENATE(M721,IF(M721&lt;&gt;""," ",""),N721,IF(N721&lt;&gt;""," ",""),O721,IF(O721&lt;&gt;""," ",""),P721,IF(P721&lt;&gt;""," ",""))</f>
        <v xml:space="preserve">Shiploader 3 Boom Hoist Motor 1 Phase A Winding Temperature RTD 1 </v>
      </c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68" t="str">
        <f t="shared" ref="AB721:AB728" si="269">IF((OR(H721="AI",H721="AO")),CONCATENATE(H721,"_",C721,D721,"_CH[",E721,"]"),CONCATENATE(H721,"_",C721,D721,".",E721))</f>
        <v>AI_1100_CH[00]</v>
      </c>
      <c r="AC721" s="26"/>
      <c r="AD721" s="146"/>
      <c r="AE721" s="69" t="str">
        <f t="shared" ref="AE721:AE728" si="270">B721</f>
        <v>SL3-BH-RCP1</v>
      </c>
    </row>
    <row r="722" spans="1:31" ht="15" customHeight="1" x14ac:dyDescent="0.25">
      <c r="A722" s="260" t="s">
        <v>9</v>
      </c>
      <c r="B722" s="253" t="s">
        <v>373</v>
      </c>
      <c r="C722" s="146">
        <v>11</v>
      </c>
      <c r="D722" s="70" t="str">
        <f t="shared" ref="D722:D728" si="271">D721</f>
        <v>00</v>
      </c>
      <c r="E722" s="70" t="s">
        <v>645</v>
      </c>
      <c r="F722" s="29" t="str">
        <f>IFERROR(CONCATENATE(VLOOKUP(G722,'LOOK-UP TABLES'!$E$9:$J$32,5,FALSE),C722,D722,VLOOKUP(G722,'LOOK-UP TABLES'!$E$9:$J$32,6,FALSE),E722),"")</f>
        <v>I_1100-01</v>
      </c>
      <c r="G722" s="29" t="s">
        <v>1163</v>
      </c>
      <c r="H722" s="26" t="str">
        <f>IFERROR(VLOOKUP(G722,'LOOK-UP TABLES'!$E$9:$J$32,2,FALSE),"")</f>
        <v>AI</v>
      </c>
      <c r="I722" s="29" t="str">
        <f>IFERROR(VLOOKUP(G722,'LOOK-UP TABLES'!$E$9:$J$32,3,FALSE),"")</f>
        <v>0-5000</v>
      </c>
      <c r="J722" s="21" t="s">
        <v>1165</v>
      </c>
      <c r="K722" s="513" t="str">
        <f t="shared" si="267"/>
        <v>SL3-BH-M1-TE2</v>
      </c>
      <c r="L722" s="72"/>
      <c r="M722" s="143" t="str">
        <f>IF($J722&lt;&gt;"",IF(VLOOKUP($J722,INSTRUMENT_LIST!$L$10:$R$716,3,FALSE)=0,"",VLOOKUP($J722,INSTRUMENT_LIST!$L$10:$R$716,3,FALSE)),"")</f>
        <v>Shiploader 3</v>
      </c>
      <c r="N722" s="143" t="str">
        <f>IF($J722&lt;&gt;"",IF(VLOOKUP($J722,INSTRUMENT_LIST!$L$10:$R$716,4,FALSE)=0,"",VLOOKUP($J722,INSTRUMENT_LIST!$L$10:$R$716,4,FALSE)),"")&amp;" "&amp;IF($J722&lt;&gt;"",IF(VLOOKUP($J722,INSTRUMENT_LIST!$L$10:$R$716,5,FALSE)=0,"",SUBSTITUTE(VLOOKUP($J722,INSTRUMENT_LIST!$L$10:$R$716,5,FALSE),"LOCAL CONTROL STATION","LCS")),"")</f>
        <v>Boom Hoist Motor 1 Phase A</v>
      </c>
      <c r="O722" s="143" t="str">
        <f>IF($J722&lt;&gt;"",IF(VLOOKUP($J722,INSTRUMENT_LIST!$L$10:$R$716,6,FALSE)=0,"",VLOOKUP($J722,INSTRUMENT_LIST!$L$10:$R$716,6,FALSE)),"")</f>
        <v>Winding Temperature</v>
      </c>
      <c r="P722" s="143" t="str">
        <f>IF($J722&lt;&gt;"",IF(VLOOKUP($J722,INSTRUMENT_LIST!$L$10:$R$716,7,FALSE)=0,"",VLOOKUP($J722,INSTRUMENT_LIST!$L$10:$R$716,7,FALSE)),"")</f>
        <v>RTD 2</v>
      </c>
      <c r="Q722" s="143" t="str">
        <f t="shared" si="268"/>
        <v xml:space="preserve">Shiploader 3 Boom Hoist Motor 1 Phase A Winding Temperature RTD 2 </v>
      </c>
      <c r="R722" s="143"/>
      <c r="S722" s="160"/>
      <c r="T722" s="160"/>
      <c r="U722" s="143"/>
      <c r="V722" s="143"/>
      <c r="W722" s="143"/>
      <c r="X722" s="143"/>
      <c r="Y722" s="143"/>
      <c r="Z722" s="143"/>
      <c r="AA722" s="143"/>
      <c r="AB722" s="68" t="str">
        <f t="shared" si="269"/>
        <v>AI_1100_CH[01]</v>
      </c>
      <c r="AC722" s="55"/>
      <c r="AD722" s="55"/>
      <c r="AE722" s="38" t="str">
        <f t="shared" si="270"/>
        <v>SL3-BH-RCP1</v>
      </c>
    </row>
    <row r="723" spans="1:31" ht="15" customHeight="1" x14ac:dyDescent="0.25">
      <c r="A723" s="260" t="s">
        <v>9</v>
      </c>
      <c r="B723" s="253" t="s">
        <v>373</v>
      </c>
      <c r="C723" s="146">
        <v>11</v>
      </c>
      <c r="D723" s="70" t="str">
        <f t="shared" si="271"/>
        <v>00</v>
      </c>
      <c r="E723" s="70" t="s">
        <v>660</v>
      </c>
      <c r="F723" s="29" t="str">
        <f>IFERROR(CONCATENATE(VLOOKUP(G723,'LOOK-UP TABLES'!$E$9:$J$32,5,FALSE),C723,D723,VLOOKUP(G723,'LOOK-UP TABLES'!$E$9:$J$32,6,FALSE),E723),"")</f>
        <v>I_1100-02</v>
      </c>
      <c r="G723" s="29" t="s">
        <v>1163</v>
      </c>
      <c r="H723" s="26" t="str">
        <f>IFERROR(VLOOKUP(G723,'LOOK-UP TABLES'!$E$9:$J$32,2,FALSE),"")</f>
        <v>AI</v>
      </c>
      <c r="I723" s="29" t="str">
        <f>IFERROR(VLOOKUP(G723,'LOOK-UP TABLES'!$E$9:$J$32,3,FALSE),"")</f>
        <v>0-5000</v>
      </c>
      <c r="J723" s="21" t="s">
        <v>1166</v>
      </c>
      <c r="K723" s="513" t="str">
        <f t="shared" si="267"/>
        <v>SL3-BH-M1-TE3</v>
      </c>
      <c r="L723" s="72"/>
      <c r="M723" s="143" t="str">
        <f>IF($J723&lt;&gt;"",IF(VLOOKUP($J723,INSTRUMENT_LIST!$L$10:$R$716,3,FALSE)=0,"",VLOOKUP($J723,INSTRUMENT_LIST!$L$10:$R$716,3,FALSE)),"")</f>
        <v>Shiploader 3</v>
      </c>
      <c r="N723" s="143" t="str">
        <f>IF($J723&lt;&gt;"",IF(VLOOKUP($J723,INSTRUMENT_LIST!$L$10:$R$716,4,FALSE)=0,"",VLOOKUP($J723,INSTRUMENT_LIST!$L$10:$R$716,4,FALSE)),"")&amp;" "&amp;IF($J723&lt;&gt;"",IF(VLOOKUP($J723,INSTRUMENT_LIST!$L$10:$R$716,5,FALSE)=0,"",SUBSTITUTE(VLOOKUP($J723,INSTRUMENT_LIST!$L$10:$R$716,5,FALSE),"LOCAL CONTROL STATION","LCS")),"")</f>
        <v>Boom Hoist Motor 1 Phase B</v>
      </c>
      <c r="O723" s="143" t="str">
        <f>IF($J723&lt;&gt;"",IF(VLOOKUP($J723,INSTRUMENT_LIST!$L$10:$R$716,6,FALSE)=0,"",VLOOKUP($J723,INSTRUMENT_LIST!$L$10:$R$716,6,FALSE)),"")</f>
        <v>Winding Temperature</v>
      </c>
      <c r="P723" s="143" t="str">
        <f>IF($J723&lt;&gt;"",IF(VLOOKUP($J723,INSTRUMENT_LIST!$L$10:$R$716,7,FALSE)=0,"",VLOOKUP($J723,INSTRUMENT_LIST!$L$10:$R$716,7,FALSE)),"")</f>
        <v>RTD 1</v>
      </c>
      <c r="Q723" s="143" t="str">
        <f t="shared" si="268"/>
        <v xml:space="preserve">Shiploader 3 Boom Hoist Motor 1 Phase B Winding Temperature RTD 1 </v>
      </c>
      <c r="R723" s="143"/>
      <c r="S723" s="160"/>
      <c r="T723" s="160"/>
      <c r="U723" s="143"/>
      <c r="V723" s="143"/>
      <c r="W723" s="143"/>
      <c r="X723" s="143"/>
      <c r="Y723" s="143"/>
      <c r="Z723" s="143"/>
      <c r="AA723" s="143"/>
      <c r="AB723" s="68" t="str">
        <f t="shared" si="269"/>
        <v>AI_1100_CH[02]</v>
      </c>
      <c r="AC723" s="55"/>
      <c r="AD723" s="55"/>
      <c r="AE723" s="38" t="str">
        <f t="shared" si="270"/>
        <v>SL3-BH-RCP1</v>
      </c>
    </row>
    <row r="724" spans="1:31" ht="15" customHeight="1" x14ac:dyDescent="0.25">
      <c r="A724" s="260" t="s">
        <v>9</v>
      </c>
      <c r="B724" s="253" t="s">
        <v>373</v>
      </c>
      <c r="C724" s="146">
        <v>11</v>
      </c>
      <c r="D724" s="70" t="str">
        <f t="shared" si="271"/>
        <v>00</v>
      </c>
      <c r="E724" s="70" t="s">
        <v>661</v>
      </c>
      <c r="F724" s="29" t="str">
        <f>IFERROR(CONCATENATE(VLOOKUP(G724,'LOOK-UP TABLES'!$E$9:$J$32,5,FALSE),C724,D724,VLOOKUP(G724,'LOOK-UP TABLES'!$E$9:$J$32,6,FALSE),E724),"")</f>
        <v>I_1100-03</v>
      </c>
      <c r="G724" s="29" t="s">
        <v>1163</v>
      </c>
      <c r="H724" s="26" t="str">
        <f>IFERROR(VLOOKUP(G724,'LOOK-UP TABLES'!$E$9:$J$32,2,FALSE),"")</f>
        <v>AI</v>
      </c>
      <c r="I724" s="29" t="str">
        <f>IFERROR(VLOOKUP(G724,'LOOK-UP TABLES'!$E$9:$J$32,3,FALSE),"")</f>
        <v>0-5000</v>
      </c>
      <c r="J724" s="21" t="s">
        <v>1167</v>
      </c>
      <c r="K724" s="513" t="str">
        <f t="shared" si="267"/>
        <v>SL3-BH-M1-TE4</v>
      </c>
      <c r="L724" s="72"/>
      <c r="M724" s="143" t="str">
        <f>IF($J724&lt;&gt;"",IF(VLOOKUP($J724,INSTRUMENT_LIST!$L$10:$R$716,3,FALSE)=0,"",VLOOKUP($J724,INSTRUMENT_LIST!$L$10:$R$716,3,FALSE)),"")</f>
        <v>Shiploader 3</v>
      </c>
      <c r="N724" s="143" t="str">
        <f>IF($J724&lt;&gt;"",IF(VLOOKUP($J724,INSTRUMENT_LIST!$L$10:$R$716,4,FALSE)=0,"",VLOOKUP($J724,INSTRUMENT_LIST!$L$10:$R$716,4,FALSE)),"")&amp;" "&amp;IF($J724&lt;&gt;"",IF(VLOOKUP($J724,INSTRUMENT_LIST!$L$10:$R$716,5,FALSE)=0,"",SUBSTITUTE(VLOOKUP($J724,INSTRUMENT_LIST!$L$10:$R$716,5,FALSE),"LOCAL CONTROL STATION","LCS")),"")</f>
        <v>Boom Hoist Motor 1 Phase B</v>
      </c>
      <c r="O724" s="143" t="str">
        <f>IF($J724&lt;&gt;"",IF(VLOOKUP($J724,INSTRUMENT_LIST!$L$10:$R$716,6,FALSE)=0,"",VLOOKUP($J724,INSTRUMENT_LIST!$L$10:$R$716,6,FALSE)),"")</f>
        <v>Winding Temperature</v>
      </c>
      <c r="P724" s="143" t="str">
        <f>IF($J724&lt;&gt;"",IF(VLOOKUP($J724,INSTRUMENT_LIST!$L$10:$R$716,7,FALSE)=0,"",VLOOKUP($J724,INSTRUMENT_LIST!$L$10:$R$716,7,FALSE)),"")</f>
        <v>RTD 2</v>
      </c>
      <c r="Q724" s="143" t="str">
        <f t="shared" si="268"/>
        <v xml:space="preserve">Shiploader 3 Boom Hoist Motor 1 Phase B Winding Temperature RTD 2 </v>
      </c>
      <c r="R724" s="143"/>
      <c r="S724" s="160"/>
      <c r="T724" s="160"/>
      <c r="U724" s="143"/>
      <c r="V724" s="143"/>
      <c r="W724" s="143"/>
      <c r="X724" s="143"/>
      <c r="Y724" s="143"/>
      <c r="Z724" s="143"/>
      <c r="AA724" s="143"/>
      <c r="AB724" s="68" t="str">
        <f t="shared" si="269"/>
        <v>AI_1100_CH[03]</v>
      </c>
      <c r="AC724" s="55"/>
      <c r="AD724" s="55"/>
      <c r="AE724" s="38" t="str">
        <f t="shared" si="270"/>
        <v>SL3-BH-RCP1</v>
      </c>
    </row>
    <row r="725" spans="1:31" ht="15" customHeight="1" x14ac:dyDescent="0.25">
      <c r="A725" s="260" t="s">
        <v>9</v>
      </c>
      <c r="B725" s="253" t="s">
        <v>373</v>
      </c>
      <c r="C725" s="146">
        <v>11</v>
      </c>
      <c r="D725" s="70" t="str">
        <f t="shared" si="271"/>
        <v>00</v>
      </c>
      <c r="E725" s="70" t="s">
        <v>676</v>
      </c>
      <c r="F725" s="29" t="str">
        <f>IFERROR(CONCATENATE(VLOOKUP(G725,'LOOK-UP TABLES'!$E$9:$J$32,5,FALSE),C725,D725,VLOOKUP(G725,'LOOK-UP TABLES'!$E$9:$J$32,6,FALSE),E725),"")</f>
        <v>I_1100-04</v>
      </c>
      <c r="G725" s="29" t="s">
        <v>1163</v>
      </c>
      <c r="H725" s="26" t="str">
        <f>IFERROR(VLOOKUP(G725,'LOOK-UP TABLES'!$E$9:$J$32,2,FALSE),"")</f>
        <v>AI</v>
      </c>
      <c r="I725" s="29" t="str">
        <f>IFERROR(VLOOKUP(G725,'LOOK-UP TABLES'!$E$9:$J$32,3,FALSE),"")</f>
        <v>0-5000</v>
      </c>
      <c r="J725" s="21" t="s">
        <v>1168</v>
      </c>
      <c r="K725" s="513" t="str">
        <f t="shared" si="267"/>
        <v>SL3-BH-M1-TE5</v>
      </c>
      <c r="L725" s="72"/>
      <c r="M725" s="143" t="str">
        <f>IF($J725&lt;&gt;"",IF(VLOOKUP($J725,INSTRUMENT_LIST!$L$10:$R$716,3,FALSE)=0,"",VLOOKUP($J725,INSTRUMENT_LIST!$L$10:$R$716,3,FALSE)),"")</f>
        <v>Shiploader 3</v>
      </c>
      <c r="N725" s="143" t="str">
        <f>IF($J725&lt;&gt;"",IF(VLOOKUP($J725,INSTRUMENT_LIST!$L$10:$R$716,4,FALSE)=0,"",VLOOKUP($J725,INSTRUMENT_LIST!$L$10:$R$716,4,FALSE)),"")&amp;" "&amp;IF($J725&lt;&gt;"",IF(VLOOKUP($J725,INSTRUMENT_LIST!$L$10:$R$716,5,FALSE)=0,"",SUBSTITUTE(VLOOKUP($J725,INSTRUMENT_LIST!$L$10:$R$716,5,FALSE),"LOCAL CONTROL STATION","LCS")),"")</f>
        <v>Boom Hoist Motor 1 Phase C</v>
      </c>
      <c r="O725" s="143" t="str">
        <f>IF($J725&lt;&gt;"",IF(VLOOKUP($J725,INSTRUMENT_LIST!$L$10:$R$716,6,FALSE)=0,"",VLOOKUP($J725,INSTRUMENT_LIST!$L$10:$R$716,6,FALSE)),"")</f>
        <v>Winding Temperature</v>
      </c>
      <c r="P725" s="143" t="str">
        <f>IF($J725&lt;&gt;"",IF(VLOOKUP($J725,INSTRUMENT_LIST!$L$10:$R$716,7,FALSE)=0,"",VLOOKUP($J725,INSTRUMENT_LIST!$L$10:$R$716,7,FALSE)),"")</f>
        <v>RTD 1</v>
      </c>
      <c r="Q725" s="143" t="str">
        <f t="shared" si="268"/>
        <v xml:space="preserve">Shiploader 3 Boom Hoist Motor 1 Phase C Winding Temperature RTD 1 </v>
      </c>
      <c r="R725" s="143"/>
      <c r="S725" s="160"/>
      <c r="T725" s="160"/>
      <c r="U725" s="143"/>
      <c r="V725" s="143"/>
      <c r="W725" s="143"/>
      <c r="X725" s="143"/>
      <c r="Y725" s="143"/>
      <c r="Z725" s="143"/>
      <c r="AA725" s="143"/>
      <c r="AB725" s="68" t="str">
        <f t="shared" si="269"/>
        <v>AI_1100_CH[04]</v>
      </c>
      <c r="AC725" s="55"/>
      <c r="AD725" s="55"/>
      <c r="AE725" s="38" t="str">
        <f t="shared" si="270"/>
        <v>SL3-BH-RCP1</v>
      </c>
    </row>
    <row r="726" spans="1:31" ht="15" customHeight="1" x14ac:dyDescent="0.25">
      <c r="A726" s="260" t="s">
        <v>9</v>
      </c>
      <c r="B726" s="253" t="s">
        <v>373</v>
      </c>
      <c r="C726" s="146">
        <v>11</v>
      </c>
      <c r="D726" s="70" t="str">
        <f t="shared" si="271"/>
        <v>00</v>
      </c>
      <c r="E726" s="70" t="s">
        <v>678</v>
      </c>
      <c r="F726" s="29" t="str">
        <f>IFERROR(CONCATENATE(VLOOKUP(G726,'LOOK-UP TABLES'!$E$9:$J$32,5,FALSE),C726,D726,VLOOKUP(G726,'LOOK-UP TABLES'!$E$9:$J$32,6,FALSE),E726),"")</f>
        <v>I_1100-05</v>
      </c>
      <c r="G726" s="29" t="s">
        <v>1163</v>
      </c>
      <c r="H726" s="26" t="str">
        <f>IFERROR(VLOOKUP(G726,'LOOK-UP TABLES'!$E$9:$J$32,2,FALSE),"")</f>
        <v>AI</v>
      </c>
      <c r="I726" s="29" t="str">
        <f>IFERROR(VLOOKUP(G726,'LOOK-UP TABLES'!$E$9:$J$32,3,FALSE),"")</f>
        <v>0-5000</v>
      </c>
      <c r="J726" s="21" t="s">
        <v>1169</v>
      </c>
      <c r="K726" s="513" t="str">
        <f t="shared" si="267"/>
        <v>SL3-BH-M1-TE6</v>
      </c>
      <c r="L726" s="72"/>
      <c r="M726" s="143" t="str">
        <f>IF($J726&lt;&gt;"",IF(VLOOKUP($J726,INSTRUMENT_LIST!$L$10:$R$716,3,FALSE)=0,"",VLOOKUP($J726,INSTRUMENT_LIST!$L$10:$R$716,3,FALSE)),"")</f>
        <v>Shiploader 3</v>
      </c>
      <c r="N726" s="143" t="str">
        <f>IF($J726&lt;&gt;"",IF(VLOOKUP($J726,INSTRUMENT_LIST!$L$10:$R$716,4,FALSE)=0,"",VLOOKUP($J726,INSTRUMENT_LIST!$L$10:$R$716,4,FALSE)),"")&amp;" "&amp;IF($J726&lt;&gt;"",IF(VLOOKUP($J726,INSTRUMENT_LIST!$L$10:$R$716,5,FALSE)=0,"",SUBSTITUTE(VLOOKUP($J726,INSTRUMENT_LIST!$L$10:$R$716,5,FALSE),"LOCAL CONTROL STATION","LCS")),"")</f>
        <v>Boom Hoist Motor 1 Phase C</v>
      </c>
      <c r="O726" s="143" t="str">
        <f>IF($J726&lt;&gt;"",IF(VLOOKUP($J726,INSTRUMENT_LIST!$L$10:$R$716,6,FALSE)=0,"",VLOOKUP($J726,INSTRUMENT_LIST!$L$10:$R$716,6,FALSE)),"")</f>
        <v>Winding Temperature</v>
      </c>
      <c r="P726" s="143" t="str">
        <f>IF($J726&lt;&gt;"",IF(VLOOKUP($J726,INSTRUMENT_LIST!$L$10:$R$716,7,FALSE)=0,"",VLOOKUP($J726,INSTRUMENT_LIST!$L$10:$R$716,7,FALSE)),"")</f>
        <v>RTD 2</v>
      </c>
      <c r="Q726" s="143" t="str">
        <f t="shared" si="268"/>
        <v xml:space="preserve">Shiploader 3 Boom Hoist Motor 1 Phase C Winding Temperature RTD 2 </v>
      </c>
      <c r="R726" s="143"/>
      <c r="S726" s="160"/>
      <c r="T726" s="160"/>
      <c r="U726" s="143"/>
      <c r="V726" s="143"/>
      <c r="W726" s="143"/>
      <c r="X726" s="143"/>
      <c r="Y726" s="143"/>
      <c r="Z726" s="143"/>
      <c r="AA726" s="143"/>
      <c r="AB726" s="68" t="str">
        <f t="shared" si="269"/>
        <v>AI_1100_CH[05]</v>
      </c>
      <c r="AC726" s="55"/>
      <c r="AD726" s="55"/>
      <c r="AE726" s="38" t="str">
        <f t="shared" si="270"/>
        <v>SL3-BH-RCP1</v>
      </c>
    </row>
    <row r="727" spans="1:31" ht="15" customHeight="1" x14ac:dyDescent="0.25">
      <c r="A727" s="260" t="s">
        <v>9</v>
      </c>
      <c r="B727" s="253" t="s">
        <v>373</v>
      </c>
      <c r="C727" s="146">
        <v>11</v>
      </c>
      <c r="D727" s="70" t="str">
        <f t="shared" si="271"/>
        <v>00</v>
      </c>
      <c r="E727" s="70" t="s">
        <v>679</v>
      </c>
      <c r="F727" s="29" t="str">
        <f>IFERROR(CONCATENATE(VLOOKUP(G727,'LOOK-UP TABLES'!$E$9:$J$32,5,FALSE),C727,D727,VLOOKUP(G727,'LOOK-UP TABLES'!$E$9:$J$32,6,FALSE),E727),"")</f>
        <v>I_1100-06</v>
      </c>
      <c r="G727" s="29" t="s">
        <v>1163</v>
      </c>
      <c r="H727" s="26" t="str">
        <f>IFERROR(VLOOKUP(G727,'LOOK-UP TABLES'!$E$9:$J$32,2,FALSE),"")</f>
        <v>AI</v>
      </c>
      <c r="I727" s="29" t="str">
        <f>IFERROR(VLOOKUP(G727,'LOOK-UP TABLES'!$E$9:$J$32,3,FALSE),"")</f>
        <v>0-5000</v>
      </c>
      <c r="J727" s="21" t="s">
        <v>1170</v>
      </c>
      <c r="K727" s="513" t="str">
        <f t="shared" si="267"/>
        <v>SL3-BH-M1-TE7</v>
      </c>
      <c r="L727" s="72"/>
      <c r="M727" s="143" t="str">
        <f>IF($J727&lt;&gt;"",IF(VLOOKUP($J727,INSTRUMENT_LIST!$L$10:$R$716,3,FALSE)=0,"",VLOOKUP($J727,INSTRUMENT_LIST!$L$10:$R$716,3,FALSE)),"")</f>
        <v>Shiploader 3</v>
      </c>
      <c r="N727" s="143" t="str">
        <f>IF($J727&lt;&gt;"",IF(VLOOKUP($J727,INSTRUMENT_LIST!$L$10:$R$716,4,FALSE)=0,"",VLOOKUP($J727,INSTRUMENT_LIST!$L$10:$R$716,4,FALSE)),"")&amp;" "&amp;IF($J727&lt;&gt;"",IF(VLOOKUP($J727,INSTRUMENT_LIST!$L$10:$R$716,5,FALSE)=0,"",SUBSTITUTE(VLOOKUP($J727,INSTRUMENT_LIST!$L$10:$R$716,5,FALSE),"LOCAL CONTROL STATION","LCS")),"")</f>
        <v>Boom Hoist Motor 1 Drive End</v>
      </c>
      <c r="O727" s="143" t="str">
        <f>IF($J727&lt;&gt;"",IF(VLOOKUP($J727,INSTRUMENT_LIST!$L$10:$R$716,6,FALSE)=0,"",VLOOKUP($J727,INSTRUMENT_LIST!$L$10:$R$716,6,FALSE)),"")</f>
        <v>Bearing Temperature</v>
      </c>
      <c r="P727" s="143" t="str">
        <f>IF($J727&lt;&gt;"",IF(VLOOKUP($J727,INSTRUMENT_LIST!$L$10:$R$716,7,FALSE)=0,"",VLOOKUP($J727,INSTRUMENT_LIST!$L$10:$R$716,7,FALSE)),"")</f>
        <v xml:space="preserve">RTD 1 </v>
      </c>
      <c r="Q727" s="143" t="str">
        <f t="shared" si="268"/>
        <v xml:space="preserve">Shiploader 3 Boom Hoist Motor 1 Drive End Bearing Temperature RTD 1  </v>
      </c>
      <c r="R727" s="143"/>
      <c r="S727" s="160"/>
      <c r="T727" s="160"/>
      <c r="U727" s="143"/>
      <c r="V727" s="143"/>
      <c r="W727" s="143"/>
      <c r="X727" s="143"/>
      <c r="Y727" s="143"/>
      <c r="Z727" s="143"/>
      <c r="AA727" s="143"/>
      <c r="AB727" s="68" t="str">
        <f t="shared" si="269"/>
        <v>AI_1100_CH[06]</v>
      </c>
      <c r="AC727" s="55"/>
      <c r="AD727" s="55"/>
      <c r="AE727" s="38" t="str">
        <f t="shared" si="270"/>
        <v>SL3-BH-RCP1</v>
      </c>
    </row>
    <row r="728" spans="1:31" ht="15" customHeight="1" x14ac:dyDescent="0.25">
      <c r="A728" s="260" t="s">
        <v>9</v>
      </c>
      <c r="B728" s="253" t="s">
        <v>373</v>
      </c>
      <c r="C728" s="146">
        <v>11</v>
      </c>
      <c r="D728" s="70" t="str">
        <f t="shared" si="271"/>
        <v>00</v>
      </c>
      <c r="E728" s="70" t="s">
        <v>680</v>
      </c>
      <c r="F728" s="29" t="str">
        <f>IFERROR(CONCATENATE(VLOOKUP(G728,'LOOK-UP TABLES'!$E$9:$J$32,5,FALSE),C728,D728,VLOOKUP(G728,'LOOK-UP TABLES'!$E$9:$J$32,6,FALSE),E728),"")</f>
        <v>I_1100-07</v>
      </c>
      <c r="G728" s="29" t="s">
        <v>1163</v>
      </c>
      <c r="H728" s="26" t="str">
        <f>IFERROR(VLOOKUP(G728,'LOOK-UP TABLES'!$E$9:$J$32,2,FALSE),"")</f>
        <v>AI</v>
      </c>
      <c r="I728" s="29" t="str">
        <f>IFERROR(VLOOKUP(G728,'LOOK-UP TABLES'!$E$9:$J$32,3,FALSE),"")</f>
        <v>0-5000</v>
      </c>
      <c r="J728" s="21" t="s">
        <v>1171</v>
      </c>
      <c r="K728" s="513" t="str">
        <f t="shared" si="267"/>
        <v>SL3-BH-M1-TE8</v>
      </c>
      <c r="L728" s="72"/>
      <c r="M728" s="143" t="str">
        <f>IF($J728&lt;&gt;"",IF(VLOOKUP($J728,INSTRUMENT_LIST!$L$10:$R$716,3,FALSE)=0,"",VLOOKUP($J728,INSTRUMENT_LIST!$L$10:$R$716,3,FALSE)),"")</f>
        <v>Shiploader 3</v>
      </c>
      <c r="N728" s="143" t="str">
        <f>IF($J728&lt;&gt;"",IF(VLOOKUP($J728,INSTRUMENT_LIST!$L$10:$R$716,4,FALSE)=0,"",VLOOKUP($J728,INSTRUMENT_LIST!$L$10:$R$716,4,FALSE)),"")&amp;" "&amp;IF($J728&lt;&gt;"",IF(VLOOKUP($J728,INSTRUMENT_LIST!$L$10:$R$716,5,FALSE)=0,"",SUBSTITUTE(VLOOKUP($J728,INSTRUMENT_LIST!$L$10:$R$716,5,FALSE),"LOCAL CONTROL STATION","LCS")),"")</f>
        <v>Boom Hoist Motor 1 Non Drive End</v>
      </c>
      <c r="O728" s="143" t="str">
        <f>IF($J728&lt;&gt;"",IF(VLOOKUP($J728,INSTRUMENT_LIST!$L$10:$R$716,6,FALSE)=0,"",VLOOKUP($J728,INSTRUMENT_LIST!$L$10:$R$716,6,FALSE)),"")</f>
        <v>Bearing Temperature</v>
      </c>
      <c r="P728" s="143" t="str">
        <f>IF($J728&lt;&gt;"",IF(VLOOKUP($J728,INSTRUMENT_LIST!$L$10:$R$716,7,FALSE)=0,"",VLOOKUP($J728,INSTRUMENT_LIST!$L$10:$R$716,7,FALSE)),"")</f>
        <v>RTD 1</v>
      </c>
      <c r="Q728" s="143" t="str">
        <f t="shared" si="268"/>
        <v xml:space="preserve">Shiploader 3 Boom Hoist Motor 1 Non Drive End Bearing Temperature RTD 1 </v>
      </c>
      <c r="R728" s="143"/>
      <c r="S728" s="160"/>
      <c r="T728" s="160"/>
      <c r="U728" s="143"/>
      <c r="V728" s="143"/>
      <c r="W728" s="143"/>
      <c r="X728" s="143"/>
      <c r="Y728" s="143"/>
      <c r="Z728" s="143"/>
      <c r="AA728" s="143"/>
      <c r="AB728" s="68" t="str">
        <f t="shared" si="269"/>
        <v>AI_1100_CH[07]</v>
      </c>
      <c r="AC728" s="55"/>
      <c r="AD728" s="55"/>
      <c r="AE728" s="38" t="str">
        <f t="shared" si="270"/>
        <v>SL3-BH-RCP1</v>
      </c>
    </row>
    <row r="729" spans="1:31" ht="15" customHeight="1" x14ac:dyDescent="0.25">
      <c r="B729" s="254"/>
      <c r="C729" s="57"/>
      <c r="D729" s="59"/>
      <c r="E729" s="38"/>
      <c r="F729" s="38"/>
      <c r="G729" s="38"/>
      <c r="I729" s="38"/>
      <c r="J729" s="22"/>
      <c r="M729" s="78"/>
      <c r="N729" s="78"/>
      <c r="O729" s="78"/>
      <c r="P729" s="36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57"/>
      <c r="AD729" s="57"/>
    </row>
    <row r="730" spans="1:31" s="36" customFormat="1" ht="15" customHeight="1" x14ac:dyDescent="0.25">
      <c r="A730" s="260" t="s">
        <v>9</v>
      </c>
      <c r="B730" s="253" t="s">
        <v>373</v>
      </c>
      <c r="C730" s="146">
        <v>11</v>
      </c>
      <c r="D730" s="66" t="s">
        <v>645</v>
      </c>
      <c r="E730" s="66" t="s">
        <v>786</v>
      </c>
      <c r="F730" s="29" t="str">
        <f>IFERROR(CONCATENATE(VLOOKUP(G730,'LOOK-UP TABLES'!$E$9:$J$32,5,FALSE),C730,D730,VLOOKUP(G730,'LOOK-UP TABLES'!$E$9:$J$32,6,FALSE),E730),"")</f>
        <v>I_1101-00</v>
      </c>
      <c r="G730" s="29" t="s">
        <v>1163</v>
      </c>
      <c r="H730" s="26" t="str">
        <f>IFERROR(VLOOKUP(G730,'LOOK-UP TABLES'!$E$9:$J$32,2,FALSE),"")</f>
        <v>AI</v>
      </c>
      <c r="I730" s="29" t="str">
        <f>IFERROR(VLOOKUP(G730,'LOOK-UP TABLES'!$E$9:$J$32,3,FALSE),"")</f>
        <v>0-5000</v>
      </c>
      <c r="J730" s="21" t="s">
        <v>1172</v>
      </c>
      <c r="K730" s="513" t="str">
        <f t="shared" ref="K730:K737" si="272">IF(J730&lt;&gt;"",CONCATENATE(J730,L730),"SPARE")</f>
        <v>SL3-BH-M2-TE1</v>
      </c>
      <c r="L730" s="67"/>
      <c r="M730" s="143" t="str">
        <f>IF($J730&lt;&gt;"",IF(VLOOKUP($J730,INSTRUMENT_LIST!$L$10:$R$716,3,FALSE)=0,"",VLOOKUP($J730,INSTRUMENT_LIST!$L$10:$R$716,3,FALSE)),"")</f>
        <v>Shiploader 3</v>
      </c>
      <c r="N730" s="143" t="str">
        <f>IF($J730&lt;&gt;"",IF(VLOOKUP($J730,INSTRUMENT_LIST!$L$10:$R$716,4,FALSE)=0,"",VLOOKUP($J730,INSTRUMENT_LIST!$L$10:$R$716,4,FALSE)),"")&amp;" "&amp;IF($J730&lt;&gt;"",IF(VLOOKUP($J730,INSTRUMENT_LIST!$L$10:$R$716,5,FALSE)=0,"",SUBSTITUTE(VLOOKUP($J730,INSTRUMENT_LIST!$L$10:$R$716,5,FALSE),"LOCAL CONTROL STATION","LCS")),"")</f>
        <v>Boom Hoist Motor 2 Phase A</v>
      </c>
      <c r="O730" s="143" t="str">
        <f>IF($J730&lt;&gt;"",IF(VLOOKUP($J730,INSTRUMENT_LIST!$L$10:$R$716,6,FALSE)=0,"",VLOOKUP($J730,INSTRUMENT_LIST!$L$10:$R$716,6,FALSE)),"")</f>
        <v>Winding Temperature</v>
      </c>
      <c r="P730" s="143" t="str">
        <f>IF($J730&lt;&gt;"",IF(VLOOKUP($J730,INSTRUMENT_LIST!$L$10:$R$716,7,FALSE)=0,"",VLOOKUP($J730,INSTRUMENT_LIST!$L$10:$R$716,7,FALSE)),"")</f>
        <v>RTD 1</v>
      </c>
      <c r="Q730" s="143" t="str">
        <f t="shared" ref="Q730:Q737" si="273">CONCATENATE(M730,IF(M730&lt;&gt;""," ",""),N730,IF(N730&lt;&gt;""," ",""),O730,IF(O730&lt;&gt;""," ",""),P730,IF(P730&lt;&gt;""," ",""))</f>
        <v xml:space="preserve">Shiploader 3 Boom Hoist Motor 2 Phase A Winding Temperature RTD 1 </v>
      </c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68" t="str">
        <f t="shared" ref="AB730:AB737" si="274">IF((OR(H730="AI",H730="AO")),CONCATENATE(H730,"_",C730,D730,"_CH[",E730,"]"),CONCATENATE(H730,"_",C730,D730,".",E730))</f>
        <v>AI_1101_CH[00]</v>
      </c>
      <c r="AC730" s="26"/>
      <c r="AD730" s="146"/>
      <c r="AE730" s="69" t="str">
        <f t="shared" ref="AE730:AE737" si="275">B730</f>
        <v>SL3-BH-RCP1</v>
      </c>
    </row>
    <row r="731" spans="1:31" ht="15" customHeight="1" x14ac:dyDescent="0.25">
      <c r="A731" s="260" t="s">
        <v>9</v>
      </c>
      <c r="B731" s="253" t="s">
        <v>373</v>
      </c>
      <c r="C731" s="146">
        <v>11</v>
      </c>
      <c r="D731" s="70" t="str">
        <f t="shared" ref="D731:D737" si="276">D730</f>
        <v>01</v>
      </c>
      <c r="E731" s="70" t="s">
        <v>645</v>
      </c>
      <c r="F731" s="29" t="str">
        <f>IFERROR(CONCATENATE(VLOOKUP(G731,'LOOK-UP TABLES'!$E$9:$J$32,5,FALSE),C731,D731,VLOOKUP(G731,'LOOK-UP TABLES'!$E$9:$J$32,6,FALSE),E731),"")</f>
        <v>I_1101-01</v>
      </c>
      <c r="G731" s="29" t="s">
        <v>1163</v>
      </c>
      <c r="H731" s="26" t="str">
        <f>IFERROR(VLOOKUP(G731,'LOOK-UP TABLES'!$E$9:$J$32,2,FALSE),"")</f>
        <v>AI</v>
      </c>
      <c r="I731" s="29" t="str">
        <f>IFERROR(VLOOKUP(G731,'LOOK-UP TABLES'!$E$9:$J$32,3,FALSE),"")</f>
        <v>0-5000</v>
      </c>
      <c r="J731" s="21" t="s">
        <v>1173</v>
      </c>
      <c r="K731" s="513" t="str">
        <f t="shared" si="272"/>
        <v>SL3-BH-M2-TE2</v>
      </c>
      <c r="L731" s="72"/>
      <c r="M731" s="143" t="str">
        <f>IF($J731&lt;&gt;"",IF(VLOOKUP($J731,INSTRUMENT_LIST!$L$10:$R$716,3,FALSE)=0,"",VLOOKUP($J731,INSTRUMENT_LIST!$L$10:$R$716,3,FALSE)),"")</f>
        <v>Shiploader 3</v>
      </c>
      <c r="N731" s="143" t="str">
        <f>IF($J731&lt;&gt;"",IF(VLOOKUP($J731,INSTRUMENT_LIST!$L$10:$R$716,4,FALSE)=0,"",VLOOKUP($J731,INSTRUMENT_LIST!$L$10:$R$716,4,FALSE)),"")&amp;" "&amp;IF($J731&lt;&gt;"",IF(VLOOKUP($J731,INSTRUMENT_LIST!$L$10:$R$716,5,FALSE)=0,"",SUBSTITUTE(VLOOKUP($J731,INSTRUMENT_LIST!$L$10:$R$716,5,FALSE),"LOCAL CONTROL STATION","LCS")),"")</f>
        <v>Boom Hoist Motor 2 Phase A</v>
      </c>
      <c r="O731" s="143" t="str">
        <f>IF($J731&lt;&gt;"",IF(VLOOKUP($J731,INSTRUMENT_LIST!$L$10:$R$716,6,FALSE)=0,"",VLOOKUP($J731,INSTRUMENT_LIST!$L$10:$R$716,6,FALSE)),"")</f>
        <v>Winding Temperature</v>
      </c>
      <c r="P731" s="143" t="str">
        <f>IF($J731&lt;&gt;"",IF(VLOOKUP($J731,INSTRUMENT_LIST!$L$10:$R$716,7,FALSE)=0,"",VLOOKUP($J731,INSTRUMENT_LIST!$L$10:$R$716,7,FALSE)),"")</f>
        <v>RTD 2</v>
      </c>
      <c r="Q731" s="143" t="str">
        <f t="shared" si="273"/>
        <v xml:space="preserve">Shiploader 3 Boom Hoist Motor 2 Phase A Winding Temperature RTD 2 </v>
      </c>
      <c r="R731" s="143"/>
      <c r="S731" s="160"/>
      <c r="T731" s="160"/>
      <c r="U731" s="143"/>
      <c r="V731" s="143"/>
      <c r="W731" s="143"/>
      <c r="X731" s="143"/>
      <c r="Y731" s="143"/>
      <c r="Z731" s="143"/>
      <c r="AA731" s="143"/>
      <c r="AB731" s="68" t="str">
        <f t="shared" si="274"/>
        <v>AI_1101_CH[01]</v>
      </c>
      <c r="AC731" s="55"/>
      <c r="AD731" s="55"/>
      <c r="AE731" s="38" t="str">
        <f t="shared" si="275"/>
        <v>SL3-BH-RCP1</v>
      </c>
    </row>
    <row r="732" spans="1:31" ht="15" customHeight="1" x14ac:dyDescent="0.25">
      <c r="A732" s="260" t="s">
        <v>9</v>
      </c>
      <c r="B732" s="253" t="s">
        <v>373</v>
      </c>
      <c r="C732" s="146">
        <v>11</v>
      </c>
      <c r="D732" s="70" t="str">
        <f t="shared" si="276"/>
        <v>01</v>
      </c>
      <c r="E732" s="70" t="s">
        <v>660</v>
      </c>
      <c r="F732" s="29" t="str">
        <f>IFERROR(CONCATENATE(VLOOKUP(G732,'LOOK-UP TABLES'!$E$9:$J$32,5,FALSE),C732,D732,VLOOKUP(G732,'LOOK-UP TABLES'!$E$9:$J$32,6,FALSE),E732),"")</f>
        <v>I_1101-02</v>
      </c>
      <c r="G732" s="29" t="s">
        <v>1163</v>
      </c>
      <c r="H732" s="26" t="str">
        <f>IFERROR(VLOOKUP(G732,'LOOK-UP TABLES'!$E$9:$J$32,2,FALSE),"")</f>
        <v>AI</v>
      </c>
      <c r="I732" s="29" t="str">
        <f>IFERROR(VLOOKUP(G732,'LOOK-UP TABLES'!$E$9:$J$32,3,FALSE),"")</f>
        <v>0-5000</v>
      </c>
      <c r="J732" s="21" t="s">
        <v>1174</v>
      </c>
      <c r="K732" s="513" t="str">
        <f t="shared" si="272"/>
        <v>SL3-BH-M2-TE3</v>
      </c>
      <c r="L732" s="72"/>
      <c r="M732" s="143" t="str">
        <f>IF($J732&lt;&gt;"",IF(VLOOKUP($J732,INSTRUMENT_LIST!$L$10:$R$716,3,FALSE)=0,"",VLOOKUP($J732,INSTRUMENT_LIST!$L$10:$R$716,3,FALSE)),"")</f>
        <v>Shiploader 3</v>
      </c>
      <c r="N732" s="143" t="str">
        <f>IF($J732&lt;&gt;"",IF(VLOOKUP($J732,INSTRUMENT_LIST!$L$10:$R$716,4,FALSE)=0,"",VLOOKUP($J732,INSTRUMENT_LIST!$L$10:$R$716,4,FALSE)),"")&amp;" "&amp;IF($J732&lt;&gt;"",IF(VLOOKUP($J732,INSTRUMENT_LIST!$L$10:$R$716,5,FALSE)=0,"",SUBSTITUTE(VLOOKUP($J732,INSTRUMENT_LIST!$L$10:$R$716,5,FALSE),"LOCAL CONTROL STATION","LCS")),"")</f>
        <v>Boom Hoist Motor 2 Phase B</v>
      </c>
      <c r="O732" s="143" t="str">
        <f>IF($J732&lt;&gt;"",IF(VLOOKUP($J732,INSTRUMENT_LIST!$L$10:$R$716,6,FALSE)=0,"",VLOOKUP($J732,INSTRUMENT_LIST!$L$10:$R$716,6,FALSE)),"")</f>
        <v>Winding Temperature</v>
      </c>
      <c r="P732" s="143" t="str">
        <f>IF($J732&lt;&gt;"",IF(VLOOKUP($J732,INSTRUMENT_LIST!$L$10:$R$716,7,FALSE)=0,"",VLOOKUP($J732,INSTRUMENT_LIST!$L$10:$R$716,7,FALSE)),"")</f>
        <v>RTD 1</v>
      </c>
      <c r="Q732" s="143" t="str">
        <f t="shared" si="273"/>
        <v xml:space="preserve">Shiploader 3 Boom Hoist Motor 2 Phase B Winding Temperature RTD 1 </v>
      </c>
      <c r="R732" s="143"/>
      <c r="S732" s="160"/>
      <c r="T732" s="160"/>
      <c r="U732" s="143"/>
      <c r="V732" s="143"/>
      <c r="W732" s="143"/>
      <c r="X732" s="143"/>
      <c r="Y732" s="143"/>
      <c r="Z732" s="143"/>
      <c r="AA732" s="143"/>
      <c r="AB732" s="68" t="str">
        <f t="shared" si="274"/>
        <v>AI_1101_CH[02]</v>
      </c>
      <c r="AC732" s="55"/>
      <c r="AD732" s="55"/>
      <c r="AE732" s="38" t="str">
        <f t="shared" si="275"/>
        <v>SL3-BH-RCP1</v>
      </c>
    </row>
    <row r="733" spans="1:31" ht="15" customHeight="1" x14ac:dyDescent="0.25">
      <c r="A733" s="260" t="s">
        <v>9</v>
      </c>
      <c r="B733" s="253" t="s">
        <v>373</v>
      </c>
      <c r="C733" s="146">
        <v>11</v>
      </c>
      <c r="D733" s="70" t="str">
        <f t="shared" si="276"/>
        <v>01</v>
      </c>
      <c r="E733" s="70" t="s">
        <v>661</v>
      </c>
      <c r="F733" s="29" t="str">
        <f>IFERROR(CONCATENATE(VLOOKUP(G733,'LOOK-UP TABLES'!$E$9:$J$32,5,FALSE),C733,D733,VLOOKUP(G733,'LOOK-UP TABLES'!$E$9:$J$32,6,FALSE),E733),"")</f>
        <v>I_1101-03</v>
      </c>
      <c r="G733" s="29" t="s">
        <v>1163</v>
      </c>
      <c r="H733" s="26" t="str">
        <f>IFERROR(VLOOKUP(G733,'LOOK-UP TABLES'!$E$9:$J$32,2,FALSE),"")</f>
        <v>AI</v>
      </c>
      <c r="I733" s="29" t="str">
        <f>IFERROR(VLOOKUP(G733,'LOOK-UP TABLES'!$E$9:$J$32,3,FALSE),"")</f>
        <v>0-5000</v>
      </c>
      <c r="J733" s="21" t="s">
        <v>1175</v>
      </c>
      <c r="K733" s="513" t="str">
        <f t="shared" si="272"/>
        <v>SL3-BH-M2-TE4</v>
      </c>
      <c r="L733" s="72"/>
      <c r="M733" s="143" t="str">
        <f>IF($J733&lt;&gt;"",IF(VLOOKUP($J733,INSTRUMENT_LIST!$L$10:$R$716,3,FALSE)=0,"",VLOOKUP($J733,INSTRUMENT_LIST!$L$10:$R$716,3,FALSE)),"")</f>
        <v>Shiploader 3</v>
      </c>
      <c r="N733" s="143" t="str">
        <f>IF($J733&lt;&gt;"",IF(VLOOKUP($J733,INSTRUMENT_LIST!$L$10:$R$716,4,FALSE)=0,"",VLOOKUP($J733,INSTRUMENT_LIST!$L$10:$R$716,4,FALSE)),"")&amp;" "&amp;IF($J733&lt;&gt;"",IF(VLOOKUP($J733,INSTRUMENT_LIST!$L$10:$R$716,5,FALSE)=0,"",SUBSTITUTE(VLOOKUP($J733,INSTRUMENT_LIST!$L$10:$R$716,5,FALSE),"LOCAL CONTROL STATION","LCS")),"")</f>
        <v>Boom Hoist Motor 2 Phase B</v>
      </c>
      <c r="O733" s="143" t="str">
        <f>IF($J733&lt;&gt;"",IF(VLOOKUP($J733,INSTRUMENT_LIST!$L$10:$R$716,6,FALSE)=0,"",VLOOKUP($J733,INSTRUMENT_LIST!$L$10:$R$716,6,FALSE)),"")</f>
        <v>Winding Temperature</v>
      </c>
      <c r="P733" s="143" t="str">
        <f>IF($J733&lt;&gt;"",IF(VLOOKUP($J733,INSTRUMENT_LIST!$L$10:$R$716,7,FALSE)=0,"",VLOOKUP($J733,INSTRUMENT_LIST!$L$10:$R$716,7,FALSE)),"")</f>
        <v>RTD 2</v>
      </c>
      <c r="Q733" s="143" t="str">
        <f t="shared" si="273"/>
        <v xml:space="preserve">Shiploader 3 Boom Hoist Motor 2 Phase B Winding Temperature RTD 2 </v>
      </c>
      <c r="R733" s="143"/>
      <c r="S733" s="160"/>
      <c r="T733" s="160"/>
      <c r="U733" s="143"/>
      <c r="V733" s="143"/>
      <c r="W733" s="143"/>
      <c r="X733" s="143"/>
      <c r="Y733" s="143"/>
      <c r="Z733" s="143"/>
      <c r="AA733" s="143"/>
      <c r="AB733" s="68" t="str">
        <f t="shared" si="274"/>
        <v>AI_1101_CH[03]</v>
      </c>
      <c r="AC733" s="55"/>
      <c r="AD733" s="55"/>
      <c r="AE733" s="38" t="str">
        <f t="shared" si="275"/>
        <v>SL3-BH-RCP1</v>
      </c>
    </row>
    <row r="734" spans="1:31" ht="15" customHeight="1" x14ac:dyDescent="0.25">
      <c r="A734" s="260" t="s">
        <v>9</v>
      </c>
      <c r="B734" s="253" t="s">
        <v>373</v>
      </c>
      <c r="C734" s="146">
        <v>11</v>
      </c>
      <c r="D734" s="70" t="str">
        <f t="shared" si="276"/>
        <v>01</v>
      </c>
      <c r="E734" s="70" t="s">
        <v>676</v>
      </c>
      <c r="F734" s="29" t="str">
        <f>IFERROR(CONCATENATE(VLOOKUP(G734,'LOOK-UP TABLES'!$E$9:$J$32,5,FALSE),C734,D734,VLOOKUP(G734,'LOOK-UP TABLES'!$E$9:$J$32,6,FALSE),E734),"")</f>
        <v>I_1101-04</v>
      </c>
      <c r="G734" s="29" t="s">
        <v>1163</v>
      </c>
      <c r="H734" s="26" t="str">
        <f>IFERROR(VLOOKUP(G734,'LOOK-UP TABLES'!$E$9:$J$32,2,FALSE),"")</f>
        <v>AI</v>
      </c>
      <c r="I734" s="29" t="str">
        <f>IFERROR(VLOOKUP(G734,'LOOK-UP TABLES'!$E$9:$J$32,3,FALSE),"")</f>
        <v>0-5000</v>
      </c>
      <c r="J734" s="21" t="s">
        <v>1176</v>
      </c>
      <c r="K734" s="513" t="str">
        <f t="shared" si="272"/>
        <v>SL3-BH-M2-TE5</v>
      </c>
      <c r="L734" s="72"/>
      <c r="M734" s="143" t="str">
        <f>IF($J734&lt;&gt;"",IF(VLOOKUP($J734,INSTRUMENT_LIST!$L$10:$R$716,3,FALSE)=0,"",VLOOKUP($J734,INSTRUMENT_LIST!$L$10:$R$716,3,FALSE)),"")</f>
        <v>Shiploader 3</v>
      </c>
      <c r="N734" s="143" t="str">
        <f>IF($J734&lt;&gt;"",IF(VLOOKUP($J734,INSTRUMENT_LIST!$L$10:$R$716,4,FALSE)=0,"",VLOOKUP($J734,INSTRUMENT_LIST!$L$10:$R$716,4,FALSE)),"")&amp;" "&amp;IF($J734&lt;&gt;"",IF(VLOOKUP($J734,INSTRUMENT_LIST!$L$10:$R$716,5,FALSE)=0,"",SUBSTITUTE(VLOOKUP($J734,INSTRUMENT_LIST!$L$10:$R$716,5,FALSE),"LOCAL CONTROL STATION","LCS")),"")</f>
        <v>Boom Hoist Motor 2 Phase C</v>
      </c>
      <c r="O734" s="143" t="str">
        <f>IF($J734&lt;&gt;"",IF(VLOOKUP($J734,INSTRUMENT_LIST!$L$10:$R$716,6,FALSE)=0,"",VLOOKUP($J734,INSTRUMENT_LIST!$L$10:$R$716,6,FALSE)),"")</f>
        <v>Winding Temperature</v>
      </c>
      <c r="P734" s="143" t="str">
        <f>IF($J734&lt;&gt;"",IF(VLOOKUP($J734,INSTRUMENT_LIST!$L$10:$R$716,7,FALSE)=0,"",VLOOKUP($J734,INSTRUMENT_LIST!$L$10:$R$716,7,FALSE)),"")</f>
        <v>RTD 1</v>
      </c>
      <c r="Q734" s="143" t="str">
        <f t="shared" si="273"/>
        <v xml:space="preserve">Shiploader 3 Boom Hoist Motor 2 Phase C Winding Temperature RTD 1 </v>
      </c>
      <c r="R734" s="143"/>
      <c r="S734" s="160"/>
      <c r="T734" s="160"/>
      <c r="U734" s="143"/>
      <c r="V734" s="143"/>
      <c r="W734" s="143"/>
      <c r="X734" s="143"/>
      <c r="Y734" s="143"/>
      <c r="Z734" s="143"/>
      <c r="AA734" s="143"/>
      <c r="AB734" s="68" t="str">
        <f t="shared" si="274"/>
        <v>AI_1101_CH[04]</v>
      </c>
      <c r="AC734" s="55"/>
      <c r="AD734" s="55"/>
      <c r="AE734" s="38" t="str">
        <f t="shared" si="275"/>
        <v>SL3-BH-RCP1</v>
      </c>
    </row>
    <row r="735" spans="1:31" ht="15" customHeight="1" x14ac:dyDescent="0.25">
      <c r="A735" s="260" t="s">
        <v>9</v>
      </c>
      <c r="B735" s="253" t="s">
        <v>373</v>
      </c>
      <c r="C735" s="146">
        <v>11</v>
      </c>
      <c r="D735" s="70" t="str">
        <f t="shared" si="276"/>
        <v>01</v>
      </c>
      <c r="E735" s="70" t="s">
        <v>678</v>
      </c>
      <c r="F735" s="29" t="str">
        <f>IFERROR(CONCATENATE(VLOOKUP(G735,'LOOK-UP TABLES'!$E$9:$J$32,5,FALSE),C735,D735,VLOOKUP(G735,'LOOK-UP TABLES'!$E$9:$J$32,6,FALSE),E735),"")</f>
        <v>I_1101-05</v>
      </c>
      <c r="G735" s="29" t="s">
        <v>1163</v>
      </c>
      <c r="H735" s="26" t="str">
        <f>IFERROR(VLOOKUP(G735,'LOOK-UP TABLES'!$E$9:$J$32,2,FALSE),"")</f>
        <v>AI</v>
      </c>
      <c r="I735" s="29" t="str">
        <f>IFERROR(VLOOKUP(G735,'LOOK-UP TABLES'!$E$9:$J$32,3,FALSE),"")</f>
        <v>0-5000</v>
      </c>
      <c r="J735" s="21" t="s">
        <v>1177</v>
      </c>
      <c r="K735" s="513" t="str">
        <f t="shared" si="272"/>
        <v>SL3-BH-M2-TE6</v>
      </c>
      <c r="L735" s="72"/>
      <c r="M735" s="143" t="str">
        <f>IF($J735&lt;&gt;"",IF(VLOOKUP($J735,INSTRUMENT_LIST!$L$10:$R$716,3,FALSE)=0,"",VLOOKUP($J735,INSTRUMENT_LIST!$L$10:$R$716,3,FALSE)),"")</f>
        <v>Shiploader 3</v>
      </c>
      <c r="N735" s="143" t="str">
        <f>IF($J735&lt;&gt;"",IF(VLOOKUP($J735,INSTRUMENT_LIST!$L$10:$R$716,4,FALSE)=0,"",VLOOKUP($J735,INSTRUMENT_LIST!$L$10:$R$716,4,FALSE)),"")&amp;" "&amp;IF($J735&lt;&gt;"",IF(VLOOKUP($J735,INSTRUMENT_LIST!$L$10:$R$716,5,FALSE)=0,"",SUBSTITUTE(VLOOKUP($J735,INSTRUMENT_LIST!$L$10:$R$716,5,FALSE),"LOCAL CONTROL STATION","LCS")),"")</f>
        <v>Boom Hoist Motor 2 Phase C</v>
      </c>
      <c r="O735" s="143" t="str">
        <f>IF($J735&lt;&gt;"",IF(VLOOKUP($J735,INSTRUMENT_LIST!$L$10:$R$716,6,FALSE)=0,"",VLOOKUP($J735,INSTRUMENT_LIST!$L$10:$R$716,6,FALSE)),"")</f>
        <v>Winding Temperature</v>
      </c>
      <c r="P735" s="143" t="str">
        <f>IF($J735&lt;&gt;"",IF(VLOOKUP($J735,INSTRUMENT_LIST!$L$10:$R$716,7,FALSE)=0,"",VLOOKUP($J735,INSTRUMENT_LIST!$L$10:$R$716,7,FALSE)),"")</f>
        <v>RTD 2</v>
      </c>
      <c r="Q735" s="143" t="str">
        <f t="shared" si="273"/>
        <v xml:space="preserve">Shiploader 3 Boom Hoist Motor 2 Phase C Winding Temperature RTD 2 </v>
      </c>
      <c r="R735" s="143"/>
      <c r="S735" s="160"/>
      <c r="T735" s="160"/>
      <c r="U735" s="143"/>
      <c r="V735" s="143"/>
      <c r="W735" s="143"/>
      <c r="X735" s="143"/>
      <c r="Y735" s="143"/>
      <c r="Z735" s="143"/>
      <c r="AA735" s="143"/>
      <c r="AB735" s="68" t="str">
        <f t="shared" si="274"/>
        <v>AI_1101_CH[05]</v>
      </c>
      <c r="AC735" s="55"/>
      <c r="AD735" s="55"/>
      <c r="AE735" s="38" t="str">
        <f t="shared" si="275"/>
        <v>SL3-BH-RCP1</v>
      </c>
    </row>
    <row r="736" spans="1:31" ht="15" customHeight="1" x14ac:dyDescent="0.25">
      <c r="A736" s="260" t="s">
        <v>9</v>
      </c>
      <c r="B736" s="253" t="s">
        <v>373</v>
      </c>
      <c r="C736" s="146">
        <v>11</v>
      </c>
      <c r="D736" s="70" t="str">
        <f t="shared" si="276"/>
        <v>01</v>
      </c>
      <c r="E736" s="70" t="s">
        <v>679</v>
      </c>
      <c r="F736" s="29" t="str">
        <f>IFERROR(CONCATENATE(VLOOKUP(G736,'LOOK-UP TABLES'!$E$9:$J$32,5,FALSE),C736,D736,VLOOKUP(G736,'LOOK-UP TABLES'!$E$9:$J$32,6,FALSE),E736),"")</f>
        <v>I_1101-06</v>
      </c>
      <c r="G736" s="29" t="s">
        <v>1163</v>
      </c>
      <c r="H736" s="26" t="str">
        <f>IFERROR(VLOOKUP(G736,'LOOK-UP TABLES'!$E$9:$J$32,2,FALSE),"")</f>
        <v>AI</v>
      </c>
      <c r="I736" s="29" t="str">
        <f>IFERROR(VLOOKUP(G736,'LOOK-UP TABLES'!$E$9:$J$32,3,FALSE),"")</f>
        <v>0-5000</v>
      </c>
      <c r="J736" s="21" t="s">
        <v>1178</v>
      </c>
      <c r="K736" s="513" t="str">
        <f t="shared" si="272"/>
        <v>SL3-BH-M2-TE7</v>
      </c>
      <c r="L736" s="72"/>
      <c r="M736" s="143" t="str">
        <f>IF($J736&lt;&gt;"",IF(VLOOKUP($J736,INSTRUMENT_LIST!$L$10:$R$716,3,FALSE)=0,"",VLOOKUP($J736,INSTRUMENT_LIST!$L$10:$R$716,3,FALSE)),"")</f>
        <v>Shiploader 3</v>
      </c>
      <c r="N736" s="143" t="str">
        <f>IF($J736&lt;&gt;"",IF(VLOOKUP($J736,INSTRUMENT_LIST!$L$10:$R$716,4,FALSE)=0,"",VLOOKUP($J736,INSTRUMENT_LIST!$L$10:$R$716,4,FALSE)),"")&amp;" "&amp;IF($J736&lt;&gt;"",IF(VLOOKUP($J736,INSTRUMENT_LIST!$L$10:$R$716,5,FALSE)=0,"",SUBSTITUTE(VLOOKUP($J736,INSTRUMENT_LIST!$L$10:$R$716,5,FALSE),"LOCAL CONTROL STATION","LCS")),"")</f>
        <v>Boom Hoist Motor 2 Drive End</v>
      </c>
      <c r="O736" s="143" t="str">
        <f>IF($J736&lt;&gt;"",IF(VLOOKUP($J736,INSTRUMENT_LIST!$L$10:$R$716,6,FALSE)=0,"",VLOOKUP($J736,INSTRUMENT_LIST!$L$10:$R$716,6,FALSE)),"")</f>
        <v>Bearing Temperature</v>
      </c>
      <c r="P736" s="143" t="str">
        <f>IF($J736&lt;&gt;"",IF(VLOOKUP($J736,INSTRUMENT_LIST!$L$10:$R$716,7,FALSE)=0,"",VLOOKUP($J736,INSTRUMENT_LIST!$L$10:$R$716,7,FALSE)),"")</f>
        <v xml:space="preserve">RTD 1 </v>
      </c>
      <c r="Q736" s="143" t="str">
        <f t="shared" si="273"/>
        <v xml:space="preserve">Shiploader 3 Boom Hoist Motor 2 Drive End Bearing Temperature RTD 1  </v>
      </c>
      <c r="R736" s="143"/>
      <c r="S736" s="160"/>
      <c r="T736" s="160"/>
      <c r="U736" s="143"/>
      <c r="V736" s="143"/>
      <c r="W736" s="143"/>
      <c r="X736" s="143"/>
      <c r="Y736" s="143"/>
      <c r="Z736" s="143"/>
      <c r="AA736" s="143"/>
      <c r="AB736" s="68" t="str">
        <f t="shared" si="274"/>
        <v>AI_1101_CH[06]</v>
      </c>
      <c r="AC736" s="55"/>
      <c r="AD736" s="55"/>
      <c r="AE736" s="38" t="str">
        <f t="shared" si="275"/>
        <v>SL3-BH-RCP1</v>
      </c>
    </row>
    <row r="737" spans="1:31" ht="15" customHeight="1" x14ac:dyDescent="0.25">
      <c r="A737" s="260" t="s">
        <v>9</v>
      </c>
      <c r="B737" s="253" t="s">
        <v>373</v>
      </c>
      <c r="C737" s="146">
        <v>11</v>
      </c>
      <c r="D737" s="70" t="str">
        <f t="shared" si="276"/>
        <v>01</v>
      </c>
      <c r="E737" s="70" t="s">
        <v>680</v>
      </c>
      <c r="F737" s="29" t="str">
        <f>IFERROR(CONCATENATE(VLOOKUP(G737,'LOOK-UP TABLES'!$E$9:$J$32,5,FALSE),C737,D737,VLOOKUP(G737,'LOOK-UP TABLES'!$E$9:$J$32,6,FALSE),E737),"")</f>
        <v>I_1101-07</v>
      </c>
      <c r="G737" s="29" t="s">
        <v>1163</v>
      </c>
      <c r="H737" s="26" t="str">
        <f>IFERROR(VLOOKUP(G737,'LOOK-UP TABLES'!$E$9:$J$32,2,FALSE),"")</f>
        <v>AI</v>
      </c>
      <c r="I737" s="29" t="str">
        <f>IFERROR(VLOOKUP(G737,'LOOK-UP TABLES'!$E$9:$J$32,3,FALSE),"")</f>
        <v>0-5000</v>
      </c>
      <c r="J737" s="21" t="s">
        <v>1179</v>
      </c>
      <c r="K737" s="513" t="str">
        <f t="shared" si="272"/>
        <v>SL3-BH-M2-TE8</v>
      </c>
      <c r="L737" s="72"/>
      <c r="M737" s="143" t="str">
        <f>IF($J737&lt;&gt;"",IF(VLOOKUP($J737,INSTRUMENT_LIST!$L$10:$R$716,3,FALSE)=0,"",VLOOKUP($J737,INSTRUMENT_LIST!$L$10:$R$716,3,FALSE)),"")</f>
        <v>Shiploader 3</v>
      </c>
      <c r="N737" s="143" t="str">
        <f>IF($J737&lt;&gt;"",IF(VLOOKUP($J737,INSTRUMENT_LIST!$L$10:$R$716,4,FALSE)=0,"",VLOOKUP($J737,INSTRUMENT_LIST!$L$10:$R$716,4,FALSE)),"")&amp;" "&amp;IF($J737&lt;&gt;"",IF(VLOOKUP($J737,INSTRUMENT_LIST!$L$10:$R$716,5,FALSE)=0,"",SUBSTITUTE(VLOOKUP($J737,INSTRUMENT_LIST!$L$10:$R$716,5,FALSE),"LOCAL CONTROL STATION","LCS")),"")</f>
        <v>Boom Hoist Motor 2 Non Drive End</v>
      </c>
      <c r="O737" s="143" t="str">
        <f>IF($J737&lt;&gt;"",IF(VLOOKUP($J737,INSTRUMENT_LIST!$L$10:$R$716,6,FALSE)=0,"",VLOOKUP($J737,INSTRUMENT_LIST!$L$10:$R$716,6,FALSE)),"")</f>
        <v>Bearing Temperature</v>
      </c>
      <c r="P737" s="143" t="str">
        <f>IF($J737&lt;&gt;"",IF(VLOOKUP($J737,INSTRUMENT_LIST!$L$10:$R$716,7,FALSE)=0,"",VLOOKUP($J737,INSTRUMENT_LIST!$L$10:$R$716,7,FALSE)),"")</f>
        <v>RTD 1</v>
      </c>
      <c r="Q737" s="143" t="str">
        <f t="shared" si="273"/>
        <v xml:space="preserve">Shiploader 3 Boom Hoist Motor 2 Non Drive End Bearing Temperature RTD 1 </v>
      </c>
      <c r="R737" s="143"/>
      <c r="S737" s="160"/>
      <c r="T737" s="160"/>
      <c r="U737" s="143"/>
      <c r="V737" s="143"/>
      <c r="W737" s="143"/>
      <c r="X737" s="143"/>
      <c r="Y737" s="143"/>
      <c r="Z737" s="143"/>
      <c r="AA737" s="143"/>
      <c r="AB737" s="68" t="str">
        <f t="shared" si="274"/>
        <v>AI_1101_CH[07]</v>
      </c>
      <c r="AC737" s="55"/>
      <c r="AD737" s="55"/>
      <c r="AE737" s="38" t="str">
        <f t="shared" si="275"/>
        <v>SL3-BH-RCP1</v>
      </c>
    </row>
    <row r="738" spans="1:31" ht="15" customHeight="1" x14ac:dyDescent="0.25">
      <c r="B738" s="254"/>
      <c r="C738" s="57"/>
      <c r="D738" s="59"/>
      <c r="E738" s="38"/>
      <c r="F738" s="38"/>
      <c r="G738" s="38"/>
      <c r="I738" s="38"/>
      <c r="J738" s="22"/>
      <c r="M738" s="78"/>
      <c r="N738" s="78"/>
      <c r="O738" s="78"/>
      <c r="P738" s="36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57"/>
      <c r="AD738" s="57"/>
    </row>
    <row r="739" spans="1:31" s="36" customFormat="1" ht="15" customHeight="1" x14ac:dyDescent="0.25">
      <c r="A739" s="260" t="s">
        <v>9</v>
      </c>
      <c r="B739" s="253" t="s">
        <v>373</v>
      </c>
      <c r="C739" s="146">
        <v>11</v>
      </c>
      <c r="D739" s="66" t="s">
        <v>660</v>
      </c>
      <c r="E739" s="66" t="s">
        <v>786</v>
      </c>
      <c r="F739" s="29" t="str">
        <f>IFERROR(CONCATENATE(VLOOKUP(G739,'LOOK-UP TABLES'!$E$9:$J$32,5,FALSE),C739,D739,VLOOKUP(G739,'LOOK-UP TABLES'!$E$9:$J$32,6,FALSE),E739),"")</f>
        <v>I_1102-00</v>
      </c>
      <c r="G739" s="29" t="s">
        <v>1042</v>
      </c>
      <c r="H739" s="26" t="str">
        <f>IFERROR(VLOOKUP(G739,'LOOK-UP TABLES'!$E$9:$J$32,2,FALSE),"")</f>
        <v>AI</v>
      </c>
      <c r="I739" s="29" t="str">
        <f>IFERROR(VLOOKUP(G739,'LOOK-UP TABLES'!$E$9:$J$32,3,FALSE),"")</f>
        <v>4-20mA</v>
      </c>
      <c r="J739" s="21" t="s">
        <v>1180</v>
      </c>
      <c r="K739" s="513" t="str">
        <f t="shared" ref="K739:K746" si="277">IF(J739&lt;&gt;"",CONCATENATE(J739,L739),"SPARE")</f>
        <v>SL3-SP1-HPU1-LT1</v>
      </c>
      <c r="L739" s="67"/>
      <c r="M739" s="143" t="str">
        <f>IF($J739&lt;&gt;"",IF(VLOOKUP($J739,INSTRUMENT_LIST!$L$10:$R$716,3,FALSE)=0,"",VLOOKUP($J739,INSTRUMENT_LIST!$L$10:$R$716,3,FALSE)),"")</f>
        <v>Shiploader 3</v>
      </c>
      <c r="N739" s="143" t="str">
        <f>IF($J739&lt;&gt;"",IF(VLOOKUP($J739,INSTRUMENT_LIST!$L$10:$R$716,4,FALSE)=0,"",VLOOKUP($J739,INSTRUMENT_LIST!$L$10:$R$716,4,FALSE)),"")&amp;" "&amp;IF($J739&lt;&gt;"",IF(VLOOKUP($J739,INSTRUMENT_LIST!$L$10:$R$716,5,FALSE)=0,"",SUBSTITUTE(VLOOKUP($J739,INSTRUMENT_LIST!$L$10:$R$716,5,FALSE),"LOCAL CONTROL STATION","LCS")),"")</f>
        <v>Coal Spout HPU1</v>
      </c>
      <c r="O739" s="143" t="str">
        <f>IF($J739&lt;&gt;"",IF(VLOOKUP($J739,INSTRUMENT_LIST!$L$10:$R$716,6,FALSE)=0,"",VLOOKUP($J739,INSTRUMENT_LIST!$L$10:$R$716,6,FALSE)),"")</f>
        <v>Oil Level</v>
      </c>
      <c r="P739" s="143" t="str">
        <f>IF($J739&lt;&gt;"",IF(VLOOKUP($J739,INSTRUMENT_LIST!$L$10:$R$716,7,FALSE)=0,"",VLOOKUP($J739,INSTRUMENT_LIST!$L$10:$R$716,7,FALSE)),"")</f>
        <v>Transmitter</v>
      </c>
      <c r="Q739" s="143" t="str">
        <f t="shared" ref="Q739:Q746" si="278">CONCATENATE(M739,IF(M739&lt;&gt;""," ",""),N739,IF(N739&lt;&gt;""," ",""),O739,IF(O739&lt;&gt;""," ",""),P739,IF(P739&lt;&gt;""," ",""))</f>
        <v xml:space="preserve">Shiploader 3 Coal Spout HPU1 Oil Level Transmitter </v>
      </c>
      <c r="R739" s="143"/>
      <c r="S739" s="160"/>
      <c r="T739" s="160"/>
      <c r="U739" s="160"/>
      <c r="V739" s="160"/>
      <c r="W739" s="160"/>
      <c r="X739" s="160"/>
      <c r="Y739" s="160"/>
      <c r="Z739" s="160"/>
      <c r="AA739" s="160"/>
      <c r="AB739" s="68" t="str">
        <f>IF((OR(H739="AI",H739="AO")),CONCATENATE(H739,"_",C739,D739,"_CH[",E739,"]"),CONCATENATE(H739,"_",C739,D739,".",E739))</f>
        <v>AI_1102_CH[00]</v>
      </c>
      <c r="AC739" s="26"/>
      <c r="AD739" s="146"/>
      <c r="AE739" s="69" t="str">
        <f t="shared" ref="AE739:AE746" si="279">B739</f>
        <v>SL3-BH-RCP1</v>
      </c>
    </row>
    <row r="740" spans="1:31" ht="15" customHeight="1" x14ac:dyDescent="0.25">
      <c r="A740" s="260" t="s">
        <v>9</v>
      </c>
      <c r="B740" s="253" t="s">
        <v>373</v>
      </c>
      <c r="C740" s="146">
        <v>11</v>
      </c>
      <c r="D740" s="70" t="str">
        <f t="shared" ref="D740:D746" si="280">D739</f>
        <v>02</v>
      </c>
      <c r="E740" s="70" t="s">
        <v>645</v>
      </c>
      <c r="F740" s="29" t="str">
        <f>IFERROR(CONCATENATE(VLOOKUP(G740,'LOOK-UP TABLES'!$E$9:$J$32,5,FALSE),C740,D740,VLOOKUP(G740,'LOOK-UP TABLES'!$E$9:$J$32,6,FALSE),E740),"")</f>
        <v>I_1102-01</v>
      </c>
      <c r="G740" s="71" t="s">
        <v>1042</v>
      </c>
      <c r="H740" s="26" t="str">
        <f>IFERROR(VLOOKUP(G740,'LOOK-UP TABLES'!$E$9:$J$32,2,FALSE),"")</f>
        <v>AI</v>
      </c>
      <c r="I740" s="29" t="str">
        <f>IFERROR(VLOOKUP(G740,'LOOK-UP TABLES'!$E$9:$J$32,3,FALSE),"")</f>
        <v>4-20mA</v>
      </c>
      <c r="J740" s="21" t="s">
        <v>1181</v>
      </c>
      <c r="K740" s="513" t="str">
        <f t="shared" si="277"/>
        <v>SL3-SP1-HPU1-TT1</v>
      </c>
      <c r="L740" s="72"/>
      <c r="M740" s="143" t="str">
        <f>IF($J740&lt;&gt;"",IF(VLOOKUP($J740,INSTRUMENT_LIST!$L$10:$R$716,3,FALSE)=0,"",VLOOKUP($J740,INSTRUMENT_LIST!$L$10:$R$716,3,FALSE)),"")</f>
        <v>Shiploader 3</v>
      </c>
      <c r="N740" s="143" t="str">
        <f>IF($J740&lt;&gt;"",IF(VLOOKUP($J740,INSTRUMENT_LIST!$L$10:$R$716,4,FALSE)=0,"",VLOOKUP($J740,INSTRUMENT_LIST!$L$10:$R$716,4,FALSE)),"")&amp;" "&amp;IF($J740&lt;&gt;"",IF(VLOOKUP($J740,INSTRUMENT_LIST!$L$10:$R$716,5,FALSE)=0,"",SUBSTITUTE(VLOOKUP($J740,INSTRUMENT_LIST!$L$10:$R$716,5,FALSE),"LOCAL CONTROL STATION","LCS")),"")</f>
        <v>Coal Spout HPU1</v>
      </c>
      <c r="O740" s="143" t="str">
        <f>IF($J740&lt;&gt;"",IF(VLOOKUP($J740,INSTRUMENT_LIST!$L$10:$R$716,6,FALSE)=0,"",VLOOKUP($J740,INSTRUMENT_LIST!$L$10:$R$716,6,FALSE)),"")</f>
        <v>Oil Temperature</v>
      </c>
      <c r="P740" s="143" t="str">
        <f>IF($J740&lt;&gt;"",IF(VLOOKUP($J740,INSTRUMENT_LIST!$L$10:$R$716,7,FALSE)=0,"",VLOOKUP($J740,INSTRUMENT_LIST!$L$10:$R$716,7,FALSE)),"")</f>
        <v>Transmitter</v>
      </c>
      <c r="Q740" s="143" t="str">
        <f t="shared" si="278"/>
        <v xml:space="preserve">Shiploader 3 Coal Spout HPU1 Oil Temperature Transmitter </v>
      </c>
      <c r="R740" s="143"/>
      <c r="S740" s="160"/>
      <c r="T740" s="160"/>
      <c r="U740" s="160"/>
      <c r="V740" s="160"/>
      <c r="W740" s="160"/>
      <c r="X740" s="160"/>
      <c r="Y740" s="160"/>
      <c r="Z740" s="160"/>
      <c r="AA740" s="160"/>
      <c r="AB740" s="68" t="str">
        <f t="shared" ref="AB740:AB746" si="281">IF((OR(H740="AI",H740="AO")),CONCATENATE(H740,"_",C740,D740,"_CH[",E740,"]"),CONCATENATE(H740,"_",C740,D740,".",E740))</f>
        <v>AI_1102_CH[01]</v>
      </c>
      <c r="AC740" s="55"/>
      <c r="AD740" s="55"/>
      <c r="AE740" s="38" t="str">
        <f t="shared" si="279"/>
        <v>SL3-BH-RCP1</v>
      </c>
    </row>
    <row r="741" spans="1:31" ht="15" customHeight="1" x14ac:dyDescent="0.25">
      <c r="A741" s="260" t="s">
        <v>9</v>
      </c>
      <c r="B741" s="253" t="s">
        <v>373</v>
      </c>
      <c r="C741" s="146">
        <v>11</v>
      </c>
      <c r="D741" s="70" t="str">
        <f t="shared" si="280"/>
        <v>02</v>
      </c>
      <c r="E741" s="70" t="s">
        <v>660</v>
      </c>
      <c r="F741" s="29" t="str">
        <f>IFERROR(CONCATENATE(VLOOKUP(G741,'LOOK-UP TABLES'!$E$9:$J$32,5,FALSE),C741,D741,VLOOKUP(G741,'LOOK-UP TABLES'!$E$9:$J$32,6,FALSE),E741),"")</f>
        <v>I_1102-02</v>
      </c>
      <c r="G741" s="71" t="s">
        <v>1042</v>
      </c>
      <c r="H741" s="26" t="str">
        <f>IFERROR(VLOOKUP(G741,'LOOK-UP TABLES'!$E$9:$J$32,2,FALSE),"")</f>
        <v>AI</v>
      </c>
      <c r="I741" s="29" t="str">
        <f>IFERROR(VLOOKUP(G741,'LOOK-UP TABLES'!$E$9:$J$32,3,FALSE),"")</f>
        <v>4-20mA</v>
      </c>
      <c r="J741" s="21"/>
      <c r="K741" s="513" t="str">
        <f t="shared" si="277"/>
        <v>SPARE</v>
      </c>
      <c r="L741" s="72"/>
      <c r="M741" s="143" t="str">
        <f>IF($J741&lt;&gt;"",IF(VLOOKUP($J741,INSTRUMENT_LIST!$L$10:$R$716,3,FALSE)=0,"",VLOOKUP($J741,INSTRUMENT_LIST!$L$10:$R$716,3,FALSE)),"")</f>
        <v/>
      </c>
      <c r="N741" s="143" t="str">
        <f>IF($J741&lt;&gt;"",IF(VLOOKUP($J741,INSTRUMENT_LIST!$L$10:$R$716,4,FALSE)=0,"",VLOOKUP($J741,INSTRUMENT_LIST!$L$10:$R$716,4,FALSE)),"")&amp;" "&amp;IF($J741&lt;&gt;"",IF(VLOOKUP($J741,INSTRUMENT_LIST!$L$10:$R$716,5,FALSE)=0,"",SUBSTITUTE(VLOOKUP($J741,INSTRUMENT_LIST!$L$10:$R$716,5,FALSE),"LOCAL CONTROL STATION","LCS")),"")</f>
        <v xml:space="preserve"> </v>
      </c>
      <c r="O741" s="143" t="str">
        <f>IF($J741&lt;&gt;"",IF(VLOOKUP($J741,INSTRUMENT_LIST!$L$10:$R$716,6,FALSE)=0,"",VLOOKUP($J741,INSTRUMENT_LIST!$L$10:$R$716,6,FALSE)),"")</f>
        <v/>
      </c>
      <c r="P741" s="143" t="str">
        <f>IF($J741&lt;&gt;"",IF(VLOOKUP($J741,INSTRUMENT_LIST!$L$10:$R$716,7,FALSE)=0,"",VLOOKUP($J741,INSTRUMENT_LIST!$L$10:$R$716,7,FALSE)),"")</f>
        <v/>
      </c>
      <c r="Q741" s="143" t="str">
        <f t="shared" si="278"/>
        <v xml:space="preserve">  </v>
      </c>
      <c r="R741" s="143"/>
      <c r="S741" s="160"/>
      <c r="T741" s="160"/>
      <c r="U741" s="160"/>
      <c r="V741" s="160"/>
      <c r="W741" s="160"/>
      <c r="X741" s="160"/>
      <c r="Y741" s="160"/>
      <c r="Z741" s="160"/>
      <c r="AA741" s="160"/>
      <c r="AB741" s="68" t="str">
        <f t="shared" si="281"/>
        <v>AI_1102_CH[02]</v>
      </c>
      <c r="AC741" s="55"/>
      <c r="AD741" s="55"/>
      <c r="AE741" s="38" t="str">
        <f t="shared" si="279"/>
        <v>SL3-BH-RCP1</v>
      </c>
    </row>
    <row r="742" spans="1:31" ht="15" customHeight="1" x14ac:dyDescent="0.25">
      <c r="A742" s="260" t="s">
        <v>9</v>
      </c>
      <c r="B742" s="253" t="s">
        <v>373</v>
      </c>
      <c r="C742" s="146">
        <v>11</v>
      </c>
      <c r="D742" s="70" t="str">
        <f t="shared" si="280"/>
        <v>02</v>
      </c>
      <c r="E742" s="70" t="s">
        <v>661</v>
      </c>
      <c r="F742" s="29" t="str">
        <f>IFERROR(CONCATENATE(VLOOKUP(G742,'LOOK-UP TABLES'!$E$9:$J$32,5,FALSE),C742,D742,VLOOKUP(G742,'LOOK-UP TABLES'!$E$9:$J$32,6,FALSE),E742),"")</f>
        <v>I_1102-03</v>
      </c>
      <c r="G742" s="71" t="s">
        <v>1042</v>
      </c>
      <c r="H742" s="26" t="str">
        <f>IFERROR(VLOOKUP(G742,'LOOK-UP TABLES'!$E$9:$J$32,2,FALSE),"")</f>
        <v>AI</v>
      </c>
      <c r="I742" s="29" t="str">
        <f>IFERROR(VLOOKUP(G742,'LOOK-UP TABLES'!$E$9:$J$32,3,FALSE),"")</f>
        <v>4-20mA</v>
      </c>
      <c r="J742" s="21"/>
      <c r="K742" s="513" t="str">
        <f t="shared" si="277"/>
        <v>SPARE</v>
      </c>
      <c r="L742" s="72"/>
      <c r="M742" s="143" t="str">
        <f>IF($J742&lt;&gt;"",IF(VLOOKUP($J742,INSTRUMENT_LIST!$L$10:$R$716,3,FALSE)=0,"",VLOOKUP($J742,INSTRUMENT_LIST!$L$10:$R$716,3,FALSE)),"")</f>
        <v/>
      </c>
      <c r="N742" s="143" t="str">
        <f>IF($J742&lt;&gt;"",IF(VLOOKUP($J742,INSTRUMENT_LIST!$L$10:$R$716,4,FALSE)=0,"",VLOOKUP($J742,INSTRUMENT_LIST!$L$10:$R$716,4,FALSE)),"")&amp;" "&amp;IF($J742&lt;&gt;"",IF(VLOOKUP($J742,INSTRUMENT_LIST!$L$10:$R$716,5,FALSE)=0,"",SUBSTITUTE(VLOOKUP($J742,INSTRUMENT_LIST!$L$10:$R$716,5,FALSE),"LOCAL CONTROL STATION","LCS")),"")</f>
        <v xml:space="preserve"> </v>
      </c>
      <c r="O742" s="143" t="str">
        <f>IF($J742&lt;&gt;"",IF(VLOOKUP($J742,INSTRUMENT_LIST!$L$10:$R$716,6,FALSE)=0,"",VLOOKUP($J742,INSTRUMENT_LIST!$L$10:$R$716,6,FALSE)),"")</f>
        <v/>
      </c>
      <c r="P742" s="143" t="str">
        <f>IF($J742&lt;&gt;"",IF(VLOOKUP($J742,INSTRUMENT_LIST!$L$10:$R$716,7,FALSE)=0,"",VLOOKUP($J742,INSTRUMENT_LIST!$L$10:$R$716,7,FALSE)),"")</f>
        <v/>
      </c>
      <c r="Q742" s="143" t="str">
        <f t="shared" si="278"/>
        <v xml:space="preserve">  </v>
      </c>
      <c r="R742" s="143"/>
      <c r="S742" s="160"/>
      <c r="T742" s="160"/>
      <c r="U742" s="160"/>
      <c r="V742" s="160"/>
      <c r="W742" s="160"/>
      <c r="X742" s="160"/>
      <c r="Y742" s="160"/>
      <c r="Z742" s="160"/>
      <c r="AA742" s="160"/>
      <c r="AB742" s="68" t="str">
        <f t="shared" si="281"/>
        <v>AI_1102_CH[03]</v>
      </c>
      <c r="AC742" s="55"/>
      <c r="AD742" s="55"/>
      <c r="AE742" s="38" t="str">
        <f t="shared" si="279"/>
        <v>SL3-BH-RCP1</v>
      </c>
    </row>
    <row r="743" spans="1:31" ht="15" customHeight="1" x14ac:dyDescent="0.25">
      <c r="A743" s="260" t="s">
        <v>9</v>
      </c>
      <c r="B743" s="253" t="s">
        <v>373</v>
      </c>
      <c r="C743" s="146">
        <v>11</v>
      </c>
      <c r="D743" s="70" t="str">
        <f t="shared" si="280"/>
        <v>02</v>
      </c>
      <c r="E743" s="70" t="s">
        <v>676</v>
      </c>
      <c r="F743" s="29" t="str">
        <f>IFERROR(CONCATENATE(VLOOKUP(G743,'LOOK-UP TABLES'!$E$9:$J$32,5,FALSE),C743,D743,VLOOKUP(G743,'LOOK-UP TABLES'!$E$9:$J$32,6,FALSE),E743),"")</f>
        <v>I_1102-04</v>
      </c>
      <c r="G743" s="71" t="s">
        <v>1042</v>
      </c>
      <c r="H743" s="26" t="str">
        <f>IFERROR(VLOOKUP(G743,'LOOK-UP TABLES'!$E$9:$J$32,2,FALSE),"")</f>
        <v>AI</v>
      </c>
      <c r="I743" s="29" t="str">
        <f>IFERROR(VLOOKUP(G743,'LOOK-UP TABLES'!$E$9:$J$32,3,FALSE),"")</f>
        <v>4-20mA</v>
      </c>
      <c r="J743" s="21"/>
      <c r="K743" s="513" t="str">
        <f t="shared" si="277"/>
        <v>SPARE</v>
      </c>
      <c r="L743" s="72"/>
      <c r="M743" s="143" t="str">
        <f>IF($J743&lt;&gt;"",IF(VLOOKUP($J743,INSTRUMENT_LIST!$L$10:$R$716,3,FALSE)=0,"",VLOOKUP($J743,INSTRUMENT_LIST!$L$10:$R$716,3,FALSE)),"")</f>
        <v/>
      </c>
      <c r="N743" s="143" t="str">
        <f>IF($J743&lt;&gt;"",IF(VLOOKUP($J743,INSTRUMENT_LIST!$L$10:$R$716,4,FALSE)=0,"",VLOOKUP($J743,INSTRUMENT_LIST!$L$10:$R$716,4,FALSE)),"")&amp;" "&amp;IF($J743&lt;&gt;"",IF(VLOOKUP($J743,INSTRUMENT_LIST!$L$10:$R$716,5,FALSE)=0,"",SUBSTITUTE(VLOOKUP($J743,INSTRUMENT_LIST!$L$10:$R$716,5,FALSE),"LOCAL CONTROL STATION","LCS")),"")</f>
        <v xml:space="preserve"> </v>
      </c>
      <c r="O743" s="143" t="str">
        <f>IF($J743&lt;&gt;"",IF(VLOOKUP($J743,INSTRUMENT_LIST!$L$10:$R$716,6,FALSE)=0,"",VLOOKUP($J743,INSTRUMENT_LIST!$L$10:$R$716,6,FALSE)),"")</f>
        <v/>
      </c>
      <c r="P743" s="143" t="str">
        <f>IF($J743&lt;&gt;"",IF(VLOOKUP($J743,INSTRUMENT_LIST!$L$10:$R$716,7,FALSE)=0,"",VLOOKUP($J743,INSTRUMENT_LIST!$L$10:$R$716,7,FALSE)),"")</f>
        <v/>
      </c>
      <c r="Q743" s="143" t="str">
        <f t="shared" si="278"/>
        <v xml:space="preserve">  </v>
      </c>
      <c r="R743" s="143"/>
      <c r="S743" s="160"/>
      <c r="T743" s="160"/>
      <c r="U743" s="160"/>
      <c r="V743" s="160"/>
      <c r="W743" s="160"/>
      <c r="X743" s="160"/>
      <c r="Y743" s="160"/>
      <c r="Z743" s="160"/>
      <c r="AA743" s="160"/>
      <c r="AB743" s="68" t="str">
        <f t="shared" si="281"/>
        <v>AI_1102_CH[04]</v>
      </c>
      <c r="AC743" s="55"/>
      <c r="AD743" s="55"/>
      <c r="AE743" s="38" t="str">
        <f t="shared" si="279"/>
        <v>SL3-BH-RCP1</v>
      </c>
    </row>
    <row r="744" spans="1:31" ht="15" customHeight="1" x14ac:dyDescent="0.25">
      <c r="A744" s="260" t="s">
        <v>9</v>
      </c>
      <c r="B744" s="253" t="s">
        <v>373</v>
      </c>
      <c r="C744" s="146">
        <v>11</v>
      </c>
      <c r="D744" s="70" t="str">
        <f t="shared" si="280"/>
        <v>02</v>
      </c>
      <c r="E744" s="70" t="s">
        <v>678</v>
      </c>
      <c r="F744" s="29" t="str">
        <f>IFERROR(CONCATENATE(VLOOKUP(G744,'LOOK-UP TABLES'!$E$9:$J$32,5,FALSE),C744,D744,VLOOKUP(G744,'LOOK-UP TABLES'!$E$9:$J$32,6,FALSE),E744),"")</f>
        <v>I_1102-05</v>
      </c>
      <c r="G744" s="71" t="s">
        <v>1042</v>
      </c>
      <c r="H744" s="26" t="str">
        <f>IFERROR(VLOOKUP(G744,'LOOK-UP TABLES'!$E$9:$J$32,2,FALSE),"")</f>
        <v>AI</v>
      </c>
      <c r="I744" s="29" t="str">
        <f>IFERROR(VLOOKUP(G744,'LOOK-UP TABLES'!$E$9:$J$32,3,FALSE),"")</f>
        <v>4-20mA</v>
      </c>
      <c r="J744" s="21"/>
      <c r="K744" s="513" t="str">
        <f t="shared" si="277"/>
        <v>SPARE</v>
      </c>
      <c r="L744" s="72"/>
      <c r="M744" s="143" t="str">
        <f>IF($J744&lt;&gt;"",IF(VLOOKUP($J744,INSTRUMENT_LIST!$L$10:$R$716,3,FALSE)=0,"",VLOOKUP($J744,INSTRUMENT_LIST!$L$10:$R$716,3,FALSE)),"")</f>
        <v/>
      </c>
      <c r="N744" s="143" t="str">
        <f>IF($J744&lt;&gt;"",IF(VLOOKUP($J744,INSTRUMENT_LIST!$L$10:$R$716,4,FALSE)=0,"",VLOOKUP($J744,INSTRUMENT_LIST!$L$10:$R$716,4,FALSE)),"")&amp;" "&amp;IF($J744&lt;&gt;"",IF(VLOOKUP($J744,INSTRUMENT_LIST!$L$10:$R$716,5,FALSE)=0,"",SUBSTITUTE(VLOOKUP($J744,INSTRUMENT_LIST!$L$10:$R$716,5,FALSE),"LOCAL CONTROL STATION","LCS")),"")</f>
        <v xml:space="preserve"> </v>
      </c>
      <c r="O744" s="143" t="str">
        <f>IF($J744&lt;&gt;"",IF(VLOOKUP($J744,INSTRUMENT_LIST!$L$10:$R$716,6,FALSE)=0,"",VLOOKUP($J744,INSTRUMENT_LIST!$L$10:$R$716,6,FALSE)),"")</f>
        <v/>
      </c>
      <c r="P744" s="143" t="str">
        <f>IF($J744&lt;&gt;"",IF(VLOOKUP($J744,INSTRUMENT_LIST!$L$10:$R$716,7,FALSE)=0,"",VLOOKUP($J744,INSTRUMENT_LIST!$L$10:$R$716,7,FALSE)),"")</f>
        <v/>
      </c>
      <c r="Q744" s="143" t="str">
        <f t="shared" si="278"/>
        <v xml:space="preserve">  </v>
      </c>
      <c r="R744" s="143"/>
      <c r="S744" s="160"/>
      <c r="T744" s="160"/>
      <c r="U744" s="160"/>
      <c r="V744" s="160"/>
      <c r="W744" s="160"/>
      <c r="X744" s="160"/>
      <c r="Y744" s="160"/>
      <c r="Z744" s="160"/>
      <c r="AA744" s="160"/>
      <c r="AB744" s="68" t="str">
        <f t="shared" si="281"/>
        <v>AI_1102_CH[05]</v>
      </c>
      <c r="AC744" s="55"/>
      <c r="AD744" s="55"/>
      <c r="AE744" s="38" t="str">
        <f t="shared" si="279"/>
        <v>SL3-BH-RCP1</v>
      </c>
    </row>
    <row r="745" spans="1:31" ht="15" customHeight="1" x14ac:dyDescent="0.25">
      <c r="A745" s="260" t="s">
        <v>9</v>
      </c>
      <c r="B745" s="253" t="s">
        <v>373</v>
      </c>
      <c r="C745" s="146">
        <v>11</v>
      </c>
      <c r="D745" s="70" t="str">
        <f t="shared" si="280"/>
        <v>02</v>
      </c>
      <c r="E745" s="70" t="s">
        <v>679</v>
      </c>
      <c r="F745" s="29" t="str">
        <f>IFERROR(CONCATENATE(VLOOKUP(G745,'LOOK-UP TABLES'!$E$9:$J$32,5,FALSE),C745,D745,VLOOKUP(G745,'LOOK-UP TABLES'!$E$9:$J$32,6,FALSE),E745),"")</f>
        <v>I_1102-06</v>
      </c>
      <c r="G745" s="71" t="s">
        <v>1042</v>
      </c>
      <c r="H745" s="26" t="str">
        <f>IFERROR(VLOOKUP(G745,'LOOK-UP TABLES'!$E$9:$J$32,2,FALSE),"")</f>
        <v>AI</v>
      </c>
      <c r="I745" s="29" t="str">
        <f>IFERROR(VLOOKUP(G745,'LOOK-UP TABLES'!$E$9:$J$32,3,FALSE),"")</f>
        <v>4-20mA</v>
      </c>
      <c r="J745" s="21"/>
      <c r="K745" s="513" t="str">
        <f t="shared" si="277"/>
        <v>SPARE</v>
      </c>
      <c r="L745" s="72"/>
      <c r="M745" s="143" t="str">
        <f>IF($J745&lt;&gt;"",IF(VLOOKUP($J745,INSTRUMENT_LIST!$L$10:$R$716,3,FALSE)=0,"",VLOOKUP($J745,INSTRUMENT_LIST!$L$10:$R$716,3,FALSE)),"")</f>
        <v/>
      </c>
      <c r="N745" s="143" t="str">
        <f>IF($J745&lt;&gt;"",IF(VLOOKUP($J745,INSTRUMENT_LIST!$L$10:$R$716,4,FALSE)=0,"",VLOOKUP($J745,INSTRUMENT_LIST!$L$10:$R$716,4,FALSE)),"")&amp;" "&amp;IF($J745&lt;&gt;"",IF(VLOOKUP($J745,INSTRUMENT_LIST!$L$10:$R$716,5,FALSE)=0,"",SUBSTITUTE(VLOOKUP($J745,INSTRUMENT_LIST!$L$10:$R$716,5,FALSE),"LOCAL CONTROL STATION","LCS")),"")</f>
        <v xml:space="preserve"> </v>
      </c>
      <c r="O745" s="143" t="str">
        <f>IF($J745&lt;&gt;"",IF(VLOOKUP($J745,INSTRUMENT_LIST!$L$10:$R$716,6,FALSE)=0,"",VLOOKUP($J745,INSTRUMENT_LIST!$L$10:$R$716,6,FALSE)),"")</f>
        <v/>
      </c>
      <c r="P745" s="143" t="str">
        <f>IF($J745&lt;&gt;"",IF(VLOOKUP($J745,INSTRUMENT_LIST!$L$10:$R$716,7,FALSE)=0,"",VLOOKUP($J745,INSTRUMENT_LIST!$L$10:$R$716,7,FALSE)),"")</f>
        <v/>
      </c>
      <c r="Q745" s="143" t="str">
        <f t="shared" si="278"/>
        <v xml:space="preserve">  </v>
      </c>
      <c r="R745" s="143"/>
      <c r="S745" s="160"/>
      <c r="T745" s="160"/>
      <c r="U745" s="160"/>
      <c r="V745" s="160"/>
      <c r="W745" s="160"/>
      <c r="X745" s="160"/>
      <c r="Y745" s="160"/>
      <c r="Z745" s="160"/>
      <c r="AA745" s="160"/>
      <c r="AB745" s="68" t="str">
        <f t="shared" si="281"/>
        <v>AI_1102_CH[06]</v>
      </c>
      <c r="AC745" s="55"/>
      <c r="AD745" s="55"/>
      <c r="AE745" s="38" t="str">
        <f t="shared" si="279"/>
        <v>SL3-BH-RCP1</v>
      </c>
    </row>
    <row r="746" spans="1:31" ht="15" customHeight="1" x14ac:dyDescent="0.25">
      <c r="A746" s="260" t="s">
        <v>9</v>
      </c>
      <c r="B746" s="253" t="s">
        <v>373</v>
      </c>
      <c r="C746" s="146">
        <v>11</v>
      </c>
      <c r="D746" s="70" t="str">
        <f t="shared" si="280"/>
        <v>02</v>
      </c>
      <c r="E746" s="70" t="s">
        <v>680</v>
      </c>
      <c r="F746" s="29" t="str">
        <f>IFERROR(CONCATENATE(VLOOKUP(G746,'LOOK-UP TABLES'!$E$9:$J$32,5,FALSE),C746,D746,VLOOKUP(G746,'LOOK-UP TABLES'!$E$9:$J$32,6,FALSE),E746),"")</f>
        <v>I_1102-07</v>
      </c>
      <c r="G746" s="71" t="s">
        <v>1042</v>
      </c>
      <c r="H746" s="26" t="str">
        <f>IFERROR(VLOOKUP(G746,'LOOK-UP TABLES'!$E$9:$J$32,2,FALSE),"")</f>
        <v>AI</v>
      </c>
      <c r="I746" s="29" t="str">
        <f>IFERROR(VLOOKUP(G746,'LOOK-UP TABLES'!$E$9:$J$32,3,FALSE),"")</f>
        <v>4-20mA</v>
      </c>
      <c r="J746" s="21"/>
      <c r="K746" s="55" t="str">
        <f t="shared" si="277"/>
        <v>SPARE</v>
      </c>
      <c r="L746" s="72"/>
      <c r="M746" s="143" t="str">
        <f>IF($J746&lt;&gt;"",IF(VLOOKUP($J746,INSTRUMENT_LIST!$L$10:$R$716,3,FALSE)=0,"",VLOOKUP($J746,INSTRUMENT_LIST!$L$10:$R$716,3,FALSE)),"")</f>
        <v/>
      </c>
      <c r="N746" s="143" t="str">
        <f>IF($J746&lt;&gt;"",IF(VLOOKUP($J746,INSTRUMENT_LIST!$L$10:$R$716,4,FALSE)=0,"",VLOOKUP($J746,INSTRUMENT_LIST!$L$10:$R$716,4,FALSE)),"")&amp;" "&amp;IF($J746&lt;&gt;"",IF(VLOOKUP($J746,INSTRUMENT_LIST!$L$10:$R$716,5,FALSE)=0,"",SUBSTITUTE(VLOOKUP($J746,INSTRUMENT_LIST!$L$10:$R$716,5,FALSE),"LOCAL CONTROL STATION","LCS")),"")</f>
        <v xml:space="preserve"> </v>
      </c>
      <c r="O746" s="143" t="str">
        <f>IF($J746&lt;&gt;"",IF(VLOOKUP($J746,INSTRUMENT_LIST!$L$10:$R$716,6,FALSE)=0,"",VLOOKUP($J746,INSTRUMENT_LIST!$L$10:$R$716,6,FALSE)),"")</f>
        <v/>
      </c>
      <c r="P746" s="143" t="str">
        <f>IF($J746&lt;&gt;"",IF(VLOOKUP($J746,INSTRUMENT_LIST!$L$10:$R$716,7,FALSE)=0,"",VLOOKUP($J746,INSTRUMENT_LIST!$L$10:$R$716,7,FALSE)),"")</f>
        <v/>
      </c>
      <c r="Q746" s="143" t="str">
        <f t="shared" si="278"/>
        <v xml:space="preserve">  </v>
      </c>
      <c r="R746" s="143"/>
      <c r="S746" s="160"/>
      <c r="T746" s="160"/>
      <c r="U746" s="160"/>
      <c r="V746" s="160"/>
      <c r="W746" s="160"/>
      <c r="X746" s="160"/>
      <c r="Y746" s="160"/>
      <c r="Z746" s="160"/>
      <c r="AA746" s="160"/>
      <c r="AB746" s="68" t="str">
        <f t="shared" si="281"/>
        <v>AI_1102_CH[07]</v>
      </c>
      <c r="AC746" s="55"/>
      <c r="AD746" s="55"/>
      <c r="AE746" s="38" t="str">
        <f t="shared" si="279"/>
        <v>SL3-BH-RCP1</v>
      </c>
    </row>
    <row r="747" spans="1:31" ht="15" customHeight="1" x14ac:dyDescent="0.25">
      <c r="B747" s="254"/>
      <c r="C747" s="57"/>
      <c r="D747" s="59"/>
      <c r="E747" s="38"/>
      <c r="F747" s="38"/>
      <c r="G747" s="38"/>
      <c r="I747" s="38"/>
      <c r="J747" s="22"/>
      <c r="O747" s="78"/>
      <c r="P747" s="36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57"/>
      <c r="AD747" s="57"/>
    </row>
    <row r="748" spans="1:31" s="479" customFormat="1" ht="15" customHeight="1" x14ac:dyDescent="0.25">
      <c r="A748" s="490" t="s">
        <v>9</v>
      </c>
      <c r="B748" s="515" t="s">
        <v>373</v>
      </c>
      <c r="C748" s="471">
        <v>11</v>
      </c>
      <c r="D748" s="472" t="s">
        <v>660</v>
      </c>
      <c r="E748" s="472" t="s">
        <v>786</v>
      </c>
      <c r="F748" s="473" t="str">
        <f>IFERROR(CONCATENATE(VLOOKUP(G748,'LOOK-UP TABLES'!$E$9:$J$32,5,FALSE),C748,D748,VLOOKUP(G748,'LOOK-UP TABLES'!$E$9:$J$32,6,FALSE),E748),"")</f>
        <v>I_1102-00</v>
      </c>
      <c r="G748" s="473" t="s">
        <v>1041</v>
      </c>
      <c r="H748" s="474" t="str">
        <f>IFERROR(VLOOKUP(G748,'LOOK-UP TABLES'!$E$9:$J$32,2,FALSE),"")</f>
        <v>AI</v>
      </c>
      <c r="I748" s="473" t="str">
        <f>IFERROR(VLOOKUP(G748,'LOOK-UP TABLES'!$E$9:$J$32,3,FALSE),"")</f>
        <v>4-20mA</v>
      </c>
      <c r="J748" s="297"/>
      <c r="K748" s="474" t="str">
        <f t="shared" ref="K748:K751" si="282">IF(J748&lt;&gt;"",CONCATENATE(J748,L748),"SPARE")</f>
        <v>SPARE</v>
      </c>
      <c r="L748" s="475"/>
      <c r="M748" s="476" t="str">
        <f>IF($J748&lt;&gt;"",IF(VLOOKUP($J748,INSTRUMENT_LIST!$L$10:$R$716,3,FALSE)=0,"",VLOOKUP($J748,INSTRUMENT_LIST!$L$10:$R$716,3,FALSE)),"")</f>
        <v/>
      </c>
      <c r="N748" s="476" t="str">
        <f>IF($J748&lt;&gt;"",IF(VLOOKUP($J748,INSTRUMENT_LIST!$L$10:$R$716,4,FALSE)=0,"",VLOOKUP($J748,INSTRUMENT_LIST!$L$10:$R$716,4,FALSE)),"")&amp;" "&amp;IF($J748&lt;&gt;"",IF(VLOOKUP($J748,INSTRUMENT_LIST!$L$10:$R$716,5,FALSE)=0,"",SUBSTITUTE(VLOOKUP($J748,INSTRUMENT_LIST!$L$10:$R$716,5,FALSE),"LOCAL CONTROL STATION","LCS")),"")</f>
        <v xml:space="preserve"> </v>
      </c>
      <c r="O748" s="476" t="str">
        <f>IF($J748&lt;&gt;"",IF(VLOOKUP($J748,INSTRUMENT_LIST!$L$10:$R$716,6,FALSE)=0,"",VLOOKUP($J748,INSTRUMENT_LIST!$L$10:$R$716,6,FALSE)),"")</f>
        <v/>
      </c>
      <c r="P748" s="476" t="str">
        <f>IF($J748&lt;&gt;"",IF(VLOOKUP($J748,INSTRUMENT_LIST!$L$10:$R$716,7,FALSE)=0,"",VLOOKUP($J748,INSTRUMENT_LIST!$L$10:$R$716,7,FALSE)),"")</f>
        <v/>
      </c>
      <c r="Q748" s="476" t="str">
        <f t="shared" ref="Q748:Q751" si="283">CONCATENATE(M748,IF(M748&lt;&gt;""," ",""),N748,IF(N748&lt;&gt;""," ",""),O748,IF(O748&lt;&gt;""," ",""),P748,IF(P748&lt;&gt;""," ",""))</f>
        <v xml:space="preserve">  </v>
      </c>
      <c r="R748" s="476"/>
      <c r="S748" s="476"/>
      <c r="T748" s="476"/>
      <c r="U748" s="476"/>
      <c r="V748" s="476"/>
      <c r="W748" s="476"/>
      <c r="X748" s="476"/>
      <c r="Y748" s="476"/>
      <c r="Z748" s="476"/>
      <c r="AA748" s="476"/>
      <c r="AB748" s="477" t="str">
        <f>IF((OR(H748="AI",H748="AO")),CONCATENATE(H748,"_",C748,D748,"_CH[",E748,"]"),CONCATENATE(H748,"_",C748,D748,".",E748))</f>
        <v>AI_1102_CH[00]</v>
      </c>
      <c r="AC748" s="474"/>
      <c r="AD748" s="471"/>
      <c r="AE748" s="478" t="str">
        <f t="shared" ref="AE748:AE751" si="284">B748</f>
        <v>SL3-BH-RCP1</v>
      </c>
    </row>
    <row r="749" spans="1:31" s="479" customFormat="1" ht="15" customHeight="1" x14ac:dyDescent="0.25">
      <c r="A749" s="490" t="s">
        <v>9</v>
      </c>
      <c r="B749" s="515" t="s">
        <v>373</v>
      </c>
      <c r="C749" s="471">
        <v>11</v>
      </c>
      <c r="D749" s="472" t="str">
        <f t="shared" ref="D749:D751" si="285">D748</f>
        <v>02</v>
      </c>
      <c r="E749" s="472" t="s">
        <v>645</v>
      </c>
      <c r="F749" s="473" t="str">
        <f>IFERROR(CONCATENATE(VLOOKUP(G749,'LOOK-UP TABLES'!$E$9:$J$32,5,FALSE),C749,D749,VLOOKUP(G749,'LOOK-UP TABLES'!$E$9:$J$32,6,FALSE),E749),"")</f>
        <v>I_1102-01</v>
      </c>
      <c r="G749" s="473" t="s">
        <v>1041</v>
      </c>
      <c r="H749" s="474" t="str">
        <f>IFERROR(VLOOKUP(G749,'LOOK-UP TABLES'!$E$9:$J$32,2,FALSE),"")</f>
        <v>AI</v>
      </c>
      <c r="I749" s="473" t="str">
        <f>IFERROR(VLOOKUP(G749,'LOOK-UP TABLES'!$E$9:$J$32,3,FALSE),"")</f>
        <v>4-20mA</v>
      </c>
      <c r="J749" s="297"/>
      <c r="K749" s="474" t="str">
        <f t="shared" si="282"/>
        <v>SPARE</v>
      </c>
      <c r="L749" s="475"/>
      <c r="M749" s="476" t="str">
        <f>IF($J749&lt;&gt;"",IF(VLOOKUP($J749,INSTRUMENT_LIST!$L$10:$R$716,3,FALSE)=0,"",VLOOKUP($J749,INSTRUMENT_LIST!$L$10:$R$716,3,FALSE)),"")</f>
        <v/>
      </c>
      <c r="N749" s="476" t="str">
        <f>IF($J749&lt;&gt;"",IF(VLOOKUP($J749,INSTRUMENT_LIST!$L$10:$R$716,4,FALSE)=0,"",VLOOKUP($J749,INSTRUMENT_LIST!$L$10:$R$716,4,FALSE)),"")&amp;" "&amp;IF($J749&lt;&gt;"",IF(VLOOKUP($J749,INSTRUMENT_LIST!$L$10:$R$716,5,FALSE)=0,"",SUBSTITUTE(VLOOKUP($J749,INSTRUMENT_LIST!$L$10:$R$716,5,FALSE),"LOCAL CONTROL STATION","LCS")),"")</f>
        <v xml:space="preserve"> </v>
      </c>
      <c r="O749" s="476" t="str">
        <f>IF($J749&lt;&gt;"",IF(VLOOKUP($J749,INSTRUMENT_LIST!$L$10:$R$716,6,FALSE)=0,"",VLOOKUP($J749,INSTRUMENT_LIST!$L$10:$R$716,6,FALSE)),"")</f>
        <v/>
      </c>
      <c r="P749" s="476" t="str">
        <f>IF($J749&lt;&gt;"",IF(VLOOKUP($J749,INSTRUMENT_LIST!$L$10:$R$716,7,FALSE)=0,"",VLOOKUP($J749,INSTRUMENT_LIST!$L$10:$R$716,7,FALSE)),"")</f>
        <v/>
      </c>
      <c r="Q749" s="476" t="str">
        <f t="shared" si="283"/>
        <v xml:space="preserve">  </v>
      </c>
      <c r="R749" s="476"/>
      <c r="S749" s="476"/>
      <c r="T749" s="476"/>
      <c r="U749" s="476"/>
      <c r="V749" s="476"/>
      <c r="W749" s="476"/>
      <c r="X749" s="476"/>
      <c r="Y749" s="476"/>
      <c r="Z749" s="476"/>
      <c r="AA749" s="476"/>
      <c r="AB749" s="477" t="str">
        <f t="shared" ref="AB749:AB751" si="286">IF((OR(H749="AI",H749="AO")),CONCATENATE(H749,"_",C749,D749,"_CH[",E749,"]"),CONCATENATE(H749,"_",C749,D749,".",E749))</f>
        <v>AI_1102_CH[01]</v>
      </c>
      <c r="AC749" s="474"/>
      <c r="AD749" s="474"/>
      <c r="AE749" s="478" t="str">
        <f t="shared" si="284"/>
        <v>SL3-BH-RCP1</v>
      </c>
    </row>
    <row r="750" spans="1:31" s="479" customFormat="1" ht="15" customHeight="1" x14ac:dyDescent="0.25">
      <c r="A750" s="490" t="s">
        <v>9</v>
      </c>
      <c r="B750" s="515" t="s">
        <v>373</v>
      </c>
      <c r="C750" s="471">
        <v>11</v>
      </c>
      <c r="D750" s="472" t="str">
        <f t="shared" si="285"/>
        <v>02</v>
      </c>
      <c r="E750" s="472" t="s">
        <v>660</v>
      </c>
      <c r="F750" s="473" t="str">
        <f>IFERROR(CONCATENATE(VLOOKUP(G750,'LOOK-UP TABLES'!$E$9:$J$32,5,FALSE),C750,D750,VLOOKUP(G750,'LOOK-UP TABLES'!$E$9:$J$32,6,FALSE),E750),"")</f>
        <v>I_1102-02</v>
      </c>
      <c r="G750" s="473" t="s">
        <v>1041</v>
      </c>
      <c r="H750" s="474" t="str">
        <f>IFERROR(VLOOKUP(G750,'LOOK-UP TABLES'!$E$9:$J$32,2,FALSE),"")</f>
        <v>AI</v>
      </c>
      <c r="I750" s="473" t="str">
        <f>IFERROR(VLOOKUP(G750,'LOOK-UP TABLES'!$E$9:$J$32,3,FALSE),"")</f>
        <v>4-20mA</v>
      </c>
      <c r="J750" s="297"/>
      <c r="K750" s="474" t="str">
        <f t="shared" si="282"/>
        <v>SPARE</v>
      </c>
      <c r="L750" s="475"/>
      <c r="M750" s="476" t="str">
        <f>IF($J750&lt;&gt;"",IF(VLOOKUP($J750,INSTRUMENT_LIST!$L$10:$R$716,3,FALSE)=0,"",VLOOKUP($J750,INSTRUMENT_LIST!$L$10:$R$716,3,FALSE)),"")</f>
        <v/>
      </c>
      <c r="N750" s="476" t="str">
        <f>IF($J750&lt;&gt;"",IF(VLOOKUP($J750,INSTRUMENT_LIST!$L$10:$R$716,4,FALSE)=0,"",VLOOKUP($J750,INSTRUMENT_LIST!$L$10:$R$716,4,FALSE)),"")&amp;" "&amp;IF($J750&lt;&gt;"",IF(VLOOKUP($J750,INSTRUMENT_LIST!$L$10:$R$716,5,FALSE)=0,"",SUBSTITUTE(VLOOKUP($J750,INSTRUMENT_LIST!$L$10:$R$716,5,FALSE),"LOCAL CONTROL STATION","LCS")),"")</f>
        <v xml:space="preserve"> </v>
      </c>
      <c r="O750" s="476" t="str">
        <f>IF($J750&lt;&gt;"",IF(VLOOKUP($J750,INSTRUMENT_LIST!$L$10:$R$716,6,FALSE)=0,"",VLOOKUP($J750,INSTRUMENT_LIST!$L$10:$R$716,6,FALSE)),"")</f>
        <v/>
      </c>
      <c r="P750" s="476" t="str">
        <f>IF($J750&lt;&gt;"",IF(VLOOKUP($J750,INSTRUMENT_LIST!$L$10:$R$716,7,FALSE)=0,"",VLOOKUP($J750,INSTRUMENT_LIST!$L$10:$R$716,7,FALSE)),"")</f>
        <v/>
      </c>
      <c r="Q750" s="476" t="str">
        <f t="shared" si="283"/>
        <v xml:space="preserve">  </v>
      </c>
      <c r="R750" s="476"/>
      <c r="S750" s="476"/>
      <c r="T750" s="476"/>
      <c r="U750" s="476"/>
      <c r="V750" s="476"/>
      <c r="W750" s="476"/>
      <c r="X750" s="476"/>
      <c r="Y750" s="476"/>
      <c r="Z750" s="476"/>
      <c r="AA750" s="476"/>
      <c r="AB750" s="477" t="str">
        <f t="shared" si="286"/>
        <v>AI_1102_CH[02]</v>
      </c>
      <c r="AC750" s="474"/>
      <c r="AD750" s="474"/>
      <c r="AE750" s="478" t="str">
        <f t="shared" si="284"/>
        <v>SL3-BH-RCP1</v>
      </c>
    </row>
    <row r="751" spans="1:31" s="479" customFormat="1" ht="15" customHeight="1" x14ac:dyDescent="0.25">
      <c r="A751" s="490" t="s">
        <v>9</v>
      </c>
      <c r="B751" s="515" t="s">
        <v>373</v>
      </c>
      <c r="C751" s="471">
        <v>11</v>
      </c>
      <c r="D751" s="472" t="str">
        <f t="shared" si="285"/>
        <v>02</v>
      </c>
      <c r="E751" s="472" t="s">
        <v>661</v>
      </c>
      <c r="F751" s="473" t="str">
        <f>IFERROR(CONCATENATE(VLOOKUP(G751,'LOOK-UP TABLES'!$E$9:$J$32,5,FALSE),C751,D751,VLOOKUP(G751,'LOOK-UP TABLES'!$E$9:$J$32,6,FALSE),E751),"")</f>
        <v>I_1102-03</v>
      </c>
      <c r="G751" s="473" t="s">
        <v>1041</v>
      </c>
      <c r="H751" s="474" t="str">
        <f>IFERROR(VLOOKUP(G751,'LOOK-UP TABLES'!$E$9:$J$32,2,FALSE),"")</f>
        <v>AI</v>
      </c>
      <c r="I751" s="473" t="str">
        <f>IFERROR(VLOOKUP(G751,'LOOK-UP TABLES'!$E$9:$J$32,3,FALSE),"")</f>
        <v>4-20mA</v>
      </c>
      <c r="J751" s="297"/>
      <c r="K751" s="474" t="str">
        <f t="shared" si="282"/>
        <v>SPARE</v>
      </c>
      <c r="L751" s="475"/>
      <c r="M751" s="476" t="str">
        <f>IF($J751&lt;&gt;"",IF(VLOOKUP($J751,INSTRUMENT_LIST!$L$10:$R$716,3,FALSE)=0,"",VLOOKUP($J751,INSTRUMENT_LIST!$L$10:$R$716,3,FALSE)),"")</f>
        <v/>
      </c>
      <c r="N751" s="476" t="str">
        <f>IF($J751&lt;&gt;"",IF(VLOOKUP($J751,INSTRUMENT_LIST!$L$10:$R$716,4,FALSE)=0,"",VLOOKUP($J751,INSTRUMENT_LIST!$L$10:$R$716,4,FALSE)),"")&amp;" "&amp;IF($J751&lt;&gt;"",IF(VLOOKUP($J751,INSTRUMENT_LIST!$L$10:$R$716,5,FALSE)=0,"",SUBSTITUTE(VLOOKUP($J751,INSTRUMENT_LIST!$L$10:$R$716,5,FALSE),"LOCAL CONTROL STATION","LCS")),"")</f>
        <v xml:space="preserve"> </v>
      </c>
      <c r="O751" s="476" t="str">
        <f>IF($J751&lt;&gt;"",IF(VLOOKUP($J751,INSTRUMENT_LIST!$L$10:$R$716,6,FALSE)=0,"",VLOOKUP($J751,INSTRUMENT_LIST!$L$10:$R$716,6,FALSE)),"")</f>
        <v/>
      </c>
      <c r="P751" s="476" t="str">
        <f>IF($J751&lt;&gt;"",IF(VLOOKUP($J751,INSTRUMENT_LIST!$L$10:$R$716,7,FALSE)=0,"",VLOOKUP($J751,INSTRUMENT_LIST!$L$10:$R$716,7,FALSE)),"")</f>
        <v/>
      </c>
      <c r="Q751" s="476" t="str">
        <f t="shared" si="283"/>
        <v xml:space="preserve">  </v>
      </c>
      <c r="R751" s="476"/>
      <c r="S751" s="476"/>
      <c r="T751" s="476"/>
      <c r="U751" s="476"/>
      <c r="V751" s="476"/>
      <c r="W751" s="476"/>
      <c r="X751" s="476"/>
      <c r="Y751" s="476"/>
      <c r="Z751" s="476"/>
      <c r="AA751" s="476"/>
      <c r="AB751" s="477" t="str">
        <f t="shared" si="286"/>
        <v>AI_1102_CH[03]</v>
      </c>
      <c r="AC751" s="474"/>
      <c r="AD751" s="474"/>
      <c r="AE751" s="478" t="str">
        <f t="shared" si="284"/>
        <v>SL3-BH-RCP1</v>
      </c>
    </row>
    <row r="752" spans="1:31" ht="15" customHeight="1" x14ac:dyDescent="0.25">
      <c r="B752" s="254"/>
      <c r="C752" s="57"/>
      <c r="D752" s="59"/>
      <c r="E752" s="38"/>
      <c r="F752" s="38"/>
      <c r="G752" s="38"/>
      <c r="I752" s="38"/>
      <c r="J752" s="22"/>
      <c r="M752" s="78"/>
      <c r="N752" s="78"/>
      <c r="O752" s="78"/>
      <c r="P752" s="36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57"/>
      <c r="AD752" s="57"/>
    </row>
    <row r="753" spans="1:31" s="36" customFormat="1" ht="15" customHeight="1" x14ac:dyDescent="0.25">
      <c r="A753" s="260" t="s">
        <v>9</v>
      </c>
      <c r="B753" s="253" t="s">
        <v>373</v>
      </c>
      <c r="C753" s="145">
        <v>11</v>
      </c>
      <c r="D753" s="66" t="s">
        <v>661</v>
      </c>
      <c r="E753" s="66" t="s">
        <v>786</v>
      </c>
      <c r="F753" s="29" t="str">
        <f>IFERROR(CONCATENATE(VLOOKUP(G753,'LOOK-UP TABLES'!$E$9:$J$32,5,FALSE),C753,D753,VLOOKUP(G753,'LOOK-UP TABLES'!$E$9:$J$32,6,FALSE),E753),"")</f>
        <v>I_1103-00</v>
      </c>
      <c r="G753" s="29" t="s">
        <v>1042</v>
      </c>
      <c r="H753" s="26" t="str">
        <f>IFERROR(VLOOKUP(G753,'LOOK-UP TABLES'!$E$9:$J$32,2,FALSE),"")</f>
        <v>AI</v>
      </c>
      <c r="I753" s="29" t="str">
        <f>IFERROR(VLOOKUP(G753,'LOOK-UP TABLES'!$E$9:$J$32,3,FALSE),"")</f>
        <v>4-20mA</v>
      </c>
      <c r="J753" s="21" t="s">
        <v>1182</v>
      </c>
      <c r="K753" s="513" t="str">
        <f t="shared" ref="K753:K760" si="287">IF(J753&lt;&gt;"",CONCATENATE(J753,L753),"SPARE")</f>
        <v>SL3-BH-GB1-TT1</v>
      </c>
      <c r="L753" s="67"/>
      <c r="M753" s="143" t="str">
        <f>IF($J753&lt;&gt;"",IF(VLOOKUP($J753,INSTRUMENT_LIST!$L$10:$R$716,3,FALSE)=0,"",VLOOKUP($J753,INSTRUMENT_LIST!$L$10:$R$716,3,FALSE)),"")</f>
        <v>Shiploader 3</v>
      </c>
      <c r="N753" s="143" t="str">
        <f>IF($J753&lt;&gt;"",IF(VLOOKUP($J753,INSTRUMENT_LIST!$L$10:$R$716,4,FALSE)=0,"",VLOOKUP($J753,INSTRUMENT_LIST!$L$10:$R$716,4,FALSE)),"")&amp;" "&amp;IF($J753&lt;&gt;"",IF(VLOOKUP($J753,INSTRUMENT_LIST!$L$10:$R$716,5,FALSE)=0,"",SUBSTITUTE(VLOOKUP($J753,INSTRUMENT_LIST!$L$10:$R$716,5,FALSE),"LOCAL CONTROL STATION","LCS")),"")</f>
        <v>Boom Hoist Gearbox 1</v>
      </c>
      <c r="O753" s="143" t="str">
        <f>IF($J753&lt;&gt;"",IF(VLOOKUP($J753,INSTRUMENT_LIST!$L$10:$R$716,6,FALSE)=0,"",VLOOKUP($J753,INSTRUMENT_LIST!$L$10:$R$716,6,FALSE)),"")</f>
        <v>Oil</v>
      </c>
      <c r="P753" s="143" t="str">
        <f>IF($J753&lt;&gt;"",IF(VLOOKUP($J753,INSTRUMENT_LIST!$L$10:$R$716,7,FALSE)=0,"",VLOOKUP($J753,INSTRUMENT_LIST!$L$10:$R$716,7,FALSE)),"")</f>
        <v>Temperature Transmitter</v>
      </c>
      <c r="Q753" s="143" t="str">
        <f t="shared" ref="Q753:Q760" si="288">CONCATENATE(M753,IF(M753&lt;&gt;""," ",""),N753,IF(N753&lt;&gt;""," ",""),O753,IF(O753&lt;&gt;""," ",""),P753,IF(P753&lt;&gt;""," ",""))</f>
        <v xml:space="preserve">Shiploader 3 Boom Hoist Gearbox 1 Oil Temperature Transmitter </v>
      </c>
      <c r="R753" s="143"/>
      <c r="S753" s="160"/>
      <c r="T753" s="160"/>
      <c r="U753" s="160"/>
      <c r="V753" s="160"/>
      <c r="W753" s="160"/>
      <c r="X753" s="160"/>
      <c r="Y753" s="160"/>
      <c r="Z753" s="160"/>
      <c r="AA753" s="160"/>
      <c r="AB753" s="68" t="str">
        <f t="shared" ref="AB753:AB760" si="289">IF((OR(H753="AI",H753="AO")),CONCATENATE(H753,"_",C753,D753,"_CH[",E753,"]"),CONCATENATE(H753,"_",C753,D753,".",E753))</f>
        <v>AI_1103_CH[00]</v>
      </c>
      <c r="AC753" s="26"/>
      <c r="AD753" s="146"/>
      <c r="AE753" s="69" t="str">
        <f t="shared" ref="AE753:AE760" si="290">B753</f>
        <v>SL3-BH-RCP1</v>
      </c>
    </row>
    <row r="754" spans="1:31" ht="15" customHeight="1" x14ac:dyDescent="0.25">
      <c r="A754" s="260" t="s">
        <v>9</v>
      </c>
      <c r="B754" s="253" t="s">
        <v>373</v>
      </c>
      <c r="C754" s="145">
        <v>11</v>
      </c>
      <c r="D754" s="70" t="str">
        <f t="shared" ref="D754:D760" si="291">D753</f>
        <v>03</v>
      </c>
      <c r="E754" s="70" t="s">
        <v>645</v>
      </c>
      <c r="F754" s="29" t="str">
        <f>IFERROR(CONCATENATE(VLOOKUP(G754,'LOOK-UP TABLES'!$E$9:$J$32,5,FALSE),C754,D754,VLOOKUP(G754,'LOOK-UP TABLES'!$E$9:$J$32,6,FALSE),E754),"")</f>
        <v>I_1103-01</v>
      </c>
      <c r="G754" s="71" t="s">
        <v>1042</v>
      </c>
      <c r="H754" s="26" t="str">
        <f>IFERROR(VLOOKUP(G754,'LOOK-UP TABLES'!$E$9:$J$32,2,FALSE),"")</f>
        <v>AI</v>
      </c>
      <c r="I754" s="29" t="str">
        <f>IFERROR(VLOOKUP(G754,'LOOK-UP TABLES'!$E$9:$J$32,3,FALSE),"")</f>
        <v>4-20mA</v>
      </c>
      <c r="J754" s="21" t="s">
        <v>1183</v>
      </c>
      <c r="K754" s="513" t="str">
        <f t="shared" si="287"/>
        <v>SL3-BH-GB2-TT1</v>
      </c>
      <c r="L754" s="72"/>
      <c r="M754" s="143" t="str">
        <f>IF($J754&lt;&gt;"",IF(VLOOKUP($J754,INSTRUMENT_LIST!$L$10:$R$716,3,FALSE)=0,"",VLOOKUP($J754,INSTRUMENT_LIST!$L$10:$R$716,3,FALSE)),"")</f>
        <v>Shiploader 3</v>
      </c>
      <c r="N754" s="143" t="str">
        <f>IF($J754&lt;&gt;"",IF(VLOOKUP($J754,INSTRUMENT_LIST!$L$10:$R$716,4,FALSE)=0,"",VLOOKUP($J754,INSTRUMENT_LIST!$L$10:$R$716,4,FALSE)),"")&amp;" "&amp;IF($J754&lt;&gt;"",IF(VLOOKUP($J754,INSTRUMENT_LIST!$L$10:$R$716,5,FALSE)=0,"",SUBSTITUTE(VLOOKUP($J754,INSTRUMENT_LIST!$L$10:$R$716,5,FALSE),"LOCAL CONTROL STATION","LCS")),"")</f>
        <v>Boom Hoist Gearbox 2</v>
      </c>
      <c r="O754" s="143" t="str">
        <f>IF($J754&lt;&gt;"",IF(VLOOKUP($J754,INSTRUMENT_LIST!$L$10:$R$716,6,FALSE)=0,"",VLOOKUP($J754,INSTRUMENT_LIST!$L$10:$R$716,6,FALSE)),"")</f>
        <v>Oil</v>
      </c>
      <c r="P754" s="143" t="str">
        <f>IF($J754&lt;&gt;"",IF(VLOOKUP($J754,INSTRUMENT_LIST!$L$10:$R$716,7,FALSE)=0,"",VLOOKUP($J754,INSTRUMENT_LIST!$L$10:$R$716,7,FALSE)),"")</f>
        <v>Temperature Transmitter</v>
      </c>
      <c r="Q754" s="143" t="str">
        <f t="shared" si="288"/>
        <v xml:space="preserve">Shiploader 3 Boom Hoist Gearbox 2 Oil Temperature Transmitter </v>
      </c>
      <c r="R754" s="143"/>
      <c r="S754" s="160"/>
      <c r="T754" s="160"/>
      <c r="U754" s="160"/>
      <c r="V754" s="160"/>
      <c r="W754" s="160"/>
      <c r="X754" s="160"/>
      <c r="Y754" s="160"/>
      <c r="Z754" s="160"/>
      <c r="AA754" s="160"/>
      <c r="AB754" s="68" t="str">
        <f t="shared" si="289"/>
        <v>AI_1103_CH[01]</v>
      </c>
      <c r="AC754" s="55"/>
      <c r="AD754" s="55"/>
      <c r="AE754" s="38" t="str">
        <f t="shared" si="290"/>
        <v>SL3-BH-RCP1</v>
      </c>
    </row>
    <row r="755" spans="1:31" ht="15" customHeight="1" x14ac:dyDescent="0.25">
      <c r="A755" s="260" t="s">
        <v>9</v>
      </c>
      <c r="B755" s="253" t="s">
        <v>373</v>
      </c>
      <c r="C755" s="145">
        <v>11</v>
      </c>
      <c r="D755" s="70" t="str">
        <f t="shared" si="291"/>
        <v>03</v>
      </c>
      <c r="E755" s="70" t="s">
        <v>660</v>
      </c>
      <c r="F755" s="29" t="str">
        <f>IFERROR(CONCATENATE(VLOOKUP(G755,'LOOK-UP TABLES'!$E$9:$J$32,5,FALSE),C755,D755,VLOOKUP(G755,'LOOK-UP TABLES'!$E$9:$J$32,6,FALSE),E755),"")</f>
        <v>I_1103-02</v>
      </c>
      <c r="G755" s="71" t="s">
        <v>1042</v>
      </c>
      <c r="H755" s="26" t="str">
        <f>IFERROR(VLOOKUP(G755,'LOOK-UP TABLES'!$E$9:$J$32,2,FALSE),"")</f>
        <v>AI</v>
      </c>
      <c r="I755" s="29" t="str">
        <f>IFERROR(VLOOKUP(G755,'LOOK-UP TABLES'!$E$9:$J$32,3,FALSE),"")</f>
        <v>4-20mA</v>
      </c>
      <c r="J755" s="138" t="s">
        <v>1184</v>
      </c>
      <c r="K755" s="513" t="str">
        <f t="shared" si="287"/>
        <v>SL3-BH-HPU1-TT1</v>
      </c>
      <c r="L755" s="72"/>
      <c r="M755" s="143" t="str">
        <f>IF($J755&lt;&gt;"",IF(VLOOKUP($J755,INSTRUMENT_LIST!$L$10:$R$716,3,FALSE)=0,"",VLOOKUP($J755,INSTRUMENT_LIST!$L$10:$R$716,3,FALSE)),"")</f>
        <v>Shiploader 3</v>
      </c>
      <c r="N755" s="143" t="str">
        <f>IF($J755&lt;&gt;"",IF(VLOOKUP($J755,INSTRUMENT_LIST!$L$10:$R$716,4,FALSE)=0,"",VLOOKUP($J755,INSTRUMENT_LIST!$L$10:$R$716,4,FALSE)),"")&amp;" "&amp;IF($J755&lt;&gt;"",IF(VLOOKUP($J755,INSTRUMENT_LIST!$L$10:$R$716,5,FALSE)=0,"",SUBSTITUTE(VLOOKUP($J755,INSTRUMENT_LIST!$L$10:$R$716,5,FALSE),"LOCAL CONTROL STATION","LCS")),"")</f>
        <v>Boom Hoist Emergency Brake HPU 1</v>
      </c>
      <c r="O755" s="143" t="str">
        <f>IF($J755&lt;&gt;"",IF(VLOOKUP($J755,INSTRUMENT_LIST!$L$10:$R$716,6,FALSE)=0,"",VLOOKUP($J755,INSTRUMENT_LIST!$L$10:$R$716,6,FALSE)),"")</f>
        <v>Oil</v>
      </c>
      <c r="P755" s="143" t="str">
        <f>IF($J755&lt;&gt;"",IF(VLOOKUP($J755,INSTRUMENT_LIST!$L$10:$R$716,7,FALSE)=0,"",VLOOKUP($J755,INSTRUMENT_LIST!$L$10:$R$716,7,FALSE)),"")</f>
        <v>Temperature Transmitter</v>
      </c>
      <c r="Q755" s="143" t="str">
        <f t="shared" si="288"/>
        <v xml:space="preserve">Shiploader 3 Boom Hoist Emergency Brake HPU 1 Oil Temperature Transmitter </v>
      </c>
      <c r="R755" s="143"/>
      <c r="S755" s="160"/>
      <c r="T755" s="160"/>
      <c r="U755" s="160"/>
      <c r="V755" s="160"/>
      <c r="W755" s="160"/>
      <c r="X755" s="160"/>
      <c r="Y755" s="160"/>
      <c r="Z755" s="160"/>
      <c r="AA755" s="160"/>
      <c r="AB755" s="68" t="str">
        <f t="shared" si="289"/>
        <v>AI_1103_CH[02]</v>
      </c>
      <c r="AC755" s="55"/>
      <c r="AD755" s="55"/>
      <c r="AE755" s="38" t="str">
        <f t="shared" si="290"/>
        <v>SL3-BH-RCP1</v>
      </c>
    </row>
    <row r="756" spans="1:31" ht="15" customHeight="1" x14ac:dyDescent="0.25">
      <c r="A756" s="260" t="s">
        <v>9</v>
      </c>
      <c r="B756" s="253" t="s">
        <v>373</v>
      </c>
      <c r="C756" s="145">
        <v>11</v>
      </c>
      <c r="D756" s="70" t="str">
        <f t="shared" si="291"/>
        <v>03</v>
      </c>
      <c r="E756" s="70" t="s">
        <v>661</v>
      </c>
      <c r="F756" s="29" t="str">
        <f>IFERROR(CONCATENATE(VLOOKUP(G756,'LOOK-UP TABLES'!$E$9:$J$32,5,FALSE),C756,D756,VLOOKUP(G756,'LOOK-UP TABLES'!$E$9:$J$32,6,FALSE),E756),"")</f>
        <v>I_1103-03</v>
      </c>
      <c r="G756" s="71" t="s">
        <v>1042</v>
      </c>
      <c r="H756" s="26" t="str">
        <f>IFERROR(VLOOKUP(G756,'LOOK-UP TABLES'!$E$9:$J$32,2,FALSE),"")</f>
        <v>AI</v>
      </c>
      <c r="I756" s="29" t="str">
        <f>IFERROR(VLOOKUP(G756,'LOOK-UP TABLES'!$E$9:$J$32,3,FALSE),"")</f>
        <v>4-20mA</v>
      </c>
      <c r="J756" s="138" t="s">
        <v>1185</v>
      </c>
      <c r="K756" s="513" t="str">
        <f t="shared" si="287"/>
        <v>SL3-BH-HPU2-TT1</v>
      </c>
      <c r="L756" s="72"/>
      <c r="M756" s="143" t="str">
        <f>IF($J756&lt;&gt;"",IF(VLOOKUP($J756,INSTRUMENT_LIST!$L$10:$R$716,3,FALSE)=0,"",VLOOKUP($J756,INSTRUMENT_LIST!$L$10:$R$716,3,FALSE)),"")</f>
        <v>Shiploader 3</v>
      </c>
      <c r="N756" s="143" t="str">
        <f>IF($J756&lt;&gt;"",IF(VLOOKUP($J756,INSTRUMENT_LIST!$L$10:$R$716,4,FALSE)=0,"",VLOOKUP($J756,INSTRUMENT_LIST!$L$10:$R$716,4,FALSE)),"")&amp;" "&amp;IF($J756&lt;&gt;"",IF(VLOOKUP($J756,INSTRUMENT_LIST!$L$10:$R$716,5,FALSE)=0,"",SUBSTITUTE(VLOOKUP($J756,INSTRUMENT_LIST!$L$10:$R$716,5,FALSE),"LOCAL CONTROL STATION","LCS")),"")</f>
        <v>Boom Hoist Emergency Brake HPU 2</v>
      </c>
      <c r="O756" s="143" t="str">
        <f>IF($J756&lt;&gt;"",IF(VLOOKUP($J756,INSTRUMENT_LIST!$L$10:$R$716,6,FALSE)=0,"",VLOOKUP($J756,INSTRUMENT_LIST!$L$10:$R$716,6,FALSE)),"")</f>
        <v>Oil</v>
      </c>
      <c r="P756" s="143" t="str">
        <f>IF($J756&lt;&gt;"",IF(VLOOKUP($J756,INSTRUMENT_LIST!$L$10:$R$716,7,FALSE)=0,"",VLOOKUP($J756,INSTRUMENT_LIST!$L$10:$R$716,7,FALSE)),"")</f>
        <v>Temperature Transmitter</v>
      </c>
      <c r="Q756" s="143" t="str">
        <f t="shared" si="288"/>
        <v xml:space="preserve">Shiploader 3 Boom Hoist Emergency Brake HPU 2 Oil Temperature Transmitter </v>
      </c>
      <c r="R756" s="143"/>
      <c r="S756" s="160"/>
      <c r="T756" s="160"/>
      <c r="U756" s="160"/>
      <c r="V756" s="160"/>
      <c r="W756" s="160"/>
      <c r="X756" s="160"/>
      <c r="Y756" s="160"/>
      <c r="Z756" s="160"/>
      <c r="AA756" s="160"/>
      <c r="AB756" s="68" t="str">
        <f t="shared" si="289"/>
        <v>AI_1103_CH[03]</v>
      </c>
      <c r="AC756" s="55"/>
      <c r="AD756" s="55"/>
      <c r="AE756" s="38" t="str">
        <f t="shared" si="290"/>
        <v>SL3-BH-RCP1</v>
      </c>
    </row>
    <row r="757" spans="1:31" ht="15" customHeight="1" x14ac:dyDescent="0.25">
      <c r="A757" s="260" t="s">
        <v>9</v>
      </c>
      <c r="B757" s="253" t="s">
        <v>373</v>
      </c>
      <c r="C757" s="145">
        <v>11</v>
      </c>
      <c r="D757" s="70" t="str">
        <f t="shared" si="291"/>
        <v>03</v>
      </c>
      <c r="E757" s="70" t="s">
        <v>676</v>
      </c>
      <c r="F757" s="29" t="str">
        <f>IFERROR(CONCATENATE(VLOOKUP(G757,'LOOK-UP TABLES'!$E$9:$J$32,5,FALSE),C757,D757,VLOOKUP(G757,'LOOK-UP TABLES'!$E$9:$J$32,6,FALSE),E757),"")</f>
        <v>I_1103-04</v>
      </c>
      <c r="G757" s="71" t="s">
        <v>1042</v>
      </c>
      <c r="H757" s="26" t="str">
        <f>IFERROR(VLOOKUP(G757,'LOOK-UP TABLES'!$E$9:$J$32,2,FALSE),"")</f>
        <v>AI</v>
      </c>
      <c r="I757" s="29" t="str">
        <f>IFERROR(VLOOKUP(G757,'LOOK-UP TABLES'!$E$9:$J$32,3,FALSE),"")</f>
        <v>4-20mA</v>
      </c>
      <c r="J757" s="21" t="s">
        <v>1186</v>
      </c>
      <c r="K757" s="513" t="str">
        <f t="shared" si="287"/>
        <v>SL3-BH-WT1</v>
      </c>
      <c r="L757" s="72"/>
      <c r="M757" s="143" t="str">
        <f>IF($J757&lt;&gt;"",IF(VLOOKUP($J757,INSTRUMENT_LIST!$L$10:$R$716,3,FALSE)=0,"",VLOOKUP($J757,INSTRUMENT_LIST!$L$10:$R$716,3,FALSE)),"")</f>
        <v>Shiploader 3</v>
      </c>
      <c r="N757" s="143" t="str">
        <f>IF($J757&lt;&gt;"",IF(VLOOKUP($J757,INSTRUMENT_LIST!$L$10:$R$716,4,FALSE)=0,"",VLOOKUP($J757,INSTRUMENT_LIST!$L$10:$R$716,4,FALSE)),"")&amp;" "&amp;IF($J757&lt;&gt;"",IF(VLOOKUP($J757,INSTRUMENT_LIST!$L$10:$R$716,5,FALSE)=0,"",SUBSTITUTE(VLOOKUP($J757,INSTRUMENT_LIST!$L$10:$R$716,5,FALSE),"LOCAL CONTROL STATION","LCS")),"")</f>
        <v>Boom Hoist Left Rope</v>
      </c>
      <c r="O757" s="143" t="str">
        <f>IF($J757&lt;&gt;"",IF(VLOOKUP($J757,INSTRUMENT_LIST!$L$10:$R$716,6,FALSE)=0,"",VLOOKUP($J757,INSTRUMENT_LIST!$L$10:$R$716,6,FALSE)),"")</f>
        <v>Tension</v>
      </c>
      <c r="P757" s="143" t="str">
        <f>IF($J757&lt;&gt;"",IF(VLOOKUP($J757,INSTRUMENT_LIST!$L$10:$R$716,7,FALSE)=0,"",VLOOKUP($J757,INSTRUMENT_LIST!$L$10:$R$716,7,FALSE)),"")</f>
        <v>Load Cell</v>
      </c>
      <c r="Q757" s="143" t="str">
        <f t="shared" si="288"/>
        <v xml:space="preserve">Shiploader 3 Boom Hoist Left Rope Tension Load Cell </v>
      </c>
      <c r="R757" s="143"/>
      <c r="S757" s="160"/>
      <c r="T757" s="160"/>
      <c r="U757" s="160"/>
      <c r="V757" s="160"/>
      <c r="W757" s="160"/>
      <c r="X757" s="160"/>
      <c r="Y757" s="160"/>
      <c r="Z757" s="160"/>
      <c r="AA757" s="160"/>
      <c r="AB757" s="68" t="str">
        <f t="shared" si="289"/>
        <v>AI_1103_CH[04]</v>
      </c>
      <c r="AC757" s="55"/>
      <c r="AD757" s="55"/>
      <c r="AE757" s="38" t="str">
        <f t="shared" si="290"/>
        <v>SL3-BH-RCP1</v>
      </c>
    </row>
    <row r="758" spans="1:31" ht="15" customHeight="1" x14ac:dyDescent="0.25">
      <c r="A758" s="260" t="s">
        <v>9</v>
      </c>
      <c r="B758" s="253" t="s">
        <v>373</v>
      </c>
      <c r="C758" s="145">
        <v>11</v>
      </c>
      <c r="D758" s="70" t="str">
        <f t="shared" si="291"/>
        <v>03</v>
      </c>
      <c r="E758" s="70" t="s">
        <v>678</v>
      </c>
      <c r="F758" s="29" t="str">
        <f>IFERROR(CONCATENATE(VLOOKUP(G758,'LOOK-UP TABLES'!$E$9:$J$32,5,FALSE),C758,D758,VLOOKUP(G758,'LOOK-UP TABLES'!$E$9:$J$32,6,FALSE),E758),"")</f>
        <v>I_1103-05</v>
      </c>
      <c r="G758" s="71" t="s">
        <v>1042</v>
      </c>
      <c r="H758" s="26" t="str">
        <f>IFERROR(VLOOKUP(G758,'LOOK-UP TABLES'!$E$9:$J$32,2,FALSE),"")</f>
        <v>AI</v>
      </c>
      <c r="I758" s="29" t="str">
        <f>IFERROR(VLOOKUP(G758,'LOOK-UP TABLES'!$E$9:$J$32,3,FALSE),"")</f>
        <v>4-20mA</v>
      </c>
      <c r="J758" s="21" t="s">
        <v>1187</v>
      </c>
      <c r="K758" s="513" t="str">
        <f t="shared" si="287"/>
        <v>SL3-BH-WT2</v>
      </c>
      <c r="L758" s="72"/>
      <c r="M758" s="143" t="str">
        <f>IF($J758&lt;&gt;"",IF(VLOOKUP($J758,INSTRUMENT_LIST!$L$10:$R$716,3,FALSE)=0,"",VLOOKUP($J758,INSTRUMENT_LIST!$L$10:$R$716,3,FALSE)),"")</f>
        <v>Shiploader 3</v>
      </c>
      <c r="N758" s="143" t="str">
        <f>IF($J758&lt;&gt;"",IF(VLOOKUP($J758,INSTRUMENT_LIST!$L$10:$R$716,4,FALSE)=0,"",VLOOKUP($J758,INSTRUMENT_LIST!$L$10:$R$716,4,FALSE)),"")&amp;" "&amp;IF($J758&lt;&gt;"",IF(VLOOKUP($J758,INSTRUMENT_LIST!$L$10:$R$716,5,FALSE)=0,"",SUBSTITUTE(VLOOKUP($J758,INSTRUMENT_LIST!$L$10:$R$716,5,FALSE),"LOCAL CONTROL STATION","LCS")),"")</f>
        <v>Boom Hoist Right Rope</v>
      </c>
      <c r="O758" s="143" t="str">
        <f>IF($J758&lt;&gt;"",IF(VLOOKUP($J758,INSTRUMENT_LIST!$L$10:$R$716,6,FALSE)=0,"",VLOOKUP($J758,INSTRUMENT_LIST!$L$10:$R$716,6,FALSE)),"")</f>
        <v>Tension</v>
      </c>
      <c r="P758" s="143" t="str">
        <f>IF($J758&lt;&gt;"",IF(VLOOKUP($J758,INSTRUMENT_LIST!$L$10:$R$716,7,FALSE)=0,"",VLOOKUP($J758,INSTRUMENT_LIST!$L$10:$R$716,7,FALSE)),"")</f>
        <v>Load Cell</v>
      </c>
      <c r="Q758" s="143" t="str">
        <f t="shared" si="288"/>
        <v xml:space="preserve">Shiploader 3 Boom Hoist Right Rope Tension Load Cell </v>
      </c>
      <c r="R758" s="143"/>
      <c r="S758" s="160"/>
      <c r="T758" s="160"/>
      <c r="U758" s="160"/>
      <c r="V758" s="160"/>
      <c r="W758" s="160"/>
      <c r="X758" s="160"/>
      <c r="Y758" s="160"/>
      <c r="Z758" s="160"/>
      <c r="AA758" s="160"/>
      <c r="AB758" s="68" t="str">
        <f t="shared" si="289"/>
        <v>AI_1103_CH[05]</v>
      </c>
      <c r="AC758" s="55"/>
      <c r="AD758" s="55"/>
      <c r="AE758" s="38" t="str">
        <f t="shared" si="290"/>
        <v>SL3-BH-RCP1</v>
      </c>
    </row>
    <row r="759" spans="1:31" ht="15" customHeight="1" x14ac:dyDescent="0.25">
      <c r="A759" s="260" t="s">
        <v>9</v>
      </c>
      <c r="B759" s="253" t="s">
        <v>373</v>
      </c>
      <c r="C759" s="145">
        <v>11</v>
      </c>
      <c r="D759" s="70" t="str">
        <f t="shared" si="291"/>
        <v>03</v>
      </c>
      <c r="E759" s="70" t="s">
        <v>679</v>
      </c>
      <c r="F759" s="29" t="str">
        <f>IFERROR(CONCATENATE(VLOOKUP(G759,'LOOK-UP TABLES'!$E$9:$J$32,5,FALSE),C759,D759,VLOOKUP(G759,'LOOK-UP TABLES'!$E$9:$J$32,6,FALSE),E759),"")</f>
        <v>I_1103-06</v>
      </c>
      <c r="G759" s="71" t="s">
        <v>1042</v>
      </c>
      <c r="H759" s="26" t="str">
        <f>IFERROR(VLOOKUP(G759,'LOOK-UP TABLES'!$E$9:$J$32,2,FALSE),"")</f>
        <v>AI</v>
      </c>
      <c r="I759" s="29" t="str">
        <f>IFERROR(VLOOKUP(G759,'LOOK-UP TABLES'!$E$9:$J$32,3,FALSE),"")</f>
        <v>4-20mA</v>
      </c>
      <c r="J759" s="21"/>
      <c r="K759" s="55" t="str">
        <f t="shared" si="287"/>
        <v>SPARE</v>
      </c>
      <c r="L759" s="72"/>
      <c r="M759" s="143" t="str">
        <f>IF($J759&lt;&gt;"",IF(VLOOKUP($J759,INSTRUMENT_LIST!$L$10:$R$716,3,FALSE)=0,"",VLOOKUP($J759,INSTRUMENT_LIST!$L$10:$R$716,3,FALSE)),"")</f>
        <v/>
      </c>
      <c r="N759" s="143" t="str">
        <f>IF($J759&lt;&gt;"",IF(VLOOKUP($J759,INSTRUMENT_LIST!$L$10:$R$716,4,FALSE)=0,"",VLOOKUP($J759,INSTRUMENT_LIST!$L$10:$R$716,4,FALSE)),"")&amp;" "&amp;IF($J759&lt;&gt;"",IF(VLOOKUP($J759,INSTRUMENT_LIST!$L$10:$R$716,5,FALSE)=0,"",SUBSTITUTE(VLOOKUP($J759,INSTRUMENT_LIST!$L$10:$R$716,5,FALSE),"LOCAL CONTROL STATION","LCS")),"")</f>
        <v xml:space="preserve"> </v>
      </c>
      <c r="O759" s="143" t="str">
        <f>IF($J759&lt;&gt;"",IF(VLOOKUP($J759,INSTRUMENT_LIST!$L$10:$R$716,6,FALSE)=0,"",VLOOKUP($J759,INSTRUMENT_LIST!$L$10:$R$716,6,FALSE)),"")</f>
        <v/>
      </c>
      <c r="P759" s="143" t="str">
        <f>IF($J759&lt;&gt;"",IF(VLOOKUP($J759,INSTRUMENT_LIST!$L$10:$R$716,7,FALSE)=0,"",VLOOKUP($J759,INSTRUMENT_LIST!$L$10:$R$716,7,FALSE)),"")</f>
        <v/>
      </c>
      <c r="Q759" s="143" t="str">
        <f t="shared" si="288"/>
        <v xml:space="preserve">  </v>
      </c>
      <c r="R759" s="143"/>
      <c r="S759" s="160"/>
      <c r="T759" s="160"/>
      <c r="U759" s="160"/>
      <c r="V759" s="160"/>
      <c r="W759" s="160"/>
      <c r="X759" s="160"/>
      <c r="Y759" s="160"/>
      <c r="Z759" s="160"/>
      <c r="AA759" s="160"/>
      <c r="AB759" s="68" t="str">
        <f t="shared" si="289"/>
        <v>AI_1103_CH[06]</v>
      </c>
      <c r="AC759" s="55"/>
      <c r="AD759" s="55"/>
      <c r="AE759" s="38" t="str">
        <f t="shared" si="290"/>
        <v>SL3-BH-RCP1</v>
      </c>
    </row>
    <row r="760" spans="1:31" ht="15" customHeight="1" x14ac:dyDescent="0.25">
      <c r="A760" s="260" t="s">
        <v>9</v>
      </c>
      <c r="B760" s="253" t="s">
        <v>373</v>
      </c>
      <c r="C760" s="145">
        <v>11</v>
      </c>
      <c r="D760" s="70" t="str">
        <f t="shared" si="291"/>
        <v>03</v>
      </c>
      <c r="E760" s="70" t="s">
        <v>680</v>
      </c>
      <c r="F760" s="29" t="str">
        <f>IFERROR(CONCATENATE(VLOOKUP(G760,'LOOK-UP TABLES'!$E$9:$J$32,5,FALSE),C760,D760,VLOOKUP(G760,'LOOK-UP TABLES'!$E$9:$J$32,6,FALSE),E760),"")</f>
        <v>I_1103-07</v>
      </c>
      <c r="G760" s="71" t="s">
        <v>1042</v>
      </c>
      <c r="H760" s="26" t="str">
        <f>IFERROR(VLOOKUP(G760,'LOOK-UP TABLES'!$E$9:$J$32,2,FALSE),"")</f>
        <v>AI</v>
      </c>
      <c r="I760" s="29" t="str">
        <f>IFERROR(VLOOKUP(G760,'LOOK-UP TABLES'!$E$9:$J$32,3,FALSE),"")</f>
        <v>4-20mA</v>
      </c>
      <c r="J760" s="21"/>
      <c r="K760" s="55" t="str">
        <f t="shared" si="287"/>
        <v>SPARE</v>
      </c>
      <c r="L760" s="72"/>
      <c r="M760" s="143" t="str">
        <f>IF($J760&lt;&gt;"",IF(VLOOKUP($J760,INSTRUMENT_LIST!$L$10:$R$716,3,FALSE)=0,"",VLOOKUP($J760,INSTRUMENT_LIST!$L$10:$R$716,3,FALSE)),"")</f>
        <v/>
      </c>
      <c r="N760" s="143" t="str">
        <f>IF($J760&lt;&gt;"",IF(VLOOKUP($J760,INSTRUMENT_LIST!$L$10:$R$716,4,FALSE)=0,"",VLOOKUP($J760,INSTRUMENT_LIST!$L$10:$R$716,4,FALSE)),"")&amp;" "&amp;IF($J760&lt;&gt;"",IF(VLOOKUP($J760,INSTRUMENT_LIST!$L$10:$R$716,5,FALSE)=0,"",SUBSTITUTE(VLOOKUP($J760,INSTRUMENT_LIST!$L$10:$R$716,5,FALSE),"LOCAL CONTROL STATION","LCS")),"")</f>
        <v xml:space="preserve"> </v>
      </c>
      <c r="O760" s="143" t="str">
        <f>IF($J760&lt;&gt;"",IF(VLOOKUP($J760,INSTRUMENT_LIST!$L$10:$R$716,6,FALSE)=0,"",VLOOKUP($J760,INSTRUMENT_LIST!$L$10:$R$716,6,FALSE)),"")</f>
        <v/>
      </c>
      <c r="P760" s="143" t="str">
        <f>IF($J760&lt;&gt;"",IF(VLOOKUP($J760,INSTRUMENT_LIST!$L$10:$R$716,7,FALSE)=0,"",VLOOKUP($J760,INSTRUMENT_LIST!$L$10:$R$716,7,FALSE)),"")</f>
        <v/>
      </c>
      <c r="Q760" s="143" t="str">
        <f t="shared" si="288"/>
        <v xml:space="preserve">  </v>
      </c>
      <c r="R760" s="143"/>
      <c r="S760" s="160"/>
      <c r="T760" s="160"/>
      <c r="U760" s="160"/>
      <c r="V760" s="160"/>
      <c r="W760" s="160"/>
      <c r="X760" s="160"/>
      <c r="Y760" s="160"/>
      <c r="Z760" s="160"/>
      <c r="AA760" s="160"/>
      <c r="AB760" s="68" t="str">
        <f t="shared" si="289"/>
        <v>AI_1103_CH[07]</v>
      </c>
      <c r="AC760" s="55"/>
      <c r="AD760" s="55"/>
      <c r="AE760" s="38" t="str">
        <f t="shared" si="290"/>
        <v>SL3-BH-RCP1</v>
      </c>
    </row>
    <row r="761" spans="1:31" ht="15" customHeight="1" x14ac:dyDescent="0.25">
      <c r="A761" s="70"/>
      <c r="B761" s="254"/>
      <c r="C761" s="57"/>
      <c r="D761" s="59"/>
      <c r="E761" s="38"/>
      <c r="F761" s="38"/>
      <c r="G761" s="38"/>
      <c r="I761" s="38"/>
      <c r="J761" s="22"/>
      <c r="M761" s="78"/>
      <c r="N761" s="78"/>
      <c r="O761" s="78"/>
      <c r="P761" s="36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57"/>
      <c r="AD761" s="57"/>
    </row>
    <row r="762" spans="1:31" ht="15" customHeight="1" x14ac:dyDescent="0.25">
      <c r="A762" s="263" t="s">
        <v>9</v>
      </c>
      <c r="B762" s="261" t="s">
        <v>373</v>
      </c>
      <c r="C762" s="146">
        <v>11</v>
      </c>
      <c r="D762" s="73" t="s">
        <v>676</v>
      </c>
      <c r="E762" s="70" t="s">
        <v>786</v>
      </c>
      <c r="F762" s="29" t="str">
        <f>IFERROR(CONCATENATE(VLOOKUP(G762,'LOOK-UP TABLES'!$E$9:$J$32,5,FALSE),C762,D762,VLOOKUP(G762,'LOOK-UP TABLES'!$E$9:$J$32,6,FALSE),E762),"")</f>
        <v>I_1104-00</v>
      </c>
      <c r="G762" s="518" t="s">
        <v>1045</v>
      </c>
      <c r="H762" s="519" t="str">
        <f>IFERROR(VLOOKUP(G762,'LOOK-UP TABLES'!$E$9:$J$32,2,FALSE),"")</f>
        <v>DI</v>
      </c>
      <c r="I762" s="518" t="str">
        <f>IFERROR(VLOOKUP(G762,'LOOK-UP TABLES'!$E$9:$J$32,3,FALSE),"")</f>
        <v>24VDC</v>
      </c>
      <c r="J762" s="75" t="s">
        <v>1188</v>
      </c>
      <c r="K762" s="513" t="str">
        <f t="shared" ref="K762:K777" si="292">IF(J762&lt;&gt;"",CONCATENATE(J762,L762),"SPARE")</f>
        <v>SL3-BH-BK1-ZPX1</v>
      </c>
      <c r="L762" s="72"/>
      <c r="M762" s="143" t="str">
        <f>IF($J762&lt;&gt;"",IF(VLOOKUP($J762,INSTRUMENT_LIST!$L$10:$R$716,3,FALSE)=0,"",VLOOKUP($J762,INSTRUMENT_LIST!$L$10:$R$716,3,FALSE)),"")</f>
        <v>Shiploader 3</v>
      </c>
      <c r="N762" s="143" t="str">
        <f>IF($J762&lt;&gt;"",IF(VLOOKUP($J762,INSTRUMENT_LIST!$L$10:$R$716,4,FALSE)=0,"",VLOOKUP($J762,INSTRUMENT_LIST!$L$10:$R$716,4,FALSE)),"")&amp;" "&amp;IF($J762&lt;&gt;"",IF(VLOOKUP($J762,INSTRUMENT_LIST!$L$10:$R$716,5,FALSE)=0,"",SUBSTITUTE(VLOOKUP($J762,INSTRUMENT_LIST!$L$10:$R$716,5,FALSE),"LOCAL CONTROL STATION","LCS")),"")</f>
        <v>Boom Hoist Hydraulic Safety Brake 1</v>
      </c>
      <c r="O762" s="143" t="str">
        <f>IF($J762&lt;&gt;"",IF(VLOOKUP($J762,INSTRUMENT_LIST!$L$10:$R$716,6,FALSE)=0,"",VLOOKUP($J762,INSTRUMENT_LIST!$L$10:$R$716,6,FALSE)),"")</f>
        <v>Caliper 1 Released</v>
      </c>
      <c r="P762" s="143" t="str">
        <f>IF($J762&lt;&gt;"",IF(VLOOKUP($J762,INSTRUMENT_LIST!$L$10:$R$716,7,FALSE)=0,"",VLOOKUP($J762,INSTRUMENT_LIST!$L$10:$R$716,7,FALSE)),"")</f>
        <v>Proximity Switch</v>
      </c>
      <c r="Q762" s="143" t="str">
        <f t="shared" ref="Q762:Q777" si="293">CONCATENATE(M762,IF(M762&lt;&gt;""," ",""),N762,IF(N762&lt;&gt;""," ",""),O762,IF(O762&lt;&gt;""," ",""),P762,IF(P762&lt;&gt;""," ",""))</f>
        <v xml:space="preserve">Shiploader 3 Boom Hoist Hydraulic Safety Brake 1 Caliper 1 Released Proximity Switch </v>
      </c>
      <c r="R762" s="160"/>
      <c r="S762" s="160"/>
      <c r="T762" s="160"/>
      <c r="U762" s="160"/>
      <c r="V762" s="160"/>
      <c r="W762" s="160"/>
      <c r="X762" s="160"/>
      <c r="Y762" s="160"/>
      <c r="Z762" s="160"/>
      <c r="AA762" s="160"/>
      <c r="AB762" s="68" t="str">
        <f t="shared" ref="AB762:AB777" si="294">IF((OR(H762="AI",H762="AO")),CONCATENATE(H762,"_",C762,D762,"_CH[",E762,"]"),CONCATENATE(H762,"_",C762,D762,".",E762))</f>
        <v>DI_1104.00</v>
      </c>
      <c r="AC762" s="75"/>
      <c r="AD762" s="55"/>
      <c r="AE762" s="38" t="str">
        <f t="shared" ref="AE762:AE778" si="295">B762</f>
        <v>SL3-BH-RCP1</v>
      </c>
    </row>
    <row r="763" spans="1:31" ht="15" customHeight="1" x14ac:dyDescent="0.25">
      <c r="A763" s="263" t="s">
        <v>9</v>
      </c>
      <c r="B763" s="261" t="s">
        <v>373</v>
      </c>
      <c r="C763" s="146">
        <v>11</v>
      </c>
      <c r="D763" s="70" t="str">
        <f t="shared" ref="D763:D777" si="296">D762</f>
        <v>04</v>
      </c>
      <c r="E763" s="70" t="s">
        <v>645</v>
      </c>
      <c r="F763" s="29" t="str">
        <f>IFERROR(CONCATENATE(VLOOKUP(G763,'LOOK-UP TABLES'!$E$9:$J$32,5,FALSE),C763,D763,VLOOKUP(G763,'LOOK-UP TABLES'!$E$9:$J$32,6,FALSE),E763),"")</f>
        <v>I_1104-01</v>
      </c>
      <c r="G763" s="518" t="s">
        <v>1045</v>
      </c>
      <c r="H763" s="519" t="str">
        <f>IFERROR(VLOOKUP(G763,'LOOK-UP TABLES'!$E$9:$J$32,2,FALSE),"")</f>
        <v>DI</v>
      </c>
      <c r="I763" s="518" t="str">
        <f>IFERROR(VLOOKUP(G763,'LOOK-UP TABLES'!$E$9:$J$32,3,FALSE),"")</f>
        <v>24VDC</v>
      </c>
      <c r="J763" s="75" t="s">
        <v>1189</v>
      </c>
      <c r="K763" s="513" t="str">
        <f t="shared" si="292"/>
        <v>SL3-BH-BK1-ZPX2</v>
      </c>
      <c r="L763" s="72"/>
      <c r="M763" s="143" t="str">
        <f>IF($J763&lt;&gt;"",IF(VLOOKUP($J763,INSTRUMENT_LIST!$L$10:$R$716,3,FALSE)=0,"",VLOOKUP($J763,INSTRUMENT_LIST!$L$10:$R$716,3,FALSE)),"")</f>
        <v>Shiploader 3</v>
      </c>
      <c r="N763" s="143" t="str">
        <f>IF($J763&lt;&gt;"",IF(VLOOKUP($J763,INSTRUMENT_LIST!$L$10:$R$716,4,FALSE)=0,"",VLOOKUP($J763,INSTRUMENT_LIST!$L$10:$R$716,4,FALSE)),"")&amp;" "&amp;IF($J763&lt;&gt;"",IF(VLOOKUP($J763,INSTRUMENT_LIST!$L$10:$R$716,5,FALSE)=0,"",SUBSTITUTE(VLOOKUP($J763,INSTRUMENT_LIST!$L$10:$R$716,5,FALSE),"LOCAL CONTROL STATION","LCS")),"")</f>
        <v>Boom Hoist Hydraulic Safety Brake 1</v>
      </c>
      <c r="O763" s="143" t="str">
        <f>IF($J763&lt;&gt;"",IF(VLOOKUP($J763,INSTRUMENT_LIST!$L$10:$R$716,6,FALSE)=0,"",VLOOKUP($J763,INSTRUMENT_LIST!$L$10:$R$716,6,FALSE)),"")</f>
        <v>Caliper 1 Wear</v>
      </c>
      <c r="P763" s="143" t="str">
        <f>IF($J763&lt;&gt;"",IF(VLOOKUP($J763,INSTRUMENT_LIST!$L$10:$R$716,7,FALSE)=0,"",VLOOKUP($J763,INSTRUMENT_LIST!$L$10:$R$716,7,FALSE)),"")</f>
        <v>Proximity Switch</v>
      </c>
      <c r="Q763" s="143" t="str">
        <f t="shared" si="293"/>
        <v xml:space="preserve">Shiploader 3 Boom Hoist Hydraulic Safety Brake 1 Caliper 1 Wear Proximity Switch </v>
      </c>
      <c r="R763" s="161"/>
      <c r="S763" s="161"/>
      <c r="T763" s="161"/>
      <c r="U763" s="160"/>
      <c r="V763" s="160"/>
      <c r="W763" s="160"/>
      <c r="X763" s="160"/>
      <c r="Y763" s="160"/>
      <c r="Z763" s="160"/>
      <c r="AA763" s="160"/>
      <c r="AB763" s="68" t="str">
        <f t="shared" si="294"/>
        <v>DI_1104.01</v>
      </c>
      <c r="AC763" s="55"/>
      <c r="AD763" s="55"/>
      <c r="AE763" s="38" t="str">
        <f t="shared" si="295"/>
        <v>SL3-BH-RCP1</v>
      </c>
    </row>
    <row r="764" spans="1:31" ht="15" customHeight="1" x14ac:dyDescent="0.25">
      <c r="A764" s="263" t="s">
        <v>9</v>
      </c>
      <c r="B764" s="261" t="s">
        <v>373</v>
      </c>
      <c r="C764" s="146">
        <v>11</v>
      </c>
      <c r="D764" s="70" t="str">
        <f t="shared" si="296"/>
        <v>04</v>
      </c>
      <c r="E764" s="70" t="s">
        <v>660</v>
      </c>
      <c r="F764" s="29" t="str">
        <f>IFERROR(CONCATENATE(VLOOKUP(G764,'LOOK-UP TABLES'!$E$9:$J$32,5,FALSE),C764,D764,VLOOKUP(G764,'LOOK-UP TABLES'!$E$9:$J$32,6,FALSE),E764),"")</f>
        <v>I_1104-02</v>
      </c>
      <c r="G764" s="518" t="s">
        <v>1045</v>
      </c>
      <c r="H764" s="519" t="str">
        <f>IFERROR(VLOOKUP(G764,'LOOK-UP TABLES'!$E$9:$J$32,2,FALSE),"")</f>
        <v>DI</v>
      </c>
      <c r="I764" s="518" t="str">
        <f>IFERROR(VLOOKUP(G764,'LOOK-UP TABLES'!$E$9:$J$32,3,FALSE),"")</f>
        <v>24VDC</v>
      </c>
      <c r="J764" s="21" t="s">
        <v>1190</v>
      </c>
      <c r="K764" s="513" t="str">
        <f t="shared" si="292"/>
        <v>SL3-BH-BK1-ZPX3</v>
      </c>
      <c r="L764" s="72"/>
      <c r="M764" s="143" t="str">
        <f>IF($J764&lt;&gt;"",IF(VLOOKUP($J764,INSTRUMENT_LIST!$L$10:$R$716,3,FALSE)=0,"",VLOOKUP($J764,INSTRUMENT_LIST!$L$10:$R$716,3,FALSE)),"")</f>
        <v>Shiploader 3</v>
      </c>
      <c r="N764" s="143" t="str">
        <f>IF($J764&lt;&gt;"",IF(VLOOKUP($J764,INSTRUMENT_LIST!$L$10:$R$716,4,FALSE)=0,"",VLOOKUP($J764,INSTRUMENT_LIST!$L$10:$R$716,4,FALSE)),"")&amp;" "&amp;IF($J764&lt;&gt;"",IF(VLOOKUP($J764,INSTRUMENT_LIST!$L$10:$R$716,5,FALSE)=0,"",SUBSTITUTE(VLOOKUP($J764,INSTRUMENT_LIST!$L$10:$R$716,5,FALSE),"LOCAL CONTROL STATION","LCS")),"")</f>
        <v>Boom Hoist Hydraulic Safety Brake 1</v>
      </c>
      <c r="O764" s="143" t="str">
        <f>IF($J764&lt;&gt;"",IF(VLOOKUP($J764,INSTRUMENT_LIST!$L$10:$R$716,6,FALSE)=0,"",VLOOKUP($J764,INSTRUMENT_LIST!$L$10:$R$716,6,FALSE)),"")</f>
        <v>Caliper 2 Released</v>
      </c>
      <c r="P764" s="143" t="str">
        <f>IF($J764&lt;&gt;"",IF(VLOOKUP($J764,INSTRUMENT_LIST!$L$10:$R$716,7,FALSE)=0,"",VLOOKUP($J764,INSTRUMENT_LIST!$L$10:$R$716,7,FALSE)),"")</f>
        <v>Proximity Switch</v>
      </c>
      <c r="Q764" s="143" t="str">
        <f t="shared" si="293"/>
        <v xml:space="preserve">Shiploader 3 Boom Hoist Hydraulic Safety Brake 1 Caliper 2 Released Proximity Switch </v>
      </c>
      <c r="R764" s="161"/>
      <c r="S764" s="161"/>
      <c r="T764" s="161"/>
      <c r="U764" s="160"/>
      <c r="V764" s="160"/>
      <c r="W764" s="160"/>
      <c r="X764" s="160"/>
      <c r="Y764" s="160"/>
      <c r="Z764" s="160"/>
      <c r="AA764" s="160"/>
      <c r="AB764" s="68" t="str">
        <f t="shared" si="294"/>
        <v>DI_1104.02</v>
      </c>
      <c r="AC764" s="55"/>
      <c r="AD764" s="55"/>
      <c r="AE764" s="38" t="str">
        <f t="shared" si="295"/>
        <v>SL3-BH-RCP1</v>
      </c>
    </row>
    <row r="765" spans="1:31" ht="15" customHeight="1" x14ac:dyDescent="0.25">
      <c r="A765" s="263" t="s">
        <v>9</v>
      </c>
      <c r="B765" s="261" t="s">
        <v>373</v>
      </c>
      <c r="C765" s="146">
        <v>11</v>
      </c>
      <c r="D765" s="70" t="str">
        <f t="shared" si="296"/>
        <v>04</v>
      </c>
      <c r="E765" s="70" t="s">
        <v>661</v>
      </c>
      <c r="F765" s="29" t="str">
        <f>IFERROR(CONCATENATE(VLOOKUP(G765,'LOOK-UP TABLES'!$E$9:$J$32,5,FALSE),C765,D765,VLOOKUP(G765,'LOOK-UP TABLES'!$E$9:$J$32,6,FALSE),E765),"")</f>
        <v>I_1104-03</v>
      </c>
      <c r="G765" s="518" t="s">
        <v>1045</v>
      </c>
      <c r="H765" s="519" t="str">
        <f>IFERROR(VLOOKUP(G765,'LOOK-UP TABLES'!$E$9:$J$32,2,FALSE),"")</f>
        <v>DI</v>
      </c>
      <c r="I765" s="518" t="str">
        <f>IFERROR(VLOOKUP(G765,'LOOK-UP TABLES'!$E$9:$J$32,3,FALSE),"")</f>
        <v>24VDC</v>
      </c>
      <c r="J765" s="21" t="s">
        <v>1191</v>
      </c>
      <c r="K765" s="513" t="str">
        <f t="shared" si="292"/>
        <v>SL3-BH-BK1-ZPX4</v>
      </c>
      <c r="L765" s="72"/>
      <c r="M765" s="143" t="str">
        <f>IF($J765&lt;&gt;"",IF(VLOOKUP($J765,INSTRUMENT_LIST!$L$10:$R$716,3,FALSE)=0,"",VLOOKUP($J765,INSTRUMENT_LIST!$L$10:$R$716,3,FALSE)),"")</f>
        <v>Shiploader 3</v>
      </c>
      <c r="N765" s="143" t="str">
        <f>IF($J765&lt;&gt;"",IF(VLOOKUP($J765,INSTRUMENT_LIST!$L$10:$R$716,4,FALSE)=0,"",VLOOKUP($J765,INSTRUMENT_LIST!$L$10:$R$716,4,FALSE)),"")&amp;" "&amp;IF($J765&lt;&gt;"",IF(VLOOKUP($J765,INSTRUMENT_LIST!$L$10:$R$716,5,FALSE)=0,"",SUBSTITUTE(VLOOKUP($J765,INSTRUMENT_LIST!$L$10:$R$716,5,FALSE),"LOCAL CONTROL STATION","LCS")),"")</f>
        <v>Boom Hoist Hydraulic Safety Brake 1</v>
      </c>
      <c r="O765" s="143" t="str">
        <f>IF($J765&lt;&gt;"",IF(VLOOKUP($J765,INSTRUMENT_LIST!$L$10:$R$716,6,FALSE)=0,"",VLOOKUP($J765,INSTRUMENT_LIST!$L$10:$R$716,6,FALSE)),"")</f>
        <v>Caliper 2 Wear</v>
      </c>
      <c r="P765" s="143" t="str">
        <f>IF($J765&lt;&gt;"",IF(VLOOKUP($J765,INSTRUMENT_LIST!$L$10:$R$716,7,FALSE)=0,"",VLOOKUP($J765,INSTRUMENT_LIST!$L$10:$R$716,7,FALSE)),"")</f>
        <v>Proximity Switch</v>
      </c>
      <c r="Q765" s="143" t="str">
        <f t="shared" si="293"/>
        <v xml:space="preserve">Shiploader 3 Boom Hoist Hydraulic Safety Brake 1 Caliper 2 Wear Proximity Switch </v>
      </c>
      <c r="R765" s="160"/>
      <c r="S765" s="160"/>
      <c r="T765" s="160"/>
      <c r="U765" s="160"/>
      <c r="V765" s="160"/>
      <c r="W765" s="160"/>
      <c r="X765" s="160"/>
      <c r="Y765" s="160"/>
      <c r="Z765" s="160"/>
      <c r="AA765" s="160"/>
      <c r="AB765" s="68" t="str">
        <f t="shared" si="294"/>
        <v>DI_1104.03</v>
      </c>
      <c r="AC765" s="55"/>
      <c r="AD765" s="55"/>
      <c r="AE765" s="38" t="str">
        <f t="shared" si="295"/>
        <v>SL3-BH-RCP1</v>
      </c>
    </row>
    <row r="766" spans="1:31" ht="15" customHeight="1" x14ac:dyDescent="0.25">
      <c r="A766" s="263" t="s">
        <v>9</v>
      </c>
      <c r="B766" s="261" t="s">
        <v>373</v>
      </c>
      <c r="C766" s="146">
        <v>11</v>
      </c>
      <c r="D766" s="70" t="str">
        <f t="shared" si="296"/>
        <v>04</v>
      </c>
      <c r="E766" s="70" t="s">
        <v>676</v>
      </c>
      <c r="F766" s="29" t="str">
        <f>IFERROR(CONCATENATE(VLOOKUP(G766,'LOOK-UP TABLES'!$E$9:$J$32,5,FALSE),C766,D766,VLOOKUP(G766,'LOOK-UP TABLES'!$E$9:$J$32,6,FALSE),E766),"")</f>
        <v>I_1104-04</v>
      </c>
      <c r="G766" s="518" t="s">
        <v>1045</v>
      </c>
      <c r="H766" s="519" t="str">
        <f>IFERROR(VLOOKUP(G766,'LOOK-UP TABLES'!$E$9:$J$32,2,FALSE),"")</f>
        <v>DI</v>
      </c>
      <c r="I766" s="518" t="str">
        <f>IFERROR(VLOOKUP(G766,'LOOK-UP TABLES'!$E$9:$J$32,3,FALSE),"")</f>
        <v>24VDC</v>
      </c>
      <c r="J766" s="21" t="s">
        <v>1192</v>
      </c>
      <c r="K766" s="513" t="str">
        <f t="shared" si="292"/>
        <v>SL3-BH-BK1-ZPX5</v>
      </c>
      <c r="L766" s="72"/>
      <c r="M766" s="143" t="str">
        <f>IF($J766&lt;&gt;"",IF(VLOOKUP($J766,INSTRUMENT_LIST!$L$10:$R$716,3,FALSE)=0,"",VLOOKUP($J766,INSTRUMENT_LIST!$L$10:$R$716,3,FALSE)),"")</f>
        <v>Shiploader 3</v>
      </c>
      <c r="N766" s="143" t="str">
        <f>IF($J766&lt;&gt;"",IF(VLOOKUP($J766,INSTRUMENT_LIST!$L$10:$R$716,4,FALSE)=0,"",VLOOKUP($J766,INSTRUMENT_LIST!$L$10:$R$716,4,FALSE)),"")&amp;" "&amp;IF($J766&lt;&gt;"",IF(VLOOKUP($J766,INSTRUMENT_LIST!$L$10:$R$716,5,FALSE)=0,"",SUBSTITUTE(VLOOKUP($J766,INSTRUMENT_LIST!$L$10:$R$716,5,FALSE),"LOCAL CONTROL STATION","LCS")),"")</f>
        <v>Boom Hoist Hydraulic Safety Brake 1</v>
      </c>
      <c r="O766" s="143" t="str">
        <f>IF($J766&lt;&gt;"",IF(VLOOKUP($J766,INSTRUMENT_LIST!$L$10:$R$716,6,FALSE)=0,"",VLOOKUP($J766,INSTRUMENT_LIST!$L$10:$R$716,6,FALSE)),"")</f>
        <v>Caliper 3 Released</v>
      </c>
      <c r="P766" s="143" t="str">
        <f>IF($J766&lt;&gt;"",IF(VLOOKUP($J766,INSTRUMENT_LIST!$L$10:$R$716,7,FALSE)=0,"",VLOOKUP($J766,INSTRUMENT_LIST!$L$10:$R$716,7,FALSE)),"")</f>
        <v>Proximity Switch</v>
      </c>
      <c r="Q766" s="143" t="str">
        <f t="shared" si="293"/>
        <v xml:space="preserve">Shiploader 3 Boom Hoist Hydraulic Safety Brake 1 Caliper 3 Released Proximity Switch </v>
      </c>
      <c r="R766" s="160"/>
      <c r="S766" s="160"/>
      <c r="T766" s="161"/>
      <c r="U766" s="160"/>
      <c r="V766" s="160"/>
      <c r="W766" s="160"/>
      <c r="X766" s="160"/>
      <c r="Y766" s="160"/>
      <c r="Z766" s="160"/>
      <c r="AA766" s="160"/>
      <c r="AB766" s="68" t="str">
        <f t="shared" si="294"/>
        <v>DI_1104.04</v>
      </c>
      <c r="AC766" s="55"/>
      <c r="AD766" s="55"/>
      <c r="AE766" s="38" t="str">
        <f t="shared" si="295"/>
        <v>SL3-BH-RCP1</v>
      </c>
    </row>
    <row r="767" spans="1:31" ht="15" customHeight="1" x14ac:dyDescent="0.25">
      <c r="A767" s="263" t="s">
        <v>9</v>
      </c>
      <c r="B767" s="261" t="s">
        <v>373</v>
      </c>
      <c r="C767" s="146">
        <v>11</v>
      </c>
      <c r="D767" s="70" t="str">
        <f t="shared" si="296"/>
        <v>04</v>
      </c>
      <c r="E767" s="70" t="s">
        <v>678</v>
      </c>
      <c r="F767" s="29" t="str">
        <f>IFERROR(CONCATENATE(VLOOKUP(G767,'LOOK-UP TABLES'!$E$9:$J$32,5,FALSE),C767,D767,VLOOKUP(G767,'LOOK-UP TABLES'!$E$9:$J$32,6,FALSE),E767),"")</f>
        <v>I_1104-05</v>
      </c>
      <c r="G767" s="518" t="s">
        <v>1045</v>
      </c>
      <c r="H767" s="519" t="str">
        <f>IFERROR(VLOOKUP(G767,'LOOK-UP TABLES'!$E$9:$J$32,2,FALSE),"")</f>
        <v>DI</v>
      </c>
      <c r="I767" s="518" t="str">
        <f>IFERROR(VLOOKUP(G767,'LOOK-UP TABLES'!$E$9:$J$32,3,FALSE),"")</f>
        <v>24VDC</v>
      </c>
      <c r="J767" s="21" t="s">
        <v>1193</v>
      </c>
      <c r="K767" s="513" t="str">
        <f t="shared" si="292"/>
        <v>SL3-BH-BK1-ZPX6</v>
      </c>
      <c r="L767" s="72"/>
      <c r="M767" s="143" t="str">
        <f>IF($J767&lt;&gt;"",IF(VLOOKUP($J767,INSTRUMENT_LIST!$L$10:$R$716,3,FALSE)=0,"",VLOOKUP($J767,INSTRUMENT_LIST!$L$10:$R$716,3,FALSE)),"")</f>
        <v>Shiploader 3</v>
      </c>
      <c r="N767" s="143" t="str">
        <f>IF($J767&lt;&gt;"",IF(VLOOKUP($J767,INSTRUMENT_LIST!$L$10:$R$716,4,FALSE)=0,"",VLOOKUP($J767,INSTRUMENT_LIST!$L$10:$R$716,4,FALSE)),"")&amp;" "&amp;IF($J767&lt;&gt;"",IF(VLOOKUP($J767,INSTRUMENT_LIST!$L$10:$R$716,5,FALSE)=0,"",SUBSTITUTE(VLOOKUP($J767,INSTRUMENT_LIST!$L$10:$R$716,5,FALSE),"LOCAL CONTROL STATION","LCS")),"")</f>
        <v>Boom Hoist Hydraulic Safety Brake 1</v>
      </c>
      <c r="O767" s="143" t="str">
        <f>IF($J767&lt;&gt;"",IF(VLOOKUP($J767,INSTRUMENT_LIST!$L$10:$R$716,6,FALSE)=0,"",VLOOKUP($J767,INSTRUMENT_LIST!$L$10:$R$716,6,FALSE)),"")</f>
        <v>Caliper 3 Wear</v>
      </c>
      <c r="P767" s="143" t="str">
        <f>IF($J767&lt;&gt;"",IF(VLOOKUP($J767,INSTRUMENT_LIST!$L$10:$R$716,7,FALSE)=0,"",VLOOKUP($J767,INSTRUMENT_LIST!$L$10:$R$716,7,FALSE)),"")</f>
        <v>Proximity Switch</v>
      </c>
      <c r="Q767" s="143" t="str">
        <f t="shared" si="293"/>
        <v xml:space="preserve">Shiploader 3 Boom Hoist Hydraulic Safety Brake 1 Caliper 3 Wear Proximity Switch </v>
      </c>
      <c r="R767" s="160"/>
      <c r="S767" s="160"/>
      <c r="T767" s="160"/>
      <c r="U767" s="160"/>
      <c r="V767" s="160"/>
      <c r="W767" s="160"/>
      <c r="X767" s="160"/>
      <c r="Y767" s="160"/>
      <c r="Z767" s="160"/>
      <c r="AA767" s="160"/>
      <c r="AB767" s="68" t="str">
        <f t="shared" si="294"/>
        <v>DI_1104.05</v>
      </c>
      <c r="AC767" s="55"/>
      <c r="AD767" s="55"/>
      <c r="AE767" s="38" t="str">
        <f t="shared" si="295"/>
        <v>SL3-BH-RCP1</v>
      </c>
    </row>
    <row r="768" spans="1:31" ht="15" customHeight="1" x14ac:dyDescent="0.25">
      <c r="A768" s="263" t="s">
        <v>9</v>
      </c>
      <c r="B768" s="261" t="s">
        <v>373</v>
      </c>
      <c r="C768" s="146">
        <v>11</v>
      </c>
      <c r="D768" s="70" t="str">
        <f t="shared" si="296"/>
        <v>04</v>
      </c>
      <c r="E768" s="70" t="s">
        <v>679</v>
      </c>
      <c r="F768" s="29" t="str">
        <f>IFERROR(CONCATENATE(VLOOKUP(G768,'LOOK-UP TABLES'!$E$9:$J$32,5,FALSE),C768,D768,VLOOKUP(G768,'LOOK-UP TABLES'!$E$9:$J$32,6,FALSE),E768),"")</f>
        <v>I_1104-06</v>
      </c>
      <c r="G768" s="518" t="s">
        <v>1045</v>
      </c>
      <c r="H768" s="519" t="str">
        <f>IFERROR(VLOOKUP(G768,'LOOK-UP TABLES'!$E$9:$J$32,2,FALSE),"")</f>
        <v>DI</v>
      </c>
      <c r="I768" s="518" t="str">
        <f>IFERROR(VLOOKUP(G768,'LOOK-UP TABLES'!$E$9:$J$32,3,FALSE),"")</f>
        <v>24VDC</v>
      </c>
      <c r="J768" s="21" t="s">
        <v>1194</v>
      </c>
      <c r="K768" s="513" t="str">
        <f t="shared" si="292"/>
        <v>SL3-BH-BK1-ZPX7</v>
      </c>
      <c r="L768" s="72"/>
      <c r="M768" s="143" t="str">
        <f>IF($J768&lt;&gt;"",IF(VLOOKUP($J768,INSTRUMENT_LIST!$L$10:$R$716,3,FALSE)=0,"",VLOOKUP($J768,INSTRUMENT_LIST!$L$10:$R$716,3,FALSE)),"")</f>
        <v>Shiploader 3</v>
      </c>
      <c r="N768" s="143" t="str">
        <f>IF($J768&lt;&gt;"",IF(VLOOKUP($J768,INSTRUMENT_LIST!$L$10:$R$716,4,FALSE)=0,"",VLOOKUP($J768,INSTRUMENT_LIST!$L$10:$R$716,4,FALSE)),"")&amp;" "&amp;IF($J768&lt;&gt;"",IF(VLOOKUP($J768,INSTRUMENT_LIST!$L$10:$R$716,5,FALSE)=0,"",SUBSTITUTE(VLOOKUP($J768,INSTRUMENT_LIST!$L$10:$R$716,5,FALSE),"LOCAL CONTROL STATION","LCS")),"")</f>
        <v>Boom Hoist Hydraulic Safety Brake 1</v>
      </c>
      <c r="O768" s="143" t="str">
        <f>IF($J768&lt;&gt;"",IF(VLOOKUP($J768,INSTRUMENT_LIST!$L$10:$R$716,6,FALSE)=0,"",VLOOKUP($J768,INSTRUMENT_LIST!$L$10:$R$716,6,FALSE)),"")</f>
        <v>Caliper 4 Released</v>
      </c>
      <c r="P768" s="143" t="str">
        <f>IF($J768&lt;&gt;"",IF(VLOOKUP($J768,INSTRUMENT_LIST!$L$10:$R$716,7,FALSE)=0,"",VLOOKUP($J768,INSTRUMENT_LIST!$L$10:$R$716,7,FALSE)),"")</f>
        <v>Proximity Switch</v>
      </c>
      <c r="Q768" s="143" t="str">
        <f t="shared" si="293"/>
        <v xml:space="preserve">Shiploader 3 Boom Hoist Hydraulic Safety Brake 1 Caliper 4 Released Proximity Switch </v>
      </c>
      <c r="R768" s="161"/>
      <c r="S768" s="161"/>
      <c r="T768" s="161"/>
      <c r="U768" s="160"/>
      <c r="V768" s="160"/>
      <c r="W768" s="160"/>
      <c r="X768" s="160"/>
      <c r="Y768" s="160"/>
      <c r="Z768" s="160"/>
      <c r="AA768" s="160"/>
      <c r="AB768" s="68" t="str">
        <f t="shared" si="294"/>
        <v>DI_1104.06</v>
      </c>
      <c r="AC768" s="55"/>
      <c r="AD768" s="55"/>
      <c r="AE768" s="38" t="str">
        <f t="shared" si="295"/>
        <v>SL3-BH-RCP1</v>
      </c>
    </row>
    <row r="769" spans="1:31" ht="15" customHeight="1" x14ac:dyDescent="0.25">
      <c r="A769" s="263" t="s">
        <v>9</v>
      </c>
      <c r="B769" s="261" t="s">
        <v>373</v>
      </c>
      <c r="C769" s="146">
        <v>11</v>
      </c>
      <c r="D769" s="70" t="str">
        <f t="shared" si="296"/>
        <v>04</v>
      </c>
      <c r="E769" s="70" t="s">
        <v>680</v>
      </c>
      <c r="F769" s="29" t="str">
        <f>IFERROR(CONCATENATE(VLOOKUP(G769,'LOOK-UP TABLES'!$E$9:$J$32,5,FALSE),C769,D769,VLOOKUP(G769,'LOOK-UP TABLES'!$E$9:$J$32,6,FALSE),E769),"")</f>
        <v>I_1104-07</v>
      </c>
      <c r="G769" s="518" t="s">
        <v>1045</v>
      </c>
      <c r="H769" s="519" t="str">
        <f>IFERROR(VLOOKUP(G769,'LOOK-UP TABLES'!$E$9:$J$32,2,FALSE),"")</f>
        <v>DI</v>
      </c>
      <c r="I769" s="518" t="str">
        <f>IFERROR(VLOOKUP(G769,'LOOK-UP TABLES'!$E$9:$J$32,3,FALSE),"")</f>
        <v>24VDC</v>
      </c>
      <c r="J769" s="21" t="s">
        <v>1195</v>
      </c>
      <c r="K769" s="513" t="str">
        <f t="shared" si="292"/>
        <v>SL3-BH-BK1-ZPX8</v>
      </c>
      <c r="L769" s="72"/>
      <c r="M769" s="143" t="str">
        <f>IF($J769&lt;&gt;"",IF(VLOOKUP($J769,INSTRUMENT_LIST!$L$10:$R$716,3,FALSE)=0,"",VLOOKUP($J769,INSTRUMENT_LIST!$L$10:$R$716,3,FALSE)),"")</f>
        <v>Shiploader 3</v>
      </c>
      <c r="N769" s="143" t="str">
        <f>IF($J769&lt;&gt;"",IF(VLOOKUP($J769,INSTRUMENT_LIST!$L$10:$R$716,4,FALSE)=0,"",VLOOKUP($J769,INSTRUMENT_LIST!$L$10:$R$716,4,FALSE)),"")&amp;" "&amp;IF($J769&lt;&gt;"",IF(VLOOKUP($J769,INSTRUMENT_LIST!$L$10:$R$716,5,FALSE)=0,"",SUBSTITUTE(VLOOKUP($J769,INSTRUMENT_LIST!$L$10:$R$716,5,FALSE),"LOCAL CONTROL STATION","LCS")),"")</f>
        <v>Boom Hoist Hydraulic Safety Brake 1</v>
      </c>
      <c r="O769" s="143" t="str">
        <f>IF($J769&lt;&gt;"",IF(VLOOKUP($J769,INSTRUMENT_LIST!$L$10:$R$716,6,FALSE)=0,"",VLOOKUP($J769,INSTRUMENT_LIST!$L$10:$R$716,6,FALSE)),"")</f>
        <v>Caliper 4 Wear</v>
      </c>
      <c r="P769" s="143" t="str">
        <f>IF($J769&lt;&gt;"",IF(VLOOKUP($J769,INSTRUMENT_LIST!$L$10:$R$716,7,FALSE)=0,"",VLOOKUP($J769,INSTRUMENT_LIST!$L$10:$R$716,7,FALSE)),"")</f>
        <v>Proximity Switch</v>
      </c>
      <c r="Q769" s="143" t="str">
        <f t="shared" si="293"/>
        <v xml:space="preserve">Shiploader 3 Boom Hoist Hydraulic Safety Brake 1 Caliper 4 Wear Proximity Switch </v>
      </c>
      <c r="R769" s="160"/>
      <c r="S769" s="160"/>
      <c r="T769" s="160"/>
      <c r="U769" s="160"/>
      <c r="V769" s="160"/>
      <c r="W769" s="160"/>
      <c r="X769" s="160"/>
      <c r="Y769" s="160"/>
      <c r="Z769" s="160"/>
      <c r="AA769" s="160"/>
      <c r="AB769" s="68" t="str">
        <f t="shared" si="294"/>
        <v>DI_1104.07</v>
      </c>
      <c r="AC769" s="55"/>
      <c r="AD769" s="55"/>
      <c r="AE769" s="38" t="str">
        <f t="shared" si="295"/>
        <v>SL3-BH-RCP1</v>
      </c>
    </row>
    <row r="770" spans="1:31" ht="15" customHeight="1" x14ac:dyDescent="0.25">
      <c r="A770" s="263" t="s">
        <v>9</v>
      </c>
      <c r="B770" s="261" t="s">
        <v>373</v>
      </c>
      <c r="C770" s="146">
        <v>11</v>
      </c>
      <c r="D770" s="70" t="str">
        <f t="shared" si="296"/>
        <v>04</v>
      </c>
      <c r="E770" s="70" t="s">
        <v>682</v>
      </c>
      <c r="F770" s="29" t="str">
        <f>IFERROR(CONCATENATE(VLOOKUP(G770,'LOOK-UP TABLES'!$E$9:$J$32,5,FALSE),C770,D770,VLOOKUP(G770,'LOOK-UP TABLES'!$E$9:$J$32,6,FALSE),E770),"")</f>
        <v>I_1104-08</v>
      </c>
      <c r="G770" s="518" t="s">
        <v>1045</v>
      </c>
      <c r="H770" s="519" t="str">
        <f>IFERROR(VLOOKUP(G770,'LOOK-UP TABLES'!$E$9:$J$32,2,FALSE),"")</f>
        <v>DI</v>
      </c>
      <c r="I770" s="518" t="str">
        <f>IFERROR(VLOOKUP(G770,'LOOK-UP TABLES'!$E$9:$J$32,3,FALSE),"")</f>
        <v>24VDC</v>
      </c>
      <c r="J770" s="138" t="s">
        <v>1196</v>
      </c>
      <c r="K770" s="513" t="str">
        <f t="shared" si="292"/>
        <v>SL3-BH-BK2-ZPX1</v>
      </c>
      <c r="L770" s="72"/>
      <c r="M770" s="143" t="str">
        <f>IF($J770&lt;&gt;"",IF(VLOOKUP($J770,INSTRUMENT_LIST!$L$10:$R$716,3,FALSE)=0,"",VLOOKUP($J770,INSTRUMENT_LIST!$L$10:$R$716,3,FALSE)),"")</f>
        <v>Shiploader 3</v>
      </c>
      <c r="N770" s="143" t="str">
        <f>IF($J770&lt;&gt;"",IF(VLOOKUP($J770,INSTRUMENT_LIST!$L$10:$R$716,4,FALSE)=0,"",VLOOKUP($J770,INSTRUMENT_LIST!$L$10:$R$716,4,FALSE)),"")&amp;" "&amp;IF($J770&lt;&gt;"",IF(VLOOKUP($J770,INSTRUMENT_LIST!$L$10:$R$716,5,FALSE)=0,"",SUBSTITUTE(VLOOKUP($J770,INSTRUMENT_LIST!$L$10:$R$716,5,FALSE),"LOCAL CONTROL STATION","LCS")),"")</f>
        <v>Boom Hoist Hydraulic Safety Brake 2</v>
      </c>
      <c r="O770" s="143" t="str">
        <f>IF($J770&lt;&gt;"",IF(VLOOKUP($J770,INSTRUMENT_LIST!$L$10:$R$716,6,FALSE)=0,"",VLOOKUP($J770,INSTRUMENT_LIST!$L$10:$R$716,6,FALSE)),"")</f>
        <v>Caliper 1 Released</v>
      </c>
      <c r="P770" s="143" t="str">
        <f>IF($J770&lt;&gt;"",IF(VLOOKUP($J770,INSTRUMENT_LIST!$L$10:$R$716,7,FALSE)=0,"",VLOOKUP($J770,INSTRUMENT_LIST!$L$10:$R$716,7,FALSE)),"")</f>
        <v>Proximity Switch</v>
      </c>
      <c r="Q770" s="143" t="str">
        <f t="shared" si="293"/>
        <v xml:space="preserve">Shiploader 3 Boom Hoist Hydraulic Safety Brake 2 Caliper 1 Released Proximity Switch </v>
      </c>
      <c r="R770" s="160"/>
      <c r="S770" s="161"/>
      <c r="T770" s="161"/>
      <c r="U770" s="160"/>
      <c r="V770" s="160"/>
      <c r="W770" s="160"/>
      <c r="X770" s="160"/>
      <c r="Y770" s="160"/>
      <c r="Z770" s="160"/>
      <c r="AA770" s="160"/>
      <c r="AB770" s="68" t="str">
        <f t="shared" si="294"/>
        <v>DI_1104.08</v>
      </c>
      <c r="AC770" s="55"/>
      <c r="AD770" s="55"/>
      <c r="AE770" s="38" t="str">
        <f t="shared" si="295"/>
        <v>SL3-BH-RCP1</v>
      </c>
    </row>
    <row r="771" spans="1:31" ht="15" customHeight="1" x14ac:dyDescent="0.25">
      <c r="A771" s="263" t="s">
        <v>9</v>
      </c>
      <c r="B771" s="261" t="s">
        <v>373</v>
      </c>
      <c r="C771" s="146">
        <v>11</v>
      </c>
      <c r="D771" s="70" t="str">
        <f t="shared" si="296"/>
        <v>04</v>
      </c>
      <c r="E771" s="70" t="s">
        <v>683</v>
      </c>
      <c r="F771" s="29" t="str">
        <f>IFERROR(CONCATENATE(VLOOKUP(G771,'LOOK-UP TABLES'!$E$9:$J$32,5,FALSE),C771,D771,VLOOKUP(G771,'LOOK-UP TABLES'!$E$9:$J$32,6,FALSE),E771),"")</f>
        <v>I_1104-09</v>
      </c>
      <c r="G771" s="518" t="s">
        <v>1045</v>
      </c>
      <c r="H771" s="519" t="str">
        <f>IFERROR(VLOOKUP(G771,'LOOK-UP TABLES'!$E$9:$J$32,2,FALSE),"")</f>
        <v>DI</v>
      </c>
      <c r="I771" s="518" t="str">
        <f>IFERROR(VLOOKUP(G771,'LOOK-UP TABLES'!$E$9:$J$32,3,FALSE),"")</f>
        <v>24VDC</v>
      </c>
      <c r="J771" s="138" t="s">
        <v>1197</v>
      </c>
      <c r="K771" s="513" t="str">
        <f t="shared" si="292"/>
        <v>SL3-BH-BK2-ZPX2</v>
      </c>
      <c r="L771" s="72"/>
      <c r="M771" s="143" t="str">
        <f>IF($J771&lt;&gt;"",IF(VLOOKUP($J771,INSTRUMENT_LIST!$L$10:$R$716,3,FALSE)=0,"",VLOOKUP($J771,INSTRUMENT_LIST!$L$10:$R$716,3,FALSE)),"")</f>
        <v>Shiploader 3</v>
      </c>
      <c r="N771" s="143" t="str">
        <f>IF($J771&lt;&gt;"",IF(VLOOKUP($J771,INSTRUMENT_LIST!$L$10:$R$716,4,FALSE)=0,"",VLOOKUP($J771,INSTRUMENT_LIST!$L$10:$R$716,4,FALSE)),"")&amp;" "&amp;IF($J771&lt;&gt;"",IF(VLOOKUP($J771,INSTRUMENT_LIST!$L$10:$R$716,5,FALSE)=0,"",SUBSTITUTE(VLOOKUP($J771,INSTRUMENT_LIST!$L$10:$R$716,5,FALSE),"LOCAL CONTROL STATION","LCS")),"")</f>
        <v>Boom Hoist Hydraulic Safety Brake 2</v>
      </c>
      <c r="O771" s="143" t="str">
        <f>IF($J771&lt;&gt;"",IF(VLOOKUP($J771,INSTRUMENT_LIST!$L$10:$R$716,6,FALSE)=0,"",VLOOKUP($J771,INSTRUMENT_LIST!$L$10:$R$716,6,FALSE)),"")</f>
        <v>Caliper 1 Wear</v>
      </c>
      <c r="P771" s="143" t="str">
        <f>IF($J771&lt;&gt;"",IF(VLOOKUP($J771,INSTRUMENT_LIST!$L$10:$R$716,7,FALSE)=0,"",VLOOKUP($J771,INSTRUMENT_LIST!$L$10:$R$716,7,FALSE)),"")</f>
        <v>Proximity Switch</v>
      </c>
      <c r="Q771" s="143" t="str">
        <f t="shared" si="293"/>
        <v xml:space="preserve">Shiploader 3 Boom Hoist Hydraulic Safety Brake 2 Caliper 1 Wear Proximity Switch </v>
      </c>
      <c r="R771" s="161"/>
      <c r="S771" s="161"/>
      <c r="T771" s="161"/>
      <c r="U771" s="160"/>
      <c r="V771" s="160"/>
      <c r="W771" s="160"/>
      <c r="X771" s="160"/>
      <c r="Y771" s="160"/>
      <c r="Z771" s="160"/>
      <c r="AA771" s="160"/>
      <c r="AB771" s="68" t="str">
        <f t="shared" si="294"/>
        <v>DI_1104.09</v>
      </c>
      <c r="AC771" s="55"/>
      <c r="AD771" s="55"/>
      <c r="AE771" s="38" t="str">
        <f t="shared" si="295"/>
        <v>SL3-BH-RCP1</v>
      </c>
    </row>
    <row r="772" spans="1:31" ht="15" customHeight="1" x14ac:dyDescent="0.25">
      <c r="A772" s="263" t="s">
        <v>9</v>
      </c>
      <c r="B772" s="261" t="s">
        <v>373</v>
      </c>
      <c r="C772" s="146">
        <v>11</v>
      </c>
      <c r="D772" s="70" t="str">
        <f t="shared" si="296"/>
        <v>04</v>
      </c>
      <c r="E772" s="70" t="s">
        <v>582</v>
      </c>
      <c r="F772" s="29" t="str">
        <f>IFERROR(CONCATENATE(VLOOKUP(G772,'LOOK-UP TABLES'!$E$9:$J$32,5,FALSE),C772,D772,VLOOKUP(G772,'LOOK-UP TABLES'!$E$9:$J$32,6,FALSE),E772),"")</f>
        <v>I_1104-10</v>
      </c>
      <c r="G772" s="518" t="s">
        <v>1045</v>
      </c>
      <c r="H772" s="519" t="str">
        <f>IFERROR(VLOOKUP(G772,'LOOK-UP TABLES'!$E$9:$J$32,2,FALSE),"")</f>
        <v>DI</v>
      </c>
      <c r="I772" s="518" t="str">
        <f>IFERROR(VLOOKUP(G772,'LOOK-UP TABLES'!$E$9:$J$32,3,FALSE),"")</f>
        <v>24VDC</v>
      </c>
      <c r="J772" s="21" t="s">
        <v>1198</v>
      </c>
      <c r="K772" s="513" t="str">
        <f t="shared" si="292"/>
        <v>SL3-BH-BK2-ZPX3</v>
      </c>
      <c r="L772" s="72"/>
      <c r="M772" s="143" t="str">
        <f>IF($J772&lt;&gt;"",IF(VLOOKUP($J772,INSTRUMENT_LIST!$L$10:$R$716,3,FALSE)=0,"",VLOOKUP($J772,INSTRUMENT_LIST!$L$10:$R$716,3,FALSE)),"")</f>
        <v>Shiploader 3</v>
      </c>
      <c r="N772" s="143" t="str">
        <f>IF($J772&lt;&gt;"",IF(VLOOKUP($J772,INSTRUMENT_LIST!$L$10:$R$716,4,FALSE)=0,"",VLOOKUP($J772,INSTRUMENT_LIST!$L$10:$R$716,4,FALSE)),"")&amp;" "&amp;IF($J772&lt;&gt;"",IF(VLOOKUP($J772,INSTRUMENT_LIST!$L$10:$R$716,5,FALSE)=0,"",SUBSTITUTE(VLOOKUP($J772,INSTRUMENT_LIST!$L$10:$R$716,5,FALSE),"LOCAL CONTROL STATION","LCS")),"")</f>
        <v>Boom Hoist Hydraulic Safety Brake 2</v>
      </c>
      <c r="O772" s="143" t="str">
        <f>IF($J772&lt;&gt;"",IF(VLOOKUP($J772,INSTRUMENT_LIST!$L$10:$R$716,6,FALSE)=0,"",VLOOKUP($J772,INSTRUMENT_LIST!$L$10:$R$716,6,FALSE)),"")</f>
        <v>Caliper 2 Released</v>
      </c>
      <c r="P772" s="143" t="str">
        <f>IF($J772&lt;&gt;"",IF(VLOOKUP($J772,INSTRUMENT_LIST!$L$10:$R$716,7,FALSE)=0,"",VLOOKUP($J772,INSTRUMENT_LIST!$L$10:$R$716,7,FALSE)),"")</f>
        <v>Proximity Switch</v>
      </c>
      <c r="Q772" s="143" t="str">
        <f t="shared" si="293"/>
        <v xml:space="preserve">Shiploader 3 Boom Hoist Hydraulic Safety Brake 2 Caliper 2 Released Proximity Switch </v>
      </c>
      <c r="R772" s="161"/>
      <c r="S772" s="161"/>
      <c r="T772" s="161"/>
      <c r="U772" s="160"/>
      <c r="V772" s="160"/>
      <c r="W772" s="160"/>
      <c r="X772" s="160"/>
      <c r="Y772" s="160"/>
      <c r="Z772" s="160"/>
      <c r="AA772" s="160"/>
      <c r="AB772" s="68" t="str">
        <f t="shared" si="294"/>
        <v>DI_1104.10</v>
      </c>
      <c r="AC772" s="55"/>
      <c r="AD772" s="55"/>
      <c r="AE772" s="38" t="str">
        <f t="shared" si="295"/>
        <v>SL3-BH-RCP1</v>
      </c>
    </row>
    <row r="773" spans="1:31" ht="15" customHeight="1" x14ac:dyDescent="0.25">
      <c r="A773" s="263" t="s">
        <v>9</v>
      </c>
      <c r="B773" s="261" t="s">
        <v>373</v>
      </c>
      <c r="C773" s="146">
        <v>11</v>
      </c>
      <c r="D773" s="70" t="str">
        <f t="shared" si="296"/>
        <v>04</v>
      </c>
      <c r="E773" s="70" t="s">
        <v>392</v>
      </c>
      <c r="F773" s="29" t="str">
        <f>IFERROR(CONCATENATE(VLOOKUP(G773,'LOOK-UP TABLES'!$E$9:$J$32,5,FALSE),C773,D773,VLOOKUP(G773,'LOOK-UP TABLES'!$E$9:$J$32,6,FALSE),E773),"")</f>
        <v>I_1104-11</v>
      </c>
      <c r="G773" s="518" t="s">
        <v>1045</v>
      </c>
      <c r="H773" s="519" t="str">
        <f>IFERROR(VLOOKUP(G773,'LOOK-UP TABLES'!$E$9:$J$32,2,FALSE),"")</f>
        <v>DI</v>
      </c>
      <c r="I773" s="518" t="str">
        <f>IFERROR(VLOOKUP(G773,'LOOK-UP TABLES'!$E$9:$J$32,3,FALSE),"")</f>
        <v>24VDC</v>
      </c>
      <c r="J773" s="21" t="s">
        <v>1199</v>
      </c>
      <c r="K773" s="513" t="str">
        <f t="shared" si="292"/>
        <v>SL3-BH-BK2-ZPX4</v>
      </c>
      <c r="L773" s="76"/>
      <c r="M773" s="143" t="str">
        <f>IF($J773&lt;&gt;"",IF(VLOOKUP($J773,INSTRUMENT_LIST!$L$10:$R$716,3,FALSE)=0,"",VLOOKUP($J773,INSTRUMENT_LIST!$L$10:$R$716,3,FALSE)),"")</f>
        <v>Shiploader 3</v>
      </c>
      <c r="N773" s="143" t="str">
        <f>IF($J773&lt;&gt;"",IF(VLOOKUP($J773,INSTRUMENT_LIST!$L$10:$R$716,4,FALSE)=0,"",VLOOKUP($J773,INSTRUMENT_LIST!$L$10:$R$716,4,FALSE)),"")&amp;" "&amp;IF($J773&lt;&gt;"",IF(VLOOKUP($J773,INSTRUMENT_LIST!$L$10:$R$716,5,FALSE)=0,"",SUBSTITUTE(VLOOKUP($J773,INSTRUMENT_LIST!$L$10:$R$716,5,FALSE),"LOCAL CONTROL STATION","LCS")),"")</f>
        <v>Boom Hoist Hydraulic Safety Brake 2</v>
      </c>
      <c r="O773" s="143" t="str">
        <f>IF($J773&lt;&gt;"",IF(VLOOKUP($J773,INSTRUMENT_LIST!$L$10:$R$716,6,FALSE)=0,"",VLOOKUP($J773,INSTRUMENT_LIST!$L$10:$R$716,6,FALSE)),"")</f>
        <v>Caliper 2 Wear</v>
      </c>
      <c r="P773" s="143" t="str">
        <f>IF($J773&lt;&gt;"",IF(VLOOKUP($J773,INSTRUMENT_LIST!$L$10:$R$716,7,FALSE)=0,"",VLOOKUP($J773,INSTRUMENT_LIST!$L$10:$R$716,7,FALSE)),"")</f>
        <v>Proximity Switch</v>
      </c>
      <c r="Q773" s="143" t="str">
        <f t="shared" si="293"/>
        <v xml:space="preserve">Shiploader 3 Boom Hoist Hydraulic Safety Brake 2 Caliper 2 Wear Proximity Switch </v>
      </c>
      <c r="R773" s="161"/>
      <c r="S773" s="161"/>
      <c r="T773" s="161"/>
      <c r="U773" s="160"/>
      <c r="V773" s="160"/>
      <c r="W773" s="160"/>
      <c r="X773" s="160"/>
      <c r="Y773" s="160"/>
      <c r="Z773" s="160"/>
      <c r="AA773" s="160"/>
      <c r="AB773" s="68" t="str">
        <f t="shared" si="294"/>
        <v>DI_1104.11</v>
      </c>
      <c r="AC773" s="55"/>
      <c r="AD773" s="55"/>
      <c r="AE773" s="38" t="str">
        <f t="shared" si="295"/>
        <v>SL3-BH-RCP1</v>
      </c>
    </row>
    <row r="774" spans="1:31" ht="15" customHeight="1" x14ac:dyDescent="0.25">
      <c r="A774" s="263" t="s">
        <v>9</v>
      </c>
      <c r="B774" s="261" t="s">
        <v>373</v>
      </c>
      <c r="C774" s="146">
        <v>11</v>
      </c>
      <c r="D774" s="70" t="str">
        <f t="shared" si="296"/>
        <v>04</v>
      </c>
      <c r="E774" s="70" t="s">
        <v>396</v>
      </c>
      <c r="F774" s="29" t="str">
        <f>IFERROR(CONCATENATE(VLOOKUP(G774,'LOOK-UP TABLES'!$E$9:$J$32,5,FALSE),C774,D774,VLOOKUP(G774,'LOOK-UP TABLES'!$E$9:$J$32,6,FALSE),E774),"")</f>
        <v>I_1104-12</v>
      </c>
      <c r="G774" s="518" t="s">
        <v>1045</v>
      </c>
      <c r="H774" s="519" t="str">
        <f>IFERROR(VLOOKUP(G774,'LOOK-UP TABLES'!$E$9:$J$32,2,FALSE),"")</f>
        <v>DI</v>
      </c>
      <c r="I774" s="518" t="str">
        <f>IFERROR(VLOOKUP(G774,'LOOK-UP TABLES'!$E$9:$J$32,3,FALSE),"")</f>
        <v>24VDC</v>
      </c>
      <c r="J774" s="138" t="s">
        <v>1200</v>
      </c>
      <c r="K774" s="513" t="str">
        <f t="shared" si="292"/>
        <v>SL3-BH-BK2-ZPX5</v>
      </c>
      <c r="L774" s="76"/>
      <c r="M774" s="143" t="str">
        <f>IF($J774&lt;&gt;"",IF(VLOOKUP($J774,INSTRUMENT_LIST!$L$10:$R$716,3,FALSE)=0,"",VLOOKUP($J774,INSTRUMENT_LIST!$L$10:$R$716,3,FALSE)),"")</f>
        <v>Shiploader 3</v>
      </c>
      <c r="N774" s="143" t="str">
        <f>IF($J774&lt;&gt;"",IF(VLOOKUP($J774,INSTRUMENT_LIST!$L$10:$R$716,4,FALSE)=0,"",VLOOKUP($J774,INSTRUMENT_LIST!$L$10:$R$716,4,FALSE)),"")&amp;" "&amp;IF($J774&lt;&gt;"",IF(VLOOKUP($J774,INSTRUMENT_LIST!$L$10:$R$716,5,FALSE)=0,"",SUBSTITUTE(VLOOKUP($J774,INSTRUMENT_LIST!$L$10:$R$716,5,FALSE),"LOCAL CONTROL STATION","LCS")),"")</f>
        <v>Boom Hoist Hydraulic Safety Brake 2</v>
      </c>
      <c r="O774" s="143" t="str">
        <f>IF($J774&lt;&gt;"",IF(VLOOKUP($J774,INSTRUMENT_LIST!$L$10:$R$716,6,FALSE)=0,"",VLOOKUP($J774,INSTRUMENT_LIST!$L$10:$R$716,6,FALSE)),"")</f>
        <v>Caliper 3 Released</v>
      </c>
      <c r="P774" s="143" t="str">
        <f>IF($J774&lt;&gt;"",IF(VLOOKUP($J774,INSTRUMENT_LIST!$L$10:$R$716,7,FALSE)=0,"",VLOOKUP($J774,INSTRUMENT_LIST!$L$10:$R$716,7,FALSE)),"")</f>
        <v>Proximity Switch</v>
      </c>
      <c r="Q774" s="143" t="str">
        <f t="shared" si="293"/>
        <v xml:space="preserve">Shiploader 3 Boom Hoist Hydraulic Safety Brake 2 Caliper 3 Released Proximity Switch </v>
      </c>
      <c r="R774" s="161"/>
      <c r="S774" s="161"/>
      <c r="T774" s="161"/>
      <c r="U774" s="160"/>
      <c r="V774" s="160"/>
      <c r="W774" s="160"/>
      <c r="X774" s="160"/>
      <c r="Y774" s="160"/>
      <c r="Z774" s="160"/>
      <c r="AA774" s="160"/>
      <c r="AB774" s="68" t="str">
        <f t="shared" si="294"/>
        <v>DI_1104.12</v>
      </c>
      <c r="AC774" s="55"/>
      <c r="AD774" s="55"/>
      <c r="AE774" s="38" t="str">
        <f t="shared" si="295"/>
        <v>SL3-BH-RCP1</v>
      </c>
    </row>
    <row r="775" spans="1:31" ht="15" customHeight="1" x14ac:dyDescent="0.25">
      <c r="A775" s="263" t="s">
        <v>9</v>
      </c>
      <c r="B775" s="261" t="s">
        <v>373</v>
      </c>
      <c r="C775" s="146">
        <v>11</v>
      </c>
      <c r="D775" s="70" t="str">
        <f t="shared" si="296"/>
        <v>04</v>
      </c>
      <c r="E775" s="70" t="s">
        <v>586</v>
      </c>
      <c r="F775" s="29" t="str">
        <f>IFERROR(CONCATENATE(VLOOKUP(G775,'LOOK-UP TABLES'!$E$9:$J$32,5,FALSE),C775,D775,VLOOKUP(G775,'LOOK-UP TABLES'!$E$9:$J$32,6,FALSE),E775),"")</f>
        <v>I_1104-13</v>
      </c>
      <c r="G775" s="518" t="s">
        <v>1045</v>
      </c>
      <c r="H775" s="519" t="str">
        <f>IFERROR(VLOOKUP(G775,'LOOK-UP TABLES'!$E$9:$J$32,2,FALSE),"")</f>
        <v>DI</v>
      </c>
      <c r="I775" s="518" t="str">
        <f>IFERROR(VLOOKUP(G775,'LOOK-UP TABLES'!$E$9:$J$32,3,FALSE),"")</f>
        <v>24VDC</v>
      </c>
      <c r="J775" s="138" t="s">
        <v>1201</v>
      </c>
      <c r="K775" s="513" t="str">
        <f t="shared" si="292"/>
        <v>SL3-BH-BK2-ZPX6</v>
      </c>
      <c r="L775" s="76"/>
      <c r="M775" s="143" t="str">
        <f>IF($J775&lt;&gt;"",IF(VLOOKUP($J775,INSTRUMENT_LIST!$L$10:$R$716,3,FALSE)=0,"",VLOOKUP($J775,INSTRUMENT_LIST!$L$10:$R$716,3,FALSE)),"")</f>
        <v>Shiploader 3</v>
      </c>
      <c r="N775" s="143" t="str">
        <f>IF($J775&lt;&gt;"",IF(VLOOKUP($J775,INSTRUMENT_LIST!$L$10:$R$716,4,FALSE)=0,"",VLOOKUP($J775,INSTRUMENT_LIST!$L$10:$R$716,4,FALSE)),"")&amp;" "&amp;IF($J775&lt;&gt;"",IF(VLOOKUP($J775,INSTRUMENT_LIST!$L$10:$R$716,5,FALSE)=0,"",SUBSTITUTE(VLOOKUP($J775,INSTRUMENT_LIST!$L$10:$R$716,5,FALSE),"LOCAL CONTROL STATION","LCS")),"")</f>
        <v>Boom Hoist Hydraulic Safety Brake 2</v>
      </c>
      <c r="O775" s="143" t="str">
        <f>IF($J775&lt;&gt;"",IF(VLOOKUP($J775,INSTRUMENT_LIST!$L$10:$R$716,6,FALSE)=0,"",VLOOKUP($J775,INSTRUMENT_LIST!$L$10:$R$716,6,FALSE)),"")</f>
        <v>Caliper 3 Wear</v>
      </c>
      <c r="P775" s="143" t="str">
        <f>IF($J775&lt;&gt;"",IF(VLOOKUP($J775,INSTRUMENT_LIST!$L$10:$R$716,7,FALSE)=0,"",VLOOKUP($J775,INSTRUMENT_LIST!$L$10:$R$716,7,FALSE)),"")</f>
        <v>Proximity Switch</v>
      </c>
      <c r="Q775" s="143" t="str">
        <f t="shared" si="293"/>
        <v xml:space="preserve">Shiploader 3 Boom Hoist Hydraulic Safety Brake 2 Caliper 3 Wear Proximity Switch </v>
      </c>
      <c r="R775" s="161"/>
      <c r="S775" s="161"/>
      <c r="T775" s="161"/>
      <c r="U775" s="160"/>
      <c r="V775" s="160"/>
      <c r="W775" s="160"/>
      <c r="X775" s="160"/>
      <c r="Y775" s="160"/>
      <c r="Z775" s="160"/>
      <c r="AA775" s="160"/>
      <c r="AB775" s="68" t="str">
        <f t="shared" si="294"/>
        <v>DI_1104.13</v>
      </c>
      <c r="AC775" s="55"/>
      <c r="AD775" s="55"/>
      <c r="AE775" s="38" t="str">
        <f t="shared" si="295"/>
        <v>SL3-BH-RCP1</v>
      </c>
    </row>
    <row r="776" spans="1:31" ht="15" customHeight="1" x14ac:dyDescent="0.25">
      <c r="A776" s="263" t="s">
        <v>9</v>
      </c>
      <c r="B776" s="261" t="s">
        <v>373</v>
      </c>
      <c r="C776" s="146">
        <v>11</v>
      </c>
      <c r="D776" s="70" t="str">
        <f t="shared" si="296"/>
        <v>04</v>
      </c>
      <c r="E776" s="70" t="s">
        <v>589</v>
      </c>
      <c r="F776" s="29" t="str">
        <f>IFERROR(CONCATENATE(VLOOKUP(G776,'LOOK-UP TABLES'!$E$9:$J$32,5,FALSE),C776,D776,VLOOKUP(G776,'LOOK-UP TABLES'!$E$9:$J$32,6,FALSE),E776),"")</f>
        <v>I_1104-14</v>
      </c>
      <c r="G776" s="518" t="s">
        <v>1045</v>
      </c>
      <c r="H776" s="519" t="str">
        <f>IFERROR(VLOOKUP(G776,'LOOK-UP TABLES'!$E$9:$J$32,2,FALSE),"")</f>
        <v>DI</v>
      </c>
      <c r="I776" s="518" t="str">
        <f>IFERROR(VLOOKUP(G776,'LOOK-UP TABLES'!$E$9:$J$32,3,FALSE),"")</f>
        <v>24VDC</v>
      </c>
      <c r="J776" s="21" t="s">
        <v>1202</v>
      </c>
      <c r="K776" s="513" t="str">
        <f t="shared" si="292"/>
        <v>SL3-BH-BK2-ZPX7</v>
      </c>
      <c r="L776" s="72"/>
      <c r="M776" s="143" t="str">
        <f>IF($J776&lt;&gt;"",IF(VLOOKUP($J776,INSTRUMENT_LIST!$L$10:$R$716,3,FALSE)=0,"",VLOOKUP($J776,INSTRUMENT_LIST!$L$10:$R$716,3,FALSE)),"")</f>
        <v>Shiploader 3</v>
      </c>
      <c r="N776" s="143" t="str">
        <f>IF($J776&lt;&gt;"",IF(VLOOKUP($J776,INSTRUMENT_LIST!$L$10:$R$716,4,FALSE)=0,"",VLOOKUP($J776,INSTRUMENT_LIST!$L$10:$R$716,4,FALSE)),"")&amp;" "&amp;IF($J776&lt;&gt;"",IF(VLOOKUP($J776,INSTRUMENT_LIST!$L$10:$R$716,5,FALSE)=0,"",SUBSTITUTE(VLOOKUP($J776,INSTRUMENT_LIST!$L$10:$R$716,5,FALSE),"LOCAL CONTROL STATION","LCS")),"")</f>
        <v>Boom Hoist Hydraulic Safety Brake 2</v>
      </c>
      <c r="O776" s="143" t="str">
        <f>IF($J776&lt;&gt;"",IF(VLOOKUP($J776,INSTRUMENT_LIST!$L$10:$R$716,6,FALSE)=0,"",VLOOKUP($J776,INSTRUMENT_LIST!$L$10:$R$716,6,FALSE)),"")</f>
        <v>Caliper 4 Released</v>
      </c>
      <c r="P776" s="143" t="str">
        <f>IF($J776&lt;&gt;"",IF(VLOOKUP($J776,INSTRUMENT_LIST!$L$10:$R$716,7,FALSE)=0,"",VLOOKUP($J776,INSTRUMENT_LIST!$L$10:$R$716,7,FALSE)),"")</f>
        <v>Proximity Switch</v>
      </c>
      <c r="Q776" s="143" t="str">
        <f t="shared" si="293"/>
        <v xml:space="preserve">Shiploader 3 Boom Hoist Hydraulic Safety Brake 2 Caliper 4 Released Proximity Switch </v>
      </c>
      <c r="R776" s="160"/>
      <c r="S776" s="160"/>
      <c r="T776" s="160"/>
      <c r="U776" s="160"/>
      <c r="V776" s="160"/>
      <c r="W776" s="160"/>
      <c r="X776" s="160"/>
      <c r="Y776" s="160"/>
      <c r="Z776" s="160"/>
      <c r="AA776" s="160"/>
      <c r="AB776" s="68" t="str">
        <f t="shared" si="294"/>
        <v>DI_1104.14</v>
      </c>
      <c r="AC776" s="55"/>
      <c r="AD776" s="55"/>
      <c r="AE776" s="38" t="str">
        <f t="shared" si="295"/>
        <v>SL3-BH-RCP1</v>
      </c>
    </row>
    <row r="777" spans="1:31" ht="15" customHeight="1" x14ac:dyDescent="0.25">
      <c r="A777" s="263" t="s">
        <v>9</v>
      </c>
      <c r="B777" s="261" t="s">
        <v>373</v>
      </c>
      <c r="C777" s="146">
        <v>11</v>
      </c>
      <c r="D777" s="70" t="str">
        <f t="shared" si="296"/>
        <v>04</v>
      </c>
      <c r="E777" s="70" t="s">
        <v>591</v>
      </c>
      <c r="F777" s="29" t="str">
        <f>IFERROR(CONCATENATE(VLOOKUP(G777,'LOOK-UP TABLES'!$E$9:$J$32,5,FALSE),C777,D777,VLOOKUP(G777,'LOOK-UP TABLES'!$E$9:$J$32,6,FALSE),E777),"")</f>
        <v>I_1104-15</v>
      </c>
      <c r="G777" s="518" t="s">
        <v>1045</v>
      </c>
      <c r="H777" s="519" t="str">
        <f>IFERROR(VLOOKUP(G777,'LOOK-UP TABLES'!$E$9:$J$32,2,FALSE),"")</f>
        <v>DI</v>
      </c>
      <c r="I777" s="518" t="str">
        <f>IFERROR(VLOOKUP(G777,'LOOK-UP TABLES'!$E$9:$J$32,3,FALSE),"")</f>
        <v>24VDC</v>
      </c>
      <c r="J777" s="21" t="s">
        <v>1203</v>
      </c>
      <c r="K777" s="513" t="str">
        <f t="shared" si="292"/>
        <v>SL3-BH-BK2-ZPX8</v>
      </c>
      <c r="L777" s="72"/>
      <c r="M777" s="143" t="str">
        <f>IF($J777&lt;&gt;"",IF(VLOOKUP($J777,INSTRUMENT_LIST!$L$10:$R$716,3,FALSE)=0,"",VLOOKUP($J777,INSTRUMENT_LIST!$L$10:$R$716,3,FALSE)),"")</f>
        <v>Shiploader 3</v>
      </c>
      <c r="N777" s="143" t="str">
        <f>IF($J777&lt;&gt;"",IF(VLOOKUP($J777,INSTRUMENT_LIST!$L$10:$R$716,4,FALSE)=0,"",VLOOKUP($J777,INSTRUMENT_LIST!$L$10:$R$716,4,FALSE)),"")&amp;" "&amp;IF($J777&lt;&gt;"",IF(VLOOKUP($J777,INSTRUMENT_LIST!$L$10:$R$716,5,FALSE)=0,"",SUBSTITUTE(VLOOKUP($J777,INSTRUMENT_LIST!$L$10:$R$716,5,FALSE),"LOCAL CONTROL STATION","LCS")),"")</f>
        <v>Boom Hoist Hydraulic Safety Brake 2</v>
      </c>
      <c r="O777" s="143" t="str">
        <f>IF($J777&lt;&gt;"",IF(VLOOKUP($J777,INSTRUMENT_LIST!$L$10:$R$716,6,FALSE)=0,"",VLOOKUP($J777,INSTRUMENT_LIST!$L$10:$R$716,6,FALSE)),"")</f>
        <v>Caliper 4 Wear</v>
      </c>
      <c r="P777" s="143" t="str">
        <f>IF($J777&lt;&gt;"",IF(VLOOKUP($J777,INSTRUMENT_LIST!$L$10:$R$716,7,FALSE)=0,"",VLOOKUP($J777,INSTRUMENT_LIST!$L$10:$R$716,7,FALSE)),"")</f>
        <v>Proximity Switch</v>
      </c>
      <c r="Q777" s="143" t="str">
        <f t="shared" si="293"/>
        <v xml:space="preserve">Shiploader 3 Boom Hoist Hydraulic Safety Brake 2 Caliper 4 Wear Proximity Switch </v>
      </c>
      <c r="R777" s="160"/>
      <c r="S777" s="160"/>
      <c r="T777" s="160"/>
      <c r="U777" s="160"/>
      <c r="V777" s="160"/>
      <c r="W777" s="160"/>
      <c r="X777" s="160"/>
      <c r="Y777" s="160"/>
      <c r="Z777" s="160"/>
      <c r="AA777" s="160"/>
      <c r="AB777" s="68" t="str">
        <f t="shared" si="294"/>
        <v>DI_1104.15</v>
      </c>
      <c r="AC777" s="55"/>
      <c r="AD777" s="55"/>
      <c r="AE777" s="38" t="str">
        <f t="shared" si="295"/>
        <v>SL3-BH-RCP1</v>
      </c>
    </row>
    <row r="778" spans="1:31" ht="15" customHeight="1" x14ac:dyDescent="0.25">
      <c r="A778" s="321" t="s">
        <v>9</v>
      </c>
      <c r="B778" s="322" t="s">
        <v>373</v>
      </c>
      <c r="C778" s="323">
        <v>11</v>
      </c>
      <c r="D778" s="324" t="s">
        <v>676</v>
      </c>
      <c r="E778" s="325"/>
      <c r="F778" s="325"/>
      <c r="G778" s="520" t="s">
        <v>833</v>
      </c>
      <c r="H778" s="521"/>
      <c r="I778" s="520" t="s">
        <v>793</v>
      </c>
      <c r="J778" s="327"/>
      <c r="K778" s="328"/>
      <c r="L778" s="329"/>
      <c r="M778" s="326"/>
      <c r="N778" s="326"/>
      <c r="O778" s="325"/>
      <c r="P778" s="325"/>
      <c r="Q778" s="325"/>
      <c r="R778" s="325"/>
      <c r="S778" s="325"/>
      <c r="T778" s="325"/>
      <c r="U778" s="325"/>
      <c r="V778" s="325"/>
      <c r="W778" s="325"/>
      <c r="X778" s="325"/>
      <c r="Y778" s="325"/>
      <c r="Z778" s="325"/>
      <c r="AA778" s="325"/>
      <c r="AB778" s="325"/>
      <c r="AC778" s="323"/>
      <c r="AD778" s="330"/>
      <c r="AE778" s="38" t="str">
        <f t="shared" si="295"/>
        <v>SL3-BH-RCP1</v>
      </c>
    </row>
    <row r="779" spans="1:31" ht="15" customHeight="1" x14ac:dyDescent="0.25">
      <c r="B779" s="254"/>
      <c r="C779" s="57"/>
      <c r="D779" s="59"/>
      <c r="E779" s="38"/>
      <c r="F779" s="38"/>
      <c r="G779" s="38"/>
      <c r="I779" s="38"/>
      <c r="J779" s="22"/>
      <c r="O779" s="78"/>
      <c r="P779" s="36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57"/>
      <c r="AD779" s="57"/>
    </row>
    <row r="780" spans="1:31" ht="15" customHeight="1" x14ac:dyDescent="0.25">
      <c r="A780" s="263" t="s">
        <v>9</v>
      </c>
      <c r="B780" s="261" t="s">
        <v>373</v>
      </c>
      <c r="C780" s="146">
        <v>11</v>
      </c>
      <c r="D780" s="73" t="s">
        <v>678</v>
      </c>
      <c r="E780" s="70" t="s">
        <v>786</v>
      </c>
      <c r="F780" s="29" t="str">
        <f>IFERROR(CONCATENATE(VLOOKUP(G780,'LOOK-UP TABLES'!$E$9:$J$32,5,FALSE),C780,D780,VLOOKUP(G780,'LOOK-UP TABLES'!$E$9:$J$32,6,FALSE),E780),"")</f>
        <v>I_1105-00</v>
      </c>
      <c r="G780" s="518" t="s">
        <v>1045</v>
      </c>
      <c r="H780" s="519" t="str">
        <f>IFERROR(VLOOKUP(G780,'LOOK-UP TABLES'!$E$9:$J$32,2,FALSE),"")</f>
        <v>DI</v>
      </c>
      <c r="I780" s="518" t="str">
        <f>IFERROR(VLOOKUP(G780,'LOOK-UP TABLES'!$E$9:$J$32,3,FALSE),"")</f>
        <v>24VDC</v>
      </c>
      <c r="J780" s="75" t="s">
        <v>1204</v>
      </c>
      <c r="K780" s="513" t="str">
        <f t="shared" ref="K780:K795" si="297">IF(J780&lt;&gt;"",CONCATENATE(J780,L780),"SPARE")</f>
        <v>SL3-BH-M1-BK1-ZPX1</v>
      </c>
      <c r="L780" s="72"/>
      <c r="M780" s="143" t="str">
        <f>IF($J780&lt;&gt;"",IF(VLOOKUP($J780,INSTRUMENT_LIST!$L$10:$R$716,3,FALSE)=0,"",VLOOKUP($J780,INSTRUMENT_LIST!$L$10:$R$716,3,FALSE)),"")</f>
        <v>Shiploader 3</v>
      </c>
      <c r="N780" s="143" t="str">
        <f>IF($J780&lt;&gt;"",IF(VLOOKUP($J780,INSTRUMENT_LIST!$L$10:$R$716,4,FALSE)=0,"",VLOOKUP($J780,INSTRUMENT_LIST!$L$10:$R$716,4,FALSE)),"")&amp;" "&amp;IF($J780&lt;&gt;"",IF(VLOOKUP($J780,INSTRUMENT_LIST!$L$10:$R$716,5,FALSE)=0,"",SUBSTITUTE(VLOOKUP($J780,INSTRUMENT_LIST!$L$10:$R$716,5,FALSE),"LOCAL CONTROL STATION","LCS")),"")</f>
        <v>Boom Hoist Motor 1  Brake</v>
      </c>
      <c r="O780" s="143" t="str">
        <f>IF($J780&lt;&gt;"",IF(VLOOKUP($J780,INSTRUMENT_LIST!$L$10:$R$716,6,FALSE)=0,"",VLOOKUP($J780,INSTRUMENT_LIST!$L$10:$R$716,6,FALSE)),"")</f>
        <v>Released</v>
      </c>
      <c r="P780" s="143" t="str">
        <f>IF($J780&lt;&gt;"",IF(VLOOKUP($J780,INSTRUMENT_LIST!$L$10:$R$716,7,FALSE)=0,"",VLOOKUP($J780,INSTRUMENT_LIST!$L$10:$R$716,7,FALSE)),"")</f>
        <v>Proximity Switch</v>
      </c>
      <c r="Q780" s="143" t="str">
        <f t="shared" ref="Q780:Q795" si="298">CONCATENATE(M780,IF(M780&lt;&gt;""," ",""),N780,IF(N780&lt;&gt;""," ",""),O780,IF(O780&lt;&gt;""," ",""),P780,IF(P780&lt;&gt;""," ",""))</f>
        <v xml:space="preserve">Shiploader 3 Boom Hoist Motor 1  Brake Released Proximity Switch </v>
      </c>
      <c r="R780" s="160"/>
      <c r="S780" s="160"/>
      <c r="T780" s="160"/>
      <c r="U780" s="160"/>
      <c r="V780" s="160"/>
      <c r="W780" s="160"/>
      <c r="X780" s="160"/>
      <c r="Y780" s="160"/>
      <c r="Z780" s="160"/>
      <c r="AA780" s="160"/>
      <c r="AB780" s="68" t="str">
        <f t="shared" ref="AB780:AB795" si="299">IF((OR(H780="AI",H780="AO")),CONCATENATE(H780,"_",C780,D780,"_CH[",E780,"]"),CONCATENATE(H780,"_",C780,D780,".",E780))</f>
        <v>DI_1105.00</v>
      </c>
      <c r="AC780" s="75"/>
      <c r="AD780" s="55"/>
      <c r="AE780" s="38" t="str">
        <f t="shared" ref="AE780:AE796" si="300">B780</f>
        <v>SL3-BH-RCP1</v>
      </c>
    </row>
    <row r="781" spans="1:31" ht="15" customHeight="1" x14ac:dyDescent="0.25">
      <c r="A781" s="263" t="s">
        <v>9</v>
      </c>
      <c r="B781" s="261" t="s">
        <v>373</v>
      </c>
      <c r="C781" s="146">
        <v>11</v>
      </c>
      <c r="D781" s="70" t="str">
        <f t="shared" ref="D781:D795" si="301">D780</f>
        <v>05</v>
      </c>
      <c r="E781" s="70" t="s">
        <v>645</v>
      </c>
      <c r="F781" s="29" t="str">
        <f>IFERROR(CONCATENATE(VLOOKUP(G781,'LOOK-UP TABLES'!$E$9:$J$32,5,FALSE),C781,D781,VLOOKUP(G781,'LOOK-UP TABLES'!$E$9:$J$32,6,FALSE),E781),"")</f>
        <v>I_1105-01</v>
      </c>
      <c r="G781" s="518" t="s">
        <v>1045</v>
      </c>
      <c r="H781" s="519" t="str">
        <f>IFERROR(VLOOKUP(G781,'LOOK-UP TABLES'!$E$9:$J$32,2,FALSE),"")</f>
        <v>DI</v>
      </c>
      <c r="I781" s="518" t="str">
        <f>IFERROR(VLOOKUP(G781,'LOOK-UP TABLES'!$E$9:$J$32,3,FALSE),"")</f>
        <v>24VDC</v>
      </c>
      <c r="J781" s="75" t="s">
        <v>1205</v>
      </c>
      <c r="K781" s="513" t="str">
        <f t="shared" si="297"/>
        <v>SL3-BH-M1-BK1-ZPX2</v>
      </c>
      <c r="L781" s="72"/>
      <c r="M781" s="143" t="str">
        <f>IF($J781&lt;&gt;"",IF(VLOOKUP($J781,INSTRUMENT_LIST!$L$10:$R$716,3,FALSE)=0,"",VLOOKUP($J781,INSTRUMENT_LIST!$L$10:$R$716,3,FALSE)),"")</f>
        <v>Shiploader 3</v>
      </c>
      <c r="N781" s="143" t="str">
        <f>IF($J781&lt;&gt;"",IF(VLOOKUP($J781,INSTRUMENT_LIST!$L$10:$R$716,4,FALSE)=0,"",VLOOKUP($J781,INSTRUMENT_LIST!$L$10:$R$716,4,FALSE)),"")&amp;" "&amp;IF($J781&lt;&gt;"",IF(VLOOKUP($J781,INSTRUMENT_LIST!$L$10:$R$716,5,FALSE)=0,"",SUBSTITUTE(VLOOKUP($J781,INSTRUMENT_LIST!$L$10:$R$716,5,FALSE),"LOCAL CONTROL STATION","LCS")),"")</f>
        <v>Boom Hoist Motor 1  Brake</v>
      </c>
      <c r="O781" s="143" t="str">
        <f>IF($J781&lt;&gt;"",IF(VLOOKUP($J781,INSTRUMENT_LIST!$L$10:$R$716,6,FALSE)=0,"",VLOOKUP($J781,INSTRUMENT_LIST!$L$10:$R$716,6,FALSE)),"")</f>
        <v>Wear Monitoring</v>
      </c>
      <c r="P781" s="143" t="str">
        <f>IF($J781&lt;&gt;"",IF(VLOOKUP($J781,INSTRUMENT_LIST!$L$10:$R$716,7,FALSE)=0,"",VLOOKUP($J781,INSTRUMENT_LIST!$L$10:$R$716,7,FALSE)),"")</f>
        <v>Proximity Switch</v>
      </c>
      <c r="Q781" s="143" t="str">
        <f t="shared" si="298"/>
        <v xml:space="preserve">Shiploader 3 Boom Hoist Motor 1  Brake Wear Monitoring Proximity Switch </v>
      </c>
      <c r="R781" s="161"/>
      <c r="S781" s="161"/>
      <c r="T781" s="161"/>
      <c r="U781" s="160"/>
      <c r="V781" s="160"/>
      <c r="W781" s="160"/>
      <c r="X781" s="160"/>
      <c r="Y781" s="160"/>
      <c r="Z781" s="160"/>
      <c r="AA781" s="160"/>
      <c r="AB781" s="68" t="str">
        <f t="shared" si="299"/>
        <v>DI_1105.01</v>
      </c>
      <c r="AC781" s="55"/>
      <c r="AD781" s="55"/>
      <c r="AE781" s="38" t="str">
        <f t="shared" si="300"/>
        <v>SL3-BH-RCP1</v>
      </c>
    </row>
    <row r="782" spans="1:31" ht="15" customHeight="1" x14ac:dyDescent="0.25">
      <c r="A782" s="263" t="s">
        <v>9</v>
      </c>
      <c r="B782" s="261" t="s">
        <v>373</v>
      </c>
      <c r="C782" s="146">
        <v>11</v>
      </c>
      <c r="D782" s="70" t="str">
        <f t="shared" si="301"/>
        <v>05</v>
      </c>
      <c r="E782" s="70" t="s">
        <v>660</v>
      </c>
      <c r="F782" s="29" t="str">
        <f>IFERROR(CONCATENATE(VLOOKUP(G782,'LOOK-UP TABLES'!$E$9:$J$32,5,FALSE),C782,D782,VLOOKUP(G782,'LOOK-UP TABLES'!$E$9:$J$32,6,FALSE),E782),"")</f>
        <v>I_1105-02</v>
      </c>
      <c r="G782" s="518" t="s">
        <v>1045</v>
      </c>
      <c r="H782" s="519" t="str">
        <f>IFERROR(VLOOKUP(G782,'LOOK-UP TABLES'!$E$9:$J$32,2,FALSE),"")</f>
        <v>DI</v>
      </c>
      <c r="I782" s="518" t="str">
        <f>IFERROR(VLOOKUP(G782,'LOOK-UP TABLES'!$E$9:$J$32,3,FALSE),"")</f>
        <v>24VDC</v>
      </c>
      <c r="J782" s="21" t="s">
        <v>1206</v>
      </c>
      <c r="K782" s="513" t="str">
        <f t="shared" si="297"/>
        <v>SL3-BH-M2-BK1-ZPX1</v>
      </c>
      <c r="L782" s="72"/>
      <c r="M782" s="143" t="str">
        <f>IF($J782&lt;&gt;"",IF(VLOOKUP($J782,INSTRUMENT_LIST!$L$10:$R$716,3,FALSE)=0,"",VLOOKUP($J782,INSTRUMENT_LIST!$L$10:$R$716,3,FALSE)),"")</f>
        <v>Shiploader 3</v>
      </c>
      <c r="N782" s="143" t="str">
        <f>IF($J782&lt;&gt;"",IF(VLOOKUP($J782,INSTRUMENT_LIST!$L$10:$R$716,4,FALSE)=0,"",VLOOKUP($J782,INSTRUMENT_LIST!$L$10:$R$716,4,FALSE)),"")&amp;" "&amp;IF($J782&lt;&gt;"",IF(VLOOKUP($J782,INSTRUMENT_LIST!$L$10:$R$716,5,FALSE)=0,"",SUBSTITUTE(VLOOKUP($J782,INSTRUMENT_LIST!$L$10:$R$716,5,FALSE),"LOCAL CONTROL STATION","LCS")),"")</f>
        <v>Boom Hoist Motor 2 Brake</v>
      </c>
      <c r="O782" s="143" t="str">
        <f>IF($J782&lt;&gt;"",IF(VLOOKUP($J782,INSTRUMENT_LIST!$L$10:$R$716,6,FALSE)=0,"",VLOOKUP($J782,INSTRUMENT_LIST!$L$10:$R$716,6,FALSE)),"")</f>
        <v>Released</v>
      </c>
      <c r="P782" s="143" t="str">
        <f>IF($J782&lt;&gt;"",IF(VLOOKUP($J782,INSTRUMENT_LIST!$L$10:$R$716,7,FALSE)=0,"",VLOOKUP($J782,INSTRUMENT_LIST!$L$10:$R$716,7,FALSE)),"")</f>
        <v>Proximity Switch</v>
      </c>
      <c r="Q782" s="143" t="str">
        <f t="shared" si="298"/>
        <v xml:space="preserve">Shiploader 3 Boom Hoist Motor 2 Brake Released Proximity Switch </v>
      </c>
      <c r="R782" s="161"/>
      <c r="S782" s="161"/>
      <c r="T782" s="161"/>
      <c r="U782" s="160"/>
      <c r="V782" s="160"/>
      <c r="W782" s="160"/>
      <c r="X782" s="160"/>
      <c r="Y782" s="160"/>
      <c r="Z782" s="160"/>
      <c r="AA782" s="160"/>
      <c r="AB782" s="68" t="str">
        <f t="shared" si="299"/>
        <v>DI_1105.02</v>
      </c>
      <c r="AC782" s="55"/>
      <c r="AD782" s="55"/>
      <c r="AE782" s="38" t="str">
        <f t="shared" si="300"/>
        <v>SL3-BH-RCP1</v>
      </c>
    </row>
    <row r="783" spans="1:31" ht="15" customHeight="1" x14ac:dyDescent="0.25">
      <c r="A783" s="263" t="s">
        <v>9</v>
      </c>
      <c r="B783" s="261" t="s">
        <v>373</v>
      </c>
      <c r="C783" s="146">
        <v>11</v>
      </c>
      <c r="D783" s="70" t="str">
        <f t="shared" si="301"/>
        <v>05</v>
      </c>
      <c r="E783" s="70" t="s">
        <v>661</v>
      </c>
      <c r="F783" s="29" t="str">
        <f>IFERROR(CONCATENATE(VLOOKUP(G783,'LOOK-UP TABLES'!$E$9:$J$32,5,FALSE),C783,D783,VLOOKUP(G783,'LOOK-UP TABLES'!$E$9:$J$32,6,FALSE),E783),"")</f>
        <v>I_1105-03</v>
      </c>
      <c r="G783" s="518" t="s">
        <v>1045</v>
      </c>
      <c r="H783" s="519" t="str">
        <f>IFERROR(VLOOKUP(G783,'LOOK-UP TABLES'!$E$9:$J$32,2,FALSE),"")</f>
        <v>DI</v>
      </c>
      <c r="I783" s="518" t="str">
        <f>IFERROR(VLOOKUP(G783,'LOOK-UP TABLES'!$E$9:$J$32,3,FALSE),"")</f>
        <v>24VDC</v>
      </c>
      <c r="J783" s="21" t="s">
        <v>1207</v>
      </c>
      <c r="K783" s="513" t="str">
        <f t="shared" si="297"/>
        <v>SL3-BH-M2-BK1-ZPX2</v>
      </c>
      <c r="L783" s="72"/>
      <c r="M783" s="143" t="str">
        <f>IF($J783&lt;&gt;"",IF(VLOOKUP($J783,INSTRUMENT_LIST!$L$10:$R$716,3,FALSE)=0,"",VLOOKUP($J783,INSTRUMENT_LIST!$L$10:$R$716,3,FALSE)),"")</f>
        <v>Shiploader 3</v>
      </c>
      <c r="N783" s="143" t="str">
        <f>IF($J783&lt;&gt;"",IF(VLOOKUP($J783,INSTRUMENT_LIST!$L$10:$R$716,4,FALSE)=0,"",VLOOKUP($J783,INSTRUMENT_LIST!$L$10:$R$716,4,FALSE)),"")&amp;" "&amp;IF($J783&lt;&gt;"",IF(VLOOKUP($J783,INSTRUMENT_LIST!$L$10:$R$716,5,FALSE)=0,"",SUBSTITUTE(VLOOKUP($J783,INSTRUMENT_LIST!$L$10:$R$716,5,FALSE),"LOCAL CONTROL STATION","LCS")),"")</f>
        <v>Boom Hoist Motor 2 Brake</v>
      </c>
      <c r="O783" s="143" t="str">
        <f>IF($J783&lt;&gt;"",IF(VLOOKUP($J783,INSTRUMENT_LIST!$L$10:$R$716,6,FALSE)=0,"",VLOOKUP($J783,INSTRUMENT_LIST!$L$10:$R$716,6,FALSE)),"")</f>
        <v>Wear Monitoring</v>
      </c>
      <c r="P783" s="143" t="str">
        <f>IF($J783&lt;&gt;"",IF(VLOOKUP($J783,INSTRUMENT_LIST!$L$10:$R$716,7,FALSE)=0,"",VLOOKUP($J783,INSTRUMENT_LIST!$L$10:$R$716,7,FALSE)),"")</f>
        <v>Proximity Switch</v>
      </c>
      <c r="Q783" s="143" t="str">
        <f t="shared" si="298"/>
        <v xml:space="preserve">Shiploader 3 Boom Hoist Motor 2 Brake Wear Monitoring Proximity Switch </v>
      </c>
      <c r="R783" s="160"/>
      <c r="S783" s="160"/>
      <c r="T783" s="160"/>
      <c r="U783" s="160"/>
      <c r="V783" s="160"/>
      <c r="W783" s="160"/>
      <c r="X783" s="160"/>
      <c r="Y783" s="160"/>
      <c r="Z783" s="160"/>
      <c r="AA783" s="160"/>
      <c r="AB783" s="68" t="str">
        <f t="shared" si="299"/>
        <v>DI_1105.03</v>
      </c>
      <c r="AC783" s="55"/>
      <c r="AD783" s="55"/>
      <c r="AE783" s="38" t="str">
        <f t="shared" si="300"/>
        <v>SL3-BH-RCP1</v>
      </c>
    </row>
    <row r="784" spans="1:31" ht="15" customHeight="1" x14ac:dyDescent="0.25">
      <c r="A784" s="263" t="s">
        <v>9</v>
      </c>
      <c r="B784" s="261" t="s">
        <v>373</v>
      </c>
      <c r="C784" s="146">
        <v>11</v>
      </c>
      <c r="D784" s="70" t="str">
        <f t="shared" si="301"/>
        <v>05</v>
      </c>
      <c r="E784" s="70" t="s">
        <v>676</v>
      </c>
      <c r="F784" s="29" t="str">
        <f>IFERROR(CONCATENATE(VLOOKUP(G784,'LOOK-UP TABLES'!$E$9:$J$32,5,FALSE),C784,D784,VLOOKUP(G784,'LOOK-UP TABLES'!$E$9:$J$32,6,FALSE),E784),"")</f>
        <v>I_1105-04</v>
      </c>
      <c r="G784" s="518" t="s">
        <v>1045</v>
      </c>
      <c r="H784" s="519" t="str">
        <f>IFERROR(VLOOKUP(G784,'LOOK-UP TABLES'!$E$9:$J$32,2,FALSE),"")</f>
        <v>DI</v>
      </c>
      <c r="I784" s="518" t="str">
        <f>IFERROR(VLOOKUP(G784,'LOOK-UP TABLES'!$E$9:$J$32,3,FALSE),"")</f>
        <v>24VDC</v>
      </c>
      <c r="J784" s="21" t="s">
        <v>1208</v>
      </c>
      <c r="K784" s="513" t="str">
        <f t="shared" si="297"/>
        <v>SL3-BH-ZPX1</v>
      </c>
      <c r="L784" s="72"/>
      <c r="M784" s="143" t="str">
        <f>IF($J784&lt;&gt;"",IF(VLOOKUP($J784,INSTRUMENT_LIST!$L$10:$R$716,3,FALSE)=0,"",VLOOKUP($J784,INSTRUMENT_LIST!$L$10:$R$716,3,FALSE)),"")</f>
        <v>Shiploader 3</v>
      </c>
      <c r="N784" s="143" t="str">
        <f>IF($J784&lt;&gt;"",IF(VLOOKUP($J784,INSTRUMENT_LIST!$L$10:$R$716,4,FALSE)=0,"",VLOOKUP($J784,INSTRUMENT_LIST!$L$10:$R$716,4,FALSE)),"")&amp;" "&amp;IF($J784&lt;&gt;"",IF(VLOOKUP($J784,INSTRUMENT_LIST!$L$10:$R$716,5,FALSE)=0,"",SUBSTITUTE(VLOOKUP($J784,INSTRUMENT_LIST!$L$10:$R$716,5,FALSE),"LOCAL CONTROL STATION","LCS")),"")</f>
        <v>Boom Hoist Left Rope</v>
      </c>
      <c r="O784" s="143" t="str">
        <f>IF($J784&lt;&gt;"",IF(VLOOKUP($J784,INSTRUMENT_LIST!$L$10:$R$716,6,FALSE)=0,"",VLOOKUP($J784,INSTRUMENT_LIST!$L$10:$R$716,6,FALSE)),"")</f>
        <v>Pawl Disengaged</v>
      </c>
      <c r="P784" s="143" t="str">
        <f>IF($J784&lt;&gt;"",IF(VLOOKUP($J784,INSTRUMENT_LIST!$L$10:$R$716,7,FALSE)=0,"",VLOOKUP($J784,INSTRUMENT_LIST!$L$10:$R$716,7,FALSE)),"")</f>
        <v>Proximity Switch</v>
      </c>
      <c r="Q784" s="143" t="str">
        <f t="shared" si="298"/>
        <v xml:space="preserve">Shiploader 3 Boom Hoist Left Rope Pawl Disengaged Proximity Switch </v>
      </c>
      <c r="R784" s="160"/>
      <c r="S784" s="160"/>
      <c r="T784" s="161"/>
      <c r="U784" s="160"/>
      <c r="V784" s="160"/>
      <c r="W784" s="160"/>
      <c r="X784" s="160"/>
      <c r="Y784" s="160"/>
      <c r="Z784" s="160"/>
      <c r="AA784" s="160"/>
      <c r="AB784" s="68" t="str">
        <f t="shared" si="299"/>
        <v>DI_1105.04</v>
      </c>
      <c r="AC784" s="55"/>
      <c r="AD784" s="55"/>
      <c r="AE784" s="38" t="str">
        <f t="shared" si="300"/>
        <v>SL3-BH-RCP1</v>
      </c>
    </row>
    <row r="785" spans="1:31" ht="15" customHeight="1" x14ac:dyDescent="0.25">
      <c r="A785" s="263" t="s">
        <v>9</v>
      </c>
      <c r="B785" s="261" t="s">
        <v>373</v>
      </c>
      <c r="C785" s="146">
        <v>11</v>
      </c>
      <c r="D785" s="70" t="str">
        <f t="shared" si="301"/>
        <v>05</v>
      </c>
      <c r="E785" s="70" t="s">
        <v>678</v>
      </c>
      <c r="F785" s="29" t="str">
        <f>IFERROR(CONCATENATE(VLOOKUP(G785,'LOOK-UP TABLES'!$E$9:$J$32,5,FALSE),C785,D785,VLOOKUP(G785,'LOOK-UP TABLES'!$E$9:$J$32,6,FALSE),E785),"")</f>
        <v>I_1105-05</v>
      </c>
      <c r="G785" s="518" t="s">
        <v>1045</v>
      </c>
      <c r="H785" s="519" t="str">
        <f>IFERROR(VLOOKUP(G785,'LOOK-UP TABLES'!$E$9:$J$32,2,FALSE),"")</f>
        <v>DI</v>
      </c>
      <c r="I785" s="518" t="str">
        <f>IFERROR(VLOOKUP(G785,'LOOK-UP TABLES'!$E$9:$J$32,3,FALSE),"")</f>
        <v>24VDC</v>
      </c>
      <c r="J785" s="21" t="s">
        <v>1209</v>
      </c>
      <c r="K785" s="513" t="str">
        <f t="shared" si="297"/>
        <v>SL3-BH-ZPX2</v>
      </c>
      <c r="L785" s="72"/>
      <c r="M785" s="143" t="str">
        <f>IF($J785&lt;&gt;"",IF(VLOOKUP($J785,INSTRUMENT_LIST!$L$10:$R$716,3,FALSE)=0,"",VLOOKUP($J785,INSTRUMENT_LIST!$L$10:$R$716,3,FALSE)),"")</f>
        <v>Shiploader 3</v>
      </c>
      <c r="N785" s="143" t="str">
        <f>IF($J785&lt;&gt;"",IF(VLOOKUP($J785,INSTRUMENT_LIST!$L$10:$R$716,4,FALSE)=0,"",VLOOKUP($J785,INSTRUMENT_LIST!$L$10:$R$716,4,FALSE)),"")&amp;" "&amp;IF($J785&lt;&gt;"",IF(VLOOKUP($J785,INSTRUMENT_LIST!$L$10:$R$716,5,FALSE)=0,"",SUBSTITUTE(VLOOKUP($J785,INSTRUMENT_LIST!$L$10:$R$716,5,FALSE),"LOCAL CONTROL STATION","LCS")),"")</f>
        <v>Boom Hoist Right Rope</v>
      </c>
      <c r="O785" s="143" t="str">
        <f>IF($J785&lt;&gt;"",IF(VLOOKUP($J785,INSTRUMENT_LIST!$L$10:$R$716,6,FALSE)=0,"",VLOOKUP($J785,INSTRUMENT_LIST!$L$10:$R$716,6,FALSE)),"")</f>
        <v>Pawl Disengaged</v>
      </c>
      <c r="P785" s="143" t="str">
        <f>IF($J785&lt;&gt;"",IF(VLOOKUP($J785,INSTRUMENT_LIST!$L$10:$R$716,7,FALSE)=0,"",VLOOKUP($J785,INSTRUMENT_LIST!$L$10:$R$716,7,FALSE)),"")</f>
        <v>Proximity Switch</v>
      </c>
      <c r="Q785" s="143" t="str">
        <f t="shared" si="298"/>
        <v xml:space="preserve">Shiploader 3 Boom Hoist Right Rope Pawl Disengaged Proximity Switch </v>
      </c>
      <c r="R785" s="160"/>
      <c r="S785" s="160"/>
      <c r="T785" s="160"/>
      <c r="U785" s="160"/>
      <c r="V785" s="160"/>
      <c r="W785" s="160"/>
      <c r="X785" s="160"/>
      <c r="Y785" s="160"/>
      <c r="Z785" s="160"/>
      <c r="AA785" s="160"/>
      <c r="AB785" s="68" t="str">
        <f t="shared" si="299"/>
        <v>DI_1105.05</v>
      </c>
      <c r="AC785" s="55"/>
      <c r="AD785" s="55"/>
      <c r="AE785" s="38" t="str">
        <f t="shared" si="300"/>
        <v>SL3-BH-RCP1</v>
      </c>
    </row>
    <row r="786" spans="1:31" ht="15" customHeight="1" x14ac:dyDescent="0.25">
      <c r="A786" s="263" t="s">
        <v>9</v>
      </c>
      <c r="B786" s="261" t="s">
        <v>373</v>
      </c>
      <c r="C786" s="146">
        <v>11</v>
      </c>
      <c r="D786" s="70" t="str">
        <f t="shared" si="301"/>
        <v>05</v>
      </c>
      <c r="E786" s="70" t="s">
        <v>679</v>
      </c>
      <c r="F786" s="29" t="str">
        <f>IFERROR(CONCATENATE(VLOOKUP(G786,'LOOK-UP TABLES'!$E$9:$J$32,5,FALSE),C786,D786,VLOOKUP(G786,'LOOK-UP TABLES'!$E$9:$J$32,6,FALSE),E786),"")</f>
        <v>I_1105-06</v>
      </c>
      <c r="G786" s="518" t="s">
        <v>1045</v>
      </c>
      <c r="H786" s="519" t="str">
        <f>IFERROR(VLOOKUP(G786,'LOOK-UP TABLES'!$E$9:$J$32,2,FALSE),"")</f>
        <v>DI</v>
      </c>
      <c r="I786" s="518" t="str">
        <f>IFERROR(VLOOKUP(G786,'LOOK-UP TABLES'!$E$9:$J$32,3,FALSE),"")</f>
        <v>24VDC</v>
      </c>
      <c r="J786" s="21"/>
      <c r="K786" s="232" t="str">
        <f t="shared" si="297"/>
        <v>SPARE</v>
      </c>
      <c r="L786" s="72"/>
      <c r="M786" s="143" t="str">
        <f>IF($J786&lt;&gt;"",IF(VLOOKUP($J786,INSTRUMENT_LIST!$L$10:$R$716,3,FALSE)=0,"",VLOOKUP($J786,INSTRUMENT_LIST!$L$10:$R$716,3,FALSE)),"")</f>
        <v/>
      </c>
      <c r="N786" s="143" t="str">
        <f>IF($J786&lt;&gt;"",IF(VLOOKUP($J786,INSTRUMENT_LIST!$L$10:$R$716,4,FALSE)=0,"",VLOOKUP($J786,INSTRUMENT_LIST!$L$10:$R$716,4,FALSE)),"")&amp;" "&amp;IF($J786&lt;&gt;"",IF(VLOOKUP($J786,INSTRUMENT_LIST!$L$10:$R$716,5,FALSE)=0,"",SUBSTITUTE(VLOOKUP($J786,INSTRUMENT_LIST!$L$10:$R$716,5,FALSE),"LOCAL CONTROL STATION","LCS")),"")</f>
        <v xml:space="preserve"> </v>
      </c>
      <c r="O786" s="143" t="str">
        <f>IF($J786&lt;&gt;"",IF(VLOOKUP($J786,INSTRUMENT_LIST!$L$10:$R$716,6,FALSE)=0,"",VLOOKUP($J786,INSTRUMENT_LIST!$L$10:$R$716,6,FALSE)),"")</f>
        <v/>
      </c>
      <c r="P786" s="143" t="s">
        <v>1210</v>
      </c>
      <c r="Q786" s="143" t="str">
        <f t="shared" si="298"/>
        <v xml:space="preserve">  Beacon Alarm </v>
      </c>
      <c r="R786" s="161"/>
      <c r="S786" s="161"/>
      <c r="T786" s="161"/>
      <c r="U786" s="160"/>
      <c r="V786" s="160"/>
      <c r="W786" s="160"/>
      <c r="X786" s="160"/>
      <c r="Y786" s="160"/>
      <c r="Z786" s="160"/>
      <c r="AA786" s="160"/>
      <c r="AB786" s="68" t="str">
        <f t="shared" si="299"/>
        <v>DI_1105.06</v>
      </c>
      <c r="AC786" s="55"/>
      <c r="AD786" s="55"/>
      <c r="AE786" s="38" t="str">
        <f t="shared" si="300"/>
        <v>SL3-BH-RCP1</v>
      </c>
    </row>
    <row r="787" spans="1:31" ht="15" customHeight="1" x14ac:dyDescent="0.25">
      <c r="A787" s="263" t="s">
        <v>9</v>
      </c>
      <c r="B787" s="261" t="s">
        <v>373</v>
      </c>
      <c r="C787" s="146">
        <v>11</v>
      </c>
      <c r="D787" s="70" t="str">
        <f t="shared" si="301"/>
        <v>05</v>
      </c>
      <c r="E787" s="70" t="s">
        <v>680</v>
      </c>
      <c r="F787" s="29" t="str">
        <f>IFERROR(CONCATENATE(VLOOKUP(G787,'LOOK-UP TABLES'!$E$9:$J$32,5,FALSE),C787,D787,VLOOKUP(G787,'LOOK-UP TABLES'!$E$9:$J$32,6,FALSE),E787),"")</f>
        <v>I_1105-07</v>
      </c>
      <c r="G787" s="518" t="s">
        <v>1045</v>
      </c>
      <c r="H787" s="519" t="str">
        <f>IFERROR(VLOOKUP(G787,'LOOK-UP TABLES'!$E$9:$J$32,2,FALSE),"")</f>
        <v>DI</v>
      </c>
      <c r="I787" s="518" t="str">
        <f>IFERROR(VLOOKUP(G787,'LOOK-UP TABLES'!$E$9:$J$32,3,FALSE),"")</f>
        <v>24VDC</v>
      </c>
      <c r="J787" s="21"/>
      <c r="K787" s="513" t="str">
        <f t="shared" si="297"/>
        <v>SPARE</v>
      </c>
      <c r="L787" s="72"/>
      <c r="M787" s="143" t="str">
        <f>IF($J787&lt;&gt;"",IF(VLOOKUP($J787,INSTRUMENT_LIST!$L$10:$R$716,3,FALSE)=0,"",VLOOKUP($J787,INSTRUMENT_LIST!$L$10:$R$716,3,FALSE)),"")</f>
        <v/>
      </c>
      <c r="N787" s="143" t="str">
        <f>IF($J787&lt;&gt;"",IF(VLOOKUP($J787,INSTRUMENT_LIST!$L$10:$R$716,4,FALSE)=0,"",VLOOKUP($J787,INSTRUMENT_LIST!$L$10:$R$716,4,FALSE)),"")&amp;" "&amp;IF($J787&lt;&gt;"",IF(VLOOKUP($J787,INSTRUMENT_LIST!$L$10:$R$716,5,FALSE)=0,"",SUBSTITUTE(VLOOKUP($J787,INSTRUMENT_LIST!$L$10:$R$716,5,FALSE),"LOCAL CONTROL STATION","LCS")),"")</f>
        <v xml:space="preserve"> </v>
      </c>
      <c r="O787" s="143" t="str">
        <f>IF($J787&lt;&gt;"",IF(VLOOKUP($J787,INSTRUMENT_LIST!$L$10:$R$716,6,FALSE)=0,"",VLOOKUP($J787,INSTRUMENT_LIST!$L$10:$R$716,6,FALSE)),"")</f>
        <v/>
      </c>
      <c r="P787" s="143" t="str">
        <f>IF($J787&lt;&gt;"",IF(VLOOKUP($J787,INSTRUMENT_LIST!$L$10:$R$716,7,FALSE)=0,"",VLOOKUP($J787,INSTRUMENT_LIST!$L$10:$R$716,7,FALSE)),"")</f>
        <v/>
      </c>
      <c r="Q787" s="143" t="str">
        <f t="shared" si="298"/>
        <v xml:space="preserve">  </v>
      </c>
      <c r="R787" s="160"/>
      <c r="S787" s="160"/>
      <c r="T787" s="160"/>
      <c r="U787" s="160"/>
      <c r="V787" s="160"/>
      <c r="W787" s="160"/>
      <c r="X787" s="160"/>
      <c r="Y787" s="160"/>
      <c r="Z787" s="160"/>
      <c r="AA787" s="160"/>
      <c r="AB787" s="68" t="str">
        <f t="shared" si="299"/>
        <v>DI_1105.07</v>
      </c>
      <c r="AC787" s="55"/>
      <c r="AD787" s="55"/>
      <c r="AE787" s="38" t="str">
        <f t="shared" si="300"/>
        <v>SL3-BH-RCP1</v>
      </c>
    </row>
    <row r="788" spans="1:31" ht="15" customHeight="1" x14ac:dyDescent="0.25">
      <c r="A788" s="263" t="s">
        <v>9</v>
      </c>
      <c r="B788" s="261" t="s">
        <v>373</v>
      </c>
      <c r="C788" s="146">
        <v>11</v>
      </c>
      <c r="D788" s="70" t="str">
        <f t="shared" si="301"/>
        <v>05</v>
      </c>
      <c r="E788" s="70" t="s">
        <v>682</v>
      </c>
      <c r="F788" s="29" t="str">
        <f>IFERROR(CONCATENATE(VLOOKUP(G788,'LOOK-UP TABLES'!$E$9:$J$32,5,FALSE),C788,D788,VLOOKUP(G788,'LOOK-UP TABLES'!$E$9:$J$32,6,FALSE),E788),"")</f>
        <v>I_1105-08</v>
      </c>
      <c r="G788" s="518" t="s">
        <v>1045</v>
      </c>
      <c r="H788" s="519" t="str">
        <f>IFERROR(VLOOKUP(G788,'LOOK-UP TABLES'!$E$9:$J$32,2,FALSE),"")</f>
        <v>DI</v>
      </c>
      <c r="I788" s="518" t="str">
        <f>IFERROR(VLOOKUP(G788,'LOOK-UP TABLES'!$E$9:$J$32,3,FALSE),"")</f>
        <v>24VDC</v>
      </c>
      <c r="J788" s="21" t="s">
        <v>1211</v>
      </c>
      <c r="K788" s="513" t="str">
        <f t="shared" si="297"/>
        <v>SL3-BH-HPU1-LSL1</v>
      </c>
      <c r="L788" s="72"/>
      <c r="M788" s="143" t="str">
        <f>IF($J788&lt;&gt;"",IF(VLOOKUP($J788,INSTRUMENT_LIST!$L$10:$R$716,3,FALSE)=0,"",VLOOKUP($J788,INSTRUMENT_LIST!$L$10:$R$716,3,FALSE)),"")</f>
        <v>Shiploader 3</v>
      </c>
      <c r="N788" s="143" t="str">
        <f>IF($J788&lt;&gt;"",IF(VLOOKUP($J788,INSTRUMENT_LIST!$L$10:$R$716,4,FALSE)=0,"",VLOOKUP($J788,INSTRUMENT_LIST!$L$10:$R$716,4,FALSE)),"")&amp;" "&amp;IF($J788&lt;&gt;"",IF(VLOOKUP($J788,INSTRUMENT_LIST!$L$10:$R$716,5,FALSE)=0,"",SUBSTITUTE(VLOOKUP($J788,INSTRUMENT_LIST!$L$10:$R$716,5,FALSE),"LOCAL CONTROL STATION","LCS")),"")</f>
        <v>Boom Hoist Emergency Brake HPU 1</v>
      </c>
      <c r="O788" s="143" t="str">
        <f>IF($J788&lt;&gt;"",IF(VLOOKUP($J788,INSTRUMENT_LIST!$L$10:$R$716,6,FALSE)=0,"",VLOOKUP($J788,INSTRUMENT_LIST!$L$10:$R$716,6,FALSE)),"")</f>
        <v>Low Oil</v>
      </c>
      <c r="P788" s="143" t="str">
        <f>IF($J788&lt;&gt;"",IF(VLOOKUP($J788,INSTRUMENT_LIST!$L$10:$R$716,7,FALSE)=0,"",VLOOKUP($J788,INSTRUMENT_LIST!$L$10:$R$716,7,FALSE)),"")</f>
        <v>Level Switch</v>
      </c>
      <c r="Q788" s="143" t="str">
        <f t="shared" si="298"/>
        <v xml:space="preserve">Shiploader 3 Boom Hoist Emergency Brake HPU 1 Low Oil Level Switch </v>
      </c>
      <c r="R788" s="160"/>
      <c r="S788" s="161"/>
      <c r="T788" s="161"/>
      <c r="U788" s="160"/>
      <c r="V788" s="160"/>
      <c r="W788" s="160"/>
      <c r="X788" s="160"/>
      <c r="Y788" s="160"/>
      <c r="Z788" s="160"/>
      <c r="AA788" s="160"/>
      <c r="AB788" s="68" t="str">
        <f t="shared" si="299"/>
        <v>DI_1105.08</v>
      </c>
      <c r="AC788" s="55"/>
      <c r="AD788" s="55"/>
      <c r="AE788" s="38" t="str">
        <f t="shared" si="300"/>
        <v>SL3-BH-RCP1</v>
      </c>
    </row>
    <row r="789" spans="1:31" ht="15" customHeight="1" x14ac:dyDescent="0.25">
      <c r="A789" s="263" t="s">
        <v>9</v>
      </c>
      <c r="B789" s="261" t="s">
        <v>373</v>
      </c>
      <c r="C789" s="146">
        <v>11</v>
      </c>
      <c r="D789" s="70" t="str">
        <f t="shared" si="301"/>
        <v>05</v>
      </c>
      <c r="E789" s="70" t="s">
        <v>683</v>
      </c>
      <c r="F789" s="29" t="str">
        <f>IFERROR(CONCATENATE(VLOOKUP(G789,'LOOK-UP TABLES'!$E$9:$J$32,5,FALSE),C789,D789,VLOOKUP(G789,'LOOK-UP TABLES'!$E$9:$J$32,6,FALSE),E789),"")</f>
        <v>I_1105-09</v>
      </c>
      <c r="G789" s="518" t="s">
        <v>1045</v>
      </c>
      <c r="H789" s="519" t="str">
        <f>IFERROR(VLOOKUP(G789,'LOOK-UP TABLES'!$E$9:$J$32,2,FALSE),"")</f>
        <v>DI</v>
      </c>
      <c r="I789" s="518" t="str">
        <f>IFERROR(VLOOKUP(G789,'LOOK-UP TABLES'!$E$9:$J$32,3,FALSE),"")</f>
        <v>24VDC</v>
      </c>
      <c r="J789" s="138" t="s">
        <v>1212</v>
      </c>
      <c r="K789" s="513" t="str">
        <f t="shared" si="297"/>
        <v>SL3-BH-HPU1-PSH1</v>
      </c>
      <c r="L789" s="72"/>
      <c r="M789" s="143" t="str">
        <f>IF($J789&lt;&gt;"",IF(VLOOKUP($J789,INSTRUMENT_LIST!$L$10:$R$716,3,FALSE)=0,"",VLOOKUP($J789,INSTRUMENT_LIST!$L$10:$R$716,3,FALSE)),"")</f>
        <v>Shiploader 3</v>
      </c>
      <c r="N789" s="143" t="str">
        <f>IF($J789&lt;&gt;"",IF(VLOOKUP($J789,INSTRUMENT_LIST!$L$10:$R$716,4,FALSE)=0,"",VLOOKUP($J789,INSTRUMENT_LIST!$L$10:$R$716,4,FALSE)),"")&amp;" "&amp;IF($J789&lt;&gt;"",IF(VLOOKUP($J789,INSTRUMENT_LIST!$L$10:$R$716,5,FALSE)=0,"",SUBSTITUTE(VLOOKUP($J789,INSTRUMENT_LIST!$L$10:$R$716,5,FALSE),"LOCAL CONTROL STATION","LCS")),"")</f>
        <v>Boom Hoist Emergency Brake HPU 1</v>
      </c>
      <c r="O789" s="143" t="str">
        <f>IF($J789&lt;&gt;"",IF(VLOOKUP($J789,INSTRUMENT_LIST!$L$10:$R$716,6,FALSE)=0,"",VLOOKUP($J789,INSTRUMENT_LIST!$L$10:$R$716,6,FALSE)),"")</f>
        <v>High</v>
      </c>
      <c r="P789" s="143" t="str">
        <f>IF($J789&lt;&gt;"",IF(VLOOKUP($J789,INSTRUMENT_LIST!$L$10:$R$716,7,FALSE)=0,"",VLOOKUP($J789,INSTRUMENT_LIST!$L$10:$R$716,7,FALSE)),"")</f>
        <v>Pressure Switch</v>
      </c>
      <c r="Q789" s="143" t="str">
        <f t="shared" si="298"/>
        <v xml:space="preserve">Shiploader 3 Boom Hoist Emergency Brake HPU 1 High Pressure Switch </v>
      </c>
      <c r="R789" s="161"/>
      <c r="S789" s="161"/>
      <c r="T789" s="161"/>
      <c r="U789" s="160"/>
      <c r="V789" s="160"/>
      <c r="W789" s="160"/>
      <c r="X789" s="160"/>
      <c r="Y789" s="160"/>
      <c r="Z789" s="160"/>
      <c r="AA789" s="160"/>
      <c r="AB789" s="68" t="str">
        <f t="shared" si="299"/>
        <v>DI_1105.09</v>
      </c>
      <c r="AC789" s="55"/>
      <c r="AD789" s="55"/>
      <c r="AE789" s="38" t="str">
        <f t="shared" si="300"/>
        <v>SL3-BH-RCP1</v>
      </c>
    </row>
    <row r="790" spans="1:31" ht="15" customHeight="1" x14ac:dyDescent="0.25">
      <c r="A790" s="263" t="s">
        <v>9</v>
      </c>
      <c r="B790" s="261" t="s">
        <v>373</v>
      </c>
      <c r="C790" s="146">
        <v>11</v>
      </c>
      <c r="D790" s="70" t="str">
        <f t="shared" si="301"/>
        <v>05</v>
      </c>
      <c r="E790" s="70" t="s">
        <v>582</v>
      </c>
      <c r="F790" s="29" t="str">
        <f>IFERROR(CONCATENATE(VLOOKUP(G790,'LOOK-UP TABLES'!$E$9:$J$32,5,FALSE),C790,D790,VLOOKUP(G790,'LOOK-UP TABLES'!$E$9:$J$32,6,FALSE),E790),"")</f>
        <v>I_1105-10</v>
      </c>
      <c r="G790" s="518" t="s">
        <v>1045</v>
      </c>
      <c r="H790" s="519" t="str">
        <f>IFERROR(VLOOKUP(G790,'LOOK-UP TABLES'!$E$9:$J$32,2,FALSE),"")</f>
        <v>DI</v>
      </c>
      <c r="I790" s="518" t="str">
        <f>IFERROR(VLOOKUP(G790,'LOOK-UP TABLES'!$E$9:$J$32,3,FALSE),"")</f>
        <v>24VDC</v>
      </c>
      <c r="J790" s="21" t="s">
        <v>1213</v>
      </c>
      <c r="K790" s="513" t="str">
        <f t="shared" si="297"/>
        <v>SL3-BH-HPU2-LSL1</v>
      </c>
      <c r="L790" s="72"/>
      <c r="M790" s="143" t="str">
        <f>IF($J790&lt;&gt;"",IF(VLOOKUP($J790,INSTRUMENT_LIST!$L$10:$R$716,3,FALSE)=0,"",VLOOKUP($J790,INSTRUMENT_LIST!$L$10:$R$716,3,FALSE)),"")</f>
        <v>Shiploader 3</v>
      </c>
      <c r="N790" s="143" t="str">
        <f>IF($J790&lt;&gt;"",IF(VLOOKUP($J790,INSTRUMENT_LIST!$L$10:$R$716,4,FALSE)=0,"",VLOOKUP($J790,INSTRUMENT_LIST!$L$10:$R$716,4,FALSE)),"")&amp;" "&amp;IF($J790&lt;&gt;"",IF(VLOOKUP($J790,INSTRUMENT_LIST!$L$10:$R$716,5,FALSE)=0,"",SUBSTITUTE(VLOOKUP($J790,INSTRUMENT_LIST!$L$10:$R$716,5,FALSE),"LOCAL CONTROL STATION","LCS")),"")</f>
        <v>Boom Hoist Emergency Brake HPU 2</v>
      </c>
      <c r="O790" s="143" t="str">
        <f>IF($J790&lt;&gt;"",IF(VLOOKUP($J790,INSTRUMENT_LIST!$L$10:$R$716,6,FALSE)=0,"",VLOOKUP($J790,INSTRUMENT_LIST!$L$10:$R$716,6,FALSE)),"")</f>
        <v>Low Oil</v>
      </c>
      <c r="P790" s="143" t="str">
        <f>IF($J790&lt;&gt;"",IF(VLOOKUP($J790,INSTRUMENT_LIST!$L$10:$R$716,7,FALSE)=0,"",VLOOKUP($J790,INSTRUMENT_LIST!$L$10:$R$716,7,FALSE)),"")</f>
        <v>Level Switch</v>
      </c>
      <c r="Q790" s="143" t="str">
        <f t="shared" si="298"/>
        <v xml:space="preserve">Shiploader 3 Boom Hoist Emergency Brake HPU 2 Low Oil Level Switch </v>
      </c>
      <c r="R790" s="161"/>
      <c r="S790" s="161"/>
      <c r="T790" s="161"/>
      <c r="U790" s="160"/>
      <c r="V790" s="160"/>
      <c r="W790" s="160"/>
      <c r="X790" s="160"/>
      <c r="Y790" s="160"/>
      <c r="Z790" s="160"/>
      <c r="AA790" s="160"/>
      <c r="AB790" s="68" t="str">
        <f t="shared" si="299"/>
        <v>DI_1105.10</v>
      </c>
      <c r="AC790" s="55"/>
      <c r="AD790" s="55"/>
      <c r="AE790" s="38" t="str">
        <f t="shared" si="300"/>
        <v>SL3-BH-RCP1</v>
      </c>
    </row>
    <row r="791" spans="1:31" ht="15" customHeight="1" x14ac:dyDescent="0.25">
      <c r="A791" s="263" t="s">
        <v>9</v>
      </c>
      <c r="B791" s="261" t="s">
        <v>373</v>
      </c>
      <c r="C791" s="146">
        <v>11</v>
      </c>
      <c r="D791" s="70" t="str">
        <f t="shared" si="301"/>
        <v>05</v>
      </c>
      <c r="E791" s="70" t="s">
        <v>392</v>
      </c>
      <c r="F791" s="29" t="str">
        <f>IFERROR(CONCATENATE(VLOOKUP(G791,'LOOK-UP TABLES'!$E$9:$J$32,5,FALSE),C791,D791,VLOOKUP(G791,'LOOK-UP TABLES'!$E$9:$J$32,6,FALSE),E791),"")</f>
        <v>I_1105-11</v>
      </c>
      <c r="G791" s="518" t="s">
        <v>1045</v>
      </c>
      <c r="H791" s="519" t="str">
        <f>IFERROR(VLOOKUP(G791,'LOOK-UP TABLES'!$E$9:$J$32,2,FALSE),"")</f>
        <v>DI</v>
      </c>
      <c r="I791" s="518" t="str">
        <f>IFERROR(VLOOKUP(G791,'LOOK-UP TABLES'!$E$9:$J$32,3,FALSE),"")</f>
        <v>24VDC</v>
      </c>
      <c r="J791" s="138" t="s">
        <v>1214</v>
      </c>
      <c r="K791" s="513" t="str">
        <f t="shared" si="297"/>
        <v>SL3-BH-HPU2-PSH1</v>
      </c>
      <c r="L791" s="76"/>
      <c r="M791" s="143" t="str">
        <f>IF($J791&lt;&gt;"",IF(VLOOKUP($J791,INSTRUMENT_LIST!$L$10:$R$716,3,FALSE)=0,"",VLOOKUP($J791,INSTRUMENT_LIST!$L$10:$R$716,3,FALSE)),"")</f>
        <v>Shiploader 3</v>
      </c>
      <c r="N791" s="143" t="str">
        <f>IF($J791&lt;&gt;"",IF(VLOOKUP($J791,INSTRUMENT_LIST!$L$10:$R$716,4,FALSE)=0,"",VLOOKUP($J791,INSTRUMENT_LIST!$L$10:$R$716,4,FALSE)),"")&amp;" "&amp;IF($J791&lt;&gt;"",IF(VLOOKUP($J791,INSTRUMENT_LIST!$L$10:$R$716,5,FALSE)=0,"",SUBSTITUTE(VLOOKUP($J791,INSTRUMENT_LIST!$L$10:$R$716,5,FALSE),"LOCAL CONTROL STATION","LCS")),"")</f>
        <v>Boom Hoist Emergency Brake HPU 2</v>
      </c>
      <c r="O791" s="143" t="str">
        <f>IF($J791&lt;&gt;"",IF(VLOOKUP($J791,INSTRUMENT_LIST!$L$10:$R$716,6,FALSE)=0,"",VLOOKUP($J791,INSTRUMENT_LIST!$L$10:$R$716,6,FALSE)),"")</f>
        <v>High</v>
      </c>
      <c r="P791" s="143" t="str">
        <f>IF($J791&lt;&gt;"",IF(VLOOKUP($J791,INSTRUMENT_LIST!$L$10:$R$716,7,FALSE)=0,"",VLOOKUP($J791,INSTRUMENT_LIST!$L$10:$R$716,7,FALSE)),"")</f>
        <v>Pressure Switch</v>
      </c>
      <c r="Q791" s="143" t="str">
        <f t="shared" si="298"/>
        <v xml:space="preserve">Shiploader 3 Boom Hoist Emergency Brake HPU 2 High Pressure Switch </v>
      </c>
      <c r="R791" s="161"/>
      <c r="S791" s="161"/>
      <c r="T791" s="161"/>
      <c r="U791" s="160"/>
      <c r="V791" s="160"/>
      <c r="W791" s="160"/>
      <c r="X791" s="160"/>
      <c r="Y791" s="160"/>
      <c r="Z791" s="160"/>
      <c r="AA791" s="160"/>
      <c r="AB791" s="68" t="str">
        <f t="shared" si="299"/>
        <v>DI_1105.11</v>
      </c>
      <c r="AC791" s="55"/>
      <c r="AD791" s="55"/>
      <c r="AE791" s="38" t="str">
        <f t="shared" si="300"/>
        <v>SL3-BH-RCP1</v>
      </c>
    </row>
    <row r="792" spans="1:31" ht="15" customHeight="1" x14ac:dyDescent="0.25">
      <c r="A792" s="263" t="s">
        <v>9</v>
      </c>
      <c r="B792" s="261" t="s">
        <v>373</v>
      </c>
      <c r="C792" s="146">
        <v>11</v>
      </c>
      <c r="D792" s="70" t="str">
        <f t="shared" si="301"/>
        <v>05</v>
      </c>
      <c r="E792" s="70" t="s">
        <v>396</v>
      </c>
      <c r="F792" s="29" t="str">
        <f>IFERROR(CONCATENATE(VLOOKUP(G792,'LOOK-UP TABLES'!$E$9:$J$32,5,FALSE),C792,D792,VLOOKUP(G792,'LOOK-UP TABLES'!$E$9:$J$32,6,FALSE),E792),"")</f>
        <v>I_1105-12</v>
      </c>
      <c r="G792" s="518" t="s">
        <v>1045</v>
      </c>
      <c r="H792" s="519" t="str">
        <f>IFERROR(VLOOKUP(G792,'LOOK-UP TABLES'!$E$9:$J$32,2,FALSE),"")</f>
        <v>DI</v>
      </c>
      <c r="I792" s="518" t="str">
        <f>IFERROR(VLOOKUP(G792,'LOOK-UP TABLES'!$E$9:$J$32,3,FALSE),"")</f>
        <v>24VDC</v>
      </c>
      <c r="J792" s="138"/>
      <c r="K792" s="55" t="str">
        <f t="shared" si="297"/>
        <v>SPARE</v>
      </c>
      <c r="L792" s="76"/>
      <c r="M792" s="143" t="str">
        <f>IF($J792&lt;&gt;"",IF(VLOOKUP($J792,INSTRUMENT_LIST!$L$10:$R$716,3,FALSE)=0,"",VLOOKUP($J792,INSTRUMENT_LIST!$L$10:$R$716,3,FALSE)),"")</f>
        <v/>
      </c>
      <c r="N792" s="143" t="str">
        <f>IF($J792&lt;&gt;"",IF(VLOOKUP($J792,INSTRUMENT_LIST!$L$10:$R$716,4,FALSE)=0,"",VLOOKUP($J792,INSTRUMENT_LIST!$L$10:$R$716,4,FALSE)),"")&amp;" "&amp;IF($J792&lt;&gt;"",IF(VLOOKUP($J792,INSTRUMENT_LIST!$L$10:$R$716,5,FALSE)=0,"",SUBSTITUTE(VLOOKUP($J792,INSTRUMENT_LIST!$L$10:$R$716,5,FALSE),"LOCAL CONTROL STATION","LCS")),"")</f>
        <v xml:space="preserve"> </v>
      </c>
      <c r="O792" s="143" t="str">
        <f>IF($J792&lt;&gt;"",IF(VLOOKUP($J792,INSTRUMENT_LIST!$L$10:$R$716,6,FALSE)=0,"",VLOOKUP($J792,INSTRUMENT_LIST!$L$10:$R$716,6,FALSE)),"")</f>
        <v/>
      </c>
      <c r="P792" s="143" t="str">
        <f>IF($J792&lt;&gt;"",IF(VLOOKUP($J792,INSTRUMENT_LIST!$L$10:$R$716,7,FALSE)=0,"",VLOOKUP($J792,INSTRUMENT_LIST!$L$10:$R$716,7,FALSE)),"")</f>
        <v/>
      </c>
      <c r="Q792" s="143" t="str">
        <f t="shared" si="298"/>
        <v xml:space="preserve">  </v>
      </c>
      <c r="R792" s="161"/>
      <c r="S792" s="161"/>
      <c r="T792" s="161"/>
      <c r="U792" s="160"/>
      <c r="V792" s="160"/>
      <c r="W792" s="160"/>
      <c r="X792" s="160"/>
      <c r="Y792" s="160"/>
      <c r="Z792" s="160"/>
      <c r="AA792" s="160"/>
      <c r="AB792" s="68" t="str">
        <f t="shared" si="299"/>
        <v>DI_1105.12</v>
      </c>
      <c r="AC792" s="55"/>
      <c r="AD792" s="55"/>
      <c r="AE792" s="38" t="str">
        <f t="shared" si="300"/>
        <v>SL3-BH-RCP1</v>
      </c>
    </row>
    <row r="793" spans="1:31" ht="15" customHeight="1" x14ac:dyDescent="0.25">
      <c r="A793" s="263" t="s">
        <v>9</v>
      </c>
      <c r="B793" s="261" t="s">
        <v>373</v>
      </c>
      <c r="C793" s="146">
        <v>11</v>
      </c>
      <c r="D793" s="70" t="str">
        <f t="shared" si="301"/>
        <v>05</v>
      </c>
      <c r="E793" s="70" t="s">
        <v>586</v>
      </c>
      <c r="F793" s="29" t="str">
        <f>IFERROR(CONCATENATE(VLOOKUP(G793,'LOOK-UP TABLES'!$E$9:$J$32,5,FALSE),C793,D793,VLOOKUP(G793,'LOOK-UP TABLES'!$E$9:$J$32,6,FALSE),E793),"")</f>
        <v>I_1105-13</v>
      </c>
      <c r="G793" s="518" t="s">
        <v>1045</v>
      </c>
      <c r="H793" s="519" t="str">
        <f>IFERROR(VLOOKUP(G793,'LOOK-UP TABLES'!$E$9:$J$32,2,FALSE),"")</f>
        <v>DI</v>
      </c>
      <c r="I793" s="518" t="str">
        <f>IFERROR(VLOOKUP(G793,'LOOK-UP TABLES'!$E$9:$J$32,3,FALSE),"")</f>
        <v>24VDC</v>
      </c>
      <c r="J793" s="138"/>
      <c r="K793" s="55" t="str">
        <f t="shared" si="297"/>
        <v>SPARE</v>
      </c>
      <c r="L793" s="76"/>
      <c r="M793" s="143" t="str">
        <f>IF($J793&lt;&gt;"",IF(VLOOKUP($J793,INSTRUMENT_LIST!$L$10:$R$716,3,FALSE)=0,"",VLOOKUP($J793,INSTRUMENT_LIST!$L$10:$R$716,3,FALSE)),"")</f>
        <v/>
      </c>
      <c r="N793" s="143" t="str">
        <f>IF($J793&lt;&gt;"",IF(VLOOKUP($J793,INSTRUMENT_LIST!$L$10:$R$716,4,FALSE)=0,"",VLOOKUP($J793,INSTRUMENT_LIST!$L$10:$R$716,4,FALSE)),"")&amp;" "&amp;IF($J793&lt;&gt;"",IF(VLOOKUP($J793,INSTRUMENT_LIST!$L$10:$R$716,5,FALSE)=0,"",SUBSTITUTE(VLOOKUP($J793,INSTRUMENT_LIST!$L$10:$R$716,5,FALSE),"LOCAL CONTROL STATION","LCS")),"")</f>
        <v xml:space="preserve"> </v>
      </c>
      <c r="O793" s="143" t="str">
        <f>IF($J793&lt;&gt;"",IF(VLOOKUP($J793,INSTRUMENT_LIST!$L$10:$R$716,6,FALSE)=0,"",VLOOKUP($J793,INSTRUMENT_LIST!$L$10:$R$716,6,FALSE)),"")</f>
        <v/>
      </c>
      <c r="P793" s="143" t="str">
        <f>IF($J793&lt;&gt;"",IF(VLOOKUP($J793,INSTRUMENT_LIST!$L$10:$R$716,7,FALSE)=0,"",VLOOKUP($J793,INSTRUMENT_LIST!$L$10:$R$716,7,FALSE)),"")</f>
        <v/>
      </c>
      <c r="Q793" s="143" t="str">
        <f t="shared" si="298"/>
        <v xml:space="preserve">  </v>
      </c>
      <c r="R793" s="161"/>
      <c r="S793" s="161"/>
      <c r="T793" s="161"/>
      <c r="U793" s="160"/>
      <c r="V793" s="160"/>
      <c r="W793" s="160"/>
      <c r="X793" s="160"/>
      <c r="Y793" s="160"/>
      <c r="Z793" s="160"/>
      <c r="AA793" s="160"/>
      <c r="AB793" s="68" t="str">
        <f t="shared" si="299"/>
        <v>DI_1105.13</v>
      </c>
      <c r="AC793" s="55"/>
      <c r="AD793" s="55"/>
      <c r="AE793" s="38" t="str">
        <f t="shared" si="300"/>
        <v>SL3-BH-RCP1</v>
      </c>
    </row>
    <row r="794" spans="1:31" ht="15" customHeight="1" x14ac:dyDescent="0.25">
      <c r="A794" s="263" t="s">
        <v>9</v>
      </c>
      <c r="B794" s="261" t="s">
        <v>373</v>
      </c>
      <c r="C794" s="146">
        <v>11</v>
      </c>
      <c r="D794" s="70" t="str">
        <f t="shared" si="301"/>
        <v>05</v>
      </c>
      <c r="E794" s="70" t="s">
        <v>589</v>
      </c>
      <c r="F794" s="29" t="str">
        <f>IFERROR(CONCATENATE(VLOOKUP(G794,'LOOK-UP TABLES'!$E$9:$J$32,5,FALSE),C794,D794,VLOOKUP(G794,'LOOK-UP TABLES'!$E$9:$J$32,6,FALSE),E794),"")</f>
        <v>I_1105-14</v>
      </c>
      <c r="G794" s="518" t="s">
        <v>1045</v>
      </c>
      <c r="H794" s="519" t="str">
        <f>IFERROR(VLOOKUP(G794,'LOOK-UP TABLES'!$E$9:$J$32,2,FALSE),"")</f>
        <v>DI</v>
      </c>
      <c r="I794" s="518" t="str">
        <f>IFERROR(VLOOKUP(G794,'LOOK-UP TABLES'!$E$9:$J$32,3,FALSE),"")</f>
        <v>24VDC</v>
      </c>
      <c r="J794" s="21" t="s">
        <v>1215</v>
      </c>
      <c r="K794" s="513" t="str">
        <f t="shared" si="297"/>
        <v>SL3-BH-GB1-ZPX1</v>
      </c>
      <c r="L794" s="72"/>
      <c r="M794" s="143" t="str">
        <f>IF($J794&lt;&gt;"",IF(VLOOKUP($J794,INSTRUMENT_LIST!$L$10:$R$716,3,FALSE)=0,"",VLOOKUP($J794,INSTRUMENT_LIST!$L$10:$R$716,3,FALSE)),"")</f>
        <v>Shiploader 3</v>
      </c>
      <c r="N794" s="143" t="str">
        <f>IF($J794&lt;&gt;"",IF(VLOOKUP($J794,INSTRUMENT_LIST!$L$10:$R$716,4,FALSE)=0,"",VLOOKUP($J794,INSTRUMENT_LIST!$L$10:$R$716,4,FALSE)),"")&amp;" "&amp;IF($J794&lt;&gt;"",IF(VLOOKUP($J794,INSTRUMENT_LIST!$L$10:$R$716,5,FALSE)=0,"",SUBSTITUTE(VLOOKUP($J794,INSTRUMENT_LIST!$L$10:$R$716,5,FALSE),"LOCAL CONTROL STATION","LCS")),"")</f>
        <v>Boom Hoist Gearbox 1</v>
      </c>
      <c r="O794" s="143" t="str">
        <f>IF($J794&lt;&gt;"",IF(VLOOKUP($J794,INSTRUMENT_LIST!$L$10:$R$716,6,FALSE)=0,"",VLOOKUP($J794,INSTRUMENT_LIST!$L$10:$R$716,6,FALSE)),"")</f>
        <v>Low Oil Level</v>
      </c>
      <c r="P794" s="143" t="str">
        <f>IF($J794&lt;&gt;"",IF(VLOOKUP($J794,INSTRUMENT_LIST!$L$10:$R$716,7,FALSE)=0,"",VLOOKUP($J794,INSTRUMENT_LIST!$L$10:$R$716,7,FALSE)),"")</f>
        <v>Proximity Switch</v>
      </c>
      <c r="Q794" s="143" t="str">
        <f t="shared" si="298"/>
        <v xml:space="preserve">Shiploader 3 Boom Hoist Gearbox 1 Low Oil Level Proximity Switch </v>
      </c>
      <c r="R794" s="160"/>
      <c r="S794" s="160"/>
      <c r="T794" s="160"/>
      <c r="U794" s="160"/>
      <c r="V794" s="160"/>
      <c r="W794" s="160"/>
      <c r="X794" s="160"/>
      <c r="Y794" s="160"/>
      <c r="Z794" s="160"/>
      <c r="AA794" s="160"/>
      <c r="AB794" s="68" t="str">
        <f t="shared" si="299"/>
        <v>DI_1105.14</v>
      </c>
      <c r="AC794" s="55"/>
      <c r="AD794" s="55"/>
      <c r="AE794" s="38" t="str">
        <f t="shared" si="300"/>
        <v>SL3-BH-RCP1</v>
      </c>
    </row>
    <row r="795" spans="1:31" ht="15" customHeight="1" x14ac:dyDescent="0.25">
      <c r="A795" s="263" t="s">
        <v>9</v>
      </c>
      <c r="B795" s="261" t="s">
        <v>373</v>
      </c>
      <c r="C795" s="146">
        <v>11</v>
      </c>
      <c r="D795" s="70" t="str">
        <f t="shared" si="301"/>
        <v>05</v>
      </c>
      <c r="E795" s="70" t="s">
        <v>591</v>
      </c>
      <c r="F795" s="29" t="str">
        <f>IFERROR(CONCATENATE(VLOOKUP(G795,'LOOK-UP TABLES'!$E$9:$J$32,5,FALSE),C795,D795,VLOOKUP(G795,'LOOK-UP TABLES'!$E$9:$J$32,6,FALSE),E795),"")</f>
        <v>I_1105-15</v>
      </c>
      <c r="G795" s="518" t="s">
        <v>1045</v>
      </c>
      <c r="H795" s="519" t="str">
        <f>IFERROR(VLOOKUP(G795,'LOOK-UP TABLES'!$E$9:$J$32,2,FALSE),"")</f>
        <v>DI</v>
      </c>
      <c r="I795" s="518" t="str">
        <f>IFERROR(VLOOKUP(G795,'LOOK-UP TABLES'!$E$9:$J$32,3,FALSE),"")</f>
        <v>24VDC</v>
      </c>
      <c r="J795" s="21" t="s">
        <v>1216</v>
      </c>
      <c r="K795" s="513" t="str">
        <f t="shared" si="297"/>
        <v>SL3-BH-GB2-ZPX1</v>
      </c>
      <c r="L795" s="72"/>
      <c r="M795" s="143" t="str">
        <f>IF($J795&lt;&gt;"",IF(VLOOKUP($J795,INSTRUMENT_LIST!$L$10:$R$716,3,FALSE)=0,"",VLOOKUP($J795,INSTRUMENT_LIST!$L$10:$R$716,3,FALSE)),"")</f>
        <v>Shiploader 3</v>
      </c>
      <c r="N795" s="143" t="str">
        <f>IF($J795&lt;&gt;"",IF(VLOOKUP($J795,INSTRUMENT_LIST!$L$10:$R$716,4,FALSE)=0,"",VLOOKUP($J795,INSTRUMENT_LIST!$L$10:$R$716,4,FALSE)),"")&amp;" "&amp;IF($J795&lt;&gt;"",IF(VLOOKUP($J795,INSTRUMENT_LIST!$L$10:$R$716,5,FALSE)=0,"",SUBSTITUTE(VLOOKUP($J795,INSTRUMENT_LIST!$L$10:$R$716,5,FALSE),"LOCAL CONTROL STATION","LCS")),"")</f>
        <v>Boom Hoist Gearbox 2</v>
      </c>
      <c r="O795" s="143" t="str">
        <f>IF($J795&lt;&gt;"",IF(VLOOKUP($J795,INSTRUMENT_LIST!$L$10:$R$716,6,FALSE)=0,"",VLOOKUP($J795,INSTRUMENT_LIST!$L$10:$R$716,6,FALSE)),"")</f>
        <v>Low Oil Level</v>
      </c>
      <c r="P795" s="143" t="str">
        <f>IF($J795&lt;&gt;"",IF(VLOOKUP($J795,INSTRUMENT_LIST!$L$10:$R$716,7,FALSE)=0,"",VLOOKUP($J795,INSTRUMENT_LIST!$L$10:$R$716,7,FALSE)),"")</f>
        <v>Proximity Switch</v>
      </c>
      <c r="Q795" s="143" t="str">
        <f t="shared" si="298"/>
        <v xml:space="preserve">Shiploader 3 Boom Hoist Gearbox 2 Low Oil Level Proximity Switch </v>
      </c>
      <c r="R795" s="160"/>
      <c r="S795" s="160"/>
      <c r="T795" s="160"/>
      <c r="U795" s="160"/>
      <c r="V795" s="160"/>
      <c r="W795" s="160"/>
      <c r="X795" s="160"/>
      <c r="Y795" s="160"/>
      <c r="Z795" s="160"/>
      <c r="AA795" s="160"/>
      <c r="AB795" s="68" t="str">
        <f t="shared" si="299"/>
        <v>DI_1105.15</v>
      </c>
      <c r="AC795" s="55"/>
      <c r="AD795" s="55"/>
      <c r="AE795" s="38" t="str">
        <f t="shared" si="300"/>
        <v>SL3-BH-RCP1</v>
      </c>
    </row>
    <row r="796" spans="1:31" ht="15" customHeight="1" x14ac:dyDescent="0.25">
      <c r="A796" s="321" t="s">
        <v>9</v>
      </c>
      <c r="B796" s="322" t="s">
        <v>373</v>
      </c>
      <c r="C796" s="323">
        <v>11</v>
      </c>
      <c r="D796" s="324" t="s">
        <v>678</v>
      </c>
      <c r="E796" s="325"/>
      <c r="F796" s="325"/>
      <c r="G796" s="520" t="s">
        <v>833</v>
      </c>
      <c r="H796" s="521"/>
      <c r="I796" s="520" t="s">
        <v>793</v>
      </c>
      <c r="J796" s="327"/>
      <c r="K796" s="328"/>
      <c r="L796" s="329"/>
      <c r="M796" s="326"/>
      <c r="N796" s="326"/>
      <c r="O796" s="325"/>
      <c r="P796" s="325"/>
      <c r="Q796" s="325"/>
      <c r="R796" s="325"/>
      <c r="S796" s="325"/>
      <c r="T796" s="325"/>
      <c r="U796" s="325"/>
      <c r="V796" s="325"/>
      <c r="W796" s="325"/>
      <c r="X796" s="325"/>
      <c r="Y796" s="325"/>
      <c r="Z796" s="325"/>
      <c r="AA796" s="325"/>
      <c r="AB796" s="325"/>
      <c r="AC796" s="323"/>
      <c r="AD796" s="330"/>
      <c r="AE796" s="38" t="str">
        <f t="shared" si="300"/>
        <v>SL3-BH-RCP1</v>
      </c>
    </row>
    <row r="797" spans="1:31" ht="15" customHeight="1" x14ac:dyDescent="0.25">
      <c r="B797" s="254"/>
      <c r="C797" s="57"/>
      <c r="D797" s="59"/>
      <c r="E797" s="38"/>
      <c r="F797" s="38"/>
      <c r="G797" s="38"/>
      <c r="I797" s="38"/>
      <c r="J797" s="22"/>
      <c r="M797" s="78"/>
      <c r="N797" s="78"/>
      <c r="O797" s="78"/>
      <c r="P797" s="36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57"/>
      <c r="AD797" s="57"/>
    </row>
    <row r="798" spans="1:31" ht="15" customHeight="1" x14ac:dyDescent="0.25">
      <c r="A798" s="263" t="s">
        <v>9</v>
      </c>
      <c r="B798" s="253" t="s">
        <v>373</v>
      </c>
      <c r="C798" s="146">
        <v>11</v>
      </c>
      <c r="D798" s="73" t="s">
        <v>679</v>
      </c>
      <c r="E798" s="70" t="s">
        <v>786</v>
      </c>
      <c r="F798" s="29" t="str">
        <f>IFERROR(CONCATENATE(VLOOKUP(G798,'LOOK-UP TABLES'!$E$9:$J$32,5,FALSE),C798,D798,VLOOKUP(G798,'LOOK-UP TABLES'!$E$9:$J$32,6,FALSE),E798),"")</f>
        <v>I_1106-00</v>
      </c>
      <c r="G798" s="71" t="s">
        <v>1018</v>
      </c>
      <c r="H798" s="26" t="str">
        <f>IFERROR(VLOOKUP(G798,'LOOK-UP TABLES'!$E$9:$J$32,2,FALSE),"")</f>
        <v>DI</v>
      </c>
      <c r="I798" s="29" t="str">
        <f>IFERROR(VLOOKUP(G798,'LOOK-UP TABLES'!$E$9:$J$32,3,FALSE),"")</f>
        <v>120V</v>
      </c>
      <c r="J798" s="75" t="s">
        <v>1217</v>
      </c>
      <c r="K798" s="513" t="str">
        <f t="shared" ref="K798:K813" si="302">IF(J798&lt;&gt;"",CONCATENATE(J798,L798),"SPARE")</f>
        <v>SL3-BH-LCS1-PBL1A</v>
      </c>
      <c r="L798" s="72"/>
      <c r="M798" s="143" t="str">
        <f>IF($J798&lt;&gt;"",IF(VLOOKUP($J798,INSTRUMENT_LIST!$L$10:$R$716,3,FALSE)=0,"",VLOOKUP($J798,INSTRUMENT_LIST!$L$10:$R$716,3,FALSE)),"")</f>
        <v>Shiploader 3</v>
      </c>
      <c r="N798" s="143" t="str">
        <f>IF($J798&lt;&gt;"",IF(VLOOKUP($J798,INSTRUMENT_LIST!$L$10:$R$716,4,FALSE)=0,"",VLOOKUP($J798,INSTRUMENT_LIST!$L$10:$R$716,4,FALSE)),"")&amp;" "&amp;IF($J798&lt;&gt;"",IF(VLOOKUP($J798,INSTRUMENT_LIST!$L$10:$R$716,5,FALSE)=0,"",SUBSTITUTE(VLOOKUP($J798,INSTRUMENT_LIST!$L$10:$R$716,5,FALSE),"LOCAL CONTROL STATION","LCS")),"")</f>
        <v xml:space="preserve">Boom Hoist </v>
      </c>
      <c r="O798" s="143" t="str">
        <f>IF($J798&lt;&gt;"",IF(VLOOKUP($J798,INSTRUMENT_LIST!$L$10:$R$716,6,FALSE)=0,"",VLOOKUP($J798,INSTRUMENT_LIST!$L$10:$R$716,6,FALSE)),"")</f>
        <v>Brake Test Release</v>
      </c>
      <c r="P798" s="143" t="str">
        <f>IF($J798&lt;&gt;"",IF(VLOOKUP($J798,INSTRUMENT_LIST!$L$10:$R$716,7,FALSE)=0,"",VLOOKUP($J798,INSTRUMENT_LIST!$L$10:$R$716,7,FALSE)),"")</f>
        <v>Push Button</v>
      </c>
      <c r="Q798" s="143" t="str">
        <f t="shared" ref="Q798:Q813" si="303">CONCATENATE(M798,IF(M798&lt;&gt;""," ",""),N798,IF(N798&lt;&gt;""," ",""),O798,IF(O798&lt;&gt;""," ",""),P798,IF(P798&lt;&gt;""," ",""))</f>
        <v xml:space="preserve">Shiploader 3 Boom Hoist  Brake Test Release Push Button </v>
      </c>
      <c r="R798" s="160"/>
      <c r="S798" s="160"/>
      <c r="T798" s="160"/>
      <c r="U798" s="160"/>
      <c r="V798" s="160"/>
      <c r="W798" s="160"/>
      <c r="X798" s="160"/>
      <c r="Y798" s="160"/>
      <c r="Z798" s="160"/>
      <c r="AA798" s="160"/>
      <c r="AB798" s="68" t="str">
        <f t="shared" ref="AB798:AB813" si="304">IF((OR(H798="AI",H798="AO")),CONCATENATE(H798,"_",C798,D798,"_CH[",E798,"]"),CONCATENATE(H798,"_",C798,D798,".",E798))</f>
        <v>DI_1106.00</v>
      </c>
      <c r="AC798" s="75"/>
      <c r="AD798" s="55"/>
      <c r="AE798" s="38" t="str">
        <f t="shared" ref="AE798:AE814" si="305">B798</f>
        <v>SL3-BH-RCP1</v>
      </c>
    </row>
    <row r="799" spans="1:31" ht="15" customHeight="1" x14ac:dyDescent="0.25">
      <c r="A799" s="263" t="s">
        <v>9</v>
      </c>
      <c r="B799" s="253" t="s">
        <v>373</v>
      </c>
      <c r="C799" s="146">
        <v>11</v>
      </c>
      <c r="D799" s="70" t="str">
        <f t="shared" ref="D799:D813" si="306">D798</f>
        <v>06</v>
      </c>
      <c r="E799" s="70" t="s">
        <v>645</v>
      </c>
      <c r="F799" s="29" t="str">
        <f>IFERROR(CONCATENATE(VLOOKUP(G799,'LOOK-UP TABLES'!$E$9:$J$32,5,FALSE),C799,D799,VLOOKUP(G799,'LOOK-UP TABLES'!$E$9:$J$32,6,FALSE),E799),"")</f>
        <v>I_1106-01</v>
      </c>
      <c r="G799" s="71" t="s">
        <v>1018</v>
      </c>
      <c r="H799" s="26" t="str">
        <f>IFERROR(VLOOKUP(G799,'LOOK-UP TABLES'!$E$9:$J$32,2,FALSE),"")</f>
        <v>DI</v>
      </c>
      <c r="I799" s="29" t="str">
        <f>IFERROR(VLOOKUP(G799,'LOOK-UP TABLES'!$E$9:$J$32,3,FALSE),"")</f>
        <v>120V</v>
      </c>
      <c r="J799" s="21" t="s">
        <v>1218</v>
      </c>
      <c r="K799" s="513" t="str">
        <f t="shared" si="302"/>
        <v>SL3-BH-LCS1-SEL1A</v>
      </c>
      <c r="L799" s="72"/>
      <c r="M799" s="143" t="str">
        <f>IF($J799&lt;&gt;"",IF(VLOOKUP($J799,INSTRUMENT_LIST!$L$10:$R$716,3,FALSE)=0,"",VLOOKUP($J799,INSTRUMENT_LIST!$L$10:$R$716,3,FALSE)),"")</f>
        <v>Shiploader 3</v>
      </c>
      <c r="N799" s="143" t="str">
        <f>IF($J799&lt;&gt;"",IF(VLOOKUP($J799,INSTRUMENT_LIST!$L$10:$R$716,4,FALSE)=0,"",VLOOKUP($J799,INSTRUMENT_LIST!$L$10:$R$716,4,FALSE)),"")&amp;" "&amp;IF($J799&lt;&gt;"",IF(VLOOKUP($J799,INSTRUMENT_LIST!$L$10:$R$716,5,FALSE)=0,"",SUBSTITUTE(VLOOKUP($J799,INSTRUMENT_LIST!$L$10:$R$716,5,FALSE),"LOCAL CONTROL STATION","LCS")),"")</f>
        <v>Boom Hoist Winch 1</v>
      </c>
      <c r="O799" s="143" t="str">
        <f>IF($J799&lt;&gt;"",IF(VLOOKUP($J799,INSTRUMENT_LIST!$L$10:$R$716,6,FALSE)=0,"",VLOOKUP($J799,INSTRUMENT_LIST!$L$10:$R$716,6,FALSE)),"")</f>
        <v xml:space="preserve"> Safety Brake</v>
      </c>
      <c r="P799" s="143" t="str">
        <f>IF($J799&lt;&gt;"",IF(VLOOKUP($J799,INSTRUMENT_LIST!$L$10:$R$716,7,FALSE)=0,"",VLOOKUP($J799,INSTRUMENT_LIST!$L$10:$R$716,7,FALSE)),"")</f>
        <v>Selector Switch</v>
      </c>
      <c r="Q799" s="143" t="str">
        <f t="shared" si="303"/>
        <v xml:space="preserve">Shiploader 3 Boom Hoist Winch 1  Safety Brake Selector Switch </v>
      </c>
      <c r="R799" s="161"/>
      <c r="S799" s="161"/>
      <c r="T799" s="161"/>
      <c r="U799" s="160"/>
      <c r="V799" s="160"/>
      <c r="W799" s="160"/>
      <c r="X799" s="160"/>
      <c r="Y799" s="160"/>
      <c r="Z799" s="160"/>
      <c r="AA799" s="160"/>
      <c r="AB799" s="68" t="str">
        <f t="shared" si="304"/>
        <v>DI_1106.01</v>
      </c>
      <c r="AC799" s="55"/>
      <c r="AD799" s="55"/>
      <c r="AE799" s="38" t="str">
        <f t="shared" si="305"/>
        <v>SL3-BH-RCP1</v>
      </c>
    </row>
    <row r="800" spans="1:31" ht="15" customHeight="1" x14ac:dyDescent="0.25">
      <c r="A800" s="263" t="s">
        <v>9</v>
      </c>
      <c r="B800" s="253" t="s">
        <v>373</v>
      </c>
      <c r="C800" s="146">
        <v>11</v>
      </c>
      <c r="D800" s="70" t="str">
        <f t="shared" si="306"/>
        <v>06</v>
      </c>
      <c r="E800" s="70" t="s">
        <v>660</v>
      </c>
      <c r="F800" s="29" t="str">
        <f>IFERROR(CONCATENATE(VLOOKUP(G800,'LOOK-UP TABLES'!$E$9:$J$32,5,FALSE),C800,D800,VLOOKUP(G800,'LOOK-UP TABLES'!$E$9:$J$32,6,FALSE),E800),"")</f>
        <v>I_1106-02</v>
      </c>
      <c r="G800" s="71" t="s">
        <v>1018</v>
      </c>
      <c r="H800" s="26" t="str">
        <f>IFERROR(VLOOKUP(G800,'LOOK-UP TABLES'!$E$9:$J$32,2,FALSE),"")</f>
        <v>DI</v>
      </c>
      <c r="I800" s="29" t="str">
        <f>IFERROR(VLOOKUP(G800,'LOOK-UP TABLES'!$E$9:$J$32,3,FALSE),"")</f>
        <v>120V</v>
      </c>
      <c r="J800" s="21" t="s">
        <v>1219</v>
      </c>
      <c r="K800" s="513" t="str">
        <f t="shared" si="302"/>
        <v>SL3-BH-LCS1-SEL1B</v>
      </c>
      <c r="L800" s="72"/>
      <c r="M800" s="143" t="str">
        <f>IF($J800&lt;&gt;"",IF(VLOOKUP($J800,INSTRUMENT_LIST!$L$10:$R$716,3,FALSE)=0,"",VLOOKUP($J800,INSTRUMENT_LIST!$L$10:$R$716,3,FALSE)),"")</f>
        <v>Shiploader 3</v>
      </c>
      <c r="N800" s="143" t="str">
        <f>IF($J800&lt;&gt;"",IF(VLOOKUP($J800,INSTRUMENT_LIST!$L$10:$R$716,4,FALSE)=0,"",VLOOKUP($J800,INSTRUMENT_LIST!$L$10:$R$716,4,FALSE)),"")&amp;" "&amp;IF($J800&lt;&gt;"",IF(VLOOKUP($J800,INSTRUMENT_LIST!$L$10:$R$716,5,FALSE)=0,"",SUBSTITUTE(VLOOKUP($J800,INSTRUMENT_LIST!$L$10:$R$716,5,FALSE),"LOCAL CONTROL STATION","LCS")),"")</f>
        <v>Boom Hoist Winch 2</v>
      </c>
      <c r="O800" s="143" t="str">
        <f>IF($J800&lt;&gt;"",IF(VLOOKUP($J800,INSTRUMENT_LIST!$L$10:$R$716,6,FALSE)=0,"",VLOOKUP($J800,INSTRUMENT_LIST!$L$10:$R$716,6,FALSE)),"")</f>
        <v xml:space="preserve"> Safety Brake</v>
      </c>
      <c r="P800" s="143" t="str">
        <f>IF($J800&lt;&gt;"",IF(VLOOKUP($J800,INSTRUMENT_LIST!$L$10:$R$716,7,FALSE)=0,"",VLOOKUP($J800,INSTRUMENT_LIST!$L$10:$R$716,7,FALSE)),"")</f>
        <v>Selector Switch</v>
      </c>
      <c r="Q800" s="143" t="str">
        <f t="shared" si="303"/>
        <v xml:space="preserve">Shiploader 3 Boom Hoist Winch 2  Safety Brake Selector Switch </v>
      </c>
      <c r="R800" s="161"/>
      <c r="S800" s="161"/>
      <c r="T800" s="161"/>
      <c r="U800" s="160"/>
      <c r="V800" s="160"/>
      <c r="W800" s="160"/>
      <c r="X800" s="160"/>
      <c r="Y800" s="160"/>
      <c r="Z800" s="160"/>
      <c r="AA800" s="160"/>
      <c r="AB800" s="68" t="str">
        <f t="shared" si="304"/>
        <v>DI_1106.02</v>
      </c>
      <c r="AC800" s="55"/>
      <c r="AD800" s="55"/>
      <c r="AE800" s="38" t="str">
        <f t="shared" si="305"/>
        <v>SL3-BH-RCP1</v>
      </c>
    </row>
    <row r="801" spans="1:31" ht="15" customHeight="1" x14ac:dyDescent="0.25">
      <c r="A801" s="263" t="s">
        <v>9</v>
      </c>
      <c r="B801" s="253" t="s">
        <v>373</v>
      </c>
      <c r="C801" s="146">
        <v>11</v>
      </c>
      <c r="D801" s="70" t="str">
        <f t="shared" si="306"/>
        <v>06</v>
      </c>
      <c r="E801" s="70" t="s">
        <v>661</v>
      </c>
      <c r="F801" s="29" t="str">
        <f>IFERROR(CONCATENATE(VLOOKUP(G801,'LOOK-UP TABLES'!$E$9:$J$32,5,FALSE),C801,D801,VLOOKUP(G801,'LOOK-UP TABLES'!$E$9:$J$32,6,FALSE),E801),"")</f>
        <v>I_1106-03</v>
      </c>
      <c r="G801" s="71" t="s">
        <v>1018</v>
      </c>
      <c r="H801" s="26" t="str">
        <f>IFERROR(VLOOKUP(G801,'LOOK-UP TABLES'!$E$9:$J$32,2,FALSE),"")</f>
        <v>DI</v>
      </c>
      <c r="I801" s="29" t="str">
        <f>IFERROR(VLOOKUP(G801,'LOOK-UP TABLES'!$E$9:$J$32,3,FALSE),"")</f>
        <v>120V</v>
      </c>
      <c r="J801" s="21" t="s">
        <v>1220</v>
      </c>
      <c r="K801" s="513" t="str">
        <f t="shared" si="302"/>
        <v>SL3-BH-LCS1-PB5</v>
      </c>
      <c r="L801" s="72"/>
      <c r="M801" s="143" t="str">
        <f>IF($J801&lt;&gt;"",IF(VLOOKUP($J801,INSTRUMENT_LIST!$L$10:$R$716,3,FALSE)=0,"",VLOOKUP($J801,INSTRUMENT_LIST!$L$10:$R$716,3,FALSE)),"")</f>
        <v>Shiploader 3</v>
      </c>
      <c r="N801" s="143" t="str">
        <f>IF($J801&lt;&gt;"",IF(VLOOKUP($J801,INSTRUMENT_LIST!$L$10:$R$716,4,FALSE)=0,"",VLOOKUP($J801,INSTRUMENT_LIST!$L$10:$R$716,4,FALSE)),"")&amp;" "&amp;IF($J801&lt;&gt;"",IF(VLOOKUP($J801,INSTRUMENT_LIST!$L$10:$R$716,5,FALSE)=0,"",SUBSTITUTE(VLOOKUP($J801,INSTRUMENT_LIST!$L$10:$R$716,5,FALSE),"LOCAL CONTROL STATION","LCS")),"")</f>
        <v xml:space="preserve">Boom Hoist </v>
      </c>
      <c r="O801" s="143" t="str">
        <f>IF($J801&lt;&gt;"",IF(VLOOKUP($J801,INSTRUMENT_LIST!$L$10:$R$716,6,FALSE)=0,"",VLOOKUP($J801,INSTRUMENT_LIST!$L$10:$R$716,6,FALSE)),"")</f>
        <v xml:space="preserve">Raise </v>
      </c>
      <c r="P801" s="143" t="str">
        <f>IF($J801&lt;&gt;"",IF(VLOOKUP($J801,INSTRUMENT_LIST!$L$10:$R$716,7,FALSE)=0,"",VLOOKUP($J801,INSTRUMENT_LIST!$L$10:$R$716,7,FALSE)),"")</f>
        <v>Push Button</v>
      </c>
      <c r="Q801" s="143" t="str">
        <f t="shared" si="303"/>
        <v xml:space="preserve">Shiploader 3 Boom Hoist  Raise  Push Button </v>
      </c>
      <c r="R801" s="160"/>
      <c r="S801" s="160"/>
      <c r="T801" s="160"/>
      <c r="U801" s="160"/>
      <c r="V801" s="160"/>
      <c r="W801" s="160"/>
      <c r="X801" s="160"/>
      <c r="Y801" s="160"/>
      <c r="Z801" s="160"/>
      <c r="AA801" s="160"/>
      <c r="AB801" s="68" t="str">
        <f t="shared" si="304"/>
        <v>DI_1106.03</v>
      </c>
      <c r="AC801" s="55"/>
      <c r="AD801" s="55"/>
      <c r="AE801" s="38" t="str">
        <f t="shared" si="305"/>
        <v>SL3-BH-RCP1</v>
      </c>
    </row>
    <row r="802" spans="1:31" ht="15" customHeight="1" x14ac:dyDescent="0.25">
      <c r="A802" s="263" t="s">
        <v>9</v>
      </c>
      <c r="B802" s="253" t="s">
        <v>373</v>
      </c>
      <c r="C802" s="146">
        <v>11</v>
      </c>
      <c r="D802" s="70" t="str">
        <f t="shared" si="306"/>
        <v>06</v>
      </c>
      <c r="E802" s="70" t="s">
        <v>676</v>
      </c>
      <c r="F802" s="29" t="str">
        <f>IFERROR(CONCATENATE(VLOOKUP(G802,'LOOK-UP TABLES'!$E$9:$J$32,5,FALSE),C802,D802,VLOOKUP(G802,'LOOK-UP TABLES'!$E$9:$J$32,6,FALSE),E802),"")</f>
        <v>I_1106-04</v>
      </c>
      <c r="G802" s="71" t="s">
        <v>1018</v>
      </c>
      <c r="H802" s="26" t="str">
        <f>IFERROR(VLOOKUP(G802,'LOOK-UP TABLES'!$E$9:$J$32,2,FALSE),"")</f>
        <v>DI</v>
      </c>
      <c r="I802" s="29" t="str">
        <f>IFERROR(VLOOKUP(G802,'LOOK-UP TABLES'!$E$9:$J$32,3,FALSE),"")</f>
        <v>120V</v>
      </c>
      <c r="J802" s="21" t="s">
        <v>1221</v>
      </c>
      <c r="K802" s="513" t="str">
        <f t="shared" si="302"/>
        <v>SL3-BH-LCS1-PB6</v>
      </c>
      <c r="L802" s="72"/>
      <c r="M802" s="143" t="str">
        <f>IF($J802&lt;&gt;"",IF(VLOOKUP($J802,INSTRUMENT_LIST!$L$10:$R$716,3,FALSE)=0,"",VLOOKUP($J802,INSTRUMENT_LIST!$L$10:$R$716,3,FALSE)),"")</f>
        <v>Shiploader 3</v>
      </c>
      <c r="N802" s="143" t="str">
        <f>IF($J802&lt;&gt;"",IF(VLOOKUP($J802,INSTRUMENT_LIST!$L$10:$R$716,4,FALSE)=0,"",VLOOKUP($J802,INSTRUMENT_LIST!$L$10:$R$716,4,FALSE)),"")&amp;" "&amp;IF($J802&lt;&gt;"",IF(VLOOKUP($J802,INSTRUMENT_LIST!$L$10:$R$716,5,FALSE)=0,"",SUBSTITUTE(VLOOKUP($J802,INSTRUMENT_LIST!$L$10:$R$716,5,FALSE),"LOCAL CONTROL STATION","LCS")),"")</f>
        <v xml:space="preserve">Boom Hoist </v>
      </c>
      <c r="O802" s="143" t="str">
        <f>IF($J802&lt;&gt;"",IF(VLOOKUP($J802,INSTRUMENT_LIST!$L$10:$R$716,6,FALSE)=0,"",VLOOKUP($J802,INSTRUMENT_LIST!$L$10:$R$716,6,FALSE)),"")</f>
        <v>Lower</v>
      </c>
      <c r="P802" s="143" t="str">
        <f>IF($J802&lt;&gt;"",IF(VLOOKUP($J802,INSTRUMENT_LIST!$L$10:$R$716,7,FALSE)=0,"",VLOOKUP($J802,INSTRUMENT_LIST!$L$10:$R$716,7,FALSE)),"")</f>
        <v>Push Button</v>
      </c>
      <c r="Q802" s="143" t="str">
        <f t="shared" si="303"/>
        <v xml:space="preserve">Shiploader 3 Boom Hoist  Lower Push Button </v>
      </c>
      <c r="R802" s="160"/>
      <c r="S802" s="160"/>
      <c r="T802" s="161"/>
      <c r="U802" s="160"/>
      <c r="V802" s="160"/>
      <c r="W802" s="160"/>
      <c r="X802" s="160"/>
      <c r="Y802" s="160"/>
      <c r="Z802" s="160"/>
      <c r="AA802" s="160"/>
      <c r="AB802" s="68" t="str">
        <f t="shared" si="304"/>
        <v>DI_1106.04</v>
      </c>
      <c r="AC802" s="55"/>
      <c r="AD802" s="55"/>
      <c r="AE802" s="38" t="str">
        <f t="shared" si="305"/>
        <v>SL3-BH-RCP1</v>
      </c>
    </row>
    <row r="803" spans="1:31" ht="15" customHeight="1" x14ac:dyDescent="0.25">
      <c r="A803" s="263" t="s">
        <v>9</v>
      </c>
      <c r="B803" s="253" t="s">
        <v>373</v>
      </c>
      <c r="C803" s="146">
        <v>11</v>
      </c>
      <c r="D803" s="70" t="str">
        <f t="shared" si="306"/>
        <v>06</v>
      </c>
      <c r="E803" s="70" t="s">
        <v>678</v>
      </c>
      <c r="F803" s="29" t="str">
        <f>IFERROR(CONCATENATE(VLOOKUP(G803,'LOOK-UP TABLES'!$E$9:$J$32,5,FALSE),C803,D803,VLOOKUP(G803,'LOOK-UP TABLES'!$E$9:$J$32,6,FALSE),E803),"")</f>
        <v>I_1106-05</v>
      </c>
      <c r="G803" s="71" t="s">
        <v>1018</v>
      </c>
      <c r="H803" s="26" t="str">
        <f>IFERROR(VLOOKUP(G803,'LOOK-UP TABLES'!$E$9:$J$32,2,FALSE),"")</f>
        <v>DI</v>
      </c>
      <c r="I803" s="29" t="str">
        <f>IFERROR(VLOOKUP(G803,'LOOK-UP TABLES'!$E$9:$J$32,3,FALSE),"")</f>
        <v>120V</v>
      </c>
      <c r="J803" s="21" t="s">
        <v>1222</v>
      </c>
      <c r="K803" s="513" t="str">
        <f t="shared" si="302"/>
        <v>SL3-BH-LCS1-PB7</v>
      </c>
      <c r="L803" s="72"/>
      <c r="M803" s="143" t="str">
        <f>IF($J803&lt;&gt;"",IF(VLOOKUP($J803,INSTRUMENT_LIST!$L$10:$R$716,3,FALSE)=0,"",VLOOKUP($J803,INSTRUMENT_LIST!$L$10:$R$716,3,FALSE)),"")</f>
        <v>Shiploader 3</v>
      </c>
      <c r="N803" s="143" t="str">
        <f>IF($J803&lt;&gt;"",IF(VLOOKUP($J803,INSTRUMENT_LIST!$L$10:$R$716,4,FALSE)=0,"",VLOOKUP($J803,INSTRUMENT_LIST!$L$10:$R$716,4,FALSE)),"")&amp;" "&amp;IF($J803&lt;&gt;"",IF(VLOOKUP($J803,INSTRUMENT_LIST!$L$10:$R$716,5,FALSE)=0,"",SUBSTITUTE(VLOOKUP($J803,INSTRUMENT_LIST!$L$10:$R$716,5,FALSE),"LOCAL CONTROL STATION","LCS")),"")</f>
        <v xml:space="preserve">Boom Hoist </v>
      </c>
      <c r="O803" s="143" t="str">
        <f>IF($J803&lt;&gt;"",IF(VLOOKUP($J803,INSTRUMENT_LIST!$L$10:$R$716,6,FALSE)=0,"",VLOOKUP($J803,INSTRUMENT_LIST!$L$10:$R$716,6,FALSE)),"")</f>
        <v>Overtravel Bypass</v>
      </c>
      <c r="P803" s="143" t="str">
        <f>IF($J803&lt;&gt;"",IF(VLOOKUP($J803,INSTRUMENT_LIST!$L$10:$R$716,7,FALSE)=0,"",VLOOKUP($J803,INSTRUMENT_LIST!$L$10:$R$716,7,FALSE)),"")</f>
        <v>Push Button</v>
      </c>
      <c r="Q803" s="143" t="str">
        <f t="shared" si="303"/>
        <v xml:space="preserve">Shiploader 3 Boom Hoist  Overtravel Bypass Push Button </v>
      </c>
      <c r="R803" s="160"/>
      <c r="S803" s="160"/>
      <c r="T803" s="160"/>
      <c r="U803" s="160"/>
      <c r="V803" s="160"/>
      <c r="W803" s="160"/>
      <c r="X803" s="160"/>
      <c r="Y803" s="160"/>
      <c r="Z803" s="160"/>
      <c r="AA803" s="160"/>
      <c r="AB803" s="68" t="str">
        <f t="shared" si="304"/>
        <v>DI_1106.05</v>
      </c>
      <c r="AC803" s="55"/>
      <c r="AD803" s="55"/>
      <c r="AE803" s="38" t="str">
        <f t="shared" si="305"/>
        <v>SL3-BH-RCP1</v>
      </c>
    </row>
    <row r="804" spans="1:31" ht="15" customHeight="1" x14ac:dyDescent="0.25">
      <c r="A804" s="263" t="s">
        <v>9</v>
      </c>
      <c r="B804" s="253" t="s">
        <v>373</v>
      </c>
      <c r="C804" s="146">
        <v>11</v>
      </c>
      <c r="D804" s="70" t="str">
        <f t="shared" si="306"/>
        <v>06</v>
      </c>
      <c r="E804" s="70" t="s">
        <v>679</v>
      </c>
      <c r="F804" s="29" t="str">
        <f>IFERROR(CONCATENATE(VLOOKUP(G804,'LOOK-UP TABLES'!$E$9:$J$32,5,FALSE),C804,D804,VLOOKUP(G804,'LOOK-UP TABLES'!$E$9:$J$32,6,FALSE),E804),"")</f>
        <v>I_1106-06</v>
      </c>
      <c r="G804" s="71" t="s">
        <v>1018</v>
      </c>
      <c r="H804" s="26" t="str">
        <f>IFERROR(VLOOKUP(G804,'LOOK-UP TABLES'!$E$9:$J$32,2,FALSE),"")</f>
        <v>DI</v>
      </c>
      <c r="I804" s="29" t="str">
        <f>IFERROR(VLOOKUP(G804,'LOOK-UP TABLES'!$E$9:$J$32,3,FALSE),"")</f>
        <v>120V</v>
      </c>
      <c r="J804" s="21" t="s">
        <v>1223</v>
      </c>
      <c r="K804" s="513" t="str">
        <f t="shared" si="302"/>
        <v>SL3-BH-LCS1-PB1</v>
      </c>
      <c r="L804" s="72"/>
      <c r="M804" s="143" t="str">
        <f>IF($J804&lt;&gt;"",IF(VLOOKUP($J804,INSTRUMENT_LIST!$L$10:$R$716,3,FALSE)=0,"",VLOOKUP($J804,INSTRUMENT_LIST!$L$10:$R$716,3,FALSE)),"")</f>
        <v>Shiploader 3</v>
      </c>
      <c r="N804" s="143" t="str">
        <f>IF($J804&lt;&gt;"",IF(VLOOKUP($J804,INSTRUMENT_LIST!$L$10:$R$716,4,FALSE)=0,"",VLOOKUP($J804,INSTRUMENT_LIST!$L$10:$R$716,4,FALSE)),"")&amp;" "&amp;IF($J804&lt;&gt;"",IF(VLOOKUP($J804,INSTRUMENT_LIST!$L$10:$R$716,5,FALSE)=0,"",SUBSTITUTE(VLOOKUP($J804,INSTRUMENT_LIST!$L$10:$R$716,5,FALSE),"LOCAL CONTROL STATION","LCS")),"")</f>
        <v>Boom Hoist Winch 1</v>
      </c>
      <c r="O804" s="143" t="str">
        <f>IF($J804&lt;&gt;"",IF(VLOOKUP($J804,INSTRUMENT_LIST!$L$10:$R$716,6,FALSE)=0,"",VLOOKUP($J804,INSTRUMENT_LIST!$L$10:$R$716,6,FALSE)),"")</f>
        <v>Rope Reel In</v>
      </c>
      <c r="P804" s="143" t="str">
        <f>IF($J804&lt;&gt;"",IF(VLOOKUP($J804,INSTRUMENT_LIST!$L$10:$R$716,7,FALSE)=0,"",VLOOKUP($J804,INSTRUMENT_LIST!$L$10:$R$716,7,FALSE)),"")</f>
        <v>Push Button</v>
      </c>
      <c r="Q804" s="143" t="str">
        <f t="shared" si="303"/>
        <v xml:space="preserve">Shiploader 3 Boom Hoist Winch 1 Rope Reel In Push Button </v>
      </c>
      <c r="R804" s="161"/>
      <c r="S804" s="161"/>
      <c r="T804" s="161"/>
      <c r="U804" s="160"/>
      <c r="V804" s="160"/>
      <c r="W804" s="160"/>
      <c r="X804" s="160"/>
      <c r="Y804" s="160"/>
      <c r="Z804" s="160"/>
      <c r="AA804" s="160"/>
      <c r="AB804" s="68" t="str">
        <f t="shared" si="304"/>
        <v>DI_1106.06</v>
      </c>
      <c r="AC804" s="55"/>
      <c r="AD804" s="55"/>
      <c r="AE804" s="38" t="str">
        <f t="shared" si="305"/>
        <v>SL3-BH-RCP1</v>
      </c>
    </row>
    <row r="805" spans="1:31" ht="15" customHeight="1" x14ac:dyDescent="0.25">
      <c r="A805" s="263" t="s">
        <v>9</v>
      </c>
      <c r="B805" s="253" t="s">
        <v>373</v>
      </c>
      <c r="C805" s="146">
        <v>11</v>
      </c>
      <c r="D805" s="70" t="str">
        <f t="shared" si="306"/>
        <v>06</v>
      </c>
      <c r="E805" s="70" t="s">
        <v>680</v>
      </c>
      <c r="F805" s="29" t="str">
        <f>IFERROR(CONCATENATE(VLOOKUP(G805,'LOOK-UP TABLES'!$E$9:$J$32,5,FALSE),C805,D805,VLOOKUP(G805,'LOOK-UP TABLES'!$E$9:$J$32,6,FALSE),E805),"")</f>
        <v>I_1106-07</v>
      </c>
      <c r="G805" s="71" t="s">
        <v>1018</v>
      </c>
      <c r="H805" s="26" t="str">
        <f>IFERROR(VLOOKUP(G805,'LOOK-UP TABLES'!$E$9:$J$32,2,FALSE),"")</f>
        <v>DI</v>
      </c>
      <c r="I805" s="29" t="str">
        <f>IFERROR(VLOOKUP(G805,'LOOK-UP TABLES'!$E$9:$J$32,3,FALSE),"")</f>
        <v>120V</v>
      </c>
      <c r="J805" s="138" t="s">
        <v>1224</v>
      </c>
      <c r="K805" s="513" t="str">
        <f t="shared" si="302"/>
        <v>SL3-BH-LCS1-PB2</v>
      </c>
      <c r="L805" s="72"/>
      <c r="M805" s="143" t="str">
        <f>IF($J805&lt;&gt;"",IF(VLOOKUP($J805,INSTRUMENT_LIST!$L$10:$R$716,3,FALSE)=0,"",VLOOKUP($J805,INSTRUMENT_LIST!$L$10:$R$716,3,FALSE)),"")</f>
        <v>Shiploader 3</v>
      </c>
      <c r="N805" s="143" t="str">
        <f>IF($J805&lt;&gt;"",IF(VLOOKUP($J805,INSTRUMENT_LIST!$L$10:$R$716,4,FALSE)=0,"",VLOOKUP($J805,INSTRUMENT_LIST!$L$10:$R$716,4,FALSE)),"")&amp;" "&amp;IF($J805&lt;&gt;"",IF(VLOOKUP($J805,INSTRUMENT_LIST!$L$10:$R$716,5,FALSE)=0,"",SUBSTITUTE(VLOOKUP($J805,INSTRUMENT_LIST!$L$10:$R$716,5,FALSE),"LOCAL CONTROL STATION","LCS")),"")</f>
        <v>Boom Hoist Winch 1</v>
      </c>
      <c r="O805" s="143" t="str">
        <f>IF($J805&lt;&gt;"",IF(VLOOKUP($J805,INSTRUMENT_LIST!$L$10:$R$716,6,FALSE)=0,"",VLOOKUP($J805,INSTRUMENT_LIST!$L$10:$R$716,6,FALSE)),"")</f>
        <v>Rope Reel Out</v>
      </c>
      <c r="P805" s="143" t="str">
        <f>IF($J805&lt;&gt;"",IF(VLOOKUP($J805,INSTRUMENT_LIST!$L$10:$R$716,7,FALSE)=0,"",VLOOKUP($J805,INSTRUMENT_LIST!$L$10:$R$716,7,FALSE)),"")</f>
        <v>Push Button</v>
      </c>
      <c r="Q805" s="143" t="str">
        <f t="shared" si="303"/>
        <v xml:space="preserve">Shiploader 3 Boom Hoist Winch 1 Rope Reel Out Push Button </v>
      </c>
      <c r="R805" s="160"/>
      <c r="S805" s="160"/>
      <c r="T805" s="160"/>
      <c r="U805" s="160"/>
      <c r="V805" s="160"/>
      <c r="W805" s="160"/>
      <c r="X805" s="160"/>
      <c r="Y805" s="160"/>
      <c r="Z805" s="160"/>
      <c r="AA805" s="160"/>
      <c r="AB805" s="68" t="str">
        <f t="shared" si="304"/>
        <v>DI_1106.07</v>
      </c>
      <c r="AC805" s="55"/>
      <c r="AD805" s="55"/>
      <c r="AE805" s="38" t="str">
        <f t="shared" si="305"/>
        <v>SL3-BH-RCP1</v>
      </c>
    </row>
    <row r="806" spans="1:31" ht="15" customHeight="1" x14ac:dyDescent="0.25">
      <c r="A806" s="263" t="s">
        <v>9</v>
      </c>
      <c r="B806" s="253" t="s">
        <v>373</v>
      </c>
      <c r="C806" s="146">
        <v>11</v>
      </c>
      <c r="D806" s="70" t="str">
        <f t="shared" si="306"/>
        <v>06</v>
      </c>
      <c r="E806" s="70" t="s">
        <v>682</v>
      </c>
      <c r="F806" s="29" t="str">
        <f>IFERROR(CONCATENATE(VLOOKUP(G806,'LOOK-UP TABLES'!$E$9:$J$32,5,FALSE),C806,D806,VLOOKUP(G806,'LOOK-UP TABLES'!$E$9:$J$32,6,FALSE),E806),"")</f>
        <v>I_1106-08</v>
      </c>
      <c r="G806" s="71" t="s">
        <v>1018</v>
      </c>
      <c r="H806" s="26" t="str">
        <f>IFERROR(VLOOKUP(G806,'LOOK-UP TABLES'!$E$9:$J$32,2,FALSE),"")</f>
        <v>DI</v>
      </c>
      <c r="I806" s="29" t="str">
        <f>IFERROR(VLOOKUP(G806,'LOOK-UP TABLES'!$E$9:$J$32,3,FALSE),"")</f>
        <v>120V</v>
      </c>
      <c r="J806" s="138" t="s">
        <v>1225</v>
      </c>
      <c r="K806" s="513" t="str">
        <f t="shared" si="302"/>
        <v>SL3-BH-LCS1-PB3</v>
      </c>
      <c r="L806" s="72"/>
      <c r="M806" s="143" t="str">
        <f>IF($J806&lt;&gt;"",IF(VLOOKUP($J806,INSTRUMENT_LIST!$L$10:$R$716,3,FALSE)=0,"",VLOOKUP($J806,INSTRUMENT_LIST!$L$10:$R$716,3,FALSE)),"")</f>
        <v>Shiploader 3</v>
      </c>
      <c r="N806" s="143" t="str">
        <f>IF($J806&lt;&gt;"",IF(VLOOKUP($J806,INSTRUMENT_LIST!$L$10:$R$716,4,FALSE)=0,"",VLOOKUP($J806,INSTRUMENT_LIST!$L$10:$R$716,4,FALSE)),"")&amp;" "&amp;IF($J806&lt;&gt;"",IF(VLOOKUP($J806,INSTRUMENT_LIST!$L$10:$R$716,5,FALSE)=0,"",SUBSTITUTE(VLOOKUP($J806,INSTRUMENT_LIST!$L$10:$R$716,5,FALSE),"LOCAL CONTROL STATION","LCS")),"")</f>
        <v>Boom Hoist Winch 2</v>
      </c>
      <c r="O806" s="143" t="str">
        <f>IF($J806&lt;&gt;"",IF(VLOOKUP($J806,INSTRUMENT_LIST!$L$10:$R$716,6,FALSE)=0,"",VLOOKUP($J806,INSTRUMENT_LIST!$L$10:$R$716,6,FALSE)),"")</f>
        <v>Rope Reel In</v>
      </c>
      <c r="P806" s="143" t="str">
        <f>IF($J806&lt;&gt;"",IF(VLOOKUP($J806,INSTRUMENT_LIST!$L$10:$R$716,7,FALSE)=0,"",VLOOKUP($J806,INSTRUMENT_LIST!$L$10:$R$716,7,FALSE)),"")</f>
        <v>Push Button</v>
      </c>
      <c r="Q806" s="143" t="str">
        <f t="shared" si="303"/>
        <v xml:space="preserve">Shiploader 3 Boom Hoist Winch 2 Rope Reel In Push Button </v>
      </c>
      <c r="R806" s="160"/>
      <c r="S806" s="161"/>
      <c r="T806" s="161"/>
      <c r="U806" s="160"/>
      <c r="V806" s="160"/>
      <c r="W806" s="160"/>
      <c r="X806" s="160"/>
      <c r="Y806" s="160"/>
      <c r="Z806" s="160"/>
      <c r="AA806" s="160"/>
      <c r="AB806" s="68" t="str">
        <f t="shared" si="304"/>
        <v>DI_1106.08</v>
      </c>
      <c r="AC806" s="55"/>
      <c r="AD806" s="55"/>
      <c r="AE806" s="38" t="str">
        <f t="shared" si="305"/>
        <v>SL3-BH-RCP1</v>
      </c>
    </row>
    <row r="807" spans="1:31" ht="15" customHeight="1" x14ac:dyDescent="0.25">
      <c r="A807" s="263" t="s">
        <v>9</v>
      </c>
      <c r="B807" s="253" t="s">
        <v>373</v>
      </c>
      <c r="C807" s="146">
        <v>11</v>
      </c>
      <c r="D807" s="70" t="str">
        <f t="shared" si="306"/>
        <v>06</v>
      </c>
      <c r="E807" s="70" t="s">
        <v>683</v>
      </c>
      <c r="F807" s="29" t="str">
        <f>IFERROR(CONCATENATE(VLOOKUP(G807,'LOOK-UP TABLES'!$E$9:$J$32,5,FALSE),C807,D807,VLOOKUP(G807,'LOOK-UP TABLES'!$E$9:$J$32,6,FALSE),E807),"")</f>
        <v>I_1106-09</v>
      </c>
      <c r="G807" s="71" t="s">
        <v>1018</v>
      </c>
      <c r="H807" s="26" t="str">
        <f>IFERROR(VLOOKUP(G807,'LOOK-UP TABLES'!$E$9:$J$32,2,FALSE),"")</f>
        <v>DI</v>
      </c>
      <c r="I807" s="29" t="str">
        <f>IFERROR(VLOOKUP(G807,'LOOK-UP TABLES'!$E$9:$J$32,3,FALSE),"")</f>
        <v>120V</v>
      </c>
      <c r="J807" s="21" t="s">
        <v>1226</v>
      </c>
      <c r="K807" s="513" t="str">
        <f t="shared" si="302"/>
        <v>SL3-BH-LCS1-PB4</v>
      </c>
      <c r="L807" s="72"/>
      <c r="M807" s="143" t="str">
        <f>IF($J807&lt;&gt;"",IF(VLOOKUP($J807,INSTRUMENT_LIST!$L$10:$R$716,3,FALSE)=0,"",VLOOKUP($J807,INSTRUMENT_LIST!$L$10:$R$716,3,FALSE)),"")</f>
        <v>Shiploader 3</v>
      </c>
      <c r="N807" s="143" t="str">
        <f>IF($J807&lt;&gt;"",IF(VLOOKUP($J807,INSTRUMENT_LIST!$L$10:$R$716,4,FALSE)=0,"",VLOOKUP($J807,INSTRUMENT_LIST!$L$10:$R$716,4,FALSE)),"")&amp;" "&amp;IF($J807&lt;&gt;"",IF(VLOOKUP($J807,INSTRUMENT_LIST!$L$10:$R$716,5,FALSE)=0,"",SUBSTITUTE(VLOOKUP($J807,INSTRUMENT_LIST!$L$10:$R$716,5,FALSE),"LOCAL CONTROL STATION","LCS")),"")</f>
        <v>Boom Hoist Winch 2</v>
      </c>
      <c r="O807" s="143" t="str">
        <f>IF($J807&lt;&gt;"",IF(VLOOKUP($J807,INSTRUMENT_LIST!$L$10:$R$716,6,FALSE)=0,"",VLOOKUP($J807,INSTRUMENT_LIST!$L$10:$R$716,6,FALSE)),"")</f>
        <v>Rope Reel Out</v>
      </c>
      <c r="P807" s="143" t="str">
        <f>IF($J807&lt;&gt;"",IF(VLOOKUP($J807,INSTRUMENT_LIST!$L$10:$R$716,7,FALSE)=0,"",VLOOKUP($J807,INSTRUMENT_LIST!$L$10:$R$716,7,FALSE)),"")</f>
        <v>Push Button</v>
      </c>
      <c r="Q807" s="143" t="str">
        <f t="shared" si="303"/>
        <v xml:space="preserve">Shiploader 3 Boom Hoist Winch 2 Rope Reel Out Push Button </v>
      </c>
      <c r="R807" s="161"/>
      <c r="S807" s="161"/>
      <c r="T807" s="161"/>
      <c r="U807" s="160"/>
      <c r="V807" s="160"/>
      <c r="W807" s="160"/>
      <c r="X807" s="160"/>
      <c r="Y807" s="160"/>
      <c r="Z807" s="160"/>
      <c r="AA807" s="160"/>
      <c r="AB807" s="68" t="str">
        <f t="shared" si="304"/>
        <v>DI_1106.09</v>
      </c>
      <c r="AC807" s="55"/>
      <c r="AD807" s="55"/>
      <c r="AE807" s="38" t="str">
        <f t="shared" si="305"/>
        <v>SL3-BH-RCP1</v>
      </c>
    </row>
    <row r="808" spans="1:31" ht="15" customHeight="1" x14ac:dyDescent="0.25">
      <c r="A808" s="263" t="s">
        <v>9</v>
      </c>
      <c r="B808" s="253" t="s">
        <v>373</v>
      </c>
      <c r="C808" s="146">
        <v>11</v>
      </c>
      <c r="D808" s="70" t="str">
        <f t="shared" si="306"/>
        <v>06</v>
      </c>
      <c r="E808" s="70" t="s">
        <v>582</v>
      </c>
      <c r="F808" s="29" t="str">
        <f>IFERROR(CONCATENATE(VLOOKUP(G808,'LOOK-UP TABLES'!$E$9:$J$32,5,FALSE),C808,D808,VLOOKUP(G808,'LOOK-UP TABLES'!$E$9:$J$32,6,FALSE),E808),"")</f>
        <v>I_1106-10</v>
      </c>
      <c r="G808" s="71" t="s">
        <v>1018</v>
      </c>
      <c r="H808" s="26" t="str">
        <f>IFERROR(VLOOKUP(G808,'LOOK-UP TABLES'!$E$9:$J$32,2,FALSE),"")</f>
        <v>DI</v>
      </c>
      <c r="I808" s="29" t="str">
        <f>IFERROR(VLOOKUP(G808,'LOOK-UP TABLES'!$E$9:$J$32,3,FALSE),"")</f>
        <v>120V</v>
      </c>
      <c r="J808" s="138" t="s">
        <v>1227</v>
      </c>
      <c r="K808" s="513" t="str">
        <f t="shared" si="302"/>
        <v>SL3-BH-LCS1-PBL2A</v>
      </c>
      <c r="L808" s="72"/>
      <c r="M808" s="143" t="str">
        <f>IF($J808&lt;&gt;"",IF(VLOOKUP($J808,INSTRUMENT_LIST!$L$10:$R$716,3,FALSE)=0,"",VLOOKUP($J808,INSTRUMENT_LIST!$L$10:$R$716,3,FALSE)),"")</f>
        <v>Shiploader 3</v>
      </c>
      <c r="N808" s="143" t="str">
        <f>IF($J808&lt;&gt;"",IF(VLOOKUP($J808,INSTRUMENT_LIST!$L$10:$R$716,4,FALSE)=0,"",VLOOKUP($J808,INSTRUMENT_LIST!$L$10:$R$716,4,FALSE)),"")&amp;" "&amp;IF($J808&lt;&gt;"",IF(VLOOKUP($J808,INSTRUMENT_LIST!$L$10:$R$716,5,FALSE)=0,"",SUBSTITUTE(VLOOKUP($J808,INSTRUMENT_LIST!$L$10:$R$716,5,FALSE),"LOCAL CONTROL STATION","LCS")),"")</f>
        <v xml:space="preserve">Spout </v>
      </c>
      <c r="O808" s="143" t="str">
        <f>IF($J808&lt;&gt;"",IF(VLOOKUP($J808,INSTRUMENT_LIST!$L$10:$R$716,6,FALSE)=0,"",VLOOKUP($J808,INSTRUMENT_LIST!$L$10:$R$716,6,FALSE)),"")</f>
        <v>Start HPU Motor</v>
      </c>
      <c r="P808" s="143" t="str">
        <f>IF($J808&lt;&gt;"",IF(VLOOKUP($J808,INSTRUMENT_LIST!$L$10:$R$716,7,FALSE)=0,"",VLOOKUP($J808,INSTRUMENT_LIST!$L$10:$R$716,7,FALSE)),"")</f>
        <v>Push Button</v>
      </c>
      <c r="Q808" s="143" t="str">
        <f t="shared" si="303"/>
        <v xml:space="preserve">Shiploader 3 Spout  Start HPU Motor Push Button </v>
      </c>
      <c r="R808" s="161"/>
      <c r="S808" s="161"/>
      <c r="T808" s="161"/>
      <c r="U808" s="160"/>
      <c r="V808" s="160"/>
      <c r="W808" s="160"/>
      <c r="X808" s="160"/>
      <c r="Y808" s="160"/>
      <c r="Z808" s="160"/>
      <c r="AA808" s="160"/>
      <c r="AB808" s="68" t="str">
        <f t="shared" si="304"/>
        <v>DI_1106.10</v>
      </c>
      <c r="AC808" s="55"/>
      <c r="AD808" s="55"/>
      <c r="AE808" s="38" t="str">
        <f t="shared" si="305"/>
        <v>SL3-BH-RCP1</v>
      </c>
    </row>
    <row r="809" spans="1:31" ht="15" customHeight="1" x14ac:dyDescent="0.25">
      <c r="A809" s="263" t="s">
        <v>9</v>
      </c>
      <c r="B809" s="253" t="s">
        <v>373</v>
      </c>
      <c r="C809" s="146">
        <v>11</v>
      </c>
      <c r="D809" s="70" t="str">
        <f t="shared" si="306"/>
        <v>06</v>
      </c>
      <c r="E809" s="70" t="s">
        <v>392</v>
      </c>
      <c r="F809" s="29" t="str">
        <f>IFERROR(CONCATENATE(VLOOKUP(G809,'LOOK-UP TABLES'!$E$9:$J$32,5,FALSE),C809,D809,VLOOKUP(G809,'LOOK-UP TABLES'!$E$9:$J$32,6,FALSE),E809),"")</f>
        <v>I_1106-11</v>
      </c>
      <c r="G809" s="71" t="s">
        <v>1018</v>
      </c>
      <c r="H809" s="26" t="str">
        <f>IFERROR(VLOOKUP(G809,'LOOK-UP TABLES'!$E$9:$J$32,2,FALSE),"")</f>
        <v>DI</v>
      </c>
      <c r="I809" s="29" t="str">
        <f>IFERROR(VLOOKUP(G809,'LOOK-UP TABLES'!$E$9:$J$32,3,FALSE),"")</f>
        <v>120V</v>
      </c>
      <c r="J809" s="138" t="s">
        <v>1228</v>
      </c>
      <c r="K809" s="513" t="str">
        <f t="shared" si="302"/>
        <v>SL3-BH-LCS1-PB8</v>
      </c>
      <c r="L809" s="72"/>
      <c r="M809" s="143" t="str">
        <f>IF($J809&lt;&gt;"",IF(VLOOKUP($J809,INSTRUMENT_LIST!$L$10:$R$716,3,FALSE)=0,"",VLOOKUP($J809,INSTRUMENT_LIST!$L$10:$R$716,3,FALSE)),"")</f>
        <v>Shiploader 3</v>
      </c>
      <c r="N809" s="143" t="str">
        <f>IF($J809&lt;&gt;"",IF(VLOOKUP($J809,INSTRUMENT_LIST!$L$10:$R$716,4,FALSE)=0,"",VLOOKUP($J809,INSTRUMENT_LIST!$L$10:$R$716,4,FALSE)),"")&amp;" "&amp;IF($J809&lt;&gt;"",IF(VLOOKUP($J809,INSTRUMENT_LIST!$L$10:$R$716,5,FALSE)=0,"",SUBSTITUTE(VLOOKUP($J809,INSTRUMENT_LIST!$L$10:$R$716,5,FALSE),"LOCAL CONTROL STATION","LCS")),"")</f>
        <v xml:space="preserve">Spout </v>
      </c>
      <c r="O809" s="143" t="str">
        <f>IF($J809&lt;&gt;"",IF(VLOOKUP($J809,INSTRUMENT_LIST!$L$10:$R$716,6,FALSE)=0,"",VLOOKUP($J809,INSTRUMENT_LIST!$L$10:$R$716,6,FALSE)),"")</f>
        <v>Stop HPU Motor</v>
      </c>
      <c r="P809" s="143" t="str">
        <f>IF($J809&lt;&gt;"",IF(VLOOKUP($J809,INSTRUMENT_LIST!$L$10:$R$716,7,FALSE)=0,"",VLOOKUP($J809,INSTRUMENT_LIST!$L$10:$R$716,7,FALSE)),"")</f>
        <v>Push Button</v>
      </c>
      <c r="Q809" s="143" t="str">
        <f t="shared" si="303"/>
        <v xml:space="preserve">Shiploader 3 Spout  Stop HPU Motor Push Button </v>
      </c>
      <c r="R809" s="161"/>
      <c r="S809" s="161"/>
      <c r="T809" s="161"/>
      <c r="U809" s="160"/>
      <c r="V809" s="160"/>
      <c r="W809" s="160"/>
      <c r="X809" s="160"/>
      <c r="Y809" s="160"/>
      <c r="Z809" s="160"/>
      <c r="AA809" s="160"/>
      <c r="AB809" s="68" t="str">
        <f t="shared" si="304"/>
        <v>DI_1106.11</v>
      </c>
      <c r="AC809" s="55"/>
      <c r="AD809" s="55"/>
      <c r="AE809" s="38" t="str">
        <f t="shared" si="305"/>
        <v>SL3-BH-RCP1</v>
      </c>
    </row>
    <row r="810" spans="1:31" ht="15" customHeight="1" x14ac:dyDescent="0.25">
      <c r="A810" s="263" t="s">
        <v>9</v>
      </c>
      <c r="B810" s="253" t="s">
        <v>373</v>
      </c>
      <c r="C810" s="146">
        <v>11</v>
      </c>
      <c r="D810" s="70" t="str">
        <f t="shared" si="306"/>
        <v>06</v>
      </c>
      <c r="E810" s="70" t="s">
        <v>396</v>
      </c>
      <c r="F810" s="29" t="str">
        <f>IFERROR(CONCATENATE(VLOOKUP(G810,'LOOK-UP TABLES'!$E$9:$J$32,5,FALSE),C810,D810,VLOOKUP(G810,'LOOK-UP TABLES'!$E$9:$J$32,6,FALSE),E810),"")</f>
        <v>I_1106-12</v>
      </c>
      <c r="G810" s="71" t="s">
        <v>1018</v>
      </c>
      <c r="H810" s="26" t="str">
        <f>IFERROR(VLOOKUP(G810,'LOOK-UP TABLES'!$E$9:$J$32,2,FALSE),"")</f>
        <v>DI</v>
      </c>
      <c r="I810" s="29" t="str">
        <f>IFERROR(VLOOKUP(G810,'LOOK-UP TABLES'!$E$9:$J$32,3,FALSE),"")</f>
        <v>120V</v>
      </c>
      <c r="J810" s="138"/>
      <c r="K810" s="513" t="str">
        <f t="shared" si="302"/>
        <v>SPARE</v>
      </c>
      <c r="L810" s="76"/>
      <c r="M810" s="143" t="str">
        <f>IF($J810&lt;&gt;"",IF(VLOOKUP($J810,INSTRUMENT_LIST!$L$10:$R$716,3,FALSE)=0,"",VLOOKUP($J810,INSTRUMENT_LIST!$L$10:$R$716,3,FALSE)),"")</f>
        <v/>
      </c>
      <c r="N810" s="143" t="str">
        <f>IF($J810&lt;&gt;"",IF(VLOOKUP($J810,INSTRUMENT_LIST!$L$10:$R$716,4,FALSE)=0,"",VLOOKUP($J810,INSTRUMENT_LIST!$L$10:$R$716,4,FALSE)),"")&amp;" "&amp;IF($J810&lt;&gt;"",IF(VLOOKUP($J810,INSTRUMENT_LIST!$L$10:$R$716,5,FALSE)=0,"",SUBSTITUTE(VLOOKUP($J810,INSTRUMENT_LIST!$L$10:$R$716,5,FALSE),"LOCAL CONTROL STATION","LCS")),"")</f>
        <v xml:space="preserve"> </v>
      </c>
      <c r="O810" s="143" t="str">
        <f>IF($J810&lt;&gt;"",IF(VLOOKUP($J810,INSTRUMENT_LIST!$L$10:$R$716,6,FALSE)=0,"",VLOOKUP($J810,INSTRUMENT_LIST!$L$10:$R$716,6,FALSE)),"")</f>
        <v/>
      </c>
      <c r="P810" s="143" t="str">
        <f>IF($J810&lt;&gt;"",IF(VLOOKUP($J810,INSTRUMENT_LIST!$L$10:$R$716,7,FALSE)=0,"",VLOOKUP($J810,INSTRUMENT_LIST!$L$10:$R$716,7,FALSE)),"")</f>
        <v/>
      </c>
      <c r="Q810" s="143" t="str">
        <f t="shared" si="303"/>
        <v xml:space="preserve">  </v>
      </c>
      <c r="R810" s="161"/>
      <c r="S810" s="161"/>
      <c r="T810" s="161"/>
      <c r="U810" s="160"/>
      <c r="V810" s="160"/>
      <c r="W810" s="160"/>
      <c r="X810" s="160"/>
      <c r="Y810" s="160"/>
      <c r="Z810" s="160"/>
      <c r="AA810" s="160"/>
      <c r="AB810" s="68" t="str">
        <f t="shared" si="304"/>
        <v>DI_1106.12</v>
      </c>
      <c r="AC810" s="55"/>
      <c r="AD810" s="55"/>
      <c r="AE810" s="38" t="str">
        <f t="shared" si="305"/>
        <v>SL3-BH-RCP1</v>
      </c>
    </row>
    <row r="811" spans="1:31" ht="15" customHeight="1" x14ac:dyDescent="0.25">
      <c r="A811" s="263" t="s">
        <v>9</v>
      </c>
      <c r="B811" s="253" t="s">
        <v>373</v>
      </c>
      <c r="C811" s="146">
        <v>11</v>
      </c>
      <c r="D811" s="70" t="str">
        <f t="shared" si="306"/>
        <v>06</v>
      </c>
      <c r="E811" s="70" t="s">
        <v>586</v>
      </c>
      <c r="F811" s="29" t="str">
        <f>IFERROR(CONCATENATE(VLOOKUP(G811,'LOOK-UP TABLES'!$E$9:$J$32,5,FALSE),C811,D811,VLOOKUP(G811,'LOOK-UP TABLES'!$E$9:$J$32,6,FALSE),E811),"")</f>
        <v>I_1106-13</v>
      </c>
      <c r="G811" s="71" t="s">
        <v>1018</v>
      </c>
      <c r="H811" s="26" t="str">
        <f>IFERROR(VLOOKUP(G811,'LOOK-UP TABLES'!$E$9:$J$32,2,FALSE),"")</f>
        <v>DI</v>
      </c>
      <c r="I811" s="29" t="str">
        <f>IFERROR(VLOOKUP(G811,'LOOK-UP TABLES'!$E$9:$J$32,3,FALSE),"")</f>
        <v>120V</v>
      </c>
      <c r="J811" s="138"/>
      <c r="K811" s="513" t="str">
        <f t="shared" si="302"/>
        <v>SPARE</v>
      </c>
      <c r="L811" s="76"/>
      <c r="M811" s="143" t="str">
        <f>IF($J811&lt;&gt;"",IF(VLOOKUP($J811,INSTRUMENT_LIST!$L$10:$R$716,3,FALSE)=0,"",VLOOKUP($J811,INSTRUMENT_LIST!$L$10:$R$716,3,FALSE)),"")</f>
        <v/>
      </c>
      <c r="N811" s="143" t="str">
        <f>IF($J811&lt;&gt;"",IF(VLOOKUP($J811,INSTRUMENT_LIST!$L$10:$R$716,4,FALSE)=0,"",VLOOKUP($J811,INSTRUMENT_LIST!$L$10:$R$716,4,FALSE)),"")&amp;" "&amp;IF($J811&lt;&gt;"",IF(VLOOKUP($J811,INSTRUMENT_LIST!$L$10:$R$716,5,FALSE)=0,"",SUBSTITUTE(VLOOKUP($J811,INSTRUMENT_LIST!$L$10:$R$716,5,FALSE),"LOCAL CONTROL STATION","LCS")),"")</f>
        <v xml:space="preserve"> </v>
      </c>
      <c r="O811" s="143" t="str">
        <f>IF($J811&lt;&gt;"",IF(VLOOKUP($J811,INSTRUMENT_LIST!$L$10:$R$716,6,FALSE)=0,"",VLOOKUP($J811,INSTRUMENT_LIST!$L$10:$R$716,6,FALSE)),"")</f>
        <v/>
      </c>
      <c r="P811" s="143" t="str">
        <f>IF($J811&lt;&gt;"",IF(VLOOKUP($J811,INSTRUMENT_LIST!$L$10:$R$716,7,FALSE)=0,"",VLOOKUP($J811,INSTRUMENT_LIST!$L$10:$R$716,7,FALSE)),"")</f>
        <v/>
      </c>
      <c r="Q811" s="143" t="str">
        <f t="shared" si="303"/>
        <v xml:space="preserve">  </v>
      </c>
      <c r="R811" s="161"/>
      <c r="S811" s="161"/>
      <c r="T811" s="161"/>
      <c r="U811" s="160"/>
      <c r="V811" s="160"/>
      <c r="W811" s="160"/>
      <c r="X811" s="160"/>
      <c r="Y811" s="160"/>
      <c r="Z811" s="160"/>
      <c r="AA811" s="160"/>
      <c r="AB811" s="68" t="str">
        <f t="shared" si="304"/>
        <v>DI_1106.13</v>
      </c>
      <c r="AC811" s="55"/>
      <c r="AD811" s="55"/>
      <c r="AE811" s="38" t="str">
        <f t="shared" si="305"/>
        <v>SL3-BH-RCP1</v>
      </c>
    </row>
    <row r="812" spans="1:31" ht="15" customHeight="1" x14ac:dyDescent="0.25">
      <c r="A812" s="263" t="s">
        <v>9</v>
      </c>
      <c r="B812" s="253" t="s">
        <v>373</v>
      </c>
      <c r="C812" s="146">
        <v>11</v>
      </c>
      <c r="D812" s="70" t="str">
        <f t="shared" si="306"/>
        <v>06</v>
      </c>
      <c r="E812" s="70" t="s">
        <v>589</v>
      </c>
      <c r="F812" s="29" t="str">
        <f>IFERROR(CONCATENATE(VLOOKUP(G812,'LOOK-UP TABLES'!$E$9:$J$32,5,FALSE),C812,D812,VLOOKUP(G812,'LOOK-UP TABLES'!$E$9:$J$32,6,FALSE),E812),"")</f>
        <v>I_1106-14</v>
      </c>
      <c r="G812" s="71" t="s">
        <v>1018</v>
      </c>
      <c r="H812" s="26" t="str">
        <f>IFERROR(VLOOKUP(G812,'LOOK-UP TABLES'!$E$9:$J$32,2,FALSE),"")</f>
        <v>DI</v>
      </c>
      <c r="I812" s="29" t="str">
        <f>IFERROR(VLOOKUP(G812,'LOOK-UP TABLES'!$E$9:$J$32,3,FALSE),"")</f>
        <v>120V</v>
      </c>
      <c r="J812" s="21"/>
      <c r="K812" s="55" t="str">
        <f t="shared" si="302"/>
        <v>SPARE</v>
      </c>
      <c r="L812" s="72"/>
      <c r="M812" s="143" t="str">
        <f>IF($J812&lt;&gt;"",IF(VLOOKUP($J812,INSTRUMENT_LIST!$L$10:$R$716,3,FALSE)=0,"",VLOOKUP($J812,INSTRUMENT_LIST!$L$10:$R$716,3,FALSE)),"")</f>
        <v/>
      </c>
      <c r="N812" s="143" t="str">
        <f>IF($J812&lt;&gt;"",IF(VLOOKUP($J812,INSTRUMENT_LIST!$L$10:$R$716,4,FALSE)=0,"",VLOOKUP($J812,INSTRUMENT_LIST!$L$10:$R$716,4,FALSE)),"")&amp;" "&amp;IF($J812&lt;&gt;"",IF(VLOOKUP($J812,INSTRUMENT_LIST!$L$10:$R$716,5,FALSE)=0,"",SUBSTITUTE(VLOOKUP($J812,INSTRUMENT_LIST!$L$10:$R$716,5,FALSE),"LOCAL CONTROL STATION","LCS")),"")</f>
        <v xml:space="preserve"> </v>
      </c>
      <c r="O812" s="143" t="str">
        <f>IF($J812&lt;&gt;"",IF(VLOOKUP($J812,INSTRUMENT_LIST!$L$10:$R$716,6,FALSE)=0,"",VLOOKUP($J812,INSTRUMENT_LIST!$L$10:$R$716,6,FALSE)),"")</f>
        <v/>
      </c>
      <c r="P812" s="143" t="str">
        <f>IF($J812&lt;&gt;"",IF(VLOOKUP($J812,INSTRUMENT_LIST!$L$10:$R$716,7,FALSE)=0,"",VLOOKUP($J812,INSTRUMENT_LIST!$L$10:$R$716,7,FALSE)),"")</f>
        <v/>
      </c>
      <c r="Q812" s="143" t="str">
        <f t="shared" si="303"/>
        <v xml:space="preserve">  </v>
      </c>
      <c r="R812" s="160"/>
      <c r="S812" s="160"/>
      <c r="T812" s="160"/>
      <c r="U812" s="160"/>
      <c r="V812" s="160"/>
      <c r="W812" s="160"/>
      <c r="X812" s="160"/>
      <c r="Y812" s="160"/>
      <c r="Z812" s="160"/>
      <c r="AA812" s="160"/>
      <c r="AB812" s="68" t="str">
        <f t="shared" si="304"/>
        <v>DI_1106.14</v>
      </c>
      <c r="AC812" s="55"/>
      <c r="AD812" s="55"/>
      <c r="AE812" s="38" t="str">
        <f t="shared" si="305"/>
        <v>SL3-BH-RCP1</v>
      </c>
    </row>
    <row r="813" spans="1:31" ht="15" customHeight="1" x14ac:dyDescent="0.25">
      <c r="A813" s="263" t="s">
        <v>9</v>
      </c>
      <c r="B813" s="253" t="s">
        <v>373</v>
      </c>
      <c r="C813" s="146">
        <v>11</v>
      </c>
      <c r="D813" s="70" t="str">
        <f t="shared" si="306"/>
        <v>06</v>
      </c>
      <c r="E813" s="70" t="s">
        <v>591</v>
      </c>
      <c r="F813" s="29" t="str">
        <f>IFERROR(CONCATENATE(VLOOKUP(G813,'LOOK-UP TABLES'!$E$9:$J$32,5,FALSE),C813,D813,VLOOKUP(G813,'LOOK-UP TABLES'!$E$9:$J$32,6,FALSE),E813),"")</f>
        <v>I_1106-15</v>
      </c>
      <c r="G813" s="71" t="s">
        <v>1018</v>
      </c>
      <c r="H813" s="26" t="str">
        <f>IFERROR(VLOOKUP(G813,'LOOK-UP TABLES'!$E$9:$J$32,2,FALSE),"")</f>
        <v>DI</v>
      </c>
      <c r="I813" s="29" t="str">
        <f>IFERROR(VLOOKUP(G813,'LOOK-UP TABLES'!$E$9:$J$32,3,FALSE),"")</f>
        <v>120V</v>
      </c>
      <c r="J813" s="21" t="s">
        <v>1229</v>
      </c>
      <c r="K813" s="513" t="str">
        <f t="shared" si="302"/>
        <v>SL3-BH-YL2-AL</v>
      </c>
      <c r="L813" s="72" t="s">
        <v>1230</v>
      </c>
      <c r="M813" s="143" t="str">
        <f>IF($J813&lt;&gt;"",IF(VLOOKUP($J813,INSTRUMENT_LIST!$L$10:$R$716,3,FALSE)=0,"",VLOOKUP($J813,INSTRUMENT_LIST!$L$10:$R$716,3,FALSE)),"")</f>
        <v>Shiploader 3</v>
      </c>
      <c r="N813" s="143" t="str">
        <f>IF($J813&lt;&gt;"",IF(VLOOKUP($J813,INSTRUMENT_LIST!$L$10:$R$716,4,FALSE)=0,"",VLOOKUP($J813,INSTRUMENT_LIST!$L$10:$R$716,4,FALSE)),"")&amp;" "&amp;IF($J813&lt;&gt;"",IF(VLOOKUP($J813,INSTRUMENT_LIST!$L$10:$R$716,5,FALSE)=0,"",SUBSTITUTE(VLOOKUP($J813,INSTRUMENT_LIST!$L$10:$R$716,5,FALSE),"LOCAL CONTROL STATION","LCS")),"")</f>
        <v>Boom Hoist Aircraft</v>
      </c>
      <c r="O813" s="143" t="str">
        <f>IF($J813&lt;&gt;"",IF(VLOOKUP($J813,INSTRUMENT_LIST!$L$10:$R$716,6,FALSE)=0,"",VLOOKUP($J813,INSTRUMENT_LIST!$L$10:$R$716,6,FALSE)),"")</f>
        <v>Warning</v>
      </c>
      <c r="P813" s="143" t="str">
        <f>IF($J813&lt;&gt;"",IF(VLOOKUP($J813,INSTRUMENT_LIST!$L$10:$R$716,7,FALSE)=0,"",VLOOKUP($J813,INSTRUMENT_LIST!$L$10:$R$716,7,FALSE)),"")</f>
        <v>Beacon</v>
      </c>
      <c r="Q813" s="143" t="str">
        <f t="shared" si="303"/>
        <v xml:space="preserve">Shiploader 3 Boom Hoist Aircraft Warning Beacon </v>
      </c>
      <c r="R813" s="160"/>
      <c r="S813" s="160"/>
      <c r="T813" s="160"/>
      <c r="U813" s="160"/>
      <c r="V813" s="160"/>
      <c r="W813" s="160"/>
      <c r="X813" s="160"/>
      <c r="Y813" s="160"/>
      <c r="Z813" s="160"/>
      <c r="AA813" s="160"/>
      <c r="AB813" s="68" t="str">
        <f t="shared" si="304"/>
        <v>DI_1106.15</v>
      </c>
      <c r="AC813" s="55"/>
      <c r="AD813" s="55"/>
      <c r="AE813" s="38" t="str">
        <f t="shared" si="305"/>
        <v>SL3-BH-RCP1</v>
      </c>
    </row>
    <row r="814" spans="1:31" ht="15" customHeight="1" x14ac:dyDescent="0.25">
      <c r="A814" s="321" t="s">
        <v>9</v>
      </c>
      <c r="B814" s="322" t="s">
        <v>373</v>
      </c>
      <c r="C814" s="323">
        <v>11</v>
      </c>
      <c r="D814" s="324" t="s">
        <v>679</v>
      </c>
      <c r="E814" s="325"/>
      <c r="F814" s="325"/>
      <c r="G814" s="325" t="s">
        <v>853</v>
      </c>
      <c r="H814" s="326"/>
      <c r="I814" s="325" t="s">
        <v>790</v>
      </c>
      <c r="J814" s="327"/>
      <c r="K814" s="328"/>
      <c r="L814" s="329"/>
      <c r="M814" s="326"/>
      <c r="N814" s="326"/>
      <c r="O814" s="325"/>
      <c r="P814" s="325"/>
      <c r="Q814" s="325"/>
      <c r="R814" s="325"/>
      <c r="S814" s="325"/>
      <c r="T814" s="325"/>
      <c r="U814" s="325"/>
      <c r="V814" s="325"/>
      <c r="W814" s="325"/>
      <c r="X814" s="325"/>
      <c r="Y814" s="325"/>
      <c r="Z814" s="325"/>
      <c r="AA814" s="325"/>
      <c r="AB814" s="325"/>
      <c r="AC814" s="323"/>
      <c r="AD814" s="330"/>
      <c r="AE814" s="38" t="str">
        <f t="shared" si="305"/>
        <v>SL3-BH-RCP1</v>
      </c>
    </row>
    <row r="815" spans="1:31" ht="15" customHeight="1" x14ac:dyDescent="0.25">
      <c r="B815" s="254"/>
      <c r="C815" s="57"/>
      <c r="D815" s="59"/>
      <c r="E815" s="38"/>
      <c r="F815" s="38"/>
      <c r="G815" s="38"/>
      <c r="I815" s="38"/>
      <c r="J815" s="22"/>
      <c r="O815" s="78"/>
      <c r="P815" s="36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57"/>
      <c r="AD815" s="57"/>
    </row>
    <row r="816" spans="1:31" ht="15" customHeight="1" x14ac:dyDescent="0.25">
      <c r="A816" s="264" t="s">
        <v>9</v>
      </c>
      <c r="B816" s="261" t="s">
        <v>373</v>
      </c>
      <c r="C816" s="146">
        <v>11</v>
      </c>
      <c r="D816" s="73" t="s">
        <v>680</v>
      </c>
      <c r="E816" s="70" t="s">
        <v>786</v>
      </c>
      <c r="F816" s="29" t="str">
        <f>IFERROR(CONCATENATE(VLOOKUP(G816,'LOOK-UP TABLES'!$E$9:$J$32,5,FALSE),C816,D816,VLOOKUP(G816,'LOOK-UP TABLES'!$E$9:$J$32,6,FALSE),E816),"")</f>
        <v>O_1107-00</v>
      </c>
      <c r="G816" s="74" t="s">
        <v>1019</v>
      </c>
      <c r="H816" s="26" t="str">
        <f>IFERROR(VLOOKUP(G816,'LOOK-UP TABLES'!$E$9:$J$32,2,FALSE),"")</f>
        <v>DO</v>
      </c>
      <c r="I816" s="29" t="str">
        <f>IFERROR(VLOOKUP(G816,'LOOK-UP TABLES'!$E$9:$J$32,3,FALSE),"")</f>
        <v>120V</v>
      </c>
      <c r="J816" s="21" t="s">
        <v>1231</v>
      </c>
      <c r="K816" s="513" t="str">
        <f t="shared" ref="K816:K831" si="307">IF(J816&lt;&gt;"",CONCATENATE(J816,L816),"SPARE")</f>
        <v>SL3-BH-HPU1-SV1</v>
      </c>
      <c r="L816" s="76"/>
      <c r="M816" s="143" t="str">
        <f>IF($J816&lt;&gt;"",IF(VLOOKUP($J816,INSTRUMENT_LIST!$L$10:$R$716,3,FALSE)=0,"",VLOOKUP($J816,INSTRUMENT_LIST!$L$10:$R$716,3,FALSE)),"")</f>
        <v>Shiploader 3</v>
      </c>
      <c r="N816" s="143" t="str">
        <f>IF($J816&lt;&gt;"",IF(VLOOKUP($J816,INSTRUMENT_LIST!$L$10:$R$716,4,FALSE)=0,"",VLOOKUP($J816,INSTRUMENT_LIST!$L$10:$R$716,4,FALSE)),"")&amp;" "&amp;IF($J816&lt;&gt;"",IF(VLOOKUP($J816,INSTRUMENT_LIST!$L$10:$R$716,5,FALSE)=0,"",SUBSTITUTE(VLOOKUP($J816,INSTRUMENT_LIST!$L$10:$R$716,5,FALSE),"LOCAL CONTROL STATION","LCS")),"")</f>
        <v>Boom Hoist Emergency Brake HPU 1</v>
      </c>
      <c r="O816" s="143" t="str">
        <f>IF($J816&lt;&gt;"",IF(VLOOKUP($J816,INSTRUMENT_LIST!$L$10:$R$716,6,FALSE)=0,"",VLOOKUP($J816,INSTRUMENT_LIST!$L$10:$R$716,6,FALSE)),"")</f>
        <v>Brake Release</v>
      </c>
      <c r="P816" s="143" t="str">
        <f>IF($J816&lt;&gt;"",IF(VLOOKUP($J816,INSTRUMENT_LIST!$L$10:$R$716,7,FALSE)=0,"",VLOOKUP($J816,INSTRUMENT_LIST!$L$10:$R$716,7,FALSE)),"")</f>
        <v>Valve 1</v>
      </c>
      <c r="Q816" s="143" t="str">
        <f>CONCATENATE(M816,IF(M816&lt;&gt;""," ",""),N816,IF(N816&lt;&gt;""," ",""),O816,IF(O816&lt;&gt;""," ",""),P816,IF(P816&lt;&gt;""," ",""))</f>
        <v xml:space="preserve">Shiploader 3 Boom Hoist Emergency Brake HPU 1 Brake Release Valve 1 </v>
      </c>
      <c r="R816" s="160"/>
      <c r="S816" s="160"/>
      <c r="T816" s="160"/>
      <c r="U816" s="160"/>
      <c r="V816" s="160"/>
      <c r="W816" s="160"/>
      <c r="X816" s="160"/>
      <c r="Y816" s="160"/>
      <c r="Z816" s="160"/>
      <c r="AA816" s="160"/>
      <c r="AB816" s="68" t="str">
        <f t="shared" ref="AB816:AB831" si="308">IF((OR(H816="AI",H816="AO")),CONCATENATE(H816,"_",C816,D816,"_CH[",E816,"]"),CONCATENATE(H816,"_",C816,D816,".",E816))</f>
        <v>DO_1107.00</v>
      </c>
      <c r="AC816" s="55"/>
      <c r="AD816" s="55"/>
      <c r="AE816" s="38" t="str">
        <f t="shared" ref="AE816:AE832" si="309">B816</f>
        <v>SL3-BH-RCP1</v>
      </c>
    </row>
    <row r="817" spans="1:31" ht="15" customHeight="1" x14ac:dyDescent="0.25">
      <c r="A817" s="264" t="s">
        <v>9</v>
      </c>
      <c r="B817" s="261" t="s">
        <v>373</v>
      </c>
      <c r="C817" s="146">
        <v>11</v>
      </c>
      <c r="D817" s="70" t="str">
        <f t="shared" ref="D817:D831" si="310">D816</f>
        <v>07</v>
      </c>
      <c r="E817" s="70" t="s">
        <v>645</v>
      </c>
      <c r="F817" s="29" t="str">
        <f>IFERROR(CONCATENATE(VLOOKUP(G817,'LOOK-UP TABLES'!$E$9:$J$32,5,FALSE),C817,D817,VLOOKUP(G817,'LOOK-UP TABLES'!$E$9:$J$32,6,FALSE),E817),"")</f>
        <v>O_1107-01</v>
      </c>
      <c r="G817" s="74" t="s">
        <v>1019</v>
      </c>
      <c r="H817" s="26" t="str">
        <f>IFERROR(VLOOKUP(G817,'LOOK-UP TABLES'!$E$9:$J$32,2,FALSE),"")</f>
        <v>DO</v>
      </c>
      <c r="I817" s="29" t="str">
        <f>IFERROR(VLOOKUP(G817,'LOOK-UP TABLES'!$E$9:$J$32,3,FALSE),"")</f>
        <v>120V</v>
      </c>
      <c r="J817" s="21" t="s">
        <v>1232</v>
      </c>
      <c r="K817" s="513" t="str">
        <f t="shared" si="307"/>
        <v>SL3-BH-HPU1-SV2</v>
      </c>
      <c r="L817" s="76"/>
      <c r="M817" s="143" t="str">
        <f>IF($J817&lt;&gt;"",IF(VLOOKUP($J817,INSTRUMENT_LIST!$L$10:$R$716,3,FALSE)=0,"",VLOOKUP($J817,INSTRUMENT_LIST!$L$10:$R$716,3,FALSE)),"")</f>
        <v>Shiploader 3</v>
      </c>
      <c r="N817" s="143" t="str">
        <f>IF($J817&lt;&gt;"",IF(VLOOKUP($J817,INSTRUMENT_LIST!$L$10:$R$716,4,FALSE)=0,"",VLOOKUP($J817,INSTRUMENT_LIST!$L$10:$R$716,4,FALSE)),"")&amp;" "&amp;IF($J817&lt;&gt;"",IF(VLOOKUP($J817,INSTRUMENT_LIST!$L$10:$R$716,5,FALSE)=0,"",SUBSTITUTE(VLOOKUP($J817,INSTRUMENT_LIST!$L$10:$R$716,5,FALSE),"LOCAL CONTROL STATION","LCS")),"")</f>
        <v>Boom Hoist Emergency Brake HPU 1</v>
      </c>
      <c r="O817" s="143" t="str">
        <f>IF($J817&lt;&gt;"",IF(VLOOKUP($J817,INSTRUMENT_LIST!$L$10:$R$716,6,FALSE)=0,"",VLOOKUP($J817,INSTRUMENT_LIST!$L$10:$R$716,6,FALSE)),"")</f>
        <v>Brake Release</v>
      </c>
      <c r="P817" s="143" t="str">
        <f>IF($J817&lt;&gt;"",IF(VLOOKUP($J817,INSTRUMENT_LIST!$L$10:$R$716,7,FALSE)=0,"",VLOOKUP($J817,INSTRUMENT_LIST!$L$10:$R$716,7,FALSE)),"")</f>
        <v>Valve 2</v>
      </c>
      <c r="Q817" s="143" t="str">
        <f t="shared" ref="Q817:Q831" si="311">CONCATENATE(M817,IF(M817&lt;&gt;""," ",""),N817,IF(N817&lt;&gt;""," ",""),O817,IF(O817&lt;&gt;""," ",""),P817,IF(P817&lt;&gt;""," ",""))</f>
        <v xml:space="preserve">Shiploader 3 Boom Hoist Emergency Brake HPU 1 Brake Release Valve 2 </v>
      </c>
      <c r="R817" s="161"/>
      <c r="S817" s="161"/>
      <c r="T817" s="160"/>
      <c r="U817" s="160"/>
      <c r="V817" s="160"/>
      <c r="W817" s="160"/>
      <c r="X817" s="160"/>
      <c r="Y817" s="160"/>
      <c r="Z817" s="160"/>
      <c r="AA817" s="160"/>
      <c r="AB817" s="68" t="str">
        <f t="shared" si="308"/>
        <v>DO_1107.01</v>
      </c>
      <c r="AC817" s="55"/>
      <c r="AD817" s="55"/>
      <c r="AE817" s="38" t="str">
        <f t="shared" si="309"/>
        <v>SL3-BH-RCP1</v>
      </c>
    </row>
    <row r="818" spans="1:31" ht="15" customHeight="1" x14ac:dyDescent="0.25">
      <c r="A818" s="264" t="s">
        <v>9</v>
      </c>
      <c r="B818" s="261" t="s">
        <v>373</v>
      </c>
      <c r="C818" s="146">
        <v>11</v>
      </c>
      <c r="D818" s="70" t="str">
        <f t="shared" si="310"/>
        <v>07</v>
      </c>
      <c r="E818" s="70" t="s">
        <v>660</v>
      </c>
      <c r="F818" s="29" t="str">
        <f>IFERROR(CONCATENATE(VLOOKUP(G818,'LOOK-UP TABLES'!$E$9:$J$32,5,FALSE),C818,D818,VLOOKUP(G818,'LOOK-UP TABLES'!$E$9:$J$32,6,FALSE),E818),"")</f>
        <v>O_1107-02</v>
      </c>
      <c r="G818" s="74" t="s">
        <v>1019</v>
      </c>
      <c r="H818" s="26" t="str">
        <f>IFERROR(VLOOKUP(G818,'LOOK-UP TABLES'!$E$9:$J$32,2,FALSE),"")</f>
        <v>DO</v>
      </c>
      <c r="I818" s="29" t="str">
        <f>IFERROR(VLOOKUP(G818,'LOOK-UP TABLES'!$E$9:$J$32,3,FALSE),"")</f>
        <v>120V</v>
      </c>
      <c r="J818" s="21" t="s">
        <v>1233</v>
      </c>
      <c r="K818" s="513" t="str">
        <f t="shared" si="307"/>
        <v>SL3-BH-HPU2-SV1</v>
      </c>
      <c r="L818" s="76"/>
      <c r="M818" s="143" t="str">
        <f>IF($J818&lt;&gt;"",IF(VLOOKUP($J818,INSTRUMENT_LIST!$L$10:$R$716,3,FALSE)=0,"",VLOOKUP($J818,INSTRUMENT_LIST!$L$10:$R$716,3,FALSE)),"")</f>
        <v>Shiploader 3</v>
      </c>
      <c r="N818" s="143" t="str">
        <f>IF($J818&lt;&gt;"",IF(VLOOKUP($J818,INSTRUMENT_LIST!$L$10:$R$716,4,FALSE)=0,"",VLOOKUP($J818,INSTRUMENT_LIST!$L$10:$R$716,4,FALSE)),"")&amp;" "&amp;IF($J818&lt;&gt;"",IF(VLOOKUP($J818,INSTRUMENT_LIST!$L$10:$R$716,5,FALSE)=0,"",SUBSTITUTE(VLOOKUP($J818,INSTRUMENT_LIST!$L$10:$R$716,5,FALSE),"LOCAL CONTROL STATION","LCS")),"")</f>
        <v>Boom Hoist Emergency Brake HPU 2</v>
      </c>
      <c r="O818" s="143" t="str">
        <f>IF($J818&lt;&gt;"",IF(VLOOKUP($J818,INSTRUMENT_LIST!$L$10:$R$716,6,FALSE)=0,"",VLOOKUP($J818,INSTRUMENT_LIST!$L$10:$R$716,6,FALSE)),"")</f>
        <v>Brake Release</v>
      </c>
      <c r="P818" s="143" t="str">
        <f>IF($J818&lt;&gt;"",IF(VLOOKUP($J818,INSTRUMENT_LIST!$L$10:$R$716,7,FALSE)=0,"",VLOOKUP($J818,INSTRUMENT_LIST!$L$10:$R$716,7,FALSE)),"")</f>
        <v>Valve 1</v>
      </c>
      <c r="Q818" s="143" t="str">
        <f t="shared" si="311"/>
        <v xml:space="preserve">Shiploader 3 Boom Hoist Emergency Brake HPU 2 Brake Release Valve 1 </v>
      </c>
      <c r="R818" s="161"/>
      <c r="S818" s="161"/>
      <c r="T818" s="160"/>
      <c r="U818" s="160"/>
      <c r="V818" s="160"/>
      <c r="W818" s="160"/>
      <c r="X818" s="160"/>
      <c r="Y818" s="160"/>
      <c r="Z818" s="160"/>
      <c r="AA818" s="160"/>
      <c r="AB818" s="68" t="str">
        <f t="shared" si="308"/>
        <v>DO_1107.02</v>
      </c>
      <c r="AC818" s="55"/>
      <c r="AD818" s="55"/>
      <c r="AE818" s="38" t="str">
        <f t="shared" si="309"/>
        <v>SL3-BH-RCP1</v>
      </c>
    </row>
    <row r="819" spans="1:31" ht="15" customHeight="1" x14ac:dyDescent="0.25">
      <c r="A819" s="264" t="s">
        <v>9</v>
      </c>
      <c r="B819" s="261" t="s">
        <v>373</v>
      </c>
      <c r="C819" s="146">
        <v>11</v>
      </c>
      <c r="D819" s="70" t="str">
        <f t="shared" si="310"/>
        <v>07</v>
      </c>
      <c r="E819" s="70" t="s">
        <v>661</v>
      </c>
      <c r="F819" s="29" t="str">
        <f>IFERROR(CONCATENATE(VLOOKUP(G819,'LOOK-UP TABLES'!$E$9:$J$32,5,FALSE),C819,D819,VLOOKUP(G819,'LOOK-UP TABLES'!$E$9:$J$32,6,FALSE),E819),"")</f>
        <v>O_1107-03</v>
      </c>
      <c r="G819" s="74" t="s">
        <v>1019</v>
      </c>
      <c r="H819" s="26" t="str">
        <f>IFERROR(VLOOKUP(G819,'LOOK-UP TABLES'!$E$9:$J$32,2,FALSE),"")</f>
        <v>DO</v>
      </c>
      <c r="I819" s="29" t="str">
        <f>IFERROR(VLOOKUP(G819,'LOOK-UP TABLES'!$E$9:$J$32,3,FALSE),"")</f>
        <v>120V</v>
      </c>
      <c r="J819" s="30" t="s">
        <v>1234</v>
      </c>
      <c r="K819" s="513" t="str">
        <f t="shared" si="307"/>
        <v>SL3-BH-HPU2-SV2</v>
      </c>
      <c r="L819" s="76"/>
      <c r="M819" s="143" t="str">
        <f>IF($J819&lt;&gt;"",IF(VLOOKUP($J819,INSTRUMENT_LIST!$L$10:$R$716,3,FALSE)=0,"",VLOOKUP($J819,INSTRUMENT_LIST!$L$10:$R$716,3,FALSE)),"")</f>
        <v>Shiploader 3</v>
      </c>
      <c r="N819" s="143" t="str">
        <f>IF($J819&lt;&gt;"",IF(VLOOKUP($J819,INSTRUMENT_LIST!$L$10:$R$716,4,FALSE)=0,"",VLOOKUP($J819,INSTRUMENT_LIST!$L$10:$R$716,4,FALSE)),"")&amp;" "&amp;IF($J819&lt;&gt;"",IF(VLOOKUP($J819,INSTRUMENT_LIST!$L$10:$R$716,5,FALSE)=0,"",SUBSTITUTE(VLOOKUP($J819,INSTRUMENT_LIST!$L$10:$R$716,5,FALSE),"LOCAL CONTROL STATION","LCS")),"")</f>
        <v>Boom Hoist Emergency Brake HPU 2</v>
      </c>
      <c r="O819" s="143" t="str">
        <f>IF($J819&lt;&gt;"",IF(VLOOKUP($J819,INSTRUMENT_LIST!$L$10:$R$716,6,FALSE)=0,"",VLOOKUP($J819,INSTRUMENT_LIST!$L$10:$R$716,6,FALSE)),"")</f>
        <v>Brake Release</v>
      </c>
      <c r="P819" s="143" t="str">
        <f>IF($J819&lt;&gt;"",IF(VLOOKUP($J819,INSTRUMENT_LIST!$L$10:$R$716,7,FALSE)=0,"",VLOOKUP($J819,INSTRUMENT_LIST!$L$10:$R$716,7,FALSE)),"")</f>
        <v>Valve 2</v>
      </c>
      <c r="Q819" s="143" t="str">
        <f t="shared" si="311"/>
        <v xml:space="preserve">Shiploader 3 Boom Hoist Emergency Brake HPU 2 Brake Release Valve 2 </v>
      </c>
      <c r="R819" s="161"/>
      <c r="S819" s="160"/>
      <c r="T819" s="160"/>
      <c r="U819" s="160"/>
      <c r="V819" s="160"/>
      <c r="W819" s="160"/>
      <c r="X819" s="160"/>
      <c r="Y819" s="160"/>
      <c r="Z819" s="160"/>
      <c r="AA819" s="160"/>
      <c r="AB819" s="68" t="str">
        <f t="shared" si="308"/>
        <v>DO_1107.03</v>
      </c>
      <c r="AC819" s="55"/>
      <c r="AD819" s="55"/>
      <c r="AE819" s="38" t="str">
        <f t="shared" si="309"/>
        <v>SL3-BH-RCP1</v>
      </c>
    </row>
    <row r="820" spans="1:31" ht="15" customHeight="1" x14ac:dyDescent="0.25">
      <c r="A820" s="264" t="s">
        <v>9</v>
      </c>
      <c r="B820" s="261" t="s">
        <v>373</v>
      </c>
      <c r="C820" s="146">
        <v>11</v>
      </c>
      <c r="D820" s="70" t="str">
        <f t="shared" si="310"/>
        <v>07</v>
      </c>
      <c r="E820" s="70" t="s">
        <v>676</v>
      </c>
      <c r="F820" s="29" t="str">
        <f>IFERROR(CONCATENATE(VLOOKUP(G820,'LOOK-UP TABLES'!$E$9:$J$32,5,FALSE),C820,D820,VLOOKUP(G820,'LOOK-UP TABLES'!$E$9:$J$32,6,FALSE),E820),"")</f>
        <v>O_1107-04</v>
      </c>
      <c r="G820" s="74" t="s">
        <v>1019</v>
      </c>
      <c r="H820" s="26" t="str">
        <f>IFERROR(VLOOKUP(G820,'LOOK-UP TABLES'!$E$9:$J$32,2,FALSE),"")</f>
        <v>DO</v>
      </c>
      <c r="I820" s="29" t="str">
        <f>IFERROR(VLOOKUP(G820,'LOOK-UP TABLES'!$E$9:$J$32,3,FALSE),"")</f>
        <v>120V</v>
      </c>
      <c r="J820" s="21" t="s">
        <v>1235</v>
      </c>
      <c r="K820" s="513" t="str">
        <f t="shared" si="307"/>
        <v>SL3-BH-M1-HE1</v>
      </c>
      <c r="L820" s="76"/>
      <c r="M820" s="143" t="str">
        <f>IF($J820&lt;&gt;"",IF(VLOOKUP($J820,INSTRUMENT_LIST!$L$10:$R$716,3,FALSE)=0,"",VLOOKUP($J820,INSTRUMENT_LIST!$L$10:$R$716,3,FALSE)),"")</f>
        <v>Shiploader 3</v>
      </c>
      <c r="N820" s="143" t="str">
        <f>IF($J820&lt;&gt;"",IF(VLOOKUP($J820,INSTRUMENT_LIST!$L$10:$R$716,4,FALSE)=0,"",VLOOKUP($J820,INSTRUMENT_LIST!$L$10:$R$716,4,FALSE)),"")&amp;" "&amp;IF($J820&lt;&gt;"",IF(VLOOKUP($J820,INSTRUMENT_LIST!$L$10:$R$716,5,FALSE)=0,"",SUBSTITUTE(VLOOKUP($J820,INSTRUMENT_LIST!$L$10:$R$716,5,FALSE),"LOCAL CONTROL STATION","LCS")),"")</f>
        <v>Boom Hoist Motor 1</v>
      </c>
      <c r="O820" s="143" t="str">
        <f>IF($J820&lt;&gt;"",IF(VLOOKUP($J820,INSTRUMENT_LIST!$L$10:$R$716,6,FALSE)=0,"",VLOOKUP($J820,INSTRUMENT_LIST!$L$10:$R$716,6,FALSE)),"")</f>
        <v>Heater</v>
      </c>
      <c r="P820" s="143" t="str">
        <f>IF($J820&lt;&gt;"",IF(VLOOKUP($J820,INSTRUMENT_LIST!$L$10:$R$716,7,FALSE)=0,"",VLOOKUP($J820,INSTRUMENT_LIST!$L$10:$R$716,7,FALSE)),"")</f>
        <v/>
      </c>
      <c r="Q820" s="143" t="str">
        <f t="shared" si="311"/>
        <v xml:space="preserve">Shiploader 3 Boom Hoist Motor 1 Heater </v>
      </c>
      <c r="R820" s="161"/>
      <c r="S820" s="161"/>
      <c r="T820" s="160"/>
      <c r="U820" s="160"/>
      <c r="V820" s="160"/>
      <c r="W820" s="160"/>
      <c r="X820" s="160"/>
      <c r="Y820" s="160"/>
      <c r="Z820" s="160"/>
      <c r="AA820" s="160"/>
      <c r="AB820" s="68" t="str">
        <f t="shared" si="308"/>
        <v>DO_1107.04</v>
      </c>
      <c r="AC820" s="55"/>
      <c r="AD820" s="55"/>
      <c r="AE820" s="38" t="str">
        <f t="shared" si="309"/>
        <v>SL3-BH-RCP1</v>
      </c>
    </row>
    <row r="821" spans="1:31" ht="15" customHeight="1" x14ac:dyDescent="0.25">
      <c r="A821" s="264" t="s">
        <v>9</v>
      </c>
      <c r="B821" s="261" t="s">
        <v>373</v>
      </c>
      <c r="C821" s="146">
        <v>11</v>
      </c>
      <c r="D821" s="70" t="str">
        <f t="shared" si="310"/>
        <v>07</v>
      </c>
      <c r="E821" s="70" t="s">
        <v>678</v>
      </c>
      <c r="F821" s="29" t="str">
        <f>IFERROR(CONCATENATE(VLOOKUP(G821,'LOOK-UP TABLES'!$E$9:$J$32,5,FALSE),C821,D821,VLOOKUP(G821,'LOOK-UP TABLES'!$E$9:$J$32,6,FALSE),E821),"")</f>
        <v>O_1107-05</v>
      </c>
      <c r="G821" s="74" t="s">
        <v>1019</v>
      </c>
      <c r="H821" s="26" t="str">
        <f>IFERROR(VLOOKUP(G821,'LOOK-UP TABLES'!$E$9:$J$32,2,FALSE),"")</f>
        <v>DO</v>
      </c>
      <c r="I821" s="29" t="str">
        <f>IFERROR(VLOOKUP(G821,'LOOK-UP TABLES'!$E$9:$J$32,3,FALSE),"")</f>
        <v>120V</v>
      </c>
      <c r="J821" s="21" t="s">
        <v>1236</v>
      </c>
      <c r="K821" s="513" t="str">
        <f t="shared" si="307"/>
        <v>SL3-BH-M2-HE1</v>
      </c>
      <c r="L821" s="76"/>
      <c r="M821" s="143" t="str">
        <f>IF($J821&lt;&gt;"",IF(VLOOKUP($J821,INSTRUMENT_LIST!$L$10:$R$716,3,FALSE)=0,"",VLOOKUP($J821,INSTRUMENT_LIST!$L$10:$R$716,3,FALSE)),"")</f>
        <v>Shiploader 3</v>
      </c>
      <c r="N821" s="143" t="str">
        <f>IF($J821&lt;&gt;"",IF(VLOOKUP($J821,INSTRUMENT_LIST!$L$10:$R$716,4,FALSE)=0,"",VLOOKUP($J821,INSTRUMENT_LIST!$L$10:$R$716,4,FALSE)),"")&amp;" "&amp;IF($J821&lt;&gt;"",IF(VLOOKUP($J821,INSTRUMENT_LIST!$L$10:$R$716,5,FALSE)=0,"",SUBSTITUTE(VLOOKUP($J821,INSTRUMENT_LIST!$L$10:$R$716,5,FALSE),"LOCAL CONTROL STATION","LCS")),"")</f>
        <v>Boom Hoist Motor 2</v>
      </c>
      <c r="O821" s="143" t="str">
        <f>IF($J821&lt;&gt;"",IF(VLOOKUP($J821,INSTRUMENT_LIST!$L$10:$R$716,6,FALSE)=0,"",VLOOKUP($J821,INSTRUMENT_LIST!$L$10:$R$716,6,FALSE)),"")</f>
        <v>Heater</v>
      </c>
      <c r="P821" s="143" t="str">
        <f>IF($J821&lt;&gt;"",IF(VLOOKUP($J821,INSTRUMENT_LIST!$L$10:$R$716,7,FALSE)=0,"",VLOOKUP($J821,INSTRUMENT_LIST!$L$10:$R$716,7,FALSE)),"")</f>
        <v/>
      </c>
      <c r="Q821" s="143" t="str">
        <f t="shared" si="311"/>
        <v xml:space="preserve">Shiploader 3 Boom Hoist Motor 2 Heater </v>
      </c>
      <c r="R821" s="161"/>
      <c r="S821" s="161"/>
      <c r="T821" s="160"/>
      <c r="U821" s="160"/>
      <c r="V821" s="160"/>
      <c r="W821" s="160"/>
      <c r="X821" s="160"/>
      <c r="Y821" s="160"/>
      <c r="Z821" s="160"/>
      <c r="AA821" s="160"/>
      <c r="AB821" s="68" t="str">
        <f t="shared" si="308"/>
        <v>DO_1107.05</v>
      </c>
      <c r="AC821" s="55"/>
      <c r="AD821" s="55"/>
      <c r="AE821" s="38" t="str">
        <f t="shared" si="309"/>
        <v>SL3-BH-RCP1</v>
      </c>
    </row>
    <row r="822" spans="1:31" ht="15" customHeight="1" x14ac:dyDescent="0.25">
      <c r="A822" s="264" t="s">
        <v>9</v>
      </c>
      <c r="B822" s="261" t="s">
        <v>373</v>
      </c>
      <c r="C822" s="146">
        <v>11</v>
      </c>
      <c r="D822" s="70" t="str">
        <f t="shared" si="310"/>
        <v>07</v>
      </c>
      <c r="E822" s="70" t="s">
        <v>679</v>
      </c>
      <c r="F822" s="29" t="str">
        <f>IFERROR(CONCATENATE(VLOOKUP(G822,'LOOK-UP TABLES'!$E$9:$J$32,5,FALSE),C822,D822,VLOOKUP(G822,'LOOK-UP TABLES'!$E$9:$J$32,6,FALSE),E822),"")</f>
        <v>O_1107-06</v>
      </c>
      <c r="G822" s="74" t="s">
        <v>1019</v>
      </c>
      <c r="H822" s="26" t="str">
        <f>IFERROR(VLOOKUP(G822,'LOOK-UP TABLES'!$E$9:$J$32,2,FALSE),"")</f>
        <v>DO</v>
      </c>
      <c r="I822" s="29" t="str">
        <f>IFERROR(VLOOKUP(G822,'LOOK-UP TABLES'!$E$9:$J$32,3,FALSE),"")</f>
        <v>120V</v>
      </c>
      <c r="J822" s="21"/>
      <c r="K822" s="513" t="str">
        <f t="shared" si="307"/>
        <v>SPARE</v>
      </c>
      <c r="L822" s="76"/>
      <c r="M822" s="143" t="str">
        <f>IF($J822&lt;&gt;"",IF(VLOOKUP($J822,INSTRUMENT_LIST!$L$10:$R$716,3,FALSE)=0,"",VLOOKUP($J822,INSTRUMENT_LIST!$L$10:$R$716,3,FALSE)),"")</f>
        <v/>
      </c>
      <c r="N822" s="143" t="str">
        <f>IF($J822&lt;&gt;"",IF(VLOOKUP($J822,INSTRUMENT_LIST!$L$10:$R$716,4,FALSE)=0,"",VLOOKUP($J822,INSTRUMENT_LIST!$L$10:$R$716,4,FALSE)),"")&amp;" "&amp;IF($J822&lt;&gt;"",IF(VLOOKUP($J822,INSTRUMENT_LIST!$L$10:$R$716,5,FALSE)=0,"",SUBSTITUTE(VLOOKUP($J822,INSTRUMENT_LIST!$L$10:$R$716,5,FALSE),"LOCAL CONTROL STATION","LCS")),"")</f>
        <v xml:space="preserve"> </v>
      </c>
      <c r="O822" s="143" t="str">
        <f>IF($J822&lt;&gt;"",IF(VLOOKUP($J822,INSTRUMENT_LIST!$L$10:$R$716,6,FALSE)=0,"",VLOOKUP($J822,INSTRUMENT_LIST!$L$10:$R$716,6,FALSE)),"")</f>
        <v/>
      </c>
      <c r="P822" s="143" t="str">
        <f>IF($J822&lt;&gt;"",IF(VLOOKUP($J822,INSTRUMENT_LIST!$L$10:$R$716,7,FALSE)=0,"",VLOOKUP($J822,INSTRUMENT_LIST!$L$10:$R$716,7,FALSE)),"")</f>
        <v/>
      </c>
      <c r="Q822" s="143" t="str">
        <f t="shared" si="311"/>
        <v xml:space="preserve">  </v>
      </c>
      <c r="R822" s="161"/>
      <c r="S822" s="161"/>
      <c r="T822" s="160"/>
      <c r="U822" s="160"/>
      <c r="V822" s="160"/>
      <c r="W822" s="160"/>
      <c r="X822" s="160"/>
      <c r="Y822" s="160"/>
      <c r="Z822" s="160"/>
      <c r="AA822" s="160"/>
      <c r="AB822" s="68" t="str">
        <f t="shared" si="308"/>
        <v>DO_1107.06</v>
      </c>
      <c r="AC822" s="55"/>
      <c r="AD822" s="55"/>
      <c r="AE822" s="38" t="str">
        <f t="shared" si="309"/>
        <v>SL3-BH-RCP1</v>
      </c>
    </row>
    <row r="823" spans="1:31" ht="15" customHeight="1" x14ac:dyDescent="0.25">
      <c r="A823" s="264" t="s">
        <v>9</v>
      </c>
      <c r="B823" s="261" t="s">
        <v>373</v>
      </c>
      <c r="C823" s="146">
        <v>11</v>
      </c>
      <c r="D823" s="70" t="str">
        <f t="shared" si="310"/>
        <v>07</v>
      </c>
      <c r="E823" s="70" t="s">
        <v>680</v>
      </c>
      <c r="F823" s="29" t="str">
        <f>IFERROR(CONCATENATE(VLOOKUP(G823,'LOOK-UP TABLES'!$E$9:$J$32,5,FALSE),C823,D823,VLOOKUP(G823,'LOOK-UP TABLES'!$E$9:$J$32,6,FALSE),E823),"")</f>
        <v>O_1107-07</v>
      </c>
      <c r="G823" s="74" t="s">
        <v>1019</v>
      </c>
      <c r="H823" s="26" t="str">
        <f>IFERROR(VLOOKUP(G823,'LOOK-UP TABLES'!$E$9:$J$32,2,FALSE),"")</f>
        <v>DO</v>
      </c>
      <c r="I823" s="29" t="str">
        <f>IFERROR(VLOOKUP(G823,'LOOK-UP TABLES'!$E$9:$J$32,3,FALSE),"")</f>
        <v>120V</v>
      </c>
      <c r="J823" s="21"/>
      <c r="K823" s="513" t="str">
        <f t="shared" si="307"/>
        <v>SPARE</v>
      </c>
      <c r="L823" s="76"/>
      <c r="M823" s="143" t="str">
        <f>IF($J823&lt;&gt;"",IF(VLOOKUP($J823,INSTRUMENT_LIST!$L$10:$R$716,3,FALSE)=0,"",VLOOKUP($J823,INSTRUMENT_LIST!$L$10:$R$716,3,FALSE)),"")</f>
        <v/>
      </c>
      <c r="N823" s="143" t="str">
        <f>IF($J823&lt;&gt;"",IF(VLOOKUP($J823,INSTRUMENT_LIST!$L$10:$R$716,4,FALSE)=0,"",VLOOKUP($J823,INSTRUMENT_LIST!$L$10:$R$716,4,FALSE)),"")&amp;" "&amp;IF($J823&lt;&gt;"",IF(VLOOKUP($J823,INSTRUMENT_LIST!$L$10:$R$716,5,FALSE)=0,"",SUBSTITUTE(VLOOKUP($J823,INSTRUMENT_LIST!$L$10:$R$716,5,FALSE),"LOCAL CONTROL STATION","LCS")),"")</f>
        <v xml:space="preserve"> </v>
      </c>
      <c r="O823" s="143" t="str">
        <f>IF($J823&lt;&gt;"",IF(VLOOKUP($J823,INSTRUMENT_LIST!$L$10:$R$716,6,FALSE)=0,"",VLOOKUP($J823,INSTRUMENT_LIST!$L$10:$R$716,6,FALSE)),"")</f>
        <v/>
      </c>
      <c r="P823" s="143" t="str">
        <f>IF($J823&lt;&gt;"",IF(VLOOKUP($J823,INSTRUMENT_LIST!$L$10:$R$716,7,FALSE)=0,"",VLOOKUP($J823,INSTRUMENT_LIST!$L$10:$R$716,7,FALSE)),"")</f>
        <v/>
      </c>
      <c r="Q823" s="143" t="str">
        <f t="shared" si="311"/>
        <v xml:space="preserve">  </v>
      </c>
      <c r="R823" s="160"/>
      <c r="S823" s="160"/>
      <c r="T823" s="160"/>
      <c r="U823" s="160"/>
      <c r="V823" s="160"/>
      <c r="W823" s="160"/>
      <c r="X823" s="160"/>
      <c r="Y823" s="160"/>
      <c r="Z823" s="160"/>
      <c r="AA823" s="160"/>
      <c r="AB823" s="68" t="str">
        <f t="shared" si="308"/>
        <v>DO_1107.07</v>
      </c>
      <c r="AC823" s="55"/>
      <c r="AD823" s="55"/>
      <c r="AE823" s="38" t="str">
        <f t="shared" si="309"/>
        <v>SL3-BH-RCP1</v>
      </c>
    </row>
    <row r="824" spans="1:31" ht="15" customHeight="1" x14ac:dyDescent="0.25">
      <c r="A824" s="264" t="s">
        <v>9</v>
      </c>
      <c r="B824" s="261" t="s">
        <v>373</v>
      </c>
      <c r="C824" s="146">
        <v>11</v>
      </c>
      <c r="D824" s="70" t="str">
        <f t="shared" si="310"/>
        <v>07</v>
      </c>
      <c r="E824" s="70" t="s">
        <v>682</v>
      </c>
      <c r="F824" s="29" t="str">
        <f>IFERROR(CONCATENATE(VLOOKUP(G824,'LOOK-UP TABLES'!$E$9:$J$32,5,FALSE),C824,D824,VLOOKUP(G824,'LOOK-UP TABLES'!$E$9:$J$32,6,FALSE),E824),"")</f>
        <v>O_1107-08</v>
      </c>
      <c r="G824" s="74" t="s">
        <v>1019</v>
      </c>
      <c r="H824" s="26" t="str">
        <f>IFERROR(VLOOKUP(G824,'LOOK-UP TABLES'!$E$9:$J$32,2,FALSE),"")</f>
        <v>DO</v>
      </c>
      <c r="I824" s="29" t="str">
        <f>IFERROR(VLOOKUP(G824,'LOOK-UP TABLES'!$E$9:$J$32,3,FALSE),"")</f>
        <v>120V</v>
      </c>
      <c r="J824" s="138" t="s">
        <v>1237</v>
      </c>
      <c r="K824" s="513" t="str">
        <f t="shared" si="307"/>
        <v>SL3-BH-LCS1-PL1</v>
      </c>
      <c r="L824" s="76"/>
      <c r="M824" s="143" t="str">
        <f>IF($J824&lt;&gt;"",IF(VLOOKUP($J824,INSTRUMENT_LIST!$L$10:$R$716,3,FALSE)=0,"",VLOOKUP($J824,INSTRUMENT_LIST!$L$10:$R$716,3,FALSE)),"")</f>
        <v>Shiploader 3</v>
      </c>
      <c r="N824" s="143" t="str">
        <f>IF($J824&lt;&gt;"",IF(VLOOKUP($J824,INSTRUMENT_LIST!$L$10:$R$716,4,FALSE)=0,"",VLOOKUP($J824,INSTRUMENT_LIST!$L$10:$R$716,4,FALSE)),"")&amp;" "&amp;IF($J824&lt;&gt;"",IF(VLOOKUP($J824,INSTRUMENT_LIST!$L$10:$R$716,5,FALSE)=0,"",SUBSTITUTE(VLOOKUP($J824,INSTRUMENT_LIST!$L$10:$R$716,5,FALSE),"LOCAL CONTROL STATION","LCS")),"")</f>
        <v xml:space="preserve">Boom Hoist </v>
      </c>
      <c r="O824" s="143" t="str">
        <f>IF($J824&lt;&gt;"",IF(VLOOKUP($J824,INSTRUMENT_LIST!$L$10:$R$716,6,FALSE)=0,"",VLOOKUP($J824,INSTRUMENT_LIST!$L$10:$R$716,6,FALSE)),"")</f>
        <v>Maintenance Mode Active</v>
      </c>
      <c r="P824" s="143" t="str">
        <f>IF($J824&lt;&gt;"",IF(VLOOKUP($J824,INSTRUMENT_LIST!$L$10:$R$716,7,FALSE)=0,"",VLOOKUP($J824,INSTRUMENT_LIST!$L$10:$R$716,7,FALSE)),"")</f>
        <v>Pilot Light</v>
      </c>
      <c r="Q824" s="143" t="str">
        <f t="shared" si="311"/>
        <v xml:space="preserve">Shiploader 3 Boom Hoist  Maintenance Mode Active Pilot Light </v>
      </c>
      <c r="R824" s="160"/>
      <c r="S824" s="160"/>
      <c r="T824" s="160"/>
      <c r="U824" s="160"/>
      <c r="V824" s="160"/>
      <c r="W824" s="160"/>
      <c r="X824" s="160"/>
      <c r="Y824" s="160"/>
      <c r="Z824" s="160"/>
      <c r="AA824" s="160"/>
      <c r="AB824" s="68" t="str">
        <f t="shared" si="308"/>
        <v>DO_1107.08</v>
      </c>
      <c r="AC824" s="26"/>
      <c r="AD824" s="55"/>
      <c r="AE824" s="38" t="str">
        <f t="shared" si="309"/>
        <v>SL3-BH-RCP1</v>
      </c>
    </row>
    <row r="825" spans="1:31" ht="15" customHeight="1" x14ac:dyDescent="0.25">
      <c r="A825" s="264" t="s">
        <v>9</v>
      </c>
      <c r="B825" s="261" t="s">
        <v>373</v>
      </c>
      <c r="C825" s="146">
        <v>11</v>
      </c>
      <c r="D825" s="70" t="str">
        <f t="shared" si="310"/>
        <v>07</v>
      </c>
      <c r="E825" s="70" t="s">
        <v>683</v>
      </c>
      <c r="F825" s="29" t="str">
        <f>IFERROR(CONCATENATE(VLOOKUP(G825,'LOOK-UP TABLES'!$E$9:$J$32,5,FALSE),C825,D825,VLOOKUP(G825,'LOOK-UP TABLES'!$E$9:$J$32,6,FALSE),E825),"")</f>
        <v>O_1107-09</v>
      </c>
      <c r="G825" s="74" t="s">
        <v>1019</v>
      </c>
      <c r="H825" s="26" t="str">
        <f>IFERROR(VLOOKUP(G825,'LOOK-UP TABLES'!$E$9:$J$32,2,FALSE),"")</f>
        <v>DO</v>
      </c>
      <c r="I825" s="29" t="str">
        <f>IFERROR(VLOOKUP(G825,'LOOK-UP TABLES'!$E$9:$J$32,3,FALSE),"")</f>
        <v>120V</v>
      </c>
      <c r="J825" s="21" t="s">
        <v>1238</v>
      </c>
      <c r="K825" s="513" t="str">
        <f t="shared" si="307"/>
        <v>SL3-BH-LCS1-PL2</v>
      </c>
      <c r="L825" s="76"/>
      <c r="M825" s="143" t="str">
        <f>IF($J825&lt;&gt;"",IF(VLOOKUP($J825,INSTRUMENT_LIST!$L$10:$R$716,3,FALSE)=0,"",VLOOKUP($J825,INSTRUMENT_LIST!$L$10:$R$716,3,FALSE)),"")</f>
        <v>Shiploader 3</v>
      </c>
      <c r="N825" s="143" t="str">
        <f>IF($J825&lt;&gt;"",IF(VLOOKUP($J825,INSTRUMENT_LIST!$L$10:$R$716,4,FALSE)=0,"",VLOOKUP($J825,INSTRUMENT_LIST!$L$10:$R$716,4,FALSE)),"")&amp;" "&amp;IF($J825&lt;&gt;"",IF(VLOOKUP($J825,INSTRUMENT_LIST!$L$10:$R$716,5,FALSE)=0,"",SUBSTITUTE(VLOOKUP($J825,INSTRUMENT_LIST!$L$10:$R$716,5,FALSE),"LOCAL CONTROL STATION","LCS")),"")</f>
        <v xml:space="preserve">Boom Hoist </v>
      </c>
      <c r="O825" s="143" t="str">
        <f>IF($J825&lt;&gt;"",IF(VLOOKUP($J825,INSTRUMENT_LIST!$L$10:$R$716,6,FALSE)=0,"",VLOOKUP($J825,INSTRUMENT_LIST!$L$10:$R$716,6,FALSE)),"")</f>
        <v>Cable Service Indicator</v>
      </c>
      <c r="P825" s="143" t="str">
        <f>IF($J825&lt;&gt;"",IF(VLOOKUP($J825,INSTRUMENT_LIST!$L$10:$R$716,7,FALSE)=0,"",VLOOKUP($J825,INSTRUMENT_LIST!$L$10:$R$716,7,FALSE)),"")</f>
        <v>Pilot Light</v>
      </c>
      <c r="Q825" s="143" t="str">
        <f t="shared" si="311"/>
        <v xml:space="preserve">Shiploader 3 Boom Hoist  Cable Service Indicator Pilot Light </v>
      </c>
      <c r="R825" s="160"/>
      <c r="S825" s="160"/>
      <c r="T825" s="160"/>
      <c r="U825" s="160"/>
      <c r="V825" s="160"/>
      <c r="W825" s="160"/>
      <c r="X825" s="160"/>
      <c r="Y825" s="160"/>
      <c r="Z825" s="160"/>
      <c r="AA825" s="160"/>
      <c r="AB825" s="68" t="str">
        <f t="shared" si="308"/>
        <v>DO_1107.09</v>
      </c>
      <c r="AC825" s="26"/>
      <c r="AD825" s="55"/>
      <c r="AE825" s="38" t="str">
        <f t="shared" si="309"/>
        <v>SL3-BH-RCP1</v>
      </c>
    </row>
    <row r="826" spans="1:31" ht="15" customHeight="1" x14ac:dyDescent="0.25">
      <c r="A826" s="264" t="s">
        <v>9</v>
      </c>
      <c r="B826" s="261" t="s">
        <v>373</v>
      </c>
      <c r="C826" s="146">
        <v>11</v>
      </c>
      <c r="D826" s="70" t="str">
        <f t="shared" si="310"/>
        <v>07</v>
      </c>
      <c r="E826" s="70" t="s">
        <v>582</v>
      </c>
      <c r="F826" s="29" t="str">
        <f>IFERROR(CONCATENATE(VLOOKUP(G826,'LOOK-UP TABLES'!$E$9:$J$32,5,FALSE),C826,D826,VLOOKUP(G826,'LOOK-UP TABLES'!$E$9:$J$32,6,FALSE),E826),"")</f>
        <v>O_1107-10</v>
      </c>
      <c r="G826" s="74" t="s">
        <v>1019</v>
      </c>
      <c r="H826" s="26" t="str">
        <f>IFERROR(VLOOKUP(G826,'LOOK-UP TABLES'!$E$9:$J$32,2,FALSE),"")</f>
        <v>DO</v>
      </c>
      <c r="I826" s="29" t="str">
        <f>IFERROR(VLOOKUP(G826,'LOOK-UP TABLES'!$E$9:$J$32,3,FALSE),"")</f>
        <v>120V</v>
      </c>
      <c r="J826" s="21" t="s">
        <v>1239</v>
      </c>
      <c r="K826" s="513" t="str">
        <f t="shared" si="307"/>
        <v>SL3-BH-LCS1-PBL1B</v>
      </c>
      <c r="L826" s="76"/>
      <c r="M826" s="143" t="str">
        <f>IF($J826&lt;&gt;"",IF(VLOOKUP($J826,INSTRUMENT_LIST!$L$10:$R$716,3,FALSE)=0,"",VLOOKUP($J826,INSTRUMENT_LIST!$L$10:$R$716,3,FALSE)),"")</f>
        <v>Shiploader 3</v>
      </c>
      <c r="N826" s="143" t="str">
        <f>IF($J826&lt;&gt;"",IF(VLOOKUP($J826,INSTRUMENT_LIST!$L$10:$R$716,4,FALSE)=0,"",VLOOKUP($J826,INSTRUMENT_LIST!$L$10:$R$716,4,FALSE)),"")&amp;" "&amp;IF($J826&lt;&gt;"",IF(VLOOKUP($J826,INSTRUMENT_LIST!$L$10:$R$716,5,FALSE)=0,"",SUBSTITUTE(VLOOKUP($J826,INSTRUMENT_LIST!$L$10:$R$716,5,FALSE),"LOCAL CONTROL STATION","LCS")),"")</f>
        <v xml:space="preserve">Boom Hoist </v>
      </c>
      <c r="O826" s="143" t="str">
        <f>IF($J826&lt;&gt;"",IF(VLOOKUP($J826,INSTRUMENT_LIST!$L$10:$R$716,6,FALSE)=0,"",VLOOKUP($J826,INSTRUMENT_LIST!$L$10:$R$716,6,FALSE)),"")</f>
        <v>Brake Test Release</v>
      </c>
      <c r="P826" s="143" t="str">
        <f>IF($J826&lt;&gt;"",IF(VLOOKUP($J826,INSTRUMENT_LIST!$L$10:$R$716,7,FALSE)=0,"",VLOOKUP($J826,INSTRUMENT_LIST!$L$10:$R$716,7,FALSE)),"")</f>
        <v>Pilot Light</v>
      </c>
      <c r="Q826" s="143" t="str">
        <f t="shared" si="311"/>
        <v xml:space="preserve">Shiploader 3 Boom Hoist  Brake Test Release Pilot Light </v>
      </c>
      <c r="R826" s="161"/>
      <c r="S826" s="161"/>
      <c r="T826" s="160"/>
      <c r="U826" s="160"/>
      <c r="V826" s="160"/>
      <c r="W826" s="160"/>
      <c r="X826" s="160"/>
      <c r="Y826" s="160"/>
      <c r="Z826" s="160"/>
      <c r="AA826" s="160"/>
      <c r="AB826" s="68" t="str">
        <f t="shared" si="308"/>
        <v>DO_1107.10</v>
      </c>
      <c r="AC826" s="26"/>
      <c r="AD826" s="55"/>
      <c r="AE826" s="38" t="str">
        <f t="shared" si="309"/>
        <v>SL3-BH-RCP1</v>
      </c>
    </row>
    <row r="827" spans="1:31" ht="15" customHeight="1" x14ac:dyDescent="0.25">
      <c r="A827" s="264" t="s">
        <v>9</v>
      </c>
      <c r="B827" s="261" t="s">
        <v>373</v>
      </c>
      <c r="C827" s="146">
        <v>11</v>
      </c>
      <c r="D827" s="70" t="str">
        <f t="shared" si="310"/>
        <v>07</v>
      </c>
      <c r="E827" s="70" t="s">
        <v>392</v>
      </c>
      <c r="F827" s="29" t="str">
        <f>IFERROR(CONCATENATE(VLOOKUP(G827,'LOOK-UP TABLES'!$E$9:$J$32,5,FALSE),C827,D827,VLOOKUP(G827,'LOOK-UP TABLES'!$E$9:$J$32,6,FALSE),E827),"")</f>
        <v>O_1107-11</v>
      </c>
      <c r="G827" s="74" t="s">
        <v>1019</v>
      </c>
      <c r="H827" s="26" t="str">
        <f>IFERROR(VLOOKUP(G827,'LOOK-UP TABLES'!$E$9:$J$32,2,FALSE),"")</f>
        <v>DO</v>
      </c>
      <c r="I827" s="29" t="str">
        <f>IFERROR(VLOOKUP(G827,'LOOK-UP TABLES'!$E$9:$J$32,3,FALSE),"")</f>
        <v>120V</v>
      </c>
      <c r="J827" s="21" t="s">
        <v>1240</v>
      </c>
      <c r="K827" s="513" t="str">
        <f t="shared" si="307"/>
        <v>SL3-BH-LCS1-PBL2B</v>
      </c>
      <c r="L827" s="76"/>
      <c r="M827" s="143" t="str">
        <f>IF($J827&lt;&gt;"",IF(VLOOKUP($J827,INSTRUMENT_LIST!$L$10:$R$716,3,FALSE)=0,"",VLOOKUP($J827,INSTRUMENT_LIST!$L$10:$R$716,3,FALSE)),"")</f>
        <v>Shiploader 3</v>
      </c>
      <c r="N827" s="143" t="str">
        <f>IF($J827&lt;&gt;"",IF(VLOOKUP($J827,INSTRUMENT_LIST!$L$10:$R$716,4,FALSE)=0,"",VLOOKUP($J827,INSTRUMENT_LIST!$L$10:$R$716,4,FALSE)),"")&amp;" "&amp;IF($J827&lt;&gt;"",IF(VLOOKUP($J827,INSTRUMENT_LIST!$L$10:$R$716,5,FALSE)=0,"",SUBSTITUTE(VLOOKUP($J827,INSTRUMENT_LIST!$L$10:$R$716,5,FALSE),"LOCAL CONTROL STATION","LCS")),"")</f>
        <v xml:space="preserve">Spout </v>
      </c>
      <c r="O827" s="143" t="str">
        <f>IF($J827&lt;&gt;"",IF(VLOOKUP($J827,INSTRUMENT_LIST!$L$10:$R$716,6,FALSE)=0,"",VLOOKUP($J827,INSTRUMENT_LIST!$L$10:$R$716,6,FALSE)),"")</f>
        <v>Start HPU Motor</v>
      </c>
      <c r="P827" s="143" t="str">
        <f>IF($J827&lt;&gt;"",IF(VLOOKUP($J827,INSTRUMENT_LIST!$L$10:$R$716,7,FALSE)=0,"",VLOOKUP($J827,INSTRUMENT_LIST!$L$10:$R$716,7,FALSE)),"")</f>
        <v>Pilot Light</v>
      </c>
      <c r="Q827" s="143" t="str">
        <f t="shared" si="311"/>
        <v xml:space="preserve">Shiploader 3 Spout  Start HPU Motor Pilot Light </v>
      </c>
      <c r="R827" s="161"/>
      <c r="S827" s="161"/>
      <c r="T827" s="160"/>
      <c r="U827" s="160"/>
      <c r="V827" s="160"/>
      <c r="W827" s="160"/>
      <c r="X827" s="160"/>
      <c r="Y827" s="160"/>
      <c r="Z827" s="160"/>
      <c r="AA827" s="160"/>
      <c r="AB827" s="68" t="str">
        <f t="shared" si="308"/>
        <v>DO_1107.11</v>
      </c>
      <c r="AC827" s="26"/>
      <c r="AD827" s="55"/>
      <c r="AE827" s="38" t="str">
        <f t="shared" si="309"/>
        <v>SL3-BH-RCP1</v>
      </c>
    </row>
    <row r="828" spans="1:31" ht="15" customHeight="1" x14ac:dyDescent="0.25">
      <c r="A828" s="264" t="s">
        <v>9</v>
      </c>
      <c r="B828" s="261" t="s">
        <v>373</v>
      </c>
      <c r="C828" s="146">
        <v>11</v>
      </c>
      <c r="D828" s="70" t="str">
        <f t="shared" si="310"/>
        <v>07</v>
      </c>
      <c r="E828" s="70" t="s">
        <v>396</v>
      </c>
      <c r="F828" s="29" t="str">
        <f>IFERROR(CONCATENATE(VLOOKUP(G828,'LOOK-UP TABLES'!$E$9:$J$32,5,FALSE),C828,D828,VLOOKUP(G828,'LOOK-UP TABLES'!$E$9:$J$32,6,FALSE),E828),"")</f>
        <v>O_1107-12</v>
      </c>
      <c r="G828" s="74" t="s">
        <v>1019</v>
      </c>
      <c r="H828" s="26" t="str">
        <f>IFERROR(VLOOKUP(G828,'LOOK-UP TABLES'!$E$9:$J$32,2,FALSE),"")</f>
        <v>DO</v>
      </c>
      <c r="I828" s="29" t="str">
        <f>IFERROR(VLOOKUP(G828,'LOOK-UP TABLES'!$E$9:$J$32,3,FALSE),"")</f>
        <v>120V</v>
      </c>
      <c r="J828" s="21" t="s">
        <v>1241</v>
      </c>
      <c r="K828" s="513" t="str">
        <f t="shared" si="307"/>
        <v>SL3-BH-YA1</v>
      </c>
      <c r="L828" s="76"/>
      <c r="M828" s="143" t="str">
        <f>IF($J828&lt;&gt;"",IF(VLOOKUP($J828,INSTRUMENT_LIST!$L$10:$R$716,3,FALSE)=0,"",VLOOKUP($J828,INSTRUMENT_LIST!$L$10:$R$716,3,FALSE)),"")</f>
        <v>Shiploader 3</v>
      </c>
      <c r="N828" s="143" t="str">
        <f>IF($J828&lt;&gt;"",IF(VLOOKUP($J828,INSTRUMENT_LIST!$L$10:$R$716,4,FALSE)=0,"",VLOOKUP($J828,INSTRUMENT_LIST!$L$10:$R$716,4,FALSE)),"")&amp;" "&amp;IF($J828&lt;&gt;"",IF(VLOOKUP($J828,INSTRUMENT_LIST!$L$10:$R$716,5,FALSE)=0,"",SUBSTITUTE(VLOOKUP($J828,INSTRUMENT_LIST!$L$10:$R$716,5,FALSE),"LOCAL CONTROL STATION","LCS")),"")</f>
        <v xml:space="preserve">Boom Hoist </v>
      </c>
      <c r="O828" s="143" t="str">
        <f>IF($J828&lt;&gt;"",IF(VLOOKUP($J828,INSTRUMENT_LIST!$L$10:$R$716,6,FALSE)=0,"",VLOOKUP($J828,INSTRUMENT_LIST!$L$10:$R$716,6,FALSE)),"")</f>
        <v>Start Warning</v>
      </c>
      <c r="P828" s="143" t="str">
        <f>IF($J828&lt;&gt;"",IF(VLOOKUP($J828,INSTRUMENT_LIST!$L$10:$R$716,7,FALSE)=0,"",VLOOKUP($J828,INSTRUMENT_LIST!$L$10:$R$716,7,FALSE)),"")</f>
        <v>Horn</v>
      </c>
      <c r="Q828" s="143" t="str">
        <f t="shared" si="311"/>
        <v xml:space="preserve">Shiploader 3 Boom Hoist  Start Warning Horn </v>
      </c>
      <c r="R828" s="160"/>
      <c r="S828" s="160"/>
      <c r="T828" s="160"/>
      <c r="U828" s="160"/>
      <c r="V828" s="160"/>
      <c r="W828" s="160"/>
      <c r="X828" s="160"/>
      <c r="Y828" s="160"/>
      <c r="Z828" s="160"/>
      <c r="AA828" s="160"/>
      <c r="AB828" s="68" t="str">
        <f t="shared" si="308"/>
        <v>DO_1107.12</v>
      </c>
      <c r="AC828" s="26"/>
      <c r="AD828" s="55"/>
      <c r="AE828" s="38" t="str">
        <f t="shared" si="309"/>
        <v>SL3-BH-RCP1</v>
      </c>
    </row>
    <row r="829" spans="1:31" ht="15" customHeight="1" x14ac:dyDescent="0.25">
      <c r="A829" s="264" t="s">
        <v>9</v>
      </c>
      <c r="B829" s="261" t="s">
        <v>373</v>
      </c>
      <c r="C829" s="146">
        <v>11</v>
      </c>
      <c r="D829" s="70" t="str">
        <f t="shared" si="310"/>
        <v>07</v>
      </c>
      <c r="E829" s="70" t="s">
        <v>586</v>
      </c>
      <c r="F829" s="29" t="str">
        <f>IFERROR(CONCATENATE(VLOOKUP(G829,'LOOK-UP TABLES'!$E$9:$J$32,5,FALSE),C829,D829,VLOOKUP(G829,'LOOK-UP TABLES'!$E$9:$J$32,6,FALSE),E829),"")</f>
        <v>O_1107-13</v>
      </c>
      <c r="G829" s="74" t="s">
        <v>1019</v>
      </c>
      <c r="H829" s="26" t="str">
        <f>IFERROR(VLOOKUP(G829,'LOOK-UP TABLES'!$E$9:$J$32,2,FALSE),"")</f>
        <v>DO</v>
      </c>
      <c r="I829" s="29" t="str">
        <f>IFERROR(VLOOKUP(G829,'LOOK-UP TABLES'!$E$9:$J$32,3,FALSE),"")</f>
        <v>120V</v>
      </c>
      <c r="J829" s="21" t="s">
        <v>1242</v>
      </c>
      <c r="K829" s="513" t="str">
        <f t="shared" si="307"/>
        <v>SL3-BH-YL1</v>
      </c>
      <c r="L829" s="72"/>
      <c r="M829" s="143" t="str">
        <f>IF($J829&lt;&gt;"",IF(VLOOKUP($J829,INSTRUMENT_LIST!$L$10:$R$716,3,FALSE)=0,"",VLOOKUP($J829,INSTRUMENT_LIST!$L$10:$R$716,3,FALSE)),"")</f>
        <v>Shiploader 3</v>
      </c>
      <c r="N829" s="143" t="str">
        <f>IF($J829&lt;&gt;"",IF(VLOOKUP($J829,INSTRUMENT_LIST!$L$10:$R$716,4,FALSE)=0,"",VLOOKUP($J829,INSTRUMENT_LIST!$L$10:$R$716,4,FALSE)),"")&amp;" "&amp;IF($J829&lt;&gt;"",IF(VLOOKUP($J829,INSTRUMENT_LIST!$L$10:$R$716,5,FALSE)=0,"",SUBSTITUTE(VLOOKUP($J829,INSTRUMENT_LIST!$L$10:$R$716,5,FALSE),"LOCAL CONTROL STATION","LCS")),"")</f>
        <v xml:space="preserve">Boom Hoist </v>
      </c>
      <c r="O829" s="143" t="str">
        <f>IF($J829&lt;&gt;"",IF(VLOOKUP($J829,INSTRUMENT_LIST!$L$10:$R$716,6,FALSE)=0,"",VLOOKUP($J829,INSTRUMENT_LIST!$L$10:$R$716,6,FALSE)),"")</f>
        <v>Start Warning</v>
      </c>
      <c r="P829" s="143" t="str">
        <f>IF($J829&lt;&gt;"",IF(VLOOKUP($J829,INSTRUMENT_LIST!$L$10:$R$716,7,FALSE)=0,"",VLOOKUP($J829,INSTRUMENT_LIST!$L$10:$R$716,7,FALSE)),"")</f>
        <v>Light</v>
      </c>
      <c r="Q829" s="143" t="str">
        <f t="shared" si="311"/>
        <v xml:space="preserve">Shiploader 3 Boom Hoist  Start Warning Light </v>
      </c>
      <c r="R829" s="160"/>
      <c r="S829" s="160"/>
      <c r="T829" s="160"/>
      <c r="U829" s="160"/>
      <c r="V829" s="160"/>
      <c r="W829" s="160"/>
      <c r="X829" s="160"/>
      <c r="Y829" s="160"/>
      <c r="Z829" s="160"/>
      <c r="AA829" s="160"/>
      <c r="AB829" s="68" t="str">
        <f t="shared" si="308"/>
        <v>DO_1107.13</v>
      </c>
      <c r="AC829" s="26"/>
      <c r="AD829" s="55"/>
      <c r="AE829" s="38" t="str">
        <f t="shared" si="309"/>
        <v>SL3-BH-RCP1</v>
      </c>
    </row>
    <row r="830" spans="1:31" ht="15" customHeight="1" x14ac:dyDescent="0.25">
      <c r="A830" s="264" t="s">
        <v>9</v>
      </c>
      <c r="B830" s="261" t="s">
        <v>373</v>
      </c>
      <c r="C830" s="146">
        <v>11</v>
      </c>
      <c r="D830" s="70" t="str">
        <f t="shared" si="310"/>
        <v>07</v>
      </c>
      <c r="E830" s="70" t="s">
        <v>589</v>
      </c>
      <c r="F830" s="29" t="str">
        <f>IFERROR(CONCATENATE(VLOOKUP(G830,'LOOK-UP TABLES'!$E$9:$J$32,5,FALSE),C830,D830,VLOOKUP(G830,'LOOK-UP TABLES'!$E$9:$J$32,6,FALSE),E830),"")</f>
        <v>O_1107-14</v>
      </c>
      <c r="G830" s="74" t="s">
        <v>1019</v>
      </c>
      <c r="H830" s="26" t="str">
        <f>IFERROR(VLOOKUP(G830,'LOOK-UP TABLES'!$E$9:$J$32,2,FALSE),"")</f>
        <v>DO</v>
      </c>
      <c r="I830" s="29" t="str">
        <f>IFERROR(VLOOKUP(G830,'LOOK-UP TABLES'!$E$9:$J$32,3,FALSE),"")</f>
        <v>120V</v>
      </c>
      <c r="J830" s="21" t="s">
        <v>1229</v>
      </c>
      <c r="K830" s="513" t="str">
        <f t="shared" si="307"/>
        <v>SL3-BH-YL2</v>
      </c>
      <c r="L830" s="72"/>
      <c r="M830" s="143" t="str">
        <f>IF($J830&lt;&gt;"",IF(VLOOKUP($J830,INSTRUMENT_LIST!$L$10:$R$716,3,FALSE)=0,"",VLOOKUP($J830,INSTRUMENT_LIST!$L$10:$R$716,3,FALSE)),"")</f>
        <v>Shiploader 3</v>
      </c>
      <c r="N830" s="143" t="str">
        <f>IF($J830&lt;&gt;"",IF(VLOOKUP($J830,INSTRUMENT_LIST!$L$10:$R$716,4,FALSE)=0,"",VLOOKUP($J830,INSTRUMENT_LIST!$L$10:$R$716,4,FALSE)),"")&amp;" "&amp;IF($J830&lt;&gt;"",IF(VLOOKUP($J830,INSTRUMENT_LIST!$L$10:$R$716,5,FALSE)=0,"",SUBSTITUTE(VLOOKUP($J830,INSTRUMENT_LIST!$L$10:$R$716,5,FALSE),"LOCAL CONTROL STATION","LCS")),"")</f>
        <v>Boom Hoist Aircraft</v>
      </c>
      <c r="O830" s="143" t="str">
        <f>IF($J830&lt;&gt;"",IF(VLOOKUP($J830,INSTRUMENT_LIST!$L$10:$R$716,6,FALSE)=0,"",VLOOKUP($J830,INSTRUMENT_LIST!$L$10:$R$716,6,FALSE)),"")</f>
        <v>Warning</v>
      </c>
      <c r="P830" s="143" t="str">
        <f>IF($J830&lt;&gt;"",IF(VLOOKUP($J830,INSTRUMENT_LIST!$L$10:$R$716,7,FALSE)=0,"",VLOOKUP($J830,INSTRUMENT_LIST!$L$10:$R$716,7,FALSE)),"")</f>
        <v>Beacon</v>
      </c>
      <c r="Q830" s="143" t="str">
        <f t="shared" si="311"/>
        <v xml:space="preserve">Shiploader 3 Boom Hoist Aircraft Warning Beacon </v>
      </c>
      <c r="R830" s="160"/>
      <c r="S830" s="160"/>
      <c r="T830" s="160"/>
      <c r="U830" s="160"/>
      <c r="V830" s="160"/>
      <c r="W830" s="160"/>
      <c r="X830" s="160"/>
      <c r="Y830" s="160"/>
      <c r="Z830" s="160"/>
      <c r="AA830" s="160"/>
      <c r="AB830" s="68" t="str">
        <f t="shared" si="308"/>
        <v>DO_1107.14</v>
      </c>
      <c r="AC830" s="26"/>
      <c r="AD830" s="55"/>
      <c r="AE830" s="38" t="str">
        <f t="shared" si="309"/>
        <v>SL3-BH-RCP1</v>
      </c>
    </row>
    <row r="831" spans="1:31" ht="15" customHeight="1" x14ac:dyDescent="0.25">
      <c r="A831" s="264" t="s">
        <v>9</v>
      </c>
      <c r="B831" s="261" t="s">
        <v>373</v>
      </c>
      <c r="C831" s="146">
        <v>11</v>
      </c>
      <c r="D831" s="70" t="str">
        <f t="shared" si="310"/>
        <v>07</v>
      </c>
      <c r="E831" s="70" t="s">
        <v>591</v>
      </c>
      <c r="F831" s="29" t="str">
        <f>IFERROR(CONCATENATE(VLOOKUP(G831,'LOOK-UP TABLES'!$E$9:$J$32,5,FALSE),C831,D831,VLOOKUP(G831,'LOOK-UP TABLES'!$E$9:$J$32,6,FALSE),E831),"")</f>
        <v>O_1107-15</v>
      </c>
      <c r="G831" s="74" t="s">
        <v>1019</v>
      </c>
      <c r="H831" s="26" t="str">
        <f>IFERROR(VLOOKUP(G831,'LOOK-UP TABLES'!$E$9:$J$32,2,FALSE),"")</f>
        <v>DO</v>
      </c>
      <c r="I831" s="29" t="str">
        <f>IFERROR(VLOOKUP(G831,'LOOK-UP TABLES'!$E$9:$J$32,3,FALSE),"")</f>
        <v>120V</v>
      </c>
      <c r="J831" s="21"/>
      <c r="K831" s="513" t="str">
        <f t="shared" si="307"/>
        <v>SPARE</v>
      </c>
      <c r="L831" s="72"/>
      <c r="M831" s="143" t="str">
        <f>IF($J831&lt;&gt;"",IF(VLOOKUP($J831,INSTRUMENT_LIST!$L$10:$R$716,3,FALSE)=0,"",VLOOKUP($J831,INSTRUMENT_LIST!$L$10:$R$716,3,FALSE)),"")</f>
        <v/>
      </c>
      <c r="N831" s="143" t="str">
        <f>IF($J831&lt;&gt;"",IF(VLOOKUP($J831,INSTRUMENT_LIST!$L$10:$R$716,4,FALSE)=0,"",VLOOKUP($J831,INSTRUMENT_LIST!$L$10:$R$716,4,FALSE)),"")&amp;" "&amp;IF($J831&lt;&gt;"",IF(VLOOKUP($J831,INSTRUMENT_LIST!$L$10:$R$716,5,FALSE)=0,"",SUBSTITUTE(VLOOKUP($J831,INSTRUMENT_LIST!$L$10:$R$716,5,FALSE),"LOCAL CONTROL STATION","LCS")),"")</f>
        <v xml:space="preserve"> </v>
      </c>
      <c r="O831" s="143" t="str">
        <f>IF($J831&lt;&gt;"",IF(VLOOKUP($J831,INSTRUMENT_LIST!$L$10:$R$716,6,FALSE)=0,"",VLOOKUP($J831,INSTRUMENT_LIST!$L$10:$R$716,6,FALSE)),"")</f>
        <v/>
      </c>
      <c r="P831" s="143" t="str">
        <f>IF($J831&lt;&gt;"",IF(VLOOKUP($J831,INSTRUMENT_LIST!$L$10:$R$716,7,FALSE)=0,"",VLOOKUP($J831,INSTRUMENT_LIST!$L$10:$R$716,7,FALSE)),"")</f>
        <v/>
      </c>
      <c r="Q831" s="143" t="str">
        <f t="shared" si="311"/>
        <v xml:space="preserve">  </v>
      </c>
      <c r="R831" s="160"/>
      <c r="S831" s="160"/>
      <c r="T831" s="160"/>
      <c r="U831" s="160"/>
      <c r="V831" s="160"/>
      <c r="W831" s="160"/>
      <c r="X831" s="160"/>
      <c r="Y831" s="160"/>
      <c r="Z831" s="160"/>
      <c r="AA831" s="160"/>
      <c r="AB831" s="68" t="str">
        <f t="shared" si="308"/>
        <v>DO_1107.15</v>
      </c>
      <c r="AC831" s="55"/>
      <c r="AD831" s="55"/>
      <c r="AE831" s="38" t="str">
        <f t="shared" si="309"/>
        <v>SL3-BH-RCP1</v>
      </c>
    </row>
    <row r="832" spans="1:31" ht="15" customHeight="1" x14ac:dyDescent="0.25">
      <c r="A832" s="321" t="s">
        <v>9</v>
      </c>
      <c r="B832" s="322" t="s">
        <v>373</v>
      </c>
      <c r="C832" s="323">
        <v>11</v>
      </c>
      <c r="D832" s="324" t="s">
        <v>680</v>
      </c>
      <c r="E832" s="325"/>
      <c r="F832" s="325"/>
      <c r="G832" s="325" t="s">
        <v>1028</v>
      </c>
      <c r="H832" s="326"/>
      <c r="I832" s="325"/>
      <c r="J832" s="327"/>
      <c r="K832" s="328"/>
      <c r="L832" s="329"/>
      <c r="M832" s="326"/>
      <c r="N832" s="326"/>
      <c r="O832" s="325"/>
      <c r="P832" s="325"/>
      <c r="Q832" s="325"/>
      <c r="R832" s="325"/>
      <c r="S832" s="325"/>
      <c r="T832" s="325"/>
      <c r="U832" s="325"/>
      <c r="V832" s="325"/>
      <c r="W832" s="325"/>
      <c r="X832" s="325"/>
      <c r="Y832" s="325"/>
      <c r="Z832" s="325"/>
      <c r="AA832" s="325"/>
      <c r="AB832" s="325"/>
      <c r="AC832" s="323"/>
      <c r="AD832" s="330"/>
      <c r="AE832" s="38" t="str">
        <f t="shared" si="309"/>
        <v>SL3-BH-RCP1</v>
      </c>
    </row>
    <row r="833" spans="1:35" ht="15" customHeight="1" x14ac:dyDescent="0.25">
      <c r="B833" s="254"/>
      <c r="C833" s="57"/>
      <c r="D833" s="59"/>
      <c r="E833" s="38"/>
      <c r="F833" s="38"/>
      <c r="G833" s="38"/>
      <c r="I833" s="38"/>
      <c r="J833" s="22"/>
      <c r="M833"/>
      <c r="N833"/>
      <c r="O833"/>
      <c r="P833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57"/>
      <c r="AD833" s="57"/>
    </row>
    <row r="834" spans="1:35" ht="15" customHeight="1" x14ac:dyDescent="0.25">
      <c r="B834" s="254"/>
      <c r="C834" s="57"/>
      <c r="D834" s="59"/>
      <c r="E834" s="38"/>
      <c r="F834" s="38"/>
      <c r="G834" s="38"/>
      <c r="I834" s="38"/>
      <c r="J834" s="22"/>
      <c r="M834"/>
      <c r="N834"/>
      <c r="O834"/>
      <c r="P834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57"/>
      <c r="AD834" s="57"/>
    </row>
    <row r="835" spans="1:35" ht="15" customHeight="1" x14ac:dyDescent="0.25">
      <c r="A835" s="144" t="s">
        <v>9</v>
      </c>
      <c r="B835" s="262" t="s">
        <v>373</v>
      </c>
      <c r="C835" s="64">
        <v>12</v>
      </c>
      <c r="D835" s="341" t="s">
        <v>786</v>
      </c>
      <c r="E835" s="61"/>
      <c r="F835" s="340" t="str">
        <f>IFERROR(CONCATENATE(VLOOKUP(G835,'LOOK-UP TABLES'!$E$5:$J$101,5,FALSE),C835,D835,VLOOKUP(G835,'LOOK-UP TABLES'!$E$5:$J$101,6,FALSE),E835),"")</f>
        <v>PS3-1200</v>
      </c>
      <c r="G835" s="61" t="s">
        <v>1014</v>
      </c>
      <c r="H835" s="62"/>
      <c r="I835" s="61" t="s">
        <v>790</v>
      </c>
      <c r="J835" s="142"/>
      <c r="K835" s="142"/>
      <c r="L835" s="63"/>
      <c r="M835" s="62"/>
      <c r="N835" s="62"/>
      <c r="O835" s="61"/>
      <c r="P835" s="61"/>
      <c r="Q835" s="61" t="s">
        <v>1015</v>
      </c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4"/>
      <c r="AD835" s="65"/>
      <c r="AE835" s="38" t="str">
        <f t="shared" ref="AE835:AE840" si="312">B835</f>
        <v>SL3-BH-RCP1</v>
      </c>
    </row>
    <row r="836" spans="1:35" ht="15" customHeight="1" x14ac:dyDescent="0.25">
      <c r="A836" s="144" t="s">
        <v>9</v>
      </c>
      <c r="B836" s="262" t="s">
        <v>373</v>
      </c>
      <c r="C836" s="64">
        <v>12</v>
      </c>
      <c r="D836" s="341" t="s">
        <v>786</v>
      </c>
      <c r="E836" s="61"/>
      <c r="F836" s="340" t="str">
        <f>IFERROR(CONCATENATE(VLOOKUP(G836,'LOOK-UP TABLES'!$E$5:$J$101,5,FALSE),C836,D836,VLOOKUP(G836,'LOOK-UP TABLES'!$E$5:$J$101,6,FALSE),E836),"")</f>
        <v>AENTR-1200</v>
      </c>
      <c r="G836" s="61" t="s">
        <v>1016</v>
      </c>
      <c r="H836" s="62"/>
      <c r="I836" s="61" t="s">
        <v>793</v>
      </c>
      <c r="J836" s="142"/>
      <c r="K836" s="142"/>
      <c r="L836" s="63"/>
      <c r="M836" s="62"/>
      <c r="N836" s="62"/>
      <c r="O836" s="61"/>
      <c r="P836" s="61"/>
      <c r="Q836" s="61" t="s">
        <v>1017</v>
      </c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4"/>
      <c r="AD836" s="65"/>
      <c r="AE836" s="38" t="str">
        <f t="shared" si="312"/>
        <v>SL3-BH-RCP1</v>
      </c>
    </row>
    <row r="837" spans="1:35" s="479" customFormat="1" ht="15" customHeight="1" x14ac:dyDescent="0.25">
      <c r="A837" s="490" t="s">
        <v>9</v>
      </c>
      <c r="B837" s="515" t="s">
        <v>373</v>
      </c>
      <c r="C837" s="471">
        <v>12</v>
      </c>
      <c r="D837" s="522" t="s">
        <v>786</v>
      </c>
      <c r="E837" s="472" t="s">
        <v>786</v>
      </c>
      <c r="F837" s="473" t="str">
        <f>IFERROR(CONCATENATE(VLOOKUP(G837,'LOOK-UP TABLES'!$E$9:$J$32,5,FALSE),C837,D837,VLOOKUP(G837,'LOOK-UP TABLES'!$E$9:$J$32,6,FALSE),E837),"")</f>
        <v>I_1200-00</v>
      </c>
      <c r="G837" s="473" t="s">
        <v>1041</v>
      </c>
      <c r="H837" s="474" t="str">
        <f>IFERROR(VLOOKUP(G837,'LOOK-UP TABLES'!$E$9:$J$32,2,FALSE),"")</f>
        <v>AI</v>
      </c>
      <c r="I837" s="473" t="str">
        <f>IFERROR(VLOOKUP(G837,'LOOK-UP TABLES'!$E$9:$J$32,3,FALSE),"")</f>
        <v>4-20mA</v>
      </c>
      <c r="J837" s="21"/>
      <c r="K837" s="474" t="str">
        <f t="shared" ref="K837:K840" si="313">IF(J837&lt;&gt;"",CONCATENATE(J837,L837),"SPARE")</f>
        <v>SPARE</v>
      </c>
      <c r="L837" s="475"/>
      <c r="M837" s="476" t="str">
        <f>IF($J837&lt;&gt;"",IF(VLOOKUP($J837,INSTRUMENT_LIST!$L$10:$R$716,3,FALSE)=0,"",VLOOKUP($J837,INSTRUMENT_LIST!$L$10:$R$716,3,FALSE)),"")</f>
        <v/>
      </c>
      <c r="N837" s="476" t="str">
        <f>IF($J837&lt;&gt;"",IF(VLOOKUP($J837,INSTRUMENT_LIST!$L$10:$R$716,4,FALSE)=0,"",VLOOKUP($J837,INSTRUMENT_LIST!$L$10:$R$716,4,FALSE)),"")&amp;" "&amp;IF($J837&lt;&gt;"",IF(VLOOKUP($J837,INSTRUMENT_LIST!$L$10:$R$716,5,FALSE)=0,"",SUBSTITUTE(VLOOKUP($J837,INSTRUMENT_LIST!$L$10:$R$716,5,FALSE),"LOCAL CONTROL STATION","LCS")),"")</f>
        <v xml:space="preserve"> </v>
      </c>
      <c r="O837" s="476" t="str">
        <f>IF($J837&lt;&gt;"",IF(VLOOKUP($J837,INSTRUMENT_LIST!$L$10:$R$716,6,FALSE)=0,"",VLOOKUP($J837,INSTRUMENT_LIST!$L$10:$R$716,6,FALSE)),"")</f>
        <v/>
      </c>
      <c r="P837" s="476" t="str">
        <f>IF($J837&lt;&gt;"",IF(VLOOKUP($J837,INSTRUMENT_LIST!$L$10:$R$716,7,FALSE)=0,"",VLOOKUP($J837,INSTRUMENT_LIST!$L$10:$R$716,7,FALSE)),"")</f>
        <v/>
      </c>
      <c r="Q837" s="476" t="str">
        <f t="shared" ref="Q837:Q840" si="314">CONCATENATE(M837,IF(M837&lt;&gt;""," ",""),N837,IF(N837&lt;&gt;""," ",""),O837,IF(O837&lt;&gt;""," ",""),P837,IF(P837&lt;&gt;""," ",""))</f>
        <v xml:space="preserve">  </v>
      </c>
      <c r="R837" s="476"/>
      <c r="S837" s="476"/>
      <c r="T837" s="476"/>
      <c r="U837" s="476"/>
      <c r="V837" s="476"/>
      <c r="W837" s="476"/>
      <c r="X837" s="476"/>
      <c r="Y837" s="476"/>
      <c r="Z837" s="476"/>
      <c r="AA837" s="476"/>
      <c r="AB837" s="477" t="str">
        <f>IF((OR(H837="AI",H837="AO")),CONCATENATE(H837,"_",C837,D837,"_CH[",E837,"]"),CONCATENATE(H837,"_",C837,D837,".",E837))</f>
        <v>AI_1200_CH[00]</v>
      </c>
      <c r="AC837" s="474"/>
      <c r="AD837" s="471"/>
      <c r="AE837" s="478" t="str">
        <f t="shared" si="312"/>
        <v>SL3-BH-RCP1</v>
      </c>
    </row>
    <row r="838" spans="1:35" s="479" customFormat="1" ht="15" customHeight="1" x14ac:dyDescent="0.25">
      <c r="A838" s="490" t="s">
        <v>9</v>
      </c>
      <c r="B838" s="515" t="s">
        <v>373</v>
      </c>
      <c r="C838" s="471">
        <v>12</v>
      </c>
      <c r="D838" s="472" t="str">
        <f t="shared" ref="D838:D840" si="315">D837</f>
        <v>00</v>
      </c>
      <c r="E838" s="472" t="s">
        <v>645</v>
      </c>
      <c r="F838" s="473" t="str">
        <f>IFERROR(CONCATENATE(VLOOKUP(G838,'LOOK-UP TABLES'!$E$9:$J$32,5,FALSE),C838,D838,VLOOKUP(G838,'LOOK-UP TABLES'!$E$9:$J$32,6,FALSE),E838),"")</f>
        <v>I_1200-01</v>
      </c>
      <c r="G838" s="473" t="s">
        <v>1041</v>
      </c>
      <c r="H838" s="474" t="str">
        <f>IFERROR(VLOOKUP(G838,'LOOK-UP TABLES'!$E$9:$J$32,2,FALSE),"")</f>
        <v>AI</v>
      </c>
      <c r="I838" s="473" t="str">
        <f>IFERROR(VLOOKUP(G838,'LOOK-UP TABLES'!$E$9:$J$32,3,FALSE),"")</f>
        <v>4-20mA</v>
      </c>
      <c r="J838" s="21"/>
      <c r="K838" s="474" t="str">
        <f t="shared" si="313"/>
        <v>SPARE</v>
      </c>
      <c r="L838" s="475"/>
      <c r="M838" s="476" t="str">
        <f>IF($J838&lt;&gt;"",IF(VLOOKUP($J838,INSTRUMENT_LIST!$L$10:$R$716,3,FALSE)=0,"",VLOOKUP($J838,INSTRUMENT_LIST!$L$10:$R$716,3,FALSE)),"")</f>
        <v/>
      </c>
      <c r="N838" s="476" t="str">
        <f>IF($J838&lt;&gt;"",IF(VLOOKUP($J838,INSTRUMENT_LIST!$L$10:$R$716,4,FALSE)=0,"",VLOOKUP($J838,INSTRUMENT_LIST!$L$10:$R$716,4,FALSE)),"")&amp;" "&amp;IF($J838&lt;&gt;"",IF(VLOOKUP($J838,INSTRUMENT_LIST!$L$10:$R$716,5,FALSE)=0,"",SUBSTITUTE(VLOOKUP($J838,INSTRUMENT_LIST!$L$10:$R$716,5,FALSE),"LOCAL CONTROL STATION","LCS")),"")</f>
        <v xml:space="preserve"> </v>
      </c>
      <c r="O838" s="476" t="str">
        <f>IF($J838&lt;&gt;"",IF(VLOOKUP($J838,INSTRUMENT_LIST!$L$10:$R$716,6,FALSE)=0,"",VLOOKUP($J838,INSTRUMENT_LIST!$L$10:$R$716,6,FALSE)),"")</f>
        <v/>
      </c>
      <c r="P838" s="476" t="str">
        <f>IF($J838&lt;&gt;"",IF(VLOOKUP($J838,INSTRUMENT_LIST!$L$10:$R$716,7,FALSE)=0,"",VLOOKUP($J838,INSTRUMENT_LIST!$L$10:$R$716,7,FALSE)),"")</f>
        <v/>
      </c>
      <c r="Q838" s="476" t="str">
        <f t="shared" si="314"/>
        <v xml:space="preserve">  </v>
      </c>
      <c r="R838" s="476"/>
      <c r="S838" s="476"/>
      <c r="T838" s="476"/>
      <c r="U838" s="476"/>
      <c r="V838" s="476"/>
      <c r="W838" s="476"/>
      <c r="X838" s="476"/>
      <c r="Y838" s="476"/>
      <c r="Z838" s="476"/>
      <c r="AA838" s="476"/>
      <c r="AB838" s="477" t="str">
        <f t="shared" ref="AB838:AB840" si="316">IF((OR(H838="AI",H838="AO")),CONCATENATE(H838,"_",C838,D838,"_CH[",E838,"]"),CONCATENATE(H838,"_",C838,D838,".",E838))</f>
        <v>AI_1200_CH[01]</v>
      </c>
      <c r="AC838" s="474"/>
      <c r="AD838" s="474"/>
      <c r="AE838" s="478" t="str">
        <f t="shared" si="312"/>
        <v>SL3-BH-RCP1</v>
      </c>
    </row>
    <row r="839" spans="1:35" s="479" customFormat="1" ht="15" customHeight="1" x14ac:dyDescent="0.25">
      <c r="A839" s="490" t="s">
        <v>9</v>
      </c>
      <c r="B839" s="515" t="s">
        <v>373</v>
      </c>
      <c r="C839" s="471">
        <v>12</v>
      </c>
      <c r="D839" s="472" t="str">
        <f t="shared" si="315"/>
        <v>00</v>
      </c>
      <c r="E839" s="472" t="s">
        <v>660</v>
      </c>
      <c r="F839" s="473" t="str">
        <f>IFERROR(CONCATENATE(VLOOKUP(G839,'LOOK-UP TABLES'!$E$9:$J$32,5,FALSE),C839,D839,VLOOKUP(G839,'LOOK-UP TABLES'!$E$9:$J$32,6,FALSE),E839),"")</f>
        <v>I_1200-02</v>
      </c>
      <c r="G839" s="473" t="s">
        <v>1041</v>
      </c>
      <c r="H839" s="474" t="str">
        <f>IFERROR(VLOOKUP(G839,'LOOK-UP TABLES'!$E$9:$J$32,2,FALSE),"")</f>
        <v>AI</v>
      </c>
      <c r="I839" s="473" t="str">
        <f>IFERROR(VLOOKUP(G839,'LOOK-UP TABLES'!$E$9:$J$32,3,FALSE),"")</f>
        <v>4-20mA</v>
      </c>
      <c r="J839" s="21"/>
      <c r="K839" s="474" t="str">
        <f t="shared" si="313"/>
        <v>SPARE</v>
      </c>
      <c r="L839" s="475"/>
      <c r="M839" s="476" t="str">
        <f>IF($J839&lt;&gt;"",IF(VLOOKUP($J839,INSTRUMENT_LIST!$L$10:$R$716,3,FALSE)=0,"",VLOOKUP($J839,INSTRUMENT_LIST!$L$10:$R$716,3,FALSE)),"")</f>
        <v/>
      </c>
      <c r="N839" s="476" t="str">
        <f>IF($J839&lt;&gt;"",IF(VLOOKUP($J839,INSTRUMENT_LIST!$L$10:$R$716,4,FALSE)=0,"",VLOOKUP($J839,INSTRUMENT_LIST!$L$10:$R$716,4,FALSE)),"")&amp;" "&amp;IF($J839&lt;&gt;"",IF(VLOOKUP($J839,INSTRUMENT_LIST!$L$10:$R$716,5,FALSE)=0,"",SUBSTITUTE(VLOOKUP($J839,INSTRUMENT_LIST!$L$10:$R$716,5,FALSE),"LOCAL CONTROL STATION","LCS")),"")</f>
        <v xml:space="preserve"> </v>
      </c>
      <c r="O839" s="476" t="str">
        <f>IF($J839&lt;&gt;"",IF(VLOOKUP($J839,INSTRUMENT_LIST!$L$10:$R$716,6,FALSE)=0,"",VLOOKUP($J839,INSTRUMENT_LIST!$L$10:$R$716,6,FALSE)),"")</f>
        <v/>
      </c>
      <c r="P839" s="476" t="str">
        <f>IF($J839&lt;&gt;"",IF(VLOOKUP($J839,INSTRUMENT_LIST!$L$10:$R$716,7,FALSE)=0,"",VLOOKUP($J839,INSTRUMENT_LIST!$L$10:$R$716,7,FALSE)),"")</f>
        <v/>
      </c>
      <c r="Q839" s="476" t="str">
        <f t="shared" si="314"/>
        <v xml:space="preserve">  </v>
      </c>
      <c r="R839" s="476"/>
      <c r="S839" s="476"/>
      <c r="T839" s="476"/>
      <c r="U839" s="476"/>
      <c r="V839" s="476"/>
      <c r="W839" s="476"/>
      <c r="X839" s="476"/>
      <c r="Y839" s="476"/>
      <c r="Z839" s="476"/>
      <c r="AA839" s="476"/>
      <c r="AB839" s="477" t="str">
        <f t="shared" si="316"/>
        <v>AI_1200_CH[02]</v>
      </c>
      <c r="AC839" s="474"/>
      <c r="AD839" s="474"/>
      <c r="AE839" s="478" t="str">
        <f t="shared" si="312"/>
        <v>SL3-BH-RCP1</v>
      </c>
    </row>
    <row r="840" spans="1:35" s="479" customFormat="1" ht="15" customHeight="1" x14ac:dyDescent="0.25">
      <c r="A840" s="490" t="s">
        <v>9</v>
      </c>
      <c r="B840" s="515" t="s">
        <v>373</v>
      </c>
      <c r="C840" s="471">
        <v>12</v>
      </c>
      <c r="D840" s="472" t="str">
        <f t="shared" si="315"/>
        <v>00</v>
      </c>
      <c r="E840" s="472" t="s">
        <v>661</v>
      </c>
      <c r="F840" s="473" t="str">
        <f>IFERROR(CONCATENATE(VLOOKUP(G840,'LOOK-UP TABLES'!$E$9:$J$32,5,FALSE),C840,D840,VLOOKUP(G840,'LOOK-UP TABLES'!$E$9:$J$32,6,FALSE),E840),"")</f>
        <v>I_1200-03</v>
      </c>
      <c r="G840" s="473" t="s">
        <v>1041</v>
      </c>
      <c r="H840" s="474" t="str">
        <f>IFERROR(VLOOKUP(G840,'LOOK-UP TABLES'!$E$9:$J$32,2,FALSE),"")</f>
        <v>AI</v>
      </c>
      <c r="I840" s="473" t="str">
        <f>IFERROR(VLOOKUP(G840,'LOOK-UP TABLES'!$E$9:$J$32,3,FALSE),"")</f>
        <v>4-20mA</v>
      </c>
      <c r="J840" s="297"/>
      <c r="K840" s="474" t="str">
        <f t="shared" si="313"/>
        <v>SPARE</v>
      </c>
      <c r="L840" s="475"/>
      <c r="M840" s="476" t="str">
        <f>IF($J840&lt;&gt;"",IF(VLOOKUP($J840,INSTRUMENT_LIST!$L$10:$R$716,3,FALSE)=0,"",VLOOKUP($J840,INSTRUMENT_LIST!$L$10:$R$716,3,FALSE)),"")</f>
        <v/>
      </c>
      <c r="N840" s="476" t="str">
        <f>IF($J840&lt;&gt;"",IF(VLOOKUP($J840,INSTRUMENT_LIST!$L$10:$R$716,4,FALSE)=0,"",VLOOKUP($J840,INSTRUMENT_LIST!$L$10:$R$716,4,FALSE)),"")&amp;" "&amp;IF($J840&lt;&gt;"",IF(VLOOKUP($J840,INSTRUMENT_LIST!$L$10:$R$716,5,FALSE)=0,"",SUBSTITUTE(VLOOKUP($J840,INSTRUMENT_LIST!$L$10:$R$716,5,FALSE),"LOCAL CONTROL STATION","LCS")),"")</f>
        <v xml:space="preserve"> </v>
      </c>
      <c r="O840" s="476" t="str">
        <f>IF($J840&lt;&gt;"",IF(VLOOKUP($J840,INSTRUMENT_LIST!$L$10:$R$716,6,FALSE)=0,"",VLOOKUP($J840,INSTRUMENT_LIST!$L$10:$R$716,6,FALSE)),"")</f>
        <v/>
      </c>
      <c r="P840" s="476" t="str">
        <f>IF($J840&lt;&gt;"",IF(VLOOKUP($J840,INSTRUMENT_LIST!$L$10:$R$716,7,FALSE)=0,"",VLOOKUP($J840,INSTRUMENT_LIST!$L$10:$R$716,7,FALSE)),"")</f>
        <v/>
      </c>
      <c r="Q840" s="476" t="str">
        <f t="shared" si="314"/>
        <v xml:space="preserve">  </v>
      </c>
      <c r="R840" s="476"/>
      <c r="S840" s="476"/>
      <c r="T840" s="476"/>
      <c r="U840" s="476"/>
      <c r="V840" s="476"/>
      <c r="W840" s="476"/>
      <c r="X840" s="476"/>
      <c r="Y840" s="476"/>
      <c r="Z840" s="476"/>
      <c r="AA840" s="476"/>
      <c r="AB840" s="477" t="str">
        <f t="shared" si="316"/>
        <v>AI_1200_CH[03]</v>
      </c>
      <c r="AC840" s="474"/>
      <c r="AD840" s="474"/>
      <c r="AE840" s="478" t="str">
        <f t="shared" si="312"/>
        <v>SL3-BH-RCP1</v>
      </c>
    </row>
    <row r="841" spans="1:35" ht="15" customHeight="1" x14ac:dyDescent="0.25">
      <c r="B841" s="254"/>
      <c r="C841" s="57"/>
      <c r="D841" s="59"/>
      <c r="E841" s="38"/>
      <c r="F841" s="38"/>
      <c r="G841" s="38"/>
      <c r="I841" s="38"/>
      <c r="J841" s="22"/>
      <c r="M841" s="78"/>
      <c r="N841" s="78"/>
      <c r="O841" s="78"/>
      <c r="P841" s="36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57"/>
      <c r="AD841" s="57"/>
    </row>
    <row r="842" spans="1:35" s="36" customFormat="1" ht="15" customHeight="1" x14ac:dyDescent="0.25">
      <c r="A842" s="260" t="s">
        <v>9</v>
      </c>
      <c r="B842" s="253" t="s">
        <v>373</v>
      </c>
      <c r="C842" s="146">
        <v>12</v>
      </c>
      <c r="D842" s="66" t="s">
        <v>786</v>
      </c>
      <c r="E842" s="66" t="s">
        <v>786</v>
      </c>
      <c r="F842" s="29" t="str">
        <f>IFERROR(CONCATENATE(VLOOKUP(G842,'LOOK-UP TABLES'!$E$9:$J$32,5,FALSE),C842,D842,VLOOKUP(G842,'LOOK-UP TABLES'!$E$9:$J$32,6,FALSE),E842),"")</f>
        <v>I_1200-00</v>
      </c>
      <c r="G842" s="29" t="s">
        <v>1042</v>
      </c>
      <c r="H842" s="26" t="str">
        <f>IFERROR(VLOOKUP(G842,'LOOK-UP TABLES'!$E$9:$J$32,2,FALSE),"")</f>
        <v>AI</v>
      </c>
      <c r="I842" s="29" t="str">
        <f>IFERROR(VLOOKUP(G842,'LOOK-UP TABLES'!$E$9:$J$32,3,FALSE),"")</f>
        <v>4-20mA</v>
      </c>
      <c r="J842" s="21" t="s">
        <v>1243</v>
      </c>
      <c r="K842" s="511" t="str">
        <f t="shared" ref="K842:K849" si="317">IF(J842&lt;&gt;"",CONCATENATE(J842,L842),"SPARE")</f>
        <v>SL3-LU2-LIT1</v>
      </c>
      <c r="L842" s="67"/>
      <c r="M842" s="143" t="str">
        <f>IF($J842&lt;&gt;"",IF(VLOOKUP($J842,INSTRUMENT_LIST!$L$10:$R$716,3,FALSE)=0,"",VLOOKUP($J842,INSTRUMENT_LIST!$L$10:$R$716,3,FALSE)),"")</f>
        <v>Shiploader 3</v>
      </c>
      <c r="N842" s="143" t="str">
        <f>IF($J842&lt;&gt;"",IF(VLOOKUP($J842,INSTRUMENT_LIST!$L$10:$R$716,4,FALSE)=0,"",VLOOKUP($J842,INSTRUMENT_LIST!$L$10:$R$716,4,FALSE)),"")&amp;" "&amp;IF($J842&lt;&gt;"",IF(VLOOKUP($J842,INSTRUMENT_LIST!$L$10:$R$716,5,FALSE)=0,"",SUBSTITUTE(VLOOKUP($J842,INSTRUMENT_LIST!$L$10:$R$716,5,FALSE),"LOCAL CONTROL STATION","LCS")),"")</f>
        <v xml:space="preserve">Shuttle Lube Unit 2 </v>
      </c>
      <c r="O842" s="143" t="str">
        <f>IF($J842&lt;&gt;"",IF(VLOOKUP($J842,INSTRUMENT_LIST!$L$10:$R$716,6,FALSE)=0,"",VLOOKUP($J842,INSTRUMENT_LIST!$L$10:$R$716,6,FALSE)),"")</f>
        <v/>
      </c>
      <c r="P842" s="143" t="str">
        <f>IF($J842&lt;&gt;"",IF(VLOOKUP($J842,INSTRUMENT_LIST!$L$10:$R$716,7,FALSE)=0,"",VLOOKUP($J842,INSTRUMENT_LIST!$L$10:$R$716,7,FALSE)),"")</f>
        <v>Level Transmitter</v>
      </c>
      <c r="Q842" s="143" t="str">
        <f t="shared" ref="Q842:Q849" si="318">CONCATENATE(M842,IF(M842&lt;&gt;""," ",""),N842,IF(N842&lt;&gt;""," ",""),O842,IF(O842&lt;&gt;""," ",""),P842,IF(P842&lt;&gt;""," ",""))</f>
        <v xml:space="preserve">Shiploader 3 Shuttle Lube Unit 2  Level Transmitter </v>
      </c>
      <c r="R842" s="143"/>
      <c r="S842" s="161"/>
      <c r="T842" s="161"/>
      <c r="U842" s="161"/>
      <c r="V842" s="161"/>
      <c r="W842" s="161"/>
      <c r="X842" s="161"/>
      <c r="Y842" s="161"/>
      <c r="Z842" s="161"/>
      <c r="AA842" s="161"/>
      <c r="AB842" s="68" t="str">
        <f t="shared" ref="AB842:AB849" si="319">IF((OR(H842="AI",H842="AO")),CONCATENATE(H842,"_",C842,D842,"_CH[",E842,"]"),CONCATENATE(H842,"_",C842,D842,".",E842))</f>
        <v>AI_1200_CH[00]</v>
      </c>
      <c r="AC842" s="26"/>
      <c r="AD842" s="146"/>
      <c r="AE842" s="69" t="str">
        <f t="shared" ref="AE842:AE849" si="320">B842</f>
        <v>SL3-BH-RCP1</v>
      </c>
    </row>
    <row r="843" spans="1:35" ht="15" customHeight="1" x14ac:dyDescent="0.25">
      <c r="A843" s="260" t="s">
        <v>9</v>
      </c>
      <c r="B843" s="253" t="s">
        <v>373</v>
      </c>
      <c r="C843" s="146">
        <v>12</v>
      </c>
      <c r="D843" s="73" t="str">
        <f t="shared" ref="D843:D849" si="321">D842</f>
        <v>00</v>
      </c>
      <c r="E843" s="73" t="s">
        <v>645</v>
      </c>
      <c r="F843" s="29" t="str">
        <f>IFERROR(CONCATENATE(VLOOKUP(G843,'LOOK-UP TABLES'!$E$9:$J$32,5,FALSE),C843,D843,VLOOKUP(G843,'LOOK-UP TABLES'!$E$9:$J$32,6,FALSE),E843),"")</f>
        <v>I_1200-01</v>
      </c>
      <c r="G843" s="74" t="s">
        <v>1042</v>
      </c>
      <c r="H843" s="26" t="str">
        <f>IFERROR(VLOOKUP(G843,'LOOK-UP TABLES'!$E$9:$J$32,2,FALSE),"")</f>
        <v>AI</v>
      </c>
      <c r="I843" s="29" t="str">
        <f>IFERROR(VLOOKUP(G843,'LOOK-UP TABLES'!$E$9:$J$32,3,FALSE),"")</f>
        <v>4-20mA</v>
      </c>
      <c r="J843" s="21" t="s">
        <v>1244</v>
      </c>
      <c r="K843" s="511" t="str">
        <f t="shared" si="317"/>
        <v>SL3-LU2-PIT1</v>
      </c>
      <c r="L843" s="76"/>
      <c r="M843" s="143" t="str">
        <f>IF($J843&lt;&gt;"",IF(VLOOKUP($J843,INSTRUMENT_LIST!$L$10:$R$716,3,FALSE)=0,"",VLOOKUP($J843,INSTRUMENT_LIST!$L$10:$R$716,3,FALSE)),"")</f>
        <v>Shiploader 3</v>
      </c>
      <c r="N843" s="143" t="str">
        <f>IF($J843&lt;&gt;"",IF(VLOOKUP($J843,INSTRUMENT_LIST!$L$10:$R$716,4,FALSE)=0,"",VLOOKUP($J843,INSTRUMENT_LIST!$L$10:$R$716,4,FALSE)),"")&amp;" "&amp;IF($J843&lt;&gt;"",IF(VLOOKUP($J843,INSTRUMENT_LIST!$L$10:$R$716,5,FALSE)=0,"",SUBSTITUTE(VLOOKUP($J843,INSTRUMENT_LIST!$L$10:$R$716,5,FALSE),"LOCAL CONTROL STATION","LCS")),"")</f>
        <v>Shuttle Lube Unit 2 End of Line @Discharge Pulley</v>
      </c>
      <c r="O843" s="143" t="str">
        <f>IF($J843&lt;&gt;"",IF(VLOOKUP($J843,INSTRUMENT_LIST!$L$10:$R$716,6,FALSE)=0,"",VLOOKUP($J843,INSTRUMENT_LIST!$L$10:$R$716,6,FALSE)),"")</f>
        <v>Line A</v>
      </c>
      <c r="P843" s="143" t="str">
        <f>IF($J843&lt;&gt;"",IF(VLOOKUP($J843,INSTRUMENT_LIST!$L$10:$R$716,7,FALSE)=0,"",VLOOKUP($J843,INSTRUMENT_LIST!$L$10:$R$716,7,FALSE)),"")</f>
        <v>Press. Ind. Trans.</v>
      </c>
      <c r="Q843" s="143" t="str">
        <f t="shared" si="318"/>
        <v xml:space="preserve">Shiploader 3 Shuttle Lube Unit 2 End of Line @Discharge Pulley Line A Press. Ind. Trans. </v>
      </c>
      <c r="R843" s="143"/>
      <c r="S843" s="161"/>
      <c r="T843" s="161"/>
      <c r="U843" s="161"/>
      <c r="V843" s="161"/>
      <c r="W843" s="161"/>
      <c r="X843" s="161"/>
      <c r="Y843" s="161"/>
      <c r="Z843" s="161"/>
      <c r="AA843" s="161"/>
      <c r="AB843" s="68" t="str">
        <f t="shared" si="319"/>
        <v>AI_1200_CH[01]</v>
      </c>
      <c r="AC843" s="75"/>
      <c r="AD843" s="75"/>
      <c r="AE843" s="38" t="str">
        <f t="shared" si="320"/>
        <v>SL3-BH-RCP1</v>
      </c>
      <c r="AF843"/>
      <c r="AG843"/>
      <c r="AH843"/>
      <c r="AI843"/>
    </row>
    <row r="844" spans="1:35" ht="15" customHeight="1" x14ac:dyDescent="0.25">
      <c r="A844" s="260" t="s">
        <v>9</v>
      </c>
      <c r="B844" s="253" t="s">
        <v>373</v>
      </c>
      <c r="C844" s="146">
        <v>12</v>
      </c>
      <c r="D844" s="73" t="str">
        <f t="shared" si="321"/>
        <v>00</v>
      </c>
      <c r="E844" s="73" t="s">
        <v>660</v>
      </c>
      <c r="F844" s="29" t="str">
        <f>IFERROR(CONCATENATE(VLOOKUP(G844,'LOOK-UP TABLES'!$E$9:$J$32,5,FALSE),C844,D844,VLOOKUP(G844,'LOOK-UP TABLES'!$E$9:$J$32,6,FALSE),E844),"")</f>
        <v>I_1200-02</v>
      </c>
      <c r="G844" s="74" t="s">
        <v>1042</v>
      </c>
      <c r="H844" s="26" t="str">
        <f>IFERROR(VLOOKUP(G844,'LOOK-UP TABLES'!$E$9:$J$32,2,FALSE),"")</f>
        <v>AI</v>
      </c>
      <c r="I844" s="29" t="str">
        <f>IFERROR(VLOOKUP(G844,'LOOK-UP TABLES'!$E$9:$J$32,3,FALSE),"")</f>
        <v>4-20mA</v>
      </c>
      <c r="J844" s="21" t="s">
        <v>1245</v>
      </c>
      <c r="K844" s="511" t="str">
        <f t="shared" si="317"/>
        <v>SL3-LU2-PIT2</v>
      </c>
      <c r="L844" s="76"/>
      <c r="M844" s="143" t="str">
        <f>IF($J844&lt;&gt;"",IF(VLOOKUP($J844,INSTRUMENT_LIST!$L$10:$R$716,3,FALSE)=0,"",VLOOKUP($J844,INSTRUMENT_LIST!$L$10:$R$716,3,FALSE)),"")</f>
        <v>Shiploader 3</v>
      </c>
      <c r="N844" s="143" t="str">
        <f>IF($J844&lt;&gt;"",IF(VLOOKUP($J844,INSTRUMENT_LIST!$L$10:$R$716,4,FALSE)=0,"",VLOOKUP($J844,INSTRUMENT_LIST!$L$10:$R$716,4,FALSE)),"")&amp;" "&amp;IF($J844&lt;&gt;"",IF(VLOOKUP($J844,INSTRUMENT_LIST!$L$10:$R$716,5,FALSE)=0,"",SUBSTITUTE(VLOOKUP($J844,INSTRUMENT_LIST!$L$10:$R$716,5,FALSE),"LOCAL CONTROL STATION","LCS")),"")</f>
        <v>Shuttle Lube Unit 2 End of Line @Discharge Pulley</v>
      </c>
      <c r="O844" s="143" t="str">
        <f>IF($J844&lt;&gt;"",IF(VLOOKUP($J844,INSTRUMENT_LIST!$L$10:$R$716,6,FALSE)=0,"",VLOOKUP($J844,INSTRUMENT_LIST!$L$10:$R$716,6,FALSE)),"")</f>
        <v>Line B</v>
      </c>
      <c r="P844" s="143" t="str">
        <f>IF($J844&lt;&gt;"",IF(VLOOKUP($J844,INSTRUMENT_LIST!$L$10:$R$716,7,FALSE)=0,"",VLOOKUP($J844,INSTRUMENT_LIST!$L$10:$R$716,7,FALSE)),"")</f>
        <v>Press. Ind. Trans.</v>
      </c>
      <c r="Q844" s="143" t="str">
        <f t="shared" si="318"/>
        <v xml:space="preserve">Shiploader 3 Shuttle Lube Unit 2 End of Line @Discharge Pulley Line B Press. Ind. Trans. </v>
      </c>
      <c r="R844" s="143"/>
      <c r="S844" s="161"/>
      <c r="T844" s="161"/>
      <c r="U844" s="161"/>
      <c r="V844" s="161"/>
      <c r="W844" s="161"/>
      <c r="X844" s="161"/>
      <c r="Y844" s="161"/>
      <c r="Z844" s="161"/>
      <c r="AA844" s="161"/>
      <c r="AB844" s="68" t="str">
        <f t="shared" si="319"/>
        <v>AI_1200_CH[02]</v>
      </c>
      <c r="AC844" s="75"/>
      <c r="AD844" s="75"/>
      <c r="AE844" s="38" t="str">
        <f t="shared" si="320"/>
        <v>SL3-BH-RCP1</v>
      </c>
      <c r="AF844"/>
      <c r="AG844"/>
      <c r="AH844"/>
      <c r="AI844"/>
    </row>
    <row r="845" spans="1:35" ht="15" customHeight="1" x14ac:dyDescent="0.25">
      <c r="A845" s="260" t="s">
        <v>9</v>
      </c>
      <c r="B845" s="253" t="s">
        <v>373</v>
      </c>
      <c r="C845" s="146">
        <v>12</v>
      </c>
      <c r="D845" s="73" t="str">
        <f t="shared" si="321"/>
        <v>00</v>
      </c>
      <c r="E845" s="73" t="s">
        <v>661</v>
      </c>
      <c r="F845" s="29" t="str">
        <f>IFERROR(CONCATENATE(VLOOKUP(G845,'LOOK-UP TABLES'!$E$9:$J$32,5,FALSE),C845,D845,VLOOKUP(G845,'LOOK-UP TABLES'!$E$9:$J$32,6,FALSE),E845),"")</f>
        <v>I_1200-03</v>
      </c>
      <c r="G845" s="74" t="s">
        <v>1042</v>
      </c>
      <c r="H845" s="26" t="str">
        <f>IFERROR(VLOOKUP(G845,'LOOK-UP TABLES'!$E$9:$J$32,2,FALSE),"")</f>
        <v>AI</v>
      </c>
      <c r="I845" s="29" t="str">
        <f>IFERROR(VLOOKUP(G845,'LOOK-UP TABLES'!$E$9:$J$32,3,FALSE),"")</f>
        <v>4-20mA</v>
      </c>
      <c r="J845" s="21" t="s">
        <v>1246</v>
      </c>
      <c r="K845" s="511" t="str">
        <f t="shared" si="317"/>
        <v>SL3-LU2-PIT3</v>
      </c>
      <c r="L845" s="76"/>
      <c r="M845" s="143" t="str">
        <f>IF($J845&lt;&gt;"",IF(VLOOKUP($J845,INSTRUMENT_LIST!$L$10:$R$716,3,FALSE)=0,"",VLOOKUP($J845,INSTRUMENT_LIST!$L$10:$R$716,3,FALSE)),"")</f>
        <v>Shiploader 3</v>
      </c>
      <c r="N845" s="143" t="str">
        <f>IF($J845&lt;&gt;"",IF(VLOOKUP($J845,INSTRUMENT_LIST!$L$10:$R$716,4,FALSE)=0,"",VLOOKUP($J845,INSTRUMENT_LIST!$L$10:$R$716,4,FALSE)),"")&amp;" "&amp;IF($J845&lt;&gt;"",IF(VLOOKUP($J845,INSTRUMENT_LIST!$L$10:$R$716,5,FALSE)=0,"",SUBSTITUTE(VLOOKUP($J845,INSTRUMENT_LIST!$L$10:$R$716,5,FALSE),"LOCAL CONTROL STATION","LCS")),"")</f>
        <v>Shuttle Lube Unit 2 End of line @Rear Left Shuttle</v>
      </c>
      <c r="O845" s="143" t="str">
        <f>IF($J845&lt;&gt;"",IF(VLOOKUP($J845,INSTRUMENT_LIST!$L$10:$R$716,6,FALSE)=0,"",VLOOKUP($J845,INSTRUMENT_LIST!$L$10:$R$716,6,FALSE)),"")</f>
        <v>Line A</v>
      </c>
      <c r="P845" s="143" t="str">
        <f>IF($J845&lt;&gt;"",IF(VLOOKUP($J845,INSTRUMENT_LIST!$L$10:$R$716,7,FALSE)=0,"",VLOOKUP($J845,INSTRUMENT_LIST!$L$10:$R$716,7,FALSE)),"")</f>
        <v>Press. Ind. Trans.</v>
      </c>
      <c r="Q845" s="143" t="str">
        <f t="shared" si="318"/>
        <v xml:space="preserve">Shiploader 3 Shuttle Lube Unit 2 End of line @Rear Left Shuttle Line A Press. Ind. Trans. </v>
      </c>
      <c r="R845" s="143"/>
      <c r="S845" s="161"/>
      <c r="T845" s="161"/>
      <c r="U845" s="161"/>
      <c r="V845" s="161"/>
      <c r="W845" s="161"/>
      <c r="X845" s="161"/>
      <c r="Y845" s="161"/>
      <c r="Z845" s="161"/>
      <c r="AA845" s="161"/>
      <c r="AB845" s="68" t="str">
        <f t="shared" si="319"/>
        <v>AI_1200_CH[03]</v>
      </c>
      <c r="AC845" s="75"/>
      <c r="AD845" s="75"/>
      <c r="AE845" s="38" t="str">
        <f t="shared" si="320"/>
        <v>SL3-BH-RCP1</v>
      </c>
      <c r="AF845"/>
      <c r="AG845"/>
      <c r="AH845"/>
      <c r="AI845"/>
    </row>
    <row r="846" spans="1:35" ht="15" customHeight="1" x14ac:dyDescent="0.25">
      <c r="A846" s="260" t="s">
        <v>9</v>
      </c>
      <c r="B846" s="253" t="s">
        <v>373</v>
      </c>
      <c r="C846" s="146">
        <v>12</v>
      </c>
      <c r="D846" s="73" t="str">
        <f t="shared" si="321"/>
        <v>00</v>
      </c>
      <c r="E846" s="73" t="s">
        <v>676</v>
      </c>
      <c r="F846" s="29" t="str">
        <f>IFERROR(CONCATENATE(VLOOKUP(G846,'LOOK-UP TABLES'!$E$9:$J$32,5,FALSE),C846,D846,VLOOKUP(G846,'LOOK-UP TABLES'!$E$9:$J$32,6,FALSE),E846),"")</f>
        <v>I_1200-04</v>
      </c>
      <c r="G846" s="74" t="s">
        <v>1042</v>
      </c>
      <c r="H846" s="26" t="str">
        <f>IFERROR(VLOOKUP(G846,'LOOK-UP TABLES'!$E$9:$J$32,2,FALSE),"")</f>
        <v>AI</v>
      </c>
      <c r="I846" s="29" t="str">
        <f>IFERROR(VLOOKUP(G846,'LOOK-UP TABLES'!$E$9:$J$32,3,FALSE),"")</f>
        <v>4-20mA</v>
      </c>
      <c r="J846" s="21" t="s">
        <v>1247</v>
      </c>
      <c r="K846" s="511" t="str">
        <f t="shared" si="317"/>
        <v>SL3-LU2-PIT4</v>
      </c>
      <c r="L846" s="76"/>
      <c r="M846" s="143" t="str">
        <f>IF($J846&lt;&gt;"",IF(VLOOKUP($J846,INSTRUMENT_LIST!$L$10:$R$716,3,FALSE)=0,"",VLOOKUP($J846,INSTRUMENT_LIST!$L$10:$R$716,3,FALSE)),"")</f>
        <v>Shiploader 3</v>
      </c>
      <c r="N846" s="143" t="str">
        <f>IF($J846&lt;&gt;"",IF(VLOOKUP($J846,INSTRUMENT_LIST!$L$10:$R$716,4,FALSE)=0,"",VLOOKUP($J846,INSTRUMENT_LIST!$L$10:$R$716,4,FALSE)),"")&amp;" "&amp;IF($J846&lt;&gt;"",IF(VLOOKUP($J846,INSTRUMENT_LIST!$L$10:$R$716,5,FALSE)=0,"",SUBSTITUTE(VLOOKUP($J846,INSTRUMENT_LIST!$L$10:$R$716,5,FALSE),"LOCAL CONTROL STATION","LCS")),"")</f>
        <v>Shuttle Lube Unit 2 End of line @Rear Left Shuttle</v>
      </c>
      <c r="O846" s="143" t="str">
        <f>IF($J846&lt;&gt;"",IF(VLOOKUP($J846,INSTRUMENT_LIST!$L$10:$R$716,6,FALSE)=0,"",VLOOKUP($J846,INSTRUMENT_LIST!$L$10:$R$716,6,FALSE)),"")</f>
        <v>Line B</v>
      </c>
      <c r="P846" s="143" t="str">
        <f>IF($J846&lt;&gt;"",IF(VLOOKUP($J846,INSTRUMENT_LIST!$L$10:$R$716,7,FALSE)=0,"",VLOOKUP($J846,INSTRUMENT_LIST!$L$10:$R$716,7,FALSE)),"")</f>
        <v>Press. Ind. Trans.</v>
      </c>
      <c r="Q846" s="143" t="str">
        <f t="shared" si="318"/>
        <v xml:space="preserve">Shiploader 3 Shuttle Lube Unit 2 End of line @Rear Left Shuttle Line B Press. Ind. Trans. </v>
      </c>
      <c r="R846" s="143"/>
      <c r="S846" s="161"/>
      <c r="T846" s="161"/>
      <c r="U846" s="161"/>
      <c r="V846" s="161"/>
      <c r="W846" s="161"/>
      <c r="X846" s="161"/>
      <c r="Y846" s="161"/>
      <c r="Z846" s="161"/>
      <c r="AA846" s="161"/>
      <c r="AB846" s="68" t="str">
        <f t="shared" si="319"/>
        <v>AI_1200_CH[04]</v>
      </c>
      <c r="AC846" s="75"/>
      <c r="AD846" s="75"/>
      <c r="AE846" s="38" t="str">
        <f t="shared" si="320"/>
        <v>SL3-BH-RCP1</v>
      </c>
      <c r="AF846"/>
      <c r="AG846"/>
      <c r="AH846"/>
      <c r="AI846"/>
    </row>
    <row r="847" spans="1:35" ht="15" customHeight="1" x14ac:dyDescent="0.25">
      <c r="A847" s="260" t="s">
        <v>9</v>
      </c>
      <c r="B847" s="253" t="s">
        <v>373</v>
      </c>
      <c r="C847" s="146">
        <v>12</v>
      </c>
      <c r="D847" s="73" t="str">
        <f t="shared" si="321"/>
        <v>00</v>
      </c>
      <c r="E847" s="73" t="s">
        <v>678</v>
      </c>
      <c r="F847" s="29" t="str">
        <f>IFERROR(CONCATENATE(VLOOKUP(G847,'LOOK-UP TABLES'!$E$9:$J$32,5,FALSE),C847,D847,VLOOKUP(G847,'LOOK-UP TABLES'!$E$9:$J$32,6,FALSE),E847),"")</f>
        <v>I_1200-05</v>
      </c>
      <c r="G847" s="74" t="s">
        <v>1042</v>
      </c>
      <c r="H847" s="26" t="str">
        <f>IFERROR(VLOOKUP(G847,'LOOK-UP TABLES'!$E$9:$J$32,2,FALSE),"")</f>
        <v>AI</v>
      </c>
      <c r="I847" s="29" t="str">
        <f>IFERROR(VLOOKUP(G847,'LOOK-UP TABLES'!$E$9:$J$32,3,FALSE),"")</f>
        <v>4-20mA</v>
      </c>
      <c r="J847" s="21" t="s">
        <v>1248</v>
      </c>
      <c r="K847" s="511" t="str">
        <f t="shared" si="317"/>
        <v>SL3-LU2-PIT5</v>
      </c>
      <c r="L847" s="76"/>
      <c r="M847" s="143" t="str">
        <f>IF($J847&lt;&gt;"",IF(VLOOKUP($J847,INSTRUMENT_LIST!$L$10:$R$716,3,FALSE)=0,"",VLOOKUP($J847,INSTRUMENT_LIST!$L$10:$R$716,3,FALSE)),"")</f>
        <v>Shiploader 3</v>
      </c>
      <c r="N847" s="143" t="str">
        <f>IF($J847&lt;&gt;"",IF(VLOOKUP($J847,INSTRUMENT_LIST!$L$10:$R$716,4,FALSE)=0,"",VLOOKUP($J847,INSTRUMENT_LIST!$L$10:$R$716,4,FALSE)),"")&amp;" "&amp;IF($J847&lt;&gt;"",IF(VLOOKUP($J847,INSTRUMENT_LIST!$L$10:$R$716,5,FALSE)=0,"",SUBSTITUTE(VLOOKUP($J847,INSTRUMENT_LIST!$L$10:$R$716,5,FALSE),"LOCAL CONTROL STATION","LCS")),"")</f>
        <v>Shuttle Lube Unit 2 End of line @Rear Right Shuttle</v>
      </c>
      <c r="O847" s="143" t="str">
        <f>IF($J847&lt;&gt;"",IF(VLOOKUP($J847,INSTRUMENT_LIST!$L$10:$R$716,6,FALSE)=0,"",VLOOKUP($J847,INSTRUMENT_LIST!$L$10:$R$716,6,FALSE)),"")</f>
        <v>Line A</v>
      </c>
      <c r="P847" s="143" t="str">
        <f>IF($J847&lt;&gt;"",IF(VLOOKUP($J847,INSTRUMENT_LIST!$L$10:$R$716,7,FALSE)=0,"",VLOOKUP($J847,INSTRUMENT_LIST!$L$10:$R$716,7,FALSE)),"")</f>
        <v>Press. Ind. Trans.</v>
      </c>
      <c r="Q847" s="143" t="str">
        <f t="shared" si="318"/>
        <v xml:space="preserve">Shiploader 3 Shuttle Lube Unit 2 End of line @Rear Right Shuttle Line A Press. Ind. Trans. </v>
      </c>
      <c r="R847" s="143"/>
      <c r="S847" s="161"/>
      <c r="T847" s="161"/>
      <c r="U847" s="161"/>
      <c r="V847" s="161"/>
      <c r="W847" s="161"/>
      <c r="X847" s="161"/>
      <c r="Y847" s="161"/>
      <c r="Z847" s="161"/>
      <c r="AA847" s="161"/>
      <c r="AB847" s="68" t="str">
        <f t="shared" si="319"/>
        <v>AI_1200_CH[05]</v>
      </c>
      <c r="AC847" s="75"/>
      <c r="AD847" s="75"/>
      <c r="AE847" s="38" t="str">
        <f t="shared" si="320"/>
        <v>SL3-BH-RCP1</v>
      </c>
      <c r="AF847"/>
      <c r="AG847"/>
      <c r="AH847"/>
      <c r="AI847"/>
    </row>
    <row r="848" spans="1:35" ht="15" customHeight="1" x14ac:dyDescent="0.25">
      <c r="A848" s="260" t="s">
        <v>9</v>
      </c>
      <c r="B848" s="253" t="s">
        <v>373</v>
      </c>
      <c r="C848" s="146">
        <v>12</v>
      </c>
      <c r="D848" s="73" t="str">
        <f t="shared" si="321"/>
        <v>00</v>
      </c>
      <c r="E848" s="73" t="s">
        <v>679</v>
      </c>
      <c r="F848" s="29" t="str">
        <f>IFERROR(CONCATENATE(VLOOKUP(G848,'LOOK-UP TABLES'!$E$9:$J$32,5,FALSE),C848,D848,VLOOKUP(G848,'LOOK-UP TABLES'!$E$9:$J$32,6,FALSE),E848),"")</f>
        <v>I_1200-06</v>
      </c>
      <c r="G848" s="74" t="s">
        <v>1042</v>
      </c>
      <c r="H848" s="26" t="str">
        <f>IFERROR(VLOOKUP(G848,'LOOK-UP TABLES'!$E$9:$J$32,2,FALSE),"")</f>
        <v>AI</v>
      </c>
      <c r="I848" s="29" t="str">
        <f>IFERROR(VLOOKUP(G848,'LOOK-UP TABLES'!$E$9:$J$32,3,FALSE),"")</f>
        <v>4-20mA</v>
      </c>
      <c r="J848" s="21" t="s">
        <v>1249</v>
      </c>
      <c r="K848" s="511" t="str">
        <f t="shared" si="317"/>
        <v>SL3-LU2-PIT6</v>
      </c>
      <c r="L848" s="76"/>
      <c r="M848" s="143" t="str">
        <f>IF($J848&lt;&gt;"",IF(VLOOKUP($J848,INSTRUMENT_LIST!$L$10:$R$716,3,FALSE)=0,"",VLOOKUP($J848,INSTRUMENT_LIST!$L$10:$R$716,3,FALSE)),"")</f>
        <v>Shiploader 3</v>
      </c>
      <c r="N848" s="143" t="str">
        <f>IF($J848&lt;&gt;"",IF(VLOOKUP($J848,INSTRUMENT_LIST!$L$10:$R$716,4,FALSE)=0,"",VLOOKUP($J848,INSTRUMENT_LIST!$L$10:$R$716,4,FALSE)),"")&amp;" "&amp;IF($J848&lt;&gt;"",IF(VLOOKUP($J848,INSTRUMENT_LIST!$L$10:$R$716,5,FALSE)=0,"",SUBSTITUTE(VLOOKUP($J848,INSTRUMENT_LIST!$L$10:$R$716,5,FALSE),"LOCAL CONTROL STATION","LCS")),"")</f>
        <v>Shuttle Lube Unit 2 End of line @Rear Right Shuttle</v>
      </c>
      <c r="O848" s="143" t="str">
        <f>IF($J848&lt;&gt;"",IF(VLOOKUP($J848,INSTRUMENT_LIST!$L$10:$R$716,6,FALSE)=0,"",VLOOKUP($J848,INSTRUMENT_LIST!$L$10:$R$716,6,FALSE)),"")</f>
        <v>Line B</v>
      </c>
      <c r="P848" s="143" t="str">
        <f>IF($J848&lt;&gt;"",IF(VLOOKUP($J848,INSTRUMENT_LIST!$L$10:$R$716,7,FALSE)=0,"",VLOOKUP($J848,INSTRUMENT_LIST!$L$10:$R$716,7,FALSE)),"")</f>
        <v>Press. Ind. Trans.</v>
      </c>
      <c r="Q848" s="143" t="str">
        <f t="shared" si="318"/>
        <v xml:space="preserve">Shiploader 3 Shuttle Lube Unit 2 End of line @Rear Right Shuttle Line B Press. Ind. Trans. </v>
      </c>
      <c r="R848" s="143"/>
      <c r="S848" s="161"/>
      <c r="T848" s="161"/>
      <c r="U848" s="161"/>
      <c r="V848" s="161"/>
      <c r="W848" s="161"/>
      <c r="X848" s="161"/>
      <c r="Y848" s="161"/>
      <c r="Z848" s="161"/>
      <c r="AA848" s="161"/>
      <c r="AB848" s="68" t="str">
        <f t="shared" si="319"/>
        <v>AI_1200_CH[06]</v>
      </c>
      <c r="AC848" s="75"/>
      <c r="AD848" s="75"/>
      <c r="AE848" s="38" t="str">
        <f t="shared" si="320"/>
        <v>SL3-BH-RCP1</v>
      </c>
      <c r="AF848"/>
      <c r="AG848"/>
      <c r="AH848"/>
      <c r="AI848"/>
    </row>
    <row r="849" spans="1:35" ht="15" customHeight="1" x14ac:dyDescent="0.25">
      <c r="A849" s="260" t="s">
        <v>9</v>
      </c>
      <c r="B849" s="253" t="s">
        <v>373</v>
      </c>
      <c r="C849" s="146">
        <v>12</v>
      </c>
      <c r="D849" s="73" t="str">
        <f t="shared" si="321"/>
        <v>00</v>
      </c>
      <c r="E849" s="73" t="s">
        <v>680</v>
      </c>
      <c r="F849" s="29" t="str">
        <f>IFERROR(CONCATENATE(VLOOKUP(G849,'LOOK-UP TABLES'!$E$9:$J$32,5,FALSE),C849,D849,VLOOKUP(G849,'LOOK-UP TABLES'!$E$9:$J$32,6,FALSE),E849),"")</f>
        <v>I_1200-07</v>
      </c>
      <c r="G849" s="74" t="s">
        <v>1042</v>
      </c>
      <c r="H849" s="26" t="str">
        <f>IFERROR(VLOOKUP(G849,'LOOK-UP TABLES'!$E$9:$J$32,2,FALSE),"")</f>
        <v>AI</v>
      </c>
      <c r="I849" s="29" t="str">
        <f>IFERROR(VLOOKUP(G849,'LOOK-UP TABLES'!$E$9:$J$32,3,FALSE),"")</f>
        <v>4-20mA</v>
      </c>
      <c r="J849" s="21"/>
      <c r="K849" s="75" t="str">
        <f t="shared" si="317"/>
        <v>SPARE</v>
      </c>
      <c r="L849" s="76"/>
      <c r="M849" s="143" t="str">
        <f>IF($J849&lt;&gt;"",IF(VLOOKUP($J849,INSTRUMENT_LIST!$L$10:$R$716,3,FALSE)=0,"",VLOOKUP($J849,INSTRUMENT_LIST!$L$10:$R$716,3,FALSE)),"")</f>
        <v/>
      </c>
      <c r="N849" s="143" t="str">
        <f>IF($J849&lt;&gt;"",IF(VLOOKUP($J849,INSTRUMENT_LIST!$L$10:$R$716,4,FALSE)=0,"",VLOOKUP($J849,INSTRUMENT_LIST!$L$10:$R$716,4,FALSE)),"")&amp;" "&amp;IF($J849&lt;&gt;"",IF(VLOOKUP($J849,INSTRUMENT_LIST!$L$10:$R$716,5,FALSE)=0,"",SUBSTITUTE(VLOOKUP($J849,INSTRUMENT_LIST!$L$10:$R$716,5,FALSE),"LOCAL CONTROL STATION","LCS")),"")</f>
        <v xml:space="preserve"> </v>
      </c>
      <c r="O849" s="143" t="str">
        <f>IF($J849&lt;&gt;"",IF(VLOOKUP($J849,INSTRUMENT_LIST!$L$10:$R$716,6,FALSE)=0,"",VLOOKUP($J849,INSTRUMENT_LIST!$L$10:$R$716,6,FALSE)),"")</f>
        <v/>
      </c>
      <c r="P849" s="143" t="str">
        <f>IF($J849&lt;&gt;"",IF(VLOOKUP($J849,INSTRUMENT_LIST!$L$10:$R$716,7,FALSE)=0,"",VLOOKUP($J849,INSTRUMENT_LIST!$L$10:$R$716,7,FALSE)),"")</f>
        <v/>
      </c>
      <c r="Q849" s="143" t="str">
        <f t="shared" si="318"/>
        <v xml:space="preserve">  </v>
      </c>
      <c r="R849" s="143"/>
      <c r="S849" s="161"/>
      <c r="T849" s="161"/>
      <c r="U849" s="161"/>
      <c r="V849" s="161"/>
      <c r="W849" s="161"/>
      <c r="X849" s="161"/>
      <c r="Y849" s="161"/>
      <c r="Z849" s="161"/>
      <c r="AA849" s="161"/>
      <c r="AB849" s="68" t="str">
        <f t="shared" si="319"/>
        <v>AI_1200_CH[07]</v>
      </c>
      <c r="AC849" s="75"/>
      <c r="AD849" s="75"/>
      <c r="AE849" s="38" t="str">
        <f t="shared" si="320"/>
        <v>SL3-BH-RCP1</v>
      </c>
      <c r="AF849"/>
      <c r="AG849"/>
      <c r="AH849"/>
      <c r="AI849"/>
    </row>
    <row r="850" spans="1:35" ht="15" customHeight="1" x14ac:dyDescent="0.25">
      <c r="A850" s="320"/>
      <c r="B850" s="254"/>
      <c r="C850" s="57"/>
      <c r="D850" s="59"/>
      <c r="E850" s="38"/>
      <c r="F850" s="38"/>
      <c r="G850" s="38"/>
      <c r="H850"/>
      <c r="I850" s="38"/>
      <c r="J850" s="336"/>
      <c r="K850" s="30"/>
      <c r="L850" s="350"/>
      <c r="M850"/>
      <c r="N850"/>
      <c r="O850" s="78"/>
      <c r="P850" s="36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57"/>
      <c r="AD850" s="57"/>
      <c r="AF850"/>
      <c r="AG850"/>
      <c r="AH850"/>
      <c r="AI850"/>
    </row>
    <row r="851" spans="1:35" ht="15" customHeight="1" x14ac:dyDescent="0.25">
      <c r="A851" s="524" t="s">
        <v>237</v>
      </c>
      <c r="B851" s="253" t="s">
        <v>373</v>
      </c>
      <c r="C851" s="146">
        <v>12</v>
      </c>
      <c r="D851" s="73" t="s">
        <v>645</v>
      </c>
      <c r="E851" s="73" t="s">
        <v>786</v>
      </c>
      <c r="F851" s="29" t="str">
        <f>IFERROR(CONCATENATE(VLOOKUP(G851,'LOOK-UP TABLES'!$E$9:$J$32,5,FALSE),C851,D851,VLOOKUP(G851,'LOOK-UP TABLES'!$E$9:$J$32,6,FALSE),E851),"")</f>
        <v>O_1201-00</v>
      </c>
      <c r="G851" s="74" t="s">
        <v>1250</v>
      </c>
      <c r="H851" s="26" t="str">
        <f>IFERROR(VLOOKUP(G851,'LOOK-UP TABLES'!$E$9:$J$32,2,FALSE),"")</f>
        <v>AO</v>
      </c>
      <c r="I851" s="29" t="str">
        <f>IFERROR(VLOOKUP(G851,'LOOK-UP TABLES'!$E$9:$J$32,3,FALSE),"")</f>
        <v>4-20mA</v>
      </c>
      <c r="J851" s="75" t="s">
        <v>1251</v>
      </c>
      <c r="K851" s="511" t="str">
        <f>IF(J851&lt;&gt;"",CONCATENATE(J851,L851),"SPARE")</f>
        <v>SL3-SP1-HPU1-PV2A,B</v>
      </c>
      <c r="L851" s="76"/>
      <c r="M851" s="143" t="s">
        <v>61</v>
      </c>
      <c r="N851" s="143" t="s">
        <v>535</v>
      </c>
      <c r="O851" s="143" t="s">
        <v>594</v>
      </c>
      <c r="P851" s="143" t="s">
        <v>1252</v>
      </c>
      <c r="Q851" s="143" t="s">
        <v>1253</v>
      </c>
      <c r="R851" s="161"/>
      <c r="S851" s="161"/>
      <c r="T851" s="161"/>
      <c r="U851" s="161"/>
      <c r="V851" s="161"/>
      <c r="W851" s="161"/>
      <c r="X851" s="161"/>
      <c r="Y851" s="161"/>
      <c r="Z851" s="161"/>
      <c r="AA851" s="161"/>
      <c r="AB851" s="68" t="str">
        <f>IF((OR(H851="AI",H851="AO")),CONCATENATE(H851,"_",C851,D851,"_CH[",E851,"]"),CONCATENATE(H851,"_",C851,D851,".",E851))</f>
        <v>AO_1201_CH[00]</v>
      </c>
      <c r="AC851" s="75"/>
      <c r="AD851" s="75"/>
      <c r="AE851" s="38" t="str">
        <f>B851</f>
        <v>SL3-BH-RCP1</v>
      </c>
      <c r="AF851"/>
      <c r="AG851"/>
      <c r="AH851"/>
      <c r="AI851"/>
    </row>
    <row r="852" spans="1:35" ht="15" customHeight="1" x14ac:dyDescent="0.25">
      <c r="A852" s="524" t="s">
        <v>237</v>
      </c>
      <c r="B852" s="253" t="s">
        <v>373</v>
      </c>
      <c r="C852" s="146">
        <v>12</v>
      </c>
      <c r="D852" s="73" t="str">
        <f>D851</f>
        <v>01</v>
      </c>
      <c r="E852" s="73" t="s">
        <v>645</v>
      </c>
      <c r="F852" s="29" t="str">
        <f>IFERROR(CONCATENATE(VLOOKUP(G852,'LOOK-UP TABLES'!$E$9:$J$32,5,FALSE),C852,D852,VLOOKUP(G852,'LOOK-UP TABLES'!$E$9:$J$32,6,FALSE),E852),"")</f>
        <v>O_1201-01</v>
      </c>
      <c r="G852" s="74" t="s">
        <v>1250</v>
      </c>
      <c r="H852" s="26" t="str">
        <f>IFERROR(VLOOKUP(G852,'LOOK-UP TABLES'!$E$9:$J$32,2,FALSE),"")</f>
        <v>AO</v>
      </c>
      <c r="I852" s="29" t="str">
        <f>IFERROR(VLOOKUP(G852,'LOOK-UP TABLES'!$E$9:$J$32,3,FALSE),"")</f>
        <v>4-20mA</v>
      </c>
      <c r="J852" s="21" t="s">
        <v>1254</v>
      </c>
      <c r="K852" s="511" t="str">
        <f>IF(J852&lt;&gt;"",CONCATENATE(J852,L852),"SPARE")</f>
        <v>SL3-SP1-HPU1-PV4A, B</v>
      </c>
      <c r="L852" s="76"/>
      <c r="M852" s="143" t="s">
        <v>61</v>
      </c>
      <c r="N852" s="143" t="s">
        <v>535</v>
      </c>
      <c r="O852" s="143" t="s">
        <v>595</v>
      </c>
      <c r="P852" s="143" t="s">
        <v>1255</v>
      </c>
      <c r="Q852" s="143" t="s">
        <v>1253</v>
      </c>
      <c r="R852" s="161"/>
      <c r="S852" s="161"/>
      <c r="T852" s="161"/>
      <c r="U852" s="161"/>
      <c r="V852" s="161"/>
      <c r="W852" s="161"/>
      <c r="X852" s="161"/>
      <c r="Y852" s="161"/>
      <c r="Z852" s="161"/>
      <c r="AA852" s="161"/>
      <c r="AB852" s="68" t="str">
        <f>IF((OR(H852="AI",H852="AO")),CONCATENATE(H852,"_",C852,D852,"_CH[",E852,"]"),CONCATENATE(H852,"_",C852,D852,".",E852))</f>
        <v>AO_1201_CH[01]</v>
      </c>
      <c r="AC852" s="75"/>
      <c r="AD852" s="75"/>
      <c r="AE852" s="38" t="str">
        <f>B852</f>
        <v>SL3-BH-RCP1</v>
      </c>
      <c r="AF852"/>
      <c r="AG852"/>
      <c r="AH852"/>
      <c r="AI852"/>
    </row>
    <row r="853" spans="1:35" ht="15" customHeight="1" x14ac:dyDescent="0.25">
      <c r="A853" s="524" t="s">
        <v>237</v>
      </c>
      <c r="B853" s="253" t="s">
        <v>373</v>
      </c>
      <c r="C853" s="146">
        <v>12</v>
      </c>
      <c r="D853" s="73" t="str">
        <f>D852</f>
        <v>01</v>
      </c>
      <c r="E853" s="73" t="s">
        <v>660</v>
      </c>
      <c r="F853" s="29" t="str">
        <f>IFERROR(CONCATENATE(VLOOKUP(G853,'LOOK-UP TABLES'!$E$9:$J$32,5,FALSE),C853,D853,VLOOKUP(G853,'LOOK-UP TABLES'!$E$9:$J$32,6,FALSE),E853),"")</f>
        <v>O_1201-02</v>
      </c>
      <c r="G853" s="74" t="s">
        <v>1250</v>
      </c>
      <c r="H853" s="26" t="str">
        <f>IFERROR(VLOOKUP(G853,'LOOK-UP TABLES'!$E$9:$J$32,2,FALSE),"")</f>
        <v>AO</v>
      </c>
      <c r="I853" s="29" t="str">
        <f>IFERROR(VLOOKUP(G853,'LOOK-UP TABLES'!$E$9:$J$32,3,FALSE),"")</f>
        <v>4-20mA</v>
      </c>
      <c r="J853" s="21"/>
      <c r="K853" s="75" t="str">
        <f>IF(J853&lt;&gt;"",CONCATENATE(J853,L853),"SPARE")</f>
        <v>SPARE</v>
      </c>
      <c r="L853" s="76"/>
      <c r="M853" s="143" t="str">
        <f>IF($J853&lt;&gt;"",IF(VLOOKUP($J853,INSTRUMENT_LIST!$L$10:$R$716,3,FALSE)=0,"",VLOOKUP($J853,INSTRUMENT_LIST!$L$10:$R$716,3,FALSE)),"")</f>
        <v/>
      </c>
      <c r="N853" s="143" t="str">
        <f>IF($J853&lt;&gt;"",IF(VLOOKUP($J853,INSTRUMENT_LIST!$L$10:$R$716,4,FALSE)=0,"",VLOOKUP($J853,INSTRUMENT_LIST!$L$10:$R$716,4,FALSE)),"")&amp;" "&amp;IF($J853&lt;&gt;"",IF(VLOOKUP($J853,INSTRUMENT_LIST!$L$10:$R$716,5,FALSE)=0,"",SUBSTITUTE(VLOOKUP($J853,INSTRUMENT_LIST!$L$10:$R$716,5,FALSE),"LOCAL CONTROL STATION","LCS")),"")</f>
        <v xml:space="preserve"> </v>
      </c>
      <c r="O853" s="143" t="str">
        <f>IF($J853&lt;&gt;"",IF(VLOOKUP($J853,INSTRUMENT_LIST!$L$10:$R$716,6,FALSE)=0,"",VLOOKUP($J853,INSTRUMENT_LIST!$L$10:$R$716,6,FALSE)),"")</f>
        <v/>
      </c>
      <c r="P853" s="143" t="str">
        <f>IF($J853&lt;&gt;"",IF(VLOOKUP($J853,INSTRUMENT_LIST!$L$10:$R$716,7,FALSE)=0,"",VLOOKUP($J853,INSTRUMENT_LIST!$L$10:$R$716,7,FALSE)),"")</f>
        <v/>
      </c>
      <c r="Q853" s="143" t="str">
        <f>CONCATENATE(M853,IF(M853&lt;&gt;""," ",""),N853,IF(N853&lt;&gt;""," ",""),O853,IF(O853&lt;&gt;""," ",""),P853,IF(P853&lt;&gt;""," ",""))</f>
        <v xml:space="preserve">  </v>
      </c>
      <c r="R853" s="161"/>
      <c r="S853" s="161"/>
      <c r="T853" s="161"/>
      <c r="U853" s="161"/>
      <c r="V853" s="161"/>
      <c r="W853" s="161"/>
      <c r="X853" s="161"/>
      <c r="Y853" s="161"/>
      <c r="Z853" s="161"/>
      <c r="AA853" s="161"/>
      <c r="AB853" s="68" t="str">
        <f>IF((OR(H853="AI",H853="AO")),CONCATENATE(H853,"_",C853,D853,"_CH[",E853,"]"),CONCATENATE(H853,"_",C853,D853,".",E853))</f>
        <v>AO_1201_CH[02]</v>
      </c>
      <c r="AC853" s="75"/>
      <c r="AD853" s="75"/>
      <c r="AE853" s="38" t="str">
        <f t="shared" ref="AE853:AE872" si="322">B853</f>
        <v>SL3-BH-RCP1</v>
      </c>
      <c r="AF853"/>
      <c r="AG853"/>
      <c r="AH853"/>
      <c r="AI853"/>
    </row>
    <row r="854" spans="1:35" ht="15" customHeight="1" x14ac:dyDescent="0.25">
      <c r="A854" s="524" t="s">
        <v>237</v>
      </c>
      <c r="B854" s="253" t="s">
        <v>373</v>
      </c>
      <c r="C854" s="146">
        <v>12</v>
      </c>
      <c r="D854" s="73" t="str">
        <f>D853</f>
        <v>01</v>
      </c>
      <c r="E854" s="73" t="s">
        <v>661</v>
      </c>
      <c r="F854" s="29" t="str">
        <f>IFERROR(CONCATENATE(VLOOKUP(G854,'LOOK-UP TABLES'!$E$9:$J$32,5,FALSE),C854,D854,VLOOKUP(G854,'LOOK-UP TABLES'!$E$9:$J$32,6,FALSE),E854),"")</f>
        <v>O_1201-03</v>
      </c>
      <c r="G854" s="74" t="s">
        <v>1250</v>
      </c>
      <c r="H854" s="26" t="str">
        <f>IFERROR(VLOOKUP(G854,'LOOK-UP TABLES'!$E$9:$J$32,2,FALSE),"")</f>
        <v>AO</v>
      </c>
      <c r="I854" s="29" t="str">
        <f>IFERROR(VLOOKUP(G854,'LOOK-UP TABLES'!$E$9:$J$32,3,FALSE),"")</f>
        <v>4-20mA</v>
      </c>
      <c r="J854" s="21"/>
      <c r="K854" s="75" t="str">
        <f>IF(J854&lt;&gt;"",CONCATENATE(J854,L854),"SPARE")</f>
        <v>SPARE</v>
      </c>
      <c r="L854" s="76"/>
      <c r="M854" s="143" t="str">
        <f>IF($J854&lt;&gt;"",IF(VLOOKUP($J854,INSTRUMENT_LIST!$L$10:$R$716,3,FALSE)=0,"",VLOOKUP($J854,INSTRUMENT_LIST!$L$10:$R$716,3,FALSE)),"")</f>
        <v/>
      </c>
      <c r="N854" s="143" t="str">
        <f>IF($J854&lt;&gt;"",IF(VLOOKUP($J854,INSTRUMENT_LIST!$L$10:$R$716,4,FALSE)=0,"",VLOOKUP($J854,INSTRUMENT_LIST!$L$10:$R$716,4,FALSE)),"")&amp;" "&amp;IF($J854&lt;&gt;"",IF(VLOOKUP($J854,INSTRUMENT_LIST!$L$10:$R$716,5,FALSE)=0,"",SUBSTITUTE(VLOOKUP($J854,INSTRUMENT_LIST!$L$10:$R$716,5,FALSE),"LOCAL CONTROL STATION","LCS")),"")</f>
        <v xml:space="preserve"> </v>
      </c>
      <c r="O854" s="143" t="str">
        <f>IF($J854&lt;&gt;"",IF(VLOOKUP($J854,INSTRUMENT_LIST!$L$10:$R$716,6,FALSE)=0,"",VLOOKUP($J854,INSTRUMENT_LIST!$L$10:$R$716,6,FALSE)),"")</f>
        <v/>
      </c>
      <c r="P854" s="143" t="str">
        <f>IF($J854&lt;&gt;"",IF(VLOOKUP($J854,INSTRUMENT_LIST!$L$10:$R$716,7,FALSE)=0,"",VLOOKUP($J854,INSTRUMENT_LIST!$L$10:$R$716,7,FALSE)),"")</f>
        <v/>
      </c>
      <c r="Q854" s="143" t="str">
        <f>CONCATENATE(M854,IF(M854&lt;&gt;""," ",""),N854,IF(N854&lt;&gt;""," ",""),O854,IF(O854&lt;&gt;""," ",""),P854,IF(P854&lt;&gt;""," ",""))</f>
        <v xml:space="preserve">  </v>
      </c>
      <c r="R854" s="161"/>
      <c r="S854" s="161"/>
      <c r="T854" s="161"/>
      <c r="U854" s="161"/>
      <c r="V854" s="161"/>
      <c r="W854" s="161"/>
      <c r="X854" s="161"/>
      <c r="Y854" s="161"/>
      <c r="Z854" s="161"/>
      <c r="AA854" s="161"/>
      <c r="AB854" s="68" t="str">
        <f>IF((OR(H854="AI",H854="AO")),CONCATENATE(H854,"_",C854,D854,"_CH[",E854,"]"),CONCATENATE(H854,"_",C854,D854,".",E854))</f>
        <v>AO_1201_CH[03]</v>
      </c>
      <c r="AC854" s="75"/>
      <c r="AD854" s="75"/>
      <c r="AE854" s="38" t="str">
        <f t="shared" si="322"/>
        <v>SL3-BH-RCP1</v>
      </c>
      <c r="AF854"/>
      <c r="AG854"/>
      <c r="AH854"/>
      <c r="AI854"/>
    </row>
    <row r="855" spans="1:35" ht="15" customHeight="1" x14ac:dyDescent="0.25">
      <c r="A855" s="73"/>
      <c r="B855" s="254"/>
      <c r="C855" s="57"/>
      <c r="D855" s="59"/>
      <c r="E855" s="38"/>
      <c r="F855" s="38"/>
      <c r="G855" s="38"/>
      <c r="H855"/>
      <c r="I855" s="38"/>
      <c r="J855" s="336"/>
      <c r="K855" s="30"/>
      <c r="L855" s="350"/>
      <c r="M855" s="78"/>
      <c r="N855" s="78"/>
      <c r="O855" s="78"/>
      <c r="P855" s="36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57"/>
      <c r="AD855" s="57"/>
      <c r="AF855"/>
      <c r="AG855"/>
      <c r="AH855"/>
      <c r="AI855"/>
    </row>
    <row r="856" spans="1:35" ht="15" customHeight="1" x14ac:dyDescent="0.25">
      <c r="A856" s="263" t="s">
        <v>9</v>
      </c>
      <c r="B856" s="253" t="s">
        <v>373</v>
      </c>
      <c r="C856" s="146">
        <v>12</v>
      </c>
      <c r="D856" s="73" t="s">
        <v>660</v>
      </c>
      <c r="E856" s="70" t="s">
        <v>786</v>
      </c>
      <c r="F856" s="29" t="str">
        <f>IFERROR(CONCATENATE(VLOOKUP(G856,'LOOK-UP TABLES'!$E$9:$J$32,5,FALSE),C856,D856,VLOOKUP(G856,'LOOK-UP TABLES'!$E$9:$J$32,6,FALSE),E856),"")</f>
        <v>I_1202-00</v>
      </c>
      <c r="G856" s="71" t="s">
        <v>1045</v>
      </c>
      <c r="H856" s="26" t="str">
        <f>IFERROR(VLOOKUP(G856,'LOOK-UP TABLES'!$E$9:$J$32,2,FALSE),"")</f>
        <v>DI</v>
      </c>
      <c r="I856" s="29" t="str">
        <f>IFERROR(VLOOKUP(G856,'LOOK-UP TABLES'!$E$9:$J$32,3,FALSE),"")</f>
        <v>24VDC</v>
      </c>
      <c r="J856" s="75" t="s">
        <v>2325</v>
      </c>
      <c r="K856" s="513" t="str">
        <f t="shared" ref="K856:K859" si="323">IF(J856&lt;&gt;"",CONCATENATE(J856,L856),"SPARE")</f>
        <v>SL3-BH-RCP1-A-X2-S3</v>
      </c>
      <c r="L856" s="72"/>
      <c r="M856" s="143" t="s">
        <v>61</v>
      </c>
      <c r="N856" s="143" t="s">
        <v>2301</v>
      </c>
      <c r="O856" s="143" t="s">
        <v>2302</v>
      </c>
      <c r="P856" s="143" t="s">
        <v>2327</v>
      </c>
      <c r="Q856" s="143" t="str">
        <f t="shared" ref="Q856:Q871" si="324">CONCATENATE(M856,IF(M856&lt;&gt;""," ",""),N856,IF(N856&lt;&gt;""," ",""),O856,IF(O856&lt;&gt;""," ",""),P856,IF(P856&lt;&gt;""," ",""))</f>
        <v xml:space="preserve">Shiploader 3 Boom Hoist Drum 1 Safety Encoder System Controler Fault </v>
      </c>
      <c r="R856" s="160"/>
      <c r="S856" s="160"/>
      <c r="T856" s="160"/>
      <c r="U856" s="160"/>
      <c r="V856" s="160"/>
      <c r="W856" s="160"/>
      <c r="X856" s="160"/>
      <c r="Y856" s="160"/>
      <c r="Z856" s="160"/>
      <c r="AA856" s="160"/>
      <c r="AB856" s="68" t="str">
        <f t="shared" ref="AB856:AB871" si="325">IF((OR(H856="AI",H856="AO")),CONCATENATE(H856,"_",C856,D856,"_CH[",E856,"]"),CONCATENATE(H856,"_",C856,D856,".",E856))</f>
        <v>DI_1202.00</v>
      </c>
      <c r="AC856" s="75"/>
      <c r="AD856" s="55"/>
      <c r="AE856" s="38" t="str">
        <f t="shared" si="322"/>
        <v>SL3-BH-RCP1</v>
      </c>
    </row>
    <row r="857" spans="1:35" ht="15" customHeight="1" x14ac:dyDescent="0.25">
      <c r="A857" s="263" t="s">
        <v>9</v>
      </c>
      <c r="B857" s="253" t="s">
        <v>373</v>
      </c>
      <c r="C857" s="146">
        <v>12</v>
      </c>
      <c r="D857" s="70" t="str">
        <f t="shared" ref="D857:D871" si="326">D856</f>
        <v>02</v>
      </c>
      <c r="E857" s="70" t="s">
        <v>645</v>
      </c>
      <c r="F857" s="29" t="str">
        <f>IFERROR(CONCATENATE(VLOOKUP(G857,'LOOK-UP TABLES'!$E$9:$J$32,5,FALSE),C857,D857,VLOOKUP(G857,'LOOK-UP TABLES'!$E$9:$J$32,6,FALSE),E857),"")</f>
        <v>I_1202-01</v>
      </c>
      <c r="G857" s="71" t="s">
        <v>1045</v>
      </c>
      <c r="H857" s="26" t="str">
        <f>IFERROR(VLOOKUP(G857,'LOOK-UP TABLES'!$E$9:$J$32,2,FALSE),"")</f>
        <v>DI</v>
      </c>
      <c r="I857" s="29" t="str">
        <f>IFERROR(VLOOKUP(G857,'LOOK-UP TABLES'!$E$9:$J$32,3,FALSE),"")</f>
        <v>24VDC</v>
      </c>
      <c r="J857" s="75" t="s">
        <v>2321</v>
      </c>
      <c r="K857" s="513" t="str">
        <f t="shared" si="323"/>
        <v>SL3-BH-RCP1-A-X4-S1</v>
      </c>
      <c r="L857" s="72"/>
      <c r="M857" s="143" t="s">
        <v>61</v>
      </c>
      <c r="N857" s="143" t="s">
        <v>2301</v>
      </c>
      <c r="O857" s="143" t="s">
        <v>2302</v>
      </c>
      <c r="P857" s="143" t="s">
        <v>2319</v>
      </c>
      <c r="Q857" s="143" t="str">
        <f t="shared" si="324"/>
        <v xml:space="preserve">Shiploader 3 Boom Hoist Drum 1 Safety Encoder System End of Travel Upper Limit </v>
      </c>
      <c r="R857" s="161"/>
      <c r="S857" s="161"/>
      <c r="T857" s="161"/>
      <c r="U857" s="160"/>
      <c r="V857" s="160"/>
      <c r="W857" s="160"/>
      <c r="X857" s="160"/>
      <c r="Y857" s="160"/>
      <c r="Z857" s="160"/>
      <c r="AA857" s="160"/>
      <c r="AB857" s="68" t="str">
        <f t="shared" si="325"/>
        <v>DI_1202.01</v>
      </c>
      <c r="AC857" s="55"/>
      <c r="AD857" s="55"/>
      <c r="AE857" s="38" t="str">
        <f t="shared" si="322"/>
        <v>SL3-BH-RCP1</v>
      </c>
    </row>
    <row r="858" spans="1:35" ht="15" customHeight="1" x14ac:dyDescent="0.25">
      <c r="A858" s="263" t="s">
        <v>9</v>
      </c>
      <c r="B858" s="253" t="s">
        <v>373</v>
      </c>
      <c r="C858" s="146">
        <v>12</v>
      </c>
      <c r="D858" s="70" t="str">
        <f t="shared" si="326"/>
        <v>02</v>
      </c>
      <c r="E858" s="70" t="s">
        <v>660</v>
      </c>
      <c r="F858" s="29" t="str">
        <f>IFERROR(CONCATENATE(VLOOKUP(G858,'LOOK-UP TABLES'!$E$9:$J$32,5,FALSE),C858,D858,VLOOKUP(G858,'LOOK-UP TABLES'!$E$9:$J$32,6,FALSE),E858),"")</f>
        <v>I_1202-02</v>
      </c>
      <c r="G858" s="71" t="s">
        <v>1045</v>
      </c>
      <c r="H858" s="26" t="str">
        <f>IFERROR(VLOOKUP(G858,'LOOK-UP TABLES'!$E$9:$J$32,2,FALSE),"")</f>
        <v>DI</v>
      </c>
      <c r="I858" s="29" t="str">
        <f>IFERROR(VLOOKUP(G858,'LOOK-UP TABLES'!$E$9:$J$32,3,FALSE),"")</f>
        <v>24VDC</v>
      </c>
      <c r="J858" s="75" t="s">
        <v>2322</v>
      </c>
      <c r="K858" s="513" t="str">
        <f t="shared" si="323"/>
        <v>SL3-BH-RCP1-A-X4-S2</v>
      </c>
      <c r="L858" s="72"/>
      <c r="M858" s="143" t="s">
        <v>61</v>
      </c>
      <c r="N858" s="143" t="s">
        <v>2301</v>
      </c>
      <c r="O858" s="143" t="s">
        <v>2302</v>
      </c>
      <c r="P858" s="143" t="s">
        <v>2320</v>
      </c>
      <c r="Q858" s="143" t="str">
        <f t="shared" si="324"/>
        <v xml:space="preserve">Shiploader 3 Boom Hoist Drum 1 Safety Encoder System End of Travel Lower Limit </v>
      </c>
      <c r="R858" s="161"/>
      <c r="S858" s="161"/>
      <c r="T858" s="161"/>
      <c r="U858" s="160"/>
      <c r="V858" s="160"/>
      <c r="W858" s="160"/>
      <c r="X858" s="160"/>
      <c r="Y858" s="160"/>
      <c r="Z858" s="160"/>
      <c r="AA858" s="160"/>
      <c r="AB858" s="68" t="str">
        <f t="shared" si="325"/>
        <v>DI_1202.02</v>
      </c>
      <c r="AC858" s="55"/>
      <c r="AD858" s="55"/>
      <c r="AE858" s="38" t="str">
        <f t="shared" si="322"/>
        <v>SL3-BH-RCP1</v>
      </c>
    </row>
    <row r="859" spans="1:35" ht="15" customHeight="1" x14ac:dyDescent="0.25">
      <c r="A859" s="263" t="s">
        <v>9</v>
      </c>
      <c r="B859" s="253" t="s">
        <v>373</v>
      </c>
      <c r="C859" s="146">
        <v>12</v>
      </c>
      <c r="D859" s="70" t="str">
        <f t="shared" si="326"/>
        <v>02</v>
      </c>
      <c r="E859" s="70" t="s">
        <v>661</v>
      </c>
      <c r="F859" s="29" t="str">
        <f>IFERROR(CONCATENATE(VLOOKUP(G859,'LOOK-UP TABLES'!$E$9:$J$32,5,FALSE),C859,D859,VLOOKUP(G859,'LOOK-UP TABLES'!$E$9:$J$32,6,FALSE),E859),"")</f>
        <v>I_1202-03</v>
      </c>
      <c r="G859" s="71" t="s">
        <v>1045</v>
      </c>
      <c r="H859" s="26" t="str">
        <f>IFERROR(VLOOKUP(G859,'LOOK-UP TABLES'!$E$9:$J$32,2,FALSE),"")</f>
        <v>DI</v>
      </c>
      <c r="I859" s="29" t="str">
        <f>IFERROR(VLOOKUP(G859,'LOOK-UP TABLES'!$E$9:$J$32,3,FALSE),"")</f>
        <v>24VDC</v>
      </c>
      <c r="J859" s="75" t="s">
        <v>2326</v>
      </c>
      <c r="K859" s="513" t="str">
        <f t="shared" si="323"/>
        <v>SL3-BH-RCP1-B-X2-S3</v>
      </c>
      <c r="L859" s="72"/>
      <c r="M859" s="143" t="s">
        <v>61</v>
      </c>
      <c r="N859" s="143" t="s">
        <v>2305</v>
      </c>
      <c r="O859" s="143" t="s">
        <v>2302</v>
      </c>
      <c r="P859" s="143" t="s">
        <v>2327</v>
      </c>
      <c r="Q859" s="143" t="str">
        <f t="shared" si="324"/>
        <v xml:space="preserve">Shiploader 3 Boom Hoist Drum 2 Safety Encoder System Controler Fault </v>
      </c>
      <c r="R859" s="160"/>
      <c r="S859" s="160"/>
      <c r="T859" s="160"/>
      <c r="U859" s="160"/>
      <c r="V859" s="160"/>
      <c r="W859" s="160"/>
      <c r="X859" s="160"/>
      <c r="Y859" s="160"/>
      <c r="Z859" s="160"/>
      <c r="AA859" s="160"/>
      <c r="AB859" s="68" t="str">
        <f t="shared" si="325"/>
        <v>DI_1202.03</v>
      </c>
      <c r="AC859" s="55"/>
      <c r="AD859" s="55"/>
      <c r="AE859" s="38" t="str">
        <f t="shared" si="322"/>
        <v>SL3-BH-RCP1</v>
      </c>
    </row>
    <row r="860" spans="1:35" ht="15" customHeight="1" x14ac:dyDescent="0.25">
      <c r="A860" s="263" t="s">
        <v>9</v>
      </c>
      <c r="B860" s="253" t="s">
        <v>373</v>
      </c>
      <c r="C860" s="146">
        <v>12</v>
      </c>
      <c r="D860" s="70" t="str">
        <f t="shared" si="326"/>
        <v>02</v>
      </c>
      <c r="E860" s="70" t="s">
        <v>676</v>
      </c>
      <c r="F860" s="29" t="str">
        <f>IFERROR(CONCATENATE(VLOOKUP(G860,'LOOK-UP TABLES'!$E$9:$J$32,5,FALSE),C860,D860,VLOOKUP(G860,'LOOK-UP TABLES'!$E$9:$J$32,6,FALSE),E860),"")</f>
        <v>I_1202-04</v>
      </c>
      <c r="G860" s="71" t="s">
        <v>1045</v>
      </c>
      <c r="H860" s="26" t="str">
        <f>IFERROR(VLOOKUP(G860,'LOOK-UP TABLES'!$E$9:$J$32,2,FALSE),"")</f>
        <v>DI</v>
      </c>
      <c r="I860" s="29" t="str">
        <f>IFERROR(VLOOKUP(G860,'LOOK-UP TABLES'!$E$9:$J$32,3,FALSE),"")</f>
        <v>24VDC</v>
      </c>
      <c r="J860" s="75" t="s">
        <v>2323</v>
      </c>
      <c r="K860" s="513" t="str">
        <f t="shared" ref="K860:K863" si="327">IF(J860&lt;&gt;"",CONCATENATE(J860,L860),"SPARE")</f>
        <v>SL3-BH-RCP1-B-X4-S1</v>
      </c>
      <c r="L860" s="72"/>
      <c r="M860" s="143" t="s">
        <v>61</v>
      </c>
      <c r="N860" s="143" t="s">
        <v>2305</v>
      </c>
      <c r="O860" s="143" t="s">
        <v>2302</v>
      </c>
      <c r="P860" s="143" t="s">
        <v>2319</v>
      </c>
      <c r="Q860" s="143" t="str">
        <f t="shared" si="324"/>
        <v xml:space="preserve">Shiploader 3 Boom Hoist Drum 2 Safety Encoder System End of Travel Upper Limit </v>
      </c>
      <c r="R860" s="160"/>
      <c r="S860" s="160"/>
      <c r="T860" s="161"/>
      <c r="U860" s="160"/>
      <c r="V860" s="160"/>
      <c r="W860" s="160"/>
      <c r="X860" s="160"/>
      <c r="Y860" s="160"/>
      <c r="Z860" s="160"/>
      <c r="AA860" s="160"/>
      <c r="AB860" s="68" t="str">
        <f t="shared" si="325"/>
        <v>DI_1202.04</v>
      </c>
      <c r="AC860" s="55"/>
      <c r="AD860" s="55"/>
      <c r="AE860" s="38" t="str">
        <f t="shared" si="322"/>
        <v>SL3-BH-RCP1</v>
      </c>
    </row>
    <row r="861" spans="1:35" ht="15" customHeight="1" x14ac:dyDescent="0.25">
      <c r="A861" s="263" t="s">
        <v>9</v>
      </c>
      <c r="B861" s="253" t="s">
        <v>373</v>
      </c>
      <c r="C861" s="146">
        <v>12</v>
      </c>
      <c r="D861" s="70" t="str">
        <f t="shared" si="326"/>
        <v>02</v>
      </c>
      <c r="E861" s="70" t="s">
        <v>678</v>
      </c>
      <c r="F861" s="29" t="str">
        <f>IFERROR(CONCATENATE(VLOOKUP(G861,'LOOK-UP TABLES'!$E$9:$J$32,5,FALSE),C861,D861,VLOOKUP(G861,'LOOK-UP TABLES'!$E$9:$J$32,6,FALSE),E861),"")</f>
        <v>I_1202-05</v>
      </c>
      <c r="G861" s="71" t="s">
        <v>1045</v>
      </c>
      <c r="H861" s="26" t="str">
        <f>IFERROR(VLOOKUP(G861,'LOOK-UP TABLES'!$E$9:$J$32,2,FALSE),"")</f>
        <v>DI</v>
      </c>
      <c r="I861" s="29" t="str">
        <f>IFERROR(VLOOKUP(G861,'LOOK-UP TABLES'!$E$9:$J$32,3,FALSE),"")</f>
        <v>24VDC</v>
      </c>
      <c r="J861" s="75" t="s">
        <v>2324</v>
      </c>
      <c r="K861" s="513" t="str">
        <f t="shared" si="327"/>
        <v>SL3-BH-RCP1-B-X4-S2</v>
      </c>
      <c r="L861" s="72"/>
      <c r="M861" s="143" t="s">
        <v>61</v>
      </c>
      <c r="N861" s="143" t="s">
        <v>2305</v>
      </c>
      <c r="O861" s="143" t="s">
        <v>2302</v>
      </c>
      <c r="P861" s="143" t="s">
        <v>2320</v>
      </c>
      <c r="Q861" s="143" t="str">
        <f t="shared" si="324"/>
        <v xml:space="preserve">Shiploader 3 Boom Hoist Drum 2 Safety Encoder System End of Travel Lower Limit </v>
      </c>
      <c r="R861" s="160"/>
      <c r="S861" s="160"/>
      <c r="T861" s="160"/>
      <c r="U861" s="160"/>
      <c r="V861" s="160"/>
      <c r="W861" s="160"/>
      <c r="X861" s="160"/>
      <c r="Y861" s="160"/>
      <c r="Z861" s="160"/>
      <c r="AA861" s="160"/>
      <c r="AB861" s="68" t="str">
        <f t="shared" si="325"/>
        <v>DI_1202.05</v>
      </c>
      <c r="AC861" s="55"/>
      <c r="AD861" s="55"/>
      <c r="AE861" s="38" t="str">
        <f t="shared" si="322"/>
        <v>SL3-BH-RCP1</v>
      </c>
    </row>
    <row r="862" spans="1:35" ht="15" customHeight="1" x14ac:dyDescent="0.25">
      <c r="A862" s="263" t="s">
        <v>9</v>
      </c>
      <c r="B862" s="253" t="s">
        <v>373</v>
      </c>
      <c r="C862" s="146">
        <v>12</v>
      </c>
      <c r="D862" s="70" t="str">
        <f t="shared" si="326"/>
        <v>02</v>
      </c>
      <c r="E862" s="70" t="s">
        <v>679</v>
      </c>
      <c r="F862" s="29" t="str">
        <f>IFERROR(CONCATENATE(VLOOKUP(G862,'LOOK-UP TABLES'!$E$9:$J$32,5,FALSE),C862,D862,VLOOKUP(G862,'LOOK-UP TABLES'!$E$9:$J$32,6,FALSE),E862),"")</f>
        <v>I_1202-06</v>
      </c>
      <c r="G862" s="71" t="s">
        <v>1045</v>
      </c>
      <c r="H862" s="26" t="str">
        <f>IFERROR(VLOOKUP(G862,'LOOK-UP TABLES'!$E$9:$J$32,2,FALSE),"")</f>
        <v>DI</v>
      </c>
      <c r="I862" s="29" t="str">
        <f>IFERROR(VLOOKUP(G862,'LOOK-UP TABLES'!$E$9:$J$32,3,FALSE),"")</f>
        <v>24VDC</v>
      </c>
      <c r="J862" s="75"/>
      <c r="K862" s="513" t="str">
        <f t="shared" si="327"/>
        <v>SPARE</v>
      </c>
      <c r="L862" s="72"/>
      <c r="M862" s="143" t="str">
        <f>IF($J862&lt;&gt;"",IF(VLOOKUP($J862,INSTRUMENT_LIST!$L$10:$R$716,3,FALSE)=0,"",VLOOKUP($J862,INSTRUMENT_LIST!$L$10:$R$716,3,FALSE)),"")</f>
        <v/>
      </c>
      <c r="N862" s="143" t="str">
        <f>IF($J862&lt;&gt;"",IF(VLOOKUP($J862,INSTRUMENT_LIST!$L$10:$R$716,4,FALSE)=0,"",VLOOKUP($J862,INSTRUMENT_LIST!$L$10:$R$716,4,FALSE)),"")&amp;" "&amp;IF($J862&lt;&gt;"",IF(VLOOKUP($J862,INSTRUMENT_LIST!$L$10:$R$716,5,FALSE)=0,"",SUBSTITUTE(VLOOKUP($J862,INSTRUMENT_LIST!$L$10:$R$716,5,FALSE),"LOCAL CONTROL STATION","LCS")),"")</f>
        <v xml:space="preserve"> </v>
      </c>
      <c r="O862" s="143" t="str">
        <f>IF($J862&lt;&gt;"",IF(VLOOKUP($J862,INSTRUMENT_LIST!$L$10:$R$716,6,FALSE)=0,"",VLOOKUP($J862,INSTRUMENT_LIST!$L$10:$R$716,6,FALSE)),"")</f>
        <v/>
      </c>
      <c r="P862" s="143" t="str">
        <f>IF($J862&lt;&gt;"",IF(VLOOKUP($J862,INSTRUMENT_LIST!$L$10:$R$716,7,FALSE)=0,"",VLOOKUP($J862,INSTRUMENT_LIST!$L$10:$R$716,7,FALSE)),"")</f>
        <v/>
      </c>
      <c r="Q862" s="143" t="str">
        <f t="shared" si="324"/>
        <v xml:space="preserve">  </v>
      </c>
      <c r="R862" s="161"/>
      <c r="S862" s="161"/>
      <c r="T862" s="161"/>
      <c r="U862" s="160"/>
      <c r="V862" s="160"/>
      <c r="W862" s="160"/>
      <c r="X862" s="160"/>
      <c r="Y862" s="160"/>
      <c r="Z862" s="160"/>
      <c r="AA862" s="160"/>
      <c r="AB862" s="68" t="str">
        <f t="shared" si="325"/>
        <v>DI_1202.06</v>
      </c>
      <c r="AC862" s="55"/>
      <c r="AD862" s="55"/>
      <c r="AE862" s="38" t="str">
        <f t="shared" si="322"/>
        <v>SL3-BH-RCP1</v>
      </c>
    </row>
    <row r="863" spans="1:35" ht="15" customHeight="1" x14ac:dyDescent="0.25">
      <c r="A863" s="263" t="s">
        <v>9</v>
      </c>
      <c r="B863" s="253" t="s">
        <v>373</v>
      </c>
      <c r="C863" s="146">
        <v>12</v>
      </c>
      <c r="D863" s="70" t="str">
        <f t="shared" si="326"/>
        <v>02</v>
      </c>
      <c r="E863" s="70" t="s">
        <v>680</v>
      </c>
      <c r="F863" s="29" t="str">
        <f>IFERROR(CONCATENATE(VLOOKUP(G863,'LOOK-UP TABLES'!$E$9:$J$32,5,FALSE),C863,D863,VLOOKUP(G863,'LOOK-UP TABLES'!$E$9:$J$32,6,FALSE),E863),"")</f>
        <v>I_1202-07</v>
      </c>
      <c r="G863" s="71" t="s">
        <v>1045</v>
      </c>
      <c r="H863" s="26" t="str">
        <f>IFERROR(VLOOKUP(G863,'LOOK-UP TABLES'!$E$9:$J$32,2,FALSE),"")</f>
        <v>DI</v>
      </c>
      <c r="I863" s="29" t="str">
        <f>IFERROR(VLOOKUP(G863,'LOOK-UP TABLES'!$E$9:$J$32,3,FALSE),"")</f>
        <v>24VDC</v>
      </c>
      <c r="J863" s="75"/>
      <c r="K863" s="513" t="str">
        <f t="shared" si="327"/>
        <v>SPARE</v>
      </c>
      <c r="L863" s="72"/>
      <c r="M863" s="143" t="str">
        <f>IF($J863&lt;&gt;"",IF(VLOOKUP($J863,INSTRUMENT_LIST!$L$10:$R$716,3,FALSE)=0,"",VLOOKUP($J863,INSTRUMENT_LIST!$L$10:$R$716,3,FALSE)),"")</f>
        <v/>
      </c>
      <c r="N863" s="143" t="str">
        <f>IF($J863&lt;&gt;"",IF(VLOOKUP($J863,INSTRUMENT_LIST!$L$10:$R$716,4,FALSE)=0,"",VLOOKUP($J863,INSTRUMENT_LIST!$L$10:$R$716,4,FALSE)),"")&amp;" "&amp;IF($J863&lt;&gt;"",IF(VLOOKUP($J863,INSTRUMENT_LIST!$L$10:$R$716,5,FALSE)=0,"",SUBSTITUTE(VLOOKUP($J863,INSTRUMENT_LIST!$L$10:$R$716,5,FALSE),"LOCAL CONTROL STATION","LCS")),"")</f>
        <v xml:space="preserve"> </v>
      </c>
      <c r="O863" s="143" t="str">
        <f>IF($J863&lt;&gt;"",IF(VLOOKUP($J863,INSTRUMENT_LIST!$L$10:$R$716,6,FALSE)=0,"",VLOOKUP($J863,INSTRUMENT_LIST!$L$10:$R$716,6,FALSE)),"")</f>
        <v/>
      </c>
      <c r="P863" s="143" t="str">
        <f>IF($J863&lt;&gt;"",IF(VLOOKUP($J863,INSTRUMENT_LIST!$L$10:$R$716,7,FALSE)=0,"",VLOOKUP($J863,INSTRUMENT_LIST!$L$10:$R$716,7,FALSE)),"")</f>
        <v/>
      </c>
      <c r="Q863" s="143" t="str">
        <f t="shared" si="324"/>
        <v xml:space="preserve">  </v>
      </c>
      <c r="R863" s="160"/>
      <c r="S863" s="160"/>
      <c r="T863" s="160"/>
      <c r="U863" s="160"/>
      <c r="V863" s="160"/>
      <c r="W863" s="160"/>
      <c r="X863" s="160"/>
      <c r="Y863" s="160"/>
      <c r="Z863" s="160"/>
      <c r="AA863" s="160"/>
      <c r="AB863" s="68" t="str">
        <f t="shared" si="325"/>
        <v>DI_1202.07</v>
      </c>
      <c r="AC863" s="55"/>
      <c r="AD863" s="55"/>
      <c r="AE863" s="38" t="str">
        <f t="shared" si="322"/>
        <v>SL3-BH-RCP1</v>
      </c>
    </row>
    <row r="864" spans="1:35" ht="15" customHeight="1" x14ac:dyDescent="0.25">
      <c r="A864" s="263" t="s">
        <v>9</v>
      </c>
      <c r="B864" s="253" t="s">
        <v>373</v>
      </c>
      <c r="C864" s="146">
        <v>12</v>
      </c>
      <c r="D864" s="70" t="str">
        <f t="shared" si="326"/>
        <v>02</v>
      </c>
      <c r="E864" s="70" t="s">
        <v>682</v>
      </c>
      <c r="F864" s="29" t="str">
        <f>IFERROR(CONCATENATE(VLOOKUP(G864,'LOOK-UP TABLES'!$E$9:$J$32,5,FALSE),C864,D864,VLOOKUP(G864,'LOOK-UP TABLES'!$E$9:$J$32,6,FALSE),E864),"")</f>
        <v>I_1202-08</v>
      </c>
      <c r="G864" s="71" t="s">
        <v>1045</v>
      </c>
      <c r="H864" s="26" t="str">
        <f>IFERROR(VLOOKUP(G864,'LOOK-UP TABLES'!$E$9:$J$32,2,FALSE),"")</f>
        <v>DI</v>
      </c>
      <c r="I864" s="29" t="str">
        <f>IFERROR(VLOOKUP(G864,'LOOK-UP TABLES'!$E$9:$J$32,3,FALSE),"")</f>
        <v>24VDC</v>
      </c>
      <c r="J864" s="75" t="s">
        <v>1256</v>
      </c>
      <c r="K864" s="513" t="str">
        <f t="shared" ref="K864:K871" si="328">IF(J864&lt;&gt;"",CONCATENATE(J864,L864),"SPARE")</f>
        <v>SL3-SP1-HPU1-OS1</v>
      </c>
      <c r="L864" s="72"/>
      <c r="M864" s="143" t="str">
        <f>IF($J864&lt;&gt;"",IF(VLOOKUP($J864,INSTRUMENT_LIST!$L$10:$R$716,3,FALSE)=0,"",VLOOKUP($J864,INSTRUMENT_LIST!$L$10:$R$716,3,FALSE)),"")</f>
        <v>Shiploader 3</v>
      </c>
      <c r="N864" s="143" t="str">
        <f>IF($J864&lt;&gt;"",IF(VLOOKUP($J864,INSTRUMENT_LIST!$L$10:$R$716,4,FALSE)=0,"",VLOOKUP($J864,INSTRUMENT_LIST!$L$10:$R$716,4,FALSE)),"")&amp;" "&amp;IF($J864&lt;&gt;"",IF(VLOOKUP($J864,INSTRUMENT_LIST!$L$10:$R$716,5,FALSE)=0,"",SUBSTITUTE(VLOOKUP($J864,INSTRUMENT_LIST!$L$10:$R$716,5,FALSE),"LOCAL CONTROL STATION","LCS")),"")</f>
        <v>Coal Spout HPU1</v>
      </c>
      <c r="O864" s="143" t="str">
        <f>IF($J864&lt;&gt;"",IF(VLOOKUP($J864,INSTRUMENT_LIST!$L$10:$R$716,6,FALSE)=0,"",VLOOKUP($J864,INSTRUMENT_LIST!$L$10:$R$716,6,FALSE)),"")</f>
        <v>Oil in Tray</v>
      </c>
      <c r="P864" s="143" t="str">
        <f>IF($J864&lt;&gt;"",IF(VLOOKUP($J864,INSTRUMENT_LIST!$L$10:$R$716,7,FALSE)=0,"",VLOOKUP($J864,INSTRUMENT_LIST!$L$10:$R$716,7,FALSE)),"")</f>
        <v>Switch</v>
      </c>
      <c r="Q864" s="143" t="str">
        <f t="shared" si="324"/>
        <v xml:space="preserve">Shiploader 3 Coal Spout HPU1 Oil in Tray Switch </v>
      </c>
      <c r="R864" s="160"/>
      <c r="S864" s="161"/>
      <c r="T864" s="161"/>
      <c r="U864" s="160"/>
      <c r="V864" s="160"/>
      <c r="W864" s="160"/>
      <c r="X864" s="160"/>
      <c r="Y864" s="160"/>
      <c r="Z864" s="160"/>
      <c r="AA864" s="160"/>
      <c r="AB864" s="68" t="str">
        <f t="shared" si="325"/>
        <v>DI_1202.08</v>
      </c>
      <c r="AC864" s="55"/>
      <c r="AD864" s="55"/>
      <c r="AE864" s="38" t="str">
        <f t="shared" si="322"/>
        <v>SL3-BH-RCP1</v>
      </c>
    </row>
    <row r="865" spans="1:31" ht="15" customHeight="1" x14ac:dyDescent="0.25">
      <c r="A865" s="263" t="s">
        <v>9</v>
      </c>
      <c r="B865" s="253" t="s">
        <v>373</v>
      </c>
      <c r="C865" s="146">
        <v>12</v>
      </c>
      <c r="D865" s="70" t="str">
        <f t="shared" si="326"/>
        <v>02</v>
      </c>
      <c r="E865" s="70" t="s">
        <v>683</v>
      </c>
      <c r="F865" s="29" t="str">
        <f>IFERROR(CONCATENATE(VLOOKUP(G865,'LOOK-UP TABLES'!$E$9:$J$32,5,FALSE),C865,D865,VLOOKUP(G865,'LOOK-UP TABLES'!$E$9:$J$32,6,FALSE),E865),"")</f>
        <v>I_1202-09</v>
      </c>
      <c r="G865" s="71" t="s">
        <v>1045</v>
      </c>
      <c r="H865" s="26" t="str">
        <f>IFERROR(VLOOKUP(G865,'LOOK-UP TABLES'!$E$9:$J$32,2,FALSE),"")</f>
        <v>DI</v>
      </c>
      <c r="I865" s="29" t="str">
        <f>IFERROR(VLOOKUP(G865,'LOOK-UP TABLES'!$E$9:$J$32,3,FALSE),"")</f>
        <v>24VDC</v>
      </c>
      <c r="J865" s="75" t="s">
        <v>1257</v>
      </c>
      <c r="K865" s="513" t="str">
        <f t="shared" si="328"/>
        <v>SL3-SP1-HPU1-PSH1</v>
      </c>
      <c r="L865" s="72"/>
      <c r="M865" s="143" t="str">
        <f>IF($J865&lt;&gt;"",IF(VLOOKUP($J865,INSTRUMENT_LIST!$L$10:$R$716,3,FALSE)=0,"",VLOOKUP($J865,INSTRUMENT_LIST!$L$10:$R$716,3,FALSE)),"")</f>
        <v>Shiploader 3</v>
      </c>
      <c r="N865" s="143" t="str">
        <f>IF($J865&lt;&gt;"",IF(VLOOKUP($J865,INSTRUMENT_LIST!$L$10:$R$716,4,FALSE)=0,"",VLOOKUP($J865,INSTRUMENT_LIST!$L$10:$R$716,4,FALSE)),"")&amp;" "&amp;IF($J865&lt;&gt;"",IF(VLOOKUP($J865,INSTRUMENT_LIST!$L$10:$R$716,5,FALSE)=0,"",SUBSTITUTE(VLOOKUP($J865,INSTRUMENT_LIST!$L$10:$R$716,5,FALSE),"LOCAL CONTROL STATION","LCS")),"")</f>
        <v>Coal Spout HPU1</v>
      </c>
      <c r="O865" s="143" t="str">
        <f>IF($J865&lt;&gt;"",IF(VLOOKUP($J865,INSTRUMENT_LIST!$L$10:$R$716,6,FALSE)=0,"",VLOOKUP($J865,INSTRUMENT_LIST!$L$10:$R$716,6,FALSE)),"")</f>
        <v>Pressure Filter Plugged</v>
      </c>
      <c r="P865" s="143" t="str">
        <f>IF($J865&lt;&gt;"",IF(VLOOKUP($J865,INSTRUMENT_LIST!$L$10:$R$716,7,FALSE)=0,"",VLOOKUP($J865,INSTRUMENT_LIST!$L$10:$R$716,7,FALSE)),"")</f>
        <v>Switch</v>
      </c>
      <c r="Q865" s="143" t="str">
        <f t="shared" si="324"/>
        <v xml:space="preserve">Shiploader 3 Coal Spout HPU1 Pressure Filter Plugged Switch </v>
      </c>
      <c r="R865" s="161"/>
      <c r="S865" s="161"/>
      <c r="T865" s="161"/>
      <c r="U865" s="160"/>
      <c r="V865" s="160"/>
      <c r="W865" s="160"/>
      <c r="X865" s="160"/>
      <c r="Y865" s="160"/>
      <c r="Z865" s="160"/>
      <c r="AA865" s="160"/>
      <c r="AB865" s="68" t="str">
        <f t="shared" si="325"/>
        <v>DI_1202.09</v>
      </c>
      <c r="AC865" s="55"/>
      <c r="AD865" s="55"/>
      <c r="AE865" s="38" t="str">
        <f t="shared" si="322"/>
        <v>SL3-BH-RCP1</v>
      </c>
    </row>
    <row r="866" spans="1:31" ht="15" customHeight="1" x14ac:dyDescent="0.25">
      <c r="A866" s="263" t="s">
        <v>9</v>
      </c>
      <c r="B866" s="253" t="s">
        <v>373</v>
      </c>
      <c r="C866" s="146">
        <v>12</v>
      </c>
      <c r="D866" s="70" t="str">
        <f t="shared" si="326"/>
        <v>02</v>
      </c>
      <c r="E866" s="70" t="s">
        <v>582</v>
      </c>
      <c r="F866" s="29" t="str">
        <f>IFERROR(CONCATENATE(VLOOKUP(G866,'LOOK-UP TABLES'!$E$9:$J$32,5,FALSE),C866,D866,VLOOKUP(G866,'LOOK-UP TABLES'!$E$9:$J$32,6,FALSE),E866),"")</f>
        <v>I_1202-10</v>
      </c>
      <c r="G866" s="71" t="s">
        <v>1045</v>
      </c>
      <c r="H866" s="26" t="str">
        <f>IFERROR(VLOOKUP(G866,'LOOK-UP TABLES'!$E$9:$J$32,2,FALSE),"")</f>
        <v>DI</v>
      </c>
      <c r="I866" s="29" t="str">
        <f>IFERROR(VLOOKUP(G866,'LOOK-UP TABLES'!$E$9:$J$32,3,FALSE),"")</f>
        <v>24VDC</v>
      </c>
      <c r="J866" s="21" t="s">
        <v>1258</v>
      </c>
      <c r="K866" s="513" t="str">
        <f t="shared" si="328"/>
        <v>SL3-SP1-HPU1-PSH2</v>
      </c>
      <c r="L866" s="72"/>
      <c r="M866" s="143" t="str">
        <f>IF($J866&lt;&gt;"",IF(VLOOKUP($J866,INSTRUMENT_LIST!$L$10:$R$716,3,FALSE)=0,"",VLOOKUP($J866,INSTRUMENT_LIST!$L$10:$R$716,3,FALSE)),"")</f>
        <v>Shiploader 3</v>
      </c>
      <c r="N866" s="143" t="str">
        <f>IF($J866&lt;&gt;"",IF(VLOOKUP($J866,INSTRUMENT_LIST!$L$10:$R$716,4,FALSE)=0,"",VLOOKUP($J866,INSTRUMENT_LIST!$L$10:$R$716,4,FALSE)),"")&amp;" "&amp;IF($J866&lt;&gt;"",IF(VLOOKUP($J866,INSTRUMENT_LIST!$L$10:$R$716,5,FALSE)=0,"",SUBSTITUTE(VLOOKUP($J866,INSTRUMENT_LIST!$L$10:$R$716,5,FALSE),"LOCAL CONTROL STATION","LCS")),"")</f>
        <v>Coal Spout HPU1</v>
      </c>
      <c r="O866" s="143" t="str">
        <f>IF($J866&lt;&gt;"",IF(VLOOKUP($J866,INSTRUMENT_LIST!$L$10:$R$716,6,FALSE)=0,"",VLOOKUP($J866,INSTRUMENT_LIST!$L$10:$R$716,6,FALSE)),"")</f>
        <v>Return Filter Plugged</v>
      </c>
      <c r="P866" s="143" t="str">
        <f>IF($J866&lt;&gt;"",IF(VLOOKUP($J866,INSTRUMENT_LIST!$L$10:$R$716,7,FALSE)=0,"",VLOOKUP($J866,INSTRUMENT_LIST!$L$10:$R$716,7,FALSE)),"")</f>
        <v>Switch</v>
      </c>
      <c r="Q866" s="143" t="str">
        <f t="shared" si="324"/>
        <v xml:space="preserve">Shiploader 3 Coal Spout HPU1 Return Filter Plugged Switch </v>
      </c>
      <c r="R866" s="161"/>
      <c r="S866" s="161"/>
      <c r="T866" s="161"/>
      <c r="U866" s="160"/>
      <c r="V866" s="160"/>
      <c r="W866" s="160"/>
      <c r="X866" s="160"/>
      <c r="Y866" s="160"/>
      <c r="Z866" s="160"/>
      <c r="AA866" s="160"/>
      <c r="AB866" s="68" t="str">
        <f t="shared" si="325"/>
        <v>DI_1202.10</v>
      </c>
      <c r="AC866" s="55"/>
      <c r="AD866" s="55"/>
      <c r="AE866" s="38" t="str">
        <f t="shared" si="322"/>
        <v>SL3-BH-RCP1</v>
      </c>
    </row>
    <row r="867" spans="1:31" ht="15" customHeight="1" x14ac:dyDescent="0.25">
      <c r="A867" s="263" t="s">
        <v>9</v>
      </c>
      <c r="B867" s="253" t="s">
        <v>373</v>
      </c>
      <c r="C867" s="146">
        <v>12</v>
      </c>
      <c r="D867" s="70" t="str">
        <f t="shared" si="326"/>
        <v>02</v>
      </c>
      <c r="E867" s="70" t="s">
        <v>392</v>
      </c>
      <c r="F867" s="29" t="str">
        <f>IFERROR(CONCATENATE(VLOOKUP(G867,'LOOK-UP TABLES'!$E$9:$J$32,5,FALSE),C867,D867,VLOOKUP(G867,'LOOK-UP TABLES'!$E$9:$J$32,6,FALSE),E867),"")</f>
        <v>I_1202-11</v>
      </c>
      <c r="G867" s="71" t="s">
        <v>1045</v>
      </c>
      <c r="H867" s="26" t="str">
        <f>IFERROR(VLOOKUP(G867,'LOOK-UP TABLES'!$E$9:$J$32,2,FALSE),"")</f>
        <v>DI</v>
      </c>
      <c r="I867" s="29" t="str">
        <f>IFERROR(VLOOKUP(G867,'LOOK-UP TABLES'!$E$9:$J$32,3,FALSE),"")</f>
        <v>24VDC</v>
      </c>
      <c r="J867" s="21"/>
      <c r="K867" s="55" t="str">
        <f t="shared" si="328"/>
        <v>SPARE</v>
      </c>
      <c r="L867" s="76"/>
      <c r="M867" s="143" t="str">
        <f>IF($J867&lt;&gt;"",IF(VLOOKUP($J867,INSTRUMENT_LIST!$L$10:$R$716,3,FALSE)=0,"",VLOOKUP($J867,INSTRUMENT_LIST!$L$10:$R$716,3,FALSE)),"")</f>
        <v/>
      </c>
      <c r="N867" s="143" t="str">
        <f>IF($J867&lt;&gt;"",IF(VLOOKUP($J867,INSTRUMENT_LIST!$L$10:$R$716,4,FALSE)=0,"",VLOOKUP($J867,INSTRUMENT_LIST!$L$10:$R$716,4,FALSE)),"")&amp;" "&amp;IF($J867&lt;&gt;"",IF(VLOOKUP($J867,INSTRUMENT_LIST!$L$10:$R$716,5,FALSE)=0,"",SUBSTITUTE(VLOOKUP($J867,INSTRUMENT_LIST!$L$10:$R$716,5,FALSE),"LOCAL CONTROL STATION","LCS")),"")</f>
        <v xml:space="preserve"> </v>
      </c>
      <c r="O867" s="143" t="str">
        <f>IF($J867&lt;&gt;"",IF(VLOOKUP($J867,INSTRUMENT_LIST!$L$10:$R$716,6,FALSE)=0,"",VLOOKUP($J867,INSTRUMENT_LIST!$L$10:$R$716,6,FALSE)),"")</f>
        <v/>
      </c>
      <c r="P867" s="143" t="str">
        <f>IF($J867&lt;&gt;"",IF(VLOOKUP($J867,INSTRUMENT_LIST!$L$10:$R$716,7,FALSE)=0,"",VLOOKUP($J867,INSTRUMENT_LIST!$L$10:$R$716,7,FALSE)),"")</f>
        <v/>
      </c>
      <c r="Q867" s="143" t="str">
        <f t="shared" si="324"/>
        <v xml:space="preserve">  </v>
      </c>
      <c r="R867" s="161"/>
      <c r="S867" s="161"/>
      <c r="T867" s="161"/>
      <c r="U867" s="160"/>
      <c r="V867" s="160"/>
      <c r="W867" s="160"/>
      <c r="X867" s="160"/>
      <c r="Y867" s="160"/>
      <c r="Z867" s="160"/>
      <c r="AA867" s="160"/>
      <c r="AB867" s="68" t="str">
        <f t="shared" si="325"/>
        <v>DI_1202.11</v>
      </c>
      <c r="AC867" s="55"/>
      <c r="AD867" s="55"/>
      <c r="AE867" s="38" t="str">
        <f t="shared" si="322"/>
        <v>SL3-BH-RCP1</v>
      </c>
    </row>
    <row r="868" spans="1:31" ht="15" customHeight="1" x14ac:dyDescent="0.25">
      <c r="A868" s="263" t="s">
        <v>9</v>
      </c>
      <c r="B868" s="253" t="s">
        <v>373</v>
      </c>
      <c r="C868" s="146">
        <v>12</v>
      </c>
      <c r="D868" s="70" t="str">
        <f t="shared" si="326"/>
        <v>02</v>
      </c>
      <c r="E868" s="70" t="s">
        <v>396</v>
      </c>
      <c r="F868" s="29" t="str">
        <f>IFERROR(CONCATENATE(VLOOKUP(G868,'LOOK-UP TABLES'!$E$9:$J$32,5,FALSE),C868,D868,VLOOKUP(G868,'LOOK-UP TABLES'!$E$9:$J$32,6,FALSE),E868),"")</f>
        <v>I_1202-12</v>
      </c>
      <c r="G868" s="71" t="s">
        <v>1045</v>
      </c>
      <c r="H868" s="26" t="str">
        <f>IFERROR(VLOOKUP(G868,'LOOK-UP TABLES'!$E$9:$J$32,2,FALSE),"")</f>
        <v>DI</v>
      </c>
      <c r="I868" s="29" t="str">
        <f>IFERROR(VLOOKUP(G868,'LOOK-UP TABLES'!$E$9:$J$32,3,FALSE),"")</f>
        <v>24VDC</v>
      </c>
      <c r="J868" s="138"/>
      <c r="K868" s="55" t="str">
        <f t="shared" si="328"/>
        <v>SPARE</v>
      </c>
      <c r="L868" s="76"/>
      <c r="M868" s="143" t="str">
        <f>IF($J868&lt;&gt;"",IF(VLOOKUP($J868,INSTRUMENT_LIST!$L$10:$R$716,3,FALSE)=0,"",VLOOKUP($J868,INSTRUMENT_LIST!$L$10:$R$716,3,FALSE)),"")</f>
        <v/>
      </c>
      <c r="N868" s="143" t="str">
        <f>IF($J868&lt;&gt;"",IF(VLOOKUP($J868,INSTRUMENT_LIST!$L$10:$R$716,4,FALSE)=0,"",VLOOKUP($J868,INSTRUMENT_LIST!$L$10:$R$716,4,FALSE)),"")&amp;" "&amp;IF($J868&lt;&gt;"",IF(VLOOKUP($J868,INSTRUMENT_LIST!$L$10:$R$716,5,FALSE)=0,"",SUBSTITUTE(VLOOKUP($J868,INSTRUMENT_LIST!$L$10:$R$716,5,FALSE),"LOCAL CONTROL STATION","LCS")),"")</f>
        <v xml:space="preserve"> </v>
      </c>
      <c r="O868" s="143" t="str">
        <f>IF($J868&lt;&gt;"",IF(VLOOKUP($J868,INSTRUMENT_LIST!$L$10:$R$716,6,FALSE)=0,"",VLOOKUP($J868,INSTRUMENT_LIST!$L$10:$R$716,6,FALSE)),"")</f>
        <v/>
      </c>
      <c r="P868" s="143" t="str">
        <f>IF($J868&lt;&gt;"",IF(VLOOKUP($J868,INSTRUMENT_LIST!$L$10:$R$716,7,FALSE)=0,"",VLOOKUP($J868,INSTRUMENT_LIST!$L$10:$R$716,7,FALSE)),"")</f>
        <v/>
      </c>
      <c r="Q868" s="143" t="str">
        <f t="shared" si="324"/>
        <v xml:space="preserve">  </v>
      </c>
      <c r="R868" s="161"/>
      <c r="S868" s="161"/>
      <c r="T868" s="161"/>
      <c r="U868" s="160"/>
      <c r="V868" s="160"/>
      <c r="W868" s="160"/>
      <c r="X868" s="160"/>
      <c r="Y868" s="160"/>
      <c r="Z868" s="160"/>
      <c r="AA868" s="160"/>
      <c r="AB868" s="68" t="str">
        <f t="shared" si="325"/>
        <v>DI_1202.12</v>
      </c>
      <c r="AC868" s="55"/>
      <c r="AD868" s="55"/>
      <c r="AE868" s="38" t="str">
        <f t="shared" si="322"/>
        <v>SL3-BH-RCP1</v>
      </c>
    </row>
    <row r="869" spans="1:31" ht="15" customHeight="1" x14ac:dyDescent="0.25">
      <c r="A869" s="263" t="s">
        <v>9</v>
      </c>
      <c r="B869" s="253" t="s">
        <v>373</v>
      </c>
      <c r="C869" s="146">
        <v>12</v>
      </c>
      <c r="D869" s="70" t="str">
        <f t="shared" si="326"/>
        <v>02</v>
      </c>
      <c r="E869" s="70" t="s">
        <v>586</v>
      </c>
      <c r="F869" s="29" t="str">
        <f>IFERROR(CONCATENATE(VLOOKUP(G869,'LOOK-UP TABLES'!$E$9:$J$32,5,FALSE),C869,D869,VLOOKUP(G869,'LOOK-UP TABLES'!$E$9:$J$32,6,FALSE),E869),"")</f>
        <v>I_1202-13</v>
      </c>
      <c r="G869" s="71" t="s">
        <v>1045</v>
      </c>
      <c r="H869" s="26" t="str">
        <f>IFERROR(VLOOKUP(G869,'LOOK-UP TABLES'!$E$9:$J$32,2,FALSE),"")</f>
        <v>DI</v>
      </c>
      <c r="I869" s="29" t="str">
        <f>IFERROR(VLOOKUP(G869,'LOOK-UP TABLES'!$E$9:$J$32,3,FALSE),"")</f>
        <v>24VDC</v>
      </c>
      <c r="J869" s="138"/>
      <c r="K869" s="55" t="str">
        <f t="shared" si="328"/>
        <v>SPARE</v>
      </c>
      <c r="L869" s="76"/>
      <c r="M869" s="143" t="str">
        <f>IF($J869&lt;&gt;"",IF(VLOOKUP($J869,INSTRUMENT_LIST!$L$10:$R$716,3,FALSE)=0,"",VLOOKUP($J869,INSTRUMENT_LIST!$L$10:$R$716,3,FALSE)),"")</f>
        <v/>
      </c>
      <c r="N869" s="143" t="str">
        <f>IF($J869&lt;&gt;"",IF(VLOOKUP($J869,INSTRUMENT_LIST!$L$10:$R$716,4,FALSE)=0,"",VLOOKUP($J869,INSTRUMENT_LIST!$L$10:$R$716,4,FALSE)),"")&amp;" "&amp;IF($J869&lt;&gt;"",IF(VLOOKUP($J869,INSTRUMENT_LIST!$L$10:$R$716,5,FALSE)=0,"",SUBSTITUTE(VLOOKUP($J869,INSTRUMENT_LIST!$L$10:$R$716,5,FALSE),"LOCAL CONTROL STATION","LCS")),"")</f>
        <v xml:space="preserve"> </v>
      </c>
      <c r="O869" s="143" t="str">
        <f>IF($J869&lt;&gt;"",IF(VLOOKUP($J869,INSTRUMENT_LIST!$L$10:$R$716,6,FALSE)=0,"",VLOOKUP($J869,INSTRUMENT_LIST!$L$10:$R$716,6,FALSE)),"")</f>
        <v/>
      </c>
      <c r="P869" s="143" t="str">
        <f>IF($J869&lt;&gt;"",IF(VLOOKUP($J869,INSTRUMENT_LIST!$L$10:$R$716,7,FALSE)=0,"",VLOOKUP($J869,INSTRUMENT_LIST!$L$10:$R$716,7,FALSE)),"")</f>
        <v/>
      </c>
      <c r="Q869" s="143" t="str">
        <f t="shared" si="324"/>
        <v xml:space="preserve">  </v>
      </c>
      <c r="R869" s="161"/>
      <c r="S869" s="161"/>
      <c r="T869" s="161"/>
      <c r="U869" s="160"/>
      <c r="V869" s="160"/>
      <c r="W869" s="160"/>
      <c r="X869" s="160"/>
      <c r="Y869" s="160"/>
      <c r="Z869" s="160"/>
      <c r="AA869" s="160"/>
      <c r="AB869" s="68" t="str">
        <f t="shared" si="325"/>
        <v>DI_1202.13</v>
      </c>
      <c r="AC869" s="55"/>
      <c r="AD869" s="55"/>
      <c r="AE869" s="38" t="str">
        <f t="shared" si="322"/>
        <v>SL3-BH-RCP1</v>
      </c>
    </row>
    <row r="870" spans="1:31" ht="15" customHeight="1" x14ac:dyDescent="0.25">
      <c r="A870" s="263" t="s">
        <v>9</v>
      </c>
      <c r="B870" s="253" t="s">
        <v>373</v>
      </c>
      <c r="C870" s="146">
        <v>12</v>
      </c>
      <c r="D870" s="70" t="str">
        <f t="shared" si="326"/>
        <v>02</v>
      </c>
      <c r="E870" s="70" t="s">
        <v>589</v>
      </c>
      <c r="F870" s="29" t="str">
        <f>IFERROR(CONCATENATE(VLOOKUP(G870,'LOOK-UP TABLES'!$E$9:$J$32,5,FALSE),C870,D870,VLOOKUP(G870,'LOOK-UP TABLES'!$E$9:$J$32,6,FALSE),E870),"")</f>
        <v>I_1202-14</v>
      </c>
      <c r="G870" s="71" t="s">
        <v>1045</v>
      </c>
      <c r="H870" s="26" t="str">
        <f>IFERROR(VLOOKUP(G870,'LOOK-UP TABLES'!$E$9:$J$32,2,FALSE),"")</f>
        <v>DI</v>
      </c>
      <c r="I870" s="29" t="str">
        <f>IFERROR(VLOOKUP(G870,'LOOK-UP TABLES'!$E$9:$J$32,3,FALSE),"")</f>
        <v>24VDC</v>
      </c>
      <c r="J870" s="21"/>
      <c r="K870" s="55" t="str">
        <f t="shared" si="328"/>
        <v>SPARE</v>
      </c>
      <c r="L870" s="72"/>
      <c r="M870" s="143" t="str">
        <f>IF($J870&lt;&gt;"",IF(VLOOKUP($J870,INSTRUMENT_LIST!$L$10:$R$716,3,FALSE)=0,"",VLOOKUP($J870,INSTRUMENT_LIST!$L$10:$R$716,3,FALSE)),"")</f>
        <v/>
      </c>
      <c r="N870" s="143" t="str">
        <f>IF($J870&lt;&gt;"",IF(VLOOKUP($J870,INSTRUMENT_LIST!$L$10:$R$716,4,FALSE)=0,"",VLOOKUP($J870,INSTRUMENT_LIST!$L$10:$R$716,4,FALSE)),"")&amp;" "&amp;IF($J870&lt;&gt;"",IF(VLOOKUP($J870,INSTRUMENT_LIST!$L$10:$R$716,5,FALSE)=0,"",SUBSTITUTE(VLOOKUP($J870,INSTRUMENT_LIST!$L$10:$R$716,5,FALSE),"LOCAL CONTROL STATION","LCS")),"")</f>
        <v xml:space="preserve"> </v>
      </c>
      <c r="O870" s="143" t="str">
        <f>IF($J870&lt;&gt;"",IF(VLOOKUP($J870,INSTRUMENT_LIST!$L$10:$R$716,6,FALSE)=0,"",VLOOKUP($J870,INSTRUMENT_LIST!$L$10:$R$716,6,FALSE)),"")</f>
        <v/>
      </c>
      <c r="P870" s="143" t="str">
        <f>IF($J870&lt;&gt;"",IF(VLOOKUP($J870,INSTRUMENT_LIST!$L$10:$R$716,7,FALSE)=0,"",VLOOKUP($J870,INSTRUMENT_LIST!$L$10:$R$716,7,FALSE)),"")</f>
        <v/>
      </c>
      <c r="Q870" s="143" t="str">
        <f t="shared" si="324"/>
        <v xml:space="preserve">  </v>
      </c>
      <c r="R870" s="160"/>
      <c r="S870" s="160"/>
      <c r="T870" s="160"/>
      <c r="U870" s="160"/>
      <c r="V870" s="160"/>
      <c r="W870" s="160"/>
      <c r="X870" s="160"/>
      <c r="Y870" s="160"/>
      <c r="Z870" s="160"/>
      <c r="AA870" s="160"/>
      <c r="AB870" s="68" t="str">
        <f t="shared" si="325"/>
        <v>DI_1202.14</v>
      </c>
      <c r="AC870" s="55"/>
      <c r="AD870" s="55"/>
      <c r="AE870" s="38" t="str">
        <f t="shared" si="322"/>
        <v>SL3-BH-RCP1</v>
      </c>
    </row>
    <row r="871" spans="1:31" ht="15" customHeight="1" x14ac:dyDescent="0.25">
      <c r="A871" s="263" t="s">
        <v>9</v>
      </c>
      <c r="B871" s="253" t="s">
        <v>373</v>
      </c>
      <c r="C871" s="146">
        <v>12</v>
      </c>
      <c r="D871" s="70" t="str">
        <f t="shared" si="326"/>
        <v>02</v>
      </c>
      <c r="E871" s="70" t="s">
        <v>591</v>
      </c>
      <c r="F871" s="29" t="str">
        <f>IFERROR(CONCATENATE(VLOOKUP(G871,'LOOK-UP TABLES'!$E$9:$J$32,5,FALSE),C871,D871,VLOOKUP(G871,'LOOK-UP TABLES'!$E$9:$J$32,6,FALSE),E871),"")</f>
        <v>I_1202-15</v>
      </c>
      <c r="G871" s="71" t="s">
        <v>1045</v>
      </c>
      <c r="H871" s="26" t="str">
        <f>IFERROR(VLOOKUP(G871,'LOOK-UP TABLES'!$E$9:$J$32,2,FALSE),"")</f>
        <v>DI</v>
      </c>
      <c r="I871" s="29" t="str">
        <f>IFERROR(VLOOKUP(G871,'LOOK-UP TABLES'!$E$9:$J$32,3,FALSE),"")</f>
        <v>24VDC</v>
      </c>
      <c r="J871" s="21"/>
      <c r="K871" s="55" t="str">
        <f t="shared" si="328"/>
        <v>SPARE</v>
      </c>
      <c r="L871" s="72"/>
      <c r="M871" s="143" t="str">
        <f>IF($J871&lt;&gt;"",IF(VLOOKUP($J871,INSTRUMENT_LIST!$L$10:$R$716,3,FALSE)=0,"",VLOOKUP($J871,INSTRUMENT_LIST!$L$10:$R$716,3,FALSE)),"")</f>
        <v/>
      </c>
      <c r="N871" s="143" t="str">
        <f>IF($J871&lt;&gt;"",IF(VLOOKUP($J871,INSTRUMENT_LIST!$L$10:$R$716,4,FALSE)=0,"",VLOOKUP($J871,INSTRUMENT_LIST!$L$10:$R$716,4,FALSE)),"")&amp;" "&amp;IF($J871&lt;&gt;"",IF(VLOOKUP($J871,INSTRUMENT_LIST!$L$10:$R$716,5,FALSE)=0,"",SUBSTITUTE(VLOOKUP($J871,INSTRUMENT_LIST!$L$10:$R$716,5,FALSE),"LOCAL CONTROL STATION","LCS")),"")</f>
        <v xml:space="preserve"> </v>
      </c>
      <c r="O871" s="143" t="str">
        <f>IF($J871&lt;&gt;"",IF(VLOOKUP($J871,INSTRUMENT_LIST!$L$10:$R$716,6,FALSE)=0,"",VLOOKUP($J871,INSTRUMENT_LIST!$L$10:$R$716,6,FALSE)),"")</f>
        <v/>
      </c>
      <c r="P871" s="143" t="str">
        <f>IF($J871&lt;&gt;"",IF(VLOOKUP($J871,INSTRUMENT_LIST!$L$10:$R$716,7,FALSE)=0,"",VLOOKUP($J871,INSTRUMENT_LIST!$L$10:$R$716,7,FALSE)),"")</f>
        <v/>
      </c>
      <c r="Q871" s="143" t="str">
        <f t="shared" si="324"/>
        <v xml:space="preserve">  </v>
      </c>
      <c r="R871" s="160"/>
      <c r="S871" s="160"/>
      <c r="T871" s="160"/>
      <c r="U871" s="160"/>
      <c r="V871" s="160"/>
      <c r="W871" s="160"/>
      <c r="X871" s="160"/>
      <c r="Y871" s="160"/>
      <c r="Z871" s="160"/>
      <c r="AA871" s="160"/>
      <c r="AB871" s="68" t="str">
        <f t="shared" si="325"/>
        <v>DI_1202.15</v>
      </c>
      <c r="AC871" s="55"/>
      <c r="AD871" s="55"/>
      <c r="AE871" s="38" t="str">
        <f t="shared" si="322"/>
        <v>SL3-BH-RCP1</v>
      </c>
    </row>
    <row r="872" spans="1:31" ht="15" customHeight="1" x14ac:dyDescent="0.25">
      <c r="A872" s="321" t="s">
        <v>9</v>
      </c>
      <c r="B872" s="322" t="s">
        <v>373</v>
      </c>
      <c r="C872" s="323">
        <v>12</v>
      </c>
      <c r="D872" s="324" t="s">
        <v>660</v>
      </c>
      <c r="E872" s="325"/>
      <c r="F872" s="325"/>
      <c r="G872" s="325" t="s">
        <v>833</v>
      </c>
      <c r="H872" s="326"/>
      <c r="I872" s="325" t="s">
        <v>793</v>
      </c>
      <c r="J872" s="327"/>
      <c r="K872" s="328"/>
      <c r="L872" s="329"/>
      <c r="M872" s="326"/>
      <c r="N872" s="326"/>
      <c r="O872" s="325"/>
      <c r="P872" s="325"/>
      <c r="Q872" s="325"/>
      <c r="R872" s="325"/>
      <c r="S872" s="325"/>
      <c r="T872" s="325"/>
      <c r="U872" s="325"/>
      <c r="V872" s="325"/>
      <c r="W872" s="325"/>
      <c r="X872" s="325"/>
      <c r="Y872" s="325"/>
      <c r="Z872" s="325"/>
      <c r="AA872" s="325"/>
      <c r="AB872" s="325"/>
      <c r="AC872" s="323"/>
      <c r="AD872" s="330"/>
      <c r="AE872" s="38" t="str">
        <f t="shared" si="322"/>
        <v>SL3-BH-RCP1</v>
      </c>
    </row>
    <row r="873" spans="1:31" ht="15" customHeight="1" x14ac:dyDescent="0.25">
      <c r="B873" s="254"/>
      <c r="C873" s="57"/>
      <c r="D873" s="59"/>
      <c r="E873" s="38"/>
      <c r="F873" s="38"/>
      <c r="G873" s="38"/>
      <c r="I873" s="38"/>
      <c r="J873" s="22"/>
      <c r="O873" s="78"/>
      <c r="P873" s="36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57"/>
      <c r="AD873" s="57"/>
    </row>
    <row r="874" spans="1:31" ht="15" customHeight="1" x14ac:dyDescent="0.25">
      <c r="A874" s="263" t="s">
        <v>9</v>
      </c>
      <c r="B874" s="253" t="s">
        <v>373</v>
      </c>
      <c r="C874" s="146">
        <v>12</v>
      </c>
      <c r="D874" s="73" t="s">
        <v>661</v>
      </c>
      <c r="E874" s="70" t="s">
        <v>786</v>
      </c>
      <c r="F874" s="29" t="str">
        <f>IFERROR(CONCATENATE(VLOOKUP(G874,'LOOK-UP TABLES'!$E$9:$J$32,5,FALSE),C874,D874,VLOOKUP(G874,'LOOK-UP TABLES'!$E$9:$J$32,6,FALSE),E874),"")</f>
        <v>I_1203-00</v>
      </c>
      <c r="G874" s="71" t="s">
        <v>1018</v>
      </c>
      <c r="H874" s="26" t="str">
        <f>IFERROR(VLOOKUP(G874,'LOOK-UP TABLES'!$E$9:$J$32,2,FALSE),"")</f>
        <v>DI</v>
      </c>
      <c r="I874" s="29" t="str">
        <f>IFERROR(VLOOKUP(G874,'LOOK-UP TABLES'!$E$9:$J$32,3,FALSE),"")</f>
        <v>120V</v>
      </c>
      <c r="J874" s="75" t="s">
        <v>1259</v>
      </c>
      <c r="K874" s="513" t="str">
        <f t="shared" ref="K874:K889" si="329">IF(J874&lt;&gt;"",CONCATENATE(J874,L874),"SPARE")</f>
        <v>SL3-SP1-HPU1-LSL1</v>
      </c>
      <c r="L874" s="72"/>
      <c r="M874" s="143" t="str">
        <f>IF($J874&lt;&gt;"",IF(VLOOKUP($J874,INSTRUMENT_LIST!$L$10:$R$716,3,FALSE)=0,"",VLOOKUP($J874,INSTRUMENT_LIST!$L$10:$R$716,3,FALSE)),"")</f>
        <v>Shiploader 3</v>
      </c>
      <c r="N874" s="143" t="str">
        <f>IF($J874&lt;&gt;"",IF(VLOOKUP($J874,INSTRUMENT_LIST!$L$10:$R$716,4,FALSE)=0,"",VLOOKUP($J874,INSTRUMENT_LIST!$L$10:$R$716,4,FALSE)),"")&amp;" "&amp;IF($J874&lt;&gt;"",IF(VLOOKUP($J874,INSTRUMENT_LIST!$L$10:$R$716,5,FALSE)=0,"",SUBSTITUTE(VLOOKUP($J874,INSTRUMENT_LIST!$L$10:$R$716,5,FALSE),"LOCAL CONTROL STATION","LCS")),"")</f>
        <v>Coal Spout HPU1</v>
      </c>
      <c r="O874" s="143" t="str">
        <f>IF($J874&lt;&gt;"",IF(VLOOKUP($J874,INSTRUMENT_LIST!$L$10:$R$716,6,FALSE)=0,"",VLOOKUP($J874,INSTRUMENT_LIST!$L$10:$R$716,6,FALSE)),"")</f>
        <v>Low Oil Warning</v>
      </c>
      <c r="P874" s="143" t="str">
        <f>IF($J874&lt;&gt;"",IF(VLOOKUP($J874,INSTRUMENT_LIST!$L$10:$R$716,7,FALSE)=0,"",VLOOKUP($J874,INSTRUMENT_LIST!$L$10:$R$716,7,FALSE)),"")</f>
        <v>Level Switch</v>
      </c>
      <c r="Q874" s="143" t="str">
        <f t="shared" ref="Q874:Q889" si="330">CONCATENATE(M874,IF(M874&lt;&gt;""," ",""),N874,IF(N874&lt;&gt;""," ",""),O874,IF(O874&lt;&gt;""," ",""),P874,IF(P874&lt;&gt;""," ",""))</f>
        <v xml:space="preserve">Shiploader 3 Coal Spout HPU1 Low Oil Warning Level Switch </v>
      </c>
      <c r="R874" s="160"/>
      <c r="S874" s="160"/>
      <c r="T874" s="160"/>
      <c r="U874" s="160"/>
      <c r="V874" s="160"/>
      <c r="W874" s="160"/>
      <c r="X874" s="160"/>
      <c r="Y874" s="160"/>
      <c r="Z874" s="160"/>
      <c r="AA874" s="160"/>
      <c r="AB874" s="68" t="str">
        <f t="shared" ref="AB874:AB889" si="331">IF((OR(H874="AI",H874="AO")),CONCATENATE(H874,"_",C874,D874,"_CH[",E874,"]"),CONCATENATE(H874,"_",C874,D874,".",E874))</f>
        <v>DI_1203.00</v>
      </c>
      <c r="AC874" s="75"/>
      <c r="AD874" s="55"/>
      <c r="AE874" s="38" t="str">
        <f t="shared" ref="AE874:AE890" si="332">B874</f>
        <v>SL3-BH-RCP1</v>
      </c>
    </row>
    <row r="875" spans="1:31" ht="15" customHeight="1" x14ac:dyDescent="0.25">
      <c r="A875" s="263" t="s">
        <v>9</v>
      </c>
      <c r="B875" s="253" t="s">
        <v>373</v>
      </c>
      <c r="C875" s="146">
        <v>12</v>
      </c>
      <c r="D875" s="70" t="str">
        <f t="shared" ref="D875:D889" si="333">D874</f>
        <v>03</v>
      </c>
      <c r="E875" s="70" t="s">
        <v>645</v>
      </c>
      <c r="F875" s="29" t="str">
        <f>IFERROR(CONCATENATE(VLOOKUP(G875,'LOOK-UP TABLES'!$E$9:$J$32,5,FALSE),C875,D875,VLOOKUP(G875,'LOOK-UP TABLES'!$E$9:$J$32,6,FALSE),E875),"")</f>
        <v>I_1203-01</v>
      </c>
      <c r="G875" s="71" t="s">
        <v>1018</v>
      </c>
      <c r="H875" s="26" t="str">
        <f>IFERROR(VLOOKUP(G875,'LOOK-UP TABLES'!$E$9:$J$32,2,FALSE),"")</f>
        <v>DI</v>
      </c>
      <c r="I875" s="29" t="str">
        <f>IFERROR(VLOOKUP(G875,'LOOK-UP TABLES'!$E$9:$J$32,3,FALSE),"")</f>
        <v>120V</v>
      </c>
      <c r="J875" s="75" t="s">
        <v>1260</v>
      </c>
      <c r="K875" s="513" t="str">
        <f t="shared" si="329"/>
        <v>SL3-SP1-HPU1-LSLL1</v>
      </c>
      <c r="L875" s="72"/>
      <c r="M875" s="143" t="str">
        <f>IF($J875&lt;&gt;"",IF(VLOOKUP($J875,INSTRUMENT_LIST!$L$10:$R$716,3,FALSE)=0,"",VLOOKUP($J875,INSTRUMENT_LIST!$L$10:$R$716,3,FALSE)),"")</f>
        <v>Shiploader 3</v>
      </c>
      <c r="N875" s="143" t="str">
        <f>IF($J875&lt;&gt;"",IF(VLOOKUP($J875,INSTRUMENT_LIST!$L$10:$R$716,4,FALSE)=0,"",VLOOKUP($J875,INSTRUMENT_LIST!$L$10:$R$716,4,FALSE)),"")&amp;" "&amp;IF($J875&lt;&gt;"",IF(VLOOKUP($J875,INSTRUMENT_LIST!$L$10:$R$716,5,FALSE)=0,"",SUBSTITUTE(VLOOKUP($J875,INSTRUMENT_LIST!$L$10:$R$716,5,FALSE),"LOCAL CONTROL STATION","LCS")),"")</f>
        <v>Coal Spout HPU1</v>
      </c>
      <c r="O875" s="143" t="str">
        <f>IF($J875&lt;&gt;"",IF(VLOOKUP($J875,INSTRUMENT_LIST!$L$10:$R$716,6,FALSE)=0,"",VLOOKUP($J875,INSTRUMENT_LIST!$L$10:$R$716,6,FALSE)),"")</f>
        <v>Low Low Oil Shutdown</v>
      </c>
      <c r="P875" s="143" t="str">
        <f>IF($J875&lt;&gt;"",IF(VLOOKUP($J875,INSTRUMENT_LIST!$L$10:$R$716,7,FALSE)=0,"",VLOOKUP($J875,INSTRUMENT_LIST!$L$10:$R$716,7,FALSE)),"")</f>
        <v>Level Switch</v>
      </c>
      <c r="Q875" s="143" t="str">
        <f t="shared" si="330"/>
        <v xml:space="preserve">Shiploader 3 Coal Spout HPU1 Low Low Oil Shutdown Level Switch </v>
      </c>
      <c r="R875" s="161"/>
      <c r="S875" s="161"/>
      <c r="T875" s="161"/>
      <c r="U875" s="160"/>
      <c r="V875" s="160"/>
      <c r="W875" s="160"/>
      <c r="X875" s="160"/>
      <c r="Y875" s="160"/>
      <c r="Z875" s="160"/>
      <c r="AA875" s="160"/>
      <c r="AB875" s="68" t="str">
        <f t="shared" si="331"/>
        <v>DI_1203.01</v>
      </c>
      <c r="AC875" s="55"/>
      <c r="AD875" s="55"/>
      <c r="AE875" s="38" t="str">
        <f t="shared" si="332"/>
        <v>SL3-BH-RCP1</v>
      </c>
    </row>
    <row r="876" spans="1:31" ht="15" customHeight="1" x14ac:dyDescent="0.25">
      <c r="A876" s="263" t="s">
        <v>9</v>
      </c>
      <c r="B876" s="253" t="s">
        <v>373</v>
      </c>
      <c r="C876" s="146">
        <v>12</v>
      </c>
      <c r="D876" s="70" t="str">
        <f t="shared" si="333"/>
        <v>03</v>
      </c>
      <c r="E876" s="70" t="s">
        <v>660</v>
      </c>
      <c r="F876" s="29" t="str">
        <f>IFERROR(CONCATENATE(VLOOKUP(G876,'LOOK-UP TABLES'!$E$9:$J$32,5,FALSE),C876,D876,VLOOKUP(G876,'LOOK-UP TABLES'!$E$9:$J$32,6,FALSE),E876),"")</f>
        <v>I_1203-02</v>
      </c>
      <c r="G876" s="71" t="s">
        <v>1018</v>
      </c>
      <c r="H876" s="26" t="str">
        <f>IFERROR(VLOOKUP(G876,'LOOK-UP TABLES'!$E$9:$J$32,2,FALSE),"")</f>
        <v>DI</v>
      </c>
      <c r="I876" s="29" t="str">
        <f>IFERROR(VLOOKUP(G876,'LOOK-UP TABLES'!$E$9:$J$32,3,FALSE),"")</f>
        <v>120V</v>
      </c>
      <c r="J876" s="21" t="s">
        <v>1261</v>
      </c>
      <c r="K876" s="513" t="str">
        <f t="shared" si="329"/>
        <v>SL3-SP1-HPU1-S1</v>
      </c>
      <c r="L876" s="72"/>
      <c r="M876" s="143" t="str">
        <f>IF($J876&lt;&gt;"",IF(VLOOKUP($J876,INSTRUMENT_LIST!$L$10:$R$716,3,FALSE)=0,"",VLOOKUP($J876,INSTRUMENT_LIST!$L$10:$R$716,3,FALSE)),"")</f>
        <v>Shiploader 3</v>
      </c>
      <c r="N876" s="143" t="str">
        <f>IF($J876&lt;&gt;"",IF(VLOOKUP($J876,INSTRUMENT_LIST!$L$10:$R$716,4,FALSE)=0,"",VLOOKUP($J876,INSTRUMENT_LIST!$L$10:$R$716,4,FALSE)),"")&amp;" "&amp;IF($J876&lt;&gt;"",IF(VLOOKUP($J876,INSTRUMENT_LIST!$L$10:$R$716,5,FALSE)=0,"",SUBSTITUTE(VLOOKUP($J876,INSTRUMENT_LIST!$L$10:$R$716,5,FALSE),"LOCAL CONTROL STATION","LCS")),"")</f>
        <v>Coal Spout HPU1</v>
      </c>
      <c r="O876" s="143" t="str">
        <f>IF($J876&lt;&gt;"",IF(VLOOKUP($J876,INSTRUMENT_LIST!$L$10:$R$716,6,FALSE)=0,"",VLOOKUP($J876,INSTRUMENT_LIST!$L$10:$R$716,6,FALSE)),"")</f>
        <v xml:space="preserve">Suction Valve Open </v>
      </c>
      <c r="P876" s="143" t="str">
        <f>IF($J876&lt;&gt;"",IF(VLOOKUP($J876,INSTRUMENT_LIST!$L$10:$R$716,7,FALSE)=0,"",VLOOKUP($J876,INSTRUMENT_LIST!$L$10:$R$716,7,FALSE)),"")</f>
        <v>Switch</v>
      </c>
      <c r="Q876" s="143" t="str">
        <f t="shared" si="330"/>
        <v xml:space="preserve">Shiploader 3 Coal Spout HPU1 Suction Valve Open  Switch </v>
      </c>
      <c r="R876" s="161"/>
      <c r="S876" s="161"/>
      <c r="T876" s="161"/>
      <c r="U876" s="160"/>
      <c r="V876" s="160"/>
      <c r="W876" s="160"/>
      <c r="X876" s="160"/>
      <c r="Y876" s="160"/>
      <c r="Z876" s="160"/>
      <c r="AA876" s="160"/>
      <c r="AB876" s="68" t="str">
        <f t="shared" si="331"/>
        <v>DI_1203.02</v>
      </c>
      <c r="AC876" s="55"/>
      <c r="AD876" s="55"/>
      <c r="AE876" s="38" t="str">
        <f t="shared" si="332"/>
        <v>SL3-BH-RCP1</v>
      </c>
    </row>
    <row r="877" spans="1:31" ht="15" customHeight="1" x14ac:dyDescent="0.25">
      <c r="A877" s="263" t="s">
        <v>9</v>
      </c>
      <c r="B877" s="253" t="s">
        <v>373</v>
      </c>
      <c r="C877" s="146">
        <v>12</v>
      </c>
      <c r="D877" s="70" t="str">
        <f t="shared" si="333"/>
        <v>03</v>
      </c>
      <c r="E877" s="70" t="s">
        <v>661</v>
      </c>
      <c r="F877" s="29" t="str">
        <f>IFERROR(CONCATENATE(VLOOKUP(G877,'LOOK-UP TABLES'!$E$9:$J$32,5,FALSE),C877,D877,VLOOKUP(G877,'LOOK-UP TABLES'!$E$9:$J$32,6,FALSE),E877),"")</f>
        <v>I_1203-03</v>
      </c>
      <c r="G877" s="71" t="s">
        <v>1018</v>
      </c>
      <c r="H877" s="26" t="str">
        <f>IFERROR(VLOOKUP(G877,'LOOK-UP TABLES'!$E$9:$J$32,2,FALSE),"")</f>
        <v>DI</v>
      </c>
      <c r="I877" s="29" t="str">
        <f>IFERROR(VLOOKUP(G877,'LOOK-UP TABLES'!$E$9:$J$32,3,FALSE),"")</f>
        <v>120V</v>
      </c>
      <c r="J877" s="21" t="s">
        <v>1262</v>
      </c>
      <c r="K877" s="513" t="str">
        <f t="shared" si="329"/>
        <v>SL3-SH-ZLS01</v>
      </c>
      <c r="L877" s="72"/>
      <c r="M877" s="143" t="str">
        <f>IF($J877&lt;&gt;"",IF(VLOOKUP($J877,INSTRUMENT_LIST!$L$10:$R$716,3,FALSE)=0,"",VLOOKUP($J877,INSTRUMENT_LIST!$L$10:$R$716,3,FALSE)),"")</f>
        <v>Shiploader 3</v>
      </c>
      <c r="N877" s="143" t="str">
        <f>IF($J877&lt;&gt;"",IF(VLOOKUP($J877,INSTRUMENT_LIST!$L$10:$R$716,4,FALSE)=0,"",VLOOKUP($J877,INSTRUMENT_LIST!$L$10:$R$716,4,FALSE)),"")&amp;" "&amp;IF($J877&lt;&gt;"",IF(VLOOKUP($J877,INSTRUMENT_LIST!$L$10:$R$716,5,FALSE)=0,"",SUBSTITUTE(VLOOKUP($J877,INSTRUMENT_LIST!$L$10:$R$716,5,FALSE),"LOCAL CONTROL STATION","LCS")),"")</f>
        <v>Shuttle (Carriage) Washdown Limit switch</v>
      </c>
      <c r="O877" s="143" t="str">
        <f>IF($J877&lt;&gt;"",IF(VLOOKUP($J877,INSTRUMENT_LIST!$L$10:$R$716,6,FALSE)=0,"",VLOOKUP($J877,INSTRUMENT_LIST!$L$10:$R$716,6,FALSE)),"")</f>
        <v>for camlock connection</v>
      </c>
      <c r="P877" s="143" t="str">
        <f>IF($J877&lt;&gt;"",IF(VLOOKUP($J877,INSTRUMENT_LIST!$L$10:$R$716,7,FALSE)=0,"",VLOOKUP($J877,INSTRUMENT_LIST!$L$10:$R$716,7,FALSE)),"")</f>
        <v/>
      </c>
      <c r="Q877" s="143" t="str">
        <f t="shared" si="330"/>
        <v xml:space="preserve">Shiploader 3 Shuttle (Carriage) Washdown Limit switch for camlock connection </v>
      </c>
      <c r="R877" s="160"/>
      <c r="S877" s="160"/>
      <c r="T877" s="160"/>
      <c r="U877" s="160"/>
      <c r="V877" s="160"/>
      <c r="W877" s="160"/>
      <c r="X877" s="160"/>
      <c r="Y877" s="160"/>
      <c r="Z877" s="160"/>
      <c r="AA877" s="160"/>
      <c r="AB877" s="68" t="str">
        <f t="shared" si="331"/>
        <v>DI_1203.03</v>
      </c>
      <c r="AC877" s="55"/>
      <c r="AD877" s="55"/>
      <c r="AE877" s="38" t="str">
        <f t="shared" si="332"/>
        <v>SL3-BH-RCP1</v>
      </c>
    </row>
    <row r="878" spans="1:31" ht="15" customHeight="1" x14ac:dyDescent="0.25">
      <c r="A878" s="263" t="s">
        <v>9</v>
      </c>
      <c r="B878" s="253" t="s">
        <v>373</v>
      </c>
      <c r="C878" s="146">
        <v>12</v>
      </c>
      <c r="D878" s="70" t="str">
        <f t="shared" si="333"/>
        <v>03</v>
      </c>
      <c r="E878" s="70" t="s">
        <v>676</v>
      </c>
      <c r="F878" s="29" t="str">
        <f>IFERROR(CONCATENATE(VLOOKUP(G878,'LOOK-UP TABLES'!$E$9:$J$32,5,FALSE),C878,D878,VLOOKUP(G878,'LOOK-UP TABLES'!$E$9:$J$32,6,FALSE),E878),"")</f>
        <v>I_1203-04</v>
      </c>
      <c r="G878" s="71" t="s">
        <v>1018</v>
      </c>
      <c r="H878" s="26" t="str">
        <f>IFERROR(VLOOKUP(G878,'LOOK-UP TABLES'!$E$9:$J$32,2,FALSE),"")</f>
        <v>DI</v>
      </c>
      <c r="I878" s="29" t="str">
        <f>IFERROR(VLOOKUP(G878,'LOOK-UP TABLES'!$E$9:$J$32,3,FALSE),"")</f>
        <v>120V</v>
      </c>
      <c r="J878" s="21"/>
      <c r="K878" s="55" t="str">
        <f t="shared" si="329"/>
        <v>SPARE</v>
      </c>
      <c r="L878" s="72"/>
      <c r="M878" s="143" t="str">
        <f>IF($J878&lt;&gt;"",IF(VLOOKUP($J878,INSTRUMENT_LIST!$L$10:$R$716,3,FALSE)=0,"",VLOOKUP($J878,INSTRUMENT_LIST!$L$10:$R$716,3,FALSE)),"")</f>
        <v/>
      </c>
      <c r="N878" s="143" t="str">
        <f>IF($J878&lt;&gt;"",IF(VLOOKUP($J878,INSTRUMENT_LIST!$L$10:$R$716,4,FALSE)=0,"",VLOOKUP($J878,INSTRUMENT_LIST!$L$10:$R$716,4,FALSE)),"")&amp;" "&amp;IF($J878&lt;&gt;"",IF(VLOOKUP($J878,INSTRUMENT_LIST!$L$10:$R$716,5,FALSE)=0,"",SUBSTITUTE(VLOOKUP($J878,INSTRUMENT_LIST!$L$10:$R$716,5,FALSE),"LOCAL CONTROL STATION","LCS")),"")</f>
        <v xml:space="preserve"> </v>
      </c>
      <c r="O878" s="143" t="str">
        <f>IF($J878&lt;&gt;"",IF(VLOOKUP($J878,INSTRUMENT_LIST!$L$10:$R$716,6,FALSE)=0,"",VLOOKUP($J878,INSTRUMENT_LIST!$L$10:$R$716,6,FALSE)),"")</f>
        <v/>
      </c>
      <c r="P878" s="143" t="str">
        <f>IF($J878&lt;&gt;"",IF(VLOOKUP($J878,INSTRUMENT_LIST!$L$10:$R$716,7,FALSE)=0,"",VLOOKUP($J878,INSTRUMENT_LIST!$L$10:$R$716,7,FALSE)),"")</f>
        <v/>
      </c>
      <c r="Q878" s="143" t="str">
        <f t="shared" si="330"/>
        <v xml:space="preserve">  </v>
      </c>
      <c r="R878" s="160"/>
      <c r="S878" s="160"/>
      <c r="T878" s="161"/>
      <c r="U878" s="160"/>
      <c r="V878" s="160"/>
      <c r="W878" s="160"/>
      <c r="X878" s="160"/>
      <c r="Y878" s="160"/>
      <c r="Z878" s="160"/>
      <c r="AA878" s="160"/>
      <c r="AB878" s="68" t="str">
        <f t="shared" si="331"/>
        <v>DI_1203.04</v>
      </c>
      <c r="AC878" s="55"/>
      <c r="AD878" s="55"/>
      <c r="AE878" s="38" t="str">
        <f t="shared" si="332"/>
        <v>SL3-BH-RCP1</v>
      </c>
    </row>
    <row r="879" spans="1:31" ht="15" customHeight="1" x14ac:dyDescent="0.25">
      <c r="A879" s="263" t="s">
        <v>9</v>
      </c>
      <c r="B879" s="253" t="s">
        <v>373</v>
      </c>
      <c r="C879" s="146">
        <v>12</v>
      </c>
      <c r="D879" s="70" t="str">
        <f t="shared" si="333"/>
        <v>03</v>
      </c>
      <c r="E879" s="70" t="s">
        <v>678</v>
      </c>
      <c r="F879" s="29" t="str">
        <f>IFERROR(CONCATENATE(VLOOKUP(G879,'LOOK-UP TABLES'!$E$9:$J$32,5,FALSE),C879,D879,VLOOKUP(G879,'LOOK-UP TABLES'!$E$9:$J$32,6,FALSE),E879),"")</f>
        <v>I_1203-05</v>
      </c>
      <c r="G879" s="71" t="s">
        <v>1018</v>
      </c>
      <c r="H879" s="26" t="str">
        <f>IFERROR(VLOOKUP(G879,'LOOK-UP TABLES'!$E$9:$J$32,2,FALSE),"")</f>
        <v>DI</v>
      </c>
      <c r="I879" s="29" t="str">
        <f>IFERROR(VLOOKUP(G879,'LOOK-UP TABLES'!$E$9:$J$32,3,FALSE),"")</f>
        <v>120V</v>
      </c>
      <c r="J879" s="21"/>
      <c r="K879" s="55" t="str">
        <f t="shared" si="329"/>
        <v>SPARE</v>
      </c>
      <c r="L879" s="72"/>
      <c r="M879" s="143" t="str">
        <f>IF($J879&lt;&gt;"",IF(VLOOKUP($J879,INSTRUMENT_LIST!$L$10:$R$716,3,FALSE)=0,"",VLOOKUP($J879,INSTRUMENT_LIST!$L$10:$R$716,3,FALSE)),"")</f>
        <v/>
      </c>
      <c r="N879" s="143" t="str">
        <f>IF($J879&lt;&gt;"",IF(VLOOKUP($J879,INSTRUMENT_LIST!$L$10:$R$716,4,FALSE)=0,"",VLOOKUP($J879,INSTRUMENT_LIST!$L$10:$R$716,4,FALSE)),"")&amp;" "&amp;IF($J879&lt;&gt;"",IF(VLOOKUP($J879,INSTRUMENT_LIST!$L$10:$R$716,5,FALSE)=0,"",SUBSTITUTE(VLOOKUP($J879,INSTRUMENT_LIST!$L$10:$R$716,5,FALSE),"LOCAL CONTROL STATION","LCS")),"")</f>
        <v xml:space="preserve"> </v>
      </c>
      <c r="O879" s="143" t="str">
        <f>IF($J879&lt;&gt;"",IF(VLOOKUP($J879,INSTRUMENT_LIST!$L$10:$R$716,6,FALSE)=0,"",VLOOKUP($J879,INSTRUMENT_LIST!$L$10:$R$716,6,FALSE)),"")</f>
        <v/>
      </c>
      <c r="P879" s="143" t="str">
        <f>IF($J879&lt;&gt;"",IF(VLOOKUP($J879,INSTRUMENT_LIST!$L$10:$R$716,7,FALSE)=0,"",VLOOKUP($J879,INSTRUMENT_LIST!$L$10:$R$716,7,FALSE)),"")</f>
        <v/>
      </c>
      <c r="Q879" s="143" t="str">
        <f t="shared" si="330"/>
        <v xml:space="preserve">  </v>
      </c>
      <c r="R879" s="160"/>
      <c r="S879" s="160"/>
      <c r="T879" s="160"/>
      <c r="U879" s="160"/>
      <c r="V879" s="160"/>
      <c r="W879" s="160"/>
      <c r="X879" s="160"/>
      <c r="Y879" s="160"/>
      <c r="Z879" s="160"/>
      <c r="AA879" s="160"/>
      <c r="AB879" s="68" t="str">
        <f t="shared" si="331"/>
        <v>DI_1203.05</v>
      </c>
      <c r="AC879" s="55"/>
      <c r="AD879" s="55"/>
      <c r="AE879" s="38" t="str">
        <f t="shared" si="332"/>
        <v>SL3-BH-RCP1</v>
      </c>
    </row>
    <row r="880" spans="1:31" ht="15" customHeight="1" x14ac:dyDescent="0.25">
      <c r="A880" s="263" t="s">
        <v>9</v>
      </c>
      <c r="B880" s="253" t="s">
        <v>373</v>
      </c>
      <c r="C880" s="146">
        <v>12</v>
      </c>
      <c r="D880" s="70" t="str">
        <f t="shared" si="333"/>
        <v>03</v>
      </c>
      <c r="E880" s="70" t="s">
        <v>679</v>
      </c>
      <c r="F880" s="29" t="str">
        <f>IFERROR(CONCATENATE(VLOOKUP(G880,'LOOK-UP TABLES'!$E$9:$J$32,5,FALSE),C880,D880,VLOOKUP(G880,'LOOK-UP TABLES'!$E$9:$J$32,6,FALSE),E880),"")</f>
        <v>I_1203-06</v>
      </c>
      <c r="G880" s="71" t="s">
        <v>1018</v>
      </c>
      <c r="H880" s="26" t="str">
        <f>IFERROR(VLOOKUP(G880,'LOOK-UP TABLES'!$E$9:$J$32,2,FALSE),"")</f>
        <v>DI</v>
      </c>
      <c r="I880" s="29" t="str">
        <f>IFERROR(VLOOKUP(G880,'LOOK-UP TABLES'!$E$9:$J$32,3,FALSE),"")</f>
        <v>120V</v>
      </c>
      <c r="J880" s="21"/>
      <c r="K880" s="55" t="str">
        <f t="shared" si="329"/>
        <v>SPARE</v>
      </c>
      <c r="L880" s="72"/>
      <c r="M880" s="143" t="str">
        <f>IF($J880&lt;&gt;"",IF(VLOOKUP($J880,INSTRUMENT_LIST!$L$10:$R$716,3,FALSE)=0,"",VLOOKUP($J880,INSTRUMENT_LIST!$L$10:$R$716,3,FALSE)),"")</f>
        <v/>
      </c>
      <c r="N880" s="143" t="str">
        <f>IF($J880&lt;&gt;"",IF(VLOOKUP($J880,INSTRUMENT_LIST!$L$10:$R$716,4,FALSE)=0,"",VLOOKUP($J880,INSTRUMENT_LIST!$L$10:$R$716,4,FALSE)),"")&amp;" "&amp;IF($J880&lt;&gt;"",IF(VLOOKUP($J880,INSTRUMENT_LIST!$L$10:$R$716,5,FALSE)=0,"",SUBSTITUTE(VLOOKUP($J880,INSTRUMENT_LIST!$L$10:$R$716,5,FALSE),"LOCAL CONTROL STATION","LCS")),"")</f>
        <v xml:space="preserve"> </v>
      </c>
      <c r="O880" s="143" t="str">
        <f>IF($J880&lt;&gt;"",IF(VLOOKUP($J880,INSTRUMENT_LIST!$L$10:$R$716,6,FALSE)=0,"",VLOOKUP($J880,INSTRUMENT_LIST!$L$10:$R$716,6,FALSE)),"")</f>
        <v/>
      </c>
      <c r="P880" s="143" t="str">
        <f>IF($J880&lt;&gt;"",IF(VLOOKUP($J880,INSTRUMENT_LIST!$L$10:$R$716,7,FALSE)=0,"",VLOOKUP($J880,INSTRUMENT_LIST!$L$10:$R$716,7,FALSE)),"")</f>
        <v/>
      </c>
      <c r="Q880" s="143" t="str">
        <f t="shared" si="330"/>
        <v xml:space="preserve">  </v>
      </c>
      <c r="R880" s="161"/>
      <c r="S880" s="161"/>
      <c r="T880" s="161"/>
      <c r="U880" s="160"/>
      <c r="V880" s="160"/>
      <c r="W880" s="160"/>
      <c r="X880" s="160"/>
      <c r="Y880" s="160"/>
      <c r="Z880" s="160"/>
      <c r="AA880" s="160"/>
      <c r="AB880" s="68" t="str">
        <f t="shared" si="331"/>
        <v>DI_1203.06</v>
      </c>
      <c r="AC880" s="55"/>
      <c r="AD880" s="55"/>
      <c r="AE880" s="38" t="str">
        <f t="shared" si="332"/>
        <v>SL3-BH-RCP1</v>
      </c>
    </row>
    <row r="881" spans="1:31" ht="15" customHeight="1" x14ac:dyDescent="0.25">
      <c r="A881" s="263" t="s">
        <v>9</v>
      </c>
      <c r="B881" s="253" t="s">
        <v>373</v>
      </c>
      <c r="C881" s="146">
        <v>12</v>
      </c>
      <c r="D881" s="70" t="str">
        <f t="shared" si="333"/>
        <v>03</v>
      </c>
      <c r="E881" s="70" t="s">
        <v>680</v>
      </c>
      <c r="F881" s="29" t="str">
        <f>IFERROR(CONCATENATE(VLOOKUP(G881,'LOOK-UP TABLES'!$E$9:$J$32,5,FALSE),C881,D881,VLOOKUP(G881,'LOOK-UP TABLES'!$E$9:$J$32,6,FALSE),E881),"")</f>
        <v>I_1203-07</v>
      </c>
      <c r="G881" s="71" t="s">
        <v>1018</v>
      </c>
      <c r="H881" s="26" t="str">
        <f>IFERROR(VLOOKUP(G881,'LOOK-UP TABLES'!$E$9:$J$32,2,FALSE),"")</f>
        <v>DI</v>
      </c>
      <c r="I881" s="29" t="str">
        <f>IFERROR(VLOOKUP(G881,'LOOK-UP TABLES'!$E$9:$J$32,3,FALSE),"")</f>
        <v>120V</v>
      </c>
      <c r="J881" s="21"/>
      <c r="K881" s="55" t="str">
        <f t="shared" si="329"/>
        <v>SPARE</v>
      </c>
      <c r="L881" s="72"/>
      <c r="M881" s="143" t="str">
        <f>IF($J881&lt;&gt;"",IF(VLOOKUP($J881,INSTRUMENT_LIST!$L$10:$R$716,3,FALSE)=0,"",VLOOKUP($J881,INSTRUMENT_LIST!$L$10:$R$716,3,FALSE)),"")</f>
        <v/>
      </c>
      <c r="N881" s="143" t="str">
        <f>IF($J881&lt;&gt;"",IF(VLOOKUP($J881,INSTRUMENT_LIST!$L$10:$R$716,4,FALSE)=0,"",VLOOKUP($J881,INSTRUMENT_LIST!$L$10:$R$716,4,FALSE)),"")&amp;" "&amp;IF($J881&lt;&gt;"",IF(VLOOKUP($J881,INSTRUMENT_LIST!$L$10:$R$716,5,FALSE)=0,"",SUBSTITUTE(VLOOKUP($J881,INSTRUMENT_LIST!$L$10:$R$716,5,FALSE),"LOCAL CONTROL STATION","LCS")),"")</f>
        <v xml:space="preserve"> </v>
      </c>
      <c r="O881" s="143" t="str">
        <f>IF($J881&lt;&gt;"",IF(VLOOKUP($J881,INSTRUMENT_LIST!$L$10:$R$716,6,FALSE)=0,"",VLOOKUP($J881,INSTRUMENT_LIST!$L$10:$R$716,6,FALSE)),"")</f>
        <v/>
      </c>
      <c r="P881" s="143" t="str">
        <f>IF($J881&lt;&gt;"",IF(VLOOKUP($J881,INSTRUMENT_LIST!$L$10:$R$716,7,FALSE)=0,"",VLOOKUP($J881,INSTRUMENT_LIST!$L$10:$R$716,7,FALSE)),"")</f>
        <v/>
      </c>
      <c r="Q881" s="143" t="str">
        <f t="shared" si="330"/>
        <v xml:space="preserve">  </v>
      </c>
      <c r="R881" s="160"/>
      <c r="S881" s="160"/>
      <c r="T881" s="160"/>
      <c r="U881" s="160"/>
      <c r="V881" s="160"/>
      <c r="W881" s="160"/>
      <c r="X881" s="160"/>
      <c r="Y881" s="160"/>
      <c r="Z881" s="160"/>
      <c r="AA881" s="160"/>
      <c r="AB881" s="68" t="str">
        <f t="shared" si="331"/>
        <v>DI_1203.07</v>
      </c>
      <c r="AC881" s="55"/>
      <c r="AD881" s="55"/>
      <c r="AE881" s="38" t="str">
        <f t="shared" si="332"/>
        <v>SL3-BH-RCP1</v>
      </c>
    </row>
    <row r="882" spans="1:31" ht="15" customHeight="1" x14ac:dyDescent="0.25">
      <c r="A882" s="263" t="s">
        <v>9</v>
      </c>
      <c r="B882" s="253" t="s">
        <v>373</v>
      </c>
      <c r="C882" s="146">
        <v>12</v>
      </c>
      <c r="D882" s="70" t="str">
        <f t="shared" si="333"/>
        <v>03</v>
      </c>
      <c r="E882" s="70" t="s">
        <v>682</v>
      </c>
      <c r="F882" s="29" t="str">
        <f>IFERROR(CONCATENATE(VLOOKUP(G882,'LOOK-UP TABLES'!$E$9:$J$32,5,FALSE),C882,D882,VLOOKUP(G882,'LOOK-UP TABLES'!$E$9:$J$32,6,FALSE),E882),"")</f>
        <v>I_1203-08</v>
      </c>
      <c r="G882" s="71" t="s">
        <v>1018</v>
      </c>
      <c r="H882" s="26" t="str">
        <f>IFERROR(VLOOKUP(G882,'LOOK-UP TABLES'!$E$9:$J$32,2,FALSE),"")</f>
        <v>DI</v>
      </c>
      <c r="I882" s="29" t="str">
        <f>IFERROR(VLOOKUP(G882,'LOOK-UP TABLES'!$E$9:$J$32,3,FALSE),"")</f>
        <v>120V</v>
      </c>
      <c r="J882" s="138"/>
      <c r="K882" s="55" t="str">
        <f t="shared" si="329"/>
        <v>SPARE</v>
      </c>
      <c r="L882" s="72"/>
      <c r="M882" s="143" t="str">
        <f>IF($J882&lt;&gt;"",IF(VLOOKUP($J882,INSTRUMENT_LIST!$L$10:$R$716,3,FALSE)=0,"",VLOOKUP($J882,INSTRUMENT_LIST!$L$10:$R$716,3,FALSE)),"")</f>
        <v/>
      </c>
      <c r="N882" s="143" t="str">
        <f>IF($J882&lt;&gt;"",IF(VLOOKUP($J882,INSTRUMENT_LIST!$L$10:$R$716,4,FALSE)=0,"",VLOOKUP($J882,INSTRUMENT_LIST!$L$10:$R$716,4,FALSE)),"")&amp;" "&amp;IF($J882&lt;&gt;"",IF(VLOOKUP($J882,INSTRUMENT_LIST!$L$10:$R$716,5,FALSE)=0,"",SUBSTITUTE(VLOOKUP($J882,INSTRUMENT_LIST!$L$10:$R$716,5,FALSE),"LOCAL CONTROL STATION","LCS")),"")</f>
        <v xml:space="preserve"> </v>
      </c>
      <c r="O882" s="143" t="str">
        <f>IF($J882&lt;&gt;"",IF(VLOOKUP($J882,INSTRUMENT_LIST!$L$10:$R$716,6,FALSE)=0,"",VLOOKUP($J882,INSTRUMENT_LIST!$L$10:$R$716,6,FALSE)),"")</f>
        <v/>
      </c>
      <c r="P882" s="143" t="str">
        <f>IF($J882&lt;&gt;"",IF(VLOOKUP($J882,INSTRUMENT_LIST!$L$10:$R$716,7,FALSE)=0,"",VLOOKUP($J882,INSTRUMENT_LIST!$L$10:$R$716,7,FALSE)),"")</f>
        <v/>
      </c>
      <c r="Q882" s="143" t="str">
        <f t="shared" si="330"/>
        <v xml:space="preserve">  </v>
      </c>
      <c r="R882" s="160"/>
      <c r="S882" s="161"/>
      <c r="T882" s="161"/>
      <c r="U882" s="160"/>
      <c r="V882" s="160"/>
      <c r="W882" s="160"/>
      <c r="X882" s="160"/>
      <c r="Y882" s="160"/>
      <c r="Z882" s="160"/>
      <c r="AA882" s="160"/>
      <c r="AB882" s="68" t="str">
        <f t="shared" si="331"/>
        <v>DI_1203.08</v>
      </c>
      <c r="AC882" s="55"/>
      <c r="AD882" s="55"/>
      <c r="AE882" s="38" t="str">
        <f t="shared" si="332"/>
        <v>SL3-BH-RCP1</v>
      </c>
    </row>
    <row r="883" spans="1:31" ht="15" customHeight="1" x14ac:dyDescent="0.25">
      <c r="A883" s="263" t="s">
        <v>9</v>
      </c>
      <c r="B883" s="253" t="s">
        <v>373</v>
      </c>
      <c r="C883" s="146">
        <v>12</v>
      </c>
      <c r="D883" s="70" t="str">
        <f t="shared" si="333"/>
        <v>03</v>
      </c>
      <c r="E883" s="70" t="s">
        <v>683</v>
      </c>
      <c r="F883" s="29" t="str">
        <f>IFERROR(CONCATENATE(VLOOKUP(G883,'LOOK-UP TABLES'!$E$9:$J$32,5,FALSE),C883,D883,VLOOKUP(G883,'LOOK-UP TABLES'!$E$9:$J$32,6,FALSE),E883),"")</f>
        <v>I_1203-09</v>
      </c>
      <c r="G883" s="71" t="s">
        <v>1018</v>
      </c>
      <c r="H883" s="26" t="str">
        <f>IFERROR(VLOOKUP(G883,'LOOK-UP TABLES'!$E$9:$J$32,2,FALSE),"")</f>
        <v>DI</v>
      </c>
      <c r="I883" s="29" t="str">
        <f>IFERROR(VLOOKUP(G883,'LOOK-UP TABLES'!$E$9:$J$32,3,FALSE),"")</f>
        <v>120V</v>
      </c>
      <c r="J883" s="138"/>
      <c r="K883" s="55" t="str">
        <f t="shared" si="329"/>
        <v>SPARE</v>
      </c>
      <c r="L883" s="72"/>
      <c r="M883" s="143" t="str">
        <f>IF($J883&lt;&gt;"",IF(VLOOKUP($J883,INSTRUMENT_LIST!$L$10:$R$716,3,FALSE)=0,"",VLOOKUP($J883,INSTRUMENT_LIST!$L$10:$R$716,3,FALSE)),"")</f>
        <v/>
      </c>
      <c r="N883" s="143" t="str">
        <f>IF($J883&lt;&gt;"",IF(VLOOKUP($J883,INSTRUMENT_LIST!$L$10:$R$716,4,FALSE)=0,"",VLOOKUP($J883,INSTRUMENT_LIST!$L$10:$R$716,4,FALSE)),"")&amp;" "&amp;IF($J883&lt;&gt;"",IF(VLOOKUP($J883,INSTRUMENT_LIST!$L$10:$R$716,5,FALSE)=0,"",SUBSTITUTE(VLOOKUP($J883,INSTRUMENT_LIST!$L$10:$R$716,5,FALSE),"LOCAL CONTROL STATION","LCS")),"")</f>
        <v xml:space="preserve"> </v>
      </c>
      <c r="O883" s="143" t="str">
        <f>IF($J883&lt;&gt;"",IF(VLOOKUP($J883,INSTRUMENT_LIST!$L$10:$R$716,6,FALSE)=0,"",VLOOKUP($J883,INSTRUMENT_LIST!$L$10:$R$716,6,FALSE)),"")</f>
        <v/>
      </c>
      <c r="P883" s="143" t="str">
        <f>IF($J883&lt;&gt;"",IF(VLOOKUP($J883,INSTRUMENT_LIST!$L$10:$R$716,7,FALSE)=0,"",VLOOKUP($J883,INSTRUMENT_LIST!$L$10:$R$716,7,FALSE)),"")</f>
        <v/>
      </c>
      <c r="Q883" s="143" t="str">
        <f t="shared" si="330"/>
        <v xml:space="preserve">  </v>
      </c>
      <c r="R883" s="161"/>
      <c r="S883" s="161"/>
      <c r="T883" s="161"/>
      <c r="U883" s="160"/>
      <c r="V883" s="160"/>
      <c r="W883" s="160"/>
      <c r="X883" s="160"/>
      <c r="Y883" s="160"/>
      <c r="Z883" s="160"/>
      <c r="AA883" s="160"/>
      <c r="AB883" s="68" t="str">
        <f t="shared" si="331"/>
        <v>DI_1203.09</v>
      </c>
      <c r="AC883" s="55"/>
      <c r="AD883" s="55"/>
      <c r="AE883" s="38" t="str">
        <f t="shared" si="332"/>
        <v>SL3-BH-RCP1</v>
      </c>
    </row>
    <row r="884" spans="1:31" ht="15" customHeight="1" x14ac:dyDescent="0.25">
      <c r="A884" s="263" t="s">
        <v>9</v>
      </c>
      <c r="B884" s="253" t="s">
        <v>373</v>
      </c>
      <c r="C884" s="146">
        <v>12</v>
      </c>
      <c r="D884" s="70" t="str">
        <f t="shared" si="333"/>
        <v>03</v>
      </c>
      <c r="E884" s="70" t="s">
        <v>582</v>
      </c>
      <c r="F884" s="29" t="str">
        <f>IFERROR(CONCATENATE(VLOOKUP(G884,'LOOK-UP TABLES'!$E$9:$J$32,5,FALSE),C884,D884,VLOOKUP(G884,'LOOK-UP TABLES'!$E$9:$J$32,6,FALSE),E884),"")</f>
        <v>I_1203-10</v>
      </c>
      <c r="G884" s="71" t="s">
        <v>1018</v>
      </c>
      <c r="H884" s="26" t="str">
        <f>IFERROR(VLOOKUP(G884,'LOOK-UP TABLES'!$E$9:$J$32,2,FALSE),"")</f>
        <v>DI</v>
      </c>
      <c r="I884" s="29" t="str">
        <f>IFERROR(VLOOKUP(G884,'LOOK-UP TABLES'!$E$9:$J$32,3,FALSE),"")</f>
        <v>120V</v>
      </c>
      <c r="J884" s="21"/>
      <c r="K884" s="55" t="str">
        <f t="shared" si="329"/>
        <v>SPARE</v>
      </c>
      <c r="L884" s="72"/>
      <c r="M884" s="143" t="str">
        <f>IF($J884&lt;&gt;"",IF(VLOOKUP($J884,INSTRUMENT_LIST!$L$10:$R$716,3,FALSE)=0,"",VLOOKUP($J884,INSTRUMENT_LIST!$L$10:$R$716,3,FALSE)),"")</f>
        <v/>
      </c>
      <c r="N884" s="143" t="str">
        <f>IF($J884&lt;&gt;"",IF(VLOOKUP($J884,INSTRUMENT_LIST!$L$10:$R$716,4,FALSE)=0,"",VLOOKUP($J884,INSTRUMENT_LIST!$L$10:$R$716,4,FALSE)),"")&amp;" "&amp;IF($J884&lt;&gt;"",IF(VLOOKUP($J884,INSTRUMENT_LIST!$L$10:$R$716,5,FALSE)=0,"",SUBSTITUTE(VLOOKUP($J884,INSTRUMENT_LIST!$L$10:$R$716,5,FALSE),"LOCAL CONTROL STATION","LCS")),"")</f>
        <v xml:space="preserve"> </v>
      </c>
      <c r="O884" s="143" t="str">
        <f>IF($J884&lt;&gt;"",IF(VLOOKUP($J884,INSTRUMENT_LIST!$L$10:$R$716,6,FALSE)=0,"",VLOOKUP($J884,INSTRUMENT_LIST!$L$10:$R$716,6,FALSE)),"")</f>
        <v/>
      </c>
      <c r="P884" s="143" t="str">
        <f>IF($J884&lt;&gt;"",IF(VLOOKUP($J884,INSTRUMENT_LIST!$L$10:$R$716,7,FALSE)=0,"",VLOOKUP($J884,INSTRUMENT_LIST!$L$10:$R$716,7,FALSE)),"")</f>
        <v/>
      </c>
      <c r="Q884" s="143" t="str">
        <f t="shared" si="330"/>
        <v xml:space="preserve">  </v>
      </c>
      <c r="R884" s="161"/>
      <c r="S884" s="161"/>
      <c r="T884" s="161"/>
      <c r="U884" s="160"/>
      <c r="V884" s="160"/>
      <c r="W884" s="160"/>
      <c r="X884" s="160"/>
      <c r="Y884" s="160"/>
      <c r="Z884" s="160"/>
      <c r="AA884" s="160"/>
      <c r="AB884" s="68" t="str">
        <f t="shared" si="331"/>
        <v>DI_1203.10</v>
      </c>
      <c r="AC884" s="55"/>
      <c r="AD884" s="55"/>
      <c r="AE884" s="38" t="str">
        <f t="shared" si="332"/>
        <v>SL3-BH-RCP1</v>
      </c>
    </row>
    <row r="885" spans="1:31" ht="15" customHeight="1" x14ac:dyDescent="0.25">
      <c r="A885" s="263" t="s">
        <v>9</v>
      </c>
      <c r="B885" s="253" t="s">
        <v>373</v>
      </c>
      <c r="C885" s="146">
        <v>12</v>
      </c>
      <c r="D885" s="70" t="str">
        <f t="shared" si="333"/>
        <v>03</v>
      </c>
      <c r="E885" s="70" t="s">
        <v>392</v>
      </c>
      <c r="F885" s="29" t="str">
        <f>IFERROR(CONCATENATE(VLOOKUP(G885,'LOOK-UP TABLES'!$E$9:$J$32,5,FALSE),C885,D885,VLOOKUP(G885,'LOOK-UP TABLES'!$E$9:$J$32,6,FALSE),E885),"")</f>
        <v>I_1203-11</v>
      </c>
      <c r="G885" s="71" t="s">
        <v>1018</v>
      </c>
      <c r="H885" s="26" t="str">
        <f>IFERROR(VLOOKUP(G885,'LOOK-UP TABLES'!$E$9:$J$32,2,FALSE),"")</f>
        <v>DI</v>
      </c>
      <c r="I885" s="29" t="str">
        <f>IFERROR(VLOOKUP(G885,'LOOK-UP TABLES'!$E$9:$J$32,3,FALSE),"")</f>
        <v>120V</v>
      </c>
      <c r="J885" s="21"/>
      <c r="K885" s="55" t="str">
        <f t="shared" si="329"/>
        <v>SPARE</v>
      </c>
      <c r="L885" s="76"/>
      <c r="M885" s="143" t="str">
        <f>IF($J885&lt;&gt;"",IF(VLOOKUP($J885,INSTRUMENT_LIST!$L$10:$R$716,3,FALSE)=0,"",VLOOKUP($J885,INSTRUMENT_LIST!$L$10:$R$716,3,FALSE)),"")</f>
        <v/>
      </c>
      <c r="N885" s="143" t="str">
        <f>IF($J885&lt;&gt;"",IF(VLOOKUP($J885,INSTRUMENT_LIST!$L$10:$R$716,4,FALSE)=0,"",VLOOKUP($J885,INSTRUMENT_LIST!$L$10:$R$716,4,FALSE)),"")&amp;" "&amp;IF($J885&lt;&gt;"",IF(VLOOKUP($J885,INSTRUMENT_LIST!$L$10:$R$716,5,FALSE)=0,"",SUBSTITUTE(VLOOKUP($J885,INSTRUMENT_LIST!$L$10:$R$716,5,FALSE),"LOCAL CONTROL STATION","LCS")),"")</f>
        <v xml:space="preserve"> </v>
      </c>
      <c r="O885" s="143" t="str">
        <f>IF($J885&lt;&gt;"",IF(VLOOKUP($J885,INSTRUMENT_LIST!$L$10:$R$716,6,FALSE)=0,"",VLOOKUP($J885,INSTRUMENT_LIST!$L$10:$R$716,6,FALSE)),"")</f>
        <v/>
      </c>
      <c r="P885" s="143" t="str">
        <f>IF($J885&lt;&gt;"",IF(VLOOKUP($J885,INSTRUMENT_LIST!$L$10:$R$716,7,FALSE)=0,"",VLOOKUP($J885,INSTRUMENT_LIST!$L$10:$R$716,7,FALSE)),"")</f>
        <v/>
      </c>
      <c r="Q885" s="143" t="str">
        <f t="shared" si="330"/>
        <v xml:space="preserve">  </v>
      </c>
      <c r="R885" s="161"/>
      <c r="S885" s="161"/>
      <c r="T885" s="161"/>
      <c r="U885" s="160"/>
      <c r="V885" s="160"/>
      <c r="W885" s="160"/>
      <c r="X885" s="160"/>
      <c r="Y885" s="160"/>
      <c r="Z885" s="160"/>
      <c r="AA885" s="160"/>
      <c r="AB885" s="68" t="str">
        <f t="shared" si="331"/>
        <v>DI_1203.11</v>
      </c>
      <c r="AC885" s="55"/>
      <c r="AD885" s="55"/>
      <c r="AE885" s="38" t="str">
        <f t="shared" si="332"/>
        <v>SL3-BH-RCP1</v>
      </c>
    </row>
    <row r="886" spans="1:31" ht="15" customHeight="1" x14ac:dyDescent="0.25">
      <c r="A886" s="263" t="s">
        <v>9</v>
      </c>
      <c r="B886" s="253" t="s">
        <v>373</v>
      </c>
      <c r="C886" s="146">
        <v>12</v>
      </c>
      <c r="D886" s="70" t="str">
        <f t="shared" si="333"/>
        <v>03</v>
      </c>
      <c r="E886" s="70" t="s">
        <v>396</v>
      </c>
      <c r="F886" s="29" t="str">
        <f>IFERROR(CONCATENATE(VLOOKUP(G886,'LOOK-UP TABLES'!$E$9:$J$32,5,FALSE),C886,D886,VLOOKUP(G886,'LOOK-UP TABLES'!$E$9:$J$32,6,FALSE),E886),"")</f>
        <v>I_1203-12</v>
      </c>
      <c r="G886" s="71" t="s">
        <v>1018</v>
      </c>
      <c r="H886" s="26" t="str">
        <f>IFERROR(VLOOKUP(G886,'LOOK-UP TABLES'!$E$9:$J$32,2,FALSE),"")</f>
        <v>DI</v>
      </c>
      <c r="I886" s="29" t="str">
        <f>IFERROR(VLOOKUP(G886,'LOOK-UP TABLES'!$E$9:$J$32,3,FALSE),"")</f>
        <v>120V</v>
      </c>
      <c r="J886" s="138"/>
      <c r="K886" s="55" t="str">
        <f t="shared" si="329"/>
        <v>SPARE</v>
      </c>
      <c r="L886" s="76"/>
      <c r="M886" s="143" t="str">
        <f>IF($J886&lt;&gt;"",IF(VLOOKUP($J886,INSTRUMENT_LIST!$L$10:$R$716,3,FALSE)=0,"",VLOOKUP($J886,INSTRUMENT_LIST!$L$10:$R$716,3,FALSE)),"")</f>
        <v/>
      </c>
      <c r="N886" s="143" t="str">
        <f>IF($J886&lt;&gt;"",IF(VLOOKUP($J886,INSTRUMENT_LIST!$L$10:$R$716,4,FALSE)=0,"",VLOOKUP($J886,INSTRUMENT_LIST!$L$10:$R$716,4,FALSE)),"")&amp;" "&amp;IF($J886&lt;&gt;"",IF(VLOOKUP($J886,INSTRUMENT_LIST!$L$10:$R$716,5,FALSE)=0,"",SUBSTITUTE(VLOOKUP($J886,INSTRUMENT_LIST!$L$10:$R$716,5,FALSE),"LOCAL CONTROL STATION","LCS")),"")</f>
        <v xml:space="preserve"> </v>
      </c>
      <c r="O886" s="143" t="str">
        <f>IF($J886&lt;&gt;"",IF(VLOOKUP($J886,INSTRUMENT_LIST!$L$10:$R$716,6,FALSE)=0,"",VLOOKUP($J886,INSTRUMENT_LIST!$L$10:$R$716,6,FALSE)),"")</f>
        <v/>
      </c>
      <c r="P886" s="143" t="str">
        <f>IF($J886&lt;&gt;"",IF(VLOOKUP($J886,INSTRUMENT_LIST!$L$10:$R$716,7,FALSE)=0,"",VLOOKUP($J886,INSTRUMENT_LIST!$L$10:$R$716,7,FALSE)),"")</f>
        <v/>
      </c>
      <c r="Q886" s="143" t="str">
        <f t="shared" si="330"/>
        <v xml:space="preserve">  </v>
      </c>
      <c r="R886" s="161"/>
      <c r="S886" s="161"/>
      <c r="T886" s="161"/>
      <c r="U886" s="160"/>
      <c r="V886" s="160"/>
      <c r="W886" s="160"/>
      <c r="X886" s="160"/>
      <c r="Y886" s="160"/>
      <c r="Z886" s="160"/>
      <c r="AA886" s="160"/>
      <c r="AB886" s="68" t="str">
        <f t="shared" si="331"/>
        <v>DI_1203.12</v>
      </c>
      <c r="AC886" s="55"/>
      <c r="AD886" s="55"/>
      <c r="AE886" s="38" t="str">
        <f t="shared" si="332"/>
        <v>SL3-BH-RCP1</v>
      </c>
    </row>
    <row r="887" spans="1:31" ht="15" customHeight="1" x14ac:dyDescent="0.25">
      <c r="A887" s="263" t="s">
        <v>9</v>
      </c>
      <c r="B887" s="253" t="s">
        <v>373</v>
      </c>
      <c r="C887" s="146">
        <v>12</v>
      </c>
      <c r="D887" s="70" t="str">
        <f t="shared" si="333"/>
        <v>03</v>
      </c>
      <c r="E887" s="70" t="s">
        <v>586</v>
      </c>
      <c r="F887" s="29" t="str">
        <f>IFERROR(CONCATENATE(VLOOKUP(G887,'LOOK-UP TABLES'!$E$9:$J$32,5,FALSE),C887,D887,VLOOKUP(G887,'LOOK-UP TABLES'!$E$9:$J$32,6,FALSE),E887),"")</f>
        <v>I_1203-13</v>
      </c>
      <c r="G887" s="71" t="s">
        <v>1018</v>
      </c>
      <c r="H887" s="26" t="str">
        <f>IFERROR(VLOOKUP(G887,'LOOK-UP TABLES'!$E$9:$J$32,2,FALSE),"")</f>
        <v>DI</v>
      </c>
      <c r="I887" s="29" t="str">
        <f>IFERROR(VLOOKUP(G887,'LOOK-UP TABLES'!$E$9:$J$32,3,FALSE),"")</f>
        <v>120V</v>
      </c>
      <c r="J887" s="138"/>
      <c r="K887" s="55" t="str">
        <f t="shared" si="329"/>
        <v>SPARE</v>
      </c>
      <c r="L887" s="76"/>
      <c r="M887" s="143" t="str">
        <f>IF($J887&lt;&gt;"",IF(VLOOKUP($J887,INSTRUMENT_LIST!$L$10:$R$716,3,FALSE)=0,"",VLOOKUP($J887,INSTRUMENT_LIST!$L$10:$R$716,3,FALSE)),"")</f>
        <v/>
      </c>
      <c r="N887" s="143" t="str">
        <f>IF($J887&lt;&gt;"",IF(VLOOKUP($J887,INSTRUMENT_LIST!$L$10:$R$716,4,FALSE)=0,"",VLOOKUP($J887,INSTRUMENT_LIST!$L$10:$R$716,4,FALSE)),"")&amp;" "&amp;IF($J887&lt;&gt;"",IF(VLOOKUP($J887,INSTRUMENT_LIST!$L$10:$R$716,5,FALSE)=0,"",SUBSTITUTE(VLOOKUP($J887,INSTRUMENT_LIST!$L$10:$R$716,5,FALSE),"LOCAL CONTROL STATION","LCS")),"")</f>
        <v xml:space="preserve"> </v>
      </c>
      <c r="O887" s="143" t="str">
        <f>IF($J887&lt;&gt;"",IF(VLOOKUP($J887,INSTRUMENT_LIST!$L$10:$R$716,6,FALSE)=0,"",VLOOKUP($J887,INSTRUMENT_LIST!$L$10:$R$716,6,FALSE)),"")</f>
        <v/>
      </c>
      <c r="P887" s="143" t="str">
        <f>IF($J887&lt;&gt;"",IF(VLOOKUP($J887,INSTRUMENT_LIST!$L$10:$R$716,7,FALSE)=0,"",VLOOKUP($J887,INSTRUMENT_LIST!$L$10:$R$716,7,FALSE)),"")</f>
        <v/>
      </c>
      <c r="Q887" s="143" t="str">
        <f t="shared" si="330"/>
        <v xml:space="preserve">  </v>
      </c>
      <c r="R887" s="161"/>
      <c r="S887" s="161"/>
      <c r="T887" s="161"/>
      <c r="U887" s="160"/>
      <c r="V887" s="160"/>
      <c r="W887" s="160"/>
      <c r="X887" s="160"/>
      <c r="Y887" s="160"/>
      <c r="Z887" s="160"/>
      <c r="AA887" s="160"/>
      <c r="AB887" s="68" t="str">
        <f t="shared" si="331"/>
        <v>DI_1203.13</v>
      </c>
      <c r="AC887" s="55"/>
      <c r="AD887" s="55"/>
      <c r="AE887" s="38" t="str">
        <f t="shared" si="332"/>
        <v>SL3-BH-RCP1</v>
      </c>
    </row>
    <row r="888" spans="1:31" ht="15" customHeight="1" x14ac:dyDescent="0.25">
      <c r="A888" s="263" t="s">
        <v>9</v>
      </c>
      <c r="B888" s="253" t="s">
        <v>373</v>
      </c>
      <c r="C888" s="146">
        <v>12</v>
      </c>
      <c r="D888" s="70" t="str">
        <f t="shared" si="333"/>
        <v>03</v>
      </c>
      <c r="E888" s="70" t="s">
        <v>589</v>
      </c>
      <c r="F888" s="29" t="str">
        <f>IFERROR(CONCATENATE(VLOOKUP(G888,'LOOK-UP TABLES'!$E$9:$J$32,5,FALSE),C888,D888,VLOOKUP(G888,'LOOK-UP TABLES'!$E$9:$J$32,6,FALSE),E888),"")</f>
        <v>I_1203-14</v>
      </c>
      <c r="G888" s="71" t="s">
        <v>1018</v>
      </c>
      <c r="H888" s="26" t="str">
        <f>IFERROR(VLOOKUP(G888,'LOOK-UP TABLES'!$E$9:$J$32,2,FALSE),"")</f>
        <v>DI</v>
      </c>
      <c r="I888" s="29" t="str">
        <f>IFERROR(VLOOKUP(G888,'LOOK-UP TABLES'!$E$9:$J$32,3,FALSE),"")</f>
        <v>120V</v>
      </c>
      <c r="J888" s="21"/>
      <c r="K888" s="55" t="str">
        <f t="shared" si="329"/>
        <v>SPARE</v>
      </c>
      <c r="L888" s="72"/>
      <c r="M888" s="143" t="str">
        <f>IF($J888&lt;&gt;"",IF(VLOOKUP($J888,INSTRUMENT_LIST!$L$10:$R$716,3,FALSE)=0,"",VLOOKUP($J888,INSTRUMENT_LIST!$L$10:$R$716,3,FALSE)),"")</f>
        <v/>
      </c>
      <c r="N888" s="143" t="str">
        <f>IF($J888&lt;&gt;"",IF(VLOOKUP($J888,INSTRUMENT_LIST!$L$10:$R$716,4,FALSE)=0,"",VLOOKUP($J888,INSTRUMENT_LIST!$L$10:$R$716,4,FALSE)),"")&amp;" "&amp;IF($J888&lt;&gt;"",IF(VLOOKUP($J888,INSTRUMENT_LIST!$L$10:$R$716,5,FALSE)=0,"",SUBSTITUTE(VLOOKUP($J888,INSTRUMENT_LIST!$L$10:$R$716,5,FALSE),"LOCAL CONTROL STATION","LCS")),"")</f>
        <v xml:space="preserve"> </v>
      </c>
      <c r="O888" s="143" t="str">
        <f>IF($J888&lt;&gt;"",IF(VLOOKUP($J888,INSTRUMENT_LIST!$L$10:$R$716,6,FALSE)=0,"",VLOOKUP($J888,INSTRUMENT_LIST!$L$10:$R$716,6,FALSE)),"")</f>
        <v/>
      </c>
      <c r="P888" s="143" t="str">
        <f>IF($J888&lt;&gt;"",IF(VLOOKUP($J888,INSTRUMENT_LIST!$L$10:$R$716,7,FALSE)=0,"",VLOOKUP($J888,INSTRUMENT_LIST!$L$10:$R$716,7,FALSE)),"")</f>
        <v/>
      </c>
      <c r="Q888" s="143" t="str">
        <f t="shared" si="330"/>
        <v xml:space="preserve">  </v>
      </c>
      <c r="R888" s="160"/>
      <c r="S888" s="160"/>
      <c r="T888" s="160"/>
      <c r="U888" s="160"/>
      <c r="V888" s="160"/>
      <c r="W888" s="160"/>
      <c r="X888" s="160"/>
      <c r="Y888" s="160"/>
      <c r="Z888" s="160"/>
      <c r="AA888" s="160"/>
      <c r="AB888" s="68" t="str">
        <f t="shared" si="331"/>
        <v>DI_1203.14</v>
      </c>
      <c r="AC888" s="55"/>
      <c r="AD888" s="55"/>
      <c r="AE888" s="38" t="str">
        <f t="shared" si="332"/>
        <v>SL3-BH-RCP1</v>
      </c>
    </row>
    <row r="889" spans="1:31" ht="15" customHeight="1" x14ac:dyDescent="0.25">
      <c r="A889" s="263" t="s">
        <v>9</v>
      </c>
      <c r="B889" s="253" t="s">
        <v>373</v>
      </c>
      <c r="C889" s="146">
        <v>12</v>
      </c>
      <c r="D889" s="70" t="str">
        <f t="shared" si="333"/>
        <v>03</v>
      </c>
      <c r="E889" s="70" t="s">
        <v>591</v>
      </c>
      <c r="F889" s="29" t="str">
        <f>IFERROR(CONCATENATE(VLOOKUP(G889,'LOOK-UP TABLES'!$E$9:$J$32,5,FALSE),C889,D889,VLOOKUP(G889,'LOOK-UP TABLES'!$E$9:$J$32,6,FALSE),E889),"")</f>
        <v>I_1203-15</v>
      </c>
      <c r="G889" s="71" t="s">
        <v>1018</v>
      </c>
      <c r="H889" s="26" t="str">
        <f>IFERROR(VLOOKUP(G889,'LOOK-UP TABLES'!$E$9:$J$32,2,FALSE),"")</f>
        <v>DI</v>
      </c>
      <c r="I889" s="29" t="str">
        <f>IFERROR(VLOOKUP(G889,'LOOK-UP TABLES'!$E$9:$J$32,3,FALSE),"")</f>
        <v>120V</v>
      </c>
      <c r="J889" s="21"/>
      <c r="K889" s="55" t="str">
        <f t="shared" si="329"/>
        <v>SPARE</v>
      </c>
      <c r="L889" s="72"/>
      <c r="M889" s="143" t="str">
        <f>IF($J889&lt;&gt;"",IF(VLOOKUP($J889,INSTRUMENT_LIST!$L$10:$R$716,3,FALSE)=0,"",VLOOKUP($J889,INSTRUMENT_LIST!$L$10:$R$716,3,FALSE)),"")</f>
        <v/>
      </c>
      <c r="N889" s="143" t="str">
        <f>IF($J889&lt;&gt;"",IF(VLOOKUP($J889,INSTRUMENT_LIST!$L$10:$R$716,4,FALSE)=0,"",VLOOKUP($J889,INSTRUMENT_LIST!$L$10:$R$716,4,FALSE)),"")&amp;" "&amp;IF($J889&lt;&gt;"",IF(VLOOKUP($J889,INSTRUMENT_LIST!$L$10:$R$716,5,FALSE)=0,"",SUBSTITUTE(VLOOKUP($J889,INSTRUMENT_LIST!$L$10:$R$716,5,FALSE),"LOCAL CONTROL STATION","LCS")),"")</f>
        <v xml:space="preserve"> </v>
      </c>
      <c r="O889" s="143" t="str">
        <f>IF($J889&lt;&gt;"",IF(VLOOKUP($J889,INSTRUMENT_LIST!$L$10:$R$716,6,FALSE)=0,"",VLOOKUP($J889,INSTRUMENT_LIST!$L$10:$R$716,6,FALSE)),"")</f>
        <v/>
      </c>
      <c r="P889" s="143" t="str">
        <f>IF($J889&lt;&gt;"",IF(VLOOKUP($J889,INSTRUMENT_LIST!$L$10:$R$716,7,FALSE)=0,"",VLOOKUP($J889,INSTRUMENT_LIST!$L$10:$R$716,7,FALSE)),"")</f>
        <v/>
      </c>
      <c r="Q889" s="143" t="str">
        <f t="shared" si="330"/>
        <v xml:space="preserve">  </v>
      </c>
      <c r="R889" s="160"/>
      <c r="S889" s="160"/>
      <c r="T889" s="160"/>
      <c r="U889" s="160"/>
      <c r="V889" s="160"/>
      <c r="W889" s="160"/>
      <c r="X889" s="160"/>
      <c r="Y889" s="160"/>
      <c r="Z889" s="160"/>
      <c r="AA889" s="160"/>
      <c r="AB889" s="68" t="str">
        <f t="shared" si="331"/>
        <v>DI_1203.15</v>
      </c>
      <c r="AC889" s="55"/>
      <c r="AD889" s="55"/>
      <c r="AE889" s="38" t="str">
        <f t="shared" si="332"/>
        <v>SL3-BH-RCP1</v>
      </c>
    </row>
    <row r="890" spans="1:31" ht="15" customHeight="1" x14ac:dyDescent="0.25">
      <c r="A890" s="321" t="s">
        <v>9</v>
      </c>
      <c r="B890" s="322" t="s">
        <v>373</v>
      </c>
      <c r="C890" s="323">
        <v>12</v>
      </c>
      <c r="D890" s="324" t="s">
        <v>661</v>
      </c>
      <c r="E890" s="325"/>
      <c r="F890" s="325"/>
      <c r="G890" s="325" t="s">
        <v>853</v>
      </c>
      <c r="H890" s="326"/>
      <c r="I890" s="325" t="s">
        <v>790</v>
      </c>
      <c r="J890" s="327"/>
      <c r="K890" s="328"/>
      <c r="L890" s="329"/>
      <c r="M890" s="326"/>
      <c r="N890" s="326"/>
      <c r="O890" s="325"/>
      <c r="P890" s="325"/>
      <c r="Q890" s="325"/>
      <c r="R890" s="325"/>
      <c r="S890" s="325"/>
      <c r="T890" s="325"/>
      <c r="U890" s="325"/>
      <c r="V890" s="325"/>
      <c r="W890" s="325"/>
      <c r="X890" s="325"/>
      <c r="Y890" s="325"/>
      <c r="Z890" s="325"/>
      <c r="AA890" s="325"/>
      <c r="AB890" s="325"/>
      <c r="AC890" s="323"/>
      <c r="AD890" s="330"/>
      <c r="AE890" s="38" t="str">
        <f t="shared" si="332"/>
        <v>SL3-BH-RCP1</v>
      </c>
    </row>
    <row r="891" spans="1:31" ht="15" customHeight="1" x14ac:dyDescent="0.25">
      <c r="B891" s="254"/>
      <c r="C891" s="57"/>
      <c r="D891" s="59"/>
      <c r="E891" s="38"/>
      <c r="F891" s="38"/>
      <c r="G891" s="38"/>
      <c r="I891" s="38"/>
      <c r="J891" s="22"/>
      <c r="O891" s="78"/>
      <c r="P891" s="36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57"/>
      <c r="AD891" s="57"/>
    </row>
    <row r="892" spans="1:31" ht="15" customHeight="1" x14ac:dyDescent="0.25">
      <c r="A892" s="263" t="s">
        <v>9</v>
      </c>
      <c r="B892" s="253" t="s">
        <v>373</v>
      </c>
      <c r="C892" s="146">
        <v>12</v>
      </c>
      <c r="D892" s="73" t="s">
        <v>676</v>
      </c>
      <c r="E892" s="70" t="s">
        <v>786</v>
      </c>
      <c r="F892" s="29" t="str">
        <f>IFERROR(CONCATENATE(VLOOKUP(G892,'LOOK-UP TABLES'!$E$9:$J$32,5,FALSE),C892,D892,VLOOKUP(G892,'LOOK-UP TABLES'!$E$9:$J$32,6,FALSE),E892),"")</f>
        <v>I_1204-00</v>
      </c>
      <c r="G892" s="71" t="s">
        <v>1018</v>
      </c>
      <c r="H892" s="26" t="str">
        <f>IFERROR(VLOOKUP(G892,'LOOK-UP TABLES'!$E$9:$J$32,2,FALSE),"")</f>
        <v>DI</v>
      </c>
      <c r="I892" s="29" t="str">
        <f>IFERROR(VLOOKUP(G892,'LOOK-UP TABLES'!$E$9:$J$32,3,FALSE),"")</f>
        <v>120V</v>
      </c>
      <c r="J892" s="75" t="s">
        <v>1263</v>
      </c>
      <c r="K892" s="513" t="str">
        <f t="shared" ref="K892:K907" si="334">IF(J892&lt;&gt;"",CONCATENATE(J892,L892),"SPARE")</f>
        <v>SL3-SH-RC 1-LCS1-PBL1A</v>
      </c>
      <c r="L892" s="72"/>
      <c r="M892" s="143" t="str">
        <f>IF($J892&lt;&gt;"",IF(VLOOKUP($J892,INSTRUMENT_LIST!$L$10:$R$716,3,FALSE)=0,"",VLOOKUP($J892,INSTRUMENT_LIST!$L$10:$R$716,3,FALSE)),"")</f>
        <v>Shiploader 3</v>
      </c>
      <c r="N892" s="143" t="str">
        <f>IF($J892&lt;&gt;"",IF(VLOOKUP($J892,INSTRUMENT_LIST!$L$10:$R$716,4,FALSE)=0,"",VLOOKUP($J892,INSTRUMENT_LIST!$L$10:$R$716,4,FALSE)),"")&amp;" "&amp;IF($J892&lt;&gt;"",IF(VLOOKUP($J892,INSTRUMENT_LIST!$L$10:$R$716,5,FALSE)=0,"",SUBSTITUTE(VLOOKUP($J892,INSTRUMENT_LIST!$L$10:$R$716,5,FALSE),"LOCAL CONTROL STATION","LCS")),"")</f>
        <v>Shuttle Rail Clamp 2</v>
      </c>
      <c r="O892" s="143" t="str">
        <f>IF($J892&lt;&gt;"",IF(VLOOKUP($J892,INSTRUMENT_LIST!$L$10:$R$716,6,FALSE)=0,"",VLOOKUP($J892,INSTRUMENT_LIST!$L$10:$R$716,6,FALSE)),"")</f>
        <v>Open</v>
      </c>
      <c r="P892" s="143" t="str">
        <f>IF($J892&lt;&gt;"",IF(VLOOKUP($J892,INSTRUMENT_LIST!$L$10:$R$716,7,FALSE)=0,"",VLOOKUP($J892,INSTRUMENT_LIST!$L$10:$R$716,7,FALSE)),"")</f>
        <v>Push Button</v>
      </c>
      <c r="Q892" s="143" t="str">
        <f t="shared" ref="Q892:Q907" si="335">CONCATENATE(M892,IF(M892&lt;&gt;""," ",""),N892,IF(N892&lt;&gt;""," ",""),O892,IF(O892&lt;&gt;""," ",""),P892,IF(P892&lt;&gt;""," ",""))</f>
        <v xml:space="preserve">Shiploader 3 Shuttle Rail Clamp 2 Open Push Button </v>
      </c>
      <c r="R892" s="160"/>
      <c r="S892" s="160"/>
      <c r="T892" s="160"/>
      <c r="U892" s="160"/>
      <c r="V892" s="160"/>
      <c r="W892" s="160"/>
      <c r="X892" s="160"/>
      <c r="Y892" s="160"/>
      <c r="Z892" s="160"/>
      <c r="AA892" s="160"/>
      <c r="AB892" s="68" t="str">
        <f t="shared" ref="AB892:AB907" si="336">IF((OR(H892="AI",H892="AO")),CONCATENATE(H892,"_",C892,D892,"_CH[",E892,"]"),CONCATENATE(H892,"_",C892,D892,".",E892))</f>
        <v>DI_1204.00</v>
      </c>
      <c r="AC892" s="75"/>
      <c r="AD892" s="55"/>
      <c r="AE892" s="38" t="str">
        <f t="shared" ref="AE892:AE908" si="337">B892</f>
        <v>SL3-BH-RCP1</v>
      </c>
    </row>
    <row r="893" spans="1:31" ht="15" customHeight="1" x14ac:dyDescent="0.25">
      <c r="A893" s="263" t="s">
        <v>9</v>
      </c>
      <c r="B893" s="253" t="s">
        <v>373</v>
      </c>
      <c r="C893" s="146">
        <v>12</v>
      </c>
      <c r="D893" s="70" t="str">
        <f t="shared" ref="D893:D907" si="338">D892</f>
        <v>04</v>
      </c>
      <c r="E893" s="70" t="s">
        <v>645</v>
      </c>
      <c r="F893" s="29" t="str">
        <f>IFERROR(CONCATENATE(VLOOKUP(G893,'LOOK-UP TABLES'!$E$9:$J$32,5,FALSE),C893,D893,VLOOKUP(G893,'LOOK-UP TABLES'!$E$9:$J$32,6,FALSE),E893),"")</f>
        <v>I_1204-01</v>
      </c>
      <c r="G893" s="71" t="s">
        <v>1018</v>
      </c>
      <c r="H893" s="26" t="str">
        <f>IFERROR(VLOOKUP(G893,'LOOK-UP TABLES'!$E$9:$J$32,2,FALSE),"")</f>
        <v>DI</v>
      </c>
      <c r="I893" s="29" t="str">
        <f>IFERROR(VLOOKUP(G893,'LOOK-UP TABLES'!$E$9:$J$32,3,FALSE),"")</f>
        <v>120V</v>
      </c>
      <c r="J893" s="21" t="s">
        <v>1264</v>
      </c>
      <c r="K893" s="513" t="str">
        <f t="shared" si="334"/>
        <v>SL3-SH-RC 1-LCS1-PB2</v>
      </c>
      <c r="L893" s="72"/>
      <c r="M893" s="143" t="str">
        <f>IF($J893&lt;&gt;"",IF(VLOOKUP($J893,INSTRUMENT_LIST!$L$10:$R$716,3,FALSE)=0,"",VLOOKUP($J893,INSTRUMENT_LIST!$L$10:$R$716,3,FALSE)),"")</f>
        <v>Shiploader 3</v>
      </c>
      <c r="N893" s="143" t="str">
        <f>IF($J893&lt;&gt;"",IF(VLOOKUP($J893,INSTRUMENT_LIST!$L$10:$R$716,4,FALSE)=0,"",VLOOKUP($J893,INSTRUMENT_LIST!$L$10:$R$716,4,FALSE)),"")&amp;" "&amp;IF($J893&lt;&gt;"",IF(VLOOKUP($J893,INSTRUMENT_LIST!$L$10:$R$716,5,FALSE)=0,"",SUBSTITUTE(VLOOKUP($J893,INSTRUMENT_LIST!$L$10:$R$716,5,FALSE),"LOCAL CONTROL STATION","LCS")),"")</f>
        <v>Shuttle Rail Clamp 1</v>
      </c>
      <c r="O893" s="143" t="str">
        <f>IF($J893&lt;&gt;"",IF(VLOOKUP($J893,INSTRUMENT_LIST!$L$10:$R$716,6,FALSE)=0,"",VLOOKUP($J893,INSTRUMENT_LIST!$L$10:$R$716,6,FALSE)),"")</f>
        <v>Close</v>
      </c>
      <c r="P893" s="143" t="str">
        <f>IF($J893&lt;&gt;"",IF(VLOOKUP($J893,INSTRUMENT_LIST!$L$10:$R$716,7,FALSE)=0,"",VLOOKUP($J893,INSTRUMENT_LIST!$L$10:$R$716,7,FALSE)),"")</f>
        <v>Push Button</v>
      </c>
      <c r="Q893" s="143" t="str">
        <f t="shared" si="335"/>
        <v xml:space="preserve">Shiploader 3 Shuttle Rail Clamp 1 Close Push Button </v>
      </c>
      <c r="R893" s="161"/>
      <c r="S893" s="161"/>
      <c r="T893" s="161"/>
      <c r="U893" s="160"/>
      <c r="V893" s="160"/>
      <c r="W893" s="160"/>
      <c r="X893" s="160"/>
      <c r="Y893" s="160"/>
      <c r="Z893" s="160"/>
      <c r="AA893" s="160"/>
      <c r="AB893" s="68" t="str">
        <f t="shared" si="336"/>
        <v>DI_1204.01</v>
      </c>
      <c r="AC893" s="55"/>
      <c r="AD893" s="55"/>
      <c r="AE893" s="38" t="str">
        <f t="shared" si="337"/>
        <v>SL3-BH-RCP1</v>
      </c>
    </row>
    <row r="894" spans="1:31" ht="15" customHeight="1" x14ac:dyDescent="0.25">
      <c r="A894" s="263" t="s">
        <v>9</v>
      </c>
      <c r="B894" s="253" t="s">
        <v>373</v>
      </c>
      <c r="C894" s="146">
        <v>12</v>
      </c>
      <c r="D894" s="70" t="str">
        <f t="shared" si="338"/>
        <v>04</v>
      </c>
      <c r="E894" s="70" t="s">
        <v>660</v>
      </c>
      <c r="F894" s="29" t="str">
        <f>IFERROR(CONCATENATE(VLOOKUP(G894,'LOOK-UP TABLES'!$E$9:$J$32,5,FALSE),C894,D894,VLOOKUP(G894,'LOOK-UP TABLES'!$E$9:$J$32,6,FALSE),E894),"")</f>
        <v>I_1204-02</v>
      </c>
      <c r="G894" s="71" t="s">
        <v>1018</v>
      </c>
      <c r="H894" s="26" t="str">
        <f>IFERROR(VLOOKUP(G894,'LOOK-UP TABLES'!$E$9:$J$32,2,FALSE),"")</f>
        <v>DI</v>
      </c>
      <c r="I894" s="29" t="str">
        <f>IFERROR(VLOOKUP(G894,'LOOK-UP TABLES'!$E$9:$J$32,3,FALSE),"")</f>
        <v>120V</v>
      </c>
      <c r="J894" s="21" t="s">
        <v>1265</v>
      </c>
      <c r="K894" s="513" t="str">
        <f t="shared" si="334"/>
        <v>SL3-SH-RC 2-LCS1-PBL1A</v>
      </c>
      <c r="L894" s="72"/>
      <c r="M894" s="143" t="str">
        <f>IF($J894&lt;&gt;"",IF(VLOOKUP($J894,INSTRUMENT_LIST!$L$10:$R$716,3,FALSE)=0,"",VLOOKUP($J894,INSTRUMENT_LIST!$L$10:$R$716,3,FALSE)),"")</f>
        <v>Shiploader 3</v>
      </c>
      <c r="N894" s="143" t="str">
        <f>IF($J894&lt;&gt;"",IF(VLOOKUP($J894,INSTRUMENT_LIST!$L$10:$R$716,4,FALSE)=0,"",VLOOKUP($J894,INSTRUMENT_LIST!$L$10:$R$716,4,FALSE)),"")&amp;" "&amp;IF($J894&lt;&gt;"",IF(VLOOKUP($J894,INSTRUMENT_LIST!$L$10:$R$716,5,FALSE)=0,"",SUBSTITUTE(VLOOKUP($J894,INSTRUMENT_LIST!$L$10:$R$716,5,FALSE),"LOCAL CONTROL STATION","LCS")),"")</f>
        <v>Shuttle Rail Clamp 2</v>
      </c>
      <c r="O894" s="143" t="str">
        <f>IF($J894&lt;&gt;"",IF(VLOOKUP($J894,INSTRUMENT_LIST!$L$10:$R$716,6,FALSE)=0,"",VLOOKUP($J894,INSTRUMENT_LIST!$L$10:$R$716,6,FALSE)),"")</f>
        <v>Open</v>
      </c>
      <c r="P894" s="143" t="str">
        <f>IF($J894&lt;&gt;"",IF(VLOOKUP($J894,INSTRUMENT_LIST!$L$10:$R$716,7,FALSE)=0,"",VLOOKUP($J894,INSTRUMENT_LIST!$L$10:$R$716,7,FALSE)),"")</f>
        <v>Push Button</v>
      </c>
      <c r="Q894" s="143" t="str">
        <f t="shared" si="335"/>
        <v xml:space="preserve">Shiploader 3 Shuttle Rail Clamp 2 Open Push Button </v>
      </c>
      <c r="R894" s="161"/>
      <c r="S894" s="161"/>
      <c r="T894" s="161"/>
      <c r="U894" s="160"/>
      <c r="V894" s="160"/>
      <c r="W894" s="160"/>
      <c r="X894" s="160"/>
      <c r="Y894" s="160"/>
      <c r="Z894" s="160"/>
      <c r="AA894" s="160"/>
      <c r="AB894" s="68" t="str">
        <f t="shared" si="336"/>
        <v>DI_1204.02</v>
      </c>
      <c r="AC894" s="55"/>
      <c r="AD894" s="55"/>
      <c r="AE894" s="38" t="str">
        <f t="shared" si="337"/>
        <v>SL3-BH-RCP1</v>
      </c>
    </row>
    <row r="895" spans="1:31" ht="15" customHeight="1" x14ac:dyDescent="0.25">
      <c r="A895" s="263" t="s">
        <v>9</v>
      </c>
      <c r="B895" s="253" t="s">
        <v>373</v>
      </c>
      <c r="C895" s="146">
        <v>12</v>
      </c>
      <c r="D895" s="70" t="str">
        <f t="shared" si="338"/>
        <v>04</v>
      </c>
      <c r="E895" s="70" t="s">
        <v>661</v>
      </c>
      <c r="F895" s="29" t="str">
        <f>IFERROR(CONCATENATE(VLOOKUP(G895,'LOOK-UP TABLES'!$E$9:$J$32,5,FALSE),C895,D895,VLOOKUP(G895,'LOOK-UP TABLES'!$E$9:$J$32,6,FALSE),E895),"")</f>
        <v>I_1204-03</v>
      </c>
      <c r="G895" s="71" t="s">
        <v>1018</v>
      </c>
      <c r="H895" s="26" t="str">
        <f>IFERROR(VLOOKUP(G895,'LOOK-UP TABLES'!$E$9:$J$32,2,FALSE),"")</f>
        <v>DI</v>
      </c>
      <c r="I895" s="29" t="str">
        <f>IFERROR(VLOOKUP(G895,'LOOK-UP TABLES'!$E$9:$J$32,3,FALSE),"")</f>
        <v>120V</v>
      </c>
      <c r="J895" s="21" t="s">
        <v>1266</v>
      </c>
      <c r="K895" s="513" t="str">
        <f t="shared" si="334"/>
        <v>SL3-SH-RC 2-LCS1-PB2</v>
      </c>
      <c r="L895" s="72"/>
      <c r="M895" s="143" t="str">
        <f>IF($J895&lt;&gt;"",IF(VLOOKUP($J895,INSTRUMENT_LIST!$L$10:$R$716,3,FALSE)=0,"",VLOOKUP($J895,INSTRUMENT_LIST!$L$10:$R$716,3,FALSE)),"")</f>
        <v>Shiploader 3</v>
      </c>
      <c r="N895" s="143" t="str">
        <f>IF($J895&lt;&gt;"",IF(VLOOKUP($J895,INSTRUMENT_LIST!$L$10:$R$716,4,FALSE)=0,"",VLOOKUP($J895,INSTRUMENT_LIST!$L$10:$R$716,4,FALSE)),"")&amp;" "&amp;IF($J895&lt;&gt;"",IF(VLOOKUP($J895,INSTRUMENT_LIST!$L$10:$R$716,5,FALSE)=0,"",SUBSTITUTE(VLOOKUP($J895,INSTRUMENT_LIST!$L$10:$R$716,5,FALSE),"LOCAL CONTROL STATION","LCS")),"")</f>
        <v>Shuttle Rail Clamp 2</v>
      </c>
      <c r="O895" s="143" t="str">
        <f>IF($J895&lt;&gt;"",IF(VLOOKUP($J895,INSTRUMENT_LIST!$L$10:$R$716,6,FALSE)=0,"",VLOOKUP($J895,INSTRUMENT_LIST!$L$10:$R$716,6,FALSE)),"")</f>
        <v>Close</v>
      </c>
      <c r="P895" s="143" t="str">
        <f>IF($J895&lt;&gt;"",IF(VLOOKUP($J895,INSTRUMENT_LIST!$L$10:$R$716,7,FALSE)=0,"",VLOOKUP($J895,INSTRUMENT_LIST!$L$10:$R$716,7,FALSE)),"")</f>
        <v>Push Button</v>
      </c>
      <c r="Q895" s="143" t="str">
        <f t="shared" si="335"/>
        <v xml:space="preserve">Shiploader 3 Shuttle Rail Clamp 2 Close Push Button </v>
      </c>
      <c r="R895" s="160"/>
      <c r="S895" s="160"/>
      <c r="T895" s="160"/>
      <c r="U895" s="160"/>
      <c r="V895" s="160"/>
      <c r="W895" s="160"/>
      <c r="X895" s="160"/>
      <c r="Y895" s="160"/>
      <c r="Z895" s="160"/>
      <c r="AA895" s="160"/>
      <c r="AB895" s="68" t="str">
        <f t="shared" si="336"/>
        <v>DI_1204.03</v>
      </c>
      <c r="AC895" s="55"/>
      <c r="AD895" s="55"/>
      <c r="AE895" s="38" t="str">
        <f t="shared" si="337"/>
        <v>SL3-BH-RCP1</v>
      </c>
    </row>
    <row r="896" spans="1:31" ht="15" customHeight="1" x14ac:dyDescent="0.25">
      <c r="A896" s="263" t="s">
        <v>9</v>
      </c>
      <c r="B896" s="253" t="s">
        <v>373</v>
      </c>
      <c r="C896" s="146">
        <v>12</v>
      </c>
      <c r="D896" s="70" t="str">
        <f t="shared" si="338"/>
        <v>04</v>
      </c>
      <c r="E896" s="70" t="s">
        <v>676</v>
      </c>
      <c r="F896" s="29" t="str">
        <f>IFERROR(CONCATENATE(VLOOKUP(G896,'LOOK-UP TABLES'!$E$9:$J$32,5,FALSE),C896,D896,VLOOKUP(G896,'LOOK-UP TABLES'!$E$9:$J$32,6,FALSE),E896),"")</f>
        <v>I_1204-04</v>
      </c>
      <c r="G896" s="71" t="s">
        <v>1018</v>
      </c>
      <c r="H896" s="26" t="str">
        <f>IFERROR(VLOOKUP(G896,'LOOK-UP TABLES'!$E$9:$J$32,2,FALSE),"")</f>
        <v>DI</v>
      </c>
      <c r="I896" s="29" t="str">
        <f>IFERROR(VLOOKUP(G896,'LOOK-UP TABLES'!$E$9:$J$32,3,FALSE),"")</f>
        <v>120V</v>
      </c>
      <c r="J896" s="21" t="s">
        <v>1267</v>
      </c>
      <c r="K896" s="513" t="str">
        <f t="shared" si="334"/>
        <v>SL3-SH-LCS1-PB1</v>
      </c>
      <c r="L896" s="72"/>
      <c r="M896" s="143" t="str">
        <f>IF($J896&lt;&gt;"",IF(VLOOKUP($J896,INSTRUMENT_LIST!$L$10:$R$716,3,FALSE)=0,"",VLOOKUP($J896,INSTRUMENT_LIST!$L$10:$R$716,3,FALSE)),"")</f>
        <v>Shiploader 3</v>
      </c>
      <c r="N896" s="143" t="str">
        <f>IF($J896&lt;&gt;"",IF(VLOOKUP($J896,INSTRUMENT_LIST!$L$10:$R$716,4,FALSE)=0,"",VLOOKUP($J896,INSTRUMENT_LIST!$L$10:$R$716,4,FALSE)),"")&amp;" "&amp;IF($J896&lt;&gt;"",IF(VLOOKUP($J896,INSTRUMENT_LIST!$L$10:$R$716,5,FALSE)=0,"",SUBSTITUTE(VLOOKUP($J896,INSTRUMENT_LIST!$L$10:$R$716,5,FALSE),"LOCAL CONTROL STATION","LCS")),"")</f>
        <v xml:space="preserve">Shuttle </v>
      </c>
      <c r="O896" s="143" t="str">
        <f>IF($J896&lt;&gt;"",IF(VLOOKUP($J896,INSTRUMENT_LIST!$L$10:$R$716,6,FALSE)=0,"",VLOOKUP($J896,INSTRUMENT_LIST!$L$10:$R$716,6,FALSE)),"")</f>
        <v>Extend</v>
      </c>
      <c r="P896" s="143" t="str">
        <f>IF($J896&lt;&gt;"",IF(VLOOKUP($J896,INSTRUMENT_LIST!$L$10:$R$716,7,FALSE)=0,"",VLOOKUP($J896,INSTRUMENT_LIST!$L$10:$R$716,7,FALSE)),"")</f>
        <v>Push Button</v>
      </c>
      <c r="Q896" s="143" t="str">
        <f t="shared" si="335"/>
        <v xml:space="preserve">Shiploader 3 Shuttle  Extend Push Button </v>
      </c>
      <c r="R896" s="160"/>
      <c r="S896" s="160"/>
      <c r="T896" s="161"/>
      <c r="U896" s="160"/>
      <c r="V896" s="160"/>
      <c r="W896" s="160"/>
      <c r="X896" s="160"/>
      <c r="Y896" s="160"/>
      <c r="Z896" s="160"/>
      <c r="AA896" s="160"/>
      <c r="AB896" s="68" t="str">
        <f t="shared" si="336"/>
        <v>DI_1204.04</v>
      </c>
      <c r="AC896" s="55"/>
      <c r="AD896" s="55"/>
      <c r="AE896" s="38" t="str">
        <f t="shared" si="337"/>
        <v>SL3-BH-RCP1</v>
      </c>
    </row>
    <row r="897" spans="1:31" ht="15" customHeight="1" x14ac:dyDescent="0.25">
      <c r="A897" s="263" t="s">
        <v>9</v>
      </c>
      <c r="B897" s="253" t="s">
        <v>373</v>
      </c>
      <c r="C897" s="146">
        <v>12</v>
      </c>
      <c r="D897" s="70" t="str">
        <f t="shared" si="338"/>
        <v>04</v>
      </c>
      <c r="E897" s="70" t="s">
        <v>678</v>
      </c>
      <c r="F897" s="29" t="str">
        <f>IFERROR(CONCATENATE(VLOOKUP(G897,'LOOK-UP TABLES'!$E$9:$J$32,5,FALSE),C897,D897,VLOOKUP(G897,'LOOK-UP TABLES'!$E$9:$J$32,6,FALSE),E897),"")</f>
        <v>I_1204-05</v>
      </c>
      <c r="G897" s="71" t="s">
        <v>1018</v>
      </c>
      <c r="H897" s="26" t="str">
        <f>IFERROR(VLOOKUP(G897,'LOOK-UP TABLES'!$E$9:$J$32,2,FALSE),"")</f>
        <v>DI</v>
      </c>
      <c r="I897" s="29" t="str">
        <f>IFERROR(VLOOKUP(G897,'LOOK-UP TABLES'!$E$9:$J$32,3,FALSE),"")</f>
        <v>120V</v>
      </c>
      <c r="J897" s="21" t="s">
        <v>1268</v>
      </c>
      <c r="K897" s="513" t="str">
        <f t="shared" si="334"/>
        <v>SL3-SH-LCS1-PB2</v>
      </c>
      <c r="L897" s="72"/>
      <c r="M897" s="143" t="str">
        <f>IF($J897&lt;&gt;"",IF(VLOOKUP($J897,INSTRUMENT_LIST!$L$10:$R$716,3,FALSE)=0,"",VLOOKUP($J897,INSTRUMENT_LIST!$L$10:$R$716,3,FALSE)),"")</f>
        <v>Shiploader 3</v>
      </c>
      <c r="N897" s="143" t="str">
        <f>IF($J897&lt;&gt;"",IF(VLOOKUP($J897,INSTRUMENT_LIST!$L$10:$R$716,4,FALSE)=0,"",VLOOKUP($J897,INSTRUMENT_LIST!$L$10:$R$716,4,FALSE)),"")&amp;" "&amp;IF($J897&lt;&gt;"",IF(VLOOKUP($J897,INSTRUMENT_LIST!$L$10:$R$716,5,FALSE)=0,"",SUBSTITUTE(VLOOKUP($J897,INSTRUMENT_LIST!$L$10:$R$716,5,FALSE),"LOCAL CONTROL STATION","LCS")),"")</f>
        <v xml:space="preserve">Shuttle </v>
      </c>
      <c r="O897" s="143" t="str">
        <f>IF($J897&lt;&gt;"",IF(VLOOKUP($J897,INSTRUMENT_LIST!$L$10:$R$716,6,FALSE)=0,"",VLOOKUP($J897,INSTRUMENT_LIST!$L$10:$R$716,6,FALSE)),"")</f>
        <v>Retract</v>
      </c>
      <c r="P897" s="143" t="str">
        <f>IF($J897&lt;&gt;"",IF(VLOOKUP($J897,INSTRUMENT_LIST!$L$10:$R$716,7,FALSE)=0,"",VLOOKUP($J897,INSTRUMENT_LIST!$L$10:$R$716,7,FALSE)),"")</f>
        <v>Push Button</v>
      </c>
      <c r="Q897" s="143" t="str">
        <f t="shared" si="335"/>
        <v xml:space="preserve">Shiploader 3 Shuttle  Retract Push Button </v>
      </c>
      <c r="R897" s="160"/>
      <c r="S897" s="160"/>
      <c r="T897" s="160"/>
      <c r="U897" s="160"/>
      <c r="V897" s="160"/>
      <c r="W897" s="160"/>
      <c r="X897" s="160"/>
      <c r="Y897" s="160"/>
      <c r="Z897" s="160"/>
      <c r="AA897" s="160"/>
      <c r="AB897" s="68" t="str">
        <f t="shared" si="336"/>
        <v>DI_1204.05</v>
      </c>
      <c r="AC897" s="55"/>
      <c r="AD897" s="55"/>
      <c r="AE897" s="38" t="str">
        <f t="shared" si="337"/>
        <v>SL3-BH-RCP1</v>
      </c>
    </row>
    <row r="898" spans="1:31" ht="15" customHeight="1" x14ac:dyDescent="0.25">
      <c r="A898" s="263" t="s">
        <v>9</v>
      </c>
      <c r="B898" s="253" t="s">
        <v>373</v>
      </c>
      <c r="C898" s="146">
        <v>12</v>
      </c>
      <c r="D898" s="70" t="str">
        <f t="shared" si="338"/>
        <v>04</v>
      </c>
      <c r="E898" s="70" t="s">
        <v>679</v>
      </c>
      <c r="F898" s="29" t="str">
        <f>IFERROR(CONCATENATE(VLOOKUP(G898,'LOOK-UP TABLES'!$E$9:$J$32,5,FALSE),C898,D898,VLOOKUP(G898,'LOOK-UP TABLES'!$E$9:$J$32,6,FALSE),E898),"")</f>
        <v>I_1204-06</v>
      </c>
      <c r="G898" s="71" t="s">
        <v>1018</v>
      </c>
      <c r="H898" s="26" t="str">
        <f>IFERROR(VLOOKUP(G898,'LOOK-UP TABLES'!$E$9:$J$32,2,FALSE),"")</f>
        <v>DI</v>
      </c>
      <c r="I898" s="29" t="str">
        <f>IFERROR(VLOOKUP(G898,'LOOK-UP TABLES'!$E$9:$J$32,3,FALSE),"")</f>
        <v>120V</v>
      </c>
      <c r="J898" s="21" t="s">
        <v>1269</v>
      </c>
      <c r="K898" s="513" t="str">
        <f t="shared" si="334"/>
        <v>SL3-SH-LCS1-PB3</v>
      </c>
      <c r="L898" s="72"/>
      <c r="M898" s="143" t="str">
        <f>IF($J898&lt;&gt;"",IF(VLOOKUP($J898,INSTRUMENT_LIST!$L$10:$R$716,3,FALSE)=0,"",VLOOKUP($J898,INSTRUMENT_LIST!$L$10:$R$716,3,FALSE)),"")</f>
        <v>Shiploader 3</v>
      </c>
      <c r="N898" s="143" t="str">
        <f>IF($J898&lt;&gt;"",IF(VLOOKUP($J898,INSTRUMENT_LIST!$L$10:$R$716,4,FALSE)=0,"",VLOOKUP($J898,INSTRUMENT_LIST!$L$10:$R$716,4,FALSE)),"")&amp;" "&amp;IF($J898&lt;&gt;"",IF(VLOOKUP($J898,INSTRUMENT_LIST!$L$10:$R$716,5,FALSE)=0,"",SUBSTITUTE(VLOOKUP($J898,INSTRUMENT_LIST!$L$10:$R$716,5,FALSE),"LOCAL CONTROL STATION","LCS")),"")</f>
        <v xml:space="preserve">Shuttle </v>
      </c>
      <c r="O898" s="143" t="str">
        <f>IF($J898&lt;&gt;"",IF(VLOOKUP($J898,INSTRUMENT_LIST!$L$10:$R$716,6,FALSE)=0,"",VLOOKUP($J898,INSTRUMENT_LIST!$L$10:$R$716,6,FALSE)),"")</f>
        <v>Overtravel Bypass</v>
      </c>
      <c r="P898" s="143" t="str">
        <f>IF($J898&lt;&gt;"",IF(VLOOKUP($J898,INSTRUMENT_LIST!$L$10:$R$716,7,FALSE)=0,"",VLOOKUP($J898,INSTRUMENT_LIST!$L$10:$R$716,7,FALSE)),"")</f>
        <v>Push Button</v>
      </c>
      <c r="Q898" s="143" t="str">
        <f t="shared" si="335"/>
        <v xml:space="preserve">Shiploader 3 Shuttle  Overtravel Bypass Push Button </v>
      </c>
      <c r="R898" s="161"/>
      <c r="S898" s="161"/>
      <c r="T898" s="161"/>
      <c r="U898" s="160"/>
      <c r="V898" s="160"/>
      <c r="W898" s="160"/>
      <c r="X898" s="160"/>
      <c r="Y898" s="160"/>
      <c r="Z898" s="160"/>
      <c r="AA898" s="160"/>
      <c r="AB898" s="68" t="str">
        <f t="shared" si="336"/>
        <v>DI_1204.06</v>
      </c>
      <c r="AC898" s="55"/>
      <c r="AD898" s="55"/>
      <c r="AE898" s="38" t="str">
        <f t="shared" si="337"/>
        <v>SL3-BH-RCP1</v>
      </c>
    </row>
    <row r="899" spans="1:31" ht="15" customHeight="1" x14ac:dyDescent="0.25">
      <c r="A899" s="263" t="s">
        <v>9</v>
      </c>
      <c r="B899" s="253" t="s">
        <v>373</v>
      </c>
      <c r="C899" s="146">
        <v>12</v>
      </c>
      <c r="D899" s="70" t="str">
        <f t="shared" si="338"/>
        <v>04</v>
      </c>
      <c r="E899" s="70" t="s">
        <v>680</v>
      </c>
      <c r="F899" s="29" t="str">
        <f>IFERROR(CONCATENATE(VLOOKUP(G899,'LOOK-UP TABLES'!$E$9:$J$32,5,FALSE),C899,D899,VLOOKUP(G899,'LOOK-UP TABLES'!$E$9:$J$32,6,FALSE),E899),"")</f>
        <v>I_1204-07</v>
      </c>
      <c r="G899" s="71" t="s">
        <v>1018</v>
      </c>
      <c r="H899" s="26" t="str">
        <f>IFERROR(VLOOKUP(G899,'LOOK-UP TABLES'!$E$9:$J$32,2,FALSE),"")</f>
        <v>DI</v>
      </c>
      <c r="I899" s="29" t="str">
        <f>IFERROR(VLOOKUP(G899,'LOOK-UP TABLES'!$E$9:$J$32,3,FALSE),"")</f>
        <v>120V</v>
      </c>
      <c r="J899" s="21"/>
      <c r="K899" s="55" t="str">
        <f t="shared" si="334"/>
        <v>SPARE</v>
      </c>
      <c r="L899" s="72"/>
      <c r="M899" s="143" t="str">
        <f>IF($J899&lt;&gt;"",IF(VLOOKUP($J899,INSTRUMENT_LIST!$L$10:$R$716,3,FALSE)=0,"",VLOOKUP($J899,INSTRUMENT_LIST!$L$10:$R$716,3,FALSE)),"")</f>
        <v/>
      </c>
      <c r="N899" s="143" t="str">
        <f>IF($J899&lt;&gt;"",IF(VLOOKUP($J899,INSTRUMENT_LIST!$L$10:$R$716,4,FALSE)=0,"",VLOOKUP($J899,INSTRUMENT_LIST!$L$10:$R$716,4,FALSE)),"")&amp;" "&amp;IF($J899&lt;&gt;"",IF(VLOOKUP($J899,INSTRUMENT_LIST!$L$10:$R$716,5,FALSE)=0,"",SUBSTITUTE(VLOOKUP($J899,INSTRUMENT_LIST!$L$10:$R$716,5,FALSE),"LOCAL CONTROL STATION","LCS")),"")</f>
        <v xml:space="preserve"> </v>
      </c>
      <c r="O899" s="143" t="str">
        <f>IF($J899&lt;&gt;"",IF(VLOOKUP($J899,INSTRUMENT_LIST!$L$10:$R$716,6,FALSE)=0,"",VLOOKUP($J899,INSTRUMENT_LIST!$L$10:$R$716,6,FALSE)),"")</f>
        <v/>
      </c>
      <c r="P899" s="143" t="str">
        <f>IF($J899&lt;&gt;"",IF(VLOOKUP($J899,INSTRUMENT_LIST!$L$10:$R$716,7,FALSE)=0,"",VLOOKUP($J899,INSTRUMENT_LIST!$L$10:$R$716,7,FALSE)),"")</f>
        <v/>
      </c>
      <c r="Q899" s="143" t="str">
        <f t="shared" si="335"/>
        <v xml:space="preserve">  </v>
      </c>
      <c r="R899" s="160"/>
      <c r="S899" s="160"/>
      <c r="T899" s="160"/>
      <c r="U899" s="160"/>
      <c r="V899" s="160"/>
      <c r="W899" s="160"/>
      <c r="X899" s="160"/>
      <c r="Y899" s="160"/>
      <c r="Z899" s="160"/>
      <c r="AA899" s="160"/>
      <c r="AB899" s="68" t="str">
        <f t="shared" si="336"/>
        <v>DI_1204.07</v>
      </c>
      <c r="AC899" s="55"/>
      <c r="AD899" s="55"/>
      <c r="AE899" s="38" t="str">
        <f t="shared" si="337"/>
        <v>SL3-BH-RCP1</v>
      </c>
    </row>
    <row r="900" spans="1:31" ht="15" customHeight="1" x14ac:dyDescent="0.25">
      <c r="A900" s="263" t="s">
        <v>9</v>
      </c>
      <c r="B900" s="253" t="s">
        <v>373</v>
      </c>
      <c r="C900" s="146">
        <v>12</v>
      </c>
      <c r="D900" s="70" t="str">
        <f t="shared" si="338"/>
        <v>04</v>
      </c>
      <c r="E900" s="70" t="s">
        <v>682</v>
      </c>
      <c r="F900" s="29" t="str">
        <f>IFERROR(CONCATENATE(VLOOKUP(G900,'LOOK-UP TABLES'!$E$9:$J$32,5,FALSE),C900,D900,VLOOKUP(G900,'LOOK-UP TABLES'!$E$9:$J$32,6,FALSE),E900),"")</f>
        <v>I_1204-08</v>
      </c>
      <c r="G900" s="71" t="s">
        <v>1018</v>
      </c>
      <c r="H900" s="26" t="str">
        <f>IFERROR(VLOOKUP(G900,'LOOK-UP TABLES'!$E$9:$J$32,2,FALSE),"")</f>
        <v>DI</v>
      </c>
      <c r="I900" s="29" t="str">
        <f>IFERROR(VLOOKUP(G900,'LOOK-UP TABLES'!$E$9:$J$32,3,FALSE),"")</f>
        <v>120V</v>
      </c>
      <c r="J900" s="138" t="s">
        <v>1270</v>
      </c>
      <c r="K900" s="513" t="str">
        <f t="shared" si="334"/>
        <v>SL3-LU2-LCS1-PBL1A</v>
      </c>
      <c r="L900" s="72"/>
      <c r="M900" s="143" t="str">
        <f>IF($J900&lt;&gt;"",IF(VLOOKUP($J900,INSTRUMENT_LIST!$L$10:$R$716,3,FALSE)=0,"",VLOOKUP($J900,INSTRUMENT_LIST!$L$10:$R$716,3,FALSE)),"")</f>
        <v>Shiploader 3</v>
      </c>
      <c r="N900" s="143" t="str">
        <f>IF($J900&lt;&gt;"",IF(VLOOKUP($J900,INSTRUMENT_LIST!$L$10:$R$716,4,FALSE)=0,"",VLOOKUP($J900,INSTRUMENT_LIST!$L$10:$R$716,4,FALSE)),"")&amp;" "&amp;IF($J900&lt;&gt;"",IF(VLOOKUP($J900,INSTRUMENT_LIST!$L$10:$R$716,5,FALSE)=0,"",SUBSTITUTE(VLOOKUP($J900,INSTRUMENT_LIST!$L$10:$R$716,5,FALSE),"LOCAL CONTROL STATION","LCS")),"")</f>
        <v>Shuttle Lubrication Unit 2</v>
      </c>
      <c r="O900" s="143" t="str">
        <f>IF($J900&lt;&gt;"",IF(VLOOKUP($J900,INSTRUMENT_LIST!$L$10:$R$716,6,FALSE)=0,"",VLOOKUP($J900,INSTRUMENT_LIST!$L$10:$R$716,6,FALSE)),"")</f>
        <v>Lube Pump Jog</v>
      </c>
      <c r="P900" s="143" t="str">
        <f>IF($J900&lt;&gt;"",IF(VLOOKUP($J900,INSTRUMENT_LIST!$L$10:$R$716,7,FALSE)=0,"",VLOOKUP($J900,INSTRUMENT_LIST!$L$10:$R$716,7,FALSE)),"")</f>
        <v>Push Button</v>
      </c>
      <c r="Q900" s="143" t="str">
        <f t="shared" si="335"/>
        <v xml:space="preserve">Shiploader 3 Shuttle Lubrication Unit 2 Lube Pump Jog Push Button </v>
      </c>
      <c r="R900" s="160"/>
      <c r="S900" s="161"/>
      <c r="T900" s="161"/>
      <c r="U900" s="160"/>
      <c r="V900" s="160"/>
      <c r="W900" s="160"/>
      <c r="X900" s="160"/>
      <c r="Y900" s="160"/>
      <c r="Z900" s="160"/>
      <c r="AA900" s="160"/>
      <c r="AB900" s="68" t="str">
        <f t="shared" si="336"/>
        <v>DI_1204.08</v>
      </c>
      <c r="AC900" s="55"/>
      <c r="AD900" s="55"/>
      <c r="AE900" s="38" t="str">
        <f t="shared" si="337"/>
        <v>SL3-BH-RCP1</v>
      </c>
    </row>
    <row r="901" spans="1:31" ht="15" customHeight="1" x14ac:dyDescent="0.25">
      <c r="A901" s="263" t="s">
        <v>9</v>
      </c>
      <c r="B901" s="253" t="s">
        <v>373</v>
      </c>
      <c r="C901" s="146">
        <v>12</v>
      </c>
      <c r="D901" s="70" t="str">
        <f t="shared" si="338"/>
        <v>04</v>
      </c>
      <c r="E901" s="70" t="s">
        <v>683</v>
      </c>
      <c r="F901" s="29" t="str">
        <f>IFERROR(CONCATENATE(VLOOKUP(G901,'LOOK-UP TABLES'!$E$9:$J$32,5,FALSE),C901,D901,VLOOKUP(G901,'LOOK-UP TABLES'!$E$9:$J$32,6,FALSE),E901),"")</f>
        <v>I_1204-09</v>
      </c>
      <c r="G901" s="71" t="s">
        <v>1018</v>
      </c>
      <c r="H901" s="26" t="str">
        <f>IFERROR(VLOOKUP(G901,'LOOK-UP TABLES'!$E$9:$J$32,2,FALSE),"")</f>
        <v>DI</v>
      </c>
      <c r="I901" s="29" t="str">
        <f>IFERROR(VLOOKUP(G901,'LOOK-UP TABLES'!$E$9:$J$32,3,FALSE),"")</f>
        <v>120V</v>
      </c>
      <c r="J901" s="21" t="s">
        <v>1271</v>
      </c>
      <c r="K901" s="513" t="str">
        <f t="shared" si="334"/>
        <v>SL3-LU2-LCS1-PB1</v>
      </c>
      <c r="L901" s="72"/>
      <c r="M901" s="143" t="str">
        <f>IF($J901&lt;&gt;"",IF(VLOOKUP($J901,INSTRUMENT_LIST!$L$10:$R$716,3,FALSE)=0,"",VLOOKUP($J901,INSTRUMENT_LIST!$L$10:$R$716,3,FALSE)),"")</f>
        <v>Shiploader 3</v>
      </c>
      <c r="N901" s="143" t="str">
        <f>IF($J901&lt;&gt;"",IF(VLOOKUP($J901,INSTRUMENT_LIST!$L$10:$R$716,4,FALSE)=0,"",VLOOKUP($J901,INSTRUMENT_LIST!$L$10:$R$716,4,FALSE)),"")&amp;" "&amp;IF($J901&lt;&gt;"",IF(VLOOKUP($J901,INSTRUMENT_LIST!$L$10:$R$716,5,FALSE)=0,"",SUBSTITUTE(VLOOKUP($J901,INSTRUMENT_LIST!$L$10:$R$716,5,FALSE),"LOCAL CONTROL STATION","LCS")),"")</f>
        <v>Shuttle Lubrication Unit 2</v>
      </c>
      <c r="O901" s="143" t="str">
        <f>IF($J901&lt;&gt;"",IF(VLOOKUP($J901,INSTRUMENT_LIST!$L$10:$R$716,6,FALSE)=0,"",VLOOKUP($J901,INSTRUMENT_LIST!$L$10:$R$716,6,FALSE)),"")</f>
        <v>Lube Pump Cycle A</v>
      </c>
      <c r="P901" s="143" t="str">
        <f>IF($J901&lt;&gt;"",IF(VLOOKUP($J901,INSTRUMENT_LIST!$L$10:$R$716,7,FALSE)=0,"",VLOOKUP($J901,INSTRUMENT_LIST!$L$10:$R$716,7,FALSE)),"")</f>
        <v>Push Button</v>
      </c>
      <c r="Q901" s="143" t="str">
        <f t="shared" si="335"/>
        <v xml:space="preserve">Shiploader 3 Shuttle Lubrication Unit 2 Lube Pump Cycle A Push Button </v>
      </c>
      <c r="R901" s="161"/>
      <c r="S901" s="161"/>
      <c r="T901" s="161"/>
      <c r="U901" s="160"/>
      <c r="V901" s="160"/>
      <c r="W901" s="160"/>
      <c r="X901" s="160"/>
      <c r="Y901" s="160"/>
      <c r="Z901" s="160"/>
      <c r="AA901" s="160"/>
      <c r="AB901" s="68" t="str">
        <f t="shared" si="336"/>
        <v>DI_1204.09</v>
      </c>
      <c r="AC901" s="55"/>
      <c r="AD901" s="55"/>
      <c r="AE901" s="38" t="str">
        <f t="shared" si="337"/>
        <v>SL3-BH-RCP1</v>
      </c>
    </row>
    <row r="902" spans="1:31" ht="15" customHeight="1" x14ac:dyDescent="0.25">
      <c r="A902" s="263" t="s">
        <v>9</v>
      </c>
      <c r="B902" s="253" t="s">
        <v>373</v>
      </c>
      <c r="C902" s="146">
        <v>12</v>
      </c>
      <c r="D902" s="70" t="str">
        <f t="shared" si="338"/>
        <v>04</v>
      </c>
      <c r="E902" s="70" t="s">
        <v>582</v>
      </c>
      <c r="F902" s="29" t="str">
        <f>IFERROR(CONCATENATE(VLOOKUP(G902,'LOOK-UP TABLES'!$E$9:$J$32,5,FALSE),C902,D902,VLOOKUP(G902,'LOOK-UP TABLES'!$E$9:$J$32,6,FALSE),E902),"")</f>
        <v>I_1204-10</v>
      </c>
      <c r="G902" s="71" t="s">
        <v>1018</v>
      </c>
      <c r="H902" s="26" t="str">
        <f>IFERROR(VLOOKUP(G902,'LOOK-UP TABLES'!$E$9:$J$32,2,FALSE),"")</f>
        <v>DI</v>
      </c>
      <c r="I902" s="29" t="str">
        <f>IFERROR(VLOOKUP(G902,'LOOK-UP TABLES'!$E$9:$J$32,3,FALSE),"")</f>
        <v>120V</v>
      </c>
      <c r="J902" s="138" t="s">
        <v>1272</v>
      </c>
      <c r="K902" s="513" t="str">
        <f t="shared" si="334"/>
        <v>SL3-LU2-LCS1-PB2</v>
      </c>
      <c r="L902" s="72"/>
      <c r="M902" s="143" t="str">
        <f>IF($J902&lt;&gt;"",IF(VLOOKUP($J902,INSTRUMENT_LIST!$L$10:$R$716,3,FALSE)=0,"",VLOOKUP($J902,INSTRUMENT_LIST!$L$10:$R$716,3,FALSE)),"")</f>
        <v>Shiploader 3</v>
      </c>
      <c r="N902" s="143" t="str">
        <f>IF($J902&lt;&gt;"",IF(VLOOKUP($J902,INSTRUMENT_LIST!$L$10:$R$716,4,FALSE)=0,"",VLOOKUP($J902,INSTRUMENT_LIST!$L$10:$R$716,4,FALSE)),"")&amp;" "&amp;IF($J902&lt;&gt;"",IF(VLOOKUP($J902,INSTRUMENT_LIST!$L$10:$R$716,5,FALSE)=0,"",SUBSTITUTE(VLOOKUP($J902,INSTRUMENT_LIST!$L$10:$R$716,5,FALSE),"LOCAL CONTROL STATION","LCS")),"")</f>
        <v>Shuttle Lubrication Unit 2</v>
      </c>
      <c r="O902" s="143" t="str">
        <f>IF($J902&lt;&gt;"",IF(VLOOKUP($J902,INSTRUMENT_LIST!$L$10:$R$716,6,FALSE)=0,"",VLOOKUP($J902,INSTRUMENT_LIST!$L$10:$R$716,6,FALSE)),"")</f>
        <v>Lube Pump Cycle B</v>
      </c>
      <c r="P902" s="143" t="str">
        <f>IF($J902&lt;&gt;"",IF(VLOOKUP($J902,INSTRUMENT_LIST!$L$10:$R$716,7,FALSE)=0,"",VLOOKUP($J902,INSTRUMENT_LIST!$L$10:$R$716,7,FALSE)),"")</f>
        <v>Push Button</v>
      </c>
      <c r="Q902" s="143" t="str">
        <f t="shared" si="335"/>
        <v xml:space="preserve">Shiploader 3 Shuttle Lubrication Unit 2 Lube Pump Cycle B Push Button </v>
      </c>
      <c r="R902" s="161"/>
      <c r="S902" s="161"/>
      <c r="T902" s="161"/>
      <c r="U902" s="160"/>
      <c r="V902" s="160"/>
      <c r="W902" s="160"/>
      <c r="X902" s="160"/>
      <c r="Y902" s="160"/>
      <c r="Z902" s="160"/>
      <c r="AA902" s="160"/>
      <c r="AB902" s="68" t="str">
        <f t="shared" si="336"/>
        <v>DI_1204.10</v>
      </c>
      <c r="AC902" s="55"/>
      <c r="AD902" s="55"/>
      <c r="AE902" s="38" t="str">
        <f t="shared" si="337"/>
        <v>SL3-BH-RCP1</v>
      </c>
    </row>
    <row r="903" spans="1:31" ht="15" customHeight="1" x14ac:dyDescent="0.25">
      <c r="A903" s="263" t="s">
        <v>9</v>
      </c>
      <c r="B903" s="253" t="s">
        <v>373</v>
      </c>
      <c r="C903" s="146">
        <v>12</v>
      </c>
      <c r="D903" s="70" t="str">
        <f t="shared" si="338"/>
        <v>04</v>
      </c>
      <c r="E903" s="70" t="s">
        <v>392</v>
      </c>
      <c r="F903" s="29" t="str">
        <f>IFERROR(CONCATENATE(VLOOKUP(G903,'LOOK-UP TABLES'!$E$9:$J$32,5,FALSE),C903,D903,VLOOKUP(G903,'LOOK-UP TABLES'!$E$9:$J$32,6,FALSE),E903),"")</f>
        <v>I_1204-11</v>
      </c>
      <c r="G903" s="71" t="s">
        <v>1018</v>
      </c>
      <c r="H903" s="26" t="str">
        <f>IFERROR(VLOOKUP(G903,'LOOK-UP TABLES'!$E$9:$J$32,2,FALSE),"")</f>
        <v>DI</v>
      </c>
      <c r="I903" s="29" t="str">
        <f>IFERROR(VLOOKUP(G903,'LOOK-UP TABLES'!$E$9:$J$32,3,FALSE),"")</f>
        <v>120V</v>
      </c>
      <c r="J903" s="21"/>
      <c r="K903" s="55" t="str">
        <f t="shared" si="334"/>
        <v>SPARE</v>
      </c>
      <c r="L903" s="76"/>
      <c r="M903" s="143" t="str">
        <f>IF($J903&lt;&gt;"",IF(VLOOKUP($J903,INSTRUMENT_LIST!$L$10:$R$716,3,FALSE)=0,"",VLOOKUP($J903,INSTRUMENT_LIST!$L$10:$R$716,3,FALSE)),"")</f>
        <v/>
      </c>
      <c r="N903" s="143" t="str">
        <f>IF($J903&lt;&gt;"",IF(VLOOKUP($J903,INSTRUMENT_LIST!$L$10:$R$716,4,FALSE)=0,"",VLOOKUP($J903,INSTRUMENT_LIST!$L$10:$R$716,4,FALSE)),"")&amp;" "&amp;IF($J903&lt;&gt;"",IF(VLOOKUP($J903,INSTRUMENT_LIST!$L$10:$R$716,5,FALSE)=0,"",SUBSTITUTE(VLOOKUP($J903,INSTRUMENT_LIST!$L$10:$R$716,5,FALSE),"LOCAL CONTROL STATION","LCS")),"")</f>
        <v xml:space="preserve"> </v>
      </c>
      <c r="O903" s="143" t="str">
        <f>IF($J903&lt;&gt;"",IF(VLOOKUP($J903,INSTRUMENT_LIST!$L$10:$R$716,6,FALSE)=0,"",VLOOKUP($J903,INSTRUMENT_LIST!$L$10:$R$716,6,FALSE)),"")</f>
        <v/>
      </c>
      <c r="P903" s="143" t="str">
        <f>IF($J903&lt;&gt;"",IF(VLOOKUP($J903,INSTRUMENT_LIST!$L$10:$R$716,7,FALSE)=0,"",VLOOKUP($J903,INSTRUMENT_LIST!$L$10:$R$716,7,FALSE)),"")</f>
        <v/>
      </c>
      <c r="Q903" s="143" t="str">
        <f t="shared" si="335"/>
        <v xml:space="preserve">  </v>
      </c>
      <c r="R903" s="161"/>
      <c r="S903" s="161"/>
      <c r="T903" s="161"/>
      <c r="U903" s="160"/>
      <c r="V903" s="160"/>
      <c r="W903" s="160"/>
      <c r="X903" s="160"/>
      <c r="Y903" s="160"/>
      <c r="Z903" s="160"/>
      <c r="AA903" s="160"/>
      <c r="AB903" s="68" t="str">
        <f t="shared" si="336"/>
        <v>DI_1204.11</v>
      </c>
      <c r="AC903" s="55"/>
      <c r="AD903" s="55"/>
      <c r="AE903" s="38" t="str">
        <f t="shared" si="337"/>
        <v>SL3-BH-RCP1</v>
      </c>
    </row>
    <row r="904" spans="1:31" ht="15" customHeight="1" x14ac:dyDescent="0.25">
      <c r="A904" s="263" t="s">
        <v>9</v>
      </c>
      <c r="B904" s="253" t="s">
        <v>373</v>
      </c>
      <c r="C904" s="146">
        <v>12</v>
      </c>
      <c r="D904" s="70" t="str">
        <f t="shared" si="338"/>
        <v>04</v>
      </c>
      <c r="E904" s="70" t="s">
        <v>396</v>
      </c>
      <c r="F904" s="29" t="str">
        <f>IFERROR(CONCATENATE(VLOOKUP(G904,'LOOK-UP TABLES'!$E$9:$J$32,5,FALSE),C904,D904,VLOOKUP(G904,'LOOK-UP TABLES'!$E$9:$J$32,6,FALSE),E904),"")</f>
        <v>I_1204-12</v>
      </c>
      <c r="G904" s="71" t="s">
        <v>1018</v>
      </c>
      <c r="H904" s="26" t="str">
        <f>IFERROR(VLOOKUP(G904,'LOOK-UP TABLES'!$E$9:$J$32,2,FALSE),"")</f>
        <v>DI</v>
      </c>
      <c r="I904" s="29" t="str">
        <f>IFERROR(VLOOKUP(G904,'LOOK-UP TABLES'!$E$9:$J$32,3,FALSE),"")</f>
        <v>120V</v>
      </c>
      <c r="J904" s="138"/>
      <c r="K904" s="55" t="str">
        <f t="shared" si="334"/>
        <v>SPARE</v>
      </c>
      <c r="L904" s="76"/>
      <c r="M904" s="143" t="str">
        <f>IF($J904&lt;&gt;"",IF(VLOOKUP($J904,INSTRUMENT_LIST!$L$10:$R$716,3,FALSE)=0,"",VLOOKUP($J904,INSTRUMENT_LIST!$L$10:$R$716,3,FALSE)),"")</f>
        <v/>
      </c>
      <c r="N904" s="143" t="str">
        <f>IF($J904&lt;&gt;"",IF(VLOOKUP($J904,INSTRUMENT_LIST!$L$10:$R$716,4,FALSE)=0,"",VLOOKUP($J904,INSTRUMENT_LIST!$L$10:$R$716,4,FALSE)),"")&amp;" "&amp;IF($J904&lt;&gt;"",IF(VLOOKUP($J904,INSTRUMENT_LIST!$L$10:$R$716,5,FALSE)=0,"",SUBSTITUTE(VLOOKUP($J904,INSTRUMENT_LIST!$L$10:$R$716,5,FALSE),"LOCAL CONTROL STATION","LCS")),"")</f>
        <v xml:space="preserve"> </v>
      </c>
      <c r="O904" s="143" t="str">
        <f>IF($J904&lt;&gt;"",IF(VLOOKUP($J904,INSTRUMENT_LIST!$L$10:$R$716,6,FALSE)=0,"",VLOOKUP($J904,INSTRUMENT_LIST!$L$10:$R$716,6,FALSE)),"")</f>
        <v/>
      </c>
      <c r="P904" s="143" t="str">
        <f>IF($J904&lt;&gt;"",IF(VLOOKUP($J904,INSTRUMENT_LIST!$L$10:$R$716,7,FALSE)=0,"",VLOOKUP($J904,INSTRUMENT_LIST!$L$10:$R$716,7,FALSE)),"")</f>
        <v/>
      </c>
      <c r="Q904" s="143" t="str">
        <f t="shared" si="335"/>
        <v xml:space="preserve">  </v>
      </c>
      <c r="R904" s="161"/>
      <c r="S904" s="161"/>
      <c r="T904" s="161"/>
      <c r="U904" s="160"/>
      <c r="V904" s="160"/>
      <c r="W904" s="160"/>
      <c r="X904" s="160"/>
      <c r="Y904" s="160"/>
      <c r="Z904" s="160"/>
      <c r="AA904" s="160"/>
      <c r="AB904" s="68" t="str">
        <f t="shared" si="336"/>
        <v>DI_1204.12</v>
      </c>
      <c r="AC904" s="55"/>
      <c r="AD904" s="55"/>
      <c r="AE904" s="38" t="str">
        <f t="shared" si="337"/>
        <v>SL3-BH-RCP1</v>
      </c>
    </row>
    <row r="905" spans="1:31" ht="15" customHeight="1" x14ac:dyDescent="0.25">
      <c r="A905" s="263" t="s">
        <v>9</v>
      </c>
      <c r="B905" s="253" t="s">
        <v>373</v>
      </c>
      <c r="C905" s="146">
        <v>12</v>
      </c>
      <c r="D905" s="70" t="str">
        <f t="shared" si="338"/>
        <v>04</v>
      </c>
      <c r="E905" s="70" t="s">
        <v>586</v>
      </c>
      <c r="F905" s="29" t="str">
        <f>IFERROR(CONCATENATE(VLOOKUP(G905,'LOOK-UP TABLES'!$E$9:$J$32,5,FALSE),C905,D905,VLOOKUP(G905,'LOOK-UP TABLES'!$E$9:$J$32,6,FALSE),E905),"")</f>
        <v>I_1204-13</v>
      </c>
      <c r="G905" s="71" t="s">
        <v>1018</v>
      </c>
      <c r="H905" s="26" t="str">
        <f>IFERROR(VLOOKUP(G905,'LOOK-UP TABLES'!$E$9:$J$32,2,FALSE),"")</f>
        <v>DI</v>
      </c>
      <c r="I905" s="29" t="str">
        <f>IFERROR(VLOOKUP(G905,'LOOK-UP TABLES'!$E$9:$J$32,3,FALSE),"")</f>
        <v>120V</v>
      </c>
      <c r="J905" s="138"/>
      <c r="K905" s="55" t="str">
        <f t="shared" si="334"/>
        <v>SPARE</v>
      </c>
      <c r="L905" s="76"/>
      <c r="M905" s="143" t="str">
        <f>IF($J905&lt;&gt;"",IF(VLOOKUP($J905,INSTRUMENT_LIST!$L$10:$R$716,3,FALSE)=0,"",VLOOKUP($J905,INSTRUMENT_LIST!$L$10:$R$716,3,FALSE)),"")</f>
        <v/>
      </c>
      <c r="N905" s="143" t="str">
        <f>IF($J905&lt;&gt;"",IF(VLOOKUP($J905,INSTRUMENT_LIST!$L$10:$R$716,4,FALSE)=0,"",VLOOKUP($J905,INSTRUMENT_LIST!$L$10:$R$716,4,FALSE)),"")&amp;" "&amp;IF($J905&lt;&gt;"",IF(VLOOKUP($J905,INSTRUMENT_LIST!$L$10:$R$716,5,FALSE)=0,"",SUBSTITUTE(VLOOKUP($J905,INSTRUMENT_LIST!$L$10:$R$716,5,FALSE),"LOCAL CONTROL STATION","LCS")),"")</f>
        <v xml:space="preserve"> </v>
      </c>
      <c r="O905" s="143" t="str">
        <f>IF($J905&lt;&gt;"",IF(VLOOKUP($J905,INSTRUMENT_LIST!$L$10:$R$716,6,FALSE)=0,"",VLOOKUP($J905,INSTRUMENT_LIST!$L$10:$R$716,6,FALSE)),"")</f>
        <v/>
      </c>
      <c r="P905" s="143" t="str">
        <f>IF($J905&lt;&gt;"",IF(VLOOKUP($J905,INSTRUMENT_LIST!$L$10:$R$716,7,FALSE)=0,"",VLOOKUP($J905,INSTRUMENT_LIST!$L$10:$R$716,7,FALSE)),"")</f>
        <v/>
      </c>
      <c r="Q905" s="143" t="str">
        <f t="shared" si="335"/>
        <v xml:space="preserve">  </v>
      </c>
      <c r="R905" s="161"/>
      <c r="S905" s="161"/>
      <c r="T905" s="161"/>
      <c r="U905" s="160"/>
      <c r="V905" s="160"/>
      <c r="W905" s="160"/>
      <c r="X905" s="160"/>
      <c r="Y905" s="160"/>
      <c r="Z905" s="160"/>
      <c r="AA905" s="160"/>
      <c r="AB905" s="68" t="str">
        <f t="shared" si="336"/>
        <v>DI_1204.13</v>
      </c>
      <c r="AC905" s="55"/>
      <c r="AD905" s="55"/>
      <c r="AE905" s="38" t="str">
        <f t="shared" si="337"/>
        <v>SL3-BH-RCP1</v>
      </c>
    </row>
    <row r="906" spans="1:31" ht="15" customHeight="1" x14ac:dyDescent="0.25">
      <c r="A906" s="263" t="s">
        <v>9</v>
      </c>
      <c r="B906" s="253" t="s">
        <v>373</v>
      </c>
      <c r="C906" s="146">
        <v>12</v>
      </c>
      <c r="D906" s="70" t="str">
        <f t="shared" si="338"/>
        <v>04</v>
      </c>
      <c r="E906" s="70" t="s">
        <v>589</v>
      </c>
      <c r="F906" s="29" t="str">
        <f>IFERROR(CONCATENATE(VLOOKUP(G906,'LOOK-UP TABLES'!$E$9:$J$32,5,FALSE),C906,D906,VLOOKUP(G906,'LOOK-UP TABLES'!$E$9:$J$32,6,FALSE),E906),"")</f>
        <v>I_1204-14</v>
      </c>
      <c r="G906" s="71" t="s">
        <v>1018</v>
      </c>
      <c r="H906" s="26" t="str">
        <f>IFERROR(VLOOKUP(G906,'LOOK-UP TABLES'!$E$9:$J$32,2,FALSE),"")</f>
        <v>DI</v>
      </c>
      <c r="I906" s="29" t="str">
        <f>IFERROR(VLOOKUP(G906,'LOOK-UP TABLES'!$E$9:$J$32,3,FALSE),"")</f>
        <v>120V</v>
      </c>
      <c r="J906" s="21" t="s">
        <v>1273</v>
      </c>
      <c r="K906" s="513" t="str">
        <f t="shared" si="334"/>
        <v>SL3-BH-RCP1-CR31-F</v>
      </c>
      <c r="L906" s="72" t="s">
        <v>972</v>
      </c>
      <c r="M906" s="143" t="s">
        <v>61</v>
      </c>
      <c r="N906" s="143" t="s">
        <v>462</v>
      </c>
      <c r="O906" s="143" t="s">
        <v>1055</v>
      </c>
      <c r="P906" s="143" t="s">
        <v>1274</v>
      </c>
      <c r="Q906" s="143" t="str">
        <f t="shared" si="335"/>
        <v xml:space="preserve">Shiploader 3 Shuttle Motor 1-4 Brake Contactor CR31 Feedback </v>
      </c>
      <c r="R906" s="160"/>
      <c r="S906" s="160"/>
      <c r="T906" s="160"/>
      <c r="U906" s="160"/>
      <c r="V906" s="160"/>
      <c r="W906" s="160"/>
      <c r="X906" s="160"/>
      <c r="Y906" s="160"/>
      <c r="Z906" s="160"/>
      <c r="AA906" s="160"/>
      <c r="AB906" s="68" t="str">
        <f t="shared" si="336"/>
        <v>DI_1204.14</v>
      </c>
      <c r="AC906" s="55"/>
      <c r="AD906" s="55"/>
      <c r="AE906" s="38" t="str">
        <f t="shared" si="337"/>
        <v>SL3-BH-RCP1</v>
      </c>
    </row>
    <row r="907" spans="1:31" ht="15" customHeight="1" x14ac:dyDescent="0.25">
      <c r="A907" s="263" t="s">
        <v>9</v>
      </c>
      <c r="B907" s="253" t="s">
        <v>373</v>
      </c>
      <c r="C907" s="146">
        <v>12</v>
      </c>
      <c r="D907" s="70" t="str">
        <f t="shared" si="338"/>
        <v>04</v>
      </c>
      <c r="E907" s="70" t="s">
        <v>591</v>
      </c>
      <c r="F907" s="29" t="str">
        <f>IFERROR(CONCATENATE(VLOOKUP(G907,'LOOK-UP TABLES'!$E$9:$J$32,5,FALSE),C907,D907,VLOOKUP(G907,'LOOK-UP TABLES'!$E$9:$J$32,6,FALSE),E907),"")</f>
        <v>I_1204-15</v>
      </c>
      <c r="G907" s="71" t="s">
        <v>1018</v>
      </c>
      <c r="H907" s="26" t="str">
        <f>IFERROR(VLOOKUP(G907,'LOOK-UP TABLES'!$E$9:$J$32,2,FALSE),"")</f>
        <v>DI</v>
      </c>
      <c r="I907" s="29" t="str">
        <f>IFERROR(VLOOKUP(G907,'LOOK-UP TABLES'!$E$9:$J$32,3,FALSE),"")</f>
        <v>120V</v>
      </c>
      <c r="J907" s="21" t="s">
        <v>1275</v>
      </c>
      <c r="K907" s="513" t="str">
        <f t="shared" si="334"/>
        <v>SL3-BH-RCP1-CR33-F</v>
      </c>
      <c r="L907" s="72" t="s">
        <v>972</v>
      </c>
      <c r="M907" s="143" t="s">
        <v>61</v>
      </c>
      <c r="N907" s="143" t="s">
        <v>462</v>
      </c>
      <c r="O907" s="143" t="s">
        <v>1276</v>
      </c>
      <c r="P907" s="143" t="s">
        <v>1062</v>
      </c>
      <c r="Q907" s="143" t="str">
        <f t="shared" si="335"/>
        <v xml:space="preserve">Shiploader 3 Shuttle Motor 1-4 Space Heaters Contactor CR33 Feedback </v>
      </c>
      <c r="R907" s="160"/>
      <c r="S907" s="160"/>
      <c r="T907" s="160"/>
      <c r="U907" s="160"/>
      <c r="V907" s="160"/>
      <c r="W907" s="160"/>
      <c r="X907" s="160"/>
      <c r="Y907" s="160"/>
      <c r="Z907" s="160"/>
      <c r="AA907" s="160"/>
      <c r="AB907" s="68" t="str">
        <f t="shared" si="336"/>
        <v>DI_1204.15</v>
      </c>
      <c r="AC907" s="55"/>
      <c r="AD907" s="55"/>
      <c r="AE907" s="38" t="str">
        <f t="shared" si="337"/>
        <v>SL3-BH-RCP1</v>
      </c>
    </row>
    <row r="908" spans="1:31" ht="15" customHeight="1" x14ac:dyDescent="0.25">
      <c r="A908" s="321" t="s">
        <v>9</v>
      </c>
      <c r="B908" s="322" t="s">
        <v>373</v>
      </c>
      <c r="C908" s="323">
        <v>12</v>
      </c>
      <c r="D908" s="324" t="s">
        <v>676</v>
      </c>
      <c r="E908" s="325"/>
      <c r="F908" s="325"/>
      <c r="G908" s="325" t="s">
        <v>853</v>
      </c>
      <c r="H908" s="326"/>
      <c r="I908" s="325" t="s">
        <v>790</v>
      </c>
      <c r="J908" s="327"/>
      <c r="K908" s="328"/>
      <c r="L908" s="329"/>
      <c r="M908" s="326"/>
      <c r="N908" s="326"/>
      <c r="O908" s="325"/>
      <c r="P908" s="325"/>
      <c r="Q908" s="325"/>
      <c r="R908" s="325"/>
      <c r="S908" s="325"/>
      <c r="T908" s="325"/>
      <c r="U908" s="325"/>
      <c r="V908" s="325"/>
      <c r="W908" s="325"/>
      <c r="X908" s="325"/>
      <c r="Y908" s="325"/>
      <c r="Z908" s="325"/>
      <c r="AA908" s="325"/>
      <c r="AB908" s="325"/>
      <c r="AC908" s="323"/>
      <c r="AD908" s="330"/>
      <c r="AE908" s="38" t="str">
        <f t="shared" si="337"/>
        <v>SL3-BH-RCP1</v>
      </c>
    </row>
    <row r="909" spans="1:31" ht="15" customHeight="1" x14ac:dyDescent="0.25">
      <c r="B909" s="254"/>
      <c r="C909" s="57"/>
      <c r="D909" s="59"/>
      <c r="E909" s="38"/>
      <c r="F909" s="38"/>
      <c r="G909" s="38"/>
      <c r="I909" s="38"/>
      <c r="J909" s="22"/>
      <c r="O909" s="78"/>
      <c r="P909" s="36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57"/>
      <c r="AD909" s="57"/>
    </row>
    <row r="910" spans="1:31" ht="15" customHeight="1" x14ac:dyDescent="0.25">
      <c r="A910" s="263" t="s">
        <v>9</v>
      </c>
      <c r="B910" s="253" t="s">
        <v>373</v>
      </c>
      <c r="C910" s="146">
        <v>12</v>
      </c>
      <c r="D910" s="73" t="s">
        <v>678</v>
      </c>
      <c r="E910" s="70" t="s">
        <v>786</v>
      </c>
      <c r="F910" s="29" t="str">
        <f>IFERROR(CONCATENATE(VLOOKUP(G910,'LOOK-UP TABLES'!$E$9:$J$32,5,FALSE),C910,D910,VLOOKUP(G910,'LOOK-UP TABLES'!$E$9:$J$32,6,FALSE),E910),"")</f>
        <v>I_1205-00</v>
      </c>
      <c r="G910" s="71" t="s">
        <v>1018</v>
      </c>
      <c r="H910" s="26" t="str">
        <f>IFERROR(VLOOKUP(G910,'LOOK-UP TABLES'!$E$9:$J$32,2,FALSE),"")</f>
        <v>DI</v>
      </c>
      <c r="I910" s="29" t="str">
        <f>IFERROR(VLOOKUP(G910,'LOOK-UP TABLES'!$E$9:$J$32,3,FALSE),"")</f>
        <v>120V</v>
      </c>
      <c r="J910" s="75" t="s">
        <v>1277</v>
      </c>
      <c r="K910" s="513" t="str">
        <f t="shared" ref="K910:K925" si="339">IF(J910&lt;&gt;"",CONCATENATE(J910,L910),"SPARE")</f>
        <v>SL3-SH-BK1-ZPX1</v>
      </c>
      <c r="L910" s="72"/>
      <c r="M910" s="143" t="str">
        <f>IF($J910&lt;&gt;"",IF(VLOOKUP($J910,INSTRUMENT_LIST!$L$10:$R$716,3,FALSE)=0,"",VLOOKUP($J910,INSTRUMENT_LIST!$L$10:$R$716,3,FALSE)),"")</f>
        <v>Shiploader 3</v>
      </c>
      <c r="N910" s="143" t="str">
        <f>IF($J910&lt;&gt;"",IF(VLOOKUP($J910,INSTRUMENT_LIST!$L$10:$R$716,4,FALSE)=0,"",VLOOKUP($J910,INSTRUMENT_LIST!$L$10:$R$716,4,FALSE)),"")&amp;" "&amp;IF($J910&lt;&gt;"",IF(VLOOKUP($J910,INSTRUMENT_LIST!$L$10:$R$716,5,FALSE)=0,"",SUBSTITUTE(VLOOKUP($J910,INSTRUMENT_LIST!$L$10:$R$716,5,FALSE),"LOCAL CONTROL STATION","LCS")),"")</f>
        <v>Shuttle Motor 1 Brake</v>
      </c>
      <c r="O910" s="143" t="str">
        <f>IF($J910&lt;&gt;"",IF(VLOOKUP($J910,INSTRUMENT_LIST!$L$10:$R$716,6,FALSE)=0,"",VLOOKUP($J910,INSTRUMENT_LIST!$L$10:$R$716,6,FALSE)),"")</f>
        <v>Released</v>
      </c>
      <c r="P910" s="143" t="str">
        <f>IF($J910&lt;&gt;"",IF(VLOOKUP($J910,INSTRUMENT_LIST!$L$10:$R$716,7,FALSE)=0,"",VLOOKUP($J910,INSTRUMENT_LIST!$L$10:$R$716,7,FALSE)),"")</f>
        <v>Proximity Switch</v>
      </c>
      <c r="Q910" s="143" t="str">
        <f t="shared" ref="Q910:Q925" si="340">CONCATENATE(M910,IF(M910&lt;&gt;""," ",""),N910,IF(N910&lt;&gt;""," ",""),O910,IF(O910&lt;&gt;""," ",""),P910,IF(P910&lt;&gt;""," ",""))</f>
        <v xml:space="preserve">Shiploader 3 Shuttle Motor 1 Brake Released Proximity Switch </v>
      </c>
      <c r="R910" s="160"/>
      <c r="S910" s="160"/>
      <c r="T910" s="160"/>
      <c r="U910" s="160"/>
      <c r="V910" s="160"/>
      <c r="W910" s="160"/>
      <c r="X910" s="160"/>
      <c r="Y910" s="160"/>
      <c r="Z910" s="160"/>
      <c r="AA910" s="160"/>
      <c r="AB910" s="68" t="str">
        <f t="shared" ref="AB910:AB925" si="341">IF((OR(H910="AI",H910="AO")),CONCATENATE(H910,"_",C910,D910,"_CH[",E910,"]"),CONCATENATE(H910,"_",C910,D910,".",E910))</f>
        <v>DI_1205.00</v>
      </c>
      <c r="AC910" s="75"/>
      <c r="AD910" s="55"/>
      <c r="AE910" s="38" t="str">
        <f t="shared" ref="AE910:AE926" si="342">B910</f>
        <v>SL3-BH-RCP1</v>
      </c>
    </row>
    <row r="911" spans="1:31" ht="15" customHeight="1" x14ac:dyDescent="0.25">
      <c r="A911" s="263" t="s">
        <v>9</v>
      </c>
      <c r="B911" s="253" t="s">
        <v>373</v>
      </c>
      <c r="C911" s="146">
        <v>12</v>
      </c>
      <c r="D911" s="70" t="str">
        <f t="shared" ref="D911:D925" si="343">D910</f>
        <v>05</v>
      </c>
      <c r="E911" s="70" t="s">
        <v>645</v>
      </c>
      <c r="F911" s="29" t="str">
        <f>IFERROR(CONCATENATE(VLOOKUP(G911,'LOOK-UP TABLES'!$E$9:$J$32,5,FALSE),C911,D911,VLOOKUP(G911,'LOOK-UP TABLES'!$E$9:$J$32,6,FALSE),E911),"")</f>
        <v>I_1205-01</v>
      </c>
      <c r="G911" s="71" t="s">
        <v>1018</v>
      </c>
      <c r="H911" s="26" t="str">
        <f>IFERROR(VLOOKUP(G911,'LOOK-UP TABLES'!$E$9:$J$32,2,FALSE),"")</f>
        <v>DI</v>
      </c>
      <c r="I911" s="29" t="str">
        <f>IFERROR(VLOOKUP(G911,'LOOK-UP TABLES'!$E$9:$J$32,3,FALSE),"")</f>
        <v>120V</v>
      </c>
      <c r="J911" s="75" t="s">
        <v>1278</v>
      </c>
      <c r="K911" s="513" t="str">
        <f t="shared" si="339"/>
        <v>SL3-SH-BK2-ZPX1</v>
      </c>
      <c r="L911" s="72"/>
      <c r="M911" s="143" t="str">
        <f>IF($J911&lt;&gt;"",IF(VLOOKUP($J911,INSTRUMENT_LIST!$L$10:$R$716,3,FALSE)=0,"",VLOOKUP($J911,INSTRUMENT_LIST!$L$10:$R$716,3,FALSE)),"")</f>
        <v>Shiploader 3</v>
      </c>
      <c r="N911" s="143" t="str">
        <f>IF($J911&lt;&gt;"",IF(VLOOKUP($J911,INSTRUMENT_LIST!$L$10:$R$716,4,FALSE)=0,"",VLOOKUP($J911,INSTRUMENT_LIST!$L$10:$R$716,4,FALSE)),"")&amp;" "&amp;IF($J911&lt;&gt;"",IF(VLOOKUP($J911,INSTRUMENT_LIST!$L$10:$R$716,5,FALSE)=0,"",SUBSTITUTE(VLOOKUP($J911,INSTRUMENT_LIST!$L$10:$R$716,5,FALSE),"LOCAL CONTROL STATION","LCS")),"")</f>
        <v>Shuttle Motor 2 Brake</v>
      </c>
      <c r="O911" s="143" t="str">
        <f>IF($J911&lt;&gt;"",IF(VLOOKUP($J911,INSTRUMENT_LIST!$L$10:$R$716,6,FALSE)=0,"",VLOOKUP($J911,INSTRUMENT_LIST!$L$10:$R$716,6,FALSE)),"")</f>
        <v>Released</v>
      </c>
      <c r="P911" s="143" t="str">
        <f>IF($J911&lt;&gt;"",IF(VLOOKUP($J911,INSTRUMENT_LIST!$L$10:$R$716,7,FALSE)=0,"",VLOOKUP($J911,INSTRUMENT_LIST!$L$10:$R$716,7,FALSE)),"")</f>
        <v>Proximity Switch</v>
      </c>
      <c r="Q911" s="143" t="str">
        <f t="shared" si="340"/>
        <v xml:space="preserve">Shiploader 3 Shuttle Motor 2 Brake Released Proximity Switch </v>
      </c>
      <c r="R911" s="161"/>
      <c r="S911" s="161"/>
      <c r="T911" s="161"/>
      <c r="U911" s="160"/>
      <c r="V911" s="160"/>
      <c r="W911" s="160"/>
      <c r="X911" s="160"/>
      <c r="Y911" s="160"/>
      <c r="Z911" s="160"/>
      <c r="AA911" s="160"/>
      <c r="AB911" s="68" t="str">
        <f t="shared" si="341"/>
        <v>DI_1205.01</v>
      </c>
      <c r="AC911" s="55"/>
      <c r="AD911" s="55"/>
      <c r="AE911" s="38" t="str">
        <f t="shared" si="342"/>
        <v>SL3-BH-RCP1</v>
      </c>
    </row>
    <row r="912" spans="1:31" ht="15" customHeight="1" x14ac:dyDescent="0.25">
      <c r="A912" s="263" t="s">
        <v>9</v>
      </c>
      <c r="B912" s="253" t="s">
        <v>373</v>
      </c>
      <c r="C912" s="146">
        <v>12</v>
      </c>
      <c r="D912" s="70" t="str">
        <f t="shared" si="343"/>
        <v>05</v>
      </c>
      <c r="E912" s="70" t="s">
        <v>660</v>
      </c>
      <c r="F912" s="29" t="str">
        <f>IFERROR(CONCATENATE(VLOOKUP(G912,'LOOK-UP TABLES'!$E$9:$J$32,5,FALSE),C912,D912,VLOOKUP(G912,'LOOK-UP TABLES'!$E$9:$J$32,6,FALSE),E912),"")</f>
        <v>I_1205-02</v>
      </c>
      <c r="G912" s="71" t="s">
        <v>1018</v>
      </c>
      <c r="H912" s="26" t="str">
        <f>IFERROR(VLOOKUP(G912,'LOOK-UP TABLES'!$E$9:$J$32,2,FALSE),"")</f>
        <v>DI</v>
      </c>
      <c r="I912" s="29" t="str">
        <f>IFERROR(VLOOKUP(G912,'LOOK-UP TABLES'!$E$9:$J$32,3,FALSE),"")</f>
        <v>120V</v>
      </c>
      <c r="J912" s="21" t="s">
        <v>1279</v>
      </c>
      <c r="K912" s="513" t="str">
        <f t="shared" si="339"/>
        <v>SL3-SH-BK3-ZPX1</v>
      </c>
      <c r="L912" s="72"/>
      <c r="M912" s="143" t="str">
        <f>IF($J912&lt;&gt;"",IF(VLOOKUP($J912,INSTRUMENT_LIST!$L$10:$R$716,3,FALSE)=0,"",VLOOKUP($J912,INSTRUMENT_LIST!$L$10:$R$716,3,FALSE)),"")</f>
        <v>Shiploader 3</v>
      </c>
      <c r="N912" s="143" t="str">
        <f>IF($J912&lt;&gt;"",IF(VLOOKUP($J912,INSTRUMENT_LIST!$L$10:$R$716,4,FALSE)=0,"",VLOOKUP($J912,INSTRUMENT_LIST!$L$10:$R$716,4,FALSE)),"")&amp;" "&amp;IF($J912&lt;&gt;"",IF(VLOOKUP($J912,INSTRUMENT_LIST!$L$10:$R$716,5,FALSE)=0,"",SUBSTITUTE(VLOOKUP($J912,INSTRUMENT_LIST!$L$10:$R$716,5,FALSE),"LOCAL CONTROL STATION","LCS")),"")</f>
        <v>Shuttle Motor 3 Brake</v>
      </c>
      <c r="O912" s="143" t="str">
        <f>IF($J912&lt;&gt;"",IF(VLOOKUP($J912,INSTRUMENT_LIST!$L$10:$R$716,6,FALSE)=0,"",VLOOKUP($J912,INSTRUMENT_LIST!$L$10:$R$716,6,FALSE)),"")</f>
        <v>Released</v>
      </c>
      <c r="P912" s="143" t="str">
        <f>IF($J912&lt;&gt;"",IF(VLOOKUP($J912,INSTRUMENT_LIST!$L$10:$R$716,7,FALSE)=0,"",VLOOKUP($J912,INSTRUMENT_LIST!$L$10:$R$716,7,FALSE)),"")</f>
        <v>Proximity Switch</v>
      </c>
      <c r="Q912" s="143" t="str">
        <f t="shared" si="340"/>
        <v xml:space="preserve">Shiploader 3 Shuttle Motor 3 Brake Released Proximity Switch </v>
      </c>
      <c r="R912" s="161"/>
      <c r="S912" s="161"/>
      <c r="T912" s="161"/>
      <c r="U912" s="160"/>
      <c r="V912" s="160"/>
      <c r="W912" s="160"/>
      <c r="X912" s="160"/>
      <c r="Y912" s="160"/>
      <c r="Z912" s="160"/>
      <c r="AA912" s="160"/>
      <c r="AB912" s="68" t="str">
        <f t="shared" si="341"/>
        <v>DI_1205.02</v>
      </c>
      <c r="AC912" s="55"/>
      <c r="AD912" s="55"/>
      <c r="AE912" s="38" t="str">
        <f t="shared" si="342"/>
        <v>SL3-BH-RCP1</v>
      </c>
    </row>
    <row r="913" spans="1:31" ht="15" customHeight="1" x14ac:dyDescent="0.25">
      <c r="A913" s="263" t="s">
        <v>9</v>
      </c>
      <c r="B913" s="253" t="s">
        <v>373</v>
      </c>
      <c r="C913" s="146">
        <v>12</v>
      </c>
      <c r="D913" s="70" t="str">
        <f t="shared" si="343"/>
        <v>05</v>
      </c>
      <c r="E913" s="70" t="s">
        <v>661</v>
      </c>
      <c r="F913" s="29" t="str">
        <f>IFERROR(CONCATENATE(VLOOKUP(G913,'LOOK-UP TABLES'!$E$9:$J$32,5,FALSE),C913,D913,VLOOKUP(G913,'LOOK-UP TABLES'!$E$9:$J$32,6,FALSE),E913),"")</f>
        <v>I_1205-03</v>
      </c>
      <c r="G913" s="71" t="s">
        <v>1018</v>
      </c>
      <c r="H913" s="26" t="str">
        <f>IFERROR(VLOOKUP(G913,'LOOK-UP TABLES'!$E$9:$J$32,2,FALSE),"")</f>
        <v>DI</v>
      </c>
      <c r="I913" s="29" t="str">
        <f>IFERROR(VLOOKUP(G913,'LOOK-UP TABLES'!$E$9:$J$32,3,FALSE),"")</f>
        <v>120V</v>
      </c>
      <c r="J913" s="21" t="s">
        <v>1280</v>
      </c>
      <c r="K913" s="513" t="str">
        <f t="shared" si="339"/>
        <v>SL3-SH-BK4-ZPX1</v>
      </c>
      <c r="L913" s="72"/>
      <c r="M913" s="143" t="str">
        <f>IF($J913&lt;&gt;"",IF(VLOOKUP($J913,INSTRUMENT_LIST!$L$10:$R$716,3,FALSE)=0,"",VLOOKUP($J913,INSTRUMENT_LIST!$L$10:$R$716,3,FALSE)),"")</f>
        <v>Shiploader 3</v>
      </c>
      <c r="N913" s="143" t="str">
        <f>IF($J913&lt;&gt;"",IF(VLOOKUP($J913,INSTRUMENT_LIST!$L$10:$R$716,4,FALSE)=0,"",VLOOKUP($J913,INSTRUMENT_LIST!$L$10:$R$716,4,FALSE)),"")&amp;" "&amp;IF($J913&lt;&gt;"",IF(VLOOKUP($J913,INSTRUMENT_LIST!$L$10:$R$716,5,FALSE)=0,"",SUBSTITUTE(VLOOKUP($J913,INSTRUMENT_LIST!$L$10:$R$716,5,FALSE),"LOCAL CONTROL STATION","LCS")),"")</f>
        <v>Shuttle Motor 4 Brake</v>
      </c>
      <c r="O913" s="143" t="str">
        <f>IF($J913&lt;&gt;"",IF(VLOOKUP($J913,INSTRUMENT_LIST!$L$10:$R$716,6,FALSE)=0,"",VLOOKUP($J913,INSTRUMENT_LIST!$L$10:$R$716,6,FALSE)),"")</f>
        <v>Released</v>
      </c>
      <c r="P913" s="143" t="str">
        <f>IF($J913&lt;&gt;"",IF(VLOOKUP($J913,INSTRUMENT_LIST!$L$10:$R$716,7,FALSE)=0,"",VLOOKUP($J913,INSTRUMENT_LIST!$L$10:$R$716,7,FALSE)),"")</f>
        <v>Proximity Switch</v>
      </c>
      <c r="Q913" s="143" t="str">
        <f t="shared" si="340"/>
        <v xml:space="preserve">Shiploader 3 Shuttle Motor 4 Brake Released Proximity Switch </v>
      </c>
      <c r="R913" s="160"/>
      <c r="S913" s="160"/>
      <c r="T913" s="160"/>
      <c r="U913" s="160"/>
      <c r="V913" s="160"/>
      <c r="W913" s="160"/>
      <c r="X913" s="160"/>
      <c r="Y913" s="160"/>
      <c r="Z913" s="160"/>
      <c r="AA913" s="160"/>
      <c r="AB913" s="68" t="str">
        <f t="shared" si="341"/>
        <v>DI_1205.03</v>
      </c>
      <c r="AC913" s="55"/>
      <c r="AD913" s="55"/>
      <c r="AE913" s="38" t="str">
        <f t="shared" si="342"/>
        <v>SL3-BH-RCP1</v>
      </c>
    </row>
    <row r="914" spans="1:31" ht="15" customHeight="1" x14ac:dyDescent="0.25">
      <c r="A914" s="263" t="s">
        <v>9</v>
      </c>
      <c r="B914" s="253" t="s">
        <v>373</v>
      </c>
      <c r="C914" s="146">
        <v>12</v>
      </c>
      <c r="D914" s="70" t="str">
        <f t="shared" si="343"/>
        <v>05</v>
      </c>
      <c r="E914" s="70" t="s">
        <v>676</v>
      </c>
      <c r="F914" s="29" t="str">
        <f>IFERROR(CONCATENATE(VLOOKUP(G914,'LOOK-UP TABLES'!$E$9:$J$32,5,FALSE),C914,D914,VLOOKUP(G914,'LOOK-UP TABLES'!$E$9:$J$32,6,FALSE),E914),"")</f>
        <v>I_1205-04</v>
      </c>
      <c r="G914" s="71" t="s">
        <v>1018</v>
      </c>
      <c r="H914" s="26" t="str">
        <f>IFERROR(VLOOKUP(G914,'LOOK-UP TABLES'!$E$9:$J$32,2,FALSE),"")</f>
        <v>DI</v>
      </c>
      <c r="I914" s="29" t="str">
        <f>IFERROR(VLOOKUP(G914,'LOOK-UP TABLES'!$E$9:$J$32,3,FALSE),"")</f>
        <v>120V</v>
      </c>
      <c r="J914" s="138" t="s">
        <v>1281</v>
      </c>
      <c r="K914" s="513" t="str">
        <f t="shared" si="339"/>
        <v>SL3-SH-RC1-ZPX1</v>
      </c>
      <c r="L914" s="21"/>
      <c r="M914" s="143" t="str">
        <f>IF($J914&lt;&gt;"",IF(VLOOKUP($J914,INSTRUMENT_LIST!$L$10:$R$716,3,FALSE)=0,"",VLOOKUP($J914,INSTRUMENT_LIST!$L$10:$R$716,3,FALSE)),"")</f>
        <v>Shiploader 3</v>
      </c>
      <c r="N914" s="143" t="str">
        <f>IF($J914&lt;&gt;"",IF(VLOOKUP($J914,INSTRUMENT_LIST!$L$10:$R$716,4,FALSE)=0,"",VLOOKUP($J914,INSTRUMENT_LIST!$L$10:$R$716,4,FALSE)),"")&amp;" "&amp;IF($J914&lt;&gt;"",IF(VLOOKUP($J914,INSTRUMENT_LIST!$L$10:$R$716,5,FALSE)=0,"",SUBSTITUTE(VLOOKUP($J914,INSTRUMENT_LIST!$L$10:$R$716,5,FALSE),"LOCAL CONTROL STATION","LCS")),"")</f>
        <v>Shuttle Rail Clamp 1</v>
      </c>
      <c r="O914" s="143" t="str">
        <f>IF($J914&lt;&gt;"",IF(VLOOKUP($J914,INSTRUMENT_LIST!$L$10:$R$716,6,FALSE)=0,"",VLOOKUP($J914,INSTRUMENT_LIST!$L$10:$R$716,6,FALSE)),"")</f>
        <v>Released Indication</v>
      </c>
      <c r="P914" s="143" t="str">
        <f>IF($J914&lt;&gt;"",IF(VLOOKUP($J914,INSTRUMENT_LIST!$L$10:$R$716,7,FALSE)=0,"",VLOOKUP($J914,INSTRUMENT_LIST!$L$10:$R$716,7,FALSE)),"")</f>
        <v>Limit Switch 1</v>
      </c>
      <c r="Q914" s="143" t="str">
        <f t="shared" si="340"/>
        <v xml:space="preserve">Shiploader 3 Shuttle Rail Clamp 1 Released Indication Limit Switch 1 </v>
      </c>
      <c r="R914" s="160"/>
      <c r="S914" s="160"/>
      <c r="T914" s="161"/>
      <c r="U914" s="160"/>
      <c r="V914" s="160"/>
      <c r="W914" s="160"/>
      <c r="X914" s="160"/>
      <c r="Y914" s="160"/>
      <c r="Z914" s="160"/>
      <c r="AA914" s="160"/>
      <c r="AB914" s="68" t="str">
        <f t="shared" si="341"/>
        <v>DI_1205.04</v>
      </c>
      <c r="AC914" s="55"/>
      <c r="AD914" s="55"/>
      <c r="AE914" s="38" t="str">
        <f t="shared" si="342"/>
        <v>SL3-BH-RCP1</v>
      </c>
    </row>
    <row r="915" spans="1:31" ht="15" customHeight="1" x14ac:dyDescent="0.25">
      <c r="A915" s="263" t="s">
        <v>9</v>
      </c>
      <c r="B915" s="253" t="s">
        <v>373</v>
      </c>
      <c r="C915" s="146">
        <v>12</v>
      </c>
      <c r="D915" s="70" t="str">
        <f t="shared" si="343"/>
        <v>05</v>
      </c>
      <c r="E915" s="70" t="s">
        <v>678</v>
      </c>
      <c r="F915" s="29" t="str">
        <f>IFERROR(CONCATENATE(VLOOKUP(G915,'LOOK-UP TABLES'!$E$9:$J$32,5,FALSE),C915,D915,VLOOKUP(G915,'LOOK-UP TABLES'!$E$9:$J$32,6,FALSE),E915),"")</f>
        <v>I_1205-05</v>
      </c>
      <c r="G915" s="71" t="s">
        <v>1018</v>
      </c>
      <c r="H915" s="26" t="str">
        <f>IFERROR(VLOOKUP(G915,'LOOK-UP TABLES'!$E$9:$J$32,2,FALSE),"")</f>
        <v>DI</v>
      </c>
      <c r="I915" s="29" t="str">
        <f>IFERROR(VLOOKUP(G915,'LOOK-UP TABLES'!$E$9:$J$32,3,FALSE),"")</f>
        <v>120V</v>
      </c>
      <c r="J915" s="138" t="s">
        <v>1282</v>
      </c>
      <c r="K915" s="513" t="str">
        <f t="shared" si="339"/>
        <v>SL3-SH-RC1-ZPX2</v>
      </c>
      <c r="L915" s="21"/>
      <c r="M915" s="143" t="str">
        <f>IF($J915&lt;&gt;"",IF(VLOOKUP($J915,INSTRUMENT_LIST!$L$10:$R$716,3,FALSE)=0,"",VLOOKUP($J915,INSTRUMENT_LIST!$L$10:$R$716,3,FALSE)),"")</f>
        <v>Shiploader 3</v>
      </c>
      <c r="N915" s="143" t="str">
        <f>IF($J915&lt;&gt;"",IF(VLOOKUP($J915,INSTRUMENT_LIST!$L$10:$R$716,4,FALSE)=0,"",VLOOKUP($J915,INSTRUMENT_LIST!$L$10:$R$716,4,FALSE)),"")&amp;" "&amp;IF($J915&lt;&gt;"",IF(VLOOKUP($J915,INSTRUMENT_LIST!$L$10:$R$716,5,FALSE)=0,"",SUBSTITUTE(VLOOKUP($J915,INSTRUMENT_LIST!$L$10:$R$716,5,FALSE),"LOCAL CONTROL STATION","LCS")),"")</f>
        <v>Shuttle Rail Clamp 1</v>
      </c>
      <c r="O915" s="143" t="str">
        <f>IF($J915&lt;&gt;"",IF(VLOOKUP($J915,INSTRUMENT_LIST!$L$10:$R$716,6,FALSE)=0,"",VLOOKUP($J915,INSTRUMENT_LIST!$L$10:$R$716,6,FALSE)),"")</f>
        <v>On Rail Clamp Indication</v>
      </c>
      <c r="P915" s="143" t="str">
        <f>IF($J915&lt;&gt;"",IF(VLOOKUP($J915,INSTRUMENT_LIST!$L$10:$R$716,7,FALSE)=0,"",VLOOKUP($J915,INSTRUMENT_LIST!$L$10:$R$716,7,FALSE)),"")</f>
        <v>Limit Switch 2</v>
      </c>
      <c r="Q915" s="143" t="str">
        <f t="shared" si="340"/>
        <v xml:space="preserve">Shiploader 3 Shuttle Rail Clamp 1 On Rail Clamp Indication Limit Switch 2 </v>
      </c>
      <c r="R915" s="160"/>
      <c r="S915" s="160"/>
      <c r="T915" s="160"/>
      <c r="U915" s="160"/>
      <c r="V915" s="160"/>
      <c r="W915" s="160"/>
      <c r="X915" s="160"/>
      <c r="Y915" s="160"/>
      <c r="Z915" s="160"/>
      <c r="AA915" s="160"/>
      <c r="AB915" s="68" t="str">
        <f t="shared" si="341"/>
        <v>DI_1205.05</v>
      </c>
      <c r="AC915" s="55"/>
      <c r="AD915" s="55"/>
      <c r="AE915" s="38" t="str">
        <f t="shared" si="342"/>
        <v>SL3-BH-RCP1</v>
      </c>
    </row>
    <row r="916" spans="1:31" ht="15" customHeight="1" x14ac:dyDescent="0.25">
      <c r="A916" s="263" t="s">
        <v>9</v>
      </c>
      <c r="B916" s="253" t="s">
        <v>373</v>
      </c>
      <c r="C916" s="146">
        <v>12</v>
      </c>
      <c r="D916" s="70" t="str">
        <f t="shared" si="343"/>
        <v>05</v>
      </c>
      <c r="E916" s="70" t="s">
        <v>679</v>
      </c>
      <c r="F916" s="29" t="str">
        <f>IFERROR(CONCATENATE(VLOOKUP(G916,'LOOK-UP TABLES'!$E$9:$J$32,5,FALSE),C916,D916,VLOOKUP(G916,'LOOK-UP TABLES'!$E$9:$J$32,6,FALSE),E916),"")</f>
        <v>I_1205-06</v>
      </c>
      <c r="G916" s="71" t="s">
        <v>1018</v>
      </c>
      <c r="H916" s="26" t="str">
        <f>IFERROR(VLOOKUP(G916,'LOOK-UP TABLES'!$E$9:$J$32,2,FALSE),"")</f>
        <v>DI</v>
      </c>
      <c r="I916" s="29" t="str">
        <f>IFERROR(VLOOKUP(G916,'LOOK-UP TABLES'!$E$9:$J$32,3,FALSE),"")</f>
        <v>120V</v>
      </c>
      <c r="J916" s="21" t="s">
        <v>1283</v>
      </c>
      <c r="K916" s="513" t="str">
        <f t="shared" si="339"/>
        <v>SL3-SH-RC1-ZPX3</v>
      </c>
      <c r="L916" s="21"/>
      <c r="M916" s="143" t="str">
        <f>IF($J916&lt;&gt;"",IF(VLOOKUP($J916,INSTRUMENT_LIST!$L$10:$R$716,3,FALSE)=0,"",VLOOKUP($J916,INSTRUMENT_LIST!$L$10:$R$716,3,FALSE)),"")</f>
        <v>Shiploader 3</v>
      </c>
      <c r="N916" s="143" t="str">
        <f>IF($J916&lt;&gt;"",IF(VLOOKUP($J916,INSTRUMENT_LIST!$L$10:$R$716,4,FALSE)=0,"",VLOOKUP($J916,INSTRUMENT_LIST!$L$10:$R$716,4,FALSE)),"")&amp;" "&amp;IF($J916&lt;&gt;"",IF(VLOOKUP($J916,INSTRUMENT_LIST!$L$10:$R$716,5,FALSE)=0,"",SUBSTITUTE(VLOOKUP($J916,INSTRUMENT_LIST!$L$10:$R$716,5,FALSE),"LOCAL CONTROL STATION","LCS")),"")</f>
        <v>Shuttle Rail Clamp 1</v>
      </c>
      <c r="O916" s="143" t="str">
        <f>IF($J916&lt;&gt;"",IF(VLOOKUP($J916,INSTRUMENT_LIST!$L$10:$R$716,6,FALSE)=0,"",VLOOKUP($J916,INSTRUMENT_LIST!$L$10:$R$716,6,FALSE)),"")</f>
        <v>Out of Adjustment</v>
      </c>
      <c r="P916" s="143" t="str">
        <f>IF($J916&lt;&gt;"",IF(VLOOKUP($J916,INSTRUMENT_LIST!$L$10:$R$716,7,FALSE)=0,"",VLOOKUP($J916,INSTRUMENT_LIST!$L$10:$R$716,7,FALSE)),"")</f>
        <v>Limit Switch 3</v>
      </c>
      <c r="Q916" s="143" t="str">
        <f t="shared" si="340"/>
        <v xml:space="preserve">Shiploader 3 Shuttle Rail Clamp 1 Out of Adjustment Limit Switch 3 </v>
      </c>
      <c r="R916" s="161"/>
      <c r="S916" s="161"/>
      <c r="T916" s="161"/>
      <c r="U916" s="160"/>
      <c r="V916" s="160"/>
      <c r="W916" s="160"/>
      <c r="X916" s="160"/>
      <c r="Y916" s="160"/>
      <c r="Z916" s="160"/>
      <c r="AA916" s="160"/>
      <c r="AB916" s="68" t="str">
        <f t="shared" si="341"/>
        <v>DI_1205.06</v>
      </c>
      <c r="AC916" s="55"/>
      <c r="AD916" s="55"/>
      <c r="AE916" s="38" t="str">
        <f t="shared" si="342"/>
        <v>SL3-BH-RCP1</v>
      </c>
    </row>
    <row r="917" spans="1:31" ht="15" customHeight="1" x14ac:dyDescent="0.25">
      <c r="A917" s="263" t="s">
        <v>9</v>
      </c>
      <c r="B917" s="253" t="s">
        <v>373</v>
      </c>
      <c r="C917" s="146">
        <v>12</v>
      </c>
      <c r="D917" s="70" t="str">
        <f t="shared" si="343"/>
        <v>05</v>
      </c>
      <c r="E917" s="70" t="s">
        <v>680</v>
      </c>
      <c r="F917" s="29" t="str">
        <f>IFERROR(CONCATENATE(VLOOKUP(G917,'LOOK-UP TABLES'!$E$9:$J$32,5,FALSE),C917,D917,VLOOKUP(G917,'LOOK-UP TABLES'!$E$9:$J$32,6,FALSE),E917),"")</f>
        <v>I_1205-07</v>
      </c>
      <c r="G917" s="71" t="s">
        <v>1018</v>
      </c>
      <c r="H917" s="26" t="str">
        <f>IFERROR(VLOOKUP(G917,'LOOK-UP TABLES'!$E$9:$J$32,2,FALSE),"")</f>
        <v>DI</v>
      </c>
      <c r="I917" s="29" t="str">
        <f>IFERROR(VLOOKUP(G917,'LOOK-UP TABLES'!$E$9:$J$32,3,FALSE),"")</f>
        <v>120V</v>
      </c>
      <c r="J917" s="21"/>
      <c r="K917" s="513" t="str">
        <f t="shared" si="339"/>
        <v>SPARE</v>
      </c>
      <c r="L917" s="21"/>
      <c r="M917" s="143" t="str">
        <f>IF($J917&lt;&gt;"",IF(VLOOKUP($J917,INSTRUMENT_LIST!$L$10:$R$716,3,FALSE)=0,"",VLOOKUP($J917,INSTRUMENT_LIST!$L$10:$R$716,3,FALSE)),"")</f>
        <v/>
      </c>
      <c r="N917" s="143" t="str">
        <f>IF($J917&lt;&gt;"",IF(VLOOKUP($J917,INSTRUMENT_LIST!$L$10:$R$716,4,FALSE)=0,"",VLOOKUP($J917,INSTRUMENT_LIST!$L$10:$R$716,4,FALSE)),"")&amp;" "&amp;IF($J917&lt;&gt;"",IF(VLOOKUP($J917,INSTRUMENT_LIST!$L$10:$R$716,5,FALSE)=0,"",SUBSTITUTE(VLOOKUP($J917,INSTRUMENT_LIST!$L$10:$R$716,5,FALSE),"LOCAL CONTROL STATION","LCS")),"")</f>
        <v xml:space="preserve"> </v>
      </c>
      <c r="O917" s="143" t="str">
        <f>IF($J917&lt;&gt;"",IF(VLOOKUP($J917,INSTRUMENT_LIST!$L$10:$R$716,6,FALSE)=0,"",VLOOKUP($J917,INSTRUMENT_LIST!$L$10:$R$716,6,FALSE)),"")</f>
        <v/>
      </c>
      <c r="P917" s="143" t="str">
        <f>IF($J917&lt;&gt;"",IF(VLOOKUP($J917,INSTRUMENT_LIST!$L$10:$R$716,7,FALSE)=0,"",VLOOKUP($J917,INSTRUMENT_LIST!$L$10:$R$716,7,FALSE)),"")</f>
        <v/>
      </c>
      <c r="Q917" s="143" t="str">
        <f t="shared" si="340"/>
        <v xml:space="preserve">  </v>
      </c>
      <c r="R917" s="160"/>
      <c r="S917" s="160"/>
      <c r="T917" s="160"/>
      <c r="U917" s="160"/>
      <c r="V917" s="160"/>
      <c r="W917" s="160"/>
      <c r="X917" s="160"/>
      <c r="Y917" s="160"/>
      <c r="Z917" s="160"/>
      <c r="AA917" s="160"/>
      <c r="AB917" s="68" t="str">
        <f t="shared" si="341"/>
        <v>DI_1205.07</v>
      </c>
      <c r="AC917" s="55"/>
      <c r="AD917" s="55"/>
      <c r="AE917" s="38" t="str">
        <f t="shared" si="342"/>
        <v>SL3-BH-RCP1</v>
      </c>
    </row>
    <row r="918" spans="1:31" ht="15" customHeight="1" x14ac:dyDescent="0.25">
      <c r="A918" s="263" t="s">
        <v>9</v>
      </c>
      <c r="B918" s="253" t="s">
        <v>373</v>
      </c>
      <c r="C918" s="146">
        <v>12</v>
      </c>
      <c r="D918" s="70" t="str">
        <f t="shared" si="343"/>
        <v>05</v>
      </c>
      <c r="E918" s="70" t="s">
        <v>682</v>
      </c>
      <c r="F918" s="29" t="str">
        <f>IFERROR(CONCATENATE(VLOOKUP(G918,'LOOK-UP TABLES'!$E$9:$J$32,5,FALSE),C918,D918,VLOOKUP(G918,'LOOK-UP TABLES'!$E$9:$J$32,6,FALSE),E918),"")</f>
        <v>I_1205-08</v>
      </c>
      <c r="G918" s="71" t="s">
        <v>1018</v>
      </c>
      <c r="H918" s="26" t="str">
        <f>IFERROR(VLOOKUP(G918,'LOOK-UP TABLES'!$E$9:$J$32,2,FALSE),"")</f>
        <v>DI</v>
      </c>
      <c r="I918" s="29" t="str">
        <f>IFERROR(VLOOKUP(G918,'LOOK-UP TABLES'!$E$9:$J$32,3,FALSE),"")</f>
        <v>120V</v>
      </c>
      <c r="J918" s="21" t="s">
        <v>1284</v>
      </c>
      <c r="K918" s="513" t="str">
        <f t="shared" si="339"/>
        <v>SL3-SH-RC2-ZPX1</v>
      </c>
      <c r="L918" s="138"/>
      <c r="M918" s="143" t="str">
        <f>IF($J918&lt;&gt;"",IF(VLOOKUP($J918,INSTRUMENT_LIST!$L$10:$R$716,3,FALSE)=0,"",VLOOKUP($J918,INSTRUMENT_LIST!$L$10:$R$716,3,FALSE)),"")</f>
        <v>Shiploader 3</v>
      </c>
      <c r="N918" s="143" t="str">
        <f>IF($J918&lt;&gt;"",IF(VLOOKUP($J918,INSTRUMENT_LIST!$L$10:$R$716,4,FALSE)=0,"",VLOOKUP($J918,INSTRUMENT_LIST!$L$10:$R$716,4,FALSE)),"")&amp;" "&amp;IF($J918&lt;&gt;"",IF(VLOOKUP($J918,INSTRUMENT_LIST!$L$10:$R$716,5,FALSE)=0,"",SUBSTITUTE(VLOOKUP($J918,INSTRUMENT_LIST!$L$10:$R$716,5,FALSE),"LOCAL CONTROL STATION","LCS")),"")</f>
        <v>Shuttle Rail Clamp 2</v>
      </c>
      <c r="O918" s="143" t="str">
        <f>IF($J918&lt;&gt;"",IF(VLOOKUP($J918,INSTRUMENT_LIST!$L$10:$R$716,6,FALSE)=0,"",VLOOKUP($J918,INSTRUMENT_LIST!$L$10:$R$716,6,FALSE)),"")</f>
        <v>Released Indication</v>
      </c>
      <c r="P918" s="143" t="str">
        <f>IF($J918&lt;&gt;"",IF(VLOOKUP($J918,INSTRUMENT_LIST!$L$10:$R$716,7,FALSE)=0,"",VLOOKUP($J918,INSTRUMENT_LIST!$L$10:$R$716,7,FALSE)),"")</f>
        <v>Limit Switch 1</v>
      </c>
      <c r="Q918" s="143" t="str">
        <f t="shared" si="340"/>
        <v xml:space="preserve">Shiploader 3 Shuttle Rail Clamp 2 Released Indication Limit Switch 1 </v>
      </c>
      <c r="R918" s="160"/>
      <c r="S918" s="161"/>
      <c r="T918" s="161"/>
      <c r="U918" s="160"/>
      <c r="V918" s="160"/>
      <c r="W918" s="160"/>
      <c r="X918" s="160"/>
      <c r="Y918" s="160"/>
      <c r="Z918" s="160"/>
      <c r="AA918" s="160"/>
      <c r="AB918" s="68" t="str">
        <f t="shared" si="341"/>
        <v>DI_1205.08</v>
      </c>
      <c r="AC918" s="55"/>
      <c r="AD918" s="55"/>
      <c r="AE918" s="38" t="str">
        <f t="shared" si="342"/>
        <v>SL3-BH-RCP1</v>
      </c>
    </row>
    <row r="919" spans="1:31" ht="15" customHeight="1" x14ac:dyDescent="0.25">
      <c r="A919" s="263" t="s">
        <v>9</v>
      </c>
      <c r="B919" s="253" t="s">
        <v>373</v>
      </c>
      <c r="C919" s="146">
        <v>12</v>
      </c>
      <c r="D919" s="70" t="str">
        <f t="shared" si="343"/>
        <v>05</v>
      </c>
      <c r="E919" s="70" t="s">
        <v>683</v>
      </c>
      <c r="F919" s="29" t="str">
        <f>IFERROR(CONCATENATE(VLOOKUP(G919,'LOOK-UP TABLES'!$E$9:$J$32,5,FALSE),C919,D919,VLOOKUP(G919,'LOOK-UP TABLES'!$E$9:$J$32,6,FALSE),E919),"")</f>
        <v>I_1205-09</v>
      </c>
      <c r="G919" s="71" t="s">
        <v>1018</v>
      </c>
      <c r="H919" s="26" t="str">
        <f>IFERROR(VLOOKUP(G919,'LOOK-UP TABLES'!$E$9:$J$32,2,FALSE),"")</f>
        <v>DI</v>
      </c>
      <c r="I919" s="29" t="str">
        <f>IFERROR(VLOOKUP(G919,'LOOK-UP TABLES'!$E$9:$J$32,3,FALSE),"")</f>
        <v>120V</v>
      </c>
      <c r="J919" s="138" t="s">
        <v>1285</v>
      </c>
      <c r="K919" s="513" t="str">
        <f t="shared" si="339"/>
        <v>SL3-SH-RC2-ZPX2</v>
      </c>
      <c r="L919" s="72"/>
      <c r="M919" s="143" t="str">
        <f>IF($J919&lt;&gt;"",IF(VLOOKUP($J919,INSTRUMENT_LIST!$L$10:$R$716,3,FALSE)=0,"",VLOOKUP($J919,INSTRUMENT_LIST!$L$10:$R$716,3,FALSE)),"")</f>
        <v>Shiploader 3</v>
      </c>
      <c r="N919" s="143" t="str">
        <f>IF($J919&lt;&gt;"",IF(VLOOKUP($J919,INSTRUMENT_LIST!$L$10:$R$716,4,FALSE)=0,"",VLOOKUP($J919,INSTRUMENT_LIST!$L$10:$R$716,4,FALSE)),"")&amp;" "&amp;IF($J919&lt;&gt;"",IF(VLOOKUP($J919,INSTRUMENT_LIST!$L$10:$R$716,5,FALSE)=0,"",SUBSTITUTE(VLOOKUP($J919,INSTRUMENT_LIST!$L$10:$R$716,5,FALSE),"LOCAL CONTROL STATION","LCS")),"")</f>
        <v>Shuttle Rail Clamp 2</v>
      </c>
      <c r="O919" s="143" t="str">
        <f>IF($J919&lt;&gt;"",IF(VLOOKUP($J919,INSTRUMENT_LIST!$L$10:$R$716,6,FALSE)=0,"",VLOOKUP($J919,INSTRUMENT_LIST!$L$10:$R$716,6,FALSE)),"")</f>
        <v>On Rail Clamp Indication</v>
      </c>
      <c r="P919" s="143" t="str">
        <f>IF($J919&lt;&gt;"",IF(VLOOKUP($J919,INSTRUMENT_LIST!$L$10:$R$716,7,FALSE)=0,"",VLOOKUP($J919,INSTRUMENT_LIST!$L$10:$R$716,7,FALSE)),"")</f>
        <v>Limit Switch 2</v>
      </c>
      <c r="Q919" s="143" t="str">
        <f t="shared" si="340"/>
        <v xml:space="preserve">Shiploader 3 Shuttle Rail Clamp 2 On Rail Clamp Indication Limit Switch 2 </v>
      </c>
      <c r="R919" s="161"/>
      <c r="S919" s="161"/>
      <c r="T919" s="161"/>
      <c r="U919" s="160"/>
      <c r="V919" s="160"/>
      <c r="W919" s="160"/>
      <c r="X919" s="160"/>
      <c r="Y919" s="160"/>
      <c r="Z919" s="160"/>
      <c r="AA919" s="160"/>
      <c r="AB919" s="68" t="str">
        <f t="shared" si="341"/>
        <v>DI_1205.09</v>
      </c>
      <c r="AC919" s="55"/>
      <c r="AD919" s="55"/>
      <c r="AE919" s="38" t="str">
        <f t="shared" si="342"/>
        <v>SL3-BH-RCP1</v>
      </c>
    </row>
    <row r="920" spans="1:31" ht="15" customHeight="1" x14ac:dyDescent="0.25">
      <c r="A920" s="263" t="s">
        <v>9</v>
      </c>
      <c r="B920" s="253" t="s">
        <v>373</v>
      </c>
      <c r="C920" s="146">
        <v>12</v>
      </c>
      <c r="D920" s="70" t="str">
        <f t="shared" si="343"/>
        <v>05</v>
      </c>
      <c r="E920" s="70" t="s">
        <v>582</v>
      </c>
      <c r="F920" s="29" t="str">
        <f>IFERROR(CONCATENATE(VLOOKUP(G920,'LOOK-UP TABLES'!$E$9:$J$32,5,FALSE),C920,D920,VLOOKUP(G920,'LOOK-UP TABLES'!$E$9:$J$32,6,FALSE),E920),"")</f>
        <v>I_1205-10</v>
      </c>
      <c r="G920" s="71" t="s">
        <v>1018</v>
      </c>
      <c r="H920" s="26" t="str">
        <f>IFERROR(VLOOKUP(G920,'LOOK-UP TABLES'!$E$9:$J$32,2,FALSE),"")</f>
        <v>DI</v>
      </c>
      <c r="I920" s="29" t="str">
        <f>IFERROR(VLOOKUP(G920,'LOOK-UP TABLES'!$E$9:$J$32,3,FALSE),"")</f>
        <v>120V</v>
      </c>
      <c r="J920" s="138" t="s">
        <v>1286</v>
      </c>
      <c r="K920" s="513" t="str">
        <f t="shared" si="339"/>
        <v>SL3-SH-RC2-ZPX3</v>
      </c>
      <c r="L920" s="72"/>
      <c r="M920" s="143" t="str">
        <f>IF($J920&lt;&gt;"",IF(VLOOKUP($J920,INSTRUMENT_LIST!$L$10:$R$716,3,FALSE)=0,"",VLOOKUP($J920,INSTRUMENT_LIST!$L$10:$R$716,3,FALSE)),"")</f>
        <v>Shiploader 3</v>
      </c>
      <c r="N920" s="143" t="str">
        <f>IF($J920&lt;&gt;"",IF(VLOOKUP($J920,INSTRUMENT_LIST!$L$10:$R$716,4,FALSE)=0,"",VLOOKUP($J920,INSTRUMENT_LIST!$L$10:$R$716,4,FALSE)),"")&amp;" "&amp;IF($J920&lt;&gt;"",IF(VLOOKUP($J920,INSTRUMENT_LIST!$L$10:$R$716,5,FALSE)=0,"",SUBSTITUTE(VLOOKUP($J920,INSTRUMENT_LIST!$L$10:$R$716,5,FALSE),"LOCAL CONTROL STATION","LCS")),"")</f>
        <v>Shuttle Rail Clamp 2</v>
      </c>
      <c r="O920" s="143" t="str">
        <f>IF($J920&lt;&gt;"",IF(VLOOKUP($J920,INSTRUMENT_LIST!$L$10:$R$716,6,FALSE)=0,"",VLOOKUP($J920,INSTRUMENT_LIST!$L$10:$R$716,6,FALSE)),"")</f>
        <v>Out of Adjustment</v>
      </c>
      <c r="P920" s="143" t="str">
        <f>IF($J920&lt;&gt;"",IF(VLOOKUP($J920,INSTRUMENT_LIST!$L$10:$R$716,7,FALSE)=0,"",VLOOKUP($J920,INSTRUMENT_LIST!$L$10:$R$716,7,FALSE)),"")</f>
        <v>Limit Switch 3</v>
      </c>
      <c r="Q920" s="143" t="str">
        <f t="shared" si="340"/>
        <v xml:space="preserve">Shiploader 3 Shuttle Rail Clamp 2 Out of Adjustment Limit Switch 3 </v>
      </c>
      <c r="R920" s="161"/>
      <c r="S920" s="161"/>
      <c r="T920" s="161"/>
      <c r="U920" s="160"/>
      <c r="V920" s="160"/>
      <c r="W920" s="160"/>
      <c r="X920" s="160"/>
      <c r="Y920" s="160"/>
      <c r="Z920" s="160"/>
      <c r="AA920" s="160"/>
      <c r="AB920" s="68" t="str">
        <f t="shared" si="341"/>
        <v>DI_1205.10</v>
      </c>
      <c r="AC920" s="55"/>
      <c r="AD920" s="55"/>
      <c r="AE920" s="38" t="str">
        <f t="shared" si="342"/>
        <v>SL3-BH-RCP1</v>
      </c>
    </row>
    <row r="921" spans="1:31" ht="15" customHeight="1" x14ac:dyDescent="0.25">
      <c r="A921" s="263" t="s">
        <v>9</v>
      </c>
      <c r="B921" s="253" t="s">
        <v>373</v>
      </c>
      <c r="C921" s="146">
        <v>12</v>
      </c>
      <c r="D921" s="70" t="str">
        <f t="shared" si="343"/>
        <v>05</v>
      </c>
      <c r="E921" s="70" t="s">
        <v>392</v>
      </c>
      <c r="F921" s="29" t="str">
        <f>IFERROR(CONCATENATE(VLOOKUP(G921,'LOOK-UP TABLES'!$E$9:$J$32,5,FALSE),C921,D921,VLOOKUP(G921,'LOOK-UP TABLES'!$E$9:$J$32,6,FALSE),E921),"")</f>
        <v>I_1205-11</v>
      </c>
      <c r="G921" s="71" t="s">
        <v>1018</v>
      </c>
      <c r="H921" s="26" t="str">
        <f>IFERROR(VLOOKUP(G921,'LOOK-UP TABLES'!$E$9:$J$32,2,FALSE),"")</f>
        <v>DI</v>
      </c>
      <c r="I921" s="29" t="str">
        <f>IFERROR(VLOOKUP(G921,'LOOK-UP TABLES'!$E$9:$J$32,3,FALSE),"")</f>
        <v>120V</v>
      </c>
      <c r="J921" s="21" t="s">
        <v>1287</v>
      </c>
      <c r="K921" s="513" t="str">
        <f t="shared" si="339"/>
        <v>SL3-SH-ZPX1</v>
      </c>
      <c r="L921" s="76"/>
      <c r="M921" s="143" t="str">
        <f>IF($J921&lt;&gt;"",IF(VLOOKUP($J921,INSTRUMENT_LIST!$L$10:$R$716,3,FALSE)=0,"",VLOOKUP($J921,INSTRUMENT_LIST!$L$10:$R$716,3,FALSE)),"")</f>
        <v>Shiploader 3</v>
      </c>
      <c r="N921" s="143" t="str">
        <f>IF($J921&lt;&gt;"",IF(VLOOKUP($J921,INSTRUMENT_LIST!$L$10:$R$716,4,FALSE)=0,"",VLOOKUP($J921,INSTRUMENT_LIST!$L$10:$R$716,4,FALSE)),"")&amp;" "&amp;IF($J921&lt;&gt;"",IF(VLOOKUP($J921,INSTRUMENT_LIST!$L$10:$R$716,5,FALSE)=0,"",SUBSTITUTE(VLOOKUP($J921,INSTRUMENT_LIST!$L$10:$R$716,5,FALSE),"LOCAL CONTROL STATION","LCS")),"")</f>
        <v>Shuttle Extended</v>
      </c>
      <c r="O921" s="143" t="str">
        <f>IF($J921&lt;&gt;"",IF(VLOOKUP($J921,INSTRUMENT_LIST!$L$10:$R$716,6,FALSE)=0,"",VLOOKUP($J921,INSTRUMENT_LIST!$L$10:$R$716,6,FALSE)),"")</f>
        <v>End of Travel</v>
      </c>
      <c r="P921" s="143" t="str">
        <f>IF($J921&lt;&gt;"",IF(VLOOKUP($J921,INSTRUMENT_LIST!$L$10:$R$716,7,FALSE)=0,"",VLOOKUP($J921,INSTRUMENT_LIST!$L$10:$R$716,7,FALSE)),"")</f>
        <v>Proximity Switch</v>
      </c>
      <c r="Q921" s="143" t="str">
        <f t="shared" si="340"/>
        <v xml:space="preserve">Shiploader 3 Shuttle Extended End of Travel Proximity Switch </v>
      </c>
      <c r="R921" s="161"/>
      <c r="S921" s="161"/>
      <c r="T921" s="161"/>
      <c r="U921" s="160"/>
      <c r="V921" s="160"/>
      <c r="W921" s="160"/>
      <c r="X921" s="160"/>
      <c r="Y921" s="160"/>
      <c r="Z921" s="160"/>
      <c r="AA921" s="160"/>
      <c r="AB921" s="68" t="str">
        <f t="shared" si="341"/>
        <v>DI_1205.11</v>
      </c>
      <c r="AC921" s="55"/>
      <c r="AD921" s="55"/>
      <c r="AE921" s="38" t="str">
        <f t="shared" si="342"/>
        <v>SL3-BH-RCP1</v>
      </c>
    </row>
    <row r="922" spans="1:31" ht="15" customHeight="1" x14ac:dyDescent="0.25">
      <c r="A922" s="263" t="s">
        <v>9</v>
      </c>
      <c r="B922" s="253" t="s">
        <v>373</v>
      </c>
      <c r="C922" s="146">
        <v>12</v>
      </c>
      <c r="D922" s="70" t="str">
        <f t="shared" si="343"/>
        <v>05</v>
      </c>
      <c r="E922" s="70" t="s">
        <v>396</v>
      </c>
      <c r="F922" s="29" t="str">
        <f>IFERROR(CONCATENATE(VLOOKUP(G922,'LOOK-UP TABLES'!$E$9:$J$32,5,FALSE),C922,D922,VLOOKUP(G922,'LOOK-UP TABLES'!$E$9:$J$32,6,FALSE),E922),"")</f>
        <v>I_1205-12</v>
      </c>
      <c r="G922" s="71" t="s">
        <v>1018</v>
      </c>
      <c r="H922" s="26" t="str">
        <f>IFERROR(VLOOKUP(G922,'LOOK-UP TABLES'!$E$9:$J$32,2,FALSE),"")</f>
        <v>DI</v>
      </c>
      <c r="I922" s="29" t="str">
        <f>IFERROR(VLOOKUP(G922,'LOOK-UP TABLES'!$E$9:$J$32,3,FALSE),"")</f>
        <v>120V</v>
      </c>
      <c r="J922" s="21" t="s">
        <v>1288</v>
      </c>
      <c r="K922" s="513" t="str">
        <f t="shared" si="339"/>
        <v>SL3-SH-ZPX2</v>
      </c>
      <c r="L922" s="76"/>
      <c r="M922" s="143" t="str">
        <f>IF($J922&lt;&gt;"",IF(VLOOKUP($J922,INSTRUMENT_LIST!$L$10:$R$716,3,FALSE)=0,"",VLOOKUP($J922,INSTRUMENT_LIST!$L$10:$R$716,3,FALSE)),"")</f>
        <v>Shiploader 3</v>
      </c>
      <c r="N922" s="143" t="str">
        <f>IF($J922&lt;&gt;"",IF(VLOOKUP($J922,INSTRUMENT_LIST!$L$10:$R$716,4,FALSE)=0,"",VLOOKUP($J922,INSTRUMENT_LIST!$L$10:$R$716,4,FALSE)),"")&amp;" "&amp;IF($J922&lt;&gt;"",IF(VLOOKUP($J922,INSTRUMENT_LIST!$L$10:$R$716,5,FALSE)=0,"",SUBSTITUTE(VLOOKUP($J922,INSTRUMENT_LIST!$L$10:$R$716,5,FALSE),"LOCAL CONTROL STATION","LCS")),"")</f>
        <v>Shuttle Retracted</v>
      </c>
      <c r="O922" s="143" t="str">
        <f>IF($J922&lt;&gt;"",IF(VLOOKUP($J922,INSTRUMENT_LIST!$L$10:$R$716,6,FALSE)=0,"",VLOOKUP($J922,INSTRUMENT_LIST!$L$10:$R$716,6,FALSE)),"")</f>
        <v>End of Travel</v>
      </c>
      <c r="P922" s="143" t="str">
        <f>IF($J922&lt;&gt;"",IF(VLOOKUP($J922,INSTRUMENT_LIST!$L$10:$R$716,7,FALSE)=0,"",VLOOKUP($J922,INSTRUMENT_LIST!$L$10:$R$716,7,FALSE)),"")</f>
        <v>Proximity Switch</v>
      </c>
      <c r="Q922" s="143" t="str">
        <f t="shared" si="340"/>
        <v xml:space="preserve">Shiploader 3 Shuttle Retracted End of Travel Proximity Switch </v>
      </c>
      <c r="R922" s="161"/>
      <c r="S922" s="161"/>
      <c r="T922" s="161"/>
      <c r="U922" s="160"/>
      <c r="V922" s="160"/>
      <c r="W922" s="160"/>
      <c r="X922" s="160"/>
      <c r="Y922" s="160"/>
      <c r="Z922" s="160"/>
      <c r="AA922" s="160"/>
      <c r="AB922" s="68" t="str">
        <f t="shared" si="341"/>
        <v>DI_1205.12</v>
      </c>
      <c r="AC922" s="55"/>
      <c r="AD922" s="55"/>
      <c r="AE922" s="38" t="str">
        <f t="shared" si="342"/>
        <v>SL3-BH-RCP1</v>
      </c>
    </row>
    <row r="923" spans="1:31" ht="15" customHeight="1" x14ac:dyDescent="0.25">
      <c r="A923" s="263" t="s">
        <v>9</v>
      </c>
      <c r="B923" s="253" t="s">
        <v>373</v>
      </c>
      <c r="C923" s="146">
        <v>12</v>
      </c>
      <c r="D923" s="70" t="str">
        <f t="shared" si="343"/>
        <v>05</v>
      </c>
      <c r="E923" s="70" t="s">
        <v>586</v>
      </c>
      <c r="F923" s="29" t="str">
        <f>IFERROR(CONCATENATE(VLOOKUP(G923,'LOOK-UP TABLES'!$E$9:$J$32,5,FALSE),C923,D923,VLOOKUP(G923,'LOOK-UP TABLES'!$E$9:$J$32,6,FALSE),E923),"")</f>
        <v>I_1205-13</v>
      </c>
      <c r="G923" s="71" t="s">
        <v>1018</v>
      </c>
      <c r="H923" s="26" t="str">
        <f>IFERROR(VLOOKUP(G923,'LOOK-UP TABLES'!$E$9:$J$32,2,FALSE),"")</f>
        <v>DI</v>
      </c>
      <c r="I923" s="29" t="str">
        <f>IFERROR(VLOOKUP(G923,'LOOK-UP TABLES'!$E$9:$J$32,3,FALSE),"")</f>
        <v>120V</v>
      </c>
      <c r="J923" s="21" t="s">
        <v>1289</v>
      </c>
      <c r="K923" s="513" t="str">
        <f t="shared" si="339"/>
        <v>SL3-SH-ZPX5</v>
      </c>
      <c r="L923" s="76"/>
      <c r="M923" s="143" t="str">
        <f>IF($J923&lt;&gt;"",IF(VLOOKUP($J923,INSTRUMENT_LIST!$L$10:$R$716,3,FALSE)=0,"",VLOOKUP($J923,INSTRUMENT_LIST!$L$10:$R$716,3,FALSE)),"")</f>
        <v>Shiploader 3</v>
      </c>
      <c r="N923" s="143" t="str">
        <f>IF($J923&lt;&gt;"",IF(VLOOKUP($J923,INSTRUMENT_LIST!$L$10:$R$716,4,FALSE)=0,"",VLOOKUP($J923,INSTRUMENT_LIST!$L$10:$R$716,4,FALSE)),"")&amp;" "&amp;IF($J923&lt;&gt;"",IF(VLOOKUP($J923,INSTRUMENT_LIST!$L$10:$R$716,5,FALSE)=0,"",SUBSTITUTE(VLOOKUP($J923,INSTRUMENT_LIST!$L$10:$R$716,5,FALSE),"LOCAL CONTROL STATION","LCS")),"")</f>
        <v>Shuttle Encoder Reference</v>
      </c>
      <c r="O923" s="143" t="str">
        <f>IF($J923&lt;&gt;"",IF(VLOOKUP($J923,INSTRUMENT_LIST!$L$10:$R$716,6,FALSE)=0,"",VLOOKUP($J923,INSTRUMENT_LIST!$L$10:$R$716,6,FALSE)),"")</f>
        <v>Position Check On</v>
      </c>
      <c r="P923" s="143" t="str">
        <f>IF($J923&lt;&gt;"",IF(VLOOKUP($J923,INSTRUMENT_LIST!$L$10:$R$716,7,FALSE)=0,"",VLOOKUP($J923,INSTRUMENT_LIST!$L$10:$R$716,7,FALSE)),"")</f>
        <v>Proximity Switch</v>
      </c>
      <c r="Q923" s="143" t="str">
        <f t="shared" si="340"/>
        <v xml:space="preserve">Shiploader 3 Shuttle Encoder Reference Position Check On Proximity Switch </v>
      </c>
      <c r="R923" s="161"/>
      <c r="S923" s="161"/>
      <c r="T923" s="161"/>
      <c r="U923" s="160"/>
      <c r="V923" s="160"/>
      <c r="W923" s="160"/>
      <c r="X923" s="160"/>
      <c r="Y923" s="160"/>
      <c r="Z923" s="160"/>
      <c r="AA923" s="160"/>
      <c r="AB923" s="68" t="str">
        <f t="shared" si="341"/>
        <v>DI_1205.13</v>
      </c>
      <c r="AC923" s="55"/>
      <c r="AD923" s="55"/>
      <c r="AE923" s="38" t="str">
        <f t="shared" si="342"/>
        <v>SL3-BH-RCP1</v>
      </c>
    </row>
    <row r="924" spans="1:31" ht="15" customHeight="1" x14ac:dyDescent="0.25">
      <c r="A924" s="263" t="s">
        <v>9</v>
      </c>
      <c r="B924" s="253" t="s">
        <v>373</v>
      </c>
      <c r="C924" s="146">
        <v>12</v>
      </c>
      <c r="D924" s="70" t="str">
        <f t="shared" si="343"/>
        <v>05</v>
      </c>
      <c r="E924" s="70" t="s">
        <v>589</v>
      </c>
      <c r="F924" s="29" t="str">
        <f>IFERROR(CONCATENATE(VLOOKUP(G924,'LOOK-UP TABLES'!$E$9:$J$32,5,FALSE),C924,D924,VLOOKUP(G924,'LOOK-UP TABLES'!$E$9:$J$32,6,FALSE),E924),"")</f>
        <v>I_1205-14</v>
      </c>
      <c r="G924" s="71" t="s">
        <v>1018</v>
      </c>
      <c r="H924" s="26" t="str">
        <f>IFERROR(VLOOKUP(G924,'LOOK-UP TABLES'!$E$9:$J$32,2,FALSE),"")</f>
        <v>DI</v>
      </c>
      <c r="I924" s="29" t="str">
        <f>IFERROR(VLOOKUP(G924,'LOOK-UP TABLES'!$E$9:$J$32,3,FALSE),"")</f>
        <v>120V</v>
      </c>
      <c r="J924" s="21" t="s">
        <v>1290</v>
      </c>
      <c r="K924" s="513" t="str">
        <f t="shared" si="339"/>
        <v>SL3-SH-ZPX6</v>
      </c>
      <c r="L924" s="72"/>
      <c r="M924" s="143" t="str">
        <f>IF($J924&lt;&gt;"",IF(VLOOKUP($J924,INSTRUMENT_LIST!$L$10:$R$716,3,FALSE)=0,"",VLOOKUP($J924,INSTRUMENT_LIST!$L$10:$R$716,3,FALSE)),"")</f>
        <v>Shiploader 3</v>
      </c>
      <c r="N924" s="143" t="str">
        <f>IF($J924&lt;&gt;"",IF(VLOOKUP($J924,INSTRUMENT_LIST!$L$10:$R$716,4,FALSE)=0,"",VLOOKUP($J924,INSTRUMENT_LIST!$L$10:$R$716,4,FALSE)),"")&amp;" "&amp;IF($J924&lt;&gt;"",IF(VLOOKUP($J924,INSTRUMENT_LIST!$L$10:$R$716,5,FALSE)=0,"",SUBSTITUTE(VLOOKUP($J924,INSTRUMENT_LIST!$L$10:$R$716,5,FALSE),"LOCAL CONTROL STATION","LCS")),"")</f>
        <v>Shuttle Encoder Reference</v>
      </c>
      <c r="O924" s="143" t="str">
        <f>IF($J924&lt;&gt;"",IF(VLOOKUP($J924,INSTRUMENT_LIST!$L$10:$R$716,6,FALSE)=0,"",VLOOKUP($J924,INSTRUMENT_LIST!$L$10:$R$716,6,FALSE)),"")</f>
        <v>At 30% Travel</v>
      </c>
      <c r="P924" s="143" t="str">
        <f>IF($J924&lt;&gt;"",IF(VLOOKUP($J924,INSTRUMENT_LIST!$L$10:$R$716,7,FALSE)=0,"",VLOOKUP($J924,INSTRUMENT_LIST!$L$10:$R$716,7,FALSE)),"")</f>
        <v>Proximity Switch</v>
      </c>
      <c r="Q924" s="143" t="str">
        <f t="shared" si="340"/>
        <v xml:space="preserve">Shiploader 3 Shuttle Encoder Reference At 30% Travel Proximity Switch </v>
      </c>
      <c r="R924" s="160"/>
      <c r="S924" s="160"/>
      <c r="T924" s="160"/>
      <c r="U924" s="160"/>
      <c r="V924" s="160"/>
      <c r="W924" s="160"/>
      <c r="X924" s="160"/>
      <c r="Y924" s="160"/>
      <c r="Z924" s="160"/>
      <c r="AA924" s="160"/>
      <c r="AB924" s="68" t="str">
        <f t="shared" si="341"/>
        <v>DI_1205.14</v>
      </c>
      <c r="AC924" s="55"/>
      <c r="AD924" s="55"/>
      <c r="AE924" s="38" t="str">
        <f t="shared" si="342"/>
        <v>SL3-BH-RCP1</v>
      </c>
    </row>
    <row r="925" spans="1:31" ht="15" customHeight="1" x14ac:dyDescent="0.25">
      <c r="A925" s="263" t="s">
        <v>9</v>
      </c>
      <c r="B925" s="253" t="s">
        <v>373</v>
      </c>
      <c r="C925" s="146">
        <v>12</v>
      </c>
      <c r="D925" s="70" t="str">
        <f t="shared" si="343"/>
        <v>05</v>
      </c>
      <c r="E925" s="70" t="s">
        <v>591</v>
      </c>
      <c r="F925" s="29" t="str">
        <f>IFERROR(CONCATENATE(VLOOKUP(G925,'LOOK-UP TABLES'!$E$9:$J$32,5,FALSE),C925,D925,VLOOKUP(G925,'LOOK-UP TABLES'!$E$9:$J$32,6,FALSE),E925),"")</f>
        <v>I_1205-15</v>
      </c>
      <c r="G925" s="71" t="s">
        <v>1018</v>
      </c>
      <c r="H925" s="26" t="str">
        <f>IFERROR(VLOOKUP(G925,'LOOK-UP TABLES'!$E$9:$J$32,2,FALSE),"")</f>
        <v>DI</v>
      </c>
      <c r="I925" s="29" t="str">
        <f>IFERROR(VLOOKUP(G925,'LOOK-UP TABLES'!$E$9:$J$32,3,FALSE),"")</f>
        <v>120V</v>
      </c>
      <c r="J925" s="138" t="s">
        <v>1291</v>
      </c>
      <c r="K925" s="513" t="str">
        <f t="shared" si="339"/>
        <v>SL3-SH-ZPX7</v>
      </c>
      <c r="L925" s="72"/>
      <c r="M925" s="143" t="str">
        <f>IF($J925&lt;&gt;"",IF(VLOOKUP($J925,INSTRUMENT_LIST!$L$10:$R$716,3,FALSE)=0,"",VLOOKUP($J925,INSTRUMENT_LIST!$L$10:$R$716,3,FALSE)),"")</f>
        <v>Shiploader 3</v>
      </c>
      <c r="N925" s="143" t="str">
        <f>IF($J925&lt;&gt;"",IF(VLOOKUP($J925,INSTRUMENT_LIST!$L$10:$R$716,4,FALSE)=0,"",VLOOKUP($J925,INSTRUMENT_LIST!$L$10:$R$716,4,FALSE)),"")&amp;" "&amp;IF($J925&lt;&gt;"",IF(VLOOKUP($J925,INSTRUMENT_LIST!$L$10:$R$716,5,FALSE)=0,"",SUBSTITUTE(VLOOKUP($J925,INSTRUMENT_LIST!$L$10:$R$716,5,FALSE),"LOCAL CONTROL STATION","LCS")),"")</f>
        <v>Shuttle Encoder Reference</v>
      </c>
      <c r="O925" s="143" t="str">
        <f>IF($J925&lt;&gt;"",IF(VLOOKUP($J925,INSTRUMENT_LIST!$L$10:$R$716,6,FALSE)=0,"",VLOOKUP($J925,INSTRUMENT_LIST!$L$10:$R$716,6,FALSE)),"")</f>
        <v>At 60% Travel</v>
      </c>
      <c r="P925" s="143" t="str">
        <f>IF($J925&lt;&gt;"",IF(VLOOKUP($J925,INSTRUMENT_LIST!$L$10:$R$716,7,FALSE)=0,"",VLOOKUP($J925,INSTRUMENT_LIST!$L$10:$R$716,7,FALSE)),"")</f>
        <v>Proximity Switch</v>
      </c>
      <c r="Q925" s="143" t="str">
        <f t="shared" si="340"/>
        <v xml:space="preserve">Shiploader 3 Shuttle Encoder Reference At 60% Travel Proximity Switch </v>
      </c>
      <c r="R925" s="160"/>
      <c r="S925" s="160"/>
      <c r="T925" s="160"/>
      <c r="U925" s="160"/>
      <c r="V925" s="160"/>
      <c r="W925" s="160"/>
      <c r="X925" s="160"/>
      <c r="Y925" s="160"/>
      <c r="Z925" s="160"/>
      <c r="AA925" s="160"/>
      <c r="AB925" s="68" t="str">
        <f t="shared" si="341"/>
        <v>DI_1205.15</v>
      </c>
      <c r="AC925" s="55"/>
      <c r="AD925" s="55"/>
      <c r="AE925" s="38" t="str">
        <f t="shared" si="342"/>
        <v>SL3-BH-RCP1</v>
      </c>
    </row>
    <row r="926" spans="1:31" ht="15" customHeight="1" x14ac:dyDescent="0.25">
      <c r="A926" s="321" t="s">
        <v>9</v>
      </c>
      <c r="B926" s="322" t="s">
        <v>373</v>
      </c>
      <c r="C926" s="323">
        <v>12</v>
      </c>
      <c r="D926" s="324" t="s">
        <v>678</v>
      </c>
      <c r="E926" s="325"/>
      <c r="F926" s="325"/>
      <c r="G926" s="325" t="s">
        <v>853</v>
      </c>
      <c r="H926" s="326"/>
      <c r="I926" s="325" t="s">
        <v>790</v>
      </c>
      <c r="J926" s="327"/>
      <c r="K926" s="328"/>
      <c r="L926" s="329"/>
      <c r="M926" s="326"/>
      <c r="N926" s="326"/>
      <c r="O926" s="325"/>
      <c r="P926" s="325"/>
      <c r="Q926" s="325"/>
      <c r="R926" s="325"/>
      <c r="S926" s="325"/>
      <c r="T926" s="325"/>
      <c r="U926" s="325"/>
      <c r="V926" s="325"/>
      <c r="W926" s="325"/>
      <c r="X926" s="325"/>
      <c r="Y926" s="325"/>
      <c r="Z926" s="325"/>
      <c r="AA926" s="325"/>
      <c r="AB926" s="325"/>
      <c r="AC926" s="323"/>
      <c r="AD926" s="330"/>
      <c r="AE926" s="38" t="str">
        <f t="shared" si="342"/>
        <v>SL3-BH-RCP1</v>
      </c>
    </row>
    <row r="927" spans="1:31" ht="15" customHeight="1" x14ac:dyDescent="0.25">
      <c r="B927" s="254"/>
      <c r="C927" s="57"/>
      <c r="D927" s="59"/>
      <c r="E927" s="38"/>
      <c r="F927" s="38"/>
      <c r="G927" s="38"/>
      <c r="I927" s="38"/>
      <c r="J927" s="22"/>
      <c r="O927" s="78"/>
      <c r="P927" s="36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57"/>
      <c r="AD927" s="57"/>
    </row>
    <row r="928" spans="1:31" ht="15" customHeight="1" x14ac:dyDescent="0.25">
      <c r="A928" s="264" t="s">
        <v>9</v>
      </c>
      <c r="B928" s="253" t="s">
        <v>373</v>
      </c>
      <c r="C928" s="146">
        <v>12</v>
      </c>
      <c r="D928" s="73" t="s">
        <v>679</v>
      </c>
      <c r="E928" s="70" t="s">
        <v>786</v>
      </c>
      <c r="F928" s="29" t="str">
        <f>IFERROR(CONCATENATE(VLOOKUP(G928,'LOOK-UP TABLES'!$E$9:$J$32,5,FALSE),C928,D928,VLOOKUP(G928,'LOOK-UP TABLES'!$E$9:$J$32,6,FALSE),E928),"")</f>
        <v>O_1206-00</v>
      </c>
      <c r="G928" s="74" t="s">
        <v>1019</v>
      </c>
      <c r="H928" s="26" t="str">
        <f>IFERROR(VLOOKUP(G928,'LOOK-UP TABLES'!$E$9:$J$32,2,FALSE),"")</f>
        <v>DO</v>
      </c>
      <c r="I928" s="29" t="str">
        <f>IFERROR(VLOOKUP(G928,'LOOK-UP TABLES'!$E$9:$J$32,3,FALSE),"")</f>
        <v>120V</v>
      </c>
      <c r="J928" s="21" t="s">
        <v>1292</v>
      </c>
      <c r="K928" s="513" t="str">
        <f t="shared" ref="K928:K943" si="344">IF(J928&lt;&gt;"",CONCATENATE(J928,L928),"SPARE")</f>
        <v>SL3-SH-RC1-BK1</v>
      </c>
      <c r="L928" s="76"/>
      <c r="M928" s="143" t="str">
        <f>IF($J928&lt;&gt;"",IF(VLOOKUP($J928,INSTRUMENT_LIST!$L$10:$R$716,3,FALSE)=0,"",VLOOKUP($J928,INSTRUMENT_LIST!$L$10:$R$716,3,FALSE)),"")</f>
        <v>Shiploader 3</v>
      </c>
      <c r="N928" s="143" t="str">
        <f>IF($J928&lt;&gt;"",IF(VLOOKUP($J928,INSTRUMENT_LIST!$L$10:$R$716,4,FALSE)=0,"",VLOOKUP($J928,INSTRUMENT_LIST!$L$10:$R$716,4,FALSE)),"")&amp;" "&amp;IF($J928&lt;&gt;"",IF(VLOOKUP($J928,INSTRUMENT_LIST!$L$10:$R$716,5,FALSE)=0,"",SUBSTITUTE(VLOOKUP($J928,INSTRUMENT_LIST!$L$10:$R$716,5,FALSE),"LOCAL CONTROL STATION","LCS")),"")</f>
        <v>Shuttle Rail Clamp 1</v>
      </c>
      <c r="O928" s="143" t="str">
        <f>IF($J928&lt;&gt;"",IF(VLOOKUP($J928,INSTRUMENT_LIST!$L$10:$R$716,6,FALSE)=0,"",VLOOKUP($J928,INSTRUMENT_LIST!$L$10:$R$716,6,FALSE)),"")</f>
        <v>Holding Brake</v>
      </c>
      <c r="P928" s="143" t="str">
        <f>IF($J928&lt;&gt;"",IF(VLOOKUP($J928,INSTRUMENT_LIST!$L$10:$R$716,7,FALSE)=0,"",VLOOKUP($J928,INSTRUMENT_LIST!$L$10:$R$716,7,FALSE)),"")</f>
        <v/>
      </c>
      <c r="Q928" s="143" t="str">
        <f>CONCATENATE(M928,IF(M928&lt;&gt;""," ",""),N928,IF(N928&lt;&gt;""," ",""),O928,IF(O928&lt;&gt;""," ",""),P928,IF(P928&lt;&gt;""," ",""))</f>
        <v xml:space="preserve">Shiploader 3 Shuttle Rail Clamp 1 Holding Brake </v>
      </c>
      <c r="R928" s="160"/>
      <c r="S928" s="160"/>
      <c r="T928" s="160"/>
      <c r="U928" s="160"/>
      <c r="V928" s="160"/>
      <c r="W928" s="160"/>
      <c r="X928" s="160"/>
      <c r="Y928" s="160"/>
      <c r="Z928" s="160"/>
      <c r="AA928" s="160"/>
      <c r="AB928" s="68" t="str">
        <f t="shared" ref="AB928:AB943" si="345">IF((OR(H928="AI",H928="AO")),CONCATENATE(H928,"_",C928,D928,"_CH[",E928,"]"),CONCATENATE(H928,"_",C928,D928,".",E928))</f>
        <v>DO_1206.00</v>
      </c>
      <c r="AC928" s="55"/>
      <c r="AD928" s="55"/>
      <c r="AE928" s="38" t="str">
        <f t="shared" ref="AE928:AE944" si="346">B928</f>
        <v>SL3-BH-RCP1</v>
      </c>
    </row>
    <row r="929" spans="1:31" ht="15" customHeight="1" x14ac:dyDescent="0.25">
      <c r="A929" s="264" t="s">
        <v>9</v>
      </c>
      <c r="B929" s="253" t="s">
        <v>373</v>
      </c>
      <c r="C929" s="146">
        <v>12</v>
      </c>
      <c r="D929" s="70" t="str">
        <f t="shared" ref="D929:D943" si="347">D928</f>
        <v>06</v>
      </c>
      <c r="E929" s="70" t="s">
        <v>645</v>
      </c>
      <c r="F929" s="29" t="str">
        <f>IFERROR(CONCATENATE(VLOOKUP(G929,'LOOK-UP TABLES'!$E$9:$J$32,5,FALSE),C929,D929,VLOOKUP(G929,'LOOK-UP TABLES'!$E$9:$J$32,6,FALSE),E929),"")</f>
        <v>O_1206-01</v>
      </c>
      <c r="G929" s="74" t="s">
        <v>1019</v>
      </c>
      <c r="H929" s="26" t="str">
        <f>IFERROR(VLOOKUP(G929,'LOOK-UP TABLES'!$E$9:$J$32,2,FALSE),"")</f>
        <v>DO</v>
      </c>
      <c r="I929" s="29" t="str">
        <f>IFERROR(VLOOKUP(G929,'LOOK-UP TABLES'!$E$9:$J$32,3,FALSE),"")</f>
        <v>120V</v>
      </c>
      <c r="J929" s="21" t="s">
        <v>1293</v>
      </c>
      <c r="K929" s="513" t="str">
        <f t="shared" si="344"/>
        <v>SL3-SH-RC2-BK1</v>
      </c>
      <c r="L929" s="76"/>
      <c r="M929" s="143" t="str">
        <f>IF($J929&lt;&gt;"",IF(VLOOKUP($J929,INSTRUMENT_LIST!$L$10:$R$716,3,FALSE)=0,"",VLOOKUP($J929,INSTRUMENT_LIST!$L$10:$R$716,3,FALSE)),"")</f>
        <v>Shiploader 3</v>
      </c>
      <c r="N929" s="143" t="str">
        <f>IF($J929&lt;&gt;"",IF(VLOOKUP($J929,INSTRUMENT_LIST!$L$10:$R$716,4,FALSE)=0,"",VLOOKUP($J929,INSTRUMENT_LIST!$L$10:$R$716,4,FALSE)),"")&amp;" "&amp;IF($J929&lt;&gt;"",IF(VLOOKUP($J929,INSTRUMENT_LIST!$L$10:$R$716,5,FALSE)=0,"",SUBSTITUTE(VLOOKUP($J929,INSTRUMENT_LIST!$L$10:$R$716,5,FALSE),"LOCAL CONTROL STATION","LCS")),"")</f>
        <v>Shuttle Rail Clamp 2</v>
      </c>
      <c r="O929" s="143" t="str">
        <f>IF($J929&lt;&gt;"",IF(VLOOKUP($J929,INSTRUMENT_LIST!$L$10:$R$716,6,FALSE)=0,"",VLOOKUP($J929,INSTRUMENT_LIST!$L$10:$R$716,6,FALSE)),"")</f>
        <v>Holding Brake</v>
      </c>
      <c r="P929" s="143" t="str">
        <f>IF($J929&lt;&gt;"",IF(VLOOKUP($J929,INSTRUMENT_LIST!$L$10:$R$716,7,FALSE)=0,"",VLOOKUP($J929,INSTRUMENT_LIST!$L$10:$R$716,7,FALSE)),"")</f>
        <v/>
      </c>
      <c r="Q929" s="143" t="str">
        <f t="shared" ref="Q929:Q943" si="348">CONCATENATE(M929,IF(M929&lt;&gt;""," ",""),N929,IF(N929&lt;&gt;""," ",""),O929,IF(O929&lt;&gt;""," ",""),P929,IF(P929&lt;&gt;""," ",""))</f>
        <v xml:space="preserve">Shiploader 3 Shuttle Rail Clamp 2 Holding Brake </v>
      </c>
      <c r="R929" s="161"/>
      <c r="S929" s="161"/>
      <c r="T929" s="160"/>
      <c r="U929" s="160"/>
      <c r="V929" s="160"/>
      <c r="W929" s="160"/>
      <c r="X929" s="160"/>
      <c r="Y929" s="160"/>
      <c r="Z929" s="160"/>
      <c r="AA929" s="160"/>
      <c r="AB929" s="68" t="str">
        <f t="shared" si="345"/>
        <v>DO_1206.01</v>
      </c>
      <c r="AC929" s="55"/>
      <c r="AD929" s="55"/>
      <c r="AE929" s="38" t="str">
        <f t="shared" si="346"/>
        <v>SL3-BH-RCP1</v>
      </c>
    </row>
    <row r="930" spans="1:31" ht="15" customHeight="1" x14ac:dyDescent="0.25">
      <c r="A930" s="264" t="s">
        <v>9</v>
      </c>
      <c r="B930" s="253" t="s">
        <v>373</v>
      </c>
      <c r="C930" s="146">
        <v>12</v>
      </c>
      <c r="D930" s="70" t="str">
        <f t="shared" si="347"/>
        <v>06</v>
      </c>
      <c r="E930" s="70" t="s">
        <v>660</v>
      </c>
      <c r="F930" s="29" t="str">
        <f>IFERROR(CONCATENATE(VLOOKUP(G930,'LOOK-UP TABLES'!$E$9:$J$32,5,FALSE),C930,D930,VLOOKUP(G930,'LOOK-UP TABLES'!$E$9:$J$32,6,FALSE),E930),"")</f>
        <v>O_1206-02</v>
      </c>
      <c r="G930" s="74" t="s">
        <v>1019</v>
      </c>
      <c r="H930" s="26" t="str">
        <f>IFERROR(VLOOKUP(G930,'LOOK-UP TABLES'!$E$9:$J$32,2,FALSE),"")</f>
        <v>DO</v>
      </c>
      <c r="I930" s="29" t="str">
        <f>IFERROR(VLOOKUP(G930,'LOOK-UP TABLES'!$E$9:$J$32,3,FALSE),"")</f>
        <v>120V</v>
      </c>
      <c r="J930" s="21"/>
      <c r="K930" s="55" t="str">
        <f t="shared" si="344"/>
        <v>SPARE</v>
      </c>
      <c r="L930" s="76"/>
      <c r="M930" s="143" t="str">
        <f>IF($J930&lt;&gt;"",IF(VLOOKUP($J930,INSTRUMENT_LIST!$L$10:$R$716,3,FALSE)=0,"",VLOOKUP($J930,INSTRUMENT_LIST!$L$10:$R$716,3,FALSE)),"")</f>
        <v/>
      </c>
      <c r="N930" s="143" t="str">
        <f>IF($J930&lt;&gt;"",IF(VLOOKUP($J930,INSTRUMENT_LIST!$L$10:$R$716,4,FALSE)=0,"",VLOOKUP($J930,INSTRUMENT_LIST!$L$10:$R$716,4,FALSE)),"")&amp;" "&amp;IF($J930&lt;&gt;"",IF(VLOOKUP($J930,INSTRUMENT_LIST!$L$10:$R$716,5,FALSE)=0,"",SUBSTITUTE(VLOOKUP($J930,INSTRUMENT_LIST!$L$10:$R$716,5,FALSE),"LOCAL CONTROL STATION","LCS")),"")</f>
        <v xml:space="preserve"> </v>
      </c>
      <c r="O930" s="143" t="str">
        <f>IF($J930&lt;&gt;"",IF(VLOOKUP($J930,INSTRUMENT_LIST!$L$10:$R$716,6,FALSE)=0,"",VLOOKUP($J930,INSTRUMENT_LIST!$L$10:$R$716,6,FALSE)),"")</f>
        <v/>
      </c>
      <c r="P930" s="143" t="str">
        <f>IF($J930&lt;&gt;"",IF(VLOOKUP($J930,INSTRUMENT_LIST!$L$10:$R$716,7,FALSE)=0,"",VLOOKUP($J930,INSTRUMENT_LIST!$L$10:$R$716,7,FALSE)),"")</f>
        <v/>
      </c>
      <c r="Q930" s="143" t="str">
        <f t="shared" si="348"/>
        <v xml:space="preserve">  </v>
      </c>
      <c r="R930" s="161"/>
      <c r="S930" s="161"/>
      <c r="T930" s="160"/>
      <c r="U930" s="160"/>
      <c r="V930" s="160"/>
      <c r="W930" s="160"/>
      <c r="X930" s="160"/>
      <c r="Y930" s="160"/>
      <c r="Z930" s="160"/>
      <c r="AA930" s="160"/>
      <c r="AB930" s="68" t="str">
        <f t="shared" si="345"/>
        <v>DO_1206.02</v>
      </c>
      <c r="AC930" s="55"/>
      <c r="AD930" s="55"/>
      <c r="AE930" s="38" t="str">
        <f t="shared" si="346"/>
        <v>SL3-BH-RCP1</v>
      </c>
    </row>
    <row r="931" spans="1:31" ht="15" customHeight="1" x14ac:dyDescent="0.25">
      <c r="A931" s="264" t="s">
        <v>9</v>
      </c>
      <c r="B931" s="253" t="s">
        <v>373</v>
      </c>
      <c r="C931" s="146">
        <v>12</v>
      </c>
      <c r="D931" s="70" t="str">
        <f t="shared" si="347"/>
        <v>06</v>
      </c>
      <c r="E931" s="70" t="s">
        <v>661</v>
      </c>
      <c r="F931" s="29" t="str">
        <f>IFERROR(CONCATENATE(VLOOKUP(G931,'LOOK-UP TABLES'!$E$9:$J$32,5,FALSE),C931,D931,VLOOKUP(G931,'LOOK-UP TABLES'!$E$9:$J$32,6,FALSE),E931),"")</f>
        <v>O_1206-03</v>
      </c>
      <c r="G931" s="74" t="s">
        <v>1019</v>
      </c>
      <c r="H931" s="26" t="str">
        <f>IFERROR(VLOOKUP(G931,'LOOK-UP TABLES'!$E$9:$J$32,2,FALSE),"")</f>
        <v>DO</v>
      </c>
      <c r="I931" s="29" t="str">
        <f>IFERROR(VLOOKUP(G931,'LOOK-UP TABLES'!$E$9:$J$32,3,FALSE),"")</f>
        <v>120V</v>
      </c>
      <c r="J931" s="21"/>
      <c r="K931" s="55" t="str">
        <f t="shared" si="344"/>
        <v>SPARE</v>
      </c>
      <c r="L931" s="76"/>
      <c r="M931" s="143" t="str">
        <f>IF($J931&lt;&gt;"",IF(VLOOKUP($J931,INSTRUMENT_LIST!$L$10:$R$716,3,FALSE)=0,"",VLOOKUP($J931,INSTRUMENT_LIST!$L$10:$R$716,3,FALSE)),"")</f>
        <v/>
      </c>
      <c r="N931" s="143" t="str">
        <f>IF($J931&lt;&gt;"",IF(VLOOKUP($J931,INSTRUMENT_LIST!$L$10:$R$716,4,FALSE)=0,"",VLOOKUP($J931,INSTRUMENT_LIST!$L$10:$R$716,4,FALSE)),"")&amp;" "&amp;IF($J931&lt;&gt;"",IF(VLOOKUP($J931,INSTRUMENT_LIST!$L$10:$R$716,5,FALSE)=0,"",SUBSTITUTE(VLOOKUP($J931,INSTRUMENT_LIST!$L$10:$R$716,5,FALSE),"LOCAL CONTROL STATION","LCS")),"")</f>
        <v xml:space="preserve"> </v>
      </c>
      <c r="O931" s="143" t="str">
        <f>IF($J931&lt;&gt;"",IF(VLOOKUP($J931,INSTRUMENT_LIST!$L$10:$R$716,6,FALSE)=0,"",VLOOKUP($J931,INSTRUMENT_LIST!$L$10:$R$716,6,FALSE)),"")</f>
        <v/>
      </c>
      <c r="P931" s="143" t="str">
        <f>IF($J931&lt;&gt;"",IF(VLOOKUP($J931,INSTRUMENT_LIST!$L$10:$R$716,7,FALSE)=0,"",VLOOKUP($J931,INSTRUMENT_LIST!$L$10:$R$716,7,FALSE)),"")</f>
        <v/>
      </c>
      <c r="Q931" s="143" t="str">
        <f t="shared" si="348"/>
        <v xml:space="preserve">  </v>
      </c>
      <c r="R931" s="161"/>
      <c r="S931" s="160"/>
      <c r="T931" s="160"/>
      <c r="U931" s="160"/>
      <c r="V931" s="160"/>
      <c r="W931" s="160"/>
      <c r="X931" s="160"/>
      <c r="Y931" s="160"/>
      <c r="Z931" s="160"/>
      <c r="AA931" s="160"/>
      <c r="AB931" s="68" t="str">
        <f t="shared" si="345"/>
        <v>DO_1206.03</v>
      </c>
      <c r="AC931" s="55"/>
      <c r="AD931" s="55"/>
      <c r="AE931" s="38" t="str">
        <f t="shared" si="346"/>
        <v>SL3-BH-RCP1</v>
      </c>
    </row>
    <row r="932" spans="1:31" ht="15" customHeight="1" x14ac:dyDescent="0.25">
      <c r="A932" s="264" t="s">
        <v>9</v>
      </c>
      <c r="B932" s="253" t="s">
        <v>373</v>
      </c>
      <c r="C932" s="146">
        <v>12</v>
      </c>
      <c r="D932" s="70" t="str">
        <f t="shared" si="347"/>
        <v>06</v>
      </c>
      <c r="E932" s="70" t="s">
        <v>676</v>
      </c>
      <c r="F932" s="29" t="str">
        <f>IFERROR(CONCATENATE(VLOOKUP(G932,'LOOK-UP TABLES'!$E$9:$J$32,5,FALSE),C932,D932,VLOOKUP(G932,'LOOK-UP TABLES'!$E$9:$J$32,6,FALSE),E932),"")</f>
        <v>O_1206-04</v>
      </c>
      <c r="G932" s="74" t="s">
        <v>1019</v>
      </c>
      <c r="H932" s="26" t="str">
        <f>IFERROR(VLOOKUP(G932,'LOOK-UP TABLES'!$E$9:$J$32,2,FALSE),"")</f>
        <v>DO</v>
      </c>
      <c r="I932" s="29" t="str">
        <f>IFERROR(VLOOKUP(G932,'LOOK-UP TABLES'!$E$9:$J$32,3,FALSE),"")</f>
        <v>120V</v>
      </c>
      <c r="J932" s="21"/>
      <c r="K932" s="55" t="str">
        <f t="shared" si="344"/>
        <v>SPARE</v>
      </c>
      <c r="L932" s="76"/>
      <c r="M932" s="143" t="str">
        <f>IF($J932&lt;&gt;"",IF(VLOOKUP($J932,INSTRUMENT_LIST!$L$10:$R$716,3,FALSE)=0,"",VLOOKUP($J932,INSTRUMENT_LIST!$L$10:$R$716,3,FALSE)),"")</f>
        <v/>
      </c>
      <c r="N932" s="143" t="str">
        <f>IF($J932&lt;&gt;"",IF(VLOOKUP($J932,INSTRUMENT_LIST!$L$10:$R$716,4,FALSE)=0,"",VLOOKUP($J932,INSTRUMENT_LIST!$L$10:$R$716,4,FALSE)),"")&amp;" "&amp;IF($J932&lt;&gt;"",IF(VLOOKUP($J932,INSTRUMENT_LIST!$L$10:$R$716,5,FALSE)=0,"",SUBSTITUTE(VLOOKUP($J932,INSTRUMENT_LIST!$L$10:$R$716,5,FALSE),"LOCAL CONTROL STATION","LCS")),"")</f>
        <v xml:space="preserve"> </v>
      </c>
      <c r="O932" s="143" t="str">
        <f>IF($J932&lt;&gt;"",IF(VLOOKUP($J932,INSTRUMENT_LIST!$L$10:$R$716,6,FALSE)=0,"",VLOOKUP($J932,INSTRUMENT_LIST!$L$10:$R$716,6,FALSE)),"")</f>
        <v/>
      </c>
      <c r="P932" s="143" t="str">
        <f>IF($J932&lt;&gt;"",IF(VLOOKUP($J932,INSTRUMENT_LIST!$L$10:$R$716,7,FALSE)=0,"",VLOOKUP($J932,INSTRUMENT_LIST!$L$10:$R$716,7,FALSE)),"")</f>
        <v/>
      </c>
      <c r="Q932" s="143" t="str">
        <f t="shared" si="348"/>
        <v xml:space="preserve">  </v>
      </c>
      <c r="R932" s="161"/>
      <c r="S932" s="161"/>
      <c r="T932" s="160"/>
      <c r="U932" s="160"/>
      <c r="V932" s="160"/>
      <c r="W932" s="160"/>
      <c r="X932" s="160"/>
      <c r="Y932" s="160"/>
      <c r="Z932" s="160"/>
      <c r="AA932" s="160"/>
      <c r="AB932" s="68" t="str">
        <f t="shared" si="345"/>
        <v>DO_1206.04</v>
      </c>
      <c r="AC932" s="55"/>
      <c r="AD932" s="55"/>
      <c r="AE932" s="38" t="str">
        <f t="shared" si="346"/>
        <v>SL3-BH-RCP1</v>
      </c>
    </row>
    <row r="933" spans="1:31" ht="15" customHeight="1" x14ac:dyDescent="0.25">
      <c r="A933" s="264" t="s">
        <v>9</v>
      </c>
      <c r="B933" s="253" t="s">
        <v>373</v>
      </c>
      <c r="C933" s="146">
        <v>12</v>
      </c>
      <c r="D933" s="70" t="str">
        <f t="shared" si="347"/>
        <v>06</v>
      </c>
      <c r="E933" s="70" t="s">
        <v>678</v>
      </c>
      <c r="F933" s="29" t="str">
        <f>IFERROR(CONCATENATE(VLOOKUP(G933,'LOOK-UP TABLES'!$E$9:$J$32,5,FALSE),C933,D933,VLOOKUP(G933,'LOOK-UP TABLES'!$E$9:$J$32,6,FALSE),E933),"")</f>
        <v>O_1206-05</v>
      </c>
      <c r="G933" s="74" t="s">
        <v>1019</v>
      </c>
      <c r="H933" s="26" t="str">
        <f>IFERROR(VLOOKUP(G933,'LOOK-UP TABLES'!$E$9:$J$32,2,FALSE),"")</f>
        <v>DO</v>
      </c>
      <c r="I933" s="29" t="str">
        <f>IFERROR(VLOOKUP(G933,'LOOK-UP TABLES'!$E$9:$J$32,3,FALSE),"")</f>
        <v>120V</v>
      </c>
      <c r="J933" s="21" t="s">
        <v>1275</v>
      </c>
      <c r="K933" s="513" t="str">
        <f t="shared" si="344"/>
        <v>SL3-BH-RCP1-CR33</v>
      </c>
      <c r="L933" s="76"/>
      <c r="M933" s="143" t="s">
        <v>61</v>
      </c>
      <c r="N933" s="143" t="s">
        <v>1294</v>
      </c>
      <c r="O933" s="143" t="s">
        <v>1087</v>
      </c>
      <c r="P933" s="143"/>
      <c r="Q933" s="143" t="str">
        <f t="shared" si="348"/>
        <v xml:space="preserve">Shiploader 3 Shuttle Motor 1-4 Space Heaters Contactor CR33 </v>
      </c>
      <c r="R933" s="161"/>
      <c r="S933" s="161"/>
      <c r="T933" s="160"/>
      <c r="U933" s="160"/>
      <c r="V933" s="160"/>
      <c r="W933" s="160"/>
      <c r="X933" s="160"/>
      <c r="Y933" s="160"/>
      <c r="Z933" s="160"/>
      <c r="AA933" s="160"/>
      <c r="AB933" s="68" t="str">
        <f t="shared" si="345"/>
        <v>DO_1206.05</v>
      </c>
      <c r="AC933" s="55"/>
      <c r="AD933" s="55"/>
      <c r="AE933" s="38" t="str">
        <f t="shared" si="346"/>
        <v>SL3-BH-RCP1</v>
      </c>
    </row>
    <row r="934" spans="1:31" ht="15" customHeight="1" x14ac:dyDescent="0.25">
      <c r="A934" s="264" t="s">
        <v>9</v>
      </c>
      <c r="B934" s="253" t="s">
        <v>373</v>
      </c>
      <c r="C934" s="146">
        <v>12</v>
      </c>
      <c r="D934" s="70" t="str">
        <f t="shared" si="347"/>
        <v>06</v>
      </c>
      <c r="E934" s="70" t="s">
        <v>679</v>
      </c>
      <c r="F934" s="29" t="str">
        <f>IFERROR(CONCATENATE(VLOOKUP(G934,'LOOK-UP TABLES'!$E$9:$J$32,5,FALSE),C934,D934,VLOOKUP(G934,'LOOK-UP TABLES'!$E$9:$J$32,6,FALSE),E934),"")</f>
        <v>O_1206-06</v>
      </c>
      <c r="G934" s="74" t="s">
        <v>1019</v>
      </c>
      <c r="H934" s="26" t="str">
        <f>IFERROR(VLOOKUP(G934,'LOOK-UP TABLES'!$E$9:$J$32,2,FALSE),"")</f>
        <v>DO</v>
      </c>
      <c r="I934" s="29" t="str">
        <f>IFERROR(VLOOKUP(G934,'LOOK-UP TABLES'!$E$9:$J$32,3,FALSE),"")</f>
        <v>120V</v>
      </c>
      <c r="J934" s="21" t="s">
        <v>1295</v>
      </c>
      <c r="K934" s="513" t="str">
        <f t="shared" si="344"/>
        <v>SL3-SH-BK1-4</v>
      </c>
      <c r="L934" s="76"/>
      <c r="M934" s="143" t="s">
        <v>61</v>
      </c>
      <c r="N934" s="143" t="s">
        <v>1296</v>
      </c>
      <c r="O934" s="143" t="s">
        <v>1297</v>
      </c>
      <c r="P934" s="143"/>
      <c r="Q934" s="143" t="str">
        <f t="shared" si="348"/>
        <v xml:space="preserve">Shiploader 3 Shuttle Motor 1-4 Brakes Contactor CR31 </v>
      </c>
      <c r="R934" s="161"/>
      <c r="S934" s="161"/>
      <c r="T934" s="160"/>
      <c r="U934" s="160"/>
      <c r="V934" s="160"/>
      <c r="W934" s="160"/>
      <c r="X934" s="160"/>
      <c r="Y934" s="160"/>
      <c r="Z934" s="160"/>
      <c r="AA934" s="160"/>
      <c r="AB934" s="68" t="str">
        <f t="shared" si="345"/>
        <v>DO_1206.06</v>
      </c>
      <c r="AC934" s="55"/>
      <c r="AD934" s="55"/>
      <c r="AE934" s="38" t="str">
        <f t="shared" si="346"/>
        <v>SL3-BH-RCP1</v>
      </c>
    </row>
    <row r="935" spans="1:31" ht="15" customHeight="1" x14ac:dyDescent="0.25">
      <c r="A935" s="264" t="s">
        <v>9</v>
      </c>
      <c r="B935" s="253" t="s">
        <v>373</v>
      </c>
      <c r="C935" s="146">
        <v>12</v>
      </c>
      <c r="D935" s="70" t="str">
        <f t="shared" si="347"/>
        <v>06</v>
      </c>
      <c r="E935" s="70" t="s">
        <v>680</v>
      </c>
      <c r="F935" s="29" t="str">
        <f>IFERROR(CONCATENATE(VLOOKUP(G935,'LOOK-UP TABLES'!$E$9:$J$32,5,FALSE),C935,D935,VLOOKUP(G935,'LOOK-UP TABLES'!$E$9:$J$32,6,FALSE),E935),"")</f>
        <v>O_1206-07</v>
      </c>
      <c r="G935" s="74" t="s">
        <v>1019</v>
      </c>
      <c r="H935" s="26" t="str">
        <f>IFERROR(VLOOKUP(G935,'LOOK-UP TABLES'!$E$9:$J$32,2,FALSE),"")</f>
        <v>DO</v>
      </c>
      <c r="I935" s="29" t="str">
        <f>IFERROR(VLOOKUP(G935,'LOOK-UP TABLES'!$E$9:$J$32,3,FALSE),"")</f>
        <v>120V</v>
      </c>
      <c r="J935" s="31" t="s">
        <v>1298</v>
      </c>
      <c r="K935" s="513" t="str">
        <f t="shared" si="344"/>
        <v>SL3-SH-BK1-4-HE1</v>
      </c>
      <c r="L935" s="76"/>
      <c r="M935" s="143" t="s">
        <v>61</v>
      </c>
      <c r="N935" s="143" t="s">
        <v>1299</v>
      </c>
      <c r="O935" s="143" t="s">
        <v>1093</v>
      </c>
      <c r="P935" s="143"/>
      <c r="Q935" s="143" t="str">
        <f t="shared" si="348"/>
        <v xml:space="preserve">Shiploader 3 Shuttle Motor 1-4 Brakes Heater Control Relays </v>
      </c>
      <c r="R935" s="160"/>
      <c r="S935" s="160"/>
      <c r="T935" s="160"/>
      <c r="U935" s="160"/>
      <c r="V935" s="160"/>
      <c r="W935" s="160"/>
      <c r="X935" s="160"/>
      <c r="Y935" s="160"/>
      <c r="Z935" s="160"/>
      <c r="AA935" s="160"/>
      <c r="AB935" s="68" t="str">
        <f t="shared" si="345"/>
        <v>DO_1206.07</v>
      </c>
      <c r="AC935" s="55"/>
      <c r="AD935" s="55"/>
      <c r="AE935" s="38" t="str">
        <f t="shared" si="346"/>
        <v>SL3-BH-RCP1</v>
      </c>
    </row>
    <row r="936" spans="1:31" ht="15" customHeight="1" x14ac:dyDescent="0.25">
      <c r="A936" s="264" t="s">
        <v>9</v>
      </c>
      <c r="B936" s="253" t="s">
        <v>373</v>
      </c>
      <c r="C936" s="146">
        <v>12</v>
      </c>
      <c r="D936" s="70" t="str">
        <f t="shared" si="347"/>
        <v>06</v>
      </c>
      <c r="E936" s="70" t="s">
        <v>682</v>
      </c>
      <c r="F936" s="29" t="str">
        <f>IFERROR(CONCATENATE(VLOOKUP(G936,'LOOK-UP TABLES'!$E$9:$J$32,5,FALSE),C936,D936,VLOOKUP(G936,'LOOK-UP TABLES'!$E$9:$J$32,6,FALSE),E936),"")</f>
        <v>O_1206-08</v>
      </c>
      <c r="G936" s="74" t="s">
        <v>1019</v>
      </c>
      <c r="H936" s="26" t="str">
        <f>IFERROR(VLOOKUP(G936,'LOOK-UP TABLES'!$E$9:$J$32,2,FALSE),"")</f>
        <v>DO</v>
      </c>
      <c r="I936" s="29" t="str">
        <f>IFERROR(VLOOKUP(G936,'LOOK-UP TABLES'!$E$9:$J$32,3,FALSE),"")</f>
        <v>120V</v>
      </c>
      <c r="J936" s="21" t="s">
        <v>1300</v>
      </c>
      <c r="K936" s="513" t="str">
        <f t="shared" si="344"/>
        <v>SL3-LU2-SV1</v>
      </c>
      <c r="L936" s="76"/>
      <c r="M936" s="143" t="str">
        <f>IF($J936&lt;&gt;"",IF(VLOOKUP($J936,INSTRUMENT_LIST!$L$10:$R$716,3,FALSE)=0,"",VLOOKUP($J936,INSTRUMENT_LIST!$L$10:$R$716,3,FALSE)),"")</f>
        <v>Shiploader 3</v>
      </c>
      <c r="N936" s="143" t="str">
        <f>IF($J936&lt;&gt;"",IF(VLOOKUP($J936,INSTRUMENT_LIST!$L$10:$R$716,4,FALSE)=0,"",VLOOKUP($J936,INSTRUMENT_LIST!$L$10:$R$716,4,FALSE)),"")&amp;" "&amp;IF($J936&lt;&gt;"",IF(VLOOKUP($J936,INSTRUMENT_LIST!$L$10:$R$716,5,FALSE)=0,"",SUBSTITUTE(VLOOKUP($J936,INSTRUMENT_LIST!$L$10:$R$716,5,FALSE),"LOCAL CONTROL STATION","LCS")),"")</f>
        <v xml:space="preserve">Shuttle Lube Unit 2 </v>
      </c>
      <c r="O936" s="143" t="str">
        <f>IF($J936&lt;&gt;"",IF(VLOOKUP($J936,INSTRUMENT_LIST!$L$10:$R$716,6,FALSE)=0,"",VLOOKUP($J936,INSTRUMENT_LIST!$L$10:$R$716,6,FALSE)),"")</f>
        <v>Line A</v>
      </c>
      <c r="P936" s="143" t="str">
        <f>IF($J936&lt;&gt;"",IF(VLOOKUP($J936,INSTRUMENT_LIST!$L$10:$R$716,7,FALSE)=0,"",VLOOKUP($J936,INSTRUMENT_LIST!$L$10:$R$716,7,FALSE)),"")</f>
        <v>Solenoid Valve</v>
      </c>
      <c r="Q936" s="143" t="str">
        <f t="shared" si="348"/>
        <v xml:space="preserve">Shiploader 3 Shuttle Lube Unit 2  Line A Solenoid Valve </v>
      </c>
      <c r="R936" s="160"/>
      <c r="S936" s="160"/>
      <c r="T936" s="160"/>
      <c r="U936" s="160"/>
      <c r="V936" s="160"/>
      <c r="W936" s="160"/>
      <c r="X936" s="160"/>
      <c r="Y936" s="160"/>
      <c r="Z936" s="160"/>
      <c r="AA936" s="160"/>
      <c r="AB936" s="68" t="str">
        <f t="shared" si="345"/>
        <v>DO_1206.08</v>
      </c>
      <c r="AC936" s="26"/>
      <c r="AD936" s="55"/>
      <c r="AE936" s="38" t="str">
        <f t="shared" si="346"/>
        <v>SL3-BH-RCP1</v>
      </c>
    </row>
    <row r="937" spans="1:31" ht="15" customHeight="1" x14ac:dyDescent="0.25">
      <c r="A937" s="264" t="s">
        <v>9</v>
      </c>
      <c r="B937" s="253" t="s">
        <v>373</v>
      </c>
      <c r="C937" s="146">
        <v>12</v>
      </c>
      <c r="D937" s="70" t="str">
        <f t="shared" si="347"/>
        <v>06</v>
      </c>
      <c r="E937" s="70" t="s">
        <v>683</v>
      </c>
      <c r="F937" s="29" t="str">
        <f>IFERROR(CONCATENATE(VLOOKUP(G937,'LOOK-UP TABLES'!$E$9:$J$32,5,FALSE),C937,D937,VLOOKUP(G937,'LOOK-UP TABLES'!$E$9:$J$32,6,FALSE),E937),"")</f>
        <v>O_1206-09</v>
      </c>
      <c r="G937" s="74" t="s">
        <v>1019</v>
      </c>
      <c r="H937" s="26" t="str">
        <f>IFERROR(VLOOKUP(G937,'LOOK-UP TABLES'!$E$9:$J$32,2,FALSE),"")</f>
        <v>DO</v>
      </c>
      <c r="I937" s="29" t="str">
        <f>IFERROR(VLOOKUP(G937,'LOOK-UP TABLES'!$E$9:$J$32,3,FALSE),"")</f>
        <v>120V</v>
      </c>
      <c r="J937" s="21" t="s">
        <v>1301</v>
      </c>
      <c r="K937" s="513" t="str">
        <f t="shared" si="344"/>
        <v>SL3-LU2-SV2</v>
      </c>
      <c r="L937" s="76"/>
      <c r="M937" s="143" t="str">
        <f>IF($J937&lt;&gt;"",IF(VLOOKUP($J937,INSTRUMENT_LIST!$L$10:$R$716,3,FALSE)=0,"",VLOOKUP($J937,INSTRUMENT_LIST!$L$10:$R$716,3,FALSE)),"")</f>
        <v>Shiploader 3</v>
      </c>
      <c r="N937" s="143" t="str">
        <f>IF($J937&lt;&gt;"",IF(VLOOKUP($J937,INSTRUMENT_LIST!$L$10:$R$716,4,FALSE)=0,"",VLOOKUP($J937,INSTRUMENT_LIST!$L$10:$R$716,4,FALSE)),"")&amp;" "&amp;IF($J937&lt;&gt;"",IF(VLOOKUP($J937,INSTRUMENT_LIST!$L$10:$R$716,5,FALSE)=0,"",SUBSTITUTE(VLOOKUP($J937,INSTRUMENT_LIST!$L$10:$R$716,5,FALSE),"LOCAL CONTROL STATION","LCS")),"")</f>
        <v xml:space="preserve">Shuttle Lube Unit 2 </v>
      </c>
      <c r="O937" s="143" t="str">
        <f>IF($J937&lt;&gt;"",IF(VLOOKUP($J937,INSTRUMENT_LIST!$L$10:$R$716,6,FALSE)=0,"",VLOOKUP($J937,INSTRUMENT_LIST!$L$10:$R$716,6,FALSE)),"")</f>
        <v>Line B</v>
      </c>
      <c r="P937" s="143" t="str">
        <f>IF($J937&lt;&gt;"",IF(VLOOKUP($J937,INSTRUMENT_LIST!$L$10:$R$716,7,FALSE)=0,"",VLOOKUP($J937,INSTRUMENT_LIST!$L$10:$R$716,7,FALSE)),"")</f>
        <v>Solenoid Valve</v>
      </c>
      <c r="Q937" s="143" t="str">
        <f t="shared" si="348"/>
        <v xml:space="preserve">Shiploader 3 Shuttle Lube Unit 2  Line B Solenoid Valve </v>
      </c>
      <c r="R937" s="160"/>
      <c r="S937" s="160"/>
      <c r="T937" s="160"/>
      <c r="U937" s="160"/>
      <c r="V937" s="160"/>
      <c r="W937" s="160"/>
      <c r="X937" s="160"/>
      <c r="Y937" s="160"/>
      <c r="Z937" s="160"/>
      <c r="AA937" s="160"/>
      <c r="AB937" s="68" t="str">
        <f t="shared" si="345"/>
        <v>DO_1206.09</v>
      </c>
      <c r="AC937" s="26"/>
      <c r="AD937" s="55"/>
      <c r="AE937" s="38" t="str">
        <f t="shared" si="346"/>
        <v>SL3-BH-RCP1</v>
      </c>
    </row>
    <row r="938" spans="1:31" ht="15" customHeight="1" x14ac:dyDescent="0.25">
      <c r="A938" s="264" t="s">
        <v>9</v>
      </c>
      <c r="B938" s="253" t="s">
        <v>373</v>
      </c>
      <c r="C938" s="146">
        <v>12</v>
      </c>
      <c r="D938" s="70" t="str">
        <f t="shared" si="347"/>
        <v>06</v>
      </c>
      <c r="E938" s="70" t="s">
        <v>582</v>
      </c>
      <c r="F938" s="29" t="str">
        <f>IFERROR(CONCATENATE(VLOOKUP(G938,'LOOK-UP TABLES'!$E$9:$J$32,5,FALSE),C938,D938,VLOOKUP(G938,'LOOK-UP TABLES'!$E$9:$J$32,6,FALSE),E938),"")</f>
        <v>O_1206-10</v>
      </c>
      <c r="G938" s="74" t="s">
        <v>1019</v>
      </c>
      <c r="H938" s="26" t="str">
        <f>IFERROR(VLOOKUP(G938,'LOOK-UP TABLES'!$E$9:$J$32,2,FALSE),"")</f>
        <v>DO</v>
      </c>
      <c r="I938" s="29" t="str">
        <f>IFERROR(VLOOKUP(G938,'LOOK-UP TABLES'!$E$9:$J$32,3,FALSE),"")</f>
        <v>120V</v>
      </c>
      <c r="J938" s="21" t="s">
        <v>1302</v>
      </c>
      <c r="K938" s="513" t="str">
        <f t="shared" si="344"/>
        <v>SL3-LU2-SV3</v>
      </c>
      <c r="L938" s="76"/>
      <c r="M938" s="143" t="str">
        <f>IF($J938&lt;&gt;"",IF(VLOOKUP($J938,INSTRUMENT_LIST!$L$10:$R$716,3,FALSE)=0,"",VLOOKUP($J938,INSTRUMENT_LIST!$L$10:$R$716,3,FALSE)),"")</f>
        <v>Shiploader 3</v>
      </c>
      <c r="N938" s="143" t="str">
        <f>IF($J938&lt;&gt;"",IF(VLOOKUP($J938,INSTRUMENT_LIST!$L$10:$R$716,4,FALSE)=0,"",VLOOKUP($J938,INSTRUMENT_LIST!$L$10:$R$716,4,FALSE)),"")&amp;" "&amp;IF($J938&lt;&gt;"",IF(VLOOKUP($J938,INSTRUMENT_LIST!$L$10:$R$716,5,FALSE)=0,"",SUBSTITUTE(VLOOKUP($J938,INSTRUMENT_LIST!$L$10:$R$716,5,FALSE),"LOCAL CONTROL STATION","LCS")),"")</f>
        <v xml:space="preserve">Shuttle Lube Unit 2 </v>
      </c>
      <c r="O938" s="143" t="str">
        <f>IF($J938&lt;&gt;"",IF(VLOOKUP($J938,INSTRUMENT_LIST!$L$10:$R$716,6,FALSE)=0,"",VLOOKUP($J938,INSTRUMENT_LIST!$L$10:$R$716,6,FALSE)),"")</f>
        <v>Refill</v>
      </c>
      <c r="P938" s="143" t="str">
        <f>IF($J938&lt;&gt;"",IF(VLOOKUP($J938,INSTRUMENT_LIST!$L$10:$R$716,7,FALSE)=0,"",VLOOKUP($J938,INSTRUMENT_LIST!$L$10:$R$716,7,FALSE)),"")</f>
        <v>Solenoid Valve</v>
      </c>
      <c r="Q938" s="143" t="str">
        <f t="shared" si="348"/>
        <v xml:space="preserve">Shiploader 3 Shuttle Lube Unit 2  Refill Solenoid Valve </v>
      </c>
      <c r="R938" s="161"/>
      <c r="S938" s="161"/>
      <c r="T938" s="160"/>
      <c r="U938" s="160"/>
      <c r="V938" s="160"/>
      <c r="W938" s="160"/>
      <c r="X938" s="160"/>
      <c r="Y938" s="160"/>
      <c r="Z938" s="160"/>
      <c r="AA938" s="160"/>
      <c r="AB938" s="68" t="str">
        <f t="shared" si="345"/>
        <v>DO_1206.10</v>
      </c>
      <c r="AC938" s="26"/>
      <c r="AD938" s="55"/>
      <c r="AE938" s="38" t="str">
        <f t="shared" si="346"/>
        <v>SL3-BH-RCP1</v>
      </c>
    </row>
    <row r="939" spans="1:31" ht="15" customHeight="1" x14ac:dyDescent="0.25">
      <c r="A939" s="264" t="s">
        <v>9</v>
      </c>
      <c r="B939" s="253" t="s">
        <v>373</v>
      </c>
      <c r="C939" s="146">
        <v>12</v>
      </c>
      <c r="D939" s="70" t="str">
        <f t="shared" si="347"/>
        <v>06</v>
      </c>
      <c r="E939" s="70" t="s">
        <v>392</v>
      </c>
      <c r="F939" s="29" t="str">
        <f>IFERROR(CONCATENATE(VLOOKUP(G939,'LOOK-UP TABLES'!$E$9:$J$32,5,FALSE),C939,D939,VLOOKUP(G939,'LOOK-UP TABLES'!$E$9:$J$32,6,FALSE),E939),"")</f>
        <v>O_1206-11</v>
      </c>
      <c r="G939" s="74" t="s">
        <v>1019</v>
      </c>
      <c r="H939" s="26" t="str">
        <f>IFERROR(VLOOKUP(G939,'LOOK-UP TABLES'!$E$9:$J$32,2,FALSE),"")</f>
        <v>DO</v>
      </c>
      <c r="I939" s="29" t="str">
        <f>IFERROR(VLOOKUP(G939,'LOOK-UP TABLES'!$E$9:$J$32,3,FALSE),"")</f>
        <v>120V</v>
      </c>
      <c r="J939" s="21" t="s">
        <v>1303</v>
      </c>
      <c r="K939" s="513" t="str">
        <f t="shared" si="344"/>
        <v>SL3-SP1-HPU1-SV1B</v>
      </c>
      <c r="L939" s="76"/>
      <c r="M939" s="143" t="str">
        <f>IF($J939&lt;&gt;"",IF(VLOOKUP($J939,INSTRUMENT_LIST!$L$10:$R$716,3,FALSE)=0,"",VLOOKUP($J939,INSTRUMENT_LIST!$L$10:$R$716,3,FALSE)),"")</f>
        <v>Shiploader 3</v>
      </c>
      <c r="N939" s="143" t="str">
        <f>IF($J939&lt;&gt;"",IF(VLOOKUP($J939,INSTRUMENT_LIST!$L$10:$R$716,4,FALSE)=0,"",VLOOKUP($J939,INSTRUMENT_LIST!$L$10:$R$716,4,FALSE)),"")&amp;" "&amp;IF($J939&lt;&gt;"",IF(VLOOKUP($J939,INSTRUMENT_LIST!$L$10:$R$716,5,FALSE)=0,"",SUBSTITUTE(VLOOKUP($J939,INSTRUMENT_LIST!$L$10:$R$716,5,FALSE),"LOCAL CONTROL STATION","LCS")),"")</f>
        <v>Coal Spout HPU1</v>
      </c>
      <c r="O939" s="143" t="str">
        <f>IF($J939&lt;&gt;"",IF(VLOOKUP($J939,INSTRUMENT_LIST!$L$10:$R$716,6,FALSE)=0,"",VLOOKUP($J939,INSTRUMENT_LIST!$L$10:$R$716,6,FALSE)),"")</f>
        <v>Unloader</v>
      </c>
      <c r="P939" s="143" t="str">
        <f>IF($J939&lt;&gt;"",IF(VLOOKUP($J939,INSTRUMENT_LIST!$L$10:$R$716,7,FALSE)=0,"",VLOOKUP($J939,INSTRUMENT_LIST!$L$10:$R$716,7,FALSE)),"")</f>
        <v>Solenoid Valve</v>
      </c>
      <c r="Q939" s="143" t="str">
        <f t="shared" si="348"/>
        <v xml:space="preserve">Shiploader 3 Coal Spout HPU1 Unloader Solenoid Valve </v>
      </c>
      <c r="R939" s="161"/>
      <c r="S939" s="161"/>
      <c r="T939" s="160"/>
      <c r="U939" s="160"/>
      <c r="V939" s="160"/>
      <c r="W939" s="160"/>
      <c r="X939" s="160"/>
      <c r="Y939" s="160"/>
      <c r="Z939" s="160"/>
      <c r="AA939" s="160"/>
      <c r="AB939" s="68" t="str">
        <f t="shared" si="345"/>
        <v>DO_1206.11</v>
      </c>
      <c r="AC939" s="26"/>
      <c r="AD939" s="55"/>
      <c r="AE939" s="38" t="str">
        <f t="shared" si="346"/>
        <v>SL3-BH-RCP1</v>
      </c>
    </row>
    <row r="940" spans="1:31" ht="15" customHeight="1" x14ac:dyDescent="0.25">
      <c r="A940" s="264" t="s">
        <v>9</v>
      </c>
      <c r="B940" s="253" t="s">
        <v>373</v>
      </c>
      <c r="C940" s="146">
        <v>12</v>
      </c>
      <c r="D940" s="70" t="str">
        <f t="shared" si="347"/>
        <v>06</v>
      </c>
      <c r="E940" s="70" t="s">
        <v>396</v>
      </c>
      <c r="F940" s="29" t="str">
        <f>IFERROR(CONCATENATE(VLOOKUP(G940,'LOOK-UP TABLES'!$E$9:$J$32,5,FALSE),C940,D940,VLOOKUP(G940,'LOOK-UP TABLES'!$E$9:$J$32,6,FALSE),E940),"")</f>
        <v>O_1206-12</v>
      </c>
      <c r="G940" s="74" t="s">
        <v>1019</v>
      </c>
      <c r="H940" s="26" t="str">
        <f>IFERROR(VLOOKUP(G940,'LOOK-UP TABLES'!$E$9:$J$32,2,FALSE),"")</f>
        <v>DO</v>
      </c>
      <c r="I940" s="29" t="str">
        <f>IFERROR(VLOOKUP(G940,'LOOK-UP TABLES'!$E$9:$J$32,3,FALSE),"")</f>
        <v>120V</v>
      </c>
      <c r="J940" s="138" t="s">
        <v>1304</v>
      </c>
      <c r="K940" s="513" t="str">
        <f t="shared" si="344"/>
        <v>SL3-SP1-HPU1-SV3A</v>
      </c>
      <c r="L940" s="76"/>
      <c r="M940" s="143" t="str">
        <f>IF($J940&lt;&gt;"",IF(VLOOKUP($J940,INSTRUMENT_LIST!$L$10:$R$716,3,FALSE)=0,"",VLOOKUP($J940,INSTRUMENT_LIST!$L$10:$R$716,3,FALSE)),"")</f>
        <v>Shiploader 3</v>
      </c>
      <c r="N940" s="143" t="str">
        <f>IF($J940&lt;&gt;"",IF(VLOOKUP($J940,INSTRUMENT_LIST!$L$10:$R$716,4,FALSE)=0,"",VLOOKUP($J940,INSTRUMENT_LIST!$L$10:$R$716,4,FALSE)),"")&amp;" "&amp;IF($J940&lt;&gt;"",IF(VLOOKUP($J940,INSTRUMENT_LIST!$L$10:$R$716,5,FALSE)=0,"",SUBSTITUTE(VLOOKUP($J940,INSTRUMENT_LIST!$L$10:$R$716,5,FALSE),"LOCAL CONTROL STATION","LCS")),"")</f>
        <v>Coal Spout Clamp Cylinders</v>
      </c>
      <c r="O940" s="143" t="str">
        <f>IF($J940&lt;&gt;"",IF(VLOOKUP($J940,INSTRUMENT_LIST!$L$10:$R$716,6,FALSE)=0,"",VLOOKUP($J940,INSTRUMENT_LIST!$L$10:$R$716,6,FALSE)),"")</f>
        <v>Clamp</v>
      </c>
      <c r="P940" s="143" t="str">
        <f>IF($J940&lt;&gt;"",IF(VLOOKUP($J940,INSTRUMENT_LIST!$L$10:$R$716,7,FALSE)=0,"",VLOOKUP($J940,INSTRUMENT_LIST!$L$10:$R$716,7,FALSE)),"")</f>
        <v>Solenoid Valve</v>
      </c>
      <c r="Q940" s="143" t="str">
        <f t="shared" si="348"/>
        <v xml:space="preserve">Shiploader 3 Coal Spout Clamp Cylinders Clamp Solenoid Valve </v>
      </c>
      <c r="R940" s="160"/>
      <c r="S940" s="160"/>
      <c r="T940" s="160"/>
      <c r="U940" s="160"/>
      <c r="V940" s="160"/>
      <c r="W940" s="160"/>
      <c r="X940" s="160"/>
      <c r="Y940" s="160"/>
      <c r="Z940" s="160"/>
      <c r="AA940" s="160"/>
      <c r="AB940" s="68" t="str">
        <f t="shared" si="345"/>
        <v>DO_1206.12</v>
      </c>
      <c r="AC940" s="26"/>
      <c r="AD940" s="55"/>
      <c r="AE940" s="38" t="str">
        <f t="shared" si="346"/>
        <v>SL3-BH-RCP1</v>
      </c>
    </row>
    <row r="941" spans="1:31" ht="15" customHeight="1" x14ac:dyDescent="0.25">
      <c r="A941" s="264" t="s">
        <v>9</v>
      </c>
      <c r="B941" s="253" t="s">
        <v>373</v>
      </c>
      <c r="C941" s="146">
        <v>12</v>
      </c>
      <c r="D941" s="70" t="str">
        <f t="shared" si="347"/>
        <v>06</v>
      </c>
      <c r="E941" s="70" t="s">
        <v>586</v>
      </c>
      <c r="F941" s="29" t="str">
        <f>IFERROR(CONCATENATE(VLOOKUP(G941,'LOOK-UP TABLES'!$E$9:$J$32,5,FALSE),C941,D941,VLOOKUP(G941,'LOOK-UP TABLES'!$E$9:$J$32,6,FALSE),E941),"")</f>
        <v>O_1206-13</v>
      </c>
      <c r="G941" s="74" t="s">
        <v>1019</v>
      </c>
      <c r="H941" s="26" t="str">
        <f>IFERROR(VLOOKUP(G941,'LOOK-UP TABLES'!$E$9:$J$32,2,FALSE),"")</f>
        <v>DO</v>
      </c>
      <c r="I941" s="29" t="str">
        <f>IFERROR(VLOOKUP(G941,'LOOK-UP TABLES'!$E$9:$J$32,3,FALSE),"")</f>
        <v>120V</v>
      </c>
      <c r="J941" s="21" t="s">
        <v>1305</v>
      </c>
      <c r="K941" s="513" t="str">
        <f t="shared" si="344"/>
        <v>SL3-SP1-HPU1-SV3B</v>
      </c>
      <c r="L941" s="72"/>
      <c r="M941" s="143" t="str">
        <f>IF($J941&lt;&gt;"",IF(VLOOKUP($J941,INSTRUMENT_LIST!$L$10:$R$716,3,FALSE)=0,"",VLOOKUP($J941,INSTRUMENT_LIST!$L$10:$R$716,3,FALSE)),"")</f>
        <v>Shiploader 3</v>
      </c>
      <c r="N941" s="143" t="str">
        <f>IF($J941&lt;&gt;"",IF(VLOOKUP($J941,INSTRUMENT_LIST!$L$10:$R$716,4,FALSE)=0,"",VLOOKUP($J941,INSTRUMENT_LIST!$L$10:$R$716,4,FALSE)),"")&amp;" "&amp;IF($J941&lt;&gt;"",IF(VLOOKUP($J941,INSTRUMENT_LIST!$L$10:$R$716,5,FALSE)=0,"",SUBSTITUTE(VLOOKUP($J941,INSTRUMENT_LIST!$L$10:$R$716,5,FALSE),"LOCAL CONTROL STATION","LCS")),"")</f>
        <v>Coal Spout Clamp Cylinders</v>
      </c>
      <c r="O941" s="143" t="str">
        <f>IF($J941&lt;&gt;"",IF(VLOOKUP($J941,INSTRUMENT_LIST!$L$10:$R$716,6,FALSE)=0,"",VLOOKUP($J941,INSTRUMENT_LIST!$L$10:$R$716,6,FALSE)),"")</f>
        <v>Release</v>
      </c>
      <c r="P941" s="143" t="str">
        <f>IF($J941&lt;&gt;"",IF(VLOOKUP($J941,INSTRUMENT_LIST!$L$10:$R$716,7,FALSE)=0,"",VLOOKUP($J941,INSTRUMENT_LIST!$L$10:$R$716,7,FALSE)),"")</f>
        <v>Solenoid Valve</v>
      </c>
      <c r="Q941" s="143" t="str">
        <f t="shared" si="348"/>
        <v xml:space="preserve">Shiploader 3 Coal Spout Clamp Cylinders Release Solenoid Valve </v>
      </c>
      <c r="R941" s="160"/>
      <c r="S941" s="160"/>
      <c r="T941" s="160"/>
      <c r="U941" s="160"/>
      <c r="V941" s="160"/>
      <c r="W941" s="160"/>
      <c r="X941" s="160"/>
      <c r="Y941" s="160"/>
      <c r="Z941" s="160"/>
      <c r="AA941" s="160"/>
      <c r="AB941" s="68" t="str">
        <f t="shared" si="345"/>
        <v>DO_1206.13</v>
      </c>
      <c r="AC941" s="26"/>
      <c r="AD941" s="55"/>
      <c r="AE941" s="38" t="str">
        <f t="shared" si="346"/>
        <v>SL3-BH-RCP1</v>
      </c>
    </row>
    <row r="942" spans="1:31" ht="15" customHeight="1" x14ac:dyDescent="0.25">
      <c r="A942" s="264" t="s">
        <v>9</v>
      </c>
      <c r="B942" s="253" t="s">
        <v>373</v>
      </c>
      <c r="C942" s="146">
        <v>12</v>
      </c>
      <c r="D942" s="70" t="str">
        <f t="shared" si="347"/>
        <v>06</v>
      </c>
      <c r="E942" s="70" t="s">
        <v>589</v>
      </c>
      <c r="F942" s="29" t="str">
        <f>IFERROR(CONCATENATE(VLOOKUP(G942,'LOOK-UP TABLES'!$E$9:$J$32,5,FALSE),C942,D942,VLOOKUP(G942,'LOOK-UP TABLES'!$E$9:$J$32,6,FALSE),E942),"")</f>
        <v>O_1206-14</v>
      </c>
      <c r="G942" s="74" t="s">
        <v>1019</v>
      </c>
      <c r="H942" s="26" t="str">
        <f>IFERROR(VLOOKUP(G942,'LOOK-UP TABLES'!$E$9:$J$32,2,FALSE),"")</f>
        <v>DO</v>
      </c>
      <c r="I942" s="29" t="str">
        <f>IFERROR(VLOOKUP(G942,'LOOK-UP TABLES'!$E$9:$J$32,3,FALSE),"")</f>
        <v>120V</v>
      </c>
      <c r="J942" s="21" t="s">
        <v>1306</v>
      </c>
      <c r="K942" s="513" t="str">
        <f t="shared" si="344"/>
        <v>SL3-SP1-HPU1-HE1</v>
      </c>
      <c r="L942" s="72"/>
      <c r="M942" s="143" t="str">
        <f>IF($J942&lt;&gt;"",IF(VLOOKUP($J942,INSTRUMENT_LIST!$L$10:$R$716,3,FALSE)=0,"",VLOOKUP($J942,INSTRUMENT_LIST!$L$10:$R$716,3,FALSE)),"")</f>
        <v>Shiploader 3</v>
      </c>
      <c r="N942" s="143" t="str">
        <f>IF($J942&lt;&gt;"",IF(VLOOKUP($J942,INSTRUMENT_LIST!$L$10:$R$716,4,FALSE)=0,"",VLOOKUP($J942,INSTRUMENT_LIST!$L$10:$R$716,4,FALSE)),"")&amp;" "&amp;IF($J942&lt;&gt;"",IF(VLOOKUP($J942,INSTRUMENT_LIST!$L$10:$R$716,5,FALSE)=0,"",SUBSTITUTE(VLOOKUP($J942,INSTRUMENT_LIST!$L$10:$R$716,5,FALSE),"LOCAL CONTROL STATION","LCS")),"")</f>
        <v>Coal Spout HPU 1</v>
      </c>
      <c r="O942" s="143" t="str">
        <f>IF($J942&lt;&gt;"",IF(VLOOKUP($J942,INSTRUMENT_LIST!$L$10:$R$716,6,FALSE)=0,"",VLOOKUP($J942,INSTRUMENT_LIST!$L$10:$R$716,6,FALSE)),"")</f>
        <v/>
      </c>
      <c r="P942" s="143" t="str">
        <f>IF($J942&lt;&gt;"",IF(VLOOKUP($J942,INSTRUMENT_LIST!$L$10:$R$716,7,FALSE)=0,"",VLOOKUP($J942,INSTRUMENT_LIST!$L$10:$R$716,7,FALSE)),"")</f>
        <v>Heater</v>
      </c>
      <c r="Q942" s="143" t="str">
        <f t="shared" si="348"/>
        <v xml:space="preserve">Shiploader 3 Coal Spout HPU 1 Heater </v>
      </c>
      <c r="R942" s="160"/>
      <c r="S942" s="160"/>
      <c r="T942" s="160"/>
      <c r="U942" s="160"/>
      <c r="V942" s="160"/>
      <c r="W942" s="160"/>
      <c r="X942" s="160"/>
      <c r="Y942" s="160"/>
      <c r="Z942" s="160"/>
      <c r="AA942" s="160"/>
      <c r="AB942" s="68" t="str">
        <f t="shared" si="345"/>
        <v>DO_1206.14</v>
      </c>
      <c r="AC942" s="26"/>
      <c r="AD942" s="55"/>
      <c r="AE942" s="38" t="str">
        <f t="shared" si="346"/>
        <v>SL3-BH-RCP1</v>
      </c>
    </row>
    <row r="943" spans="1:31" ht="15" customHeight="1" x14ac:dyDescent="0.25">
      <c r="A943" s="264" t="s">
        <v>9</v>
      </c>
      <c r="B943" s="253" t="s">
        <v>373</v>
      </c>
      <c r="C943" s="146">
        <v>12</v>
      </c>
      <c r="D943" s="70" t="str">
        <f t="shared" si="347"/>
        <v>06</v>
      </c>
      <c r="E943" s="70" t="s">
        <v>591</v>
      </c>
      <c r="F943" s="29" t="str">
        <f>IFERROR(CONCATENATE(VLOOKUP(G943,'LOOK-UP TABLES'!$E$9:$J$32,5,FALSE),C943,D943,VLOOKUP(G943,'LOOK-UP TABLES'!$E$9:$J$32,6,FALSE),E943),"")</f>
        <v>O_1206-15</v>
      </c>
      <c r="G943" s="74" t="s">
        <v>1019</v>
      </c>
      <c r="H943" s="26" t="str">
        <f>IFERROR(VLOOKUP(G943,'LOOK-UP TABLES'!$E$9:$J$32,2,FALSE),"")</f>
        <v>DO</v>
      </c>
      <c r="I943" s="29" t="str">
        <f>IFERROR(VLOOKUP(G943,'LOOK-UP TABLES'!$E$9:$J$32,3,FALSE),"")</f>
        <v>120V</v>
      </c>
      <c r="J943" s="21"/>
      <c r="K943" s="55" t="str">
        <f t="shared" si="344"/>
        <v>SPARE</v>
      </c>
      <c r="L943" s="72"/>
      <c r="M943" s="143" t="str">
        <f>IF($J943&lt;&gt;"",IF(VLOOKUP($J943,INSTRUMENT_LIST!$L$10:$R$716,3,FALSE)=0,"",VLOOKUP($J943,INSTRUMENT_LIST!$L$10:$R$716,3,FALSE)),"")</f>
        <v/>
      </c>
      <c r="N943" s="143" t="str">
        <f>IF($J943&lt;&gt;"",IF(VLOOKUP($J943,INSTRUMENT_LIST!$L$10:$R$716,4,FALSE)=0,"",VLOOKUP($J943,INSTRUMENT_LIST!$L$10:$R$716,4,FALSE)),"")&amp;" "&amp;IF($J943&lt;&gt;"",IF(VLOOKUP($J943,INSTRUMENT_LIST!$L$10:$R$716,5,FALSE)=0,"",SUBSTITUTE(VLOOKUP($J943,INSTRUMENT_LIST!$L$10:$R$716,5,FALSE),"LOCAL CONTROL STATION","LCS")),"")</f>
        <v xml:space="preserve"> </v>
      </c>
      <c r="O943" s="143" t="str">
        <f>IF($J943&lt;&gt;"",IF(VLOOKUP($J943,INSTRUMENT_LIST!$L$10:$R$716,6,FALSE)=0,"",VLOOKUP($J943,INSTRUMENT_LIST!$L$10:$R$716,6,FALSE)),"")</f>
        <v/>
      </c>
      <c r="P943" s="143" t="str">
        <f>IF($J943&lt;&gt;"",IF(VLOOKUP($J943,INSTRUMENT_LIST!$L$10:$R$716,7,FALSE)=0,"",VLOOKUP($J943,INSTRUMENT_LIST!$L$10:$R$716,7,FALSE)),"")</f>
        <v/>
      </c>
      <c r="Q943" s="143" t="str">
        <f t="shared" si="348"/>
        <v xml:space="preserve">  </v>
      </c>
      <c r="R943" s="160"/>
      <c r="S943" s="160"/>
      <c r="T943" s="160"/>
      <c r="U943" s="160"/>
      <c r="V943" s="160"/>
      <c r="W943" s="160"/>
      <c r="X943" s="160"/>
      <c r="Y943" s="160"/>
      <c r="Z943" s="160"/>
      <c r="AA943" s="160"/>
      <c r="AB943" s="68" t="str">
        <f t="shared" si="345"/>
        <v>DO_1206.15</v>
      </c>
      <c r="AC943" s="55"/>
      <c r="AD943" s="55"/>
      <c r="AE943" s="38" t="str">
        <f t="shared" si="346"/>
        <v>SL3-BH-RCP1</v>
      </c>
    </row>
    <row r="944" spans="1:31" ht="15" customHeight="1" x14ac:dyDescent="0.25">
      <c r="A944" s="321" t="s">
        <v>9</v>
      </c>
      <c r="B944" s="322" t="s">
        <v>373</v>
      </c>
      <c r="C944" s="323">
        <v>12</v>
      </c>
      <c r="D944" s="324" t="s">
        <v>679</v>
      </c>
      <c r="E944" s="325"/>
      <c r="F944" s="325"/>
      <c r="G944" s="325" t="s">
        <v>1028</v>
      </c>
      <c r="H944" s="326"/>
      <c r="I944" s="325"/>
      <c r="J944" s="327"/>
      <c r="K944" s="328"/>
      <c r="L944" s="329"/>
      <c r="M944" s="326"/>
      <c r="N944" s="326"/>
      <c r="O944" s="325"/>
      <c r="P944" s="325"/>
      <c r="Q944" s="325"/>
      <c r="R944" s="325"/>
      <c r="S944" s="325"/>
      <c r="T944" s="325"/>
      <c r="U944" s="325"/>
      <c r="V944" s="325"/>
      <c r="W944" s="325"/>
      <c r="X944" s="325"/>
      <c r="Y944" s="325"/>
      <c r="Z944" s="325"/>
      <c r="AA944" s="325"/>
      <c r="AB944" s="325"/>
      <c r="AC944" s="323"/>
      <c r="AD944" s="330"/>
      <c r="AE944" s="38" t="str">
        <f t="shared" si="346"/>
        <v>SL3-BH-RCP1</v>
      </c>
    </row>
    <row r="945" spans="1:31" ht="15" customHeight="1" x14ac:dyDescent="0.25">
      <c r="B945" s="254"/>
      <c r="C945" s="57"/>
      <c r="D945" s="59"/>
      <c r="E945" s="38"/>
      <c r="F945" s="38"/>
      <c r="G945" s="38"/>
      <c r="I945" s="38"/>
      <c r="J945" s="22"/>
      <c r="O945" s="78"/>
      <c r="P945" s="36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57"/>
      <c r="AD945" s="57"/>
    </row>
    <row r="946" spans="1:31" ht="15" customHeight="1" x14ac:dyDescent="0.25">
      <c r="A946" s="264" t="s">
        <v>9</v>
      </c>
      <c r="B946" s="253" t="s">
        <v>373</v>
      </c>
      <c r="C946" s="146">
        <v>12</v>
      </c>
      <c r="D946" s="73" t="s">
        <v>680</v>
      </c>
      <c r="E946" s="70" t="s">
        <v>786</v>
      </c>
      <c r="F946" s="29" t="str">
        <f>IFERROR(CONCATENATE(VLOOKUP(G946,'LOOK-UP TABLES'!$E$9:$J$32,5,FALSE),C946,D946,VLOOKUP(G946,'LOOK-UP TABLES'!$E$9:$J$32,6,FALSE),E946),"")</f>
        <v>O_1207-00</v>
      </c>
      <c r="G946" s="74" t="s">
        <v>1019</v>
      </c>
      <c r="H946" s="26" t="str">
        <f>IFERROR(VLOOKUP(G946,'LOOK-UP TABLES'!$E$9:$J$32,2,FALSE),"")</f>
        <v>DO</v>
      </c>
      <c r="I946" s="29" t="str">
        <f>IFERROR(VLOOKUP(G946,'LOOK-UP TABLES'!$E$9:$J$32,3,FALSE),"")</f>
        <v>120V</v>
      </c>
      <c r="J946" s="21" t="s">
        <v>1307</v>
      </c>
      <c r="K946" s="513" t="str">
        <f t="shared" ref="K946:K961" si="349">IF(J946&lt;&gt;"",CONCATENATE(J946,L946),"SPARE")</f>
        <v>SL3-SH-YA1</v>
      </c>
      <c r="L946" s="76"/>
      <c r="M946" s="143" t="str">
        <f>IF($J946&lt;&gt;"",IF(VLOOKUP($J946,INSTRUMENT_LIST!$L$10:$R$716,3,FALSE)=0,"",VLOOKUP($J946,INSTRUMENT_LIST!$L$10:$R$716,3,FALSE)),"")</f>
        <v>Shiploader 3</v>
      </c>
      <c r="N946" s="143" t="str">
        <f>IF($J946&lt;&gt;"",IF(VLOOKUP($J946,INSTRUMENT_LIST!$L$10:$R$716,4,FALSE)=0,"",VLOOKUP($J946,INSTRUMENT_LIST!$L$10:$R$716,4,FALSE)),"")&amp;" "&amp;IF($J946&lt;&gt;"",IF(VLOOKUP($J946,INSTRUMENT_LIST!$L$10:$R$716,5,FALSE)=0,"",SUBSTITUTE(VLOOKUP($J946,INSTRUMENT_LIST!$L$10:$R$716,5,FALSE),"LOCAL CONTROL STATION","LCS")),"")</f>
        <v>Shuttle Left Side</v>
      </c>
      <c r="O946" s="143" t="str">
        <f>IF($J946&lt;&gt;"",IF(VLOOKUP($J946,INSTRUMENT_LIST!$L$10:$R$716,6,FALSE)=0,"",VLOOKUP($J946,INSTRUMENT_LIST!$L$10:$R$716,6,FALSE)),"")</f>
        <v>Start Warning</v>
      </c>
      <c r="P946" s="143" t="str">
        <f>IF($J946&lt;&gt;"",IF(VLOOKUP($J946,INSTRUMENT_LIST!$L$10:$R$716,7,FALSE)=0,"",VLOOKUP($J946,INSTRUMENT_LIST!$L$10:$R$716,7,FALSE)),"")</f>
        <v>Horn</v>
      </c>
      <c r="Q946" s="143" t="str">
        <f>CONCATENATE(M946,IF(M946&lt;&gt;""," ",""),N946,IF(N946&lt;&gt;""," ",""),O946,IF(O946&lt;&gt;""," ",""),P946,IF(P946&lt;&gt;""," ",""))</f>
        <v xml:space="preserve">Shiploader 3 Shuttle Left Side Start Warning Horn </v>
      </c>
      <c r="R946" s="160"/>
      <c r="S946" s="160"/>
      <c r="T946" s="160"/>
      <c r="U946" s="160"/>
      <c r="V946" s="160"/>
      <c r="W946" s="160"/>
      <c r="X946" s="160"/>
      <c r="Y946" s="160"/>
      <c r="Z946" s="160"/>
      <c r="AA946" s="160"/>
      <c r="AB946" s="68" t="str">
        <f t="shared" ref="AB946:AB961" si="350">IF((OR(H946="AI",H946="AO")),CONCATENATE(H946,"_",C946,D946,"_CH[",E946,"]"),CONCATENATE(H946,"_",C946,D946,".",E946))</f>
        <v>DO_1207.00</v>
      </c>
      <c r="AC946" s="55"/>
      <c r="AD946" s="55"/>
      <c r="AE946" s="38" t="str">
        <f t="shared" ref="AE946:AE962" si="351">B946</f>
        <v>SL3-BH-RCP1</v>
      </c>
    </row>
    <row r="947" spans="1:31" ht="15" customHeight="1" x14ac:dyDescent="0.25">
      <c r="A947" s="264" t="s">
        <v>9</v>
      </c>
      <c r="B947" s="253" t="s">
        <v>373</v>
      </c>
      <c r="C947" s="146">
        <v>12</v>
      </c>
      <c r="D947" s="70" t="str">
        <f t="shared" ref="D947:D961" si="352">D946</f>
        <v>07</v>
      </c>
      <c r="E947" s="70" t="s">
        <v>645</v>
      </c>
      <c r="F947" s="29" t="str">
        <f>IFERROR(CONCATENATE(VLOOKUP(G947,'LOOK-UP TABLES'!$E$9:$J$32,5,FALSE),C947,D947,VLOOKUP(G947,'LOOK-UP TABLES'!$E$9:$J$32,6,FALSE),E947),"")</f>
        <v>O_1207-01</v>
      </c>
      <c r="G947" s="74" t="s">
        <v>1019</v>
      </c>
      <c r="H947" s="26" t="str">
        <f>IFERROR(VLOOKUP(G947,'LOOK-UP TABLES'!$E$9:$J$32,2,FALSE),"")</f>
        <v>DO</v>
      </c>
      <c r="I947" s="29" t="str">
        <f>IFERROR(VLOOKUP(G947,'LOOK-UP TABLES'!$E$9:$J$32,3,FALSE),"")</f>
        <v>120V</v>
      </c>
      <c r="J947" s="21" t="s">
        <v>1308</v>
      </c>
      <c r="K947" s="513" t="str">
        <f t="shared" si="349"/>
        <v>SL3-SH-YL1</v>
      </c>
      <c r="L947" s="76"/>
      <c r="M947" s="143" t="str">
        <f>IF($J947&lt;&gt;"",IF(VLOOKUP($J947,INSTRUMENT_LIST!$L$10:$R$716,3,FALSE)=0,"",VLOOKUP($J947,INSTRUMENT_LIST!$L$10:$R$716,3,FALSE)),"")</f>
        <v>Shiploader 3</v>
      </c>
      <c r="N947" s="143" t="str">
        <f>IF($J947&lt;&gt;"",IF(VLOOKUP($J947,INSTRUMENT_LIST!$L$10:$R$716,4,FALSE)=0,"",VLOOKUP($J947,INSTRUMENT_LIST!$L$10:$R$716,4,FALSE)),"")&amp;" "&amp;IF($J947&lt;&gt;"",IF(VLOOKUP($J947,INSTRUMENT_LIST!$L$10:$R$716,5,FALSE)=0,"",SUBSTITUTE(VLOOKUP($J947,INSTRUMENT_LIST!$L$10:$R$716,5,FALSE),"LOCAL CONTROL STATION","LCS")),"")</f>
        <v>Shuttle Front Left Side</v>
      </c>
      <c r="O947" s="143" t="str">
        <f>IF($J947&lt;&gt;"",IF(VLOOKUP($J947,INSTRUMENT_LIST!$L$10:$R$716,6,FALSE)=0,"",VLOOKUP($J947,INSTRUMENT_LIST!$L$10:$R$716,6,FALSE)),"")</f>
        <v>Start Warning</v>
      </c>
      <c r="P947" s="143" t="str">
        <f>IF($J947&lt;&gt;"",IF(VLOOKUP($J947,INSTRUMENT_LIST!$L$10:$R$716,7,FALSE)=0,"",VLOOKUP($J947,INSTRUMENT_LIST!$L$10:$R$716,7,FALSE)),"")</f>
        <v>Light</v>
      </c>
      <c r="Q947" s="143" t="str">
        <f t="shared" ref="Q947:Q961" si="353">CONCATENATE(M947,IF(M947&lt;&gt;""," ",""),N947,IF(N947&lt;&gt;""," ",""),O947,IF(O947&lt;&gt;""," ",""),P947,IF(P947&lt;&gt;""," ",""))</f>
        <v xml:space="preserve">Shiploader 3 Shuttle Front Left Side Start Warning Light </v>
      </c>
      <c r="R947" s="161"/>
      <c r="S947" s="161"/>
      <c r="T947" s="160"/>
      <c r="U947" s="160"/>
      <c r="V947" s="160"/>
      <c r="W947" s="160"/>
      <c r="X947" s="160"/>
      <c r="Y947" s="160"/>
      <c r="Z947" s="160"/>
      <c r="AA947" s="160"/>
      <c r="AB947" s="68" t="str">
        <f t="shared" si="350"/>
        <v>DO_1207.01</v>
      </c>
      <c r="AC947" s="55"/>
      <c r="AD947" s="55"/>
      <c r="AE947" s="38" t="str">
        <f t="shared" si="351"/>
        <v>SL3-BH-RCP1</v>
      </c>
    </row>
    <row r="948" spans="1:31" ht="15" customHeight="1" x14ac:dyDescent="0.25">
      <c r="A948" s="264" t="s">
        <v>9</v>
      </c>
      <c r="B948" s="253" t="s">
        <v>373</v>
      </c>
      <c r="C948" s="146">
        <v>12</v>
      </c>
      <c r="D948" s="70" t="str">
        <f t="shared" si="352"/>
        <v>07</v>
      </c>
      <c r="E948" s="70" t="s">
        <v>660</v>
      </c>
      <c r="F948" s="29" t="str">
        <f>IFERROR(CONCATENATE(VLOOKUP(G948,'LOOK-UP TABLES'!$E$9:$J$32,5,FALSE),C948,D948,VLOOKUP(G948,'LOOK-UP TABLES'!$E$9:$J$32,6,FALSE),E948),"")</f>
        <v>O_1207-02</v>
      </c>
      <c r="G948" s="74" t="s">
        <v>1019</v>
      </c>
      <c r="H948" s="26" t="str">
        <f>IFERROR(VLOOKUP(G948,'LOOK-UP TABLES'!$E$9:$J$32,2,FALSE),"")</f>
        <v>DO</v>
      </c>
      <c r="I948" s="29" t="str">
        <f>IFERROR(VLOOKUP(G948,'LOOK-UP TABLES'!$E$9:$J$32,3,FALSE),"")</f>
        <v>120V</v>
      </c>
      <c r="J948" s="21" t="s">
        <v>1309</v>
      </c>
      <c r="K948" s="513" t="str">
        <f t="shared" si="349"/>
        <v>SL3-SH-YL2</v>
      </c>
      <c r="L948" s="76"/>
      <c r="M948" s="143" t="str">
        <f>IF($J948&lt;&gt;"",IF(VLOOKUP($J948,INSTRUMENT_LIST!$L$10:$R$716,3,FALSE)=0,"",VLOOKUP($J948,INSTRUMENT_LIST!$L$10:$R$716,3,FALSE)),"")</f>
        <v>Shiploader 3</v>
      </c>
      <c r="N948" s="143" t="str">
        <f>IF($J948&lt;&gt;"",IF(VLOOKUP($J948,INSTRUMENT_LIST!$L$10:$R$716,4,FALSE)=0,"",VLOOKUP($J948,INSTRUMENT_LIST!$L$10:$R$716,4,FALSE)),"")&amp;" "&amp;IF($J948&lt;&gt;"",IF(VLOOKUP($J948,INSTRUMENT_LIST!$L$10:$R$716,5,FALSE)=0,"",SUBSTITUTE(VLOOKUP($J948,INSTRUMENT_LIST!$L$10:$R$716,5,FALSE),"LOCAL CONTROL STATION","LCS")),"")</f>
        <v>Shuttle Front Right Side</v>
      </c>
      <c r="O948" s="143" t="str">
        <f>IF($J948&lt;&gt;"",IF(VLOOKUP($J948,INSTRUMENT_LIST!$L$10:$R$716,6,FALSE)=0,"",VLOOKUP($J948,INSTRUMENT_LIST!$L$10:$R$716,6,FALSE)),"")</f>
        <v>Start Warning</v>
      </c>
      <c r="P948" s="143" t="str">
        <f>IF($J948&lt;&gt;"",IF(VLOOKUP($J948,INSTRUMENT_LIST!$L$10:$R$716,7,FALSE)=0,"",VLOOKUP($J948,INSTRUMENT_LIST!$L$10:$R$716,7,FALSE)),"")</f>
        <v>Light</v>
      </c>
      <c r="Q948" s="143" t="str">
        <f t="shared" si="353"/>
        <v xml:space="preserve">Shiploader 3 Shuttle Front Right Side Start Warning Light </v>
      </c>
      <c r="R948" s="161"/>
      <c r="S948" s="161"/>
      <c r="T948" s="160"/>
      <c r="U948" s="160"/>
      <c r="V948" s="160"/>
      <c r="W948" s="160"/>
      <c r="X948" s="160"/>
      <c r="Y948" s="160"/>
      <c r="Z948" s="160"/>
      <c r="AA948" s="160"/>
      <c r="AB948" s="68" t="str">
        <f t="shared" si="350"/>
        <v>DO_1207.02</v>
      </c>
      <c r="AC948" s="55"/>
      <c r="AD948" s="55"/>
      <c r="AE948" s="38" t="str">
        <f t="shared" si="351"/>
        <v>SL3-BH-RCP1</v>
      </c>
    </row>
    <row r="949" spans="1:31" ht="15" customHeight="1" x14ac:dyDescent="0.25">
      <c r="A949" s="264" t="s">
        <v>9</v>
      </c>
      <c r="B949" s="253" t="s">
        <v>373</v>
      </c>
      <c r="C949" s="146">
        <v>12</v>
      </c>
      <c r="D949" s="70" t="str">
        <f t="shared" si="352"/>
        <v>07</v>
      </c>
      <c r="E949" s="70" t="s">
        <v>661</v>
      </c>
      <c r="F949" s="29" t="str">
        <f>IFERROR(CONCATENATE(VLOOKUP(G949,'LOOK-UP TABLES'!$E$9:$J$32,5,FALSE),C949,D949,VLOOKUP(G949,'LOOK-UP TABLES'!$E$9:$J$32,6,FALSE),E949),"")</f>
        <v>O_1207-03</v>
      </c>
      <c r="G949" s="74" t="s">
        <v>1019</v>
      </c>
      <c r="H949" s="26" t="str">
        <f>IFERROR(VLOOKUP(G949,'LOOK-UP TABLES'!$E$9:$J$32,2,FALSE),"")</f>
        <v>DO</v>
      </c>
      <c r="I949" s="29" t="str">
        <f>IFERROR(VLOOKUP(G949,'LOOK-UP TABLES'!$E$9:$J$32,3,FALSE),"")</f>
        <v>120V</v>
      </c>
      <c r="J949" s="21" t="s">
        <v>1310</v>
      </c>
      <c r="K949" s="513" t="str">
        <f t="shared" si="349"/>
        <v>SL3-SH-SV01</v>
      </c>
      <c r="L949" s="76"/>
      <c r="M949" s="143" t="str">
        <f>IF($J949&lt;&gt;"",IF(VLOOKUP($J949,INSTRUMENT_LIST!$L$10:$R$716,3,FALSE)=0,"",VLOOKUP($J949,INSTRUMENT_LIST!$L$10:$R$716,3,FALSE)),"")</f>
        <v>Shiploader 3</v>
      </c>
      <c r="N949" s="143" t="str">
        <f>IF($J949&lt;&gt;"",IF(VLOOKUP($J949,INSTRUMENT_LIST!$L$10:$R$716,4,FALSE)=0,"",VLOOKUP($J949,INSTRUMENT_LIST!$L$10:$R$716,4,FALSE)),"")&amp;" "&amp;IF($J949&lt;&gt;"",IF(VLOOKUP($J949,INSTRUMENT_LIST!$L$10:$R$716,5,FALSE)=0,"",SUBSTITUTE(VLOOKUP($J949,INSTRUMENT_LIST!$L$10:$R$716,5,FALSE),"LOCAL CONTROL STATION","LCS")),"")</f>
        <v>Shuttle (Carriage) Washdown Nozzle Spray</v>
      </c>
      <c r="O949" s="143" t="str">
        <f>IF($J949&lt;&gt;"",IF(VLOOKUP($J949,INSTRUMENT_LIST!$L$10:$R$716,6,FALSE)=0,"",VLOOKUP($J949,INSTRUMENT_LIST!$L$10:$R$716,6,FALSE)),"")</f>
        <v>Zone 1-O</v>
      </c>
      <c r="P949" s="143" t="str">
        <f>IF($J949&lt;&gt;"",IF(VLOOKUP($J949,INSTRUMENT_LIST!$L$10:$R$716,7,FALSE)=0,"",VLOOKUP($J949,INSTRUMENT_LIST!$L$10:$R$716,7,FALSE)),"")</f>
        <v/>
      </c>
      <c r="Q949" s="143" t="str">
        <f t="shared" si="353"/>
        <v xml:space="preserve">Shiploader 3 Shuttle (Carriage) Washdown Nozzle Spray Zone 1-O </v>
      </c>
      <c r="R949" s="161"/>
      <c r="S949" s="160"/>
      <c r="T949" s="160"/>
      <c r="U949" s="160"/>
      <c r="V949" s="160"/>
      <c r="W949" s="160"/>
      <c r="X949" s="160"/>
      <c r="Y949" s="160"/>
      <c r="Z949" s="160"/>
      <c r="AA949" s="160"/>
      <c r="AB949" s="68" t="str">
        <f t="shared" si="350"/>
        <v>DO_1207.03</v>
      </c>
      <c r="AC949" s="55"/>
      <c r="AD949" s="55"/>
      <c r="AE949" s="38" t="str">
        <f t="shared" si="351"/>
        <v>SL3-BH-RCP1</v>
      </c>
    </row>
    <row r="950" spans="1:31" ht="15" customHeight="1" x14ac:dyDescent="0.25">
      <c r="A950" s="264" t="s">
        <v>9</v>
      </c>
      <c r="B950" s="253" t="s">
        <v>373</v>
      </c>
      <c r="C950" s="146">
        <v>12</v>
      </c>
      <c r="D950" s="70" t="str">
        <f t="shared" si="352"/>
        <v>07</v>
      </c>
      <c r="E950" s="70" t="s">
        <v>676</v>
      </c>
      <c r="F950" s="29" t="str">
        <f>IFERROR(CONCATENATE(VLOOKUP(G950,'LOOK-UP TABLES'!$E$9:$J$32,5,FALSE),C950,D950,VLOOKUP(G950,'LOOK-UP TABLES'!$E$9:$J$32,6,FALSE),E950),"")</f>
        <v>O_1207-04</v>
      </c>
      <c r="G950" s="74" t="s">
        <v>1019</v>
      </c>
      <c r="H950" s="26" t="str">
        <f>IFERROR(VLOOKUP(G950,'LOOK-UP TABLES'!$E$9:$J$32,2,FALSE),"")</f>
        <v>DO</v>
      </c>
      <c r="I950" s="29" t="str">
        <f>IFERROR(VLOOKUP(G950,'LOOK-UP TABLES'!$E$9:$J$32,3,FALSE),"")</f>
        <v>120V</v>
      </c>
      <c r="J950" s="21" t="s">
        <v>1311</v>
      </c>
      <c r="K950" s="513" t="str">
        <f t="shared" si="349"/>
        <v>SL3-SH-SV02</v>
      </c>
      <c r="L950" s="76"/>
      <c r="M950" s="143" t="str">
        <f>IF($J950&lt;&gt;"",IF(VLOOKUP($J950,INSTRUMENT_LIST!$L$10:$R$716,3,FALSE)=0,"",VLOOKUP($J950,INSTRUMENT_LIST!$L$10:$R$716,3,FALSE)),"")</f>
        <v>Shiploader 3</v>
      </c>
      <c r="N950" s="143" t="str">
        <f>IF($J950&lt;&gt;"",IF(VLOOKUP($J950,INSTRUMENT_LIST!$L$10:$R$716,4,FALSE)=0,"",VLOOKUP($J950,INSTRUMENT_LIST!$L$10:$R$716,4,FALSE)),"")&amp;" "&amp;IF($J950&lt;&gt;"",IF(VLOOKUP($J950,INSTRUMENT_LIST!$L$10:$R$716,5,FALSE)=0,"",SUBSTITUTE(VLOOKUP($J950,INSTRUMENT_LIST!$L$10:$R$716,5,FALSE),"LOCAL CONTROL STATION","LCS")),"")</f>
        <v>Shuttle (Carriage) Washdown Nozzle Spray</v>
      </c>
      <c r="O950" s="143" t="str">
        <f>IF($J950&lt;&gt;"",IF(VLOOKUP($J950,INSTRUMENT_LIST!$L$10:$R$716,6,FALSE)=0,"",VLOOKUP($J950,INSTRUMENT_LIST!$L$10:$R$716,6,FALSE)),"")</f>
        <v>Zone 1-O, 1-N</v>
      </c>
      <c r="P950" s="143" t="str">
        <f>IF($J950&lt;&gt;"",IF(VLOOKUP($J950,INSTRUMENT_LIST!$L$10:$R$716,7,FALSE)=0,"",VLOOKUP($J950,INSTRUMENT_LIST!$L$10:$R$716,7,FALSE)),"")</f>
        <v/>
      </c>
      <c r="Q950" s="143" t="str">
        <f t="shared" si="353"/>
        <v xml:space="preserve">Shiploader 3 Shuttle (Carriage) Washdown Nozzle Spray Zone 1-O, 1-N </v>
      </c>
      <c r="R950" s="161"/>
      <c r="S950" s="161"/>
      <c r="T950" s="160"/>
      <c r="U950" s="160"/>
      <c r="V950" s="160"/>
      <c r="W950" s="160"/>
      <c r="X950" s="160"/>
      <c r="Y950" s="160"/>
      <c r="Z950" s="160"/>
      <c r="AA950" s="160"/>
      <c r="AB950" s="68" t="str">
        <f t="shared" si="350"/>
        <v>DO_1207.04</v>
      </c>
      <c r="AC950" s="55"/>
      <c r="AD950" s="55"/>
      <c r="AE950" s="38" t="str">
        <f t="shared" si="351"/>
        <v>SL3-BH-RCP1</v>
      </c>
    </row>
    <row r="951" spans="1:31" ht="15" customHeight="1" x14ac:dyDescent="0.25">
      <c r="A951" s="264" t="s">
        <v>9</v>
      </c>
      <c r="B951" s="253" t="s">
        <v>373</v>
      </c>
      <c r="C951" s="146">
        <v>12</v>
      </c>
      <c r="D951" s="70" t="str">
        <f t="shared" si="352"/>
        <v>07</v>
      </c>
      <c r="E951" s="70" t="s">
        <v>678</v>
      </c>
      <c r="F951" s="29" t="str">
        <f>IFERROR(CONCATENATE(VLOOKUP(G951,'LOOK-UP TABLES'!$E$9:$J$32,5,FALSE),C951,D951,VLOOKUP(G951,'LOOK-UP TABLES'!$E$9:$J$32,6,FALSE),E951),"")</f>
        <v>O_1207-05</v>
      </c>
      <c r="G951" s="74" t="s">
        <v>1019</v>
      </c>
      <c r="H951" s="26" t="str">
        <f>IFERROR(VLOOKUP(G951,'LOOK-UP TABLES'!$E$9:$J$32,2,FALSE),"")</f>
        <v>DO</v>
      </c>
      <c r="I951" s="29" t="str">
        <f>IFERROR(VLOOKUP(G951,'LOOK-UP TABLES'!$E$9:$J$32,3,FALSE),"")</f>
        <v>120V</v>
      </c>
      <c r="J951" s="21" t="s">
        <v>1312</v>
      </c>
      <c r="K951" s="513" t="str">
        <f t="shared" si="349"/>
        <v>SL3-SH-SV03</v>
      </c>
      <c r="L951" s="76"/>
      <c r="M951" s="143" t="str">
        <f>IF($J951&lt;&gt;"",IF(VLOOKUP($J951,INSTRUMENT_LIST!$L$10:$R$716,3,FALSE)=0,"",VLOOKUP($J951,INSTRUMENT_LIST!$L$10:$R$716,3,FALSE)),"")</f>
        <v>Shiploader 3</v>
      </c>
      <c r="N951" s="143" t="str">
        <f>IF($J951&lt;&gt;"",IF(VLOOKUP($J951,INSTRUMENT_LIST!$L$10:$R$716,4,FALSE)=0,"",VLOOKUP($J951,INSTRUMENT_LIST!$L$10:$R$716,4,FALSE)),"")&amp;" "&amp;IF($J951&lt;&gt;"",IF(VLOOKUP($J951,INSTRUMENT_LIST!$L$10:$R$716,5,FALSE)=0,"",SUBSTITUTE(VLOOKUP($J951,INSTRUMENT_LIST!$L$10:$R$716,5,FALSE),"LOCAL CONTROL STATION","LCS")),"")</f>
        <v>Shuttle (Carriage) Washdown Nozzle Spray</v>
      </c>
      <c r="O951" s="143" t="str">
        <f>IF($J951&lt;&gt;"",IF(VLOOKUP($J951,INSTRUMENT_LIST!$L$10:$R$716,6,FALSE)=0,"",VLOOKUP($J951,INSTRUMENT_LIST!$L$10:$R$716,6,FALSE)),"")</f>
        <v>Zone 1-N</v>
      </c>
      <c r="P951" s="143" t="str">
        <f>IF($J951&lt;&gt;"",IF(VLOOKUP($J951,INSTRUMENT_LIST!$L$10:$R$716,7,FALSE)=0,"",VLOOKUP($J951,INSTRUMENT_LIST!$L$10:$R$716,7,FALSE)),"")</f>
        <v/>
      </c>
      <c r="Q951" s="143" t="str">
        <f t="shared" si="353"/>
        <v xml:space="preserve">Shiploader 3 Shuttle (Carriage) Washdown Nozzle Spray Zone 1-N </v>
      </c>
      <c r="R951" s="161"/>
      <c r="S951" s="161"/>
      <c r="T951" s="160"/>
      <c r="U951" s="160"/>
      <c r="V951" s="160"/>
      <c r="W951" s="160"/>
      <c r="X951" s="160"/>
      <c r="Y951" s="160"/>
      <c r="Z951" s="160"/>
      <c r="AA951" s="160"/>
      <c r="AB951" s="68" t="str">
        <f t="shared" si="350"/>
        <v>DO_1207.05</v>
      </c>
      <c r="AC951" s="55"/>
      <c r="AD951" s="55"/>
      <c r="AE951" s="38" t="str">
        <f t="shared" si="351"/>
        <v>SL3-BH-RCP1</v>
      </c>
    </row>
    <row r="952" spans="1:31" ht="15" customHeight="1" x14ac:dyDescent="0.25">
      <c r="A952" s="264" t="s">
        <v>9</v>
      </c>
      <c r="B952" s="253" t="s">
        <v>373</v>
      </c>
      <c r="C952" s="146">
        <v>12</v>
      </c>
      <c r="D952" s="70" t="str">
        <f t="shared" si="352"/>
        <v>07</v>
      </c>
      <c r="E952" s="70" t="s">
        <v>679</v>
      </c>
      <c r="F952" s="29" t="str">
        <f>IFERROR(CONCATENATE(VLOOKUP(G952,'LOOK-UP TABLES'!$E$9:$J$32,5,FALSE),C952,D952,VLOOKUP(G952,'LOOK-UP TABLES'!$E$9:$J$32,6,FALSE),E952),"")</f>
        <v>O_1207-06</v>
      </c>
      <c r="G952" s="74" t="s">
        <v>1019</v>
      </c>
      <c r="H952" s="26" t="str">
        <f>IFERROR(VLOOKUP(G952,'LOOK-UP TABLES'!$E$9:$J$32,2,FALSE),"")</f>
        <v>DO</v>
      </c>
      <c r="I952" s="29" t="str">
        <f>IFERROR(VLOOKUP(G952,'LOOK-UP TABLES'!$E$9:$J$32,3,FALSE),"")</f>
        <v>120V</v>
      </c>
      <c r="J952" s="21" t="s">
        <v>1313</v>
      </c>
      <c r="K952" s="513" t="str">
        <f t="shared" si="349"/>
        <v>SL3-SH-SV04</v>
      </c>
      <c r="L952" s="76"/>
      <c r="M952" s="143" t="str">
        <f>IF($J952&lt;&gt;"",IF(VLOOKUP($J952,INSTRUMENT_LIST!$L$10:$R$716,3,FALSE)=0,"",VLOOKUP($J952,INSTRUMENT_LIST!$L$10:$R$716,3,FALSE)),"")</f>
        <v>Shiploader 3</v>
      </c>
      <c r="N952" s="143" t="str">
        <f>IF($J952&lt;&gt;"",IF(VLOOKUP($J952,INSTRUMENT_LIST!$L$10:$R$716,4,FALSE)=0,"",VLOOKUP($J952,INSTRUMENT_LIST!$L$10:$R$716,4,FALSE)),"")&amp;" "&amp;IF($J952&lt;&gt;"",IF(VLOOKUP($J952,INSTRUMENT_LIST!$L$10:$R$716,5,FALSE)=0,"",SUBSTITUTE(VLOOKUP($J952,INSTRUMENT_LIST!$L$10:$R$716,5,FALSE),"LOCAL CONTROL STATION","LCS")),"")</f>
        <v>Shuttle (Carriage) Washdown Nozzle Spray</v>
      </c>
      <c r="O952" s="143" t="str">
        <f>IF($J952&lt;&gt;"",IF(VLOOKUP($J952,INSTRUMENT_LIST!$L$10:$R$716,6,FALSE)=0,"",VLOOKUP($J952,INSTRUMENT_LIST!$L$10:$R$716,6,FALSE)),"")</f>
        <v>Zone 1-O</v>
      </c>
      <c r="P952" s="143" t="str">
        <f>IF($J952&lt;&gt;"",IF(VLOOKUP($J952,INSTRUMENT_LIST!$L$10:$R$716,7,FALSE)=0,"",VLOOKUP($J952,INSTRUMENT_LIST!$L$10:$R$716,7,FALSE)),"")</f>
        <v/>
      </c>
      <c r="Q952" s="143" t="str">
        <f t="shared" si="353"/>
        <v xml:space="preserve">Shiploader 3 Shuttle (Carriage) Washdown Nozzle Spray Zone 1-O </v>
      </c>
      <c r="R952" s="161"/>
      <c r="S952" s="161"/>
      <c r="T952" s="160"/>
      <c r="U952" s="160"/>
      <c r="V952" s="160"/>
      <c r="W952" s="160"/>
      <c r="X952" s="160"/>
      <c r="Y952" s="160"/>
      <c r="Z952" s="160"/>
      <c r="AA952" s="160"/>
      <c r="AB952" s="68" t="str">
        <f t="shared" si="350"/>
        <v>DO_1207.06</v>
      </c>
      <c r="AC952" s="55"/>
      <c r="AD952" s="55"/>
      <c r="AE952" s="38" t="str">
        <f t="shared" si="351"/>
        <v>SL3-BH-RCP1</v>
      </c>
    </row>
    <row r="953" spans="1:31" ht="15" customHeight="1" x14ac:dyDescent="0.25">
      <c r="A953" s="264" t="s">
        <v>9</v>
      </c>
      <c r="B953" s="253" t="s">
        <v>373</v>
      </c>
      <c r="C953" s="146">
        <v>12</v>
      </c>
      <c r="D953" s="70" t="str">
        <f t="shared" si="352"/>
        <v>07</v>
      </c>
      <c r="E953" s="70" t="s">
        <v>680</v>
      </c>
      <c r="F953" s="29" t="str">
        <f>IFERROR(CONCATENATE(VLOOKUP(G953,'LOOK-UP TABLES'!$E$9:$J$32,5,FALSE),C953,D953,VLOOKUP(G953,'LOOK-UP TABLES'!$E$9:$J$32,6,FALSE),E953),"")</f>
        <v>O_1207-07</v>
      </c>
      <c r="G953" s="74" t="s">
        <v>1019</v>
      </c>
      <c r="H953" s="26" t="str">
        <f>IFERROR(VLOOKUP(G953,'LOOK-UP TABLES'!$E$9:$J$32,2,FALSE),"")</f>
        <v>DO</v>
      </c>
      <c r="I953" s="29" t="str">
        <f>IFERROR(VLOOKUP(G953,'LOOK-UP TABLES'!$E$9:$J$32,3,FALSE),"")</f>
        <v>120V</v>
      </c>
      <c r="J953" s="31" t="s">
        <v>1314</v>
      </c>
      <c r="K953" s="513" t="str">
        <f t="shared" si="349"/>
        <v>SL3-SH-SV05</v>
      </c>
      <c r="L953" s="76"/>
      <c r="M953" s="143" t="str">
        <f>IF($J953&lt;&gt;"",IF(VLOOKUP($J953,INSTRUMENT_LIST!$L$10:$R$716,3,FALSE)=0,"",VLOOKUP($J953,INSTRUMENT_LIST!$L$10:$R$716,3,FALSE)),"")</f>
        <v>Shiploader 3</v>
      </c>
      <c r="N953" s="143" t="str">
        <f>IF($J953&lt;&gt;"",IF(VLOOKUP($J953,INSTRUMENT_LIST!$L$10:$R$716,4,FALSE)=0,"",VLOOKUP($J953,INSTRUMENT_LIST!$L$10:$R$716,4,FALSE)),"")&amp;" "&amp;IF($J953&lt;&gt;"",IF(VLOOKUP($J953,INSTRUMENT_LIST!$L$10:$R$716,5,FALSE)=0,"",SUBSTITUTE(VLOOKUP($J953,INSTRUMENT_LIST!$L$10:$R$716,5,FALSE),"LOCAL CONTROL STATION","LCS")),"")</f>
        <v>Shuttle (Carriage) Washdown Nozzle Spray</v>
      </c>
      <c r="O953" s="143" t="str">
        <f>IF($J953&lt;&gt;"",IF(VLOOKUP($J953,INSTRUMENT_LIST!$L$10:$R$716,6,FALSE)=0,"",VLOOKUP($J953,INSTRUMENT_LIST!$L$10:$R$716,6,FALSE)),"")</f>
        <v>Zone 1-O, 1-N</v>
      </c>
      <c r="P953" s="143" t="str">
        <f>IF($J953&lt;&gt;"",IF(VLOOKUP($J953,INSTRUMENT_LIST!$L$10:$R$716,7,FALSE)=0,"",VLOOKUP($J953,INSTRUMENT_LIST!$L$10:$R$716,7,FALSE)),"")</f>
        <v/>
      </c>
      <c r="Q953" s="143" t="str">
        <f t="shared" si="353"/>
        <v xml:space="preserve">Shiploader 3 Shuttle (Carriage) Washdown Nozzle Spray Zone 1-O, 1-N </v>
      </c>
      <c r="R953" s="160"/>
      <c r="S953" s="160"/>
      <c r="T953" s="160"/>
      <c r="U953" s="160"/>
      <c r="V953" s="160"/>
      <c r="W953" s="160"/>
      <c r="X953" s="160"/>
      <c r="Y953" s="160"/>
      <c r="Z953" s="160"/>
      <c r="AA953" s="160"/>
      <c r="AB953" s="68" t="str">
        <f t="shared" si="350"/>
        <v>DO_1207.07</v>
      </c>
      <c r="AC953" s="55"/>
      <c r="AD953" s="55"/>
      <c r="AE953" s="38" t="str">
        <f t="shared" si="351"/>
        <v>SL3-BH-RCP1</v>
      </c>
    </row>
    <row r="954" spans="1:31" ht="15" customHeight="1" x14ac:dyDescent="0.25">
      <c r="A954" s="264" t="s">
        <v>9</v>
      </c>
      <c r="B954" s="253" t="s">
        <v>373</v>
      </c>
      <c r="C954" s="146">
        <v>12</v>
      </c>
      <c r="D954" s="70" t="str">
        <f t="shared" si="352"/>
        <v>07</v>
      </c>
      <c r="E954" s="70" t="s">
        <v>682</v>
      </c>
      <c r="F954" s="29" t="str">
        <f>IFERROR(CONCATENATE(VLOOKUP(G954,'LOOK-UP TABLES'!$E$9:$J$32,5,FALSE),C954,D954,VLOOKUP(G954,'LOOK-UP TABLES'!$E$9:$J$32,6,FALSE),E954),"")</f>
        <v>O_1207-08</v>
      </c>
      <c r="G954" s="74" t="s">
        <v>1019</v>
      </c>
      <c r="H954" s="26" t="str">
        <f>IFERROR(VLOOKUP(G954,'LOOK-UP TABLES'!$E$9:$J$32,2,FALSE),"")</f>
        <v>DO</v>
      </c>
      <c r="I954" s="29" t="str">
        <f>IFERROR(VLOOKUP(G954,'LOOK-UP TABLES'!$E$9:$J$32,3,FALSE),"")</f>
        <v>120V</v>
      </c>
      <c r="J954" s="21" t="s">
        <v>1315</v>
      </c>
      <c r="K954" s="513" t="str">
        <f t="shared" si="349"/>
        <v>SL3-SH-SV06</v>
      </c>
      <c r="L954" s="76"/>
      <c r="M954" s="143" t="str">
        <f>IF($J954&lt;&gt;"",IF(VLOOKUP($J954,INSTRUMENT_LIST!$L$10:$R$716,3,FALSE)=0,"",VLOOKUP($J954,INSTRUMENT_LIST!$L$10:$R$716,3,FALSE)),"")</f>
        <v>Shiploader 3</v>
      </c>
      <c r="N954" s="143" t="str">
        <f>IF($J954&lt;&gt;"",IF(VLOOKUP($J954,INSTRUMENT_LIST!$L$10:$R$716,4,FALSE)=0,"",VLOOKUP($J954,INSTRUMENT_LIST!$L$10:$R$716,4,FALSE)),"")&amp;" "&amp;IF($J954&lt;&gt;"",IF(VLOOKUP($J954,INSTRUMENT_LIST!$L$10:$R$716,5,FALSE)=0,"",SUBSTITUTE(VLOOKUP($J954,INSTRUMENT_LIST!$L$10:$R$716,5,FALSE),"LOCAL CONTROL STATION","LCS")),"")</f>
        <v>Shuttle (Carriage) Washdown Nozzle Spray</v>
      </c>
      <c r="O954" s="143" t="str">
        <f>IF($J954&lt;&gt;"",IF(VLOOKUP($J954,INSTRUMENT_LIST!$L$10:$R$716,6,FALSE)=0,"",VLOOKUP($J954,INSTRUMENT_LIST!$L$10:$R$716,6,FALSE)),"")</f>
        <v>Zone 1-N</v>
      </c>
      <c r="P954" s="143" t="str">
        <f>IF($J954&lt;&gt;"",IF(VLOOKUP($J954,INSTRUMENT_LIST!$L$10:$R$716,7,FALSE)=0,"",VLOOKUP($J954,INSTRUMENT_LIST!$L$10:$R$716,7,FALSE)),"")</f>
        <v/>
      </c>
      <c r="Q954" s="143" t="str">
        <f t="shared" si="353"/>
        <v xml:space="preserve">Shiploader 3 Shuttle (Carriage) Washdown Nozzle Spray Zone 1-N </v>
      </c>
      <c r="R954" s="160"/>
      <c r="S954" s="160"/>
      <c r="T954" s="160"/>
      <c r="U954" s="160"/>
      <c r="V954" s="160"/>
      <c r="W954" s="160"/>
      <c r="X954" s="160"/>
      <c r="Y954" s="160"/>
      <c r="Z954" s="160"/>
      <c r="AA954" s="160"/>
      <c r="AB954" s="68" t="str">
        <f t="shared" si="350"/>
        <v>DO_1207.08</v>
      </c>
      <c r="AC954" s="26"/>
      <c r="AD954" s="55"/>
      <c r="AE954" s="38" t="str">
        <f t="shared" si="351"/>
        <v>SL3-BH-RCP1</v>
      </c>
    </row>
    <row r="955" spans="1:31" ht="15" customHeight="1" x14ac:dyDescent="0.25">
      <c r="A955" s="264" t="s">
        <v>9</v>
      </c>
      <c r="B955" s="253" t="s">
        <v>373</v>
      </c>
      <c r="C955" s="146">
        <v>12</v>
      </c>
      <c r="D955" s="70" t="str">
        <f t="shared" si="352"/>
        <v>07</v>
      </c>
      <c r="E955" s="70" t="s">
        <v>683</v>
      </c>
      <c r="F955" s="29" t="str">
        <f>IFERROR(CONCATENATE(VLOOKUP(G955,'LOOK-UP TABLES'!$E$9:$J$32,5,FALSE),C955,D955,VLOOKUP(G955,'LOOK-UP TABLES'!$E$9:$J$32,6,FALSE),E955),"")</f>
        <v>O_1207-09</v>
      </c>
      <c r="G955" s="74" t="s">
        <v>1019</v>
      </c>
      <c r="H955" s="26" t="str">
        <f>IFERROR(VLOOKUP(G955,'LOOK-UP TABLES'!$E$9:$J$32,2,FALSE),"")</f>
        <v>DO</v>
      </c>
      <c r="I955" s="29" t="str">
        <f>IFERROR(VLOOKUP(G955,'LOOK-UP TABLES'!$E$9:$J$32,3,FALSE),"")</f>
        <v>120V</v>
      </c>
      <c r="J955" s="21" t="s">
        <v>1316</v>
      </c>
      <c r="K955" s="513" t="str">
        <f t="shared" si="349"/>
        <v>SL3-SH-RC 1-LCS1-PL1</v>
      </c>
      <c r="L955" s="76"/>
      <c r="M955" s="143" t="str">
        <f>IF($J955&lt;&gt;"",IF(VLOOKUP($J955,INSTRUMENT_LIST!$L$10:$R$716,3,FALSE)=0,"",VLOOKUP($J955,INSTRUMENT_LIST!$L$10:$R$716,3,FALSE)),"")</f>
        <v>Shiploader 3</v>
      </c>
      <c r="N955" s="143" t="str">
        <f>IF($J955&lt;&gt;"",IF(VLOOKUP($J955,INSTRUMENT_LIST!$L$10:$R$716,4,FALSE)=0,"",VLOOKUP($J955,INSTRUMENT_LIST!$L$10:$R$716,4,FALSE)),"")&amp;" "&amp;IF($J955&lt;&gt;"",IF(VLOOKUP($J955,INSTRUMENT_LIST!$L$10:$R$716,5,FALSE)=0,"",SUBSTITUTE(VLOOKUP($J955,INSTRUMENT_LIST!$L$10:$R$716,5,FALSE),"LOCAL CONTROL STATION","LCS")),"")</f>
        <v>Shuttle Rail Clamp 1</v>
      </c>
      <c r="O955" s="143" t="str">
        <f>IF($J955&lt;&gt;"",IF(VLOOKUP($J955,INSTRUMENT_LIST!$L$10:$R$716,6,FALSE)=0,"",VLOOKUP($J955,INSTRUMENT_LIST!$L$10:$R$716,6,FALSE)),"")</f>
        <v>Maintenance Mode Active</v>
      </c>
      <c r="P955" s="143" t="str">
        <f>IF($J955&lt;&gt;"",IF(VLOOKUP($J955,INSTRUMENT_LIST!$L$10:$R$716,7,FALSE)=0,"",VLOOKUP($J955,INSTRUMENT_LIST!$L$10:$R$716,7,FALSE)),"")</f>
        <v>Pilot Light</v>
      </c>
      <c r="Q955" s="143" t="str">
        <f t="shared" si="353"/>
        <v xml:space="preserve">Shiploader 3 Shuttle Rail Clamp 1 Maintenance Mode Active Pilot Light </v>
      </c>
      <c r="R955" s="160"/>
      <c r="S955" s="160"/>
      <c r="T955" s="160"/>
      <c r="U955" s="160"/>
      <c r="V955" s="160"/>
      <c r="W955" s="160"/>
      <c r="X955" s="160"/>
      <c r="Y955" s="160"/>
      <c r="Z955" s="160"/>
      <c r="AA955" s="160"/>
      <c r="AB955" s="68" t="str">
        <f t="shared" si="350"/>
        <v>DO_1207.09</v>
      </c>
      <c r="AC955" s="26"/>
      <c r="AD955" s="55"/>
      <c r="AE955" s="38" t="str">
        <f t="shared" si="351"/>
        <v>SL3-BH-RCP1</v>
      </c>
    </row>
    <row r="956" spans="1:31" ht="15" customHeight="1" x14ac:dyDescent="0.25">
      <c r="A956" s="264" t="s">
        <v>9</v>
      </c>
      <c r="B956" s="253" t="s">
        <v>373</v>
      </c>
      <c r="C956" s="146">
        <v>12</v>
      </c>
      <c r="D956" s="70" t="str">
        <f t="shared" si="352"/>
        <v>07</v>
      </c>
      <c r="E956" s="70" t="s">
        <v>582</v>
      </c>
      <c r="F956" s="29" t="str">
        <f>IFERROR(CONCATENATE(VLOOKUP(G956,'LOOK-UP TABLES'!$E$9:$J$32,5,FALSE),C956,D956,VLOOKUP(G956,'LOOK-UP TABLES'!$E$9:$J$32,6,FALSE),E956),"")</f>
        <v>O_1207-10</v>
      </c>
      <c r="G956" s="74" t="s">
        <v>1019</v>
      </c>
      <c r="H956" s="26" t="str">
        <f>IFERROR(VLOOKUP(G956,'LOOK-UP TABLES'!$E$9:$J$32,2,FALSE),"")</f>
        <v>DO</v>
      </c>
      <c r="I956" s="29" t="str">
        <f>IFERROR(VLOOKUP(G956,'LOOK-UP TABLES'!$E$9:$J$32,3,FALSE),"")</f>
        <v>120V</v>
      </c>
      <c r="J956" s="21" t="s">
        <v>1317</v>
      </c>
      <c r="K956" s="513" t="str">
        <f t="shared" si="349"/>
        <v>SL3-SH-RC 1-LCS1-PBL1B</v>
      </c>
      <c r="L956" s="76"/>
      <c r="M956" s="143" t="str">
        <f>IF($J956&lt;&gt;"",IF(VLOOKUP($J956,INSTRUMENT_LIST!$L$10:$R$716,3,FALSE)=0,"",VLOOKUP($J956,INSTRUMENT_LIST!$L$10:$R$716,3,FALSE)),"")</f>
        <v>Shiploader 3</v>
      </c>
      <c r="N956" s="143" t="str">
        <f>IF($J956&lt;&gt;"",IF(VLOOKUP($J956,INSTRUMENT_LIST!$L$10:$R$716,4,FALSE)=0,"",VLOOKUP($J956,INSTRUMENT_LIST!$L$10:$R$716,4,FALSE)),"")&amp;" "&amp;IF($J956&lt;&gt;"",IF(VLOOKUP($J956,INSTRUMENT_LIST!$L$10:$R$716,5,FALSE)=0,"",SUBSTITUTE(VLOOKUP($J956,INSTRUMENT_LIST!$L$10:$R$716,5,FALSE),"LOCAL CONTROL STATION","LCS")),"")</f>
        <v>Shuttle Rail Clamp 2</v>
      </c>
      <c r="O956" s="143" t="str">
        <f>IF($J956&lt;&gt;"",IF(VLOOKUP($J956,INSTRUMENT_LIST!$L$10:$R$716,6,FALSE)=0,"",VLOOKUP($J956,INSTRUMENT_LIST!$L$10:$R$716,6,FALSE)),"")</f>
        <v>Open</v>
      </c>
      <c r="P956" s="143" t="str">
        <f>IF($J956&lt;&gt;"",IF(VLOOKUP($J956,INSTRUMENT_LIST!$L$10:$R$716,7,FALSE)=0,"",VLOOKUP($J956,INSTRUMENT_LIST!$L$10:$R$716,7,FALSE)),"")</f>
        <v>Pilot Light</v>
      </c>
      <c r="Q956" s="143" t="str">
        <f t="shared" si="353"/>
        <v xml:space="preserve">Shiploader 3 Shuttle Rail Clamp 2 Open Pilot Light </v>
      </c>
      <c r="R956" s="161"/>
      <c r="S956" s="161"/>
      <c r="T956" s="160"/>
      <c r="U956" s="160"/>
      <c r="V956" s="160"/>
      <c r="W956" s="160"/>
      <c r="X956" s="160"/>
      <c r="Y956" s="160"/>
      <c r="Z956" s="160"/>
      <c r="AA956" s="160"/>
      <c r="AB956" s="68" t="str">
        <f t="shared" si="350"/>
        <v>DO_1207.10</v>
      </c>
      <c r="AC956" s="26"/>
      <c r="AD956" s="55"/>
      <c r="AE956" s="38" t="str">
        <f t="shared" si="351"/>
        <v>SL3-BH-RCP1</v>
      </c>
    </row>
    <row r="957" spans="1:31" ht="15" customHeight="1" x14ac:dyDescent="0.25">
      <c r="A957" s="264" t="s">
        <v>9</v>
      </c>
      <c r="B957" s="253" t="s">
        <v>373</v>
      </c>
      <c r="C957" s="146">
        <v>12</v>
      </c>
      <c r="D957" s="70" t="str">
        <f t="shared" si="352"/>
        <v>07</v>
      </c>
      <c r="E957" s="70" t="s">
        <v>392</v>
      </c>
      <c r="F957" s="29" t="str">
        <f>IFERROR(CONCATENATE(VLOOKUP(G957,'LOOK-UP TABLES'!$E$9:$J$32,5,FALSE),C957,D957,VLOOKUP(G957,'LOOK-UP TABLES'!$E$9:$J$32,6,FALSE),E957),"")</f>
        <v>O_1207-11</v>
      </c>
      <c r="G957" s="74" t="s">
        <v>1019</v>
      </c>
      <c r="H957" s="26" t="str">
        <f>IFERROR(VLOOKUP(G957,'LOOK-UP TABLES'!$E$9:$J$32,2,FALSE),"")</f>
        <v>DO</v>
      </c>
      <c r="I957" s="29" t="str">
        <f>IFERROR(VLOOKUP(G957,'LOOK-UP TABLES'!$E$9:$J$32,3,FALSE),"")</f>
        <v>120V</v>
      </c>
      <c r="J957" s="21" t="s">
        <v>1318</v>
      </c>
      <c r="K957" s="513" t="str">
        <f t="shared" si="349"/>
        <v>SL3-SH-RC 2-LCS1-PL1</v>
      </c>
      <c r="L957" s="76"/>
      <c r="M957" s="143" t="str">
        <f>IF($J957&lt;&gt;"",IF(VLOOKUP($J957,INSTRUMENT_LIST!$L$10:$R$716,3,FALSE)=0,"",VLOOKUP($J957,INSTRUMENT_LIST!$L$10:$R$716,3,FALSE)),"")</f>
        <v>Shiploader 3</v>
      </c>
      <c r="N957" s="143" t="str">
        <f>IF($J957&lt;&gt;"",IF(VLOOKUP($J957,INSTRUMENT_LIST!$L$10:$R$716,4,FALSE)=0,"",VLOOKUP($J957,INSTRUMENT_LIST!$L$10:$R$716,4,FALSE)),"")&amp;" "&amp;IF($J957&lt;&gt;"",IF(VLOOKUP($J957,INSTRUMENT_LIST!$L$10:$R$716,5,FALSE)=0,"",SUBSTITUTE(VLOOKUP($J957,INSTRUMENT_LIST!$L$10:$R$716,5,FALSE),"LOCAL CONTROL STATION","LCS")),"")</f>
        <v>Shuttle Rail Clamp 2</v>
      </c>
      <c r="O957" s="143" t="str">
        <f>IF($J957&lt;&gt;"",IF(VLOOKUP($J957,INSTRUMENT_LIST!$L$10:$R$716,6,FALSE)=0,"",VLOOKUP($J957,INSTRUMENT_LIST!$L$10:$R$716,6,FALSE)),"")</f>
        <v>Maintenance Mode Active</v>
      </c>
      <c r="P957" s="143" t="str">
        <f>IF($J957&lt;&gt;"",IF(VLOOKUP($J957,INSTRUMENT_LIST!$L$10:$R$716,7,FALSE)=0,"",VLOOKUP($J957,INSTRUMENT_LIST!$L$10:$R$716,7,FALSE)),"")</f>
        <v>Pilot Light</v>
      </c>
      <c r="Q957" s="143" t="str">
        <f t="shared" si="353"/>
        <v xml:space="preserve">Shiploader 3 Shuttle Rail Clamp 2 Maintenance Mode Active Pilot Light </v>
      </c>
      <c r="R957" s="161"/>
      <c r="S957" s="161"/>
      <c r="T957" s="160"/>
      <c r="U957" s="160"/>
      <c r="V957" s="160"/>
      <c r="W957" s="160"/>
      <c r="X957" s="160"/>
      <c r="Y957" s="160"/>
      <c r="Z957" s="160"/>
      <c r="AA957" s="160"/>
      <c r="AB957" s="68" t="str">
        <f t="shared" si="350"/>
        <v>DO_1207.11</v>
      </c>
      <c r="AC957" s="26"/>
      <c r="AD957" s="55"/>
      <c r="AE957" s="38" t="str">
        <f t="shared" si="351"/>
        <v>SL3-BH-RCP1</v>
      </c>
    </row>
    <row r="958" spans="1:31" ht="15" customHeight="1" x14ac:dyDescent="0.25">
      <c r="A958" s="264" t="s">
        <v>9</v>
      </c>
      <c r="B958" s="253" t="s">
        <v>373</v>
      </c>
      <c r="C958" s="146">
        <v>12</v>
      </c>
      <c r="D958" s="70" t="str">
        <f t="shared" si="352"/>
        <v>07</v>
      </c>
      <c r="E958" s="70" t="s">
        <v>396</v>
      </c>
      <c r="F958" s="29" t="str">
        <f>IFERROR(CONCATENATE(VLOOKUP(G958,'LOOK-UP TABLES'!$E$9:$J$32,5,FALSE),C958,D958,VLOOKUP(G958,'LOOK-UP TABLES'!$E$9:$J$32,6,FALSE),E958),"")</f>
        <v>O_1207-12</v>
      </c>
      <c r="G958" s="74" t="s">
        <v>1019</v>
      </c>
      <c r="H958" s="26" t="str">
        <f>IFERROR(VLOOKUP(G958,'LOOK-UP TABLES'!$E$9:$J$32,2,FALSE),"")</f>
        <v>DO</v>
      </c>
      <c r="I958" s="29" t="str">
        <f>IFERROR(VLOOKUP(G958,'LOOK-UP TABLES'!$E$9:$J$32,3,FALSE),"")</f>
        <v>120V</v>
      </c>
      <c r="J958" s="31" t="s">
        <v>1319</v>
      </c>
      <c r="K958" s="513" t="str">
        <f t="shared" si="349"/>
        <v>SL3-SH-RC 2-LCS1-PBL1B</v>
      </c>
      <c r="L958" s="76"/>
      <c r="M958" s="143" t="str">
        <f>IF($J958&lt;&gt;"",IF(VLOOKUP($J958,INSTRUMENT_LIST!$L$10:$R$716,3,FALSE)=0,"",VLOOKUP($J958,INSTRUMENT_LIST!$L$10:$R$716,3,FALSE)),"")</f>
        <v>Shiploader 3</v>
      </c>
      <c r="N958" s="143" t="str">
        <f>IF($J958&lt;&gt;"",IF(VLOOKUP($J958,INSTRUMENT_LIST!$L$10:$R$716,4,FALSE)=0,"",VLOOKUP($J958,INSTRUMENT_LIST!$L$10:$R$716,4,FALSE)),"")&amp;" "&amp;IF($J958&lt;&gt;"",IF(VLOOKUP($J958,INSTRUMENT_LIST!$L$10:$R$716,5,FALSE)=0,"",SUBSTITUTE(VLOOKUP($J958,INSTRUMENT_LIST!$L$10:$R$716,5,FALSE),"LOCAL CONTROL STATION","LCS")),"")</f>
        <v>Shuttle Rail Clamp 2</v>
      </c>
      <c r="O958" s="143" t="str">
        <f>IF($J958&lt;&gt;"",IF(VLOOKUP($J958,INSTRUMENT_LIST!$L$10:$R$716,6,FALSE)=0,"",VLOOKUP($J958,INSTRUMENT_LIST!$L$10:$R$716,6,FALSE)),"")</f>
        <v>Open</v>
      </c>
      <c r="P958" s="143" t="str">
        <f>IF($J958&lt;&gt;"",IF(VLOOKUP($J958,INSTRUMENT_LIST!$L$10:$R$716,7,FALSE)=0,"",VLOOKUP($J958,INSTRUMENT_LIST!$L$10:$R$716,7,FALSE)),"")</f>
        <v>Pilot Light</v>
      </c>
      <c r="Q958" s="143" t="str">
        <f t="shared" si="353"/>
        <v xml:space="preserve">Shiploader 3 Shuttle Rail Clamp 2 Open Pilot Light </v>
      </c>
      <c r="R958" s="160"/>
      <c r="S958" s="160"/>
      <c r="T958" s="160"/>
      <c r="U958" s="160"/>
      <c r="V958" s="160"/>
      <c r="W958" s="160"/>
      <c r="X958" s="160"/>
      <c r="Y958" s="160"/>
      <c r="Z958" s="160"/>
      <c r="AA958" s="160"/>
      <c r="AB958" s="68" t="str">
        <f t="shared" si="350"/>
        <v>DO_1207.12</v>
      </c>
      <c r="AC958" s="26"/>
      <c r="AD958" s="55"/>
      <c r="AE958" s="38" t="str">
        <f t="shared" si="351"/>
        <v>SL3-BH-RCP1</v>
      </c>
    </row>
    <row r="959" spans="1:31" ht="15" customHeight="1" x14ac:dyDescent="0.25">
      <c r="A959" s="264" t="s">
        <v>9</v>
      </c>
      <c r="B959" s="253" t="s">
        <v>373</v>
      </c>
      <c r="C959" s="146">
        <v>12</v>
      </c>
      <c r="D959" s="70" t="str">
        <f t="shared" si="352"/>
        <v>07</v>
      </c>
      <c r="E959" s="70" t="s">
        <v>586</v>
      </c>
      <c r="F959" s="29" t="str">
        <f>IFERROR(CONCATENATE(VLOOKUP(G959,'LOOK-UP TABLES'!$E$9:$J$32,5,FALSE),C959,D959,VLOOKUP(G959,'LOOK-UP TABLES'!$E$9:$J$32,6,FALSE),E959),"")</f>
        <v>O_1207-13</v>
      </c>
      <c r="G959" s="74" t="s">
        <v>1019</v>
      </c>
      <c r="H959" s="26" t="str">
        <f>IFERROR(VLOOKUP(G959,'LOOK-UP TABLES'!$E$9:$J$32,2,FALSE),"")</f>
        <v>DO</v>
      </c>
      <c r="I959" s="29" t="str">
        <f>IFERROR(VLOOKUP(G959,'LOOK-UP TABLES'!$E$9:$J$32,3,FALSE),"")</f>
        <v>120V</v>
      </c>
      <c r="J959" s="138" t="s">
        <v>1320</v>
      </c>
      <c r="K959" s="513" t="str">
        <f t="shared" si="349"/>
        <v>SL3-SH-LCS1-PL1</v>
      </c>
      <c r="L959" s="72"/>
      <c r="M959" s="143" t="str">
        <f>IF($J959&lt;&gt;"",IF(VLOOKUP($J959,INSTRUMENT_LIST!$L$10:$R$716,3,FALSE)=0,"",VLOOKUP($J959,INSTRUMENT_LIST!$L$10:$R$716,3,FALSE)),"")</f>
        <v>Shiploader 3</v>
      </c>
      <c r="N959" s="143" t="str">
        <f>IF($J959&lt;&gt;"",IF(VLOOKUP($J959,INSTRUMENT_LIST!$L$10:$R$716,4,FALSE)=0,"",VLOOKUP($J959,INSTRUMENT_LIST!$L$10:$R$716,4,FALSE)),"")&amp;" "&amp;IF($J959&lt;&gt;"",IF(VLOOKUP($J959,INSTRUMENT_LIST!$L$10:$R$716,5,FALSE)=0,"",SUBSTITUTE(VLOOKUP($J959,INSTRUMENT_LIST!$L$10:$R$716,5,FALSE),"LOCAL CONTROL STATION","LCS")),"")</f>
        <v xml:space="preserve">Shuttle </v>
      </c>
      <c r="O959" s="143" t="str">
        <f>IF($J959&lt;&gt;"",IF(VLOOKUP($J959,INSTRUMENT_LIST!$L$10:$R$716,6,FALSE)=0,"",VLOOKUP($J959,INSTRUMENT_LIST!$L$10:$R$716,6,FALSE)),"")</f>
        <v>Maintenance Mode Active</v>
      </c>
      <c r="P959" s="143" t="str">
        <f>IF($J959&lt;&gt;"",IF(VLOOKUP($J959,INSTRUMENT_LIST!$L$10:$R$716,7,FALSE)=0,"",VLOOKUP($J959,INSTRUMENT_LIST!$L$10:$R$716,7,FALSE)),"")</f>
        <v>Pilot Light</v>
      </c>
      <c r="Q959" s="143" t="str">
        <f t="shared" si="353"/>
        <v xml:space="preserve">Shiploader 3 Shuttle  Maintenance Mode Active Pilot Light </v>
      </c>
      <c r="R959" s="160"/>
      <c r="S959" s="160"/>
      <c r="T959" s="160"/>
      <c r="U959" s="160"/>
      <c r="V959" s="160"/>
      <c r="W959" s="160"/>
      <c r="X959" s="160"/>
      <c r="Y959" s="160"/>
      <c r="Z959" s="160"/>
      <c r="AA959" s="160"/>
      <c r="AB959" s="68" t="str">
        <f t="shared" si="350"/>
        <v>DO_1207.13</v>
      </c>
      <c r="AC959" s="26"/>
      <c r="AD959" s="55"/>
      <c r="AE959" s="38" t="str">
        <f t="shared" si="351"/>
        <v>SL3-BH-RCP1</v>
      </c>
    </row>
    <row r="960" spans="1:31" ht="15" customHeight="1" x14ac:dyDescent="0.25">
      <c r="A960" s="264" t="s">
        <v>9</v>
      </c>
      <c r="B960" s="253" t="s">
        <v>373</v>
      </c>
      <c r="C960" s="146">
        <v>12</v>
      </c>
      <c r="D960" s="70" t="str">
        <f t="shared" si="352"/>
        <v>07</v>
      </c>
      <c r="E960" s="70" t="s">
        <v>589</v>
      </c>
      <c r="F960" s="29" t="str">
        <f>IFERROR(CONCATENATE(VLOOKUP(G960,'LOOK-UP TABLES'!$E$9:$J$32,5,FALSE),C960,D960,VLOOKUP(G960,'LOOK-UP TABLES'!$E$9:$J$32,6,FALSE),E960),"")</f>
        <v>O_1207-14</v>
      </c>
      <c r="G960" s="74" t="s">
        <v>1019</v>
      </c>
      <c r="H960" s="26" t="str">
        <f>IFERROR(VLOOKUP(G960,'LOOK-UP TABLES'!$E$9:$J$32,2,FALSE),"")</f>
        <v>DO</v>
      </c>
      <c r="I960" s="29" t="str">
        <f>IFERROR(VLOOKUP(G960,'LOOK-UP TABLES'!$E$9:$J$32,3,FALSE),"")</f>
        <v>120V</v>
      </c>
      <c r="J960" s="21" t="s">
        <v>1321</v>
      </c>
      <c r="K960" s="513" t="str">
        <f t="shared" si="349"/>
        <v>SL3-LU2-LCS1-PL1</v>
      </c>
      <c r="L960" s="72"/>
      <c r="M960" s="143" t="str">
        <f>IF($J960&lt;&gt;"",IF(VLOOKUP($J960,INSTRUMENT_LIST!$L$10:$R$716,3,FALSE)=0,"",VLOOKUP($J960,INSTRUMENT_LIST!$L$10:$R$716,3,FALSE)),"")</f>
        <v>Shiploader 3</v>
      </c>
      <c r="N960" s="143" t="str">
        <f>IF($J960&lt;&gt;"",IF(VLOOKUP($J960,INSTRUMENT_LIST!$L$10:$R$716,4,FALSE)=0,"",VLOOKUP($J960,INSTRUMENT_LIST!$L$10:$R$716,4,FALSE)),"")&amp;" "&amp;IF($J960&lt;&gt;"",IF(VLOOKUP($J960,INSTRUMENT_LIST!$L$10:$R$716,5,FALSE)=0,"",SUBSTITUTE(VLOOKUP($J960,INSTRUMENT_LIST!$L$10:$R$716,5,FALSE),"LOCAL CONTROL STATION","LCS")),"")</f>
        <v>Shuttle Lubrication Unit 2</v>
      </c>
      <c r="O960" s="143" t="str">
        <f>IF($J960&lt;&gt;"",IF(VLOOKUP($J960,INSTRUMENT_LIST!$L$10:$R$716,6,FALSE)=0,"",VLOOKUP($J960,INSTRUMENT_LIST!$L$10:$R$716,6,FALSE)),"")</f>
        <v>Maintenance Mode Active</v>
      </c>
      <c r="P960" s="143" t="str">
        <f>IF($J960&lt;&gt;"",IF(VLOOKUP($J960,INSTRUMENT_LIST!$L$10:$R$716,7,FALSE)=0,"",VLOOKUP($J960,INSTRUMENT_LIST!$L$10:$R$716,7,FALSE)),"")</f>
        <v>Pilot Light</v>
      </c>
      <c r="Q960" s="143" t="str">
        <f t="shared" si="353"/>
        <v xml:space="preserve">Shiploader 3 Shuttle Lubrication Unit 2 Maintenance Mode Active Pilot Light </v>
      </c>
      <c r="R960" s="160"/>
      <c r="S960" s="160"/>
      <c r="T960" s="160"/>
      <c r="U960" s="160"/>
      <c r="V960" s="160"/>
      <c r="W960" s="160"/>
      <c r="X960" s="160"/>
      <c r="Y960" s="160"/>
      <c r="Z960" s="160"/>
      <c r="AA960" s="160"/>
      <c r="AB960" s="68" t="str">
        <f t="shared" si="350"/>
        <v>DO_1207.14</v>
      </c>
      <c r="AC960" s="26"/>
      <c r="AD960" s="55"/>
      <c r="AE960" s="38" t="str">
        <f t="shared" si="351"/>
        <v>SL3-BH-RCP1</v>
      </c>
    </row>
    <row r="961" spans="1:31" ht="15" customHeight="1" x14ac:dyDescent="0.25">
      <c r="A961" s="264" t="s">
        <v>9</v>
      </c>
      <c r="B961" s="253" t="s">
        <v>373</v>
      </c>
      <c r="C961" s="146">
        <v>12</v>
      </c>
      <c r="D961" s="70" t="str">
        <f t="shared" si="352"/>
        <v>07</v>
      </c>
      <c r="E961" s="70" t="s">
        <v>591</v>
      </c>
      <c r="F961" s="29" t="str">
        <f>IFERROR(CONCATENATE(VLOOKUP(G961,'LOOK-UP TABLES'!$E$9:$J$32,5,FALSE),C961,D961,VLOOKUP(G961,'LOOK-UP TABLES'!$E$9:$J$32,6,FALSE),E961),"")</f>
        <v>O_1207-15</v>
      </c>
      <c r="G961" s="74" t="s">
        <v>1019</v>
      </c>
      <c r="H961" s="26" t="str">
        <f>IFERROR(VLOOKUP(G961,'LOOK-UP TABLES'!$E$9:$J$32,2,FALSE),"")</f>
        <v>DO</v>
      </c>
      <c r="I961" s="29" t="str">
        <f>IFERROR(VLOOKUP(G961,'LOOK-UP TABLES'!$E$9:$J$32,3,FALSE),"")</f>
        <v>120V</v>
      </c>
      <c r="J961" s="21" t="s">
        <v>1322</v>
      </c>
      <c r="K961" s="513" t="str">
        <f t="shared" si="349"/>
        <v>SL3-LU2-LCS1-PBL1B</v>
      </c>
      <c r="L961" s="72"/>
      <c r="M961" s="143" t="str">
        <f>IF($J961&lt;&gt;"",IF(VLOOKUP($J961,INSTRUMENT_LIST!$L$10:$R$716,3,FALSE)=0,"",VLOOKUP($J961,INSTRUMENT_LIST!$L$10:$R$716,3,FALSE)),"")</f>
        <v>Shiploader 3</v>
      </c>
      <c r="N961" s="143" t="str">
        <f>IF($J961&lt;&gt;"",IF(VLOOKUP($J961,INSTRUMENT_LIST!$L$10:$R$716,4,FALSE)=0,"",VLOOKUP($J961,INSTRUMENT_LIST!$L$10:$R$716,4,FALSE)),"")&amp;" "&amp;IF($J961&lt;&gt;"",IF(VLOOKUP($J961,INSTRUMENT_LIST!$L$10:$R$716,5,FALSE)=0,"",SUBSTITUTE(VLOOKUP($J961,INSTRUMENT_LIST!$L$10:$R$716,5,FALSE),"LOCAL CONTROL STATION","LCS")),"")</f>
        <v>Shuttle Lubrication Unit 2</v>
      </c>
      <c r="O961" s="143" t="str">
        <f>IF($J961&lt;&gt;"",IF(VLOOKUP($J961,INSTRUMENT_LIST!$L$10:$R$716,6,FALSE)=0,"",VLOOKUP($J961,INSTRUMENT_LIST!$L$10:$R$716,6,FALSE)),"")</f>
        <v>Lube Pump Jog</v>
      </c>
      <c r="P961" s="143" t="str">
        <f>IF($J961&lt;&gt;"",IF(VLOOKUP($J961,INSTRUMENT_LIST!$L$10:$R$716,7,FALSE)=0,"",VLOOKUP($J961,INSTRUMENT_LIST!$L$10:$R$716,7,FALSE)),"")</f>
        <v>Pilot Light</v>
      </c>
      <c r="Q961" s="143" t="str">
        <f t="shared" si="353"/>
        <v xml:space="preserve">Shiploader 3 Shuttle Lubrication Unit 2 Lube Pump Jog Pilot Light </v>
      </c>
      <c r="R961" s="160"/>
      <c r="S961" s="160"/>
      <c r="T961" s="160"/>
      <c r="U961" s="160"/>
      <c r="V961" s="160"/>
      <c r="W961" s="160"/>
      <c r="X961" s="160"/>
      <c r="Y961" s="160"/>
      <c r="Z961" s="160"/>
      <c r="AA961" s="160"/>
      <c r="AB961" s="68" t="str">
        <f t="shared" si="350"/>
        <v>DO_1207.15</v>
      </c>
      <c r="AC961" s="55"/>
      <c r="AD961" s="55"/>
      <c r="AE961" s="38" t="str">
        <f t="shared" si="351"/>
        <v>SL3-BH-RCP1</v>
      </c>
    </row>
    <row r="962" spans="1:31" ht="15" customHeight="1" x14ac:dyDescent="0.25">
      <c r="A962" s="321" t="s">
        <v>9</v>
      </c>
      <c r="B962" s="322" t="s">
        <v>373</v>
      </c>
      <c r="C962" s="323">
        <v>12</v>
      </c>
      <c r="D962" s="324" t="s">
        <v>680</v>
      </c>
      <c r="E962" s="325"/>
      <c r="F962" s="325"/>
      <c r="G962" s="325" t="s">
        <v>1028</v>
      </c>
      <c r="H962" s="326"/>
      <c r="I962" s="325"/>
      <c r="J962" s="327"/>
      <c r="K962" s="328"/>
      <c r="L962" s="329"/>
      <c r="M962" s="326"/>
      <c r="N962" s="326"/>
      <c r="O962" s="325"/>
      <c r="P962" s="325"/>
      <c r="Q962" s="325"/>
      <c r="R962" s="325"/>
      <c r="S962" s="325"/>
      <c r="T962" s="325"/>
      <c r="U962" s="325"/>
      <c r="V962" s="325"/>
      <c r="W962" s="325"/>
      <c r="X962" s="325"/>
      <c r="Y962" s="325"/>
      <c r="Z962" s="325"/>
      <c r="AA962" s="325"/>
      <c r="AB962" s="325"/>
      <c r="AC962" s="323"/>
      <c r="AD962" s="330"/>
      <c r="AE962" s="38" t="str">
        <f t="shared" si="351"/>
        <v>SL3-BH-RCP1</v>
      </c>
    </row>
    <row r="963" spans="1:31" ht="15" customHeight="1" x14ac:dyDescent="0.25">
      <c r="A963" s="73"/>
      <c r="B963" s="266"/>
      <c r="C963" s="267"/>
      <c r="D963" s="268"/>
      <c r="E963" s="269"/>
      <c r="F963" s="269"/>
      <c r="G963" s="269"/>
      <c r="H963" s="270"/>
      <c r="I963" s="269"/>
      <c r="J963" s="271"/>
      <c r="K963" s="272"/>
      <c r="L963" s="273"/>
      <c r="M963" s="270"/>
      <c r="N963" s="270"/>
      <c r="O963" s="269"/>
      <c r="P963" s="269"/>
      <c r="Q963" s="269"/>
      <c r="R963" s="269"/>
      <c r="S963" s="269"/>
      <c r="T963" s="269"/>
      <c r="U963" s="269"/>
      <c r="V963" s="269"/>
      <c r="W963" s="269"/>
      <c r="X963" s="269"/>
      <c r="Y963" s="269"/>
      <c r="Z963" s="269"/>
      <c r="AA963" s="269"/>
      <c r="AB963" s="269"/>
      <c r="AC963" s="267"/>
      <c r="AD963" s="274"/>
    </row>
    <row r="964" spans="1:31" ht="15" customHeight="1" x14ac:dyDescent="0.25">
      <c r="A964" s="144"/>
      <c r="B964" s="252" t="s">
        <v>1323</v>
      </c>
      <c r="C964" s="64"/>
      <c r="D964" s="60"/>
      <c r="E964" s="64" t="s">
        <v>1104</v>
      </c>
      <c r="F964" s="61"/>
      <c r="G964" s="61"/>
      <c r="H964" s="62"/>
      <c r="I964" s="61"/>
      <c r="J964" s="142"/>
      <c r="K964" s="142"/>
      <c r="L964" s="63"/>
      <c r="M964" s="62"/>
      <c r="N964" s="62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4"/>
      <c r="AD964" s="65"/>
    </row>
    <row r="965" spans="1:31" ht="15" customHeight="1" x14ac:dyDescent="0.25">
      <c r="A965" s="265" t="s">
        <v>9</v>
      </c>
      <c r="B965" s="253" t="s">
        <v>373</v>
      </c>
      <c r="C965" s="145"/>
      <c r="D965" s="70"/>
      <c r="E965" s="70" t="s">
        <v>1105</v>
      </c>
      <c r="F965" s="29" t="str">
        <f>IFERROR(CONCATENATE(VLOOKUP(G965,'LOOK-UP TABLES'!$E$9:$J$101,5,FALSE),C965,D965,VLOOKUP(G965,'LOOK-UP TABLES'!$E$9:$J$101,6,FALSE),E965),"")</f>
        <v/>
      </c>
      <c r="G965" s="74" t="s">
        <v>1106</v>
      </c>
      <c r="H965" s="55" t="s">
        <v>1107</v>
      </c>
      <c r="I965" s="71"/>
      <c r="J965" s="138" t="s">
        <v>1324</v>
      </c>
      <c r="K965" s="513" t="str">
        <f t="shared" ref="K965:K974" si="354">IF(J965&lt;&gt;"",CONCATENATE(J965,L965),"SPARE")</f>
        <v>BH-RCP1-FOPP1-PORT1-2</v>
      </c>
      <c r="L965" s="76"/>
      <c r="M965" s="143" t="s">
        <v>1325</v>
      </c>
      <c r="N965" s="143"/>
      <c r="O965" s="143"/>
      <c r="P965" s="143"/>
      <c r="Q965" s="143" t="str">
        <f t="shared" ref="Q965:Q974" si="355">CONCATENATE(M965,IF(M965&lt;&gt;""," ",""),N965,IF(N965&lt;&gt;""," ",""),O965,IF(O965&lt;&gt;""," ",""),P965,IF(P965&lt;&gt;""," ",""))</f>
        <v xml:space="preserve">OM3 FIBER PATCH </v>
      </c>
      <c r="R965" s="161"/>
      <c r="S965" s="161"/>
      <c r="T965" s="161"/>
      <c r="U965" s="161"/>
      <c r="V965" s="161"/>
      <c r="W965" s="161"/>
      <c r="X965" s="161"/>
      <c r="Y965" s="161"/>
      <c r="Z965" s="161"/>
      <c r="AA965" s="161"/>
      <c r="AB965" s="68" t="str">
        <f t="shared" ref="AB965:AB974" si="356">IF((OR(H965="AI",H965="AO")),CONCATENATE(H965,"_",C965,D965,"_CH[",E965,"]"),CONCATENATE(H965,"_",C965,D965,".",E965))</f>
        <v>SFP_.1/1</v>
      </c>
      <c r="AC965" s="55"/>
      <c r="AD965" s="145"/>
      <c r="AE965" s="38" t="str">
        <f t="shared" ref="AE965:AE974" si="357">B965</f>
        <v>SL3-BH-RCP1</v>
      </c>
    </row>
    <row r="966" spans="1:31" ht="15" customHeight="1" x14ac:dyDescent="0.25">
      <c r="A966" s="265" t="s">
        <v>9</v>
      </c>
      <c r="B966" s="253" t="s">
        <v>373</v>
      </c>
      <c r="C966" s="145"/>
      <c r="D966" s="70"/>
      <c r="E966" s="70" t="s">
        <v>1110</v>
      </c>
      <c r="F966" s="29" t="str">
        <f>IFERROR(CONCATENATE(VLOOKUP(G966,'LOOK-UP TABLES'!$E$9:$J$101,5,FALSE),C966,D966,VLOOKUP(G966,'LOOK-UP TABLES'!$E$9:$J$101,6,FALSE),E966),"")</f>
        <v/>
      </c>
      <c r="G966" s="74" t="s">
        <v>1106</v>
      </c>
      <c r="H966" s="75" t="s">
        <v>1107</v>
      </c>
      <c r="I966" s="71"/>
      <c r="J966" s="138"/>
      <c r="K966" s="55" t="str">
        <f t="shared" si="354"/>
        <v>SPARE</v>
      </c>
      <c r="L966" s="76"/>
      <c r="M966" s="143" t="str">
        <f>IF($J966&lt;&gt;"",IF(VLOOKUP($J966,INSTRUMENT_LIST!$L$10:$R$716,3,FALSE)=0,"",VLOOKUP($J966,INSTRUMENT_LIST!$L$10:$R$716,3,FALSE)),"")</f>
        <v/>
      </c>
      <c r="N966" s="143" t="str">
        <f>IF($J966&lt;&gt;"",IF(VLOOKUP($J966,INSTRUMENT_LIST!$L$10:$R$716,4,FALSE)=0,"",VLOOKUP($J966,INSTRUMENT_LIST!$L$10:$R$716,4,FALSE)),"")&amp;" "&amp;IF($J966&lt;&gt;"",IF(VLOOKUP($J966,INSTRUMENT_LIST!$L$10:$R$716,5,FALSE)=0,"",SUBSTITUTE(VLOOKUP($J966,INSTRUMENT_LIST!$L$10:$R$716,5,FALSE),"LOCAL CONTROL STATION","LCS")),"")</f>
        <v xml:space="preserve"> </v>
      </c>
      <c r="O966" s="143" t="str">
        <f>IF($J966&lt;&gt;"",IF(VLOOKUP($J966,INSTRUMENT_LIST!$L$10:$R$716,6,FALSE)=0,"",VLOOKUP($J966,INSTRUMENT_LIST!$L$10:$R$716,6,FALSE)),"")</f>
        <v/>
      </c>
      <c r="P966" s="143" t="str">
        <f>IF($J966&lt;&gt;"",IF(VLOOKUP($J966,INSTRUMENT_LIST!$L$10:$R$716,7,FALSE)=0,"",VLOOKUP($J966,INSTRUMENT_LIST!$L$10:$R$716,7,FALSE)),"")</f>
        <v/>
      </c>
      <c r="Q966" s="143" t="str">
        <f t="shared" si="355"/>
        <v xml:space="preserve">  </v>
      </c>
      <c r="R966" s="161"/>
      <c r="S966" s="161"/>
      <c r="T966" s="161"/>
      <c r="U966" s="161"/>
      <c r="V966" s="161"/>
      <c r="W966" s="161"/>
      <c r="X966" s="161"/>
      <c r="Y966" s="161"/>
      <c r="Z966" s="161"/>
      <c r="AA966" s="161"/>
      <c r="AB966" s="68" t="str">
        <f t="shared" si="356"/>
        <v>SFP_.1/2</v>
      </c>
      <c r="AC966" s="55"/>
      <c r="AD966" s="55"/>
      <c r="AE966" s="38" t="str">
        <f t="shared" si="357"/>
        <v>SL3-BH-RCP1</v>
      </c>
    </row>
    <row r="967" spans="1:31" ht="15" customHeight="1" x14ac:dyDescent="0.25">
      <c r="A967" s="265" t="s">
        <v>9</v>
      </c>
      <c r="B967" s="253" t="s">
        <v>373</v>
      </c>
      <c r="C967" s="145"/>
      <c r="D967" s="70"/>
      <c r="E967" s="70" t="s">
        <v>1111</v>
      </c>
      <c r="F967" s="29" t="str">
        <f>IFERROR(CONCATENATE(VLOOKUP(G967,'LOOK-UP TABLES'!$E$9:$J$101,5,FALSE),C967,D967,VLOOKUP(G967,'LOOK-UP TABLES'!$E$9:$J$101,6,FALSE),E967),"")</f>
        <v/>
      </c>
      <c r="G967" s="74" t="s">
        <v>1106</v>
      </c>
      <c r="H967" s="75" t="s">
        <v>1112</v>
      </c>
      <c r="I967" s="71"/>
      <c r="J967" s="138" t="s">
        <v>1326</v>
      </c>
      <c r="K967" s="513" t="str">
        <f t="shared" si="354"/>
        <v>AENT-RACK10</v>
      </c>
      <c r="L967" s="72"/>
      <c r="M967" s="143" t="s">
        <v>61</v>
      </c>
      <c r="N967" s="143" t="s">
        <v>1327</v>
      </c>
      <c r="O967" s="143" t="s">
        <v>953</v>
      </c>
      <c r="P967" s="143"/>
      <c r="Q967" s="143" t="str">
        <f t="shared" si="355"/>
        <v xml:space="preserve">Shiploader 3 Rack 10 Network Adapter 1734-AENT </v>
      </c>
      <c r="R967" s="161"/>
      <c r="S967" s="161"/>
      <c r="T967" s="161"/>
      <c r="U967" s="161"/>
      <c r="V967" s="161"/>
      <c r="W967" s="161"/>
      <c r="X967" s="161"/>
      <c r="Y967" s="161"/>
      <c r="Z967" s="161"/>
      <c r="AA967" s="161"/>
      <c r="AB967" s="68" t="str">
        <f t="shared" si="356"/>
        <v>CAT6_.1/3</v>
      </c>
      <c r="AC967" s="55"/>
      <c r="AD967" s="55"/>
      <c r="AE967" s="38" t="str">
        <f t="shared" si="357"/>
        <v>SL3-BH-RCP1</v>
      </c>
    </row>
    <row r="968" spans="1:31" ht="15" customHeight="1" x14ac:dyDescent="0.25">
      <c r="A968" s="265" t="s">
        <v>9</v>
      </c>
      <c r="B968" s="253" t="s">
        <v>373</v>
      </c>
      <c r="C968" s="145"/>
      <c r="D968" s="70"/>
      <c r="E968" s="70" t="s">
        <v>1115</v>
      </c>
      <c r="F968" s="29" t="str">
        <f>IFERROR(CONCATENATE(VLOOKUP(G968,'LOOK-UP TABLES'!$E$9:$J$101,5,FALSE),C968,D968,VLOOKUP(G968,'LOOK-UP TABLES'!$E$9:$J$101,6,FALSE),E968),"")</f>
        <v/>
      </c>
      <c r="G968" s="74" t="s">
        <v>1106</v>
      </c>
      <c r="H968" s="75" t="s">
        <v>1112</v>
      </c>
      <c r="I968" s="71"/>
      <c r="J968" s="138" t="s">
        <v>2314</v>
      </c>
      <c r="K968" s="513" t="str">
        <f t="shared" si="354"/>
        <v>AENTR-RACK11</v>
      </c>
      <c r="L968" s="76"/>
      <c r="M968" s="143" t="s">
        <v>61</v>
      </c>
      <c r="N968" s="143" t="s">
        <v>1328</v>
      </c>
      <c r="O968" s="143" t="s">
        <v>1016</v>
      </c>
      <c r="P968" s="143"/>
      <c r="Q968" s="143" t="str">
        <f t="shared" si="355"/>
        <v xml:space="preserve">Shiploader 3 Rack 11 Network Adapter 1794-AENTR </v>
      </c>
      <c r="R968" s="160"/>
      <c r="S968" s="160"/>
      <c r="T968" s="160"/>
      <c r="U968" s="160"/>
      <c r="V968" s="160"/>
      <c r="W968" s="160"/>
      <c r="X968" s="160"/>
      <c r="Y968" s="160"/>
      <c r="Z968" s="160"/>
      <c r="AA968" s="160"/>
      <c r="AB968" s="68" t="str">
        <f t="shared" si="356"/>
        <v>CAT6_.1/4</v>
      </c>
      <c r="AC968" s="55"/>
      <c r="AD968" s="55"/>
      <c r="AE968" s="38" t="str">
        <f t="shared" si="357"/>
        <v>SL3-BH-RCP1</v>
      </c>
    </row>
    <row r="969" spans="1:31" ht="15" customHeight="1" x14ac:dyDescent="0.25">
      <c r="A969" s="265" t="s">
        <v>9</v>
      </c>
      <c r="B969" s="253" t="s">
        <v>373</v>
      </c>
      <c r="C969" s="145"/>
      <c r="D969" s="70"/>
      <c r="E969" s="70" t="s">
        <v>1118</v>
      </c>
      <c r="F969" s="29" t="str">
        <f>IFERROR(CONCATENATE(VLOOKUP(G969,'LOOK-UP TABLES'!$E$9:$J$101,5,FALSE),C969,D969,VLOOKUP(G969,'LOOK-UP TABLES'!$E$9:$J$101,6,FALSE),E969),"")</f>
        <v/>
      </c>
      <c r="G969" s="74" t="s">
        <v>1106</v>
      </c>
      <c r="H969" s="75" t="s">
        <v>1112</v>
      </c>
      <c r="I969" s="71"/>
      <c r="J969" s="138" t="s">
        <v>2315</v>
      </c>
      <c r="K969" s="513" t="str">
        <f t="shared" si="354"/>
        <v>AENTR-RACK12</v>
      </c>
      <c r="L969" s="72"/>
      <c r="M969" s="143" t="s">
        <v>61</v>
      </c>
      <c r="N969" s="143" t="s">
        <v>1329</v>
      </c>
      <c r="O969" s="143" t="s">
        <v>1016</v>
      </c>
      <c r="P969" s="143"/>
      <c r="Q969" s="143" t="str">
        <f t="shared" si="355"/>
        <v xml:space="preserve">Shiploader 3 Rack 12 Network Adapter 1794-AENTR </v>
      </c>
      <c r="R969" s="161"/>
      <c r="S969" s="161"/>
      <c r="T969" s="161"/>
      <c r="U969" s="161"/>
      <c r="V969" s="161"/>
      <c r="W969" s="161"/>
      <c r="X969" s="161"/>
      <c r="Y969" s="161"/>
      <c r="Z969" s="161"/>
      <c r="AA969" s="161"/>
      <c r="AB969" s="68" t="str">
        <f t="shared" si="356"/>
        <v>CAT6_.1/5</v>
      </c>
      <c r="AC969" s="55"/>
      <c r="AD969" s="55"/>
      <c r="AE969" s="38" t="str">
        <f t="shared" si="357"/>
        <v>SL3-BH-RCP1</v>
      </c>
    </row>
    <row r="970" spans="1:31" ht="15" customHeight="1" x14ac:dyDescent="0.25">
      <c r="A970" s="265" t="s">
        <v>9</v>
      </c>
      <c r="B970" s="253" t="s">
        <v>373</v>
      </c>
      <c r="C970" s="145"/>
      <c r="D970" s="70"/>
      <c r="E970" s="70" t="s">
        <v>1120</v>
      </c>
      <c r="F970" s="29" t="str">
        <f>IFERROR(CONCATENATE(VLOOKUP(G970,'LOOK-UP TABLES'!$E$9:$J$101,5,FALSE),C970,D970,VLOOKUP(G970,'LOOK-UP TABLES'!$E$9:$J$101,6,FALSE),E970),"")</f>
        <v/>
      </c>
      <c r="G970" s="74" t="s">
        <v>1106</v>
      </c>
      <c r="H970" s="75" t="s">
        <v>1112</v>
      </c>
      <c r="I970" s="71"/>
      <c r="J970" s="138" t="s">
        <v>1330</v>
      </c>
      <c r="K970" s="513" t="str">
        <f t="shared" si="354"/>
        <v>SL3-SH-ZT1</v>
      </c>
      <c r="L970" s="76"/>
      <c r="M970" s="143" t="str">
        <f>IF($J970&lt;&gt;"",IF(VLOOKUP($J970,INSTRUMENT_LIST!$L$10:$R$716,3,FALSE)=0,"",VLOOKUP($J970,INSTRUMENT_LIST!$L$10:$R$716,3,FALSE)),"")</f>
        <v>Shiploader 3</v>
      </c>
      <c r="N970" s="143" t="str">
        <f>IF($J970&lt;&gt;"",IF(VLOOKUP($J970,INSTRUMENT_LIST!$L$10:$R$716,4,FALSE)=0,"",VLOOKUP($J970,INSTRUMENT_LIST!$L$10:$R$716,4,FALSE)),"")&amp;" "&amp;IF($J970&lt;&gt;"",IF(VLOOKUP($J970,INSTRUMENT_LIST!$L$10:$R$716,5,FALSE)=0,"",SUBSTITUTE(VLOOKUP($J970,INSTRUMENT_LIST!$L$10:$R$716,5,FALSE),"LOCAL CONTROL STATION","LCS")),"")</f>
        <v xml:space="preserve">Shuttle </v>
      </c>
      <c r="O970" s="143" t="str">
        <f>IF($J970&lt;&gt;"",IF(VLOOKUP($J970,INSTRUMENT_LIST!$L$10:$R$716,6,FALSE)=0,"",VLOOKUP($J970,INSTRUMENT_LIST!$L$10:$R$716,6,FALSE)),"")</f>
        <v>Position</v>
      </c>
      <c r="P970" s="143" t="str">
        <f>IF($J970&lt;&gt;"",IF(VLOOKUP($J970,INSTRUMENT_LIST!$L$10:$R$716,7,FALSE)=0,"",VLOOKUP($J970,INSTRUMENT_LIST!$L$10:$R$716,7,FALSE)),"")</f>
        <v>Absolute Encoder</v>
      </c>
      <c r="Q970" s="143" t="str">
        <f t="shared" si="355"/>
        <v xml:space="preserve">Shiploader 3 Shuttle  Position Absolute Encoder </v>
      </c>
      <c r="R970" s="160"/>
      <c r="S970" s="160"/>
      <c r="T970" s="160"/>
      <c r="U970" s="160"/>
      <c r="V970" s="160"/>
      <c r="W970" s="160"/>
      <c r="X970" s="160"/>
      <c r="Y970" s="160"/>
      <c r="Z970" s="160"/>
      <c r="AA970" s="160"/>
      <c r="AB970" s="68" t="str">
        <f t="shared" si="356"/>
        <v>CAT6_.1/6</v>
      </c>
      <c r="AC970" s="55"/>
      <c r="AD970" s="55"/>
      <c r="AE970" s="38" t="str">
        <f t="shared" si="357"/>
        <v>SL3-BH-RCP1</v>
      </c>
    </row>
    <row r="971" spans="1:31" ht="15" customHeight="1" x14ac:dyDescent="0.25">
      <c r="A971" s="265" t="s">
        <v>9</v>
      </c>
      <c r="B971" s="253" t="s">
        <v>373</v>
      </c>
      <c r="C971" s="145"/>
      <c r="D971" s="70"/>
      <c r="E971" s="70" t="s">
        <v>1122</v>
      </c>
      <c r="F971" s="29" t="str">
        <f>IFERROR(CONCATENATE(VLOOKUP(G971,'LOOK-UP TABLES'!$E$9:$J$101,5,FALSE),C971,D971,VLOOKUP(G971,'LOOK-UP TABLES'!$E$9:$J$101,6,FALSE),E971),"")</f>
        <v/>
      </c>
      <c r="G971" s="74" t="s">
        <v>1106</v>
      </c>
      <c r="H971" s="75" t="s">
        <v>1112</v>
      </c>
      <c r="I971" s="71"/>
      <c r="J971" s="138" t="s">
        <v>1331</v>
      </c>
      <c r="K971" s="513" t="str">
        <f t="shared" si="354"/>
        <v>SL3-BH-IPC1</v>
      </c>
      <c r="L971" s="72"/>
      <c r="M971" s="143" t="str">
        <f>IF($J971&lt;&gt;"",IF(VLOOKUP($J971,INSTRUMENT_LIST!$L$10:$R$716,3,FALSE)=0,"",VLOOKUP($J971,INSTRUMENT_LIST!$L$10:$R$716,3,FALSE)),"")</f>
        <v>Shiploader 3</v>
      </c>
      <c r="N971" s="143" t="str">
        <f>IF($J971&lt;&gt;"",IF(VLOOKUP($J971,INSTRUMENT_LIST!$L$10:$R$716,4,FALSE)=0,"",VLOOKUP($J971,INSTRUMENT_LIST!$L$10:$R$716,4,FALSE)),"")&amp;" "&amp;IF($J971&lt;&gt;"",IF(VLOOKUP($J971,INSTRUMENT_LIST!$L$10:$R$716,5,FALSE)=0,"",SUBSTITUTE(VLOOKUP($J971,INSTRUMENT_LIST!$L$10:$R$716,5,FALSE),"LOCAL CONTROL STATION","LCS")),"")</f>
        <v xml:space="preserve">Mast Area to Boom Hoist </v>
      </c>
      <c r="O971" s="143" t="str">
        <f>IF($J971&lt;&gt;"",IF(VLOOKUP($J971,INSTRUMENT_LIST!$L$10:$R$716,6,FALSE)=0,"",VLOOKUP($J971,INSTRUMENT_LIST!$L$10:$R$716,6,FALSE)),"")</f>
        <v/>
      </c>
      <c r="P971" s="143" t="str">
        <f>IF($J971&lt;&gt;"",IF(VLOOKUP($J971,INSTRUMENT_LIST!$L$10:$R$716,7,FALSE)=0,"",VLOOKUP($J971,INSTRUMENT_LIST!$L$10:$R$716,7,FALSE)),"")</f>
        <v>IP Camera</v>
      </c>
      <c r="Q971" s="143" t="str">
        <f t="shared" si="355"/>
        <v xml:space="preserve">Shiploader 3 Mast Area to Boom Hoist  IP Camera </v>
      </c>
      <c r="R971" s="161"/>
      <c r="S971" s="161"/>
      <c r="T971" s="161"/>
      <c r="U971" s="161"/>
      <c r="V971" s="161"/>
      <c r="W971" s="161"/>
      <c r="X971" s="161"/>
      <c r="Y971" s="161"/>
      <c r="Z971" s="161"/>
      <c r="AA971" s="161"/>
      <c r="AB971" s="68" t="str">
        <f t="shared" si="356"/>
        <v>CAT6_.1/7</v>
      </c>
      <c r="AC971" s="55"/>
      <c r="AD971" s="55"/>
      <c r="AE971" s="38" t="str">
        <f t="shared" si="357"/>
        <v>SL3-BH-RCP1</v>
      </c>
    </row>
    <row r="972" spans="1:31" ht="15" customHeight="1" x14ac:dyDescent="0.25">
      <c r="A972" s="265" t="s">
        <v>9</v>
      </c>
      <c r="B972" s="253" t="s">
        <v>373</v>
      </c>
      <c r="C972" s="145"/>
      <c r="D972" s="70"/>
      <c r="E972" s="70" t="s">
        <v>1124</v>
      </c>
      <c r="F972" s="29" t="str">
        <f>IFERROR(CONCATENATE(VLOOKUP(G972,'LOOK-UP TABLES'!$E$9:$J$101,5,FALSE),C972,D972,VLOOKUP(G972,'LOOK-UP TABLES'!$E$9:$J$101,6,FALSE),E972),"")</f>
        <v/>
      </c>
      <c r="G972" s="74" t="s">
        <v>1106</v>
      </c>
      <c r="H972" s="75" t="s">
        <v>1112</v>
      </c>
      <c r="I972" s="71"/>
      <c r="J972" s="138" t="s">
        <v>1332</v>
      </c>
      <c r="K972" s="513" t="str">
        <f t="shared" si="354"/>
        <v>SL3-BH-IPC2</v>
      </c>
      <c r="L972" s="76"/>
      <c r="M972" s="143" t="str">
        <f>IF($J972&lt;&gt;"",IF(VLOOKUP($J972,INSTRUMENT_LIST!$L$10:$R$716,3,FALSE)=0,"",VLOOKUP($J972,INSTRUMENT_LIST!$L$10:$R$716,3,FALSE)),"")</f>
        <v>Shiploader 3</v>
      </c>
      <c r="N972" s="143" t="str">
        <f>IF($J972&lt;&gt;"",IF(VLOOKUP($J972,INSTRUMENT_LIST!$L$10:$R$716,4,FALSE)=0,"",VLOOKUP($J972,INSTRUMENT_LIST!$L$10:$R$716,4,FALSE)),"")&amp;" "&amp;IF($J972&lt;&gt;"",IF(VLOOKUP($J972,INSTRUMENT_LIST!$L$10:$R$716,5,FALSE)=0,"",SUBSTITUTE(VLOOKUP($J972,INSTRUMENT_LIST!$L$10:$R$716,5,FALSE),"LOCAL CONTROL STATION","LCS")),"")</f>
        <v>Boom Shuttle Mid Floor To Tail End</v>
      </c>
      <c r="O972" s="143" t="str">
        <f>IF($J972&lt;&gt;"",IF(VLOOKUP($J972,INSTRUMENT_LIST!$L$10:$R$716,6,FALSE)=0,"",VLOOKUP($J972,INSTRUMENT_LIST!$L$10:$R$716,6,FALSE)),"")</f>
        <v/>
      </c>
      <c r="P972" s="143" t="str">
        <f>IF($J972&lt;&gt;"",IF(VLOOKUP($J972,INSTRUMENT_LIST!$L$10:$R$716,7,FALSE)=0,"",VLOOKUP($J972,INSTRUMENT_LIST!$L$10:$R$716,7,FALSE)),"")</f>
        <v>IP Camera</v>
      </c>
      <c r="Q972" s="143" t="str">
        <f t="shared" si="355"/>
        <v xml:space="preserve">Shiploader 3 Boom Shuttle Mid Floor To Tail End IP Camera </v>
      </c>
      <c r="R972" s="160"/>
      <c r="S972" s="160"/>
      <c r="T972" s="160"/>
      <c r="U972" s="160"/>
      <c r="V972" s="160"/>
      <c r="W972" s="160"/>
      <c r="X972" s="160"/>
      <c r="Y972" s="160"/>
      <c r="Z972" s="160"/>
      <c r="AA972" s="160"/>
      <c r="AB972" s="68" t="str">
        <f t="shared" si="356"/>
        <v>CAT6_.1/8</v>
      </c>
      <c r="AC972" s="55"/>
      <c r="AD972" s="55"/>
      <c r="AE972" s="38" t="str">
        <f t="shared" si="357"/>
        <v>SL3-BH-RCP1</v>
      </c>
    </row>
    <row r="973" spans="1:31" ht="15" customHeight="1" x14ac:dyDescent="0.25">
      <c r="A973" s="265" t="s">
        <v>9</v>
      </c>
      <c r="B973" s="253" t="s">
        <v>373</v>
      </c>
      <c r="C973" s="145"/>
      <c r="D973" s="70"/>
      <c r="E973" s="70" t="s">
        <v>1125</v>
      </c>
      <c r="F973" s="29" t="str">
        <f>IFERROR(CONCATENATE(VLOOKUP(G973,'LOOK-UP TABLES'!$E$9:$J$101,5,FALSE),C973,D973,VLOOKUP(G973,'LOOK-UP TABLES'!$E$9:$J$101,6,FALSE),E973),"")</f>
        <v/>
      </c>
      <c r="G973" s="74" t="s">
        <v>1106</v>
      </c>
      <c r="H973" s="75" t="s">
        <v>1112</v>
      </c>
      <c r="I973" s="71"/>
      <c r="J973" s="138"/>
      <c r="K973" s="55" t="str">
        <f t="shared" si="354"/>
        <v>SPARE</v>
      </c>
      <c r="L973" s="72"/>
      <c r="M973" s="143" t="str">
        <f>IF($J973&lt;&gt;"",IF(VLOOKUP($J973,INSTRUMENT_LIST!$L$10:$R$716,3,FALSE)=0,"",VLOOKUP($J973,INSTRUMENT_LIST!$L$10:$R$716,3,FALSE)),"")</f>
        <v/>
      </c>
      <c r="N973" s="143" t="str">
        <f>IF($J973&lt;&gt;"",IF(VLOOKUP($J973,INSTRUMENT_LIST!$L$10:$R$716,4,FALSE)=0,"",VLOOKUP($J973,INSTRUMENT_LIST!$L$10:$R$716,4,FALSE)),"")&amp;" "&amp;IF($J973&lt;&gt;"",IF(VLOOKUP($J973,INSTRUMENT_LIST!$L$10:$R$716,5,FALSE)=0,"",SUBSTITUTE(VLOOKUP($J973,INSTRUMENT_LIST!$L$10:$R$716,5,FALSE),"LOCAL CONTROL STATION","LCS")),"")</f>
        <v xml:space="preserve"> </v>
      </c>
      <c r="O973" s="143" t="str">
        <f>IF($J973&lt;&gt;"",IF(VLOOKUP($J973,INSTRUMENT_LIST!$L$10:$R$716,6,FALSE)=0,"",VLOOKUP($J973,INSTRUMENT_LIST!$L$10:$R$716,6,FALSE)),"")</f>
        <v/>
      </c>
      <c r="P973" s="143" t="str">
        <f>IF($J973&lt;&gt;"",IF(VLOOKUP($J973,INSTRUMENT_LIST!$L$10:$R$716,7,FALSE)=0,"",VLOOKUP($J973,INSTRUMENT_LIST!$L$10:$R$716,7,FALSE)),"")</f>
        <v/>
      </c>
      <c r="Q973" s="143" t="str">
        <f t="shared" si="355"/>
        <v xml:space="preserve">  </v>
      </c>
      <c r="R973" s="161"/>
      <c r="S973" s="161"/>
      <c r="T973" s="161"/>
      <c r="U973" s="161"/>
      <c r="V973" s="161"/>
      <c r="W973" s="161"/>
      <c r="X973" s="161"/>
      <c r="Y973" s="161"/>
      <c r="Z973" s="161"/>
      <c r="AA973" s="161"/>
      <c r="AB973" s="68" t="str">
        <f t="shared" si="356"/>
        <v>CAT6_.1/9</v>
      </c>
      <c r="AC973" s="55"/>
      <c r="AD973" s="55"/>
      <c r="AE973" s="38" t="str">
        <f t="shared" si="357"/>
        <v>SL3-BH-RCP1</v>
      </c>
    </row>
    <row r="974" spans="1:31" ht="15" customHeight="1" x14ac:dyDescent="0.25">
      <c r="A974" s="265" t="s">
        <v>9</v>
      </c>
      <c r="B974" s="253" t="s">
        <v>373</v>
      </c>
      <c r="C974" s="145"/>
      <c r="D974" s="70"/>
      <c r="E974" s="70" t="s">
        <v>1126</v>
      </c>
      <c r="F974" s="29" t="str">
        <f>IFERROR(CONCATENATE(VLOOKUP(G974,'LOOK-UP TABLES'!$E$9:$J$101,5,FALSE),C974,D974,VLOOKUP(G974,'LOOK-UP TABLES'!$E$9:$J$101,6,FALSE),E974),"")</f>
        <v/>
      </c>
      <c r="G974" s="74" t="s">
        <v>1106</v>
      </c>
      <c r="H974" s="75" t="s">
        <v>1112</v>
      </c>
      <c r="I974" s="71"/>
      <c r="J974" s="138"/>
      <c r="K974" s="55" t="str">
        <f t="shared" si="354"/>
        <v>SPARE</v>
      </c>
      <c r="L974" s="72"/>
      <c r="M974" s="143" t="str">
        <f>IF($J974&lt;&gt;"",IF(VLOOKUP($J974,INSTRUMENT_LIST!$L$10:$R$716,3,FALSE)=0,"",VLOOKUP($J974,INSTRUMENT_LIST!$L$10:$R$716,3,FALSE)),"")</f>
        <v/>
      </c>
      <c r="N974" s="143" t="str">
        <f>IF($J974&lt;&gt;"",IF(VLOOKUP($J974,INSTRUMENT_LIST!$L$10:$R$716,4,FALSE)=0,"",VLOOKUP($J974,INSTRUMENT_LIST!$L$10:$R$716,4,FALSE)),"")&amp;" "&amp;IF($J974&lt;&gt;"",IF(VLOOKUP($J974,INSTRUMENT_LIST!$L$10:$R$716,5,FALSE)=0,"",SUBSTITUTE(VLOOKUP($J974,INSTRUMENT_LIST!$L$10:$R$716,5,FALSE),"LOCAL CONTROL STATION","LCS")),"")</f>
        <v xml:space="preserve"> </v>
      </c>
      <c r="O974" s="143" t="str">
        <f>IF($J974&lt;&gt;"",IF(VLOOKUP($J974,INSTRUMENT_LIST!$L$10:$R$716,6,FALSE)=0,"",VLOOKUP($J974,INSTRUMENT_LIST!$L$10:$R$716,6,FALSE)),"")</f>
        <v/>
      </c>
      <c r="P974" s="143" t="str">
        <f>IF($J974&lt;&gt;"",IF(VLOOKUP($J974,INSTRUMENT_LIST!$L$10:$R$716,7,FALSE)=0,"",VLOOKUP($J974,INSTRUMENT_LIST!$L$10:$R$716,7,FALSE)),"")</f>
        <v/>
      </c>
      <c r="Q974" s="143" t="str">
        <f t="shared" si="355"/>
        <v xml:space="preserve">  </v>
      </c>
      <c r="R974" s="160"/>
      <c r="S974" s="160"/>
      <c r="T974" s="160"/>
      <c r="U974" s="160"/>
      <c r="V974" s="160"/>
      <c r="W974" s="160"/>
      <c r="X974" s="160"/>
      <c r="Y974" s="160"/>
      <c r="Z974" s="160"/>
      <c r="AA974" s="160"/>
      <c r="AB974" s="68" t="str">
        <f t="shared" si="356"/>
        <v>CAT6_.1/10</v>
      </c>
      <c r="AC974" s="55"/>
      <c r="AD974" s="55"/>
      <c r="AE974" s="38" t="str">
        <f t="shared" si="357"/>
        <v>SL3-BH-RCP1</v>
      </c>
    </row>
    <row r="975" spans="1:31" ht="15" customHeight="1" x14ac:dyDescent="0.25">
      <c r="B975" s="254"/>
      <c r="C975" s="57"/>
      <c r="D975" s="59"/>
      <c r="E975" s="38"/>
      <c r="F975" s="38"/>
      <c r="G975" s="38"/>
      <c r="I975" s="38"/>
      <c r="J975" s="22"/>
      <c r="O975" s="78"/>
      <c r="P975" s="36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57"/>
      <c r="AD975" s="57"/>
    </row>
    <row r="976" spans="1:31" s="36" customFormat="1" ht="15" customHeight="1" x14ac:dyDescent="0.25">
      <c r="A976" s="595" t="s">
        <v>9</v>
      </c>
      <c r="B976" s="253" t="s">
        <v>373</v>
      </c>
      <c r="C976" s="146"/>
      <c r="D976" s="66"/>
      <c r="E976" s="66" t="s">
        <v>1127</v>
      </c>
      <c r="F976" s="29" t="str">
        <f>IFERROR(CONCATENATE(VLOOKUP(G976,'LOOK-UP TABLES'!$E$9:$J$101,5,FALSE),C976,D976,VLOOKUP(G976,'LOOK-UP TABLES'!$E$9:$J$101,6,FALSE),E976),"")</f>
        <v/>
      </c>
      <c r="G976" s="29" t="s">
        <v>2316</v>
      </c>
      <c r="H976" s="26" t="s">
        <v>1112</v>
      </c>
      <c r="I976" s="29"/>
      <c r="J976" s="21"/>
      <c r="K976" s="26" t="str">
        <f t="shared" ref="K976:K985" si="358">IF(J976&lt;&gt;"",CONCATENATE(J976,L976),"SPARE")</f>
        <v>SPARE</v>
      </c>
      <c r="L976" s="67"/>
      <c r="M976" s="143" t="str">
        <f>IF($J976&lt;&gt;"",IF(VLOOKUP($J976,INSTRUMENT_LIST!$L$10:$R$716,3,FALSE)=0,"",VLOOKUP($J976,INSTRUMENT_LIST!$L$10:$R$716,3,FALSE)),"")</f>
        <v/>
      </c>
      <c r="N976" s="143" t="str">
        <f>IF($J976&lt;&gt;"",IF(VLOOKUP($J976,INSTRUMENT_LIST!$L$10:$R$716,4,FALSE)=0,"",VLOOKUP($J976,INSTRUMENT_LIST!$L$10:$R$716,4,FALSE)),"")&amp;" "&amp;IF($J976&lt;&gt;"",IF(VLOOKUP($J976,INSTRUMENT_LIST!$L$10:$R$716,5,FALSE)=0,"",SUBSTITUTE(VLOOKUP($J976,INSTRUMENT_LIST!$L$10:$R$716,5,FALSE),"LOCAL CONTROL STATION","LCS")),"")</f>
        <v xml:space="preserve"> </v>
      </c>
      <c r="O976" s="143" t="str">
        <f>IF($J976&lt;&gt;"",IF(VLOOKUP($J976,INSTRUMENT_LIST!$L$10:$R$716,6,FALSE)=0,"",VLOOKUP($J976,INSTRUMENT_LIST!$L$10:$R$716,6,FALSE)),"")</f>
        <v/>
      </c>
      <c r="P976" s="143" t="str">
        <f>IF($J976&lt;&gt;"",IF(VLOOKUP($J976,INSTRUMENT_LIST!$L$10:$R$716,7,FALSE)=0,"",VLOOKUP($J976,INSTRUMENT_LIST!$L$10:$R$716,7,FALSE)),"")</f>
        <v/>
      </c>
      <c r="Q976" s="143" t="str">
        <f t="shared" ref="Q976:Q985" si="359">CONCATENATE(M976,IF(M976&lt;&gt;""," ",""),N976,IF(N976&lt;&gt;""," ",""),O976,IF(O976&lt;&gt;""," ",""),P976,IF(P976&lt;&gt;""," ",""))</f>
        <v xml:space="preserve">  </v>
      </c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68" t="str">
        <f t="shared" ref="AB976:AB985" si="360">IF((OR(H976="AI",H976="AO")),CONCATENATE(H976,"_",C976,D976,"_CH[",E976,"]"),CONCATENATE(H976,"_",C976,D976,".",E976))</f>
        <v>CAT6_.2/1</v>
      </c>
      <c r="AC976" s="26"/>
      <c r="AD976" s="146"/>
      <c r="AE976" s="69" t="str">
        <f t="shared" ref="AE976:AE985" si="361">B976</f>
        <v>SL3-BH-RCP1</v>
      </c>
    </row>
    <row r="977" spans="1:31" s="36" customFormat="1" ht="15" customHeight="1" x14ac:dyDescent="0.25">
      <c r="A977" s="595" t="s">
        <v>9</v>
      </c>
      <c r="B977" s="253" t="s">
        <v>373</v>
      </c>
      <c r="C977" s="146"/>
      <c r="D977" s="66"/>
      <c r="E977" s="66" t="s">
        <v>1129</v>
      </c>
      <c r="F977" s="29" t="str">
        <f>IFERROR(CONCATENATE(VLOOKUP(G977,'LOOK-UP TABLES'!$E$9:$J$101,5,FALSE),C977,D977,VLOOKUP(G977,'LOOK-UP TABLES'!$E$9:$J$101,6,FALSE),E977),"")</f>
        <v/>
      </c>
      <c r="G977" s="29" t="s">
        <v>2316</v>
      </c>
      <c r="H977" s="26" t="s">
        <v>1112</v>
      </c>
      <c r="I977" s="29"/>
      <c r="J977" s="21"/>
      <c r="K977" s="26" t="str">
        <f t="shared" si="358"/>
        <v>SPARE</v>
      </c>
      <c r="L977" s="67"/>
      <c r="M977" s="143" t="str">
        <f>IF($J977&lt;&gt;"",IF(VLOOKUP($J977,INSTRUMENT_LIST!$L$10:$R$716,3,FALSE)=0,"",VLOOKUP($J977,INSTRUMENT_LIST!$L$10:$R$716,3,FALSE)),"")</f>
        <v/>
      </c>
      <c r="N977" s="143" t="str">
        <f>IF($J977&lt;&gt;"",IF(VLOOKUP($J977,INSTRUMENT_LIST!$L$10:$R$716,4,FALSE)=0,"",VLOOKUP($J977,INSTRUMENT_LIST!$L$10:$R$716,4,FALSE)),"")&amp;" "&amp;IF($J977&lt;&gt;"",IF(VLOOKUP($J977,INSTRUMENT_LIST!$L$10:$R$716,5,FALSE)=0,"",SUBSTITUTE(VLOOKUP($J977,INSTRUMENT_LIST!$L$10:$R$716,5,FALSE),"LOCAL CONTROL STATION","LCS")),"")</f>
        <v xml:space="preserve"> </v>
      </c>
      <c r="O977" s="143" t="str">
        <f>IF($J977&lt;&gt;"",IF(VLOOKUP($J977,INSTRUMENT_LIST!$L$10:$R$716,6,FALSE)=0,"",VLOOKUP($J977,INSTRUMENT_LIST!$L$10:$R$716,6,FALSE)),"")</f>
        <v/>
      </c>
      <c r="P977" s="143" t="str">
        <f>IF($J977&lt;&gt;"",IF(VLOOKUP($J977,INSTRUMENT_LIST!$L$10:$R$716,7,FALSE)=0,"",VLOOKUP($J977,INSTRUMENT_LIST!$L$10:$R$716,7,FALSE)),"")</f>
        <v/>
      </c>
      <c r="Q977" s="143" t="str">
        <f t="shared" si="359"/>
        <v xml:space="preserve">  </v>
      </c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68" t="str">
        <f t="shared" si="360"/>
        <v>CAT6_.2/2</v>
      </c>
      <c r="AC977" s="26"/>
      <c r="AD977" s="26"/>
      <c r="AE977" s="69" t="str">
        <f t="shared" si="361"/>
        <v>SL3-BH-RCP1</v>
      </c>
    </row>
    <row r="978" spans="1:31" s="36" customFormat="1" ht="15" customHeight="1" x14ac:dyDescent="0.25">
      <c r="A978" s="595" t="s">
        <v>9</v>
      </c>
      <c r="B978" s="253" t="s">
        <v>373</v>
      </c>
      <c r="C978" s="146"/>
      <c r="D978" s="66"/>
      <c r="E978" s="66" t="s">
        <v>1130</v>
      </c>
      <c r="F978" s="29" t="str">
        <f>IFERROR(CONCATENATE(VLOOKUP(G978,'LOOK-UP TABLES'!$E$9:$J$101,5,FALSE),C978,D978,VLOOKUP(G978,'LOOK-UP TABLES'!$E$9:$J$101,6,FALSE),E978),"")</f>
        <v/>
      </c>
      <c r="G978" s="29" t="s">
        <v>2316</v>
      </c>
      <c r="H978" s="26" t="s">
        <v>1112</v>
      </c>
      <c r="I978" s="29"/>
      <c r="J978" s="21"/>
      <c r="K978" s="26" t="str">
        <f t="shared" si="358"/>
        <v>SPARE</v>
      </c>
      <c r="L978" s="67"/>
      <c r="M978" s="143" t="str">
        <f>IF($J978&lt;&gt;"",IF(VLOOKUP($J978,INSTRUMENT_LIST!$L$10:$R$716,3,FALSE)=0,"",VLOOKUP($J978,INSTRUMENT_LIST!$L$10:$R$716,3,FALSE)),"")</f>
        <v/>
      </c>
      <c r="N978" s="143" t="str">
        <f>IF($J978&lt;&gt;"",IF(VLOOKUP($J978,INSTRUMENT_LIST!$L$10:$R$716,4,FALSE)=0,"",VLOOKUP($J978,INSTRUMENT_LIST!$L$10:$R$716,4,FALSE)),"")&amp;" "&amp;IF($J978&lt;&gt;"",IF(VLOOKUP($J978,INSTRUMENT_LIST!$L$10:$R$716,5,FALSE)=0,"",SUBSTITUTE(VLOOKUP($J978,INSTRUMENT_LIST!$L$10:$R$716,5,FALSE),"LOCAL CONTROL STATION","LCS")),"")</f>
        <v xml:space="preserve"> </v>
      </c>
      <c r="O978" s="143" t="str">
        <f>IF($J978&lt;&gt;"",IF(VLOOKUP($J978,INSTRUMENT_LIST!$L$10:$R$716,6,FALSE)=0,"",VLOOKUP($J978,INSTRUMENT_LIST!$L$10:$R$716,6,FALSE)),"")</f>
        <v/>
      </c>
      <c r="P978" s="143" t="str">
        <f>IF($J978&lt;&gt;"",IF(VLOOKUP($J978,INSTRUMENT_LIST!$L$10:$R$716,7,FALSE)=0,"",VLOOKUP($J978,INSTRUMENT_LIST!$L$10:$R$716,7,FALSE)),"")</f>
        <v/>
      </c>
      <c r="Q978" s="143" t="str">
        <f t="shared" si="359"/>
        <v xml:space="preserve">  </v>
      </c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68" t="str">
        <f t="shared" si="360"/>
        <v>CAT6_.2/3</v>
      </c>
      <c r="AC978" s="26"/>
      <c r="AD978" s="26"/>
      <c r="AE978" s="69" t="str">
        <f t="shared" si="361"/>
        <v>SL3-BH-RCP1</v>
      </c>
    </row>
    <row r="979" spans="1:31" s="36" customFormat="1" ht="15" customHeight="1" x14ac:dyDescent="0.25">
      <c r="A979" s="595" t="s">
        <v>9</v>
      </c>
      <c r="B979" s="253" t="s">
        <v>373</v>
      </c>
      <c r="C979" s="146"/>
      <c r="D979" s="66"/>
      <c r="E979" s="66" t="s">
        <v>1131</v>
      </c>
      <c r="F979" s="29" t="str">
        <f>IFERROR(CONCATENATE(VLOOKUP(G979,'LOOK-UP TABLES'!$E$9:$J$101,5,FALSE),C979,D979,VLOOKUP(G979,'LOOK-UP TABLES'!$E$9:$J$101,6,FALSE),E979),"")</f>
        <v/>
      </c>
      <c r="G979" s="29" t="s">
        <v>2316</v>
      </c>
      <c r="H979" s="26" t="s">
        <v>1112</v>
      </c>
      <c r="I979" s="29"/>
      <c r="J979" s="21"/>
      <c r="K979" s="26" t="str">
        <f t="shared" si="358"/>
        <v>SPARE</v>
      </c>
      <c r="L979" s="67"/>
      <c r="M979" s="143" t="str">
        <f>IF($J979&lt;&gt;"",IF(VLOOKUP($J979,INSTRUMENT_LIST!$L$10:$R$716,3,FALSE)=0,"",VLOOKUP($J979,INSTRUMENT_LIST!$L$10:$R$716,3,FALSE)),"")</f>
        <v/>
      </c>
      <c r="N979" s="143" t="str">
        <f>IF($J979&lt;&gt;"",IF(VLOOKUP($J979,INSTRUMENT_LIST!$L$10:$R$716,4,FALSE)=0,"",VLOOKUP($J979,INSTRUMENT_LIST!$L$10:$R$716,4,FALSE)),"")&amp;" "&amp;IF($J979&lt;&gt;"",IF(VLOOKUP($J979,INSTRUMENT_LIST!$L$10:$R$716,5,FALSE)=0,"",SUBSTITUTE(VLOOKUP($J979,INSTRUMENT_LIST!$L$10:$R$716,5,FALSE),"LOCAL CONTROL STATION","LCS")),"")</f>
        <v xml:space="preserve"> </v>
      </c>
      <c r="O979" s="143" t="str">
        <f>IF($J979&lt;&gt;"",IF(VLOOKUP($J979,INSTRUMENT_LIST!$L$10:$R$716,6,FALSE)=0,"",VLOOKUP($J979,INSTRUMENT_LIST!$L$10:$R$716,6,FALSE)),"")</f>
        <v/>
      </c>
      <c r="P979" s="143" t="str">
        <f>IF($J979&lt;&gt;"",IF(VLOOKUP($J979,INSTRUMENT_LIST!$L$10:$R$716,7,FALSE)=0,"",VLOOKUP($J979,INSTRUMENT_LIST!$L$10:$R$716,7,FALSE)),"")</f>
        <v/>
      </c>
      <c r="Q979" s="143" t="str">
        <f t="shared" si="359"/>
        <v xml:space="preserve">  </v>
      </c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68" t="str">
        <f t="shared" si="360"/>
        <v>CAT6_.2/4</v>
      </c>
      <c r="AC979" s="26"/>
      <c r="AD979" s="26"/>
      <c r="AE979" s="69" t="str">
        <f t="shared" si="361"/>
        <v>SL3-BH-RCP1</v>
      </c>
    </row>
    <row r="980" spans="1:31" s="36" customFormat="1" ht="15" customHeight="1" x14ac:dyDescent="0.25">
      <c r="A980" s="595" t="s">
        <v>9</v>
      </c>
      <c r="B980" s="253" t="s">
        <v>373</v>
      </c>
      <c r="C980" s="146"/>
      <c r="D980" s="66"/>
      <c r="E980" s="66" t="s">
        <v>1132</v>
      </c>
      <c r="F980" s="29" t="str">
        <f>IFERROR(CONCATENATE(VLOOKUP(G980,'LOOK-UP TABLES'!$E$9:$J$101,5,FALSE),C980,D980,VLOOKUP(G980,'LOOK-UP TABLES'!$E$9:$J$101,6,FALSE),E980),"")</f>
        <v/>
      </c>
      <c r="G980" s="29" t="s">
        <v>2316</v>
      </c>
      <c r="H980" s="26" t="s">
        <v>1112</v>
      </c>
      <c r="I980" s="29"/>
      <c r="J980" s="21"/>
      <c r="K980" s="26" t="str">
        <f t="shared" si="358"/>
        <v>SPARE</v>
      </c>
      <c r="L980" s="67"/>
      <c r="M980" s="143" t="str">
        <f>IF($J980&lt;&gt;"",IF(VLOOKUP($J980,INSTRUMENT_LIST!$L$10:$R$716,3,FALSE)=0,"",VLOOKUP($J980,INSTRUMENT_LIST!$L$10:$R$716,3,FALSE)),"")</f>
        <v/>
      </c>
      <c r="N980" s="143" t="str">
        <f>IF($J980&lt;&gt;"",IF(VLOOKUP($J980,INSTRUMENT_LIST!$L$10:$R$716,4,FALSE)=0,"",VLOOKUP($J980,INSTRUMENT_LIST!$L$10:$R$716,4,FALSE)),"")&amp;" "&amp;IF($J980&lt;&gt;"",IF(VLOOKUP($J980,INSTRUMENT_LIST!$L$10:$R$716,5,FALSE)=0,"",SUBSTITUTE(VLOOKUP($J980,INSTRUMENT_LIST!$L$10:$R$716,5,FALSE),"LOCAL CONTROL STATION","LCS")),"")</f>
        <v xml:space="preserve"> </v>
      </c>
      <c r="O980" s="143" t="str">
        <f>IF($J980&lt;&gt;"",IF(VLOOKUP($J980,INSTRUMENT_LIST!$L$10:$R$716,6,FALSE)=0,"",VLOOKUP($J980,INSTRUMENT_LIST!$L$10:$R$716,6,FALSE)),"")</f>
        <v/>
      </c>
      <c r="P980" s="143" t="str">
        <f>IF($J980&lt;&gt;"",IF(VLOOKUP($J980,INSTRUMENT_LIST!$L$10:$R$716,7,FALSE)=0,"",VLOOKUP($J980,INSTRUMENT_LIST!$L$10:$R$716,7,FALSE)),"")</f>
        <v/>
      </c>
      <c r="Q980" s="143" t="str">
        <f t="shared" si="359"/>
        <v xml:space="preserve">  </v>
      </c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68" t="str">
        <f t="shared" si="360"/>
        <v>CAT6_.2/5</v>
      </c>
      <c r="AC980" s="26"/>
      <c r="AD980" s="26"/>
      <c r="AE980" s="69" t="str">
        <f t="shared" si="361"/>
        <v>SL3-BH-RCP1</v>
      </c>
    </row>
    <row r="981" spans="1:31" s="36" customFormat="1" ht="15" customHeight="1" x14ac:dyDescent="0.25">
      <c r="A981" s="595" t="s">
        <v>9</v>
      </c>
      <c r="B981" s="253" t="s">
        <v>373</v>
      </c>
      <c r="C981" s="146"/>
      <c r="D981" s="66"/>
      <c r="E981" s="66" t="s">
        <v>1133</v>
      </c>
      <c r="F981" s="29" t="str">
        <f>IFERROR(CONCATENATE(VLOOKUP(G981,'LOOK-UP TABLES'!$E$9:$J$101,5,FALSE),C981,D981,VLOOKUP(G981,'LOOK-UP TABLES'!$E$9:$J$101,6,FALSE),E981),"")</f>
        <v/>
      </c>
      <c r="G981" s="29" t="s">
        <v>2316</v>
      </c>
      <c r="H981" s="26" t="s">
        <v>1112</v>
      </c>
      <c r="I981" s="29"/>
      <c r="J981" s="21"/>
      <c r="K981" s="26" t="str">
        <f t="shared" si="358"/>
        <v>SPARE</v>
      </c>
      <c r="L981" s="67"/>
      <c r="M981" s="143" t="str">
        <f>IF($J981&lt;&gt;"",IF(VLOOKUP($J981,INSTRUMENT_LIST!$L$10:$R$716,3,FALSE)=0,"",VLOOKUP($J981,INSTRUMENT_LIST!$L$10:$R$716,3,FALSE)),"")</f>
        <v/>
      </c>
      <c r="N981" s="143" t="str">
        <f>IF($J981&lt;&gt;"",IF(VLOOKUP($J981,INSTRUMENT_LIST!$L$10:$R$716,4,FALSE)=0,"",VLOOKUP($J981,INSTRUMENT_LIST!$L$10:$R$716,4,FALSE)),"")&amp;" "&amp;IF($J981&lt;&gt;"",IF(VLOOKUP($J981,INSTRUMENT_LIST!$L$10:$R$716,5,FALSE)=0,"",SUBSTITUTE(VLOOKUP($J981,INSTRUMENT_LIST!$L$10:$R$716,5,FALSE),"LOCAL CONTROL STATION","LCS")),"")</f>
        <v xml:space="preserve"> </v>
      </c>
      <c r="O981" s="143" t="str">
        <f>IF($J981&lt;&gt;"",IF(VLOOKUP($J981,INSTRUMENT_LIST!$L$10:$R$716,6,FALSE)=0,"",VLOOKUP($J981,INSTRUMENT_LIST!$L$10:$R$716,6,FALSE)),"")</f>
        <v/>
      </c>
      <c r="P981" s="143" t="str">
        <f>IF($J981&lt;&gt;"",IF(VLOOKUP($J981,INSTRUMENT_LIST!$L$10:$R$716,7,FALSE)=0,"",VLOOKUP($J981,INSTRUMENT_LIST!$L$10:$R$716,7,FALSE)),"")</f>
        <v/>
      </c>
      <c r="Q981" s="143" t="str">
        <f t="shared" si="359"/>
        <v xml:space="preserve">  </v>
      </c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68" t="str">
        <f t="shared" si="360"/>
        <v>CAT6_.2/6</v>
      </c>
      <c r="AC981" s="26"/>
      <c r="AD981" s="26"/>
      <c r="AE981" s="69" t="str">
        <f t="shared" si="361"/>
        <v>SL3-BH-RCP1</v>
      </c>
    </row>
    <row r="982" spans="1:31" s="36" customFormat="1" ht="15" customHeight="1" x14ac:dyDescent="0.25">
      <c r="A982" s="595" t="s">
        <v>9</v>
      </c>
      <c r="B982" s="253" t="s">
        <v>373</v>
      </c>
      <c r="C982" s="146"/>
      <c r="D982" s="66"/>
      <c r="E982" s="66" t="s">
        <v>1134</v>
      </c>
      <c r="F982" s="29" t="str">
        <f>IFERROR(CONCATENATE(VLOOKUP(G982,'LOOK-UP TABLES'!$E$9:$J$101,5,FALSE),C982,D982,VLOOKUP(G982,'LOOK-UP TABLES'!$E$9:$J$101,6,FALSE),E982),"")</f>
        <v/>
      </c>
      <c r="G982" s="29" t="s">
        <v>2316</v>
      </c>
      <c r="H982" s="26" t="s">
        <v>1112</v>
      </c>
      <c r="I982" s="29"/>
      <c r="J982" s="21"/>
      <c r="K982" s="26" t="str">
        <f t="shared" si="358"/>
        <v>SPARE</v>
      </c>
      <c r="L982" s="67"/>
      <c r="M982" s="143" t="str">
        <f>IF($J982&lt;&gt;"",IF(VLOOKUP($J982,INSTRUMENT_LIST!$L$10:$R$716,3,FALSE)=0,"",VLOOKUP($J982,INSTRUMENT_LIST!$L$10:$R$716,3,FALSE)),"")</f>
        <v/>
      </c>
      <c r="N982" s="143" t="str">
        <f>IF($J982&lt;&gt;"",IF(VLOOKUP($J982,INSTRUMENT_LIST!$L$10:$R$716,4,FALSE)=0,"",VLOOKUP($J982,INSTRUMENT_LIST!$L$10:$R$716,4,FALSE)),"")&amp;" "&amp;IF($J982&lt;&gt;"",IF(VLOOKUP($J982,INSTRUMENT_LIST!$L$10:$R$716,5,FALSE)=0,"",SUBSTITUTE(VLOOKUP($J982,INSTRUMENT_LIST!$L$10:$R$716,5,FALSE),"LOCAL CONTROL STATION","LCS")),"")</f>
        <v xml:space="preserve"> </v>
      </c>
      <c r="O982" s="143" t="str">
        <f>IF($J982&lt;&gt;"",IF(VLOOKUP($J982,INSTRUMENT_LIST!$L$10:$R$716,6,FALSE)=0,"",VLOOKUP($J982,INSTRUMENT_LIST!$L$10:$R$716,6,FALSE)),"")</f>
        <v/>
      </c>
      <c r="P982" s="143" t="str">
        <f>IF($J982&lt;&gt;"",IF(VLOOKUP($J982,INSTRUMENT_LIST!$L$10:$R$716,7,FALSE)=0,"",VLOOKUP($J982,INSTRUMENT_LIST!$L$10:$R$716,7,FALSE)),"")</f>
        <v/>
      </c>
      <c r="Q982" s="143" t="str">
        <f t="shared" si="359"/>
        <v xml:space="preserve">  </v>
      </c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68" t="str">
        <f t="shared" si="360"/>
        <v>CAT6_.2/7</v>
      </c>
      <c r="AC982" s="26"/>
      <c r="AD982" s="26"/>
      <c r="AE982" s="69" t="str">
        <f t="shared" si="361"/>
        <v>SL3-BH-RCP1</v>
      </c>
    </row>
    <row r="983" spans="1:31" s="36" customFormat="1" ht="15" customHeight="1" x14ac:dyDescent="0.25">
      <c r="A983" s="595" t="s">
        <v>9</v>
      </c>
      <c r="B983" s="253" t="s">
        <v>373</v>
      </c>
      <c r="C983" s="146"/>
      <c r="D983" s="66"/>
      <c r="E983" s="66" t="s">
        <v>1135</v>
      </c>
      <c r="F983" s="29" t="str">
        <f>IFERROR(CONCATENATE(VLOOKUP(G983,'LOOK-UP TABLES'!$E$9:$J$101,5,FALSE),C983,D983,VLOOKUP(G983,'LOOK-UP TABLES'!$E$9:$J$101,6,FALSE),E983),"")</f>
        <v/>
      </c>
      <c r="G983" s="29" t="s">
        <v>2316</v>
      </c>
      <c r="H983" s="26" t="s">
        <v>1112</v>
      </c>
      <c r="I983" s="29"/>
      <c r="J983" s="21"/>
      <c r="K983" s="26" t="str">
        <f t="shared" si="358"/>
        <v>SPARE</v>
      </c>
      <c r="L983" s="67"/>
      <c r="M983" s="143" t="str">
        <f>IF($J983&lt;&gt;"",IF(VLOOKUP($J983,INSTRUMENT_LIST!$L$10:$R$716,3,FALSE)=0,"",VLOOKUP($J983,INSTRUMENT_LIST!$L$10:$R$716,3,FALSE)),"")</f>
        <v/>
      </c>
      <c r="N983" s="143" t="str">
        <f>IF($J983&lt;&gt;"",IF(VLOOKUP($J983,INSTRUMENT_LIST!$L$10:$R$716,4,FALSE)=0,"",VLOOKUP($J983,INSTRUMENT_LIST!$L$10:$R$716,4,FALSE)),"")&amp;" "&amp;IF($J983&lt;&gt;"",IF(VLOOKUP($J983,INSTRUMENT_LIST!$L$10:$R$716,5,FALSE)=0,"",SUBSTITUTE(VLOOKUP($J983,INSTRUMENT_LIST!$L$10:$R$716,5,FALSE),"LOCAL CONTROL STATION","LCS")),"")</f>
        <v xml:space="preserve"> </v>
      </c>
      <c r="O983" s="143" t="str">
        <f>IF($J983&lt;&gt;"",IF(VLOOKUP($J983,INSTRUMENT_LIST!$L$10:$R$716,6,FALSE)=0,"",VLOOKUP($J983,INSTRUMENT_LIST!$L$10:$R$716,6,FALSE)),"")</f>
        <v/>
      </c>
      <c r="P983" s="143" t="str">
        <f>IF($J983&lt;&gt;"",IF(VLOOKUP($J983,INSTRUMENT_LIST!$L$10:$R$716,7,FALSE)=0,"",VLOOKUP($J983,INSTRUMENT_LIST!$L$10:$R$716,7,FALSE)),"")</f>
        <v/>
      </c>
      <c r="Q983" s="143" t="str">
        <f t="shared" si="359"/>
        <v xml:space="preserve">  </v>
      </c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68" t="str">
        <f t="shared" si="360"/>
        <v>CAT6_.2/8</v>
      </c>
      <c r="AC983" s="26"/>
      <c r="AD983" s="26"/>
      <c r="AE983" s="69" t="str">
        <f t="shared" si="361"/>
        <v>SL3-BH-RCP1</v>
      </c>
    </row>
    <row r="984" spans="1:31" s="36" customFormat="1" ht="15" customHeight="1" x14ac:dyDescent="0.25">
      <c r="A984" s="595" t="s">
        <v>9</v>
      </c>
      <c r="B984" s="253" t="s">
        <v>373</v>
      </c>
      <c r="C984" s="146"/>
      <c r="D984" s="66"/>
      <c r="E984" s="66" t="s">
        <v>1136</v>
      </c>
      <c r="F984" s="29" t="str">
        <f>IFERROR(CONCATENATE(VLOOKUP(G984,'LOOK-UP TABLES'!$E$9:$J$101,5,FALSE),C984,D984,VLOOKUP(G984,'LOOK-UP TABLES'!$E$9:$J$101,6,FALSE),E984),"")</f>
        <v/>
      </c>
      <c r="G984" s="29" t="s">
        <v>2316</v>
      </c>
      <c r="H984" s="26" t="s">
        <v>1112</v>
      </c>
      <c r="I984" s="29"/>
      <c r="J984" s="21"/>
      <c r="K984" s="26" t="str">
        <f t="shared" si="358"/>
        <v>SPARE</v>
      </c>
      <c r="L984" s="67"/>
      <c r="M984" s="143" t="str">
        <f>IF($J984&lt;&gt;"",IF(VLOOKUP($J984,INSTRUMENT_LIST!$L$10:$R$716,3,FALSE)=0,"",VLOOKUP($J984,INSTRUMENT_LIST!$L$10:$R$716,3,FALSE)),"")</f>
        <v/>
      </c>
      <c r="N984" s="143" t="str">
        <f>IF($J984&lt;&gt;"",IF(VLOOKUP($J984,INSTRUMENT_LIST!$L$10:$R$716,4,FALSE)=0,"",VLOOKUP($J984,INSTRUMENT_LIST!$L$10:$R$716,4,FALSE)),"")&amp;" "&amp;IF($J984&lt;&gt;"",IF(VLOOKUP($J984,INSTRUMENT_LIST!$L$10:$R$716,5,FALSE)=0,"",SUBSTITUTE(VLOOKUP($J984,INSTRUMENT_LIST!$L$10:$R$716,5,FALSE),"LOCAL CONTROL STATION","LCS")),"")</f>
        <v xml:space="preserve"> </v>
      </c>
      <c r="O984" s="143" t="str">
        <f>IF($J984&lt;&gt;"",IF(VLOOKUP($J984,INSTRUMENT_LIST!$L$10:$R$716,6,FALSE)=0,"",VLOOKUP($J984,INSTRUMENT_LIST!$L$10:$R$716,6,FALSE)),"")</f>
        <v/>
      </c>
      <c r="P984" s="143" t="str">
        <f>IF($J984&lt;&gt;"",IF(VLOOKUP($J984,INSTRUMENT_LIST!$L$10:$R$716,7,FALSE)=0,"",VLOOKUP($J984,INSTRUMENT_LIST!$L$10:$R$716,7,FALSE)),"")</f>
        <v/>
      </c>
      <c r="Q984" s="143" t="str">
        <f t="shared" si="359"/>
        <v xml:space="preserve">  </v>
      </c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68" t="str">
        <f t="shared" si="360"/>
        <v>CAT6_.2/9</v>
      </c>
      <c r="AC984" s="26"/>
      <c r="AD984" s="26"/>
      <c r="AE984" s="69" t="str">
        <f t="shared" si="361"/>
        <v>SL3-BH-RCP1</v>
      </c>
    </row>
    <row r="985" spans="1:31" s="36" customFormat="1" ht="15" customHeight="1" x14ac:dyDescent="0.25">
      <c r="A985" s="595" t="s">
        <v>9</v>
      </c>
      <c r="B985" s="253" t="s">
        <v>373</v>
      </c>
      <c r="C985" s="146"/>
      <c r="D985" s="66"/>
      <c r="E985" s="66" t="s">
        <v>1137</v>
      </c>
      <c r="F985" s="29" t="str">
        <f>IFERROR(CONCATENATE(VLOOKUP(G985,'LOOK-UP TABLES'!$E$9:$J$101,5,FALSE),C985,D985,VLOOKUP(G985,'LOOK-UP TABLES'!$E$9:$J$101,6,FALSE),E985),"")</f>
        <v/>
      </c>
      <c r="G985" s="29" t="s">
        <v>2316</v>
      </c>
      <c r="H985" s="26" t="s">
        <v>1112</v>
      </c>
      <c r="I985" s="29"/>
      <c r="J985" s="21"/>
      <c r="K985" s="26" t="str">
        <f t="shared" si="358"/>
        <v>SPARE</v>
      </c>
      <c r="L985" s="67"/>
      <c r="M985" s="143" t="str">
        <f>IF($J985&lt;&gt;"",IF(VLOOKUP($J985,INSTRUMENT_LIST!$L$10:$R$716,3,FALSE)=0,"",VLOOKUP($J985,INSTRUMENT_LIST!$L$10:$R$716,3,FALSE)),"")</f>
        <v/>
      </c>
      <c r="N985" s="143" t="str">
        <f>IF($J985&lt;&gt;"",IF(VLOOKUP($J985,INSTRUMENT_LIST!$L$10:$R$716,4,FALSE)=0,"",VLOOKUP($J985,INSTRUMENT_LIST!$L$10:$R$716,4,FALSE)),"")&amp;" "&amp;IF($J985&lt;&gt;"",IF(VLOOKUP($J985,INSTRUMENT_LIST!$L$10:$R$716,5,FALSE)=0,"",SUBSTITUTE(VLOOKUP($J985,INSTRUMENT_LIST!$L$10:$R$716,5,FALSE),"LOCAL CONTROL STATION","LCS")),"")</f>
        <v xml:space="preserve"> </v>
      </c>
      <c r="O985" s="143" t="str">
        <f>IF($J985&lt;&gt;"",IF(VLOOKUP($J985,INSTRUMENT_LIST!$L$10:$R$716,6,FALSE)=0,"",VLOOKUP($J985,INSTRUMENT_LIST!$L$10:$R$716,6,FALSE)),"")</f>
        <v/>
      </c>
      <c r="P985" s="143" t="str">
        <f>IF($J985&lt;&gt;"",IF(VLOOKUP($J985,INSTRUMENT_LIST!$L$10:$R$716,7,FALSE)=0,"",VLOOKUP($J985,INSTRUMENT_LIST!$L$10:$R$716,7,FALSE)),"")</f>
        <v/>
      </c>
      <c r="Q985" s="143" t="str">
        <f t="shared" si="359"/>
        <v xml:space="preserve">  </v>
      </c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68" t="str">
        <f t="shared" si="360"/>
        <v>CAT6_.2/10</v>
      </c>
      <c r="AC985" s="26"/>
      <c r="AD985" s="26"/>
      <c r="AE985" s="69" t="str">
        <f t="shared" si="361"/>
        <v>SL3-BH-RCP1</v>
      </c>
    </row>
    <row r="986" spans="1:31" s="36" customFormat="1" ht="15" customHeight="1" x14ac:dyDescent="0.25">
      <c r="A986" s="595" t="s">
        <v>9</v>
      </c>
      <c r="B986" s="253" t="s">
        <v>373</v>
      </c>
      <c r="C986" s="146"/>
      <c r="D986" s="66"/>
      <c r="E986" s="66" t="s">
        <v>1138</v>
      </c>
      <c r="F986" s="29" t="str">
        <f>IFERROR(CONCATENATE(VLOOKUP(G986,'LOOK-UP TABLES'!$E$9:$J$101,5,FALSE),C986,D986,VLOOKUP(G986,'LOOK-UP TABLES'!$E$9:$J$101,6,FALSE),E986),"")</f>
        <v/>
      </c>
      <c r="G986" s="29" t="s">
        <v>2316</v>
      </c>
      <c r="H986" s="26" t="s">
        <v>1112</v>
      </c>
      <c r="I986" s="29"/>
      <c r="J986" s="21"/>
      <c r="K986" s="26" t="str">
        <f t="shared" ref="K986:K989" si="362">IF(J986&lt;&gt;"",CONCATENATE(J986,L986),"SPARE")</f>
        <v>SPARE</v>
      </c>
      <c r="L986" s="67"/>
      <c r="M986" s="143" t="str">
        <f>IF($J986&lt;&gt;"",IF(VLOOKUP($J986,INSTRUMENT_LIST!$L$10:$R$716,3,FALSE)=0,"",VLOOKUP($J986,INSTRUMENT_LIST!$L$10:$R$716,3,FALSE)),"")</f>
        <v/>
      </c>
      <c r="N986" s="143" t="str">
        <f>IF($J986&lt;&gt;"",IF(VLOOKUP($J986,INSTRUMENT_LIST!$L$10:$R$716,4,FALSE)=0,"",VLOOKUP($J986,INSTRUMENT_LIST!$L$10:$R$716,4,FALSE)),"")&amp;" "&amp;IF($J986&lt;&gt;"",IF(VLOOKUP($J986,INSTRUMENT_LIST!$L$10:$R$716,5,FALSE)=0,"",SUBSTITUTE(VLOOKUP($J986,INSTRUMENT_LIST!$L$10:$R$716,5,FALSE),"LOCAL CONTROL STATION","LCS")),"")</f>
        <v xml:space="preserve"> </v>
      </c>
      <c r="O986" s="143" t="str">
        <f>IF($J986&lt;&gt;"",IF(VLOOKUP($J986,INSTRUMENT_LIST!$L$10:$R$716,6,FALSE)=0,"",VLOOKUP($J986,INSTRUMENT_LIST!$L$10:$R$716,6,FALSE)),"")</f>
        <v/>
      </c>
      <c r="P986" s="143" t="str">
        <f>IF($J986&lt;&gt;"",IF(VLOOKUP($J986,INSTRUMENT_LIST!$L$10:$R$716,7,FALSE)=0,"",VLOOKUP($J986,INSTRUMENT_LIST!$L$10:$R$716,7,FALSE)),"")</f>
        <v/>
      </c>
      <c r="Q986" s="143" t="str">
        <f t="shared" ref="Q986:Q989" si="363">CONCATENATE(M986,IF(M986&lt;&gt;""," ",""),N986,IF(N986&lt;&gt;""," ",""),O986,IF(O986&lt;&gt;""," ",""),P986,IF(P986&lt;&gt;""," ",""))</f>
        <v xml:space="preserve">  </v>
      </c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68" t="str">
        <f t="shared" ref="AB986:AB989" si="364">IF((OR(H986="AI",H986="AO")),CONCATENATE(H986,"_",C986,D986,"_CH[",E986,"]"),CONCATENATE(H986,"_",C986,D986,".",E986))</f>
        <v>CAT6_.2/11</v>
      </c>
      <c r="AC986" s="26"/>
      <c r="AD986" s="26"/>
      <c r="AE986" s="69" t="str">
        <f t="shared" ref="AE986:AE989" si="365">B986</f>
        <v>SL3-BH-RCP1</v>
      </c>
    </row>
    <row r="987" spans="1:31" s="36" customFormat="1" ht="15" customHeight="1" x14ac:dyDescent="0.25">
      <c r="A987" s="595" t="s">
        <v>9</v>
      </c>
      <c r="B987" s="253" t="s">
        <v>373</v>
      </c>
      <c r="C987" s="146"/>
      <c r="D987" s="66"/>
      <c r="E987" s="66" t="s">
        <v>1139</v>
      </c>
      <c r="F987" s="29" t="str">
        <f>IFERROR(CONCATENATE(VLOOKUP(G987,'LOOK-UP TABLES'!$E$9:$J$101,5,FALSE),C987,D987,VLOOKUP(G987,'LOOK-UP TABLES'!$E$9:$J$101,6,FALSE),E987),"")</f>
        <v/>
      </c>
      <c r="G987" s="29" t="s">
        <v>2316</v>
      </c>
      <c r="H987" s="26" t="s">
        <v>1112</v>
      </c>
      <c r="I987" s="29"/>
      <c r="J987" s="21"/>
      <c r="K987" s="26" t="str">
        <f t="shared" si="362"/>
        <v>SPARE</v>
      </c>
      <c r="L987" s="67"/>
      <c r="M987" s="143" t="str">
        <f>IF($J987&lt;&gt;"",IF(VLOOKUP($J987,INSTRUMENT_LIST!$L$10:$R$716,3,FALSE)=0,"",VLOOKUP($J987,INSTRUMENT_LIST!$L$10:$R$716,3,FALSE)),"")</f>
        <v/>
      </c>
      <c r="N987" s="143" t="str">
        <f>IF($J987&lt;&gt;"",IF(VLOOKUP($J987,INSTRUMENT_LIST!$L$10:$R$716,4,FALSE)=0,"",VLOOKUP($J987,INSTRUMENT_LIST!$L$10:$R$716,4,FALSE)),"")&amp;" "&amp;IF($J987&lt;&gt;"",IF(VLOOKUP($J987,INSTRUMENT_LIST!$L$10:$R$716,5,FALSE)=0,"",SUBSTITUTE(VLOOKUP($J987,INSTRUMENT_LIST!$L$10:$R$716,5,FALSE),"LOCAL CONTROL STATION","LCS")),"")</f>
        <v xml:space="preserve"> </v>
      </c>
      <c r="O987" s="143" t="str">
        <f>IF($J987&lt;&gt;"",IF(VLOOKUP($J987,INSTRUMENT_LIST!$L$10:$R$716,6,FALSE)=0,"",VLOOKUP($J987,INSTRUMENT_LIST!$L$10:$R$716,6,FALSE)),"")</f>
        <v/>
      </c>
      <c r="P987" s="143" t="str">
        <f>IF($J987&lt;&gt;"",IF(VLOOKUP($J987,INSTRUMENT_LIST!$L$10:$R$716,7,FALSE)=0,"",VLOOKUP($J987,INSTRUMENT_LIST!$L$10:$R$716,7,FALSE)),"")</f>
        <v/>
      </c>
      <c r="Q987" s="143" t="str">
        <f t="shared" si="363"/>
        <v xml:space="preserve">  </v>
      </c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68" t="str">
        <f t="shared" si="364"/>
        <v>CAT6_.2/12</v>
      </c>
      <c r="AC987" s="26"/>
      <c r="AD987" s="26"/>
      <c r="AE987" s="69" t="str">
        <f t="shared" si="365"/>
        <v>SL3-BH-RCP1</v>
      </c>
    </row>
    <row r="988" spans="1:31" s="36" customFormat="1" ht="15" customHeight="1" x14ac:dyDescent="0.25">
      <c r="A988" s="595" t="s">
        <v>9</v>
      </c>
      <c r="B988" s="253" t="s">
        <v>373</v>
      </c>
      <c r="C988" s="146"/>
      <c r="D988" s="66"/>
      <c r="E988" s="66" t="s">
        <v>1140</v>
      </c>
      <c r="F988" s="29" t="str">
        <f>IFERROR(CONCATENATE(VLOOKUP(G988,'LOOK-UP TABLES'!$E$9:$J$101,5,FALSE),C988,D988,VLOOKUP(G988,'LOOK-UP TABLES'!$E$9:$J$101,6,FALSE),E988),"")</f>
        <v/>
      </c>
      <c r="G988" s="29" t="s">
        <v>2316</v>
      </c>
      <c r="H988" s="26" t="s">
        <v>1112</v>
      </c>
      <c r="I988" s="29"/>
      <c r="J988" s="21"/>
      <c r="K988" s="26" t="str">
        <f t="shared" si="362"/>
        <v>SPARE</v>
      </c>
      <c r="L988" s="67"/>
      <c r="M988" s="143" t="str">
        <f>IF($J988&lt;&gt;"",IF(VLOOKUP($J988,INSTRUMENT_LIST!$L$10:$R$716,3,FALSE)=0,"",VLOOKUP($J988,INSTRUMENT_LIST!$L$10:$R$716,3,FALSE)),"")</f>
        <v/>
      </c>
      <c r="N988" s="143" t="str">
        <f>IF($J988&lt;&gt;"",IF(VLOOKUP($J988,INSTRUMENT_LIST!$L$10:$R$716,4,FALSE)=0,"",VLOOKUP($J988,INSTRUMENT_LIST!$L$10:$R$716,4,FALSE)),"")&amp;" "&amp;IF($J988&lt;&gt;"",IF(VLOOKUP($J988,INSTRUMENT_LIST!$L$10:$R$716,5,FALSE)=0,"",SUBSTITUTE(VLOOKUP($J988,INSTRUMENT_LIST!$L$10:$R$716,5,FALSE),"LOCAL CONTROL STATION","LCS")),"")</f>
        <v xml:space="preserve"> </v>
      </c>
      <c r="O988" s="143" t="str">
        <f>IF($J988&lt;&gt;"",IF(VLOOKUP($J988,INSTRUMENT_LIST!$L$10:$R$716,6,FALSE)=0,"",VLOOKUP($J988,INSTRUMENT_LIST!$L$10:$R$716,6,FALSE)),"")</f>
        <v/>
      </c>
      <c r="P988" s="143" t="str">
        <f>IF($J988&lt;&gt;"",IF(VLOOKUP($J988,INSTRUMENT_LIST!$L$10:$R$716,7,FALSE)=0,"",VLOOKUP($J988,INSTRUMENT_LIST!$L$10:$R$716,7,FALSE)),"")</f>
        <v/>
      </c>
      <c r="Q988" s="143" t="str">
        <f t="shared" si="363"/>
        <v xml:space="preserve">  </v>
      </c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68" t="str">
        <f t="shared" si="364"/>
        <v>CAT6_.2/13</v>
      </c>
      <c r="AC988" s="26"/>
      <c r="AD988" s="26"/>
      <c r="AE988" s="69" t="str">
        <f t="shared" si="365"/>
        <v>SL3-BH-RCP1</v>
      </c>
    </row>
    <row r="989" spans="1:31" s="36" customFormat="1" ht="15" customHeight="1" x14ac:dyDescent="0.25">
      <c r="A989" s="595" t="s">
        <v>9</v>
      </c>
      <c r="B989" s="253" t="s">
        <v>373</v>
      </c>
      <c r="C989" s="146"/>
      <c r="D989" s="66"/>
      <c r="E989" s="66" t="s">
        <v>1141</v>
      </c>
      <c r="F989" s="29" t="str">
        <f>IFERROR(CONCATENATE(VLOOKUP(G989,'LOOK-UP TABLES'!$E$9:$J$101,5,FALSE),C989,D989,VLOOKUP(G989,'LOOK-UP TABLES'!$E$9:$J$101,6,FALSE),E989),"")</f>
        <v/>
      </c>
      <c r="G989" s="29" t="s">
        <v>2316</v>
      </c>
      <c r="H989" s="26" t="s">
        <v>1112</v>
      </c>
      <c r="I989" s="29"/>
      <c r="J989" s="21"/>
      <c r="K989" s="26" t="str">
        <f t="shared" si="362"/>
        <v>SPARE</v>
      </c>
      <c r="L989" s="67"/>
      <c r="M989" s="143" t="str">
        <f>IF($J989&lt;&gt;"",IF(VLOOKUP($J989,INSTRUMENT_LIST!$L$10:$R$716,3,FALSE)=0,"",VLOOKUP($J989,INSTRUMENT_LIST!$L$10:$R$716,3,FALSE)),"")</f>
        <v/>
      </c>
      <c r="N989" s="143" t="str">
        <f>IF($J989&lt;&gt;"",IF(VLOOKUP($J989,INSTRUMENT_LIST!$L$10:$R$716,4,FALSE)=0,"",VLOOKUP($J989,INSTRUMENT_LIST!$L$10:$R$716,4,FALSE)),"")&amp;" "&amp;IF($J989&lt;&gt;"",IF(VLOOKUP($J989,INSTRUMENT_LIST!$L$10:$R$716,5,FALSE)=0,"",SUBSTITUTE(VLOOKUP($J989,INSTRUMENT_LIST!$L$10:$R$716,5,FALSE),"LOCAL CONTROL STATION","LCS")),"")</f>
        <v xml:space="preserve"> </v>
      </c>
      <c r="O989" s="143" t="str">
        <f>IF($J989&lt;&gt;"",IF(VLOOKUP($J989,INSTRUMENT_LIST!$L$10:$R$716,6,FALSE)=0,"",VLOOKUP($J989,INSTRUMENT_LIST!$L$10:$R$716,6,FALSE)),"")</f>
        <v/>
      </c>
      <c r="P989" s="143" t="str">
        <f>IF($J989&lt;&gt;"",IF(VLOOKUP($J989,INSTRUMENT_LIST!$L$10:$R$716,7,FALSE)=0,"",VLOOKUP($J989,INSTRUMENT_LIST!$L$10:$R$716,7,FALSE)),"")</f>
        <v/>
      </c>
      <c r="Q989" s="143" t="str">
        <f t="shared" si="363"/>
        <v xml:space="preserve">  </v>
      </c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68" t="str">
        <f t="shared" si="364"/>
        <v>CAT6_.2/14</v>
      </c>
      <c r="AC989" s="26"/>
      <c r="AD989" s="26"/>
      <c r="AE989" s="69" t="str">
        <f t="shared" si="365"/>
        <v>SL3-BH-RCP1</v>
      </c>
    </row>
    <row r="990" spans="1:31" s="36" customFormat="1" ht="15" customHeight="1" x14ac:dyDescent="0.25">
      <c r="A990" s="595" t="s">
        <v>9</v>
      </c>
      <c r="B990" s="253" t="s">
        <v>373</v>
      </c>
      <c r="C990" s="146"/>
      <c r="D990" s="66"/>
      <c r="E990" s="66" t="s">
        <v>1142</v>
      </c>
      <c r="F990" s="29" t="str">
        <f>IFERROR(CONCATENATE(VLOOKUP(G990,'LOOK-UP TABLES'!$E$9:$J$101,5,FALSE),C990,D990,VLOOKUP(G990,'LOOK-UP TABLES'!$E$9:$J$101,6,FALSE),E990),"")</f>
        <v/>
      </c>
      <c r="G990" s="29" t="s">
        <v>2316</v>
      </c>
      <c r="H990" s="26" t="s">
        <v>1112</v>
      </c>
      <c r="I990" s="29"/>
      <c r="J990" s="21"/>
      <c r="K990" s="26" t="str">
        <f t="shared" ref="K990:K991" si="366">IF(J990&lt;&gt;"",CONCATENATE(J990,L990),"SPARE")</f>
        <v>SPARE</v>
      </c>
      <c r="L990" s="67"/>
      <c r="M990" s="143" t="str">
        <f>IF($J990&lt;&gt;"",IF(VLOOKUP($J990,INSTRUMENT_LIST!$L$10:$R$716,3,FALSE)=0,"",VLOOKUP($J990,INSTRUMENT_LIST!$L$10:$R$716,3,FALSE)),"")</f>
        <v/>
      </c>
      <c r="N990" s="143" t="str">
        <f>IF($J990&lt;&gt;"",IF(VLOOKUP($J990,INSTRUMENT_LIST!$L$10:$R$716,4,FALSE)=0,"",VLOOKUP($J990,INSTRUMENT_LIST!$L$10:$R$716,4,FALSE)),"")&amp;" "&amp;IF($J990&lt;&gt;"",IF(VLOOKUP($J990,INSTRUMENT_LIST!$L$10:$R$716,5,FALSE)=0,"",SUBSTITUTE(VLOOKUP($J990,INSTRUMENT_LIST!$L$10:$R$716,5,FALSE),"LOCAL CONTROL STATION","LCS")),"")</f>
        <v xml:space="preserve"> </v>
      </c>
      <c r="O990" s="143" t="str">
        <f>IF($J990&lt;&gt;"",IF(VLOOKUP($J990,INSTRUMENT_LIST!$L$10:$R$716,6,FALSE)=0,"",VLOOKUP($J990,INSTRUMENT_LIST!$L$10:$R$716,6,FALSE)),"")</f>
        <v/>
      </c>
      <c r="P990" s="143" t="str">
        <f>IF($J990&lt;&gt;"",IF(VLOOKUP($J990,INSTRUMENT_LIST!$L$10:$R$716,7,FALSE)=0,"",VLOOKUP($J990,INSTRUMENT_LIST!$L$10:$R$716,7,FALSE)),"")</f>
        <v/>
      </c>
      <c r="Q990" s="143" t="str">
        <f t="shared" ref="Q990:Q991" si="367">CONCATENATE(M990,IF(M990&lt;&gt;""," ",""),N990,IF(N990&lt;&gt;""," ",""),O990,IF(O990&lt;&gt;""," ",""),P990,IF(P990&lt;&gt;""," ",""))</f>
        <v xml:space="preserve">  </v>
      </c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68" t="str">
        <f t="shared" ref="AB990:AB991" si="368">IF((OR(H990="AI",H990="AO")),CONCATENATE(H990,"_",C990,D990,"_CH[",E990,"]"),CONCATENATE(H990,"_",C990,D990,".",E990))</f>
        <v>CAT6_.2/15</v>
      </c>
      <c r="AC990" s="26"/>
      <c r="AD990" s="26"/>
      <c r="AE990" s="69" t="str">
        <f t="shared" ref="AE990:AE991" si="369">B990</f>
        <v>SL3-BH-RCP1</v>
      </c>
    </row>
    <row r="991" spans="1:31" s="36" customFormat="1" ht="15" customHeight="1" x14ac:dyDescent="0.25">
      <c r="A991" s="595" t="s">
        <v>9</v>
      </c>
      <c r="B991" s="253" t="s">
        <v>373</v>
      </c>
      <c r="C991" s="146"/>
      <c r="D991" s="66"/>
      <c r="E991" s="66" t="s">
        <v>1143</v>
      </c>
      <c r="F991" s="29" t="str">
        <f>IFERROR(CONCATENATE(VLOOKUP(G991,'LOOK-UP TABLES'!$E$9:$J$101,5,FALSE),C991,D991,VLOOKUP(G991,'LOOK-UP TABLES'!$E$9:$J$101,6,FALSE),E991),"")</f>
        <v/>
      </c>
      <c r="G991" s="29" t="s">
        <v>2316</v>
      </c>
      <c r="H991" s="26" t="s">
        <v>1112</v>
      </c>
      <c r="I991" s="29"/>
      <c r="J991" s="21"/>
      <c r="K991" s="26" t="str">
        <f t="shared" si="366"/>
        <v>SPARE</v>
      </c>
      <c r="L991" s="67"/>
      <c r="M991" s="143" t="str">
        <f>IF($J991&lt;&gt;"",IF(VLOOKUP($J991,INSTRUMENT_LIST!$L$10:$R$716,3,FALSE)=0,"",VLOOKUP($J991,INSTRUMENT_LIST!$L$10:$R$716,3,FALSE)),"")</f>
        <v/>
      </c>
      <c r="N991" s="143" t="str">
        <f>IF($J991&lt;&gt;"",IF(VLOOKUP($J991,INSTRUMENT_LIST!$L$10:$R$716,4,FALSE)=0,"",VLOOKUP($J991,INSTRUMENT_LIST!$L$10:$R$716,4,FALSE)),"")&amp;" "&amp;IF($J991&lt;&gt;"",IF(VLOOKUP($J991,INSTRUMENT_LIST!$L$10:$R$716,5,FALSE)=0,"",SUBSTITUTE(VLOOKUP($J991,INSTRUMENT_LIST!$L$10:$R$716,5,FALSE),"LOCAL CONTROL STATION","LCS")),"")</f>
        <v xml:space="preserve"> </v>
      </c>
      <c r="O991" s="143" t="str">
        <f>IF($J991&lt;&gt;"",IF(VLOOKUP($J991,INSTRUMENT_LIST!$L$10:$R$716,6,FALSE)=0,"",VLOOKUP($J991,INSTRUMENT_LIST!$L$10:$R$716,6,FALSE)),"")</f>
        <v/>
      </c>
      <c r="P991" s="143" t="str">
        <f>IF($J991&lt;&gt;"",IF(VLOOKUP($J991,INSTRUMENT_LIST!$L$10:$R$716,7,FALSE)=0,"",VLOOKUP($J991,INSTRUMENT_LIST!$L$10:$R$716,7,FALSE)),"")</f>
        <v/>
      </c>
      <c r="Q991" s="143" t="str">
        <f t="shared" si="367"/>
        <v xml:space="preserve">  </v>
      </c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68" t="str">
        <f t="shared" si="368"/>
        <v>CAT6_.2/16</v>
      </c>
      <c r="AC991" s="26"/>
      <c r="AD991" s="26"/>
      <c r="AE991" s="69" t="str">
        <f t="shared" si="369"/>
        <v>SL3-BH-RCP1</v>
      </c>
    </row>
    <row r="992" spans="1:31" ht="15" customHeight="1" x14ac:dyDescent="0.25">
      <c r="C992" s="57"/>
      <c r="D992" s="52"/>
      <c r="E992" s="52"/>
      <c r="J992" s="22"/>
      <c r="M992" s="77"/>
      <c r="N992" s="77"/>
      <c r="O992" s="77"/>
      <c r="P992" s="36"/>
    </row>
    <row r="993" spans="1:35" ht="15" customHeight="1" x14ac:dyDescent="0.25">
      <c r="C993" s="57"/>
      <c r="D993" s="52"/>
      <c r="E993" s="52"/>
      <c r="J993" s="22"/>
      <c r="M993" s="77"/>
      <c r="N993" s="77"/>
      <c r="O993" s="77"/>
      <c r="P993" s="36"/>
    </row>
    <row r="994" spans="1:35" x14ac:dyDescent="0.25">
      <c r="A994" s="277"/>
      <c r="B994" s="618" t="s">
        <v>76</v>
      </c>
      <c r="C994" s="278"/>
      <c r="D994" s="279"/>
      <c r="E994" s="279"/>
      <c r="F994" s="279"/>
      <c r="G994" s="279"/>
      <c r="H994" s="279"/>
      <c r="I994" s="279"/>
      <c r="J994" s="280"/>
      <c r="K994" s="280"/>
      <c r="L994" s="281"/>
      <c r="M994" s="279"/>
      <c r="N994" s="279"/>
      <c r="O994" s="279"/>
      <c r="P994" s="279"/>
      <c r="Q994" s="618" t="s">
        <v>1333</v>
      </c>
      <c r="R994" s="279"/>
      <c r="S994" s="279"/>
      <c r="T994" s="279"/>
      <c r="U994" s="279"/>
      <c r="V994" s="279"/>
      <c r="W994" s="279"/>
      <c r="X994" s="279"/>
      <c r="Y994" s="279"/>
      <c r="Z994" s="279"/>
      <c r="AA994" s="279"/>
      <c r="AB994" s="279"/>
      <c r="AC994" s="280"/>
      <c r="AD994" s="280"/>
      <c r="AE994" s="278"/>
    </row>
    <row r="995" spans="1:35" x14ac:dyDescent="0.25">
      <c r="A995" s="277"/>
      <c r="B995" s="618"/>
      <c r="C995" s="278"/>
      <c r="D995" s="279"/>
      <c r="E995" s="279"/>
      <c r="F995" s="279"/>
      <c r="G995" s="279"/>
      <c r="H995" s="279"/>
      <c r="I995" s="279"/>
      <c r="J995" s="280"/>
      <c r="K995" s="280"/>
      <c r="L995" s="281"/>
      <c r="M995" s="279"/>
      <c r="N995" s="279"/>
      <c r="O995" s="279"/>
      <c r="P995" s="279"/>
      <c r="Q995" s="618"/>
      <c r="R995" s="279"/>
      <c r="S995" s="279"/>
      <c r="T995" s="279"/>
      <c r="U995" s="279"/>
      <c r="V995" s="279"/>
      <c r="W995" s="279"/>
      <c r="X995" s="279"/>
      <c r="Y995" s="279"/>
      <c r="Z995" s="279"/>
      <c r="AA995" s="279"/>
      <c r="AB995" s="279"/>
      <c r="AC995" s="280"/>
      <c r="AD995" s="280"/>
      <c r="AE995" s="278"/>
    </row>
    <row r="997" spans="1:35" ht="15" customHeight="1" x14ac:dyDescent="0.25">
      <c r="A997" s="144" t="s">
        <v>9</v>
      </c>
      <c r="B997" s="252" t="s">
        <v>76</v>
      </c>
      <c r="C997" s="64">
        <v>14</v>
      </c>
      <c r="D997" s="341" t="s">
        <v>786</v>
      </c>
      <c r="E997" s="61"/>
      <c r="F997" s="340" t="str">
        <f>IFERROR(CONCATENATE(VLOOKUP(G997,'LOOK-UP TABLES'!$E$5:$J$101,5,FALSE),C997,D997,VLOOKUP(G997,'LOOK-UP TABLES'!$E$5:$J$101,6,FALSE),E997),"")</f>
        <v>AENT-1400</v>
      </c>
      <c r="G997" s="61" t="s">
        <v>953</v>
      </c>
      <c r="H997" s="340"/>
      <c r="I997" s="61" t="s">
        <v>793</v>
      </c>
      <c r="J997" s="344"/>
      <c r="K997" s="344"/>
      <c r="L997" s="345"/>
      <c r="M997" s="340"/>
      <c r="N997" s="340"/>
      <c r="O997" s="61"/>
      <c r="P997" s="61"/>
      <c r="Q997" s="61" t="s">
        <v>954</v>
      </c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4"/>
      <c r="AD997" s="65"/>
      <c r="AE997" s="38" t="str">
        <f t="shared" ref="AE997:AE1006" si="370">B997</f>
        <v>SL3-BC-RCP1</v>
      </c>
      <c r="AF997"/>
      <c r="AG997"/>
      <c r="AH997"/>
      <c r="AI997"/>
    </row>
    <row r="998" spans="1:35" ht="15" customHeight="1" x14ac:dyDescent="0.25">
      <c r="A998" s="144" t="s">
        <v>9</v>
      </c>
      <c r="B998" s="252" t="s">
        <v>76</v>
      </c>
      <c r="C998" s="64">
        <v>14</v>
      </c>
      <c r="D998" s="341" t="s">
        <v>645</v>
      </c>
      <c r="E998" s="61"/>
      <c r="F998" s="340" t="str">
        <f>IFERROR(CONCATENATE(VLOOKUP(G998,'LOOK-UP TABLES'!$E$5:$J$101,5,FALSE),C998,D998,VLOOKUP(G998,'LOOK-UP TABLES'!$E$5:$J$101,6,FALSE),E998),"")</f>
        <v>FPD-1401</v>
      </c>
      <c r="G998" s="61" t="s">
        <v>955</v>
      </c>
      <c r="H998" s="340"/>
      <c r="I998" s="61"/>
      <c r="J998" s="344"/>
      <c r="K998" s="344"/>
      <c r="L998" s="345"/>
      <c r="M998" s="340" t="s">
        <v>956</v>
      </c>
      <c r="N998" s="340"/>
      <c r="O998" s="61"/>
      <c r="P998" s="61"/>
      <c r="Q998" s="308" t="str">
        <f t="shared" ref="Q998:Q1006" si="371">CONCATENATE(M998,IF(M998&lt;&gt;""," ",""),N998,IF(N998&lt;&gt;""," ",""),O998,IF(O998&lt;&gt;""," ",""),P998,IF(P998&lt;&gt;""," ",""))</f>
        <v xml:space="preserve">Power Distribution </v>
      </c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4"/>
      <c r="AD998" s="65"/>
      <c r="AE998" s="38" t="str">
        <f t="shared" si="370"/>
        <v>SL3-BC-RCP1</v>
      </c>
      <c r="AF998"/>
      <c r="AG998"/>
      <c r="AH998"/>
      <c r="AI998"/>
    </row>
    <row r="999" spans="1:35" ht="15" customHeight="1" x14ac:dyDescent="0.25">
      <c r="A999" s="276" t="s">
        <v>9</v>
      </c>
      <c r="B999" s="261" t="s">
        <v>76</v>
      </c>
      <c r="C999" s="146">
        <v>14</v>
      </c>
      <c r="D999" s="73" t="s">
        <v>645</v>
      </c>
      <c r="E999" s="73" t="s">
        <v>786</v>
      </c>
      <c r="F999" s="29" t="str">
        <f>IFERROR(CONCATENATE(VLOOKUP(G999,'LOOK-UP TABLES'!$E$9:$J$101,5,FALSE),C999,D999,VLOOKUP(G999,'LOOK-UP TABLES'!$E$9:$J$101,6,FALSE),E999),"")</f>
        <v>I_1401-00</v>
      </c>
      <c r="G999" s="74" t="s">
        <v>957</v>
      </c>
      <c r="H999" s="26" t="str">
        <f>IFERROR(VLOOKUP(G999,'LOOK-UP TABLES'!$E$9:$J$101,2,FALSE),"")</f>
        <v>SDI</v>
      </c>
      <c r="I999" s="29" t="str">
        <f>IFERROR(VLOOKUP(G999,'LOOK-UP TABLES'!$E$9:$J$101,3,FALSE),"")</f>
        <v>24VDC</v>
      </c>
      <c r="J999" s="75"/>
      <c r="K999" s="511" t="str">
        <f t="shared" ref="K999:K1006" si="372">IF(J999&lt;&gt;"",CONCATENATE(J999,L999),"SPARE")</f>
        <v>SPARE</v>
      </c>
      <c r="L999" s="76"/>
      <c r="M999" s="143" t="s">
        <v>61</v>
      </c>
      <c r="N999" s="143" t="s">
        <v>66</v>
      </c>
      <c r="O999" s="143" t="s">
        <v>1032</v>
      </c>
      <c r="P999" s="143" t="s">
        <v>1147</v>
      </c>
      <c r="Q999" s="143" t="str">
        <f t="shared" si="371"/>
        <v xml:space="preserve">Shiploader 3 Boom Conveyor Safety Stop  ESR1 Relay Feedback </v>
      </c>
      <c r="R999" s="161"/>
      <c r="S999" s="161"/>
      <c r="T999" s="161"/>
      <c r="U999" s="161"/>
      <c r="V999" s="161"/>
      <c r="W999" s="161"/>
      <c r="X999" s="161"/>
      <c r="Y999" s="161"/>
      <c r="Z999" s="161"/>
      <c r="AA999" s="161"/>
      <c r="AB999" s="68" t="str">
        <f t="shared" ref="AB999:AB1006" si="373">IF((OR(H999="AI",H999="AO")),CONCATENATE(H999,"_",C999,D999,"_CH[",E999,"]"),CONCATENATE(H999,"_",C999,D999,".",E999))</f>
        <v>SDI_1401.00</v>
      </c>
      <c r="AC999" s="75"/>
      <c r="AD999" s="75"/>
      <c r="AE999" s="38" t="str">
        <f t="shared" si="370"/>
        <v>SL3-BC-RCP1</v>
      </c>
      <c r="AF999"/>
      <c r="AG999"/>
      <c r="AH999"/>
      <c r="AI999"/>
    </row>
    <row r="1000" spans="1:35" ht="15" customHeight="1" x14ac:dyDescent="0.25">
      <c r="A1000" s="276" t="s">
        <v>9</v>
      </c>
      <c r="B1000" s="261" t="s">
        <v>76</v>
      </c>
      <c r="C1000" s="146">
        <v>14</v>
      </c>
      <c r="D1000" s="73" t="s">
        <v>645</v>
      </c>
      <c r="E1000" s="73" t="s">
        <v>645</v>
      </c>
      <c r="F1000" s="29" t="str">
        <f>IFERROR(CONCATENATE(VLOOKUP(G1000,'LOOK-UP TABLES'!$E$9:$J$101,5,FALSE),C1000,D1000,VLOOKUP(G1000,'LOOK-UP TABLES'!$E$9:$J$101,6,FALSE),E1000),"")</f>
        <v>I_1401-01</v>
      </c>
      <c r="G1000" s="74" t="s">
        <v>957</v>
      </c>
      <c r="H1000" s="26" t="str">
        <f>IFERROR(VLOOKUP(G1000,'LOOK-UP TABLES'!$E$9:$J$101,2,FALSE),"")</f>
        <v>SDI</v>
      </c>
      <c r="I1000" s="29" t="str">
        <f>IFERROR(VLOOKUP(G1000,'LOOK-UP TABLES'!$E$9:$J$101,3,FALSE),"")</f>
        <v>24VDC</v>
      </c>
      <c r="J1000" s="75"/>
      <c r="K1000" s="511" t="str">
        <f t="shared" ref="K1000" si="374">IF(J1000&lt;&gt;"",CONCATENATE(J1000,L1000),"SPARE")</f>
        <v>SPARE</v>
      </c>
      <c r="L1000" s="76"/>
      <c r="M1000" s="143" t="s">
        <v>61</v>
      </c>
      <c r="N1000" s="143" t="s">
        <v>66</v>
      </c>
      <c r="O1000" s="143" t="s">
        <v>1032</v>
      </c>
      <c r="P1000" s="143" t="s">
        <v>1150</v>
      </c>
      <c r="Q1000" s="143" t="str">
        <f t="shared" si="371"/>
        <v xml:space="preserve">Shiploader 3 Boom Conveyor Safety Stop  ESR2 Relay Feedback </v>
      </c>
      <c r="R1000" s="161"/>
      <c r="S1000" s="161"/>
      <c r="T1000" s="161"/>
      <c r="U1000" s="161"/>
      <c r="V1000" s="161"/>
      <c r="W1000" s="161"/>
      <c r="X1000" s="161"/>
      <c r="Y1000" s="161"/>
      <c r="Z1000" s="161"/>
      <c r="AA1000" s="161"/>
      <c r="AB1000" s="68" t="str">
        <f t="shared" si="373"/>
        <v>SDI_1401.01</v>
      </c>
      <c r="AC1000" s="75"/>
      <c r="AD1000" s="75"/>
      <c r="AE1000" s="38" t="str">
        <f t="shared" si="370"/>
        <v>SL3-BC-RCP1</v>
      </c>
      <c r="AF1000"/>
      <c r="AG1000"/>
      <c r="AH1000"/>
      <c r="AI1000"/>
    </row>
    <row r="1001" spans="1:35" ht="15" customHeight="1" x14ac:dyDescent="0.25">
      <c r="A1001" s="276" t="s">
        <v>9</v>
      </c>
      <c r="B1001" s="261" t="s">
        <v>76</v>
      </c>
      <c r="C1001" s="146">
        <v>14</v>
      </c>
      <c r="D1001" s="73" t="s">
        <v>645</v>
      </c>
      <c r="E1001" s="73" t="s">
        <v>660</v>
      </c>
      <c r="F1001" s="29" t="str">
        <f>IFERROR(CONCATENATE(VLOOKUP(G1001,'LOOK-UP TABLES'!$E$9:$J$101,5,FALSE),C1001,D1001,VLOOKUP(G1001,'LOOK-UP TABLES'!$E$9:$J$101,6,FALSE),E1001),"")</f>
        <v>I_1401-02</v>
      </c>
      <c r="G1001" s="74" t="s">
        <v>957</v>
      </c>
      <c r="H1001" s="26" t="str">
        <f>IFERROR(VLOOKUP(G1001,'LOOK-UP TABLES'!$E$9:$J$101,2,FALSE),"")</f>
        <v>SDI</v>
      </c>
      <c r="I1001" s="29" t="str">
        <f>IFERROR(VLOOKUP(G1001,'LOOK-UP TABLES'!$E$9:$J$101,3,FALSE),"")</f>
        <v>24VDC</v>
      </c>
      <c r="J1001" s="21"/>
      <c r="K1001" s="75" t="str">
        <f t="shared" si="372"/>
        <v>SPARE</v>
      </c>
      <c r="L1001" s="76"/>
      <c r="M1001" s="143"/>
      <c r="N1001" s="143" t="str">
        <f>IF($J1001&lt;&gt;"",IF(VLOOKUP($J1001,INSTRUMENT_LIST!$L$10:$R$716,4,FALSE)=0,"",VLOOKUP($J1001,INSTRUMENT_LIST!$L$10:$R$716,4,FALSE)),"")&amp;" "&amp;IF($J1001&lt;&gt;"",IF(VLOOKUP($J1001,INSTRUMENT_LIST!$L$10:$R$716,5,FALSE)=0,"",SUBSTITUTE(VLOOKUP($J1001,INSTRUMENT_LIST!$L$10:$R$716,5,FALSE),"LOCAL CONTROL STATION","LCS")),"")</f>
        <v xml:space="preserve"> </v>
      </c>
      <c r="O1001" s="143" t="str">
        <f>IF($J1001&lt;&gt;"",IF(VLOOKUP($J1001,INSTRUMENT_LIST!$L$10:$R$716,6,FALSE)=0,"",VLOOKUP($J1001,INSTRUMENT_LIST!$L$10:$R$716,6,FALSE)),"")</f>
        <v/>
      </c>
      <c r="P1001" s="143" t="str">
        <f>IF($J1001&lt;&gt;"",IF(VLOOKUP($J1001,INSTRUMENT_LIST!$L$10:$R$716,7,FALSE)=0,"",VLOOKUP($J1001,INSTRUMENT_LIST!$L$10:$R$716,7,FALSE)),"")</f>
        <v/>
      </c>
      <c r="Q1001" s="143" t="str">
        <f t="shared" si="371"/>
        <v xml:space="preserve">  </v>
      </c>
      <c r="R1001" s="161"/>
      <c r="S1001" s="161"/>
      <c r="T1001" s="161"/>
      <c r="U1001" s="161"/>
      <c r="V1001" s="161"/>
      <c r="W1001" s="161"/>
      <c r="X1001" s="161"/>
      <c r="Y1001" s="161"/>
      <c r="Z1001" s="161"/>
      <c r="AA1001" s="161"/>
      <c r="AB1001" s="68" t="str">
        <f t="shared" si="373"/>
        <v>SDI_1401.02</v>
      </c>
      <c r="AC1001" s="75"/>
      <c r="AD1001" s="75"/>
      <c r="AE1001" s="38" t="str">
        <f t="shared" si="370"/>
        <v>SL3-BC-RCP1</v>
      </c>
      <c r="AF1001"/>
      <c r="AG1001"/>
      <c r="AH1001"/>
      <c r="AI1001"/>
    </row>
    <row r="1002" spans="1:35" ht="15" customHeight="1" x14ac:dyDescent="0.25">
      <c r="A1002" s="276" t="s">
        <v>9</v>
      </c>
      <c r="B1002" s="261" t="s">
        <v>76</v>
      </c>
      <c r="C1002" s="146">
        <v>14</v>
      </c>
      <c r="D1002" s="73" t="s">
        <v>645</v>
      </c>
      <c r="E1002" s="73" t="s">
        <v>661</v>
      </c>
      <c r="F1002" s="29" t="str">
        <f>IFERROR(CONCATENATE(VLOOKUP(G1002,'LOOK-UP TABLES'!$E$9:$J$101,5,FALSE),C1002,D1002,VLOOKUP(G1002,'LOOK-UP TABLES'!$E$9:$J$101,6,FALSE),E1002),"")</f>
        <v>I_1401-03</v>
      </c>
      <c r="G1002" s="74" t="s">
        <v>957</v>
      </c>
      <c r="H1002" s="26" t="str">
        <f>IFERROR(VLOOKUP(G1002,'LOOK-UP TABLES'!$E$9:$J$101,2,FALSE),"")</f>
        <v>SDI</v>
      </c>
      <c r="I1002" s="29" t="str">
        <f>IFERROR(VLOOKUP(G1002,'LOOK-UP TABLES'!$E$9:$J$101,3,FALSE),"")</f>
        <v>24VDC</v>
      </c>
      <c r="J1002" s="21"/>
      <c r="K1002" s="75" t="str">
        <f t="shared" si="372"/>
        <v>SPARE</v>
      </c>
      <c r="L1002" s="76"/>
      <c r="M1002" s="143"/>
      <c r="N1002" s="143" t="str">
        <f>IF($J1002&lt;&gt;"",IF(VLOOKUP($J1002,INSTRUMENT_LIST!$L$10:$R$716,4,FALSE)=0,"",VLOOKUP($J1002,INSTRUMENT_LIST!$L$10:$R$716,4,FALSE)),"")&amp;" "&amp;IF($J1002&lt;&gt;"",IF(VLOOKUP($J1002,INSTRUMENT_LIST!$L$10:$R$716,5,FALSE)=0,"",SUBSTITUTE(VLOOKUP($J1002,INSTRUMENT_LIST!$L$10:$R$716,5,FALSE),"LOCAL CONTROL STATION","LCS")),"")</f>
        <v xml:space="preserve"> </v>
      </c>
      <c r="O1002" s="143" t="str">
        <f>IF($J1002&lt;&gt;"",IF(VLOOKUP($J1002,INSTRUMENT_LIST!$L$10:$R$716,6,FALSE)=0,"",VLOOKUP($J1002,INSTRUMENT_LIST!$L$10:$R$716,6,FALSE)),"")</f>
        <v/>
      </c>
      <c r="P1002" s="143" t="str">
        <f>IF($J1002&lt;&gt;"",IF(VLOOKUP($J1002,INSTRUMENT_LIST!$L$10:$R$716,7,FALSE)=0,"",VLOOKUP($J1002,INSTRUMENT_LIST!$L$10:$R$716,7,FALSE)),"")</f>
        <v/>
      </c>
      <c r="Q1002" s="143" t="str">
        <f t="shared" si="371"/>
        <v xml:space="preserve">  </v>
      </c>
      <c r="R1002" s="161"/>
      <c r="S1002" s="161"/>
      <c r="T1002" s="161"/>
      <c r="U1002" s="161"/>
      <c r="V1002" s="161"/>
      <c r="W1002" s="161"/>
      <c r="X1002" s="161"/>
      <c r="Y1002" s="161"/>
      <c r="Z1002" s="161"/>
      <c r="AA1002" s="161"/>
      <c r="AB1002" s="68" t="str">
        <f t="shared" si="373"/>
        <v>SDI_1401.03</v>
      </c>
      <c r="AC1002" s="75"/>
      <c r="AD1002" s="75"/>
      <c r="AE1002" s="38" t="str">
        <f t="shared" si="370"/>
        <v>SL3-BC-RCP1</v>
      </c>
      <c r="AF1002"/>
      <c r="AG1002"/>
      <c r="AH1002"/>
      <c r="AI1002"/>
    </row>
    <row r="1003" spans="1:35" ht="15" customHeight="1" x14ac:dyDescent="0.25">
      <c r="A1003" s="276" t="s">
        <v>9</v>
      </c>
      <c r="B1003" s="261" t="s">
        <v>76</v>
      </c>
      <c r="C1003" s="146">
        <v>14</v>
      </c>
      <c r="D1003" s="73" t="s">
        <v>645</v>
      </c>
      <c r="E1003" s="73" t="s">
        <v>676</v>
      </c>
      <c r="F1003" s="29" t="str">
        <f>IFERROR(CONCATENATE(VLOOKUP(G1003,'LOOK-UP TABLES'!$E$9:$J$101,5,FALSE),C1003,D1003,VLOOKUP(G1003,'LOOK-UP TABLES'!$E$9:$J$101,6,FALSE),E1003),"")</f>
        <v>I_1401-04</v>
      </c>
      <c r="G1003" s="74" t="s">
        <v>957</v>
      </c>
      <c r="H1003" s="26" t="str">
        <f>IFERROR(VLOOKUP(G1003,'LOOK-UP TABLES'!$E$9:$J$101,2,FALSE),"")</f>
        <v>SDI</v>
      </c>
      <c r="I1003" s="29" t="str">
        <f>IFERROR(VLOOKUP(G1003,'LOOK-UP TABLES'!$E$9:$J$101,3,FALSE),"")</f>
        <v>24VDC</v>
      </c>
      <c r="J1003" s="21"/>
      <c r="K1003" s="75" t="str">
        <f t="shared" si="372"/>
        <v>SPARE</v>
      </c>
      <c r="L1003" s="76"/>
      <c r="M1003" s="143"/>
      <c r="N1003" s="143" t="str">
        <f>IF($J1003&lt;&gt;"",IF(VLOOKUP($J1003,INSTRUMENT_LIST!$L$10:$R$716,4,FALSE)=0,"",VLOOKUP($J1003,INSTRUMENT_LIST!$L$10:$R$716,4,FALSE)),"")&amp;" "&amp;IF($J1003&lt;&gt;"",IF(VLOOKUP($J1003,INSTRUMENT_LIST!$L$10:$R$716,5,FALSE)=0,"",SUBSTITUTE(VLOOKUP($J1003,INSTRUMENT_LIST!$L$10:$R$716,5,FALSE),"LOCAL CONTROL STATION","LCS")),"")</f>
        <v xml:space="preserve"> </v>
      </c>
      <c r="O1003" s="143" t="str">
        <f>IF($J1003&lt;&gt;"",IF(VLOOKUP($J1003,INSTRUMENT_LIST!$L$10:$R$716,6,FALSE)=0,"",VLOOKUP($J1003,INSTRUMENT_LIST!$L$10:$R$716,6,FALSE)),"")</f>
        <v/>
      </c>
      <c r="P1003" s="143" t="str">
        <f>IF($J1003&lt;&gt;"",IF(VLOOKUP($J1003,INSTRUMENT_LIST!$L$10:$R$716,7,FALSE)=0,"",VLOOKUP($J1003,INSTRUMENT_LIST!$L$10:$R$716,7,FALSE)),"")</f>
        <v/>
      </c>
      <c r="Q1003" s="143" t="str">
        <f t="shared" si="371"/>
        <v xml:space="preserve">  </v>
      </c>
      <c r="R1003" s="161"/>
      <c r="S1003" s="161"/>
      <c r="T1003" s="161"/>
      <c r="U1003" s="161"/>
      <c r="V1003" s="161"/>
      <c r="W1003" s="161"/>
      <c r="X1003" s="161"/>
      <c r="Y1003" s="161"/>
      <c r="Z1003" s="161"/>
      <c r="AA1003" s="161"/>
      <c r="AB1003" s="68" t="str">
        <f t="shared" si="373"/>
        <v>SDI_1401.04</v>
      </c>
      <c r="AC1003" s="75"/>
      <c r="AD1003" s="75"/>
      <c r="AE1003" s="38" t="str">
        <f t="shared" si="370"/>
        <v>SL3-BC-RCP1</v>
      </c>
      <c r="AF1003"/>
      <c r="AG1003"/>
      <c r="AH1003"/>
      <c r="AI1003"/>
    </row>
    <row r="1004" spans="1:35" ht="15" customHeight="1" x14ac:dyDescent="0.25">
      <c r="A1004" s="276" t="s">
        <v>9</v>
      </c>
      <c r="B1004" s="261" t="s">
        <v>76</v>
      </c>
      <c r="C1004" s="146">
        <v>14</v>
      </c>
      <c r="D1004" s="73" t="s">
        <v>645</v>
      </c>
      <c r="E1004" s="73" t="s">
        <v>678</v>
      </c>
      <c r="F1004" s="29" t="str">
        <f>IFERROR(CONCATENATE(VLOOKUP(G1004,'LOOK-UP TABLES'!$E$9:$J$101,5,FALSE),C1004,D1004,VLOOKUP(G1004,'LOOK-UP TABLES'!$E$9:$J$101,6,FALSE),E1004),"")</f>
        <v>I_1401-05</v>
      </c>
      <c r="G1004" s="74" t="s">
        <v>957</v>
      </c>
      <c r="H1004" s="26" t="str">
        <f>IFERROR(VLOOKUP(G1004,'LOOK-UP TABLES'!$E$9:$J$101,2,FALSE),"")</f>
        <v>SDI</v>
      </c>
      <c r="I1004" s="29" t="str">
        <f>IFERROR(VLOOKUP(G1004,'LOOK-UP TABLES'!$E$9:$J$101,3,FALSE),"")</f>
        <v>24VDC</v>
      </c>
      <c r="J1004" s="21"/>
      <c r="K1004" s="75" t="str">
        <f t="shared" si="372"/>
        <v>SPARE</v>
      </c>
      <c r="L1004" s="76"/>
      <c r="M1004" s="143" t="str">
        <f>IF($J1004&lt;&gt;"",IF(VLOOKUP($J1004,INSTRUMENT_LIST!$L$10:$R$716,3,FALSE)=0,"",VLOOKUP($J1004,INSTRUMENT_LIST!$L$10:$R$716,3,FALSE)),"")</f>
        <v/>
      </c>
      <c r="N1004" s="143" t="str">
        <f>IF($J1004&lt;&gt;"",IF(VLOOKUP($J1004,INSTRUMENT_LIST!$L$10:$R$716,4,FALSE)=0,"",VLOOKUP($J1004,INSTRUMENT_LIST!$L$10:$R$716,4,FALSE)),"")&amp;" "&amp;IF($J1004&lt;&gt;"",IF(VLOOKUP($J1004,INSTRUMENT_LIST!$L$10:$R$716,5,FALSE)=0,"",SUBSTITUTE(VLOOKUP($J1004,INSTRUMENT_LIST!$L$10:$R$716,5,FALSE),"LOCAL CONTROL STATION","LCS")),"")</f>
        <v xml:space="preserve"> </v>
      </c>
      <c r="O1004" s="143" t="str">
        <f>IF($J1004&lt;&gt;"",IF(VLOOKUP($J1004,INSTRUMENT_LIST!$L$10:$R$716,6,FALSE)=0,"",VLOOKUP($J1004,INSTRUMENT_LIST!$L$10:$R$716,6,FALSE)),"")</f>
        <v/>
      </c>
      <c r="P1004" s="143" t="str">
        <f>IF($J1004&lt;&gt;"",IF(VLOOKUP($J1004,INSTRUMENT_LIST!$L$10:$R$716,7,FALSE)=0,"",VLOOKUP($J1004,INSTRUMENT_LIST!$L$10:$R$716,7,FALSE)),"")</f>
        <v/>
      </c>
      <c r="Q1004" s="143" t="str">
        <f t="shared" si="371"/>
        <v xml:space="preserve">  </v>
      </c>
      <c r="R1004" s="161"/>
      <c r="S1004" s="161"/>
      <c r="T1004" s="161"/>
      <c r="U1004" s="161"/>
      <c r="V1004" s="161"/>
      <c r="W1004" s="161"/>
      <c r="X1004" s="161"/>
      <c r="Y1004" s="161"/>
      <c r="Z1004" s="161"/>
      <c r="AA1004" s="161"/>
      <c r="AB1004" s="68" t="str">
        <f t="shared" si="373"/>
        <v>SDI_1401.05</v>
      </c>
      <c r="AC1004" s="75"/>
      <c r="AD1004" s="75"/>
      <c r="AE1004" s="38" t="str">
        <f t="shared" si="370"/>
        <v>SL3-BC-RCP1</v>
      </c>
      <c r="AF1004"/>
      <c r="AG1004"/>
      <c r="AH1004"/>
      <c r="AI1004"/>
    </row>
    <row r="1005" spans="1:35" ht="15" customHeight="1" x14ac:dyDescent="0.25">
      <c r="A1005" s="276" t="s">
        <v>9</v>
      </c>
      <c r="B1005" s="261" t="s">
        <v>76</v>
      </c>
      <c r="C1005" s="146">
        <v>14</v>
      </c>
      <c r="D1005" s="73" t="s">
        <v>645</v>
      </c>
      <c r="E1005" s="73" t="s">
        <v>679</v>
      </c>
      <c r="F1005" s="29" t="str">
        <f>IFERROR(CONCATENATE(VLOOKUP(G1005,'LOOK-UP TABLES'!$E$9:$J$101,5,FALSE),C1005,D1005,VLOOKUP(G1005,'LOOK-UP TABLES'!$E$9:$J$101,6,FALSE),E1005),"")</f>
        <v>I_1401-06</v>
      </c>
      <c r="G1005" s="74" t="s">
        <v>957</v>
      </c>
      <c r="H1005" s="26" t="str">
        <f>IFERROR(VLOOKUP(G1005,'LOOK-UP TABLES'!$E$9:$J$101,2,FALSE),"")</f>
        <v>SDI</v>
      </c>
      <c r="I1005" s="29" t="str">
        <f>IFERROR(VLOOKUP(G1005,'LOOK-UP TABLES'!$E$9:$J$101,3,FALSE),"")</f>
        <v>24VDC</v>
      </c>
      <c r="J1005" s="21"/>
      <c r="K1005" s="75" t="str">
        <f t="shared" si="372"/>
        <v>SPARE</v>
      </c>
      <c r="L1005" s="76"/>
      <c r="M1005" s="143" t="str">
        <f>IF($J1005&lt;&gt;"",IF(VLOOKUP($J1005,INSTRUMENT_LIST!$L$10:$R$716,3,FALSE)=0,"",VLOOKUP($J1005,INSTRUMENT_LIST!$L$10:$R$716,3,FALSE)),"")</f>
        <v/>
      </c>
      <c r="N1005" s="143" t="str">
        <f>IF($J1005&lt;&gt;"",IF(VLOOKUP($J1005,INSTRUMENT_LIST!$L$10:$R$716,4,FALSE)=0,"",VLOOKUP($J1005,INSTRUMENT_LIST!$L$10:$R$716,4,FALSE)),"")&amp;" "&amp;IF($J1005&lt;&gt;"",IF(VLOOKUP($J1005,INSTRUMENT_LIST!$L$10:$R$716,5,FALSE)=0,"",SUBSTITUTE(VLOOKUP($J1005,INSTRUMENT_LIST!$L$10:$R$716,5,FALSE),"LOCAL CONTROL STATION","LCS")),"")</f>
        <v xml:space="preserve"> </v>
      </c>
      <c r="O1005" s="143" t="str">
        <f>IF($J1005&lt;&gt;"",IF(VLOOKUP($J1005,INSTRUMENT_LIST!$L$10:$R$716,6,FALSE)=0,"",VLOOKUP($J1005,INSTRUMENT_LIST!$L$10:$R$716,6,FALSE)),"")</f>
        <v/>
      </c>
      <c r="P1005" s="143" t="str">
        <f>IF($J1005&lt;&gt;"",IF(VLOOKUP($J1005,INSTRUMENT_LIST!$L$10:$R$716,7,FALSE)=0,"",VLOOKUP($J1005,INSTRUMENT_LIST!$L$10:$R$716,7,FALSE)),"")</f>
        <v/>
      </c>
      <c r="Q1005" s="143" t="str">
        <f t="shared" si="371"/>
        <v xml:space="preserve">  </v>
      </c>
      <c r="R1005" s="161"/>
      <c r="S1005" s="161"/>
      <c r="T1005" s="161"/>
      <c r="U1005" s="161"/>
      <c r="V1005" s="161"/>
      <c r="W1005" s="161"/>
      <c r="X1005" s="161"/>
      <c r="Y1005" s="161"/>
      <c r="Z1005" s="161"/>
      <c r="AA1005" s="161"/>
      <c r="AB1005" s="68" t="str">
        <f t="shared" si="373"/>
        <v>SDI_1401.06</v>
      </c>
      <c r="AC1005" s="75"/>
      <c r="AD1005" s="75"/>
      <c r="AE1005" s="38" t="str">
        <f t="shared" si="370"/>
        <v>SL3-BC-RCP1</v>
      </c>
      <c r="AF1005"/>
      <c r="AG1005"/>
      <c r="AH1005"/>
      <c r="AI1005"/>
    </row>
    <row r="1006" spans="1:35" ht="15" customHeight="1" x14ac:dyDescent="0.25">
      <c r="A1006" s="276" t="s">
        <v>9</v>
      </c>
      <c r="B1006" s="261" t="s">
        <v>76</v>
      </c>
      <c r="C1006" s="146">
        <v>14</v>
      </c>
      <c r="D1006" s="73" t="s">
        <v>645</v>
      </c>
      <c r="E1006" s="73" t="s">
        <v>680</v>
      </c>
      <c r="F1006" s="29" t="str">
        <f>IFERROR(CONCATENATE(VLOOKUP(G1006,'LOOK-UP TABLES'!$E$9:$J$101,5,FALSE),C1006,D1006,VLOOKUP(G1006,'LOOK-UP TABLES'!$E$9:$J$101,6,FALSE),E1006),"")</f>
        <v>I_1401-07</v>
      </c>
      <c r="G1006" s="74" t="s">
        <v>957</v>
      </c>
      <c r="H1006" s="26" t="str">
        <f>IFERROR(VLOOKUP(G1006,'LOOK-UP TABLES'!$E$9:$J$101,2,FALSE),"")</f>
        <v>SDI</v>
      </c>
      <c r="I1006" s="29" t="str">
        <f>IFERROR(VLOOKUP(G1006,'LOOK-UP TABLES'!$E$9:$J$101,3,FALSE),"")</f>
        <v>24VDC</v>
      </c>
      <c r="J1006" s="21"/>
      <c r="K1006" s="75" t="str">
        <f t="shared" si="372"/>
        <v>SPARE</v>
      </c>
      <c r="L1006" s="76"/>
      <c r="M1006" s="143" t="str">
        <f>IF($J1006&lt;&gt;"",IF(VLOOKUP($J1006,INSTRUMENT_LIST!$L$10:$R$716,3,FALSE)=0,"",VLOOKUP($J1006,INSTRUMENT_LIST!$L$10:$R$716,3,FALSE)),"")</f>
        <v/>
      </c>
      <c r="N1006" s="143" t="str">
        <f>IF($J1006&lt;&gt;"",IF(VLOOKUP($J1006,INSTRUMENT_LIST!$L$10:$R$716,4,FALSE)=0,"",VLOOKUP($J1006,INSTRUMENT_LIST!$L$10:$R$716,4,FALSE)),"")&amp;" "&amp;IF($J1006&lt;&gt;"",IF(VLOOKUP($J1006,INSTRUMENT_LIST!$L$10:$R$716,5,FALSE)=0,"",SUBSTITUTE(VLOOKUP($J1006,INSTRUMENT_LIST!$L$10:$R$716,5,FALSE),"LOCAL CONTROL STATION","LCS")),"")</f>
        <v xml:space="preserve"> </v>
      </c>
      <c r="O1006" s="143" t="str">
        <f>IF($J1006&lt;&gt;"",IF(VLOOKUP($J1006,INSTRUMENT_LIST!$L$10:$R$716,6,FALSE)=0,"",VLOOKUP($J1006,INSTRUMENT_LIST!$L$10:$R$716,6,FALSE)),"")</f>
        <v/>
      </c>
      <c r="P1006" s="143" t="str">
        <f>IF($J1006&lt;&gt;"",IF(VLOOKUP($J1006,INSTRUMENT_LIST!$L$10:$R$716,7,FALSE)=0,"",VLOOKUP($J1006,INSTRUMENT_LIST!$L$10:$R$716,7,FALSE)),"")</f>
        <v/>
      </c>
      <c r="Q1006" s="143" t="str">
        <f t="shared" si="371"/>
        <v xml:space="preserve">  </v>
      </c>
      <c r="R1006" s="161"/>
      <c r="S1006" s="161"/>
      <c r="T1006" s="161"/>
      <c r="U1006" s="161"/>
      <c r="V1006" s="161"/>
      <c r="W1006" s="161"/>
      <c r="X1006" s="161"/>
      <c r="Y1006" s="161"/>
      <c r="Z1006" s="161"/>
      <c r="AA1006" s="161"/>
      <c r="AB1006" s="68" t="str">
        <f t="shared" si="373"/>
        <v>SDI_1401.07</v>
      </c>
      <c r="AC1006" s="75"/>
      <c r="AD1006" s="75"/>
      <c r="AE1006" s="38" t="str">
        <f t="shared" si="370"/>
        <v>SL3-BC-RCP1</v>
      </c>
      <c r="AF1006"/>
      <c r="AG1006"/>
      <c r="AH1006"/>
      <c r="AI1006"/>
    </row>
    <row r="1007" spans="1:35" ht="15" customHeight="1" x14ac:dyDescent="0.25">
      <c r="A1007" s="73"/>
      <c r="B1007" s="266"/>
      <c r="C1007" s="267"/>
      <c r="D1007" s="268"/>
      <c r="E1007" s="269"/>
      <c r="F1007" s="269"/>
      <c r="G1007" s="269"/>
      <c r="H1007" s="346"/>
      <c r="I1007" s="269"/>
      <c r="J1007" s="347"/>
      <c r="K1007" s="348"/>
      <c r="L1007" s="349"/>
      <c r="M1007" s="346"/>
      <c r="N1007" s="346"/>
      <c r="O1007" s="269"/>
      <c r="P1007" s="269"/>
      <c r="Q1007" s="269"/>
      <c r="R1007" s="269"/>
      <c r="S1007" s="269"/>
      <c r="T1007" s="269"/>
      <c r="U1007" s="269"/>
      <c r="V1007" s="269"/>
      <c r="W1007" s="269"/>
      <c r="X1007" s="269"/>
      <c r="Y1007" s="269"/>
      <c r="Z1007" s="269"/>
      <c r="AA1007" s="269"/>
      <c r="AB1007" s="269"/>
      <c r="AC1007" s="267"/>
      <c r="AD1007" s="274"/>
      <c r="AF1007"/>
      <c r="AG1007"/>
      <c r="AH1007"/>
      <c r="AI1007"/>
    </row>
    <row r="1008" spans="1:35" ht="15" customHeight="1" x14ac:dyDescent="0.25">
      <c r="A1008" s="144" t="s">
        <v>9</v>
      </c>
      <c r="B1008" s="252" t="s">
        <v>76</v>
      </c>
      <c r="C1008" s="64">
        <v>14</v>
      </c>
      <c r="D1008" s="60" t="str">
        <f>D1009</f>
        <v>02</v>
      </c>
      <c r="E1008" s="61"/>
      <c r="F1008" s="340" t="str">
        <f>IFERROR(CONCATENATE(VLOOKUP(G1008,'LOOK-UP TABLES'!$E$5:$J$101,5,FALSE),C1008,D1008,VLOOKUP(G1008,'LOOK-UP TABLES'!$E$5:$J$101,6,FALSE),E1008),"")</f>
        <v>FPD-1402</v>
      </c>
      <c r="G1008" s="61" t="s">
        <v>955</v>
      </c>
      <c r="H1008" s="340"/>
      <c r="I1008" s="61"/>
      <c r="J1008" s="344"/>
      <c r="K1008" s="344"/>
      <c r="L1008" s="345"/>
      <c r="M1008" s="340" t="s">
        <v>956</v>
      </c>
      <c r="N1008" s="340"/>
      <c r="O1008" s="61"/>
      <c r="P1008" s="61"/>
      <c r="Q1008" s="308" t="str">
        <f t="shared" ref="Q1008:Q1016" si="375">CONCATENATE(M1008,IF(M1008&lt;&gt;""," ",""),N1008,IF(N1008&lt;&gt;""," ",""),O1008,IF(O1008&lt;&gt;""," ",""),P1008,IF(P1008&lt;&gt;""," ",""))</f>
        <v xml:space="preserve">Power Distribution </v>
      </c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4"/>
      <c r="AD1008" s="65"/>
      <c r="AE1008" s="38" t="str">
        <f t="shared" ref="AE1008:AE1016" si="376">B1008</f>
        <v>SL3-BC-RCP1</v>
      </c>
      <c r="AF1008"/>
      <c r="AG1008"/>
      <c r="AH1008"/>
      <c r="AI1008"/>
    </row>
    <row r="1009" spans="1:35" ht="15" customHeight="1" x14ac:dyDescent="0.25">
      <c r="A1009" s="276" t="s">
        <v>9</v>
      </c>
      <c r="B1009" s="261" t="s">
        <v>76</v>
      </c>
      <c r="C1009" s="146">
        <v>14</v>
      </c>
      <c r="D1009" s="73" t="s">
        <v>660</v>
      </c>
      <c r="E1009" s="73" t="s">
        <v>786</v>
      </c>
      <c r="F1009" s="29" t="str">
        <f>IFERROR(CONCATENATE(VLOOKUP(G1009,'LOOK-UP TABLES'!$E$9:$J$101,5,FALSE),C1009,D1009,VLOOKUP(G1009,'LOOK-UP TABLES'!$E$9:$J$101,6,FALSE),E1009),"")</f>
        <v>I_1402-00</v>
      </c>
      <c r="G1009" s="74" t="s">
        <v>957</v>
      </c>
      <c r="H1009" s="26" t="str">
        <f>IFERROR(VLOOKUP(G1009,'LOOK-UP TABLES'!$E$9:$J$101,2,FALSE),"")</f>
        <v>SDI</v>
      </c>
      <c r="I1009" s="29" t="str">
        <f>IFERROR(VLOOKUP(G1009,'LOOK-UP TABLES'!$E$9:$J$101,3,FALSE),"")</f>
        <v>24VDC</v>
      </c>
      <c r="J1009" s="75" t="s">
        <v>1334</v>
      </c>
      <c r="K1009" s="511" t="str">
        <f t="shared" ref="K1009:K1016" si="377">IF(J1009&lt;&gt;"",CONCATENATE(J1009,L1009),"SPARE")</f>
        <v>SL3-BC-PC1</v>
      </c>
      <c r="L1009" s="76"/>
      <c r="M1009" s="143" t="str">
        <f>IF($J1009&lt;&gt;"",IF(VLOOKUP($J1009,INSTRUMENT_LIST!$L$10:$R$716,3,FALSE)=0,"",VLOOKUP($J1009,INSTRUMENT_LIST!$L$10:$R$716,3,FALSE)),"")</f>
        <v>Shiploader 3</v>
      </c>
      <c r="N1009" s="143" t="str">
        <f>IF($J1009&lt;&gt;"",IF(VLOOKUP($J1009,INSTRUMENT_LIST!$L$10:$R$716,4,FALSE)=0,"",VLOOKUP($J1009,INSTRUMENT_LIST!$L$10:$R$716,4,FALSE)),"")&amp;" "&amp;IF($J1009&lt;&gt;"",IF(VLOOKUP($J1009,INSTRUMENT_LIST!$L$10:$R$716,5,FALSE)=0,"",SUBSTITUTE(VLOOKUP($J1009,INSTRUMENT_LIST!$L$10:$R$716,5,FALSE),"LOCAL CONTROL STATION","LCS")),"")</f>
        <v>Boom Conveyor Left Side, Tail End</v>
      </c>
      <c r="O1009" s="143" t="str">
        <f>IF($J1009&lt;&gt;"",IF(VLOOKUP($J1009,INSTRUMENT_LIST!$L$10:$R$716,6,FALSE)=0,"",VLOOKUP($J1009,INSTRUMENT_LIST!$L$10:$R$716,6,FALSE)),"")</f>
        <v>Emergency Stop</v>
      </c>
      <c r="P1009" s="143" t="str">
        <f>IF($J1009&lt;&gt;"",IF(VLOOKUP($J1009,INSTRUMENT_LIST!$L$10:$R$716,7,FALSE)=0,"",VLOOKUP($J1009,INSTRUMENT_LIST!$L$10:$R$716,7,FALSE)),"")</f>
        <v>Pull Cord</v>
      </c>
      <c r="Q1009" s="143" t="str">
        <f t="shared" si="375"/>
        <v xml:space="preserve">Shiploader 3 Boom Conveyor Left Side, Tail End Emergency Stop Pull Cord </v>
      </c>
      <c r="R1009" s="161"/>
      <c r="S1009" s="161"/>
      <c r="T1009" s="161"/>
      <c r="U1009" s="161"/>
      <c r="V1009" s="161"/>
      <c r="W1009" s="161"/>
      <c r="X1009" s="161"/>
      <c r="Y1009" s="161"/>
      <c r="Z1009" s="161"/>
      <c r="AA1009" s="161"/>
      <c r="AB1009" s="68" t="str">
        <f t="shared" ref="AB1009:AB1016" si="378">IF((OR(H1009="AI",H1009="AO")),CONCATENATE(H1009,"_",C1009,D1009,"_CH[",E1009,"]"),CONCATENATE(H1009,"_",C1009,D1009,".",E1009))</f>
        <v>SDI_1402.00</v>
      </c>
      <c r="AC1009" s="75"/>
      <c r="AD1009" s="75"/>
      <c r="AE1009" s="38" t="str">
        <f t="shared" si="376"/>
        <v>SL3-BC-RCP1</v>
      </c>
      <c r="AF1009"/>
      <c r="AG1009"/>
      <c r="AH1009"/>
      <c r="AI1009"/>
    </row>
    <row r="1010" spans="1:35" ht="15" customHeight="1" x14ac:dyDescent="0.25">
      <c r="A1010" s="276" t="s">
        <v>9</v>
      </c>
      <c r="B1010" s="261" t="s">
        <v>76</v>
      </c>
      <c r="C1010" s="146">
        <v>14</v>
      </c>
      <c r="D1010" s="73" t="s">
        <v>660</v>
      </c>
      <c r="E1010" s="73" t="s">
        <v>645</v>
      </c>
      <c r="F1010" s="29" t="str">
        <f>IFERROR(CONCATENATE(VLOOKUP(G1010,'LOOK-UP TABLES'!$E$9:$J$101,5,FALSE),C1010,D1010,VLOOKUP(G1010,'LOOK-UP TABLES'!$E$9:$J$101,6,FALSE),E1010),"")</f>
        <v>I_1402-01</v>
      </c>
      <c r="G1010" s="74" t="s">
        <v>957</v>
      </c>
      <c r="H1010" s="26" t="str">
        <f>IFERROR(VLOOKUP(G1010,'LOOK-UP TABLES'!$E$9:$J$101,2,FALSE),"")</f>
        <v>SDI</v>
      </c>
      <c r="I1010" s="29" t="str">
        <f>IFERROR(VLOOKUP(G1010,'LOOK-UP TABLES'!$E$9:$J$101,3,FALSE),"")</f>
        <v>24VDC</v>
      </c>
      <c r="J1010" s="75" t="s">
        <v>1335</v>
      </c>
      <c r="K1010" s="511" t="str">
        <f t="shared" si="377"/>
        <v>SL3-BC-PC2</v>
      </c>
      <c r="L1010" s="76"/>
      <c r="M1010" s="143" t="str">
        <f>IF($J1010&lt;&gt;"",IF(VLOOKUP($J1010,INSTRUMENT_LIST!$L$10:$R$716,3,FALSE)=0,"",VLOOKUP($J1010,INSTRUMENT_LIST!$L$10:$R$716,3,FALSE)),"")</f>
        <v>Shiploader 3</v>
      </c>
      <c r="N1010" s="143" t="str">
        <f>IF($J1010&lt;&gt;"",IF(VLOOKUP($J1010,INSTRUMENT_LIST!$L$10:$R$716,4,FALSE)=0,"",VLOOKUP($J1010,INSTRUMENT_LIST!$L$10:$R$716,4,FALSE)),"")&amp;" "&amp;IF($J1010&lt;&gt;"",IF(VLOOKUP($J1010,INSTRUMENT_LIST!$L$10:$R$716,5,FALSE)=0,"",SUBSTITUTE(VLOOKUP($J1010,INSTRUMENT_LIST!$L$10:$R$716,5,FALSE),"LOCAL CONTROL STATION","LCS")),"")</f>
        <v>Boom Conveyor Right Side, Tail End</v>
      </c>
      <c r="O1010" s="143" t="str">
        <f>IF($J1010&lt;&gt;"",IF(VLOOKUP($J1010,INSTRUMENT_LIST!$L$10:$R$716,6,FALSE)=0,"",VLOOKUP($J1010,INSTRUMENT_LIST!$L$10:$R$716,6,FALSE)),"")</f>
        <v>Emergency Stop</v>
      </c>
      <c r="P1010" s="143" t="str">
        <f>IF($J1010&lt;&gt;"",IF(VLOOKUP($J1010,INSTRUMENT_LIST!$L$10:$R$716,7,FALSE)=0,"",VLOOKUP($J1010,INSTRUMENT_LIST!$L$10:$R$716,7,FALSE)),"")</f>
        <v>Pull Cord</v>
      </c>
      <c r="Q1010" s="143" t="str">
        <f t="shared" si="375"/>
        <v xml:space="preserve">Shiploader 3 Boom Conveyor Right Side, Tail End Emergency Stop Pull Cord </v>
      </c>
      <c r="R1010" s="161"/>
      <c r="S1010" s="161"/>
      <c r="T1010" s="161"/>
      <c r="U1010" s="161"/>
      <c r="V1010" s="161"/>
      <c r="W1010" s="161"/>
      <c r="X1010" s="161"/>
      <c r="Y1010" s="161"/>
      <c r="Z1010" s="161"/>
      <c r="AA1010" s="161"/>
      <c r="AB1010" s="68" t="str">
        <f t="shared" si="378"/>
        <v>SDI_1402.01</v>
      </c>
      <c r="AC1010" s="75"/>
      <c r="AD1010" s="75"/>
      <c r="AE1010" s="38" t="str">
        <f t="shared" si="376"/>
        <v>SL3-BC-RCP1</v>
      </c>
      <c r="AF1010"/>
      <c r="AG1010"/>
      <c r="AH1010"/>
      <c r="AI1010"/>
    </row>
    <row r="1011" spans="1:35" ht="15" customHeight="1" x14ac:dyDescent="0.25">
      <c r="A1011" s="276" t="s">
        <v>9</v>
      </c>
      <c r="B1011" s="261" t="s">
        <v>76</v>
      </c>
      <c r="C1011" s="146">
        <v>14</v>
      </c>
      <c r="D1011" s="73" t="s">
        <v>660</v>
      </c>
      <c r="E1011" s="73" t="s">
        <v>660</v>
      </c>
      <c r="F1011" s="29" t="str">
        <f>IFERROR(CONCATENATE(VLOOKUP(G1011,'LOOK-UP TABLES'!$E$9:$J$101,5,FALSE),C1011,D1011,VLOOKUP(G1011,'LOOK-UP TABLES'!$E$9:$J$101,6,FALSE),E1011),"")</f>
        <v>I_1402-02</v>
      </c>
      <c r="G1011" s="74" t="s">
        <v>957</v>
      </c>
      <c r="H1011" s="26" t="str">
        <f>IFERROR(VLOOKUP(G1011,'LOOK-UP TABLES'!$E$9:$J$101,2,FALSE),"")</f>
        <v>SDI</v>
      </c>
      <c r="I1011" s="29" t="str">
        <f>IFERROR(VLOOKUP(G1011,'LOOK-UP TABLES'!$E$9:$J$101,3,FALSE),"")</f>
        <v>24VDC</v>
      </c>
      <c r="J1011" s="21" t="s">
        <v>1336</v>
      </c>
      <c r="K1011" s="511" t="str">
        <f t="shared" si="377"/>
        <v>SL3-BC-PC3</v>
      </c>
      <c r="L1011" s="76"/>
      <c r="M1011" s="143" t="str">
        <f>IF($J1011&lt;&gt;"",IF(VLOOKUP($J1011,INSTRUMENT_LIST!$L$10:$R$716,3,FALSE)=0,"",VLOOKUP($J1011,INSTRUMENT_LIST!$L$10:$R$716,3,FALSE)),"")</f>
        <v>Shiploader 3</v>
      </c>
      <c r="N1011" s="143" t="str">
        <f>IF($J1011&lt;&gt;"",IF(VLOOKUP($J1011,INSTRUMENT_LIST!$L$10:$R$716,4,FALSE)=0,"",VLOOKUP($J1011,INSTRUMENT_LIST!$L$10:$R$716,4,FALSE)),"")&amp;" "&amp;IF($J1011&lt;&gt;"",IF(VLOOKUP($J1011,INSTRUMENT_LIST!$L$10:$R$716,5,FALSE)=0,"",SUBSTITUTE(VLOOKUP($J1011,INSTRUMENT_LIST!$L$10:$R$716,5,FALSE),"LOCAL CONTROL STATION","LCS")),"")</f>
        <v>Boom Conveyor Left Side, Head End</v>
      </c>
      <c r="O1011" s="143" t="str">
        <f>IF($J1011&lt;&gt;"",IF(VLOOKUP($J1011,INSTRUMENT_LIST!$L$10:$R$716,6,FALSE)=0,"",VLOOKUP($J1011,INSTRUMENT_LIST!$L$10:$R$716,6,FALSE)),"")</f>
        <v>Emergency Stop</v>
      </c>
      <c r="P1011" s="143" t="str">
        <f>IF($J1011&lt;&gt;"",IF(VLOOKUP($J1011,INSTRUMENT_LIST!$L$10:$R$716,7,FALSE)=0,"",VLOOKUP($J1011,INSTRUMENT_LIST!$L$10:$R$716,7,FALSE)),"")</f>
        <v>Pull Cord</v>
      </c>
      <c r="Q1011" s="143" t="str">
        <f t="shared" si="375"/>
        <v xml:space="preserve">Shiploader 3 Boom Conveyor Left Side, Head End Emergency Stop Pull Cord </v>
      </c>
      <c r="R1011" s="161"/>
      <c r="S1011" s="161"/>
      <c r="T1011" s="161"/>
      <c r="U1011" s="161"/>
      <c r="V1011" s="161"/>
      <c r="W1011" s="161"/>
      <c r="X1011" s="161"/>
      <c r="Y1011" s="161"/>
      <c r="Z1011" s="161"/>
      <c r="AA1011" s="161"/>
      <c r="AB1011" s="68" t="str">
        <f t="shared" si="378"/>
        <v>SDI_1402.02</v>
      </c>
      <c r="AC1011" s="75"/>
      <c r="AD1011" s="75"/>
      <c r="AE1011" s="38" t="str">
        <f t="shared" si="376"/>
        <v>SL3-BC-RCP1</v>
      </c>
      <c r="AF1011"/>
      <c r="AG1011"/>
      <c r="AH1011"/>
      <c r="AI1011"/>
    </row>
    <row r="1012" spans="1:35" ht="15" customHeight="1" x14ac:dyDescent="0.25">
      <c r="A1012" s="276" t="s">
        <v>9</v>
      </c>
      <c r="B1012" s="261" t="s">
        <v>76</v>
      </c>
      <c r="C1012" s="146">
        <v>14</v>
      </c>
      <c r="D1012" s="73" t="s">
        <v>660</v>
      </c>
      <c r="E1012" s="73" t="s">
        <v>661</v>
      </c>
      <c r="F1012" s="29" t="str">
        <f>IFERROR(CONCATENATE(VLOOKUP(G1012,'LOOK-UP TABLES'!$E$9:$J$101,5,FALSE),C1012,D1012,VLOOKUP(G1012,'LOOK-UP TABLES'!$E$9:$J$101,6,FALSE),E1012),"")</f>
        <v>I_1402-03</v>
      </c>
      <c r="G1012" s="74" t="s">
        <v>957</v>
      </c>
      <c r="H1012" s="26" t="str">
        <f>IFERROR(VLOOKUP(G1012,'LOOK-UP TABLES'!$E$9:$J$101,2,FALSE),"")</f>
        <v>SDI</v>
      </c>
      <c r="I1012" s="29" t="str">
        <f>IFERROR(VLOOKUP(G1012,'LOOK-UP TABLES'!$E$9:$J$101,3,FALSE),"")</f>
        <v>24VDC</v>
      </c>
      <c r="J1012" s="21" t="s">
        <v>1337</v>
      </c>
      <c r="K1012" s="511" t="str">
        <f t="shared" si="377"/>
        <v>SL3-BC-PC4</v>
      </c>
      <c r="L1012" s="76"/>
      <c r="M1012" s="143" t="str">
        <f>IF($J1012&lt;&gt;"",IF(VLOOKUP($J1012,INSTRUMENT_LIST!$L$10:$R$716,3,FALSE)=0,"",VLOOKUP($J1012,INSTRUMENT_LIST!$L$10:$R$716,3,FALSE)),"")</f>
        <v>Shiploader 3</v>
      </c>
      <c r="N1012" s="143" t="str">
        <f>IF($J1012&lt;&gt;"",IF(VLOOKUP($J1012,INSTRUMENT_LIST!$L$10:$R$716,4,FALSE)=0,"",VLOOKUP($J1012,INSTRUMENT_LIST!$L$10:$R$716,4,FALSE)),"")&amp;" "&amp;IF($J1012&lt;&gt;"",IF(VLOOKUP($J1012,INSTRUMENT_LIST!$L$10:$R$716,5,FALSE)=0,"",SUBSTITUTE(VLOOKUP($J1012,INSTRUMENT_LIST!$L$10:$R$716,5,FALSE),"LOCAL CONTROL STATION","LCS")),"")</f>
        <v>Boom Conveyor Right Side, Head End</v>
      </c>
      <c r="O1012" s="143" t="str">
        <f>IF($J1012&lt;&gt;"",IF(VLOOKUP($J1012,INSTRUMENT_LIST!$L$10:$R$716,6,FALSE)=0,"",VLOOKUP($J1012,INSTRUMENT_LIST!$L$10:$R$716,6,FALSE)),"")</f>
        <v>Emergency Stop</v>
      </c>
      <c r="P1012" s="143" t="str">
        <f>IF($J1012&lt;&gt;"",IF(VLOOKUP($J1012,INSTRUMENT_LIST!$L$10:$R$716,7,FALSE)=0,"",VLOOKUP($J1012,INSTRUMENT_LIST!$L$10:$R$716,7,FALSE)),"")</f>
        <v>Pull Cord</v>
      </c>
      <c r="Q1012" s="143" t="str">
        <f t="shared" si="375"/>
        <v xml:space="preserve">Shiploader 3 Boom Conveyor Right Side, Head End Emergency Stop Pull Cord </v>
      </c>
      <c r="R1012" s="161"/>
      <c r="S1012" s="161"/>
      <c r="T1012" s="161"/>
      <c r="U1012" s="161"/>
      <c r="V1012" s="161"/>
      <c r="W1012" s="161"/>
      <c r="X1012" s="161"/>
      <c r="Y1012" s="161"/>
      <c r="Z1012" s="161"/>
      <c r="AA1012" s="161"/>
      <c r="AB1012" s="68" t="str">
        <f t="shared" si="378"/>
        <v>SDI_1402.03</v>
      </c>
      <c r="AC1012" s="75"/>
      <c r="AD1012" s="75"/>
      <c r="AE1012" s="38" t="str">
        <f t="shared" si="376"/>
        <v>SL3-BC-RCP1</v>
      </c>
      <c r="AF1012"/>
      <c r="AG1012"/>
      <c r="AH1012"/>
      <c r="AI1012"/>
    </row>
    <row r="1013" spans="1:35" ht="15" customHeight="1" x14ac:dyDescent="0.25">
      <c r="A1013" s="276" t="s">
        <v>9</v>
      </c>
      <c r="B1013" s="261" t="s">
        <v>76</v>
      </c>
      <c r="C1013" s="146">
        <v>14</v>
      </c>
      <c r="D1013" s="73" t="s">
        <v>660</v>
      </c>
      <c r="E1013" s="73" t="s">
        <v>676</v>
      </c>
      <c r="F1013" s="29" t="str">
        <f>IFERROR(CONCATENATE(VLOOKUP(G1013,'LOOK-UP TABLES'!$E$9:$J$101,5,FALSE),C1013,D1013,VLOOKUP(G1013,'LOOK-UP TABLES'!$E$9:$J$101,6,FALSE),E1013),"")</f>
        <v>I_1402-04</v>
      </c>
      <c r="G1013" s="74" t="s">
        <v>957</v>
      </c>
      <c r="H1013" s="26" t="str">
        <f>IFERROR(VLOOKUP(G1013,'LOOK-UP TABLES'!$E$9:$J$101,2,FALSE),"")</f>
        <v>SDI</v>
      </c>
      <c r="I1013" s="29" t="str">
        <f>IFERROR(VLOOKUP(G1013,'LOOK-UP TABLES'!$E$9:$J$101,3,FALSE),"")</f>
        <v>24VDC</v>
      </c>
      <c r="J1013" s="21"/>
      <c r="K1013" s="75" t="str">
        <f t="shared" si="377"/>
        <v>SPARE</v>
      </c>
      <c r="L1013" s="76"/>
      <c r="M1013" s="143" t="str">
        <f>IF($J1013&lt;&gt;"",IF(VLOOKUP($J1013,INSTRUMENT_LIST!$L$10:$R$716,3,FALSE)=0,"",VLOOKUP($J1013,INSTRUMENT_LIST!$L$10:$R$716,3,FALSE)),"")</f>
        <v/>
      </c>
      <c r="N1013" s="143" t="str">
        <f>IF($J1013&lt;&gt;"",IF(VLOOKUP($J1013,INSTRUMENT_LIST!$L$10:$R$716,4,FALSE)=0,"",VLOOKUP($J1013,INSTRUMENT_LIST!$L$10:$R$716,4,FALSE)),"")&amp;" "&amp;IF($J1013&lt;&gt;"",IF(VLOOKUP($J1013,INSTRUMENT_LIST!$L$10:$R$716,5,FALSE)=0,"",SUBSTITUTE(VLOOKUP($J1013,INSTRUMENT_LIST!$L$10:$R$716,5,FALSE),"LOCAL CONTROL STATION","LCS")),"")</f>
        <v xml:space="preserve"> </v>
      </c>
      <c r="O1013" s="143" t="str">
        <f>IF($J1013&lt;&gt;"",IF(VLOOKUP($J1013,INSTRUMENT_LIST!$L$10:$R$716,6,FALSE)=0,"",VLOOKUP($J1013,INSTRUMENT_LIST!$L$10:$R$716,6,FALSE)),"")</f>
        <v/>
      </c>
      <c r="P1013" s="143" t="str">
        <f>IF($J1013&lt;&gt;"",IF(VLOOKUP($J1013,INSTRUMENT_LIST!$L$10:$R$716,7,FALSE)=0,"",VLOOKUP($J1013,INSTRUMENT_LIST!$L$10:$R$716,7,FALSE)),"")</f>
        <v/>
      </c>
      <c r="Q1013" s="143" t="str">
        <f t="shared" si="375"/>
        <v xml:space="preserve">  </v>
      </c>
      <c r="R1013" s="161"/>
      <c r="S1013" s="161"/>
      <c r="T1013" s="161"/>
      <c r="U1013" s="161"/>
      <c r="V1013" s="161"/>
      <c r="W1013" s="161"/>
      <c r="X1013" s="161"/>
      <c r="Y1013" s="161"/>
      <c r="Z1013" s="161"/>
      <c r="AA1013" s="161"/>
      <c r="AB1013" s="68" t="str">
        <f t="shared" si="378"/>
        <v>SDI_1402.04</v>
      </c>
      <c r="AC1013" s="75"/>
      <c r="AD1013" s="75"/>
      <c r="AE1013" s="38" t="str">
        <f t="shared" si="376"/>
        <v>SL3-BC-RCP1</v>
      </c>
      <c r="AF1013"/>
      <c r="AG1013"/>
      <c r="AH1013"/>
      <c r="AI1013"/>
    </row>
    <row r="1014" spans="1:35" ht="15" customHeight="1" x14ac:dyDescent="0.25">
      <c r="A1014" s="276" t="s">
        <v>9</v>
      </c>
      <c r="B1014" s="261" t="s">
        <v>76</v>
      </c>
      <c r="C1014" s="146">
        <v>14</v>
      </c>
      <c r="D1014" s="73" t="s">
        <v>660</v>
      </c>
      <c r="E1014" s="73" t="s">
        <v>678</v>
      </c>
      <c r="F1014" s="29" t="str">
        <f>IFERROR(CONCATENATE(VLOOKUP(G1014,'LOOK-UP TABLES'!$E$9:$J$101,5,FALSE),C1014,D1014,VLOOKUP(G1014,'LOOK-UP TABLES'!$E$9:$J$101,6,FALSE),E1014),"")</f>
        <v>I_1402-05</v>
      </c>
      <c r="G1014" s="74" t="s">
        <v>957</v>
      </c>
      <c r="H1014" s="26" t="str">
        <f>IFERROR(VLOOKUP(G1014,'LOOK-UP TABLES'!$E$9:$J$101,2,FALSE),"")</f>
        <v>SDI</v>
      </c>
      <c r="I1014" s="29" t="str">
        <f>IFERROR(VLOOKUP(G1014,'LOOK-UP TABLES'!$E$9:$J$101,3,FALSE),"")</f>
        <v>24VDC</v>
      </c>
      <c r="J1014" s="21"/>
      <c r="K1014" s="75" t="str">
        <f t="shared" si="377"/>
        <v>SPARE</v>
      </c>
      <c r="L1014" s="76"/>
      <c r="M1014" s="143" t="str">
        <f>IF($J1014&lt;&gt;"",IF(VLOOKUP($J1014,INSTRUMENT_LIST!$L$10:$R$716,3,FALSE)=0,"",VLOOKUP($J1014,INSTRUMENT_LIST!$L$10:$R$716,3,FALSE)),"")</f>
        <v/>
      </c>
      <c r="N1014" s="143" t="str">
        <f>IF($J1014&lt;&gt;"",IF(VLOOKUP($J1014,INSTRUMENT_LIST!$L$10:$R$716,4,FALSE)=0,"",VLOOKUP($J1014,INSTRUMENT_LIST!$L$10:$R$716,4,FALSE)),"")&amp;" "&amp;IF($J1014&lt;&gt;"",IF(VLOOKUP($J1014,INSTRUMENT_LIST!$L$10:$R$716,5,FALSE)=0,"",SUBSTITUTE(VLOOKUP($J1014,INSTRUMENT_LIST!$L$10:$R$716,5,FALSE),"LOCAL CONTROL STATION","LCS")),"")</f>
        <v xml:space="preserve"> </v>
      </c>
      <c r="O1014" s="143" t="str">
        <f>IF($J1014&lt;&gt;"",IF(VLOOKUP($J1014,INSTRUMENT_LIST!$L$10:$R$716,6,FALSE)=0,"",VLOOKUP($J1014,INSTRUMENT_LIST!$L$10:$R$716,6,FALSE)),"")</f>
        <v/>
      </c>
      <c r="P1014" s="143" t="str">
        <f>IF($J1014&lt;&gt;"",IF(VLOOKUP($J1014,INSTRUMENT_LIST!$L$10:$R$716,7,FALSE)=0,"",VLOOKUP($J1014,INSTRUMENT_LIST!$L$10:$R$716,7,FALSE)),"")</f>
        <v/>
      </c>
      <c r="Q1014" s="143" t="str">
        <f t="shared" si="375"/>
        <v xml:space="preserve">  </v>
      </c>
      <c r="R1014" s="161"/>
      <c r="S1014" s="161"/>
      <c r="T1014" s="161"/>
      <c r="U1014" s="161"/>
      <c r="V1014" s="161"/>
      <c r="W1014" s="161"/>
      <c r="X1014" s="161"/>
      <c r="Y1014" s="161"/>
      <c r="Z1014" s="161"/>
      <c r="AA1014" s="161"/>
      <c r="AB1014" s="68" t="str">
        <f t="shared" si="378"/>
        <v>SDI_1402.05</v>
      </c>
      <c r="AC1014" s="75"/>
      <c r="AD1014" s="75"/>
      <c r="AE1014" s="38" t="str">
        <f t="shared" si="376"/>
        <v>SL3-BC-RCP1</v>
      </c>
      <c r="AF1014"/>
      <c r="AG1014"/>
      <c r="AH1014"/>
      <c r="AI1014"/>
    </row>
    <row r="1015" spans="1:35" ht="15" customHeight="1" x14ac:dyDescent="0.25">
      <c r="A1015" s="276" t="s">
        <v>9</v>
      </c>
      <c r="B1015" s="261" t="s">
        <v>76</v>
      </c>
      <c r="C1015" s="146">
        <v>14</v>
      </c>
      <c r="D1015" s="73" t="s">
        <v>660</v>
      </c>
      <c r="E1015" s="73" t="s">
        <v>679</v>
      </c>
      <c r="F1015" s="29" t="str">
        <f>IFERROR(CONCATENATE(VLOOKUP(G1015,'LOOK-UP TABLES'!$E$9:$J$101,5,FALSE),C1015,D1015,VLOOKUP(G1015,'LOOK-UP TABLES'!$E$9:$J$101,6,FALSE),E1015),"")</f>
        <v>I_1402-06</v>
      </c>
      <c r="G1015" s="74" t="s">
        <v>957</v>
      </c>
      <c r="H1015" s="26" t="str">
        <f>IFERROR(VLOOKUP(G1015,'LOOK-UP TABLES'!$E$9:$J$101,2,FALSE),"")</f>
        <v>SDI</v>
      </c>
      <c r="I1015" s="29" t="str">
        <f>IFERROR(VLOOKUP(G1015,'LOOK-UP TABLES'!$E$9:$J$101,3,FALSE),"")</f>
        <v>24VDC</v>
      </c>
      <c r="J1015" s="21"/>
      <c r="K1015" s="75" t="str">
        <f t="shared" si="377"/>
        <v>SPARE</v>
      </c>
      <c r="L1015" s="76"/>
      <c r="M1015" s="143" t="str">
        <f>IF($J1015&lt;&gt;"",IF(VLOOKUP($J1015,INSTRUMENT_LIST!$L$10:$R$716,3,FALSE)=0,"",VLOOKUP($J1015,INSTRUMENT_LIST!$L$10:$R$716,3,FALSE)),"")</f>
        <v/>
      </c>
      <c r="N1015" s="143" t="str">
        <f>IF($J1015&lt;&gt;"",IF(VLOOKUP($J1015,INSTRUMENT_LIST!$L$10:$R$716,4,FALSE)=0,"",VLOOKUP($J1015,INSTRUMENT_LIST!$L$10:$R$716,4,FALSE)),"")&amp;" "&amp;IF($J1015&lt;&gt;"",IF(VLOOKUP($J1015,INSTRUMENT_LIST!$L$10:$R$716,5,FALSE)=0,"",SUBSTITUTE(VLOOKUP($J1015,INSTRUMENT_LIST!$L$10:$R$716,5,FALSE),"LOCAL CONTROL STATION","LCS")),"")</f>
        <v xml:space="preserve"> </v>
      </c>
      <c r="O1015" s="143" t="str">
        <f>IF($J1015&lt;&gt;"",IF(VLOOKUP($J1015,INSTRUMENT_LIST!$L$10:$R$716,6,FALSE)=0,"",VLOOKUP($J1015,INSTRUMENT_LIST!$L$10:$R$716,6,FALSE)),"")</f>
        <v/>
      </c>
      <c r="P1015" s="143" t="str">
        <f>IF($J1015&lt;&gt;"",IF(VLOOKUP($J1015,INSTRUMENT_LIST!$L$10:$R$716,7,FALSE)=0,"",VLOOKUP($J1015,INSTRUMENT_LIST!$L$10:$R$716,7,FALSE)),"")</f>
        <v/>
      </c>
      <c r="Q1015" s="143" t="str">
        <f t="shared" si="375"/>
        <v xml:space="preserve">  </v>
      </c>
      <c r="R1015" s="161"/>
      <c r="S1015" s="161"/>
      <c r="T1015" s="161"/>
      <c r="U1015" s="161"/>
      <c r="V1015" s="161"/>
      <c r="W1015" s="161"/>
      <c r="X1015" s="161"/>
      <c r="Y1015" s="161"/>
      <c r="Z1015" s="161"/>
      <c r="AA1015" s="161"/>
      <c r="AB1015" s="68" t="str">
        <f t="shared" si="378"/>
        <v>SDI_1402.06</v>
      </c>
      <c r="AC1015" s="75"/>
      <c r="AD1015" s="75"/>
      <c r="AE1015" s="38" t="str">
        <f t="shared" si="376"/>
        <v>SL3-BC-RCP1</v>
      </c>
      <c r="AF1015"/>
      <c r="AG1015"/>
      <c r="AH1015"/>
      <c r="AI1015"/>
    </row>
    <row r="1016" spans="1:35" ht="15" customHeight="1" x14ac:dyDescent="0.25">
      <c r="A1016" s="276" t="s">
        <v>9</v>
      </c>
      <c r="B1016" s="261" t="s">
        <v>76</v>
      </c>
      <c r="C1016" s="146">
        <v>14</v>
      </c>
      <c r="D1016" s="73" t="s">
        <v>660</v>
      </c>
      <c r="E1016" s="73" t="s">
        <v>680</v>
      </c>
      <c r="F1016" s="29" t="str">
        <f>IFERROR(CONCATENATE(VLOOKUP(G1016,'LOOK-UP TABLES'!$E$9:$J$101,5,FALSE),C1016,D1016,VLOOKUP(G1016,'LOOK-UP TABLES'!$E$9:$J$101,6,FALSE),E1016),"")</f>
        <v>I_1402-07</v>
      </c>
      <c r="G1016" s="74" t="s">
        <v>957</v>
      </c>
      <c r="H1016" s="26" t="str">
        <f>IFERROR(VLOOKUP(G1016,'LOOK-UP TABLES'!$E$9:$J$101,2,FALSE),"")</f>
        <v>SDI</v>
      </c>
      <c r="I1016" s="29" t="str">
        <f>IFERROR(VLOOKUP(G1016,'LOOK-UP TABLES'!$E$9:$J$101,3,FALSE),"")</f>
        <v>24VDC</v>
      </c>
      <c r="J1016" s="21"/>
      <c r="K1016" s="75" t="str">
        <f t="shared" si="377"/>
        <v>SPARE</v>
      </c>
      <c r="L1016" s="76"/>
      <c r="M1016" s="143" t="str">
        <f>IF($J1016&lt;&gt;"",IF(VLOOKUP($J1016,INSTRUMENT_LIST!$L$10:$R$716,3,FALSE)=0,"",VLOOKUP($J1016,INSTRUMENT_LIST!$L$10:$R$716,3,FALSE)),"")</f>
        <v/>
      </c>
      <c r="N1016" s="143" t="str">
        <f>IF($J1016&lt;&gt;"",IF(VLOOKUP($J1016,INSTRUMENT_LIST!$L$10:$R$716,4,FALSE)=0,"",VLOOKUP($J1016,INSTRUMENT_LIST!$L$10:$R$716,4,FALSE)),"")&amp;" "&amp;IF($J1016&lt;&gt;"",IF(VLOOKUP($J1016,INSTRUMENT_LIST!$L$10:$R$716,5,FALSE)=0,"",SUBSTITUTE(VLOOKUP($J1016,INSTRUMENT_LIST!$L$10:$R$716,5,FALSE),"LOCAL CONTROL STATION","LCS")),"")</f>
        <v xml:space="preserve"> </v>
      </c>
      <c r="O1016" s="143" t="str">
        <f>IF($J1016&lt;&gt;"",IF(VLOOKUP($J1016,INSTRUMENT_LIST!$L$10:$R$716,6,FALSE)=0,"",VLOOKUP($J1016,INSTRUMENT_LIST!$L$10:$R$716,6,FALSE)),"")</f>
        <v/>
      </c>
      <c r="P1016" s="143" t="str">
        <f>IF($J1016&lt;&gt;"",IF(VLOOKUP($J1016,INSTRUMENT_LIST!$L$10:$R$716,7,FALSE)=0,"",VLOOKUP($J1016,INSTRUMENT_LIST!$L$10:$R$716,7,FALSE)),"")</f>
        <v/>
      </c>
      <c r="Q1016" s="143" t="str">
        <f t="shared" si="375"/>
        <v xml:space="preserve">  </v>
      </c>
      <c r="R1016" s="161"/>
      <c r="S1016" s="161"/>
      <c r="T1016" s="161"/>
      <c r="U1016" s="161"/>
      <c r="V1016" s="161"/>
      <c r="W1016" s="161"/>
      <c r="X1016" s="161"/>
      <c r="Y1016" s="161"/>
      <c r="Z1016" s="161"/>
      <c r="AA1016" s="161"/>
      <c r="AB1016" s="68" t="str">
        <f t="shared" si="378"/>
        <v>SDI_1402.07</v>
      </c>
      <c r="AC1016" s="75"/>
      <c r="AD1016" s="75"/>
      <c r="AE1016" s="38" t="str">
        <f t="shared" si="376"/>
        <v>SL3-BC-RCP1</v>
      </c>
      <c r="AF1016"/>
      <c r="AG1016"/>
      <c r="AH1016"/>
      <c r="AI1016"/>
    </row>
    <row r="1017" spans="1:35" ht="15" customHeight="1" x14ac:dyDescent="0.25">
      <c r="A1017" s="320"/>
      <c r="D1017"/>
      <c r="E1017"/>
      <c r="F1017"/>
      <c r="G1017"/>
      <c r="H1017"/>
      <c r="I1017"/>
      <c r="J1017" s="336"/>
      <c r="K1017" s="30"/>
      <c r="L1017" s="350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 s="30"/>
      <c r="AD1017" s="30"/>
      <c r="AF1017"/>
      <c r="AG1017"/>
      <c r="AH1017"/>
      <c r="AI1017"/>
    </row>
    <row r="1018" spans="1:35" ht="15" customHeight="1" x14ac:dyDescent="0.25">
      <c r="A1018" s="144" t="s">
        <v>9</v>
      </c>
      <c r="B1018" s="252" t="s">
        <v>76</v>
      </c>
      <c r="C1018" s="64">
        <v>14</v>
      </c>
      <c r="D1018" s="60" t="str">
        <f>D1019</f>
        <v>03</v>
      </c>
      <c r="E1018" s="61"/>
      <c r="F1018" s="340" t="str">
        <f>IFERROR(CONCATENATE(VLOOKUP(G1018,'LOOK-UP TABLES'!$E$5:$J$101,5,FALSE),C1018,D1018,VLOOKUP(G1018,'LOOK-UP TABLES'!$E$5:$J$101,6,FALSE),E1018),"")</f>
        <v>FPD-1403</v>
      </c>
      <c r="G1018" s="61" t="s">
        <v>955</v>
      </c>
      <c r="H1018" s="340"/>
      <c r="I1018" s="61"/>
      <c r="J1018" s="344"/>
      <c r="K1018" s="344"/>
      <c r="L1018" s="345"/>
      <c r="M1018" s="340" t="s">
        <v>956</v>
      </c>
      <c r="N1018" s="340"/>
      <c r="O1018" s="61"/>
      <c r="P1018" s="61"/>
      <c r="Q1018" s="308" t="str">
        <f t="shared" ref="Q1018:Q1026" si="379">CONCATENATE(M1018,IF(M1018&lt;&gt;""," ",""),N1018,IF(N1018&lt;&gt;""," ",""),O1018,IF(O1018&lt;&gt;""," ",""),P1018,IF(P1018&lt;&gt;""," ",""))</f>
        <v xml:space="preserve">Power Distribution </v>
      </c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4"/>
      <c r="AD1018" s="65"/>
      <c r="AE1018" s="38" t="str">
        <f t="shared" ref="AE1018:AE1026" si="380">B1018</f>
        <v>SL3-BC-RCP1</v>
      </c>
      <c r="AF1018"/>
      <c r="AG1018"/>
      <c r="AH1018"/>
      <c r="AI1018"/>
    </row>
    <row r="1019" spans="1:35" ht="15" customHeight="1" x14ac:dyDescent="0.25">
      <c r="A1019" s="275" t="s">
        <v>9</v>
      </c>
      <c r="B1019" s="261" t="s">
        <v>76</v>
      </c>
      <c r="C1019" s="146">
        <v>14</v>
      </c>
      <c r="D1019" s="73" t="s">
        <v>661</v>
      </c>
      <c r="E1019" s="73" t="s">
        <v>786</v>
      </c>
      <c r="F1019" s="29" t="str">
        <f>IFERROR(CONCATENATE(VLOOKUP(G1019,'LOOK-UP TABLES'!$E$9:$J$101,5,FALSE),C1019,D1019,VLOOKUP(G1019,'LOOK-UP TABLES'!$E$9:$J$101,6,FALSE),E1019),"")</f>
        <v>O_1403-00</v>
      </c>
      <c r="G1019" s="74" t="s">
        <v>1001</v>
      </c>
      <c r="H1019" s="26" t="str">
        <f>IFERROR(VLOOKUP(G1019,'LOOK-UP TABLES'!$E$9:$J$101,2,FALSE),"")</f>
        <v>SDO</v>
      </c>
      <c r="I1019" s="29" t="str">
        <f>IFERROR(VLOOKUP(G1019,'LOOK-UP TABLES'!$E$9:$J$101,3,FALSE),"")</f>
        <v>24VDC</v>
      </c>
      <c r="J1019" s="75"/>
      <c r="K1019" s="511" t="str">
        <f t="shared" ref="K1019:K1020" si="381">IF(J1019&lt;&gt;"",CONCATENATE(J1019,L1019),"SPARE")</f>
        <v>SPARE</v>
      </c>
      <c r="L1019" s="76"/>
      <c r="M1019" s="143" t="s">
        <v>61</v>
      </c>
      <c r="N1019" s="143" t="s">
        <v>66</v>
      </c>
      <c r="O1019" s="143" t="s">
        <v>1032</v>
      </c>
      <c r="P1019" s="143" t="s">
        <v>1005</v>
      </c>
      <c r="Q1019" s="143" t="str">
        <f t="shared" si="379"/>
        <v xml:space="preserve">Shiploader 3 Boom Conveyor Safety Stop ESR1 Relay </v>
      </c>
      <c r="R1019" s="161"/>
      <c r="S1019" s="161"/>
      <c r="T1019" s="161"/>
      <c r="U1019" s="161"/>
      <c r="V1019" s="161"/>
      <c r="W1019" s="161"/>
      <c r="X1019" s="161"/>
      <c r="Y1019" s="161"/>
      <c r="Z1019" s="161"/>
      <c r="AA1019" s="161"/>
      <c r="AB1019" s="68" t="str">
        <f t="shared" ref="AB1019:AB1026" si="382">IF((OR(H1019="AI",H1019="AO")),CONCATENATE(H1019,"_",C1019,D1019,"_CH[",E1019,"]"),CONCATENATE(H1019,"_",C1019,D1019,".",E1019))</f>
        <v>SDO_1403.00</v>
      </c>
      <c r="AC1019" s="75"/>
      <c r="AD1019" s="75"/>
      <c r="AE1019" s="38" t="str">
        <f t="shared" si="380"/>
        <v>SL3-BC-RCP1</v>
      </c>
      <c r="AF1019"/>
      <c r="AG1019"/>
      <c r="AH1019"/>
      <c r="AI1019"/>
    </row>
    <row r="1020" spans="1:35" ht="15" customHeight="1" x14ac:dyDescent="0.25">
      <c r="A1020" s="275" t="s">
        <v>9</v>
      </c>
      <c r="B1020" s="261" t="s">
        <v>76</v>
      </c>
      <c r="C1020" s="146">
        <v>14</v>
      </c>
      <c r="D1020" s="73" t="s">
        <v>661</v>
      </c>
      <c r="E1020" s="73" t="s">
        <v>645</v>
      </c>
      <c r="F1020" s="29" t="str">
        <f>IFERROR(CONCATENATE(VLOOKUP(G1020,'LOOK-UP TABLES'!$E$9:$J$101,5,FALSE),C1020,D1020,VLOOKUP(G1020,'LOOK-UP TABLES'!$E$9:$J$101,6,FALSE),E1020),"")</f>
        <v>O_1403-01</v>
      </c>
      <c r="G1020" s="74" t="s">
        <v>1001</v>
      </c>
      <c r="H1020" s="26" t="str">
        <f>IFERROR(VLOOKUP(G1020,'LOOK-UP TABLES'!$E$9:$J$101,2,FALSE),"")</f>
        <v>SDO</v>
      </c>
      <c r="I1020" s="29" t="str">
        <f>IFERROR(VLOOKUP(G1020,'LOOK-UP TABLES'!$E$9:$J$101,3,FALSE),"")</f>
        <v>24VDC</v>
      </c>
      <c r="J1020" s="75"/>
      <c r="K1020" s="511" t="str">
        <f t="shared" si="381"/>
        <v>SPARE</v>
      </c>
      <c r="L1020" s="76"/>
      <c r="M1020" s="143" t="s">
        <v>61</v>
      </c>
      <c r="N1020" s="143" t="s">
        <v>66</v>
      </c>
      <c r="O1020" s="143" t="s">
        <v>1032</v>
      </c>
      <c r="P1020" s="143" t="s">
        <v>1006</v>
      </c>
      <c r="Q1020" s="143" t="str">
        <f t="shared" si="379"/>
        <v xml:space="preserve">Shiploader 3 Boom Conveyor Safety Stop ESR2 Relay </v>
      </c>
      <c r="R1020" s="161"/>
      <c r="S1020" s="161"/>
      <c r="T1020" s="161"/>
      <c r="U1020" s="161"/>
      <c r="V1020" s="161"/>
      <c r="W1020" s="161"/>
      <c r="X1020" s="161"/>
      <c r="Y1020" s="161"/>
      <c r="Z1020" s="161"/>
      <c r="AA1020" s="161"/>
      <c r="AB1020" s="68" t="str">
        <f t="shared" si="382"/>
        <v>SDO_1403.01</v>
      </c>
      <c r="AC1020" s="75"/>
      <c r="AD1020" s="75"/>
      <c r="AE1020" s="38" t="str">
        <f t="shared" si="380"/>
        <v>SL3-BC-RCP1</v>
      </c>
      <c r="AF1020"/>
      <c r="AG1020"/>
      <c r="AH1020"/>
      <c r="AI1020"/>
    </row>
    <row r="1021" spans="1:35" ht="15" customHeight="1" x14ac:dyDescent="0.25">
      <c r="A1021" s="275" t="s">
        <v>9</v>
      </c>
      <c r="B1021" s="261" t="s">
        <v>76</v>
      </c>
      <c r="C1021" s="146">
        <v>14</v>
      </c>
      <c r="D1021" s="73" t="s">
        <v>661</v>
      </c>
      <c r="E1021" s="73" t="s">
        <v>660</v>
      </c>
      <c r="F1021" s="29" t="str">
        <f>IFERROR(CONCATENATE(VLOOKUP(G1021,'LOOK-UP TABLES'!$E$9:$J$101,5,FALSE),C1021,D1021,VLOOKUP(G1021,'LOOK-UP TABLES'!$E$9:$J$101,6,FALSE),E1021),"")</f>
        <v>O_1403-02</v>
      </c>
      <c r="G1021" s="74" t="s">
        <v>1001</v>
      </c>
      <c r="H1021" s="26" t="str">
        <f>IFERROR(VLOOKUP(G1021,'LOOK-UP TABLES'!$E$9:$J$101,2,FALSE),"")</f>
        <v>SDO</v>
      </c>
      <c r="I1021" s="29" t="str">
        <f>IFERROR(VLOOKUP(G1021,'LOOK-UP TABLES'!$E$9:$J$101,3,FALSE),"")</f>
        <v>24VDC</v>
      </c>
      <c r="J1021" s="21"/>
      <c r="K1021" s="75" t="str">
        <f t="shared" ref="K1021:K1026" si="383">IF(J1021&lt;&gt;"",CONCATENATE(J1021,L1021),"SPARE")</f>
        <v>SPARE</v>
      </c>
      <c r="L1021" s="76"/>
      <c r="M1021" s="143" t="str">
        <f>IF($J1021&lt;&gt;"",IF(VLOOKUP($J1021,INSTRUMENT_LIST!$L$10:$R$716,3,FALSE)=0,"",VLOOKUP($J1021,INSTRUMENT_LIST!$L$10:$R$716,3,FALSE)),"")</f>
        <v/>
      </c>
      <c r="N1021" s="143" t="str">
        <f>IF($J1021&lt;&gt;"",IF(VLOOKUP($J1021,INSTRUMENT_LIST!$L$10:$R$716,4,FALSE)=0,"",VLOOKUP($J1021,INSTRUMENT_LIST!$L$10:$R$716,4,FALSE)),"")&amp;" "&amp;IF($J1021&lt;&gt;"",IF(VLOOKUP($J1021,INSTRUMENT_LIST!$L$10:$R$716,5,FALSE)=0,"",SUBSTITUTE(VLOOKUP($J1021,INSTRUMENT_LIST!$L$10:$R$716,5,FALSE),"LOCAL CONTROL STATION","LCS")),"")</f>
        <v xml:space="preserve"> </v>
      </c>
      <c r="O1021" s="143" t="str">
        <f>IF($J1021&lt;&gt;"",IF(VLOOKUP($J1021,INSTRUMENT_LIST!$L$10:$R$716,6,FALSE)=0,"",VLOOKUP($J1021,INSTRUMENT_LIST!$L$10:$R$716,6,FALSE)),"")</f>
        <v/>
      </c>
      <c r="P1021" s="143" t="str">
        <f>IF($J1021&lt;&gt;"",IF(VLOOKUP($J1021,INSTRUMENT_LIST!$L$10:$R$716,7,FALSE)=0,"",VLOOKUP($J1021,INSTRUMENT_LIST!$L$10:$R$716,7,FALSE)),"")</f>
        <v/>
      </c>
      <c r="Q1021" s="143" t="str">
        <f t="shared" si="379"/>
        <v xml:space="preserve">  </v>
      </c>
      <c r="R1021" s="161"/>
      <c r="S1021" s="161"/>
      <c r="T1021" s="161"/>
      <c r="U1021" s="161"/>
      <c r="V1021" s="161"/>
      <c r="W1021" s="161"/>
      <c r="X1021" s="161"/>
      <c r="Y1021" s="161"/>
      <c r="Z1021" s="161"/>
      <c r="AA1021" s="161"/>
      <c r="AB1021" s="68" t="str">
        <f t="shared" si="382"/>
        <v>SDO_1403.02</v>
      </c>
      <c r="AC1021" s="75"/>
      <c r="AD1021" s="75"/>
      <c r="AE1021" s="38" t="str">
        <f t="shared" si="380"/>
        <v>SL3-BC-RCP1</v>
      </c>
      <c r="AF1021"/>
      <c r="AG1021"/>
      <c r="AH1021"/>
      <c r="AI1021"/>
    </row>
    <row r="1022" spans="1:35" ht="15" customHeight="1" x14ac:dyDescent="0.25">
      <c r="A1022" s="275" t="s">
        <v>9</v>
      </c>
      <c r="B1022" s="261" t="s">
        <v>76</v>
      </c>
      <c r="C1022" s="146">
        <v>14</v>
      </c>
      <c r="D1022" s="73" t="s">
        <v>661</v>
      </c>
      <c r="E1022" s="73" t="s">
        <v>661</v>
      </c>
      <c r="F1022" s="29" t="str">
        <f>IFERROR(CONCATENATE(VLOOKUP(G1022,'LOOK-UP TABLES'!$E$9:$J$101,5,FALSE),C1022,D1022,VLOOKUP(G1022,'LOOK-UP TABLES'!$E$9:$J$101,6,FALSE),E1022),"")</f>
        <v>O_1403-03</v>
      </c>
      <c r="G1022" s="74" t="s">
        <v>1001</v>
      </c>
      <c r="H1022" s="26" t="str">
        <f>IFERROR(VLOOKUP(G1022,'LOOK-UP TABLES'!$E$9:$J$101,2,FALSE),"")</f>
        <v>SDO</v>
      </c>
      <c r="I1022" s="29" t="str">
        <f>IFERROR(VLOOKUP(G1022,'LOOK-UP TABLES'!$E$9:$J$101,3,FALSE),"")</f>
        <v>24VDC</v>
      </c>
      <c r="J1022" s="21"/>
      <c r="K1022" s="75" t="str">
        <f t="shared" si="383"/>
        <v>SPARE</v>
      </c>
      <c r="L1022" s="76"/>
      <c r="M1022" s="143" t="str">
        <f>IF($J1022&lt;&gt;"",IF(VLOOKUP($J1022,INSTRUMENT_LIST!$L$10:$R$716,3,FALSE)=0,"",VLOOKUP($J1022,INSTRUMENT_LIST!$L$10:$R$716,3,FALSE)),"")</f>
        <v/>
      </c>
      <c r="N1022" s="143" t="str">
        <f>IF($J1022&lt;&gt;"",IF(VLOOKUP($J1022,INSTRUMENT_LIST!$L$10:$R$716,4,FALSE)=0,"",VLOOKUP($J1022,INSTRUMENT_LIST!$L$10:$R$716,4,FALSE)),"")&amp;" "&amp;IF($J1022&lt;&gt;"",IF(VLOOKUP($J1022,INSTRUMENT_LIST!$L$10:$R$716,5,FALSE)=0,"",SUBSTITUTE(VLOOKUP($J1022,INSTRUMENT_LIST!$L$10:$R$716,5,FALSE),"LOCAL CONTROL STATION","LCS")),"")</f>
        <v xml:space="preserve"> </v>
      </c>
      <c r="O1022" s="143" t="str">
        <f>IF($J1022&lt;&gt;"",IF(VLOOKUP($J1022,INSTRUMENT_LIST!$L$10:$R$716,6,FALSE)=0,"",VLOOKUP($J1022,INSTRUMENT_LIST!$L$10:$R$716,6,FALSE)),"")</f>
        <v/>
      </c>
      <c r="P1022" s="143" t="str">
        <f>IF($J1022&lt;&gt;"",IF(VLOOKUP($J1022,INSTRUMENT_LIST!$L$10:$R$716,7,FALSE)=0,"",VLOOKUP($J1022,INSTRUMENT_LIST!$L$10:$R$716,7,FALSE)),"")</f>
        <v/>
      </c>
      <c r="Q1022" s="143" t="str">
        <f t="shared" si="379"/>
        <v xml:space="preserve">  </v>
      </c>
      <c r="R1022" s="161"/>
      <c r="S1022" s="161"/>
      <c r="T1022" s="161"/>
      <c r="U1022" s="161"/>
      <c r="V1022" s="161"/>
      <c r="W1022" s="161"/>
      <c r="X1022" s="161"/>
      <c r="Y1022" s="161"/>
      <c r="Z1022" s="161"/>
      <c r="AA1022" s="161"/>
      <c r="AB1022" s="68" t="str">
        <f t="shared" si="382"/>
        <v>SDO_1403.03</v>
      </c>
      <c r="AC1022" s="75"/>
      <c r="AD1022" s="75"/>
      <c r="AE1022" s="38" t="str">
        <f t="shared" si="380"/>
        <v>SL3-BC-RCP1</v>
      </c>
      <c r="AF1022"/>
      <c r="AG1022"/>
      <c r="AH1022"/>
      <c r="AI1022"/>
    </row>
    <row r="1023" spans="1:35" ht="15" customHeight="1" x14ac:dyDescent="0.25">
      <c r="A1023" s="275" t="s">
        <v>9</v>
      </c>
      <c r="B1023" s="261" t="s">
        <v>76</v>
      </c>
      <c r="C1023" s="146">
        <v>14</v>
      </c>
      <c r="D1023" s="73" t="s">
        <v>661</v>
      </c>
      <c r="E1023" s="73" t="s">
        <v>676</v>
      </c>
      <c r="F1023" s="29" t="str">
        <f>IFERROR(CONCATENATE(VLOOKUP(G1023,'LOOK-UP TABLES'!$E$9:$J$101,5,FALSE),C1023,D1023,VLOOKUP(G1023,'LOOK-UP TABLES'!$E$9:$J$101,6,FALSE),E1023),"")</f>
        <v>O_1403-04</v>
      </c>
      <c r="G1023" s="74" t="s">
        <v>1001</v>
      </c>
      <c r="H1023" s="26" t="str">
        <f>IFERROR(VLOOKUP(G1023,'LOOK-UP TABLES'!$E$9:$J$101,2,FALSE),"")</f>
        <v>SDO</v>
      </c>
      <c r="I1023" s="29" t="str">
        <f>IFERROR(VLOOKUP(G1023,'LOOK-UP TABLES'!$E$9:$J$101,3,FALSE),"")</f>
        <v>24VDC</v>
      </c>
      <c r="J1023" s="21"/>
      <c r="K1023" s="75" t="str">
        <f t="shared" si="383"/>
        <v>SPARE</v>
      </c>
      <c r="L1023" s="76"/>
      <c r="M1023" s="143" t="str">
        <f>IF($J1023&lt;&gt;"",IF(VLOOKUP($J1023,INSTRUMENT_LIST!$L$10:$R$716,3,FALSE)=0,"",VLOOKUP($J1023,INSTRUMENT_LIST!$L$10:$R$716,3,FALSE)),"")</f>
        <v/>
      </c>
      <c r="N1023" s="143" t="str">
        <f>IF($J1023&lt;&gt;"",IF(VLOOKUP($J1023,INSTRUMENT_LIST!$L$10:$R$716,4,FALSE)=0,"",VLOOKUP($J1023,INSTRUMENT_LIST!$L$10:$R$716,4,FALSE)),"")&amp;" "&amp;IF($J1023&lt;&gt;"",IF(VLOOKUP($J1023,INSTRUMENT_LIST!$L$10:$R$716,5,FALSE)=0,"",SUBSTITUTE(VLOOKUP($J1023,INSTRUMENT_LIST!$L$10:$R$716,5,FALSE),"LOCAL CONTROL STATION","LCS")),"")</f>
        <v xml:space="preserve"> </v>
      </c>
      <c r="O1023" s="143" t="str">
        <f>IF($J1023&lt;&gt;"",IF(VLOOKUP($J1023,INSTRUMENT_LIST!$L$10:$R$716,6,FALSE)=0,"",VLOOKUP($J1023,INSTRUMENT_LIST!$L$10:$R$716,6,FALSE)),"")</f>
        <v/>
      </c>
      <c r="P1023" s="143" t="str">
        <f>IF($J1023&lt;&gt;"",IF(VLOOKUP($J1023,INSTRUMENT_LIST!$L$10:$R$716,7,FALSE)=0,"",VLOOKUP($J1023,INSTRUMENT_LIST!$L$10:$R$716,7,FALSE)),"")</f>
        <v/>
      </c>
      <c r="Q1023" s="143" t="str">
        <f t="shared" si="379"/>
        <v xml:space="preserve">  </v>
      </c>
      <c r="R1023" s="161"/>
      <c r="S1023" s="161"/>
      <c r="T1023" s="161"/>
      <c r="U1023" s="161"/>
      <c r="V1023" s="161"/>
      <c r="W1023" s="161"/>
      <c r="X1023" s="161"/>
      <c r="Y1023" s="161"/>
      <c r="Z1023" s="161"/>
      <c r="AA1023" s="161"/>
      <c r="AB1023" s="68" t="str">
        <f t="shared" si="382"/>
        <v>SDO_1403.04</v>
      </c>
      <c r="AC1023" s="75"/>
      <c r="AD1023" s="75"/>
      <c r="AE1023" s="38" t="str">
        <f t="shared" si="380"/>
        <v>SL3-BC-RCP1</v>
      </c>
      <c r="AF1023"/>
      <c r="AG1023"/>
      <c r="AH1023"/>
      <c r="AI1023"/>
    </row>
    <row r="1024" spans="1:35" ht="15" customHeight="1" x14ac:dyDescent="0.25">
      <c r="A1024" s="275" t="s">
        <v>9</v>
      </c>
      <c r="B1024" s="261" t="s">
        <v>76</v>
      </c>
      <c r="C1024" s="146">
        <v>14</v>
      </c>
      <c r="D1024" s="73" t="s">
        <v>661</v>
      </c>
      <c r="E1024" s="73" t="s">
        <v>678</v>
      </c>
      <c r="F1024" s="29" t="str">
        <f>IFERROR(CONCATENATE(VLOOKUP(G1024,'LOOK-UP TABLES'!$E$9:$J$101,5,FALSE),C1024,D1024,VLOOKUP(G1024,'LOOK-UP TABLES'!$E$9:$J$101,6,FALSE),E1024),"")</f>
        <v>O_1403-05</v>
      </c>
      <c r="G1024" s="74" t="s">
        <v>1001</v>
      </c>
      <c r="H1024" s="26" t="str">
        <f>IFERROR(VLOOKUP(G1024,'LOOK-UP TABLES'!$E$9:$J$101,2,FALSE),"")</f>
        <v>SDO</v>
      </c>
      <c r="I1024" s="29" t="str">
        <f>IFERROR(VLOOKUP(G1024,'LOOK-UP TABLES'!$E$9:$J$101,3,FALSE),"")</f>
        <v>24VDC</v>
      </c>
      <c r="J1024" s="21"/>
      <c r="K1024" s="75" t="str">
        <f t="shared" si="383"/>
        <v>SPARE</v>
      </c>
      <c r="L1024" s="76"/>
      <c r="M1024" s="143" t="str">
        <f>IF($J1024&lt;&gt;"",IF(VLOOKUP($J1024,INSTRUMENT_LIST!$L$10:$R$716,3,FALSE)=0,"",VLOOKUP($J1024,INSTRUMENT_LIST!$L$10:$R$716,3,FALSE)),"")</f>
        <v/>
      </c>
      <c r="N1024" s="143" t="str">
        <f>IF($J1024&lt;&gt;"",IF(VLOOKUP($J1024,INSTRUMENT_LIST!$L$10:$R$716,4,FALSE)=0,"",VLOOKUP($J1024,INSTRUMENT_LIST!$L$10:$R$716,4,FALSE)),"")&amp;" "&amp;IF($J1024&lt;&gt;"",IF(VLOOKUP($J1024,INSTRUMENT_LIST!$L$10:$R$716,5,FALSE)=0,"",SUBSTITUTE(VLOOKUP($J1024,INSTRUMENT_LIST!$L$10:$R$716,5,FALSE),"LOCAL CONTROL STATION","LCS")),"")</f>
        <v xml:space="preserve"> </v>
      </c>
      <c r="O1024" s="143" t="str">
        <f>IF($J1024&lt;&gt;"",IF(VLOOKUP($J1024,INSTRUMENT_LIST!$L$10:$R$716,6,FALSE)=0,"",VLOOKUP($J1024,INSTRUMENT_LIST!$L$10:$R$716,6,FALSE)),"")</f>
        <v/>
      </c>
      <c r="P1024" s="143" t="str">
        <f>IF($J1024&lt;&gt;"",IF(VLOOKUP($J1024,INSTRUMENT_LIST!$L$10:$R$716,7,FALSE)=0,"",VLOOKUP($J1024,INSTRUMENT_LIST!$L$10:$R$716,7,FALSE)),"")</f>
        <v/>
      </c>
      <c r="Q1024" s="143" t="str">
        <f t="shared" si="379"/>
        <v xml:space="preserve">  </v>
      </c>
      <c r="R1024" s="161"/>
      <c r="S1024" s="161"/>
      <c r="T1024" s="161"/>
      <c r="U1024" s="161"/>
      <c r="V1024" s="161"/>
      <c r="W1024" s="161"/>
      <c r="X1024" s="161"/>
      <c r="Y1024" s="161"/>
      <c r="Z1024" s="161"/>
      <c r="AA1024" s="161"/>
      <c r="AB1024" s="68" t="str">
        <f t="shared" si="382"/>
        <v>SDO_1403.05</v>
      </c>
      <c r="AC1024" s="75"/>
      <c r="AD1024" s="75"/>
      <c r="AE1024" s="38" t="str">
        <f t="shared" si="380"/>
        <v>SL3-BC-RCP1</v>
      </c>
      <c r="AF1024"/>
      <c r="AG1024"/>
      <c r="AH1024"/>
      <c r="AI1024"/>
    </row>
    <row r="1025" spans="1:35" ht="15" customHeight="1" x14ac:dyDescent="0.25">
      <c r="A1025" s="275" t="s">
        <v>9</v>
      </c>
      <c r="B1025" s="261" t="s">
        <v>76</v>
      </c>
      <c r="C1025" s="146">
        <v>14</v>
      </c>
      <c r="D1025" s="73" t="s">
        <v>661</v>
      </c>
      <c r="E1025" s="73" t="s">
        <v>679</v>
      </c>
      <c r="F1025" s="29" t="str">
        <f>IFERROR(CONCATENATE(VLOOKUP(G1025,'LOOK-UP TABLES'!$E$9:$J$101,5,FALSE),C1025,D1025,VLOOKUP(G1025,'LOOK-UP TABLES'!$E$9:$J$101,6,FALSE),E1025),"")</f>
        <v>O_1403-06</v>
      </c>
      <c r="G1025" s="74" t="s">
        <v>1001</v>
      </c>
      <c r="H1025" s="26" t="str">
        <f>IFERROR(VLOOKUP(G1025,'LOOK-UP TABLES'!$E$9:$J$101,2,FALSE),"")</f>
        <v>SDO</v>
      </c>
      <c r="I1025" s="29" t="str">
        <f>IFERROR(VLOOKUP(G1025,'LOOK-UP TABLES'!$E$9:$J$101,3,FALSE),"")</f>
        <v>24VDC</v>
      </c>
      <c r="J1025" s="21"/>
      <c r="K1025" s="75" t="str">
        <f t="shared" si="383"/>
        <v>SPARE</v>
      </c>
      <c r="L1025" s="76"/>
      <c r="M1025" s="143" t="str">
        <f>IF($J1025&lt;&gt;"",IF(VLOOKUP($J1025,INSTRUMENT_LIST!$L$10:$R$716,3,FALSE)=0,"",VLOOKUP($J1025,INSTRUMENT_LIST!$L$10:$R$716,3,FALSE)),"")</f>
        <v/>
      </c>
      <c r="N1025" s="143" t="str">
        <f>IF($J1025&lt;&gt;"",IF(VLOOKUP($J1025,INSTRUMENT_LIST!$L$10:$R$716,4,FALSE)=0,"",VLOOKUP($J1025,INSTRUMENT_LIST!$L$10:$R$716,4,FALSE)),"")&amp;" "&amp;IF($J1025&lt;&gt;"",IF(VLOOKUP($J1025,INSTRUMENT_LIST!$L$10:$R$716,5,FALSE)=0,"",SUBSTITUTE(VLOOKUP($J1025,INSTRUMENT_LIST!$L$10:$R$716,5,FALSE),"LOCAL CONTROL STATION","LCS")),"")</f>
        <v xml:space="preserve"> </v>
      </c>
      <c r="O1025" s="143" t="str">
        <f>IF($J1025&lt;&gt;"",IF(VLOOKUP($J1025,INSTRUMENT_LIST!$L$10:$R$716,6,FALSE)=0,"",VLOOKUP($J1025,INSTRUMENT_LIST!$L$10:$R$716,6,FALSE)),"")</f>
        <v/>
      </c>
      <c r="P1025" s="143" t="str">
        <f>IF($J1025&lt;&gt;"",IF(VLOOKUP($J1025,INSTRUMENT_LIST!$L$10:$R$716,7,FALSE)=0,"",VLOOKUP($J1025,INSTRUMENT_LIST!$L$10:$R$716,7,FALSE)),"")</f>
        <v/>
      </c>
      <c r="Q1025" s="143" t="str">
        <f t="shared" si="379"/>
        <v xml:space="preserve">  </v>
      </c>
      <c r="R1025" s="161"/>
      <c r="S1025" s="161"/>
      <c r="T1025" s="161"/>
      <c r="U1025" s="161"/>
      <c r="V1025" s="161"/>
      <c r="W1025" s="161"/>
      <c r="X1025" s="161"/>
      <c r="Y1025" s="161"/>
      <c r="Z1025" s="161"/>
      <c r="AA1025" s="161"/>
      <c r="AB1025" s="68" t="str">
        <f t="shared" si="382"/>
        <v>SDO_1403.06</v>
      </c>
      <c r="AC1025" s="75"/>
      <c r="AD1025" s="75"/>
      <c r="AE1025" s="38" t="str">
        <f t="shared" si="380"/>
        <v>SL3-BC-RCP1</v>
      </c>
      <c r="AF1025"/>
      <c r="AG1025"/>
      <c r="AH1025"/>
      <c r="AI1025"/>
    </row>
    <row r="1026" spans="1:35" ht="15" customHeight="1" x14ac:dyDescent="0.25">
      <c r="A1026" s="275" t="s">
        <v>9</v>
      </c>
      <c r="B1026" s="261" t="s">
        <v>76</v>
      </c>
      <c r="C1026" s="146">
        <v>14</v>
      </c>
      <c r="D1026" s="73" t="s">
        <v>661</v>
      </c>
      <c r="E1026" s="73" t="s">
        <v>680</v>
      </c>
      <c r="F1026" s="29" t="str">
        <f>IFERROR(CONCATENATE(VLOOKUP(G1026,'LOOK-UP TABLES'!$E$9:$J$101,5,FALSE),C1026,D1026,VLOOKUP(G1026,'LOOK-UP TABLES'!$E$9:$J$101,6,FALSE),E1026),"")</f>
        <v>O_1403-07</v>
      </c>
      <c r="G1026" s="74" t="s">
        <v>1001</v>
      </c>
      <c r="H1026" s="26" t="str">
        <f>IFERROR(VLOOKUP(G1026,'LOOK-UP TABLES'!$E$9:$J$101,2,FALSE),"")</f>
        <v>SDO</v>
      </c>
      <c r="I1026" s="29" t="str">
        <f>IFERROR(VLOOKUP(G1026,'LOOK-UP TABLES'!$E$9:$J$101,3,FALSE),"")</f>
        <v>24VDC</v>
      </c>
      <c r="J1026" s="21"/>
      <c r="K1026" s="75" t="str">
        <f t="shared" si="383"/>
        <v>SPARE</v>
      </c>
      <c r="L1026" s="76"/>
      <c r="M1026" s="143" t="str">
        <f>IF($J1026&lt;&gt;"",IF(VLOOKUP($J1026,INSTRUMENT_LIST!$L$10:$R$716,3,FALSE)=0,"",VLOOKUP($J1026,INSTRUMENT_LIST!$L$10:$R$716,3,FALSE)),"")</f>
        <v/>
      </c>
      <c r="N1026" s="143" t="str">
        <f>IF($J1026&lt;&gt;"",IF(VLOOKUP($J1026,INSTRUMENT_LIST!$L$10:$R$716,4,FALSE)=0,"",VLOOKUP($J1026,INSTRUMENT_LIST!$L$10:$R$716,4,FALSE)),"")&amp;" "&amp;IF($J1026&lt;&gt;"",IF(VLOOKUP($J1026,INSTRUMENT_LIST!$L$10:$R$716,5,FALSE)=0,"",SUBSTITUTE(VLOOKUP($J1026,INSTRUMENT_LIST!$L$10:$R$716,5,FALSE),"LOCAL CONTROL STATION","LCS")),"")</f>
        <v xml:space="preserve"> </v>
      </c>
      <c r="O1026" s="143" t="str">
        <f>IF($J1026&lt;&gt;"",IF(VLOOKUP($J1026,INSTRUMENT_LIST!$L$10:$R$716,6,FALSE)=0,"",VLOOKUP($J1026,INSTRUMENT_LIST!$L$10:$R$716,6,FALSE)),"")</f>
        <v/>
      </c>
      <c r="P1026" s="143" t="str">
        <f>IF($J1026&lt;&gt;"",IF(VLOOKUP($J1026,INSTRUMENT_LIST!$L$10:$R$716,7,FALSE)=0,"",VLOOKUP($J1026,INSTRUMENT_LIST!$L$10:$R$716,7,FALSE)),"")</f>
        <v/>
      </c>
      <c r="Q1026" s="143" t="str">
        <f t="shared" si="379"/>
        <v xml:space="preserve">  </v>
      </c>
      <c r="R1026" s="161"/>
      <c r="S1026" s="161"/>
      <c r="T1026" s="161"/>
      <c r="U1026" s="161"/>
      <c r="V1026" s="161"/>
      <c r="W1026" s="161"/>
      <c r="X1026" s="161"/>
      <c r="Y1026" s="161"/>
      <c r="Z1026" s="161"/>
      <c r="AA1026" s="161"/>
      <c r="AB1026" s="68" t="str">
        <f t="shared" si="382"/>
        <v>SDO_1403.07</v>
      </c>
      <c r="AC1026" s="75"/>
      <c r="AD1026" s="75"/>
      <c r="AE1026" s="38" t="str">
        <f t="shared" si="380"/>
        <v>SL3-BC-RCP1</v>
      </c>
      <c r="AF1026"/>
      <c r="AG1026"/>
      <c r="AH1026"/>
      <c r="AI1026"/>
    </row>
    <row r="1027" spans="1:35" ht="15" customHeight="1" x14ac:dyDescent="0.25">
      <c r="A1027" s="320"/>
      <c r="D1027"/>
      <c r="E1027"/>
      <c r="F1027"/>
      <c r="G1027"/>
      <c r="H1027"/>
      <c r="I1027"/>
      <c r="J1027" s="336"/>
      <c r="K1027" s="30"/>
      <c r="L1027" s="350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 s="30"/>
      <c r="AD1027" s="30"/>
      <c r="AF1027"/>
      <c r="AG1027"/>
      <c r="AH1027"/>
      <c r="AI1027"/>
    </row>
    <row r="1029" spans="1:35" ht="15" customHeight="1" x14ac:dyDescent="0.25">
      <c r="A1029" s="144" t="s">
        <v>9</v>
      </c>
      <c r="B1029" s="252" t="s">
        <v>76</v>
      </c>
      <c r="C1029" s="64">
        <v>15</v>
      </c>
      <c r="D1029" s="60" t="str">
        <f>D1030</f>
        <v>00</v>
      </c>
      <c r="E1029" s="61"/>
      <c r="F1029" s="340" t="str">
        <f>IFERROR(CONCATENATE(VLOOKUP(G1029,'LOOK-UP TABLES'!$E$5:$J$101,5,FALSE),C1029,D1029,VLOOKUP(G1029,'LOOK-UP TABLES'!$E$5:$J$101,6,FALSE),E1029),"")</f>
        <v>PS3-1500</v>
      </c>
      <c r="G1029" s="61" t="s">
        <v>1014</v>
      </c>
      <c r="H1029" s="62"/>
      <c r="I1029" s="61" t="s">
        <v>790</v>
      </c>
      <c r="J1029" s="142"/>
      <c r="K1029" s="142"/>
      <c r="L1029" s="63"/>
      <c r="M1029" s="62"/>
      <c r="N1029" s="62"/>
      <c r="O1029" s="61"/>
      <c r="P1029" s="61"/>
      <c r="Q1029" s="61" t="s">
        <v>1015</v>
      </c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4"/>
      <c r="AD1029" s="65"/>
      <c r="AE1029" s="38" t="str">
        <f t="shared" ref="AE1029:AE1030" si="384">B1029</f>
        <v>SL3-BC-RCP1</v>
      </c>
    </row>
    <row r="1030" spans="1:35" ht="15" customHeight="1" x14ac:dyDescent="0.25">
      <c r="A1030" s="144" t="s">
        <v>9</v>
      </c>
      <c r="B1030" s="252" t="s">
        <v>76</v>
      </c>
      <c r="C1030" s="64">
        <v>15</v>
      </c>
      <c r="D1030" s="60" t="str">
        <f>D1031</f>
        <v>00</v>
      </c>
      <c r="E1030" s="61"/>
      <c r="F1030" s="340" t="str">
        <f>IFERROR(CONCATENATE(VLOOKUP(G1030,'LOOK-UP TABLES'!$E$5:$J$101,5,FALSE),C1030,D1030,VLOOKUP(G1030,'LOOK-UP TABLES'!$E$5:$J$101,6,FALSE),E1030),"")</f>
        <v>AENTR-1500</v>
      </c>
      <c r="G1030" s="61" t="s">
        <v>1016</v>
      </c>
      <c r="H1030" s="62"/>
      <c r="I1030" s="61" t="s">
        <v>793</v>
      </c>
      <c r="J1030" s="142"/>
      <c r="K1030" s="142"/>
      <c r="L1030" s="63"/>
      <c r="M1030" s="62"/>
      <c r="N1030" s="62"/>
      <c r="O1030" s="61"/>
      <c r="P1030" s="61"/>
      <c r="Q1030" s="61" t="s">
        <v>1017</v>
      </c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4"/>
      <c r="AD1030" s="65"/>
      <c r="AE1030" s="38" t="str">
        <f t="shared" si="384"/>
        <v>SL3-BC-RCP1</v>
      </c>
    </row>
    <row r="1031" spans="1:35" s="36" customFormat="1" ht="15" customHeight="1" x14ac:dyDescent="0.25">
      <c r="A1031" s="593" t="s">
        <v>9</v>
      </c>
      <c r="B1031" s="253" t="s">
        <v>76</v>
      </c>
      <c r="C1031" s="146">
        <v>15</v>
      </c>
      <c r="D1031" s="66" t="s">
        <v>786</v>
      </c>
      <c r="E1031" s="66" t="s">
        <v>786</v>
      </c>
      <c r="F1031" s="29" t="str">
        <f>IFERROR(CONCATENATE(VLOOKUP(G1031,'LOOK-UP TABLES'!$E$9:$J$32,5,FALSE),C1031,D1031,VLOOKUP(G1031,'LOOK-UP TABLES'!$E$9:$J$32,6,FALSE),E1031),"")</f>
        <v>I_1500-00</v>
      </c>
      <c r="G1031" s="29" t="s">
        <v>1041</v>
      </c>
      <c r="H1031" s="26" t="str">
        <f>IFERROR(VLOOKUP(G1031,'LOOK-UP TABLES'!$E$9:$J$32,2,FALSE),"")</f>
        <v>AI</v>
      </c>
      <c r="I1031" s="29" t="str">
        <f>IFERROR(VLOOKUP(G1031,'LOOK-UP TABLES'!$E$9:$J$32,3,FALSE),"")</f>
        <v>4-20mA</v>
      </c>
      <c r="J1031" s="21" t="s">
        <v>1338</v>
      </c>
      <c r="K1031" s="594" t="str">
        <f>IF(J1031&lt;&gt;"",CONCATENATE(J1031,L1031),"SPARE")</f>
        <v>SL3-SP1-HPU1-ZT1</v>
      </c>
      <c r="L1031" s="67"/>
      <c r="M1031" s="143" t="str">
        <f>IF($J1031&lt;&gt;"",IF(VLOOKUP($J1031,INSTRUMENT_LIST!$L$10:$R$716,3,FALSE)=0,"",VLOOKUP($J1031,INSTRUMENT_LIST!$L$10:$R$716,3,FALSE)),"")</f>
        <v>Shiploader 3</v>
      </c>
      <c r="N1031" s="143" t="str">
        <f>IF($J1031&lt;&gt;"",IF(VLOOKUP($J1031,INSTRUMENT_LIST!$L$10:$R$716,4,FALSE)=0,"",VLOOKUP($J1031,INSTRUMENT_LIST!$L$10:$R$716,4,FALSE)),"")&amp;" "&amp;IF($J1031&lt;&gt;"",IF(VLOOKUP($J1031,INSTRUMENT_LIST!$L$10:$R$716,5,FALSE)=0,"",SUBSTITUTE(VLOOKUP($J1031,INSTRUMENT_LIST!$L$10:$R$716,5,FALSE),"LOCAL CONTROL STATION","LCS")),"")</f>
        <v>Coal Spout Left Lift ArmCylinder</v>
      </c>
      <c r="O1031" s="143" t="str">
        <f>IF($J1031&lt;&gt;"",IF(VLOOKUP($J1031,INSTRUMENT_LIST!$L$10:$R$716,6,FALSE)=0,"",VLOOKUP($J1031,INSTRUMENT_LIST!$L$10:$R$716,6,FALSE)),"")</f>
        <v/>
      </c>
      <c r="P1031" s="143" t="str">
        <f>IF($J1031&lt;&gt;"",IF(VLOOKUP($J1031,INSTRUMENT_LIST!$L$10:$R$716,7,FALSE)=0,"",VLOOKUP($J1031,INSTRUMENT_LIST!$L$10:$R$716,7,FALSE)),"")</f>
        <v>Temposonic</v>
      </c>
      <c r="Q1031" s="143" t="str">
        <f>CONCATENATE(M1031,IF(M1031&lt;&gt;""," ",""),N1031,IF(N1031&lt;&gt;""," ",""),O1031,IF(O1031&lt;&gt;""," ",""),P1031,IF(P1031&lt;&gt;""," ",""))</f>
        <v xml:space="preserve">Shiploader 3 Coal Spout Left Lift ArmCylinder Temposonic </v>
      </c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68" t="str">
        <f>IF((OR(H1031="AI",H1031="AO")),CONCATENATE(H1031,"_",C1031,D1031,"_CH[",E1031,"]"),CONCATENATE(H1031,"_",C1031,D1031,".",E1031))</f>
        <v>AI_1500_CH[00]</v>
      </c>
      <c r="AC1031" s="26"/>
      <c r="AD1031" s="146"/>
      <c r="AE1031" s="69" t="str">
        <f>B1031</f>
        <v>SL3-BC-RCP1</v>
      </c>
    </row>
    <row r="1032" spans="1:35" s="36" customFormat="1" ht="15" customHeight="1" x14ac:dyDescent="0.25">
      <c r="A1032" s="593" t="s">
        <v>9</v>
      </c>
      <c r="B1032" s="253" t="s">
        <v>76</v>
      </c>
      <c r="C1032" s="146">
        <v>15</v>
      </c>
      <c r="D1032" s="66" t="s">
        <v>786</v>
      </c>
      <c r="E1032" s="66" t="s">
        <v>645</v>
      </c>
      <c r="F1032" s="29" t="str">
        <f>IFERROR(CONCATENATE(VLOOKUP(G1032,'LOOK-UP TABLES'!$E$9:$J$32,5,FALSE),C1032,D1032,VLOOKUP(G1032,'LOOK-UP TABLES'!$E$9:$J$32,6,FALSE),E1032),"")</f>
        <v>I_1500-01</v>
      </c>
      <c r="G1032" s="29" t="s">
        <v>1041</v>
      </c>
      <c r="H1032" s="26" t="str">
        <f>IFERROR(VLOOKUP(G1032,'LOOK-UP TABLES'!$E$9:$J$32,2,FALSE),"")</f>
        <v>AI</v>
      </c>
      <c r="I1032" s="29" t="str">
        <f>IFERROR(VLOOKUP(G1032,'LOOK-UP TABLES'!$E$9:$J$32,3,FALSE),"")</f>
        <v>4-20mA</v>
      </c>
      <c r="J1032" s="21" t="s">
        <v>1339</v>
      </c>
      <c r="K1032" s="594" t="str">
        <f t="shared" ref="K1032:K1034" si="385">IF(J1032&lt;&gt;"",CONCATENATE(J1032,L1032),"SPARE")</f>
        <v>SL3-SP1-HPU1-ZT2</v>
      </c>
      <c r="L1032" s="67"/>
      <c r="M1032" s="143" t="str">
        <f>IF($J1032&lt;&gt;"",IF(VLOOKUP($J1032,INSTRUMENT_LIST!$L$10:$R$716,3,FALSE)=0,"",VLOOKUP($J1032,INSTRUMENT_LIST!$L$10:$R$716,3,FALSE)),"")</f>
        <v>Shiploader 3</v>
      </c>
      <c r="N1032" s="143" t="str">
        <f>IF($J1032&lt;&gt;"",IF(VLOOKUP($J1032,INSTRUMENT_LIST!$L$10:$R$716,4,FALSE)=0,"",VLOOKUP($J1032,INSTRUMENT_LIST!$L$10:$R$716,4,FALSE)),"")&amp;" "&amp;IF($J1032&lt;&gt;"",IF(VLOOKUP($J1032,INSTRUMENT_LIST!$L$10:$R$716,5,FALSE)=0,"",SUBSTITUTE(VLOOKUP($J1032,INSTRUMENT_LIST!$L$10:$R$716,5,FALSE),"LOCAL CONTROL STATION","LCS")),"")</f>
        <v>Coal Spout Right Lift Arm Cylinder</v>
      </c>
      <c r="O1032" s="143" t="str">
        <f>IF($J1032&lt;&gt;"",IF(VLOOKUP($J1032,INSTRUMENT_LIST!$L$10:$R$716,6,FALSE)=0,"",VLOOKUP($J1032,INSTRUMENT_LIST!$L$10:$R$716,6,FALSE)),"")</f>
        <v/>
      </c>
      <c r="P1032" s="143" t="str">
        <f>IF($J1032&lt;&gt;"",IF(VLOOKUP($J1032,INSTRUMENT_LIST!$L$10:$R$716,7,FALSE)=0,"",VLOOKUP($J1032,INSTRUMENT_LIST!$L$10:$R$716,7,FALSE)),"")</f>
        <v>Temposonic</v>
      </c>
      <c r="Q1032" s="143" t="str">
        <f>CONCATENATE(M1032,IF(M1032&lt;&gt;""," ",""),N1032,IF(N1032&lt;&gt;""," ",""),O1032,IF(O1032&lt;&gt;""," ",""),P1032,IF(P1032&lt;&gt;""," ",""))</f>
        <v xml:space="preserve">Shiploader 3 Coal Spout Right Lift Arm Cylinder Temposonic </v>
      </c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68" t="str">
        <f>IF((OR(H1032="AI",H1032="AO")),CONCATENATE(H1032,"_",C1032,D1032,"_CH[",E1032,"]"),CONCATENATE(H1032,"_",C1032,D1032,".",E1032))</f>
        <v>AI_1500_CH[01]</v>
      </c>
      <c r="AC1032" s="26"/>
      <c r="AD1032" s="26"/>
      <c r="AE1032" s="69" t="str">
        <f>B1032</f>
        <v>SL3-BC-RCP1</v>
      </c>
    </row>
    <row r="1033" spans="1:35" s="36" customFormat="1" ht="15" customHeight="1" x14ac:dyDescent="0.25">
      <c r="A1033" s="593" t="s">
        <v>9</v>
      </c>
      <c r="B1033" s="253" t="s">
        <v>76</v>
      </c>
      <c r="C1033" s="146">
        <v>15</v>
      </c>
      <c r="D1033" s="66" t="s">
        <v>786</v>
      </c>
      <c r="E1033" s="66" t="s">
        <v>660</v>
      </c>
      <c r="F1033" s="29" t="str">
        <f>IFERROR(CONCATENATE(VLOOKUP(G1033,'LOOK-UP TABLES'!$E$9:$J$32,5,FALSE),C1033,D1033,VLOOKUP(G1033,'LOOK-UP TABLES'!$E$9:$J$32,6,FALSE),E1033),"")</f>
        <v>I_1500-02</v>
      </c>
      <c r="G1033" s="29" t="s">
        <v>1041</v>
      </c>
      <c r="H1033" s="26" t="str">
        <f>IFERROR(VLOOKUP(G1033,'LOOK-UP TABLES'!$E$9:$J$32,2,FALSE),"")</f>
        <v>AI</v>
      </c>
      <c r="I1033" s="29" t="str">
        <f>IFERROR(VLOOKUP(G1033,'LOOK-UP TABLES'!$E$9:$J$32,3,FALSE),"")</f>
        <v>4-20mA</v>
      </c>
      <c r="J1033" s="21" t="s">
        <v>1340</v>
      </c>
      <c r="K1033" s="594" t="str">
        <f t="shared" si="385"/>
        <v>SL3-SP1-HPU1-ZT3</v>
      </c>
      <c r="L1033" s="67"/>
      <c r="M1033" s="143" t="str">
        <f>IF($J1033&lt;&gt;"",IF(VLOOKUP($J1033,INSTRUMENT_LIST!$L$10:$R$716,3,FALSE)=0,"",VLOOKUP($J1033,INSTRUMENT_LIST!$L$10:$R$716,3,FALSE)),"")</f>
        <v>Shiploader 3</v>
      </c>
      <c r="N1033" s="143" t="str">
        <f>IF($J1033&lt;&gt;"",IF(VLOOKUP($J1033,INSTRUMENT_LIST!$L$10:$R$716,4,FALSE)=0,"",VLOOKUP($J1033,INSTRUMENT_LIST!$L$10:$R$716,4,FALSE)),"")&amp;" "&amp;IF($J1033&lt;&gt;"",IF(VLOOKUP($J1033,INSTRUMENT_LIST!$L$10:$R$716,5,FALSE)=0,"",SUBSTITUTE(VLOOKUP($J1033,INSTRUMENT_LIST!$L$10:$R$716,5,FALSE),"LOCAL CONTROL STATION","LCS")),"")</f>
        <v>Coal Spout Left Clamp Cylinder</v>
      </c>
      <c r="O1033" s="143" t="str">
        <f>IF($J1033&lt;&gt;"",IF(VLOOKUP($J1033,INSTRUMENT_LIST!$L$10:$R$716,6,FALSE)=0,"",VLOOKUP($J1033,INSTRUMENT_LIST!$L$10:$R$716,6,FALSE)),"")</f>
        <v/>
      </c>
      <c r="P1033" s="143" t="str">
        <f>IF($J1033&lt;&gt;"",IF(VLOOKUP($J1033,INSTRUMENT_LIST!$L$10:$R$716,7,FALSE)=0,"",VLOOKUP($J1033,INSTRUMENT_LIST!$L$10:$R$716,7,FALSE)),"")</f>
        <v>Temposonic</v>
      </c>
      <c r="Q1033" s="143" t="str">
        <f>CONCATENATE(M1033,IF(M1033&lt;&gt;""," ",""),N1033,IF(N1033&lt;&gt;""," ",""),O1033,IF(O1033&lt;&gt;""," ",""),P1033,IF(P1033&lt;&gt;""," ",""))</f>
        <v xml:space="preserve">Shiploader 3 Coal Spout Left Clamp Cylinder Temposonic </v>
      </c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68" t="str">
        <f>IF((OR(H1033="AI",H1033="AO")),CONCATENATE(H1033,"_",C1033,D1033,"_CH[",E1033,"]"),CONCATENATE(H1033,"_",C1033,D1033,".",E1033))</f>
        <v>AI_1500_CH[02]</v>
      </c>
      <c r="AC1033" s="26"/>
      <c r="AD1033" s="26"/>
      <c r="AE1033" s="69" t="str">
        <f>B1033</f>
        <v>SL3-BC-RCP1</v>
      </c>
    </row>
    <row r="1034" spans="1:35" s="36" customFormat="1" ht="15" customHeight="1" x14ac:dyDescent="0.25">
      <c r="A1034" s="593" t="s">
        <v>9</v>
      </c>
      <c r="B1034" s="253" t="s">
        <v>76</v>
      </c>
      <c r="C1034" s="146">
        <v>15</v>
      </c>
      <c r="D1034" s="66" t="s">
        <v>786</v>
      </c>
      <c r="E1034" s="66" t="s">
        <v>661</v>
      </c>
      <c r="F1034" s="29" t="str">
        <f>IFERROR(CONCATENATE(VLOOKUP(G1034,'LOOK-UP TABLES'!$E$9:$J$32,5,FALSE),C1034,D1034,VLOOKUP(G1034,'LOOK-UP TABLES'!$E$9:$J$32,6,FALSE),E1034),"")</f>
        <v>I_1500-03</v>
      </c>
      <c r="G1034" s="29" t="s">
        <v>1041</v>
      </c>
      <c r="H1034" s="26" t="str">
        <f>IFERROR(VLOOKUP(G1034,'LOOK-UP TABLES'!$E$9:$J$32,2,FALSE),"")</f>
        <v>AI</v>
      </c>
      <c r="I1034" s="29" t="str">
        <f>IFERROR(VLOOKUP(G1034,'LOOK-UP TABLES'!$E$9:$J$32,3,FALSE),"")</f>
        <v>4-20mA</v>
      </c>
      <c r="J1034" s="21" t="s">
        <v>1341</v>
      </c>
      <c r="K1034" s="594" t="str">
        <f t="shared" si="385"/>
        <v>SL3-SP1-HPU1-ZT4</v>
      </c>
      <c r="L1034" s="67"/>
      <c r="M1034" s="143" t="str">
        <f>IF($J1034&lt;&gt;"",IF(VLOOKUP($J1034,INSTRUMENT_LIST!$L$10:$R$716,3,FALSE)=0,"",VLOOKUP($J1034,INSTRUMENT_LIST!$L$10:$R$716,3,FALSE)),"")</f>
        <v>Shiploader 3</v>
      </c>
      <c r="N1034" s="143" t="str">
        <f>IF($J1034&lt;&gt;"",IF(VLOOKUP($J1034,INSTRUMENT_LIST!$L$10:$R$716,4,FALSE)=0,"",VLOOKUP($J1034,INSTRUMENT_LIST!$L$10:$R$716,4,FALSE)),"")&amp;" "&amp;IF($J1034&lt;&gt;"",IF(VLOOKUP($J1034,INSTRUMENT_LIST!$L$10:$R$716,5,FALSE)=0,"",SUBSTITUTE(VLOOKUP($J1034,INSTRUMENT_LIST!$L$10:$R$716,5,FALSE),"LOCAL CONTROL STATION","LCS")),"")</f>
        <v>Coal Spout Right Lift Arm Cylinder</v>
      </c>
      <c r="O1034" s="143" t="str">
        <f>IF($J1034&lt;&gt;"",IF(VLOOKUP($J1034,INSTRUMENT_LIST!$L$10:$R$716,6,FALSE)=0,"",VLOOKUP($J1034,INSTRUMENT_LIST!$L$10:$R$716,6,FALSE)),"")</f>
        <v/>
      </c>
      <c r="P1034" s="143" t="str">
        <f>IF($J1034&lt;&gt;"",IF(VLOOKUP($J1034,INSTRUMENT_LIST!$L$10:$R$716,7,FALSE)=0,"",VLOOKUP($J1034,INSTRUMENT_LIST!$L$10:$R$716,7,FALSE)),"")</f>
        <v>Temposonic</v>
      </c>
      <c r="Q1034" s="143" t="str">
        <f>CONCATENATE(M1034,IF(M1034&lt;&gt;""," ",""),N1034,IF(N1034&lt;&gt;""," ",""),O1034,IF(O1034&lt;&gt;""," ",""),P1034,IF(P1034&lt;&gt;""," ",""))</f>
        <v xml:space="preserve">Shiploader 3 Coal Spout Right Lift Arm Cylinder Temposonic </v>
      </c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68" t="str">
        <f>IF((OR(H1034="AI",H1034="AO")),CONCATENATE(H1034,"_",C1034,D1034,"_CH[",E1034,"]"),CONCATENATE(H1034,"_",C1034,D1034,".",E1034))</f>
        <v>AI_1500_CH[03]</v>
      </c>
      <c r="AC1034" s="26"/>
      <c r="AD1034" s="26"/>
      <c r="AE1034" s="69" t="str">
        <f>B1034</f>
        <v>SL3-BC-RCP1</v>
      </c>
    </row>
    <row r="1035" spans="1:35" ht="15" customHeight="1" x14ac:dyDescent="0.25">
      <c r="B1035" s="254"/>
      <c r="C1035" s="57"/>
      <c r="D1035" s="59"/>
      <c r="E1035" s="38"/>
      <c r="F1035" s="38"/>
      <c r="G1035" s="38"/>
      <c r="I1035" s="38"/>
      <c r="J1035" s="22"/>
      <c r="M1035" s="78"/>
      <c r="N1035" s="78"/>
      <c r="O1035" s="78"/>
      <c r="P1035" s="36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  <c r="AA1035" s="38"/>
      <c r="AB1035" s="38"/>
      <c r="AC1035" s="57"/>
      <c r="AD1035" s="57"/>
    </row>
    <row r="1036" spans="1:35" s="36" customFormat="1" ht="15" customHeight="1" x14ac:dyDescent="0.25">
      <c r="A1036" s="260" t="s">
        <v>237</v>
      </c>
      <c r="B1036" s="255" t="s">
        <v>76</v>
      </c>
      <c r="C1036" s="145">
        <v>15</v>
      </c>
      <c r="D1036" s="66" t="s">
        <v>645</v>
      </c>
      <c r="E1036" s="66" t="s">
        <v>786</v>
      </c>
      <c r="F1036" s="29" t="str">
        <f>IFERROR(CONCATENATE(VLOOKUP(G1036,'LOOK-UP TABLES'!$E$9:$J$32,5,FALSE),C1036,D1036,VLOOKUP(G1036,'LOOK-UP TABLES'!$E$9:$J$32,6,FALSE),E1036),"")</f>
        <v>I_1501-00</v>
      </c>
      <c r="G1036" s="29" t="s">
        <v>1042</v>
      </c>
      <c r="H1036" s="26" t="str">
        <f>IFERROR(VLOOKUP(G1036,'LOOK-UP TABLES'!$E$9:$J$32,2,FALSE),"")</f>
        <v>AI</v>
      </c>
      <c r="I1036" s="29" t="str">
        <f>IFERROR(VLOOKUP(G1036,'LOOK-UP TABLES'!$E$9:$J$32,3,FALSE),"")</f>
        <v>4-20mA</v>
      </c>
      <c r="J1036" s="21" t="s">
        <v>1342</v>
      </c>
      <c r="K1036" s="513" t="str">
        <f t="shared" ref="K1036:K1043" si="386">IF(J1036&lt;&gt;"",CONCATENATE(J1036,L1036),"SPARE")</f>
        <v>SL3-BC-ZT1</v>
      </c>
      <c r="L1036" s="67"/>
      <c r="M1036" s="143" t="str">
        <f>IF($J1036&lt;&gt;"",IF(VLOOKUP($J1036,INSTRUMENT_LIST!$L$10:$R$716,3,FALSE)=0,"",VLOOKUP($J1036,INSTRUMENT_LIST!$L$10:$R$716,3,FALSE)),"")</f>
        <v>Shiploader 3</v>
      </c>
      <c r="N1036" s="143" t="str">
        <f>IF($J1036&lt;&gt;"",IF(VLOOKUP($J1036,INSTRUMENT_LIST!$L$10:$R$716,4,FALSE)=0,"",VLOOKUP($J1036,INSTRUMENT_LIST!$L$10:$R$716,4,FALSE)),"")&amp;" "&amp;IF($J1036&lt;&gt;"",IF(VLOOKUP($J1036,INSTRUMENT_LIST!$L$10:$R$716,5,FALSE)=0,"",SUBSTITUTE(VLOOKUP($J1036,INSTRUMENT_LIST!$L$10:$R$716,5,FALSE),"LOCAL CONTROL STATION","LCS")),"")</f>
        <v xml:space="preserve">Boom Conveyor </v>
      </c>
      <c r="O1036" s="143" t="str">
        <f>IF($J1036&lt;&gt;"",IF(VLOOKUP($J1036,INSTRUMENT_LIST!$L$10:$R$716,6,FALSE)=0,"",VLOOKUP($J1036,INSTRUMENT_LIST!$L$10:$R$716,6,FALSE)),"")</f>
        <v/>
      </c>
      <c r="P1036" s="143" t="str">
        <f>IF($J1036&lt;&gt;"",IF(VLOOKUP($J1036,INSTRUMENT_LIST!$L$10:$R$716,7,FALSE)=0,"",VLOOKUP($J1036,INSTRUMENT_LIST!$L$10:$R$716,7,FALSE)),"")</f>
        <v>Inclinometer</v>
      </c>
      <c r="Q1036" s="143" t="str">
        <f t="shared" ref="Q1036:Q1043" si="387">CONCATENATE(M1036,IF(M1036&lt;&gt;""," ",""),N1036,IF(N1036&lt;&gt;""," ",""),O1036,IF(O1036&lt;&gt;""," ",""),P1036,IF(P1036&lt;&gt;""," ",""))</f>
        <v xml:space="preserve">Shiploader 3 Boom Conveyor  Inclinometer </v>
      </c>
      <c r="R1036" s="143"/>
      <c r="S1036" s="160"/>
      <c r="T1036" s="160"/>
      <c r="U1036" s="160"/>
      <c r="V1036" s="160"/>
      <c r="W1036" s="160"/>
      <c r="X1036" s="160"/>
      <c r="Y1036" s="160"/>
      <c r="Z1036" s="160"/>
      <c r="AA1036" s="160"/>
      <c r="AB1036" s="68" t="str">
        <f t="shared" ref="AB1036:AB1043" si="388">IF((OR(H1036="AI",H1036="AO")),CONCATENATE(H1036,"_",C1036,D1036,"_CH[",E1036,"]"),CONCATENATE(H1036,"_",C1036,D1036,".",E1036))</f>
        <v>AI_1501_CH[00]</v>
      </c>
      <c r="AC1036" s="26"/>
      <c r="AD1036" s="146"/>
      <c r="AE1036" s="69" t="str">
        <f t="shared" ref="AE1036:AE1043" si="389">B1036</f>
        <v>SL3-BC-RCP1</v>
      </c>
    </row>
    <row r="1037" spans="1:35" ht="15" customHeight="1" x14ac:dyDescent="0.25">
      <c r="A1037" s="260" t="s">
        <v>237</v>
      </c>
      <c r="B1037" s="255" t="s">
        <v>76</v>
      </c>
      <c r="C1037" s="145">
        <v>15</v>
      </c>
      <c r="D1037" s="70" t="str">
        <f t="shared" ref="D1037:D1043" si="390">D1036</f>
        <v>01</v>
      </c>
      <c r="E1037" s="70" t="s">
        <v>645</v>
      </c>
      <c r="F1037" s="29" t="str">
        <f>IFERROR(CONCATENATE(VLOOKUP(G1037,'LOOK-UP TABLES'!$E$9:$J$32,5,FALSE),C1037,D1037,VLOOKUP(G1037,'LOOK-UP TABLES'!$E$9:$J$32,6,FALSE),E1037),"")</f>
        <v>I_1501-01</v>
      </c>
      <c r="G1037" s="71" t="s">
        <v>1042</v>
      </c>
      <c r="H1037" s="26" t="str">
        <f>IFERROR(VLOOKUP(G1037,'LOOK-UP TABLES'!$E$9:$J$32,2,FALSE),"")</f>
        <v>AI</v>
      </c>
      <c r="I1037" s="29" t="str">
        <f>IFERROR(VLOOKUP(G1037,'LOOK-UP TABLES'!$E$9:$J$32,3,FALSE),"")</f>
        <v>4-20mA</v>
      </c>
      <c r="J1037" s="21" t="s">
        <v>1343</v>
      </c>
      <c r="K1037" s="513" t="str">
        <f t="shared" si="386"/>
        <v>SL3-SP1-HPU1-PT6</v>
      </c>
      <c r="L1037" s="72"/>
      <c r="M1037" s="143" t="str">
        <f>IF($J1037&lt;&gt;"",IF(VLOOKUP($J1037,INSTRUMENT_LIST!$L$10:$R$716,3,FALSE)=0,"",VLOOKUP($J1037,INSTRUMENT_LIST!$L$10:$R$716,3,FALSE)),"")</f>
        <v>Shiploader 3</v>
      </c>
      <c r="N1037" s="143" t="str">
        <f>IF($J1037&lt;&gt;"",IF(VLOOKUP($J1037,INSTRUMENT_LIST!$L$10:$R$716,4,FALSE)=0,"",VLOOKUP($J1037,INSTRUMENT_LIST!$L$10:$R$716,4,FALSE)),"")&amp;" "&amp;IF($J1037&lt;&gt;"",IF(VLOOKUP($J1037,INSTRUMENT_LIST!$L$10:$R$716,5,FALSE)=0,"",SUBSTITUTE(VLOOKUP($J1037,INSTRUMENT_LIST!$L$10:$R$716,5,FALSE),"LOCAL CONTROL STATION","LCS")),"")</f>
        <v>Coal Spout Left Lift ArmCylinder</v>
      </c>
      <c r="O1037" s="143" t="str">
        <f>IF($J1037&lt;&gt;"",IF(VLOOKUP($J1037,INSTRUMENT_LIST!$L$10:$R$716,6,FALSE)=0,"",VLOOKUP($J1037,INSTRUMENT_LIST!$L$10:$R$716,6,FALSE)),"")</f>
        <v>Rod End</v>
      </c>
      <c r="P1037" s="143" t="str">
        <f>IF($J1037&lt;&gt;"",IF(VLOOKUP($J1037,INSTRUMENT_LIST!$L$10:$R$716,7,FALSE)=0,"",VLOOKUP($J1037,INSTRUMENT_LIST!$L$10:$R$716,7,FALSE)),"")</f>
        <v>Pressure Transmitter</v>
      </c>
      <c r="Q1037" s="143" t="str">
        <f t="shared" si="387"/>
        <v xml:space="preserve">Shiploader 3 Coal Spout Left Lift ArmCylinder Rod End Pressure Transmitter </v>
      </c>
      <c r="R1037" s="143"/>
      <c r="S1037" s="160"/>
      <c r="T1037" s="160"/>
      <c r="U1037" s="160"/>
      <c r="V1037" s="160"/>
      <c r="W1037" s="160"/>
      <c r="X1037" s="160"/>
      <c r="Y1037" s="160"/>
      <c r="Z1037" s="160"/>
      <c r="AA1037" s="160"/>
      <c r="AB1037" s="68" t="str">
        <f t="shared" si="388"/>
        <v>AI_1501_CH[01]</v>
      </c>
      <c r="AC1037" s="55"/>
      <c r="AD1037" s="55"/>
      <c r="AE1037" s="38" t="str">
        <f t="shared" si="389"/>
        <v>SL3-BC-RCP1</v>
      </c>
    </row>
    <row r="1038" spans="1:35" ht="15" customHeight="1" x14ac:dyDescent="0.25">
      <c r="A1038" s="260" t="s">
        <v>237</v>
      </c>
      <c r="B1038" s="255" t="s">
        <v>76</v>
      </c>
      <c r="C1038" s="145">
        <v>15</v>
      </c>
      <c r="D1038" s="70" t="str">
        <f t="shared" si="390"/>
        <v>01</v>
      </c>
      <c r="E1038" s="70" t="s">
        <v>660</v>
      </c>
      <c r="F1038" s="29" t="str">
        <f>IFERROR(CONCATENATE(VLOOKUP(G1038,'LOOK-UP TABLES'!$E$9:$J$32,5,FALSE),C1038,D1038,VLOOKUP(G1038,'LOOK-UP TABLES'!$E$9:$J$32,6,FALSE),E1038),"")</f>
        <v>I_1501-02</v>
      </c>
      <c r="G1038" s="71" t="s">
        <v>1042</v>
      </c>
      <c r="H1038" s="26" t="str">
        <f>IFERROR(VLOOKUP(G1038,'LOOK-UP TABLES'!$E$9:$J$32,2,FALSE),"")</f>
        <v>AI</v>
      </c>
      <c r="I1038" s="29" t="str">
        <f>IFERROR(VLOOKUP(G1038,'LOOK-UP TABLES'!$E$9:$J$32,3,FALSE),"")</f>
        <v>4-20mA</v>
      </c>
      <c r="J1038" s="21" t="s">
        <v>1344</v>
      </c>
      <c r="K1038" s="513" t="str">
        <f t="shared" si="386"/>
        <v>SL3-SP1-HPU1-PT7</v>
      </c>
      <c r="L1038" s="72"/>
      <c r="M1038" s="143" t="str">
        <f>IF($J1038&lt;&gt;"",IF(VLOOKUP($J1038,INSTRUMENT_LIST!$L$10:$R$716,3,FALSE)=0,"",VLOOKUP($J1038,INSTRUMENT_LIST!$L$10:$R$716,3,FALSE)),"")</f>
        <v>Shiploader 3</v>
      </c>
      <c r="N1038" s="143" t="str">
        <f>IF($J1038&lt;&gt;"",IF(VLOOKUP($J1038,INSTRUMENT_LIST!$L$10:$R$716,4,FALSE)=0,"",VLOOKUP($J1038,INSTRUMENT_LIST!$L$10:$R$716,4,FALSE)),"")&amp;" "&amp;IF($J1038&lt;&gt;"",IF(VLOOKUP($J1038,INSTRUMENT_LIST!$L$10:$R$716,5,FALSE)=0,"",SUBSTITUTE(VLOOKUP($J1038,INSTRUMENT_LIST!$L$10:$R$716,5,FALSE),"LOCAL CONTROL STATION","LCS")),"")</f>
        <v>Coal Spout Left Lift ArmCylinder</v>
      </c>
      <c r="O1038" s="143" t="str">
        <f>IF($J1038&lt;&gt;"",IF(VLOOKUP($J1038,INSTRUMENT_LIST!$L$10:$R$716,6,FALSE)=0,"",VLOOKUP($J1038,INSTRUMENT_LIST!$L$10:$R$716,6,FALSE)),"")</f>
        <v>Blind End</v>
      </c>
      <c r="P1038" s="143" t="str">
        <f>IF($J1038&lt;&gt;"",IF(VLOOKUP($J1038,INSTRUMENT_LIST!$L$10:$R$716,7,FALSE)=0,"",VLOOKUP($J1038,INSTRUMENT_LIST!$L$10:$R$716,7,FALSE)),"")</f>
        <v>Pressure Transmitter</v>
      </c>
      <c r="Q1038" s="143" t="str">
        <f t="shared" si="387"/>
        <v xml:space="preserve">Shiploader 3 Coal Spout Left Lift ArmCylinder Blind End Pressure Transmitter </v>
      </c>
      <c r="R1038" s="143"/>
      <c r="S1038" s="160"/>
      <c r="T1038" s="160"/>
      <c r="U1038" s="160"/>
      <c r="V1038" s="160"/>
      <c r="W1038" s="160"/>
      <c r="X1038" s="160"/>
      <c r="Y1038" s="160"/>
      <c r="Z1038" s="160"/>
      <c r="AA1038" s="160"/>
      <c r="AB1038" s="68" t="str">
        <f t="shared" si="388"/>
        <v>AI_1501_CH[02]</v>
      </c>
      <c r="AC1038" s="55"/>
      <c r="AD1038" s="55"/>
      <c r="AE1038" s="38" t="str">
        <f t="shared" si="389"/>
        <v>SL3-BC-RCP1</v>
      </c>
    </row>
    <row r="1039" spans="1:35" ht="15" customHeight="1" x14ac:dyDescent="0.25">
      <c r="A1039" s="260" t="s">
        <v>9</v>
      </c>
      <c r="B1039" s="255" t="s">
        <v>76</v>
      </c>
      <c r="C1039" s="145">
        <v>15</v>
      </c>
      <c r="D1039" s="70" t="str">
        <f t="shared" si="390"/>
        <v>01</v>
      </c>
      <c r="E1039" s="70" t="s">
        <v>661</v>
      </c>
      <c r="F1039" s="29" t="str">
        <f>IFERROR(CONCATENATE(VLOOKUP(G1039,'LOOK-UP TABLES'!$E$9:$J$32,5,FALSE),C1039,D1039,VLOOKUP(G1039,'LOOK-UP TABLES'!$E$9:$J$32,6,FALSE),E1039),"")</f>
        <v>I_1501-03</v>
      </c>
      <c r="G1039" s="71" t="s">
        <v>1042</v>
      </c>
      <c r="H1039" s="26" t="str">
        <f>IFERROR(VLOOKUP(G1039,'LOOK-UP TABLES'!$E$9:$J$32,2,FALSE),"")</f>
        <v>AI</v>
      </c>
      <c r="I1039" s="29" t="str">
        <f>IFERROR(VLOOKUP(G1039,'LOOK-UP TABLES'!$E$9:$J$32,3,FALSE),"")</f>
        <v>4-20mA</v>
      </c>
      <c r="J1039" s="21" t="s">
        <v>1345</v>
      </c>
      <c r="K1039" s="513" t="str">
        <f t="shared" si="386"/>
        <v>SL3-SP1-HPU1-PT8</v>
      </c>
      <c r="L1039" s="72"/>
      <c r="M1039" s="143" t="str">
        <f>IF($J1039&lt;&gt;"",IF(VLOOKUP($J1039,INSTRUMENT_LIST!$L$10:$R$716,3,FALSE)=0,"",VLOOKUP($J1039,INSTRUMENT_LIST!$L$10:$R$716,3,FALSE)),"")</f>
        <v>Shiploader 3</v>
      </c>
      <c r="N1039" s="143" t="str">
        <f>IF($J1039&lt;&gt;"",IF(VLOOKUP($J1039,INSTRUMENT_LIST!$L$10:$R$716,4,FALSE)=0,"",VLOOKUP($J1039,INSTRUMENT_LIST!$L$10:$R$716,4,FALSE)),"")&amp;" "&amp;IF($J1039&lt;&gt;"",IF(VLOOKUP($J1039,INSTRUMENT_LIST!$L$10:$R$716,5,FALSE)=0,"",SUBSTITUTE(VLOOKUP($J1039,INSTRUMENT_LIST!$L$10:$R$716,5,FALSE),"LOCAL CONTROL STATION","LCS")),"")</f>
        <v>Coal Spout Right Lift Arm Cylinder</v>
      </c>
      <c r="O1039" s="143" t="str">
        <f>IF($J1039&lt;&gt;"",IF(VLOOKUP($J1039,INSTRUMENT_LIST!$L$10:$R$716,6,FALSE)=0,"",VLOOKUP($J1039,INSTRUMENT_LIST!$L$10:$R$716,6,FALSE)),"")</f>
        <v>Rod End</v>
      </c>
      <c r="P1039" s="143" t="str">
        <f>IF($J1039&lt;&gt;"",IF(VLOOKUP($J1039,INSTRUMENT_LIST!$L$10:$R$716,7,FALSE)=0,"",VLOOKUP($J1039,INSTRUMENT_LIST!$L$10:$R$716,7,FALSE)),"")</f>
        <v>Pressure Transmitter</v>
      </c>
      <c r="Q1039" s="143" t="str">
        <f t="shared" si="387"/>
        <v xml:space="preserve">Shiploader 3 Coal Spout Right Lift Arm Cylinder Rod End Pressure Transmitter </v>
      </c>
      <c r="R1039" s="143"/>
      <c r="S1039" s="160"/>
      <c r="T1039" s="160"/>
      <c r="U1039" s="160"/>
      <c r="V1039" s="160"/>
      <c r="W1039" s="160"/>
      <c r="X1039" s="160"/>
      <c r="Y1039" s="160"/>
      <c r="Z1039" s="160"/>
      <c r="AA1039" s="160"/>
      <c r="AB1039" s="68" t="str">
        <f t="shared" si="388"/>
        <v>AI_1501_CH[03]</v>
      </c>
      <c r="AC1039" s="55"/>
      <c r="AD1039" s="55"/>
      <c r="AE1039" s="38" t="str">
        <f t="shared" si="389"/>
        <v>SL3-BC-RCP1</v>
      </c>
    </row>
    <row r="1040" spans="1:35" ht="15" customHeight="1" x14ac:dyDescent="0.25">
      <c r="A1040" s="260" t="s">
        <v>9</v>
      </c>
      <c r="B1040" s="255" t="s">
        <v>76</v>
      </c>
      <c r="C1040" s="145">
        <v>15</v>
      </c>
      <c r="D1040" s="70" t="str">
        <f t="shared" si="390"/>
        <v>01</v>
      </c>
      <c r="E1040" s="70" t="s">
        <v>676</v>
      </c>
      <c r="F1040" s="29" t="str">
        <f>IFERROR(CONCATENATE(VLOOKUP(G1040,'LOOK-UP TABLES'!$E$9:$J$32,5,FALSE),C1040,D1040,VLOOKUP(G1040,'LOOK-UP TABLES'!$E$9:$J$32,6,FALSE),E1040),"")</f>
        <v>I_1501-04</v>
      </c>
      <c r="G1040" s="71" t="s">
        <v>1042</v>
      </c>
      <c r="H1040" s="26" t="str">
        <f>IFERROR(VLOOKUP(G1040,'LOOK-UP TABLES'!$E$9:$J$32,2,FALSE),"")</f>
        <v>AI</v>
      </c>
      <c r="I1040" s="29" t="str">
        <f>IFERROR(VLOOKUP(G1040,'LOOK-UP TABLES'!$E$9:$J$32,3,FALSE),"")</f>
        <v>4-20mA</v>
      </c>
      <c r="J1040" s="21" t="s">
        <v>1346</v>
      </c>
      <c r="K1040" s="513" t="str">
        <f t="shared" si="386"/>
        <v>SL3-SP1-HPU1-PT9</v>
      </c>
      <c r="L1040" s="72"/>
      <c r="M1040" s="143" t="str">
        <f>IF($J1040&lt;&gt;"",IF(VLOOKUP($J1040,INSTRUMENT_LIST!$L$10:$R$716,3,FALSE)=0,"",VLOOKUP($J1040,INSTRUMENT_LIST!$L$10:$R$716,3,FALSE)),"")</f>
        <v>Shiploader 3</v>
      </c>
      <c r="N1040" s="143" t="str">
        <f>IF($J1040&lt;&gt;"",IF(VLOOKUP($J1040,INSTRUMENT_LIST!$L$10:$R$716,4,FALSE)=0,"",VLOOKUP($J1040,INSTRUMENT_LIST!$L$10:$R$716,4,FALSE)),"")&amp;" "&amp;IF($J1040&lt;&gt;"",IF(VLOOKUP($J1040,INSTRUMENT_LIST!$L$10:$R$716,5,FALSE)=0,"",SUBSTITUTE(VLOOKUP($J1040,INSTRUMENT_LIST!$L$10:$R$716,5,FALSE),"LOCAL CONTROL STATION","LCS")),"")</f>
        <v>Coal Spout Right Lift Arm Cylinder</v>
      </c>
      <c r="O1040" s="143" t="str">
        <f>IF($J1040&lt;&gt;"",IF(VLOOKUP($J1040,INSTRUMENT_LIST!$L$10:$R$716,6,FALSE)=0,"",VLOOKUP($J1040,INSTRUMENT_LIST!$L$10:$R$716,6,FALSE)),"")</f>
        <v>Blind End</v>
      </c>
      <c r="P1040" s="143" t="str">
        <f>IF($J1040&lt;&gt;"",IF(VLOOKUP($J1040,INSTRUMENT_LIST!$L$10:$R$716,7,FALSE)=0,"",VLOOKUP($J1040,INSTRUMENT_LIST!$L$10:$R$716,7,FALSE)),"")</f>
        <v>Pressure Transmitter</v>
      </c>
      <c r="Q1040" s="143" t="str">
        <f t="shared" si="387"/>
        <v xml:space="preserve">Shiploader 3 Coal Spout Right Lift Arm Cylinder Blind End Pressure Transmitter </v>
      </c>
      <c r="R1040" s="143"/>
      <c r="S1040" s="160"/>
      <c r="T1040" s="160"/>
      <c r="U1040" s="160"/>
      <c r="V1040" s="160"/>
      <c r="W1040" s="160"/>
      <c r="X1040" s="160"/>
      <c r="Y1040" s="160"/>
      <c r="Z1040" s="160"/>
      <c r="AA1040" s="160"/>
      <c r="AB1040" s="68" t="str">
        <f t="shared" si="388"/>
        <v>AI_1501_CH[04]</v>
      </c>
      <c r="AC1040" s="55"/>
      <c r="AD1040" s="55"/>
      <c r="AE1040" s="38" t="str">
        <f t="shared" si="389"/>
        <v>SL3-BC-RCP1</v>
      </c>
    </row>
    <row r="1041" spans="1:31" ht="15" customHeight="1" x14ac:dyDescent="0.25">
      <c r="A1041" s="260" t="s">
        <v>9</v>
      </c>
      <c r="B1041" s="255" t="s">
        <v>76</v>
      </c>
      <c r="C1041" s="145">
        <v>15</v>
      </c>
      <c r="D1041" s="70" t="str">
        <f t="shared" si="390"/>
        <v>01</v>
      </c>
      <c r="E1041" s="70" t="s">
        <v>678</v>
      </c>
      <c r="F1041" s="29" t="str">
        <f>IFERROR(CONCATENATE(VLOOKUP(G1041,'LOOK-UP TABLES'!$E$9:$J$32,5,FALSE),C1041,D1041,VLOOKUP(G1041,'LOOK-UP TABLES'!$E$9:$J$32,6,FALSE),E1041),"")</f>
        <v>I_1501-05</v>
      </c>
      <c r="G1041" s="71" t="s">
        <v>1042</v>
      </c>
      <c r="H1041" s="26" t="str">
        <f>IFERROR(VLOOKUP(G1041,'LOOK-UP TABLES'!$E$9:$J$32,2,FALSE),"")</f>
        <v>AI</v>
      </c>
      <c r="I1041" s="29" t="str">
        <f>IFERROR(VLOOKUP(G1041,'LOOK-UP TABLES'!$E$9:$J$32,3,FALSE),"")</f>
        <v>4-20mA</v>
      </c>
      <c r="J1041" s="21" t="s">
        <v>1347</v>
      </c>
      <c r="K1041" s="513" t="str">
        <f t="shared" si="386"/>
        <v>SL3-BC-PIT01</v>
      </c>
      <c r="L1041" s="72"/>
      <c r="M1041" s="143" t="str">
        <f>IF($J1041&lt;&gt;"",IF(VLOOKUP($J1041,INSTRUMENT_LIST!$L$10:$R$716,3,FALSE)=0,"",VLOOKUP($J1041,INSTRUMENT_LIST!$L$10:$R$716,3,FALSE)),"")</f>
        <v>Shiploader 3</v>
      </c>
      <c r="N1041" s="143" t="str">
        <f>IF($J1041&lt;&gt;"",IF(VLOOKUP($J1041,INSTRUMENT_LIST!$L$10:$R$716,4,FALSE)=0,"",VLOOKUP($J1041,INSTRUMENT_LIST!$L$10:$R$716,4,FALSE)),"")&amp;" "&amp;IF($J1041&lt;&gt;"",IF(VLOOKUP($J1041,INSTRUMENT_LIST!$L$10:$R$716,5,FALSE)=0,"",SUBSTITUTE(VLOOKUP($J1041,INSTRUMENT_LIST!$L$10:$R$716,5,FALSE),"LOCAL CONTROL STATION","LCS")),"")</f>
        <v>Boom Washdown Pressure transducer</v>
      </c>
      <c r="O1041" s="143" t="str">
        <f>IF($J1041&lt;&gt;"",IF(VLOOKUP($J1041,INSTRUMENT_LIST!$L$10:$R$716,6,FALSE)=0,"",VLOOKUP($J1041,INSTRUMENT_LIST!$L$10:$R$716,6,FALSE)),"")</f>
        <v/>
      </c>
      <c r="P1041" s="143" t="str">
        <f>IF($J1041&lt;&gt;"",IF(VLOOKUP($J1041,INSTRUMENT_LIST!$L$10:$R$716,7,FALSE)=0,"",VLOOKUP($J1041,INSTRUMENT_LIST!$L$10:$R$716,7,FALSE)),"")</f>
        <v/>
      </c>
      <c r="Q1041" s="143" t="str">
        <f t="shared" si="387"/>
        <v xml:space="preserve">Shiploader 3 Boom Washdown Pressure transducer </v>
      </c>
      <c r="R1041" s="143"/>
      <c r="S1041" s="160"/>
      <c r="T1041" s="160"/>
      <c r="U1041" s="160"/>
      <c r="V1041" s="160"/>
      <c r="W1041" s="160"/>
      <c r="X1041" s="160"/>
      <c r="Y1041" s="160"/>
      <c r="Z1041" s="160"/>
      <c r="AA1041" s="160"/>
      <c r="AB1041" s="68" t="str">
        <f t="shared" si="388"/>
        <v>AI_1501_CH[05]</v>
      </c>
      <c r="AC1041" s="55"/>
      <c r="AD1041" s="55"/>
      <c r="AE1041" s="38" t="str">
        <f t="shared" si="389"/>
        <v>SL3-BC-RCP1</v>
      </c>
    </row>
    <row r="1042" spans="1:31" ht="15" customHeight="1" x14ac:dyDescent="0.25">
      <c r="A1042" s="260" t="s">
        <v>9</v>
      </c>
      <c r="B1042" s="255" t="s">
        <v>76</v>
      </c>
      <c r="C1042" s="145">
        <v>15</v>
      </c>
      <c r="D1042" s="70" t="str">
        <f t="shared" si="390"/>
        <v>01</v>
      </c>
      <c r="E1042" s="70" t="s">
        <v>679</v>
      </c>
      <c r="F1042" s="29" t="str">
        <f>IFERROR(CONCATENATE(VLOOKUP(G1042,'LOOK-UP TABLES'!$E$9:$J$32,5,FALSE),C1042,D1042,VLOOKUP(G1042,'LOOK-UP TABLES'!$E$9:$J$32,6,FALSE),E1042),"")</f>
        <v>I_1501-06</v>
      </c>
      <c r="G1042" s="71" t="s">
        <v>1042</v>
      </c>
      <c r="H1042" s="26" t="str">
        <f>IFERROR(VLOOKUP(G1042,'LOOK-UP TABLES'!$E$9:$J$32,2,FALSE),"")</f>
        <v>AI</v>
      </c>
      <c r="I1042" s="29" t="str">
        <f>IFERROR(VLOOKUP(G1042,'LOOK-UP TABLES'!$E$9:$J$32,3,FALSE),"")</f>
        <v>4-20mA</v>
      </c>
      <c r="J1042" s="21"/>
      <c r="K1042" s="513" t="str">
        <f t="shared" si="386"/>
        <v>SPARE</v>
      </c>
      <c r="L1042" s="72"/>
      <c r="M1042" s="143" t="str">
        <f>IF($J1042&lt;&gt;"",IF(VLOOKUP($J1042,INSTRUMENT_LIST!$L$10:$R$716,3,FALSE)=0,"",VLOOKUP($J1042,INSTRUMENT_LIST!$L$10:$R$716,3,FALSE)),"")</f>
        <v/>
      </c>
      <c r="N1042" s="143" t="str">
        <f>IF($J1042&lt;&gt;"",IF(VLOOKUP($J1042,INSTRUMENT_LIST!$L$10:$R$716,4,FALSE)=0,"",VLOOKUP($J1042,INSTRUMENT_LIST!$L$10:$R$716,4,FALSE)),"")&amp;" "&amp;IF($J1042&lt;&gt;"",IF(VLOOKUP($J1042,INSTRUMENT_LIST!$L$10:$R$716,5,FALSE)=0,"",SUBSTITUTE(VLOOKUP($J1042,INSTRUMENT_LIST!$L$10:$R$716,5,FALSE),"LOCAL CONTROL STATION","LCS")),"")</f>
        <v xml:space="preserve"> </v>
      </c>
      <c r="O1042" s="143" t="str">
        <f>IF($J1042&lt;&gt;"",IF(VLOOKUP($J1042,INSTRUMENT_LIST!$L$10:$R$716,6,FALSE)=0,"",VLOOKUP($J1042,INSTRUMENT_LIST!$L$10:$R$716,6,FALSE)),"")</f>
        <v/>
      </c>
      <c r="P1042" s="143" t="str">
        <f>IF($J1042&lt;&gt;"",IF(VLOOKUP($J1042,INSTRUMENT_LIST!$L$10:$R$716,7,FALSE)=0,"",VLOOKUP($J1042,INSTRUMENT_LIST!$L$10:$R$716,7,FALSE)),"")</f>
        <v/>
      </c>
      <c r="Q1042" s="143" t="str">
        <f t="shared" si="387"/>
        <v xml:space="preserve">  </v>
      </c>
      <c r="R1042" s="143"/>
      <c r="S1042" s="160"/>
      <c r="T1042" s="160"/>
      <c r="U1042" s="160"/>
      <c r="V1042" s="160"/>
      <c r="W1042" s="160"/>
      <c r="X1042" s="160"/>
      <c r="Y1042" s="160"/>
      <c r="Z1042" s="160"/>
      <c r="AA1042" s="160"/>
      <c r="AB1042" s="68" t="str">
        <f t="shared" si="388"/>
        <v>AI_1501_CH[06]</v>
      </c>
      <c r="AC1042" s="55"/>
      <c r="AD1042" s="55"/>
      <c r="AE1042" s="38" t="str">
        <f t="shared" si="389"/>
        <v>SL3-BC-RCP1</v>
      </c>
    </row>
    <row r="1043" spans="1:31" ht="15" customHeight="1" x14ac:dyDescent="0.25">
      <c r="A1043" s="260" t="s">
        <v>9</v>
      </c>
      <c r="B1043" s="255" t="s">
        <v>76</v>
      </c>
      <c r="C1043" s="145">
        <v>15</v>
      </c>
      <c r="D1043" s="70" t="str">
        <f t="shared" si="390"/>
        <v>01</v>
      </c>
      <c r="E1043" s="70" t="s">
        <v>680</v>
      </c>
      <c r="F1043" s="29" t="str">
        <f>IFERROR(CONCATENATE(VLOOKUP(G1043,'LOOK-UP TABLES'!$E$9:$J$32,5,FALSE),C1043,D1043,VLOOKUP(G1043,'LOOK-UP TABLES'!$E$9:$J$32,6,FALSE),E1043),"")</f>
        <v>I_1501-07</v>
      </c>
      <c r="G1043" s="71" t="s">
        <v>1042</v>
      </c>
      <c r="H1043" s="26" t="str">
        <f>IFERROR(VLOOKUP(G1043,'LOOK-UP TABLES'!$E$9:$J$32,2,FALSE),"")</f>
        <v>AI</v>
      </c>
      <c r="I1043" s="29" t="str">
        <f>IFERROR(VLOOKUP(G1043,'LOOK-UP TABLES'!$E$9:$J$32,3,FALSE),"")</f>
        <v>4-20mA</v>
      </c>
      <c r="J1043" s="21"/>
      <c r="K1043" s="513" t="str">
        <f t="shared" si="386"/>
        <v>SPARE</v>
      </c>
      <c r="L1043" s="72"/>
      <c r="M1043" s="143" t="str">
        <f>IF($J1043&lt;&gt;"",IF(VLOOKUP($J1043,INSTRUMENT_LIST!$L$10:$R$716,3,FALSE)=0,"",VLOOKUP($J1043,INSTRUMENT_LIST!$L$10:$R$716,3,FALSE)),"")</f>
        <v/>
      </c>
      <c r="N1043" s="143" t="str">
        <f>IF($J1043&lt;&gt;"",IF(VLOOKUP($J1043,INSTRUMENT_LIST!$L$10:$R$716,4,FALSE)=0,"",VLOOKUP($J1043,INSTRUMENT_LIST!$L$10:$R$716,4,FALSE)),"")&amp;" "&amp;IF($J1043&lt;&gt;"",IF(VLOOKUP($J1043,INSTRUMENT_LIST!$L$10:$R$716,5,FALSE)=0,"",SUBSTITUTE(VLOOKUP($J1043,INSTRUMENT_LIST!$L$10:$R$716,5,FALSE),"LOCAL CONTROL STATION","LCS")),"")</f>
        <v xml:space="preserve"> </v>
      </c>
      <c r="O1043" s="143" t="str">
        <f>IF($J1043&lt;&gt;"",IF(VLOOKUP($J1043,INSTRUMENT_LIST!$L$10:$R$716,6,FALSE)=0,"",VLOOKUP($J1043,INSTRUMENT_LIST!$L$10:$R$716,6,FALSE)),"")</f>
        <v/>
      </c>
      <c r="P1043" s="143" t="str">
        <f>IF($J1043&lt;&gt;"",IF(VLOOKUP($J1043,INSTRUMENT_LIST!$L$10:$R$716,7,FALSE)=0,"",VLOOKUP($J1043,INSTRUMENT_LIST!$L$10:$R$716,7,FALSE)),"")</f>
        <v/>
      </c>
      <c r="Q1043" s="143" t="str">
        <f t="shared" si="387"/>
        <v xml:space="preserve">  </v>
      </c>
      <c r="R1043" s="143"/>
      <c r="S1043" s="160"/>
      <c r="T1043" s="160"/>
      <c r="U1043" s="160"/>
      <c r="V1043" s="160"/>
      <c r="W1043" s="160"/>
      <c r="X1043" s="160"/>
      <c r="Y1043" s="160"/>
      <c r="Z1043" s="160"/>
      <c r="AA1043" s="160"/>
      <c r="AB1043" s="68" t="str">
        <f t="shared" si="388"/>
        <v>AI_1501_CH[07]</v>
      </c>
      <c r="AC1043" s="55"/>
      <c r="AD1043" s="55"/>
      <c r="AE1043" s="38" t="str">
        <f t="shared" si="389"/>
        <v>SL3-BC-RCP1</v>
      </c>
    </row>
    <row r="1044" spans="1:31" ht="15" customHeight="1" x14ac:dyDescent="0.25">
      <c r="A1044" s="70"/>
      <c r="B1044" s="254"/>
      <c r="C1044" s="57"/>
      <c r="D1044" s="59"/>
      <c r="E1044" s="38"/>
      <c r="F1044" s="38"/>
      <c r="G1044" s="38"/>
      <c r="I1044" s="38"/>
      <c r="J1044" s="22"/>
      <c r="M1044" s="78"/>
      <c r="N1044" s="78"/>
      <c r="O1044" s="78"/>
      <c r="P1044" s="36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  <c r="AA1044" s="38"/>
      <c r="AB1044" s="38"/>
      <c r="AC1044" s="57"/>
      <c r="AD1044" s="57"/>
    </row>
    <row r="1045" spans="1:31" s="479" customFormat="1" ht="15" customHeight="1" x14ac:dyDescent="0.25">
      <c r="A1045" s="490" t="s">
        <v>237</v>
      </c>
      <c r="B1045" s="515" t="s">
        <v>76</v>
      </c>
      <c r="C1045" s="471">
        <v>15</v>
      </c>
      <c r="D1045" s="472" t="s">
        <v>645</v>
      </c>
      <c r="E1045" s="472" t="s">
        <v>786</v>
      </c>
      <c r="F1045" s="473" t="str">
        <f>IFERROR(CONCATENATE(VLOOKUP(G1045,'LOOK-UP TABLES'!$E$9:$J$32,5,FALSE),C1045,D1045,VLOOKUP(G1045,'LOOK-UP TABLES'!$E$9:$J$32,6,FALSE),E1045),"")</f>
        <v>I_1501-00</v>
      </c>
      <c r="G1045" s="473" t="s">
        <v>1042</v>
      </c>
      <c r="H1045" s="474" t="str">
        <f>IFERROR(VLOOKUP(G1045,'LOOK-UP TABLES'!$E$9:$J$32,2,FALSE),"")</f>
        <v>AI</v>
      </c>
      <c r="I1045" s="473" t="str">
        <f>IFERROR(VLOOKUP(G1045,'LOOK-UP TABLES'!$E$9:$J$32,3,FALSE),"")</f>
        <v>4-20mA</v>
      </c>
      <c r="J1045" s="297"/>
      <c r="K1045" s="512" t="str">
        <f t="shared" ref="K1045:K1052" si="391">IF(J1045&lt;&gt;"",CONCATENATE(J1045,L1045),"SPARE")</f>
        <v>SPARE</v>
      </c>
      <c r="L1045" s="475"/>
      <c r="M1045" s="476" t="str">
        <f>IF($J1045&lt;&gt;"",IF(VLOOKUP($J1045,INSTRUMENT_LIST!$L$10:$R$716,3,FALSE)=0,"",VLOOKUP($J1045,INSTRUMENT_LIST!$L$10:$R$716,3,FALSE)),"")</f>
        <v/>
      </c>
      <c r="N1045" s="476" t="str">
        <f>IF($J1045&lt;&gt;"",IF(VLOOKUP($J1045,INSTRUMENT_LIST!$L$10:$R$716,4,FALSE)=0,"",VLOOKUP($J1045,INSTRUMENT_LIST!$L$10:$R$716,4,FALSE)),"")&amp;" "&amp;IF($J1045&lt;&gt;"",IF(VLOOKUP($J1045,INSTRUMENT_LIST!$L$10:$R$716,5,FALSE)=0,"",SUBSTITUTE(VLOOKUP($J1045,INSTRUMENT_LIST!$L$10:$R$716,5,FALSE),"LOCAL CONTROL STATION","LCS")),"")</f>
        <v xml:space="preserve"> </v>
      </c>
      <c r="O1045" s="476" t="str">
        <f>IF($J1045&lt;&gt;"",IF(VLOOKUP($J1045,INSTRUMENT_LIST!$L$10:$R$716,6,FALSE)=0,"",VLOOKUP($J1045,INSTRUMENT_LIST!$L$10:$R$716,6,FALSE)),"")</f>
        <v/>
      </c>
      <c r="P1045" s="476" t="str">
        <f>IF($J1045&lt;&gt;"",IF(VLOOKUP($J1045,INSTRUMENT_LIST!$L$10:$R$716,7,FALSE)=0,"",VLOOKUP($J1045,INSTRUMENT_LIST!$L$10:$R$716,7,FALSE)),"")</f>
        <v/>
      </c>
      <c r="Q1045" s="476" t="str">
        <f t="shared" ref="Q1045:Q1052" si="392">CONCATENATE(M1045,IF(M1045&lt;&gt;""," ",""),N1045,IF(N1045&lt;&gt;""," ",""),O1045,IF(O1045&lt;&gt;""," ",""),P1045,IF(P1045&lt;&gt;""," ",""))</f>
        <v xml:space="preserve">  </v>
      </c>
      <c r="R1045" s="476"/>
      <c r="S1045" s="476"/>
      <c r="T1045" s="476"/>
      <c r="U1045" s="476"/>
      <c r="V1045" s="476"/>
      <c r="W1045" s="476"/>
      <c r="X1045" s="476"/>
      <c r="Y1045" s="476"/>
      <c r="Z1045" s="476"/>
      <c r="AA1045" s="476"/>
      <c r="AB1045" s="477" t="str">
        <f t="shared" ref="AB1045:AB1052" si="393">IF((OR(H1045="AI",H1045="AO")),CONCATENATE(H1045,"_",C1045,D1045,"_CH[",E1045,"]"),CONCATENATE(H1045,"_",C1045,D1045,".",E1045))</f>
        <v>AI_1501_CH[00]</v>
      </c>
      <c r="AC1045" s="474"/>
      <c r="AD1045" s="471"/>
      <c r="AE1045" s="478" t="str">
        <f t="shared" ref="AE1045:AE1052" si="394">B1045</f>
        <v>SL3-BC-RCP1</v>
      </c>
    </row>
    <row r="1046" spans="1:31" s="479" customFormat="1" ht="15" customHeight="1" x14ac:dyDescent="0.25">
      <c r="A1046" s="490" t="s">
        <v>237</v>
      </c>
      <c r="B1046" s="515" t="s">
        <v>76</v>
      </c>
      <c r="C1046" s="471">
        <v>15</v>
      </c>
      <c r="D1046" s="472" t="str">
        <f t="shared" ref="D1046:D1052" si="395">D1045</f>
        <v>01</v>
      </c>
      <c r="E1046" s="472" t="s">
        <v>645</v>
      </c>
      <c r="F1046" s="473" t="str">
        <f>IFERROR(CONCATENATE(VLOOKUP(G1046,'LOOK-UP TABLES'!$E$9:$J$32,5,FALSE),C1046,D1046,VLOOKUP(G1046,'LOOK-UP TABLES'!$E$9:$J$32,6,FALSE),E1046),"")</f>
        <v>I_1501-01</v>
      </c>
      <c r="G1046" s="473" t="s">
        <v>1042</v>
      </c>
      <c r="H1046" s="474" t="str">
        <f>IFERROR(VLOOKUP(G1046,'LOOK-UP TABLES'!$E$9:$J$32,2,FALSE),"")</f>
        <v>AI</v>
      </c>
      <c r="I1046" s="473" t="str">
        <f>IFERROR(VLOOKUP(G1046,'LOOK-UP TABLES'!$E$9:$J$32,3,FALSE),"")</f>
        <v>4-20mA</v>
      </c>
      <c r="J1046" s="297"/>
      <c r="K1046" s="512" t="str">
        <f t="shared" si="391"/>
        <v>SPARE</v>
      </c>
      <c r="L1046" s="475"/>
      <c r="M1046" s="476" t="str">
        <f>IF($J1046&lt;&gt;"",IF(VLOOKUP($J1046,INSTRUMENT_LIST!$L$10:$R$716,3,FALSE)=0,"",VLOOKUP($J1046,INSTRUMENT_LIST!$L$10:$R$716,3,FALSE)),"")</f>
        <v/>
      </c>
      <c r="N1046" s="476" t="str">
        <f>IF($J1046&lt;&gt;"",IF(VLOOKUP($J1046,INSTRUMENT_LIST!$L$10:$R$716,4,FALSE)=0,"",VLOOKUP($J1046,INSTRUMENT_LIST!$L$10:$R$716,4,FALSE)),"")&amp;" "&amp;IF($J1046&lt;&gt;"",IF(VLOOKUP($J1046,INSTRUMENT_LIST!$L$10:$R$716,5,FALSE)=0,"",SUBSTITUTE(VLOOKUP($J1046,INSTRUMENT_LIST!$L$10:$R$716,5,FALSE),"LOCAL CONTROL STATION","LCS")),"")</f>
        <v xml:space="preserve"> </v>
      </c>
      <c r="O1046" s="476" t="str">
        <f>IF($J1046&lt;&gt;"",IF(VLOOKUP($J1046,INSTRUMENT_LIST!$L$10:$R$716,6,FALSE)=0,"",VLOOKUP($J1046,INSTRUMENT_LIST!$L$10:$R$716,6,FALSE)),"")</f>
        <v/>
      </c>
      <c r="P1046" s="476" t="str">
        <f>IF($J1046&lt;&gt;"",IF(VLOOKUP($J1046,INSTRUMENT_LIST!$L$10:$R$716,7,FALSE)=0,"",VLOOKUP($J1046,INSTRUMENT_LIST!$L$10:$R$716,7,FALSE)),"")</f>
        <v/>
      </c>
      <c r="Q1046" s="476" t="str">
        <f t="shared" si="392"/>
        <v xml:space="preserve">  </v>
      </c>
      <c r="R1046" s="476"/>
      <c r="S1046" s="476"/>
      <c r="T1046" s="476"/>
      <c r="U1046" s="476"/>
      <c r="V1046" s="476"/>
      <c r="W1046" s="476"/>
      <c r="X1046" s="476"/>
      <c r="Y1046" s="476"/>
      <c r="Z1046" s="476"/>
      <c r="AA1046" s="476"/>
      <c r="AB1046" s="477" t="str">
        <f t="shared" si="393"/>
        <v>AI_1501_CH[01]</v>
      </c>
      <c r="AC1046" s="474"/>
      <c r="AD1046" s="474"/>
      <c r="AE1046" s="478" t="str">
        <f t="shared" si="394"/>
        <v>SL3-BC-RCP1</v>
      </c>
    </row>
    <row r="1047" spans="1:31" s="479" customFormat="1" ht="15" customHeight="1" x14ac:dyDescent="0.25">
      <c r="A1047" s="490" t="s">
        <v>237</v>
      </c>
      <c r="B1047" s="515" t="s">
        <v>76</v>
      </c>
      <c r="C1047" s="471">
        <v>15</v>
      </c>
      <c r="D1047" s="472" t="str">
        <f t="shared" si="395"/>
        <v>01</v>
      </c>
      <c r="E1047" s="472" t="s">
        <v>660</v>
      </c>
      <c r="F1047" s="473" t="str">
        <f>IFERROR(CONCATENATE(VLOOKUP(G1047,'LOOK-UP TABLES'!$E$9:$J$32,5,FALSE),C1047,D1047,VLOOKUP(G1047,'LOOK-UP TABLES'!$E$9:$J$32,6,FALSE),E1047),"")</f>
        <v>I_1501-02</v>
      </c>
      <c r="G1047" s="473" t="s">
        <v>1042</v>
      </c>
      <c r="H1047" s="474" t="str">
        <f>IFERROR(VLOOKUP(G1047,'LOOK-UP TABLES'!$E$9:$J$32,2,FALSE),"")</f>
        <v>AI</v>
      </c>
      <c r="I1047" s="473" t="str">
        <f>IFERROR(VLOOKUP(G1047,'LOOK-UP TABLES'!$E$9:$J$32,3,FALSE),"")</f>
        <v>4-20mA</v>
      </c>
      <c r="J1047" s="297"/>
      <c r="K1047" s="512" t="str">
        <f t="shared" si="391"/>
        <v>SPARE</v>
      </c>
      <c r="L1047" s="475"/>
      <c r="M1047" s="476" t="str">
        <f>IF($J1047&lt;&gt;"",IF(VLOOKUP($J1047,INSTRUMENT_LIST!$L$10:$R$716,3,FALSE)=0,"",VLOOKUP($J1047,INSTRUMENT_LIST!$L$10:$R$716,3,FALSE)),"")</f>
        <v/>
      </c>
      <c r="N1047" s="476" t="str">
        <f>IF($J1047&lt;&gt;"",IF(VLOOKUP($J1047,INSTRUMENT_LIST!$L$10:$R$716,4,FALSE)=0,"",VLOOKUP($J1047,INSTRUMENT_LIST!$L$10:$R$716,4,FALSE)),"")&amp;" "&amp;IF($J1047&lt;&gt;"",IF(VLOOKUP($J1047,INSTRUMENT_LIST!$L$10:$R$716,5,FALSE)=0,"",SUBSTITUTE(VLOOKUP($J1047,INSTRUMENT_LIST!$L$10:$R$716,5,FALSE),"LOCAL CONTROL STATION","LCS")),"")</f>
        <v xml:space="preserve"> </v>
      </c>
      <c r="O1047" s="476" t="str">
        <f>IF($J1047&lt;&gt;"",IF(VLOOKUP($J1047,INSTRUMENT_LIST!$L$10:$R$716,6,FALSE)=0,"",VLOOKUP($J1047,INSTRUMENT_LIST!$L$10:$R$716,6,FALSE)),"")</f>
        <v/>
      </c>
      <c r="P1047" s="476" t="str">
        <f>IF($J1047&lt;&gt;"",IF(VLOOKUP($J1047,INSTRUMENT_LIST!$L$10:$R$716,7,FALSE)=0,"",VLOOKUP($J1047,INSTRUMENT_LIST!$L$10:$R$716,7,FALSE)),"")</f>
        <v/>
      </c>
      <c r="Q1047" s="476" t="str">
        <f t="shared" si="392"/>
        <v xml:space="preserve">  </v>
      </c>
      <c r="R1047" s="476"/>
      <c r="S1047" s="476"/>
      <c r="T1047" s="476"/>
      <c r="U1047" s="476"/>
      <c r="V1047" s="476"/>
      <c r="W1047" s="476"/>
      <c r="X1047" s="476"/>
      <c r="Y1047" s="476"/>
      <c r="Z1047" s="476"/>
      <c r="AA1047" s="476"/>
      <c r="AB1047" s="477" t="str">
        <f t="shared" si="393"/>
        <v>AI_1501_CH[02]</v>
      </c>
      <c r="AC1047" s="474"/>
      <c r="AD1047" s="474"/>
      <c r="AE1047" s="478" t="str">
        <f t="shared" si="394"/>
        <v>SL3-BC-RCP1</v>
      </c>
    </row>
    <row r="1048" spans="1:31" s="479" customFormat="1" ht="15" customHeight="1" x14ac:dyDescent="0.25">
      <c r="A1048" s="490" t="s">
        <v>9</v>
      </c>
      <c r="B1048" s="515" t="s">
        <v>76</v>
      </c>
      <c r="C1048" s="471">
        <v>15</v>
      </c>
      <c r="D1048" s="472" t="str">
        <f t="shared" si="395"/>
        <v>01</v>
      </c>
      <c r="E1048" s="472" t="s">
        <v>661</v>
      </c>
      <c r="F1048" s="473" t="str">
        <f>IFERROR(CONCATENATE(VLOOKUP(G1048,'LOOK-UP TABLES'!$E$9:$J$32,5,FALSE),C1048,D1048,VLOOKUP(G1048,'LOOK-UP TABLES'!$E$9:$J$32,6,FALSE),E1048),"")</f>
        <v>I_1501-03</v>
      </c>
      <c r="G1048" s="473" t="s">
        <v>1042</v>
      </c>
      <c r="H1048" s="474" t="str">
        <f>IFERROR(VLOOKUP(G1048,'LOOK-UP TABLES'!$E$9:$J$32,2,FALSE),"")</f>
        <v>AI</v>
      </c>
      <c r="I1048" s="473" t="str">
        <f>IFERROR(VLOOKUP(G1048,'LOOK-UP TABLES'!$E$9:$J$32,3,FALSE),"")</f>
        <v>4-20mA</v>
      </c>
      <c r="J1048" s="297"/>
      <c r="K1048" s="512" t="str">
        <f t="shared" si="391"/>
        <v>SPARE</v>
      </c>
      <c r="L1048" s="475"/>
      <c r="M1048" s="476" t="str">
        <f>IF($J1048&lt;&gt;"",IF(VLOOKUP($J1048,INSTRUMENT_LIST!$L$10:$R$716,3,FALSE)=0,"",VLOOKUP($J1048,INSTRUMENT_LIST!$L$10:$R$716,3,FALSE)),"")</f>
        <v/>
      </c>
      <c r="N1048" s="476" t="str">
        <f>IF($J1048&lt;&gt;"",IF(VLOOKUP($J1048,INSTRUMENT_LIST!$L$10:$R$716,4,FALSE)=0,"",VLOOKUP($J1048,INSTRUMENT_LIST!$L$10:$R$716,4,FALSE)),"")&amp;" "&amp;IF($J1048&lt;&gt;"",IF(VLOOKUP($J1048,INSTRUMENT_LIST!$L$10:$R$716,5,FALSE)=0,"",SUBSTITUTE(VLOOKUP($J1048,INSTRUMENT_LIST!$L$10:$R$716,5,FALSE),"LOCAL CONTROL STATION","LCS")),"")</f>
        <v xml:space="preserve"> </v>
      </c>
      <c r="O1048" s="476" t="str">
        <f>IF($J1048&lt;&gt;"",IF(VLOOKUP($J1048,INSTRUMENT_LIST!$L$10:$R$716,6,FALSE)=0,"",VLOOKUP($J1048,INSTRUMENT_LIST!$L$10:$R$716,6,FALSE)),"")</f>
        <v/>
      </c>
      <c r="P1048" s="476" t="str">
        <f>IF($J1048&lt;&gt;"",IF(VLOOKUP($J1048,INSTRUMENT_LIST!$L$10:$R$716,7,FALSE)=0,"",VLOOKUP($J1048,INSTRUMENT_LIST!$L$10:$R$716,7,FALSE)),"")</f>
        <v/>
      </c>
      <c r="Q1048" s="476" t="str">
        <f t="shared" si="392"/>
        <v xml:space="preserve">  </v>
      </c>
      <c r="R1048" s="476"/>
      <c r="S1048" s="476"/>
      <c r="T1048" s="476"/>
      <c r="U1048" s="476"/>
      <c r="V1048" s="476"/>
      <c r="W1048" s="476"/>
      <c r="X1048" s="476"/>
      <c r="Y1048" s="476"/>
      <c r="Z1048" s="476"/>
      <c r="AA1048" s="476"/>
      <c r="AB1048" s="477" t="str">
        <f t="shared" si="393"/>
        <v>AI_1501_CH[03]</v>
      </c>
      <c r="AC1048" s="474"/>
      <c r="AD1048" s="474"/>
      <c r="AE1048" s="478" t="str">
        <f t="shared" si="394"/>
        <v>SL3-BC-RCP1</v>
      </c>
    </row>
    <row r="1049" spans="1:31" s="479" customFormat="1" ht="15" customHeight="1" x14ac:dyDescent="0.25">
      <c r="A1049" s="490" t="s">
        <v>9</v>
      </c>
      <c r="B1049" s="515" t="s">
        <v>76</v>
      </c>
      <c r="C1049" s="471">
        <v>15</v>
      </c>
      <c r="D1049" s="472" t="str">
        <f t="shared" si="395"/>
        <v>01</v>
      </c>
      <c r="E1049" s="472" t="s">
        <v>676</v>
      </c>
      <c r="F1049" s="473" t="str">
        <f>IFERROR(CONCATENATE(VLOOKUP(G1049,'LOOK-UP TABLES'!$E$9:$J$32,5,FALSE),C1049,D1049,VLOOKUP(G1049,'LOOK-UP TABLES'!$E$9:$J$32,6,FALSE),E1049),"")</f>
        <v>I_1501-04</v>
      </c>
      <c r="G1049" s="473" t="s">
        <v>1042</v>
      </c>
      <c r="H1049" s="474" t="str">
        <f>IFERROR(VLOOKUP(G1049,'LOOK-UP TABLES'!$E$9:$J$32,2,FALSE),"")</f>
        <v>AI</v>
      </c>
      <c r="I1049" s="473" t="str">
        <f>IFERROR(VLOOKUP(G1049,'LOOK-UP TABLES'!$E$9:$J$32,3,FALSE),"")</f>
        <v>4-20mA</v>
      </c>
      <c r="J1049" s="297"/>
      <c r="K1049" s="512" t="str">
        <f t="shared" si="391"/>
        <v>SPARE</v>
      </c>
      <c r="L1049" s="475"/>
      <c r="M1049" s="476" t="str">
        <f>IF($J1049&lt;&gt;"",IF(VLOOKUP($J1049,INSTRUMENT_LIST!$L$10:$R$716,3,FALSE)=0,"",VLOOKUP($J1049,INSTRUMENT_LIST!$L$10:$R$716,3,FALSE)),"")</f>
        <v/>
      </c>
      <c r="N1049" s="476" t="str">
        <f>IF($J1049&lt;&gt;"",IF(VLOOKUP($J1049,INSTRUMENT_LIST!$L$10:$R$716,4,FALSE)=0,"",VLOOKUP($J1049,INSTRUMENT_LIST!$L$10:$R$716,4,FALSE)),"")&amp;" "&amp;IF($J1049&lt;&gt;"",IF(VLOOKUP($J1049,INSTRUMENT_LIST!$L$10:$R$716,5,FALSE)=0,"",SUBSTITUTE(VLOOKUP($J1049,INSTRUMENT_LIST!$L$10:$R$716,5,FALSE),"LOCAL CONTROL STATION","LCS")),"")</f>
        <v xml:space="preserve"> </v>
      </c>
      <c r="O1049" s="476" t="str">
        <f>IF($J1049&lt;&gt;"",IF(VLOOKUP($J1049,INSTRUMENT_LIST!$L$10:$R$716,6,FALSE)=0,"",VLOOKUP($J1049,INSTRUMENT_LIST!$L$10:$R$716,6,FALSE)),"")</f>
        <v/>
      </c>
      <c r="P1049" s="476" t="str">
        <f>IF($J1049&lt;&gt;"",IF(VLOOKUP($J1049,INSTRUMENT_LIST!$L$10:$R$716,7,FALSE)=0,"",VLOOKUP($J1049,INSTRUMENT_LIST!$L$10:$R$716,7,FALSE)),"")</f>
        <v/>
      </c>
      <c r="Q1049" s="476" t="str">
        <f t="shared" si="392"/>
        <v xml:space="preserve">  </v>
      </c>
      <c r="R1049" s="476"/>
      <c r="S1049" s="476"/>
      <c r="T1049" s="476"/>
      <c r="U1049" s="476"/>
      <c r="V1049" s="476"/>
      <c r="W1049" s="476"/>
      <c r="X1049" s="476"/>
      <c r="Y1049" s="476"/>
      <c r="Z1049" s="476"/>
      <c r="AA1049" s="476"/>
      <c r="AB1049" s="477" t="str">
        <f t="shared" si="393"/>
        <v>AI_1501_CH[04]</v>
      </c>
      <c r="AC1049" s="474"/>
      <c r="AD1049" s="474"/>
      <c r="AE1049" s="478" t="str">
        <f t="shared" si="394"/>
        <v>SL3-BC-RCP1</v>
      </c>
    </row>
    <row r="1050" spans="1:31" s="479" customFormat="1" ht="15" customHeight="1" x14ac:dyDescent="0.25">
      <c r="A1050" s="490" t="s">
        <v>9</v>
      </c>
      <c r="B1050" s="515" t="s">
        <v>76</v>
      </c>
      <c r="C1050" s="471">
        <v>15</v>
      </c>
      <c r="D1050" s="472" t="str">
        <f t="shared" si="395"/>
        <v>01</v>
      </c>
      <c r="E1050" s="472" t="s">
        <v>678</v>
      </c>
      <c r="F1050" s="473" t="str">
        <f>IFERROR(CONCATENATE(VLOOKUP(G1050,'LOOK-UP TABLES'!$E$9:$J$32,5,FALSE),C1050,D1050,VLOOKUP(G1050,'LOOK-UP TABLES'!$E$9:$J$32,6,FALSE),E1050),"")</f>
        <v>I_1501-05</v>
      </c>
      <c r="G1050" s="473" t="s">
        <v>1042</v>
      </c>
      <c r="H1050" s="474" t="str">
        <f>IFERROR(VLOOKUP(G1050,'LOOK-UP TABLES'!$E$9:$J$32,2,FALSE),"")</f>
        <v>AI</v>
      </c>
      <c r="I1050" s="473" t="str">
        <f>IFERROR(VLOOKUP(G1050,'LOOK-UP TABLES'!$E$9:$J$32,3,FALSE),"")</f>
        <v>4-20mA</v>
      </c>
      <c r="J1050" s="297"/>
      <c r="K1050" s="512" t="str">
        <f t="shared" si="391"/>
        <v>SPARE</v>
      </c>
      <c r="L1050" s="475"/>
      <c r="M1050" s="476" t="str">
        <f>IF($J1050&lt;&gt;"",IF(VLOOKUP($J1050,INSTRUMENT_LIST!$L$10:$R$716,3,FALSE)=0,"",VLOOKUP($J1050,INSTRUMENT_LIST!$L$10:$R$716,3,FALSE)),"")</f>
        <v/>
      </c>
      <c r="N1050" s="476" t="str">
        <f>IF($J1050&lt;&gt;"",IF(VLOOKUP($J1050,INSTRUMENT_LIST!$L$10:$R$716,4,FALSE)=0,"",VLOOKUP($J1050,INSTRUMENT_LIST!$L$10:$R$716,4,FALSE)),"")&amp;" "&amp;IF($J1050&lt;&gt;"",IF(VLOOKUP($J1050,INSTRUMENT_LIST!$L$10:$R$716,5,FALSE)=0,"",SUBSTITUTE(VLOOKUP($J1050,INSTRUMENT_LIST!$L$10:$R$716,5,FALSE),"LOCAL CONTROL STATION","LCS")),"")</f>
        <v xml:space="preserve"> </v>
      </c>
      <c r="O1050" s="476" t="str">
        <f>IF($J1050&lt;&gt;"",IF(VLOOKUP($J1050,INSTRUMENT_LIST!$L$10:$R$716,6,FALSE)=0,"",VLOOKUP($J1050,INSTRUMENT_LIST!$L$10:$R$716,6,FALSE)),"")</f>
        <v/>
      </c>
      <c r="P1050" s="476" t="str">
        <f>IF($J1050&lt;&gt;"",IF(VLOOKUP($J1050,INSTRUMENT_LIST!$L$10:$R$716,7,FALSE)=0,"",VLOOKUP($J1050,INSTRUMENT_LIST!$L$10:$R$716,7,FALSE)),"")</f>
        <v/>
      </c>
      <c r="Q1050" s="476" t="str">
        <f t="shared" si="392"/>
        <v xml:space="preserve">  </v>
      </c>
      <c r="R1050" s="476"/>
      <c r="S1050" s="476"/>
      <c r="T1050" s="476"/>
      <c r="U1050" s="476"/>
      <c r="V1050" s="476"/>
      <c r="W1050" s="476"/>
      <c r="X1050" s="476"/>
      <c r="Y1050" s="476"/>
      <c r="Z1050" s="476"/>
      <c r="AA1050" s="476"/>
      <c r="AB1050" s="477" t="str">
        <f t="shared" si="393"/>
        <v>AI_1501_CH[05]</v>
      </c>
      <c r="AC1050" s="474"/>
      <c r="AD1050" s="474"/>
      <c r="AE1050" s="478" t="str">
        <f t="shared" si="394"/>
        <v>SL3-BC-RCP1</v>
      </c>
    </row>
    <row r="1051" spans="1:31" s="479" customFormat="1" ht="15" customHeight="1" x14ac:dyDescent="0.25">
      <c r="A1051" s="490" t="s">
        <v>9</v>
      </c>
      <c r="B1051" s="515" t="s">
        <v>76</v>
      </c>
      <c r="C1051" s="471">
        <v>15</v>
      </c>
      <c r="D1051" s="472" t="str">
        <f t="shared" si="395"/>
        <v>01</v>
      </c>
      <c r="E1051" s="472" t="s">
        <v>679</v>
      </c>
      <c r="F1051" s="473" t="str">
        <f>IFERROR(CONCATENATE(VLOOKUP(G1051,'LOOK-UP TABLES'!$E$9:$J$32,5,FALSE),C1051,D1051,VLOOKUP(G1051,'LOOK-UP TABLES'!$E$9:$J$32,6,FALSE),E1051),"")</f>
        <v>I_1501-06</v>
      </c>
      <c r="G1051" s="473" t="s">
        <v>1042</v>
      </c>
      <c r="H1051" s="474" t="str">
        <f>IFERROR(VLOOKUP(G1051,'LOOK-UP TABLES'!$E$9:$J$32,2,FALSE),"")</f>
        <v>AI</v>
      </c>
      <c r="I1051" s="473" t="str">
        <f>IFERROR(VLOOKUP(G1051,'LOOK-UP TABLES'!$E$9:$J$32,3,FALSE),"")</f>
        <v>4-20mA</v>
      </c>
      <c r="J1051" s="297"/>
      <c r="K1051" s="512" t="str">
        <f t="shared" si="391"/>
        <v>SPARE</v>
      </c>
      <c r="L1051" s="475"/>
      <c r="M1051" s="476" t="str">
        <f>IF($J1051&lt;&gt;"",IF(VLOOKUP($J1051,INSTRUMENT_LIST!$L$10:$R$716,3,FALSE)=0,"",VLOOKUP($J1051,INSTRUMENT_LIST!$L$10:$R$716,3,FALSE)),"")</f>
        <v/>
      </c>
      <c r="N1051" s="476" t="str">
        <f>IF($J1051&lt;&gt;"",IF(VLOOKUP($J1051,INSTRUMENT_LIST!$L$10:$R$716,4,FALSE)=0,"",VLOOKUP($J1051,INSTRUMENT_LIST!$L$10:$R$716,4,FALSE)),"")&amp;" "&amp;IF($J1051&lt;&gt;"",IF(VLOOKUP($J1051,INSTRUMENT_LIST!$L$10:$R$716,5,FALSE)=0,"",SUBSTITUTE(VLOOKUP($J1051,INSTRUMENT_LIST!$L$10:$R$716,5,FALSE),"LOCAL CONTROL STATION","LCS")),"")</f>
        <v xml:space="preserve"> </v>
      </c>
      <c r="O1051" s="476" t="str">
        <f>IF($J1051&lt;&gt;"",IF(VLOOKUP($J1051,INSTRUMENT_LIST!$L$10:$R$716,6,FALSE)=0,"",VLOOKUP($J1051,INSTRUMENT_LIST!$L$10:$R$716,6,FALSE)),"")</f>
        <v/>
      </c>
      <c r="P1051" s="476" t="str">
        <f>IF($J1051&lt;&gt;"",IF(VLOOKUP($J1051,INSTRUMENT_LIST!$L$10:$R$716,7,FALSE)=0,"",VLOOKUP($J1051,INSTRUMENT_LIST!$L$10:$R$716,7,FALSE)),"")</f>
        <v/>
      </c>
      <c r="Q1051" s="476" t="str">
        <f t="shared" si="392"/>
        <v xml:space="preserve">  </v>
      </c>
      <c r="R1051" s="476"/>
      <c r="S1051" s="476"/>
      <c r="T1051" s="476"/>
      <c r="U1051" s="476"/>
      <c r="V1051" s="476"/>
      <c r="W1051" s="476"/>
      <c r="X1051" s="476"/>
      <c r="Y1051" s="476"/>
      <c r="Z1051" s="476"/>
      <c r="AA1051" s="476"/>
      <c r="AB1051" s="477" t="str">
        <f t="shared" si="393"/>
        <v>AI_1501_CH[06]</v>
      </c>
      <c r="AC1051" s="474"/>
      <c r="AD1051" s="474"/>
      <c r="AE1051" s="478" t="str">
        <f t="shared" si="394"/>
        <v>SL3-BC-RCP1</v>
      </c>
    </row>
    <row r="1052" spans="1:31" s="479" customFormat="1" ht="15" customHeight="1" x14ac:dyDescent="0.25">
      <c r="A1052" s="490" t="s">
        <v>9</v>
      </c>
      <c r="B1052" s="515" t="s">
        <v>76</v>
      </c>
      <c r="C1052" s="471">
        <v>15</v>
      </c>
      <c r="D1052" s="472" t="str">
        <f t="shared" si="395"/>
        <v>01</v>
      </c>
      <c r="E1052" s="472" t="s">
        <v>680</v>
      </c>
      <c r="F1052" s="473" t="str">
        <f>IFERROR(CONCATENATE(VLOOKUP(G1052,'LOOK-UP TABLES'!$E$9:$J$32,5,FALSE),C1052,D1052,VLOOKUP(G1052,'LOOK-UP TABLES'!$E$9:$J$32,6,FALSE),E1052),"")</f>
        <v>I_1501-07</v>
      </c>
      <c r="G1052" s="473" t="s">
        <v>1042</v>
      </c>
      <c r="H1052" s="474" t="str">
        <f>IFERROR(VLOOKUP(G1052,'LOOK-UP TABLES'!$E$9:$J$32,2,FALSE),"")</f>
        <v>AI</v>
      </c>
      <c r="I1052" s="473" t="str">
        <f>IFERROR(VLOOKUP(G1052,'LOOK-UP TABLES'!$E$9:$J$32,3,FALSE),"")</f>
        <v>4-20mA</v>
      </c>
      <c r="J1052" s="297"/>
      <c r="K1052" s="512" t="str">
        <f t="shared" si="391"/>
        <v>SPARE</v>
      </c>
      <c r="L1052" s="475"/>
      <c r="M1052" s="476" t="str">
        <f>IF($J1052&lt;&gt;"",IF(VLOOKUP($J1052,INSTRUMENT_LIST!$L$10:$R$716,3,FALSE)=0,"",VLOOKUP($J1052,INSTRUMENT_LIST!$L$10:$R$716,3,FALSE)),"")</f>
        <v/>
      </c>
      <c r="N1052" s="476" t="str">
        <f>IF($J1052&lt;&gt;"",IF(VLOOKUP($J1052,INSTRUMENT_LIST!$L$10:$R$716,4,FALSE)=0,"",VLOOKUP($J1052,INSTRUMENT_LIST!$L$10:$R$716,4,FALSE)),"")&amp;" "&amp;IF($J1052&lt;&gt;"",IF(VLOOKUP($J1052,INSTRUMENT_LIST!$L$10:$R$716,5,FALSE)=0,"",SUBSTITUTE(VLOOKUP($J1052,INSTRUMENT_LIST!$L$10:$R$716,5,FALSE),"LOCAL CONTROL STATION","LCS")),"")</f>
        <v xml:space="preserve"> </v>
      </c>
      <c r="O1052" s="476" t="str">
        <f>IF($J1052&lt;&gt;"",IF(VLOOKUP($J1052,INSTRUMENT_LIST!$L$10:$R$716,6,FALSE)=0,"",VLOOKUP($J1052,INSTRUMENT_LIST!$L$10:$R$716,6,FALSE)),"")</f>
        <v/>
      </c>
      <c r="P1052" s="476" t="str">
        <f>IF($J1052&lt;&gt;"",IF(VLOOKUP($J1052,INSTRUMENT_LIST!$L$10:$R$716,7,FALSE)=0,"",VLOOKUP($J1052,INSTRUMENT_LIST!$L$10:$R$716,7,FALSE)),"")</f>
        <v/>
      </c>
      <c r="Q1052" s="476" t="str">
        <f t="shared" si="392"/>
        <v xml:space="preserve">  </v>
      </c>
      <c r="R1052" s="476"/>
      <c r="S1052" s="476"/>
      <c r="T1052" s="476"/>
      <c r="U1052" s="476"/>
      <c r="V1052" s="476"/>
      <c r="W1052" s="476"/>
      <c r="X1052" s="476"/>
      <c r="Y1052" s="476"/>
      <c r="Z1052" s="476"/>
      <c r="AA1052" s="476"/>
      <c r="AB1052" s="477" t="str">
        <f t="shared" si="393"/>
        <v>AI_1501_CH[07]</v>
      </c>
      <c r="AC1052" s="474"/>
      <c r="AD1052" s="474"/>
      <c r="AE1052" s="478" t="str">
        <f t="shared" si="394"/>
        <v>SL3-BC-RCP1</v>
      </c>
    </row>
    <row r="1053" spans="1:31" ht="15" customHeight="1" x14ac:dyDescent="0.25">
      <c r="A1053" s="70"/>
      <c r="B1053" s="254"/>
      <c r="C1053" s="57"/>
      <c r="D1053" s="59"/>
      <c r="E1053" s="38"/>
      <c r="F1053" s="38"/>
      <c r="G1053" s="38"/>
      <c r="I1053" s="38"/>
      <c r="J1053" s="22"/>
      <c r="M1053" s="78"/>
      <c r="N1053" s="78"/>
      <c r="O1053" s="78"/>
      <c r="P1053" s="36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  <c r="AA1053" s="38"/>
      <c r="AB1053" s="38"/>
      <c r="AC1053" s="57"/>
      <c r="AD1053" s="57"/>
    </row>
    <row r="1054" spans="1:31" ht="15" customHeight="1" x14ac:dyDescent="0.25">
      <c r="A1054" s="263" t="s">
        <v>9</v>
      </c>
      <c r="B1054" s="255" t="s">
        <v>76</v>
      </c>
      <c r="C1054" s="145">
        <v>15</v>
      </c>
      <c r="D1054" s="73" t="s">
        <v>660</v>
      </c>
      <c r="E1054" s="70" t="s">
        <v>786</v>
      </c>
      <c r="F1054" s="29" t="str">
        <f>IFERROR(CONCATENATE(VLOOKUP(G1054,'LOOK-UP TABLES'!$E$9:$J$32,5,FALSE),C1054,D1054,VLOOKUP(G1054,'LOOK-UP TABLES'!$E$9:$J$32,6,FALSE),E1054),"")</f>
        <v>I_1502-00</v>
      </c>
      <c r="G1054" s="71" t="s">
        <v>1045</v>
      </c>
      <c r="H1054" s="26" t="str">
        <f>IFERROR(VLOOKUP(G1054,'LOOK-UP TABLES'!$E$9:$J$32,2,FALSE),"")</f>
        <v>DI</v>
      </c>
      <c r="I1054" s="29" t="str">
        <f>IFERROR(VLOOKUP(G1054,'LOOK-UP TABLES'!$E$9:$J$32,3,FALSE),"")</f>
        <v>24VDC</v>
      </c>
      <c r="J1054" s="75" t="s">
        <v>1348</v>
      </c>
      <c r="K1054" s="513" t="str">
        <f t="shared" ref="K1054:K1069" si="396">IF(J1054&lt;&gt;"",CONCATENATE(J1054,L1054),"SPARE")</f>
        <v>SL3-BC-ZLS1</v>
      </c>
      <c r="L1054" s="72"/>
      <c r="M1054" s="143" t="str">
        <f>IF($J1054&lt;&gt;"",IF(VLOOKUP($J1054,INSTRUMENT_LIST!$L$10:$R$716,3,FALSE)=0,"",VLOOKUP($J1054,INSTRUMENT_LIST!$L$10:$R$716,3,FALSE)),"")</f>
        <v>Shiploader 3</v>
      </c>
      <c r="N1054" s="143" t="str">
        <f>IF($J1054&lt;&gt;"",IF(VLOOKUP($J1054,INSTRUMENT_LIST!$L$10:$R$716,4,FALSE)=0,"",VLOOKUP($J1054,INSTRUMENT_LIST!$L$10:$R$716,4,FALSE)),"")&amp;" "&amp;IF($J1054&lt;&gt;"",IF(VLOOKUP($J1054,INSTRUMENT_LIST!$L$10:$R$716,5,FALSE)=0,"",SUBSTITUTE(VLOOKUP($J1054,INSTRUMENT_LIST!$L$10:$R$716,5,FALSE),"LOCAL CONTROL STATION","LCS")),"")</f>
        <v>Boom Conveyor Left Side</v>
      </c>
      <c r="O1054" s="143" t="str">
        <f>IF($J1054&lt;&gt;"",IF(VLOOKUP($J1054,INSTRUMENT_LIST!$L$10:$R$716,6,FALSE)=0,"",VLOOKUP($J1054,INSTRUMENT_LIST!$L$10:$R$716,6,FALSE)),"")</f>
        <v>Belt Rip</v>
      </c>
      <c r="P1054" s="143" t="str">
        <f>IF($J1054&lt;&gt;"",IF(VLOOKUP($J1054,INSTRUMENT_LIST!$L$10:$R$716,7,FALSE)=0,"",VLOOKUP($J1054,INSTRUMENT_LIST!$L$10:$R$716,7,FALSE)),"")</f>
        <v>Switch</v>
      </c>
      <c r="Q1054" s="143" t="str">
        <f t="shared" ref="Q1054:Q1069" si="397">CONCATENATE(M1054,IF(M1054&lt;&gt;""," ",""),N1054,IF(N1054&lt;&gt;""," ",""),O1054,IF(O1054&lt;&gt;""," ",""),P1054,IF(P1054&lt;&gt;""," ",""))</f>
        <v xml:space="preserve">Shiploader 3 Boom Conveyor Left Side Belt Rip Switch </v>
      </c>
      <c r="R1054" s="160"/>
      <c r="S1054" s="160"/>
      <c r="T1054" s="160"/>
      <c r="U1054" s="160"/>
      <c r="V1054" s="160"/>
      <c r="W1054" s="160"/>
      <c r="X1054" s="160"/>
      <c r="Y1054" s="160"/>
      <c r="Z1054" s="160"/>
      <c r="AA1054" s="160"/>
      <c r="AB1054" s="68" t="str">
        <f t="shared" ref="AB1054:AB1069" si="398">IF((OR(H1054="AI",H1054="AO")),CONCATENATE(H1054,"_",C1054,D1054,"_CH[",E1054,"]"),CONCATENATE(H1054,"_",C1054,D1054,".",E1054))</f>
        <v>DI_1502.00</v>
      </c>
      <c r="AC1054" s="75"/>
      <c r="AD1054" s="55"/>
      <c r="AE1054" s="38" t="str">
        <f t="shared" ref="AE1054:AE1070" si="399">B1054</f>
        <v>SL3-BC-RCP1</v>
      </c>
    </row>
    <row r="1055" spans="1:31" ht="15" customHeight="1" x14ac:dyDescent="0.25">
      <c r="A1055" s="263" t="s">
        <v>9</v>
      </c>
      <c r="B1055" s="255" t="s">
        <v>76</v>
      </c>
      <c r="C1055" s="145">
        <v>15</v>
      </c>
      <c r="D1055" s="70" t="str">
        <f t="shared" ref="D1055:D1069" si="400">D1054</f>
        <v>02</v>
      </c>
      <c r="E1055" s="70" t="s">
        <v>645</v>
      </c>
      <c r="F1055" s="29" t="str">
        <f>IFERROR(CONCATENATE(VLOOKUP(G1055,'LOOK-UP TABLES'!$E$9:$J$32,5,FALSE),C1055,D1055,VLOOKUP(G1055,'LOOK-UP TABLES'!$E$9:$J$32,6,FALSE),E1055),"")</f>
        <v>I_1502-01</v>
      </c>
      <c r="G1055" s="71" t="s">
        <v>1045</v>
      </c>
      <c r="H1055" s="26" t="str">
        <f>IFERROR(VLOOKUP(G1055,'LOOK-UP TABLES'!$E$9:$J$32,2,FALSE),"")</f>
        <v>DI</v>
      </c>
      <c r="I1055" s="29" t="str">
        <f>IFERROR(VLOOKUP(G1055,'LOOK-UP TABLES'!$E$9:$J$32,3,FALSE),"")</f>
        <v>24VDC</v>
      </c>
      <c r="J1055" s="75" t="s">
        <v>1349</v>
      </c>
      <c r="K1055" s="513" t="str">
        <f t="shared" si="396"/>
        <v>SL3-BC-ZLS2</v>
      </c>
      <c r="L1055" s="72"/>
      <c r="M1055" s="143" t="str">
        <f>IF($J1055&lt;&gt;"",IF(VLOOKUP($J1055,INSTRUMENT_LIST!$L$10:$R$716,3,FALSE)=0,"",VLOOKUP($J1055,INSTRUMENT_LIST!$L$10:$R$716,3,FALSE)),"")</f>
        <v>Shiploader 3</v>
      </c>
      <c r="N1055" s="143" t="str">
        <f>IF($J1055&lt;&gt;"",IF(VLOOKUP($J1055,INSTRUMENT_LIST!$L$10:$R$716,4,FALSE)=0,"",VLOOKUP($J1055,INSTRUMENT_LIST!$L$10:$R$716,4,FALSE)),"")&amp;" "&amp;IF($J1055&lt;&gt;"",IF(VLOOKUP($J1055,INSTRUMENT_LIST!$L$10:$R$716,5,FALSE)=0,"",SUBSTITUTE(VLOOKUP($J1055,INSTRUMENT_LIST!$L$10:$R$716,5,FALSE),"LOCAL CONTROL STATION","LCS")),"")</f>
        <v>Boom Conveyor Right Side</v>
      </c>
      <c r="O1055" s="143" t="str">
        <f>IF($J1055&lt;&gt;"",IF(VLOOKUP($J1055,INSTRUMENT_LIST!$L$10:$R$716,6,FALSE)=0,"",VLOOKUP($J1055,INSTRUMENT_LIST!$L$10:$R$716,6,FALSE)),"")</f>
        <v>Belt Rip</v>
      </c>
      <c r="P1055" s="143" t="str">
        <f>IF($J1055&lt;&gt;"",IF(VLOOKUP($J1055,INSTRUMENT_LIST!$L$10:$R$716,7,FALSE)=0,"",VLOOKUP($J1055,INSTRUMENT_LIST!$L$10:$R$716,7,FALSE)),"")</f>
        <v>Switch</v>
      </c>
      <c r="Q1055" s="143" t="str">
        <f t="shared" si="397"/>
        <v xml:space="preserve">Shiploader 3 Boom Conveyor Right Side Belt Rip Switch </v>
      </c>
      <c r="R1055" s="161"/>
      <c r="S1055" s="161"/>
      <c r="T1055" s="161"/>
      <c r="U1055" s="160"/>
      <c r="V1055" s="160"/>
      <c r="W1055" s="160"/>
      <c r="X1055" s="160"/>
      <c r="Y1055" s="160"/>
      <c r="Z1055" s="160"/>
      <c r="AA1055" s="160"/>
      <c r="AB1055" s="68" t="str">
        <f t="shared" si="398"/>
        <v>DI_1502.01</v>
      </c>
      <c r="AC1055" s="55"/>
      <c r="AD1055" s="55"/>
      <c r="AE1055" s="38" t="str">
        <f t="shared" si="399"/>
        <v>SL3-BC-RCP1</v>
      </c>
    </row>
    <row r="1056" spans="1:31" ht="15" customHeight="1" x14ac:dyDescent="0.25">
      <c r="A1056" s="263" t="s">
        <v>9</v>
      </c>
      <c r="B1056" s="255" t="s">
        <v>76</v>
      </c>
      <c r="C1056" s="145">
        <v>15</v>
      </c>
      <c r="D1056" s="70" t="str">
        <f t="shared" si="400"/>
        <v>02</v>
      </c>
      <c r="E1056" s="70" t="s">
        <v>660</v>
      </c>
      <c r="F1056" s="29" t="str">
        <f>IFERROR(CONCATENATE(VLOOKUP(G1056,'LOOK-UP TABLES'!$E$9:$J$32,5,FALSE),C1056,D1056,VLOOKUP(G1056,'LOOK-UP TABLES'!$E$9:$J$32,6,FALSE),E1056),"")</f>
        <v>I_1502-02</v>
      </c>
      <c r="G1056" s="71" t="s">
        <v>1045</v>
      </c>
      <c r="H1056" s="26" t="str">
        <f>IFERROR(VLOOKUP(G1056,'LOOK-UP TABLES'!$E$9:$J$32,2,FALSE),"")</f>
        <v>DI</v>
      </c>
      <c r="I1056" s="29" t="str">
        <f>IFERROR(VLOOKUP(G1056,'LOOK-UP TABLES'!$E$9:$J$32,3,FALSE),"")</f>
        <v>24VDC</v>
      </c>
      <c r="J1056" s="21" t="s">
        <v>1350</v>
      </c>
      <c r="K1056" s="513" t="str">
        <f t="shared" si="396"/>
        <v>SL3-BC-SS1</v>
      </c>
      <c r="L1056" s="72"/>
      <c r="M1056" s="143" t="str">
        <f>IF($J1056&lt;&gt;"",IF(VLOOKUP($J1056,INSTRUMENT_LIST!$L$10:$R$716,3,FALSE)=0,"",VLOOKUP($J1056,INSTRUMENT_LIST!$L$10:$R$716,3,FALSE)),"")</f>
        <v>Shiploader 3</v>
      </c>
      <c r="N1056" s="143" t="str">
        <f>IF($J1056&lt;&gt;"",IF(VLOOKUP($J1056,INSTRUMENT_LIST!$L$10:$R$716,4,FALSE)=0,"",VLOOKUP($J1056,INSTRUMENT_LIST!$L$10:$R$716,4,FALSE)),"")&amp;" "&amp;IF($J1056&lt;&gt;"",IF(VLOOKUP($J1056,INSTRUMENT_LIST!$L$10:$R$716,5,FALSE)=0,"",SUBSTITUTE(VLOOKUP($J1056,INSTRUMENT_LIST!$L$10:$R$716,5,FALSE),"LOCAL CONTROL STATION","LCS")),"")</f>
        <v>Boom Conveyor Belt</v>
      </c>
      <c r="O1056" s="143" t="str">
        <f>IF($J1056&lt;&gt;"",IF(VLOOKUP($J1056,INSTRUMENT_LIST!$L$10:$R$716,6,FALSE)=0,"",VLOOKUP($J1056,INSTRUMENT_LIST!$L$10:$R$716,6,FALSE)),"")</f>
        <v>Speed</v>
      </c>
      <c r="P1056" s="143" t="str">
        <f>IF($J1056&lt;&gt;"",IF(VLOOKUP($J1056,INSTRUMENT_LIST!$L$10:$R$716,7,FALSE)=0,"",VLOOKUP($J1056,INSTRUMENT_LIST!$L$10:$R$716,7,FALSE)),"")</f>
        <v>Sensor</v>
      </c>
      <c r="Q1056" s="143" t="str">
        <f t="shared" si="397"/>
        <v xml:space="preserve">Shiploader 3 Boom Conveyor Belt Speed Sensor </v>
      </c>
      <c r="R1056" s="161"/>
      <c r="S1056" s="161"/>
      <c r="T1056" s="161"/>
      <c r="U1056" s="160"/>
      <c r="V1056" s="160"/>
      <c r="W1056" s="160"/>
      <c r="X1056" s="160"/>
      <c r="Y1056" s="160"/>
      <c r="Z1056" s="160"/>
      <c r="AA1056" s="160"/>
      <c r="AB1056" s="68" t="str">
        <f t="shared" si="398"/>
        <v>DI_1502.02</v>
      </c>
      <c r="AC1056" s="55"/>
      <c r="AD1056" s="55"/>
      <c r="AE1056" s="38" t="str">
        <f t="shared" si="399"/>
        <v>SL3-BC-RCP1</v>
      </c>
    </row>
    <row r="1057" spans="1:31" ht="15" customHeight="1" x14ac:dyDescent="0.25">
      <c r="A1057" s="263" t="s">
        <v>9</v>
      </c>
      <c r="B1057" s="255" t="s">
        <v>76</v>
      </c>
      <c r="C1057" s="145">
        <v>15</v>
      </c>
      <c r="D1057" s="70" t="str">
        <f t="shared" si="400"/>
        <v>02</v>
      </c>
      <c r="E1057" s="70" t="s">
        <v>661</v>
      </c>
      <c r="F1057" s="29" t="str">
        <f>IFERROR(CONCATENATE(VLOOKUP(G1057,'LOOK-UP TABLES'!$E$9:$J$32,5,FALSE),C1057,D1057,VLOOKUP(G1057,'LOOK-UP TABLES'!$E$9:$J$32,6,FALSE),E1057),"")</f>
        <v>I_1502-03</v>
      </c>
      <c r="G1057" s="71" t="s">
        <v>1045</v>
      </c>
      <c r="H1057" s="26" t="str">
        <f>IFERROR(VLOOKUP(G1057,'LOOK-UP TABLES'!$E$9:$J$32,2,FALSE),"")</f>
        <v>DI</v>
      </c>
      <c r="I1057" s="29" t="str">
        <f>IFERROR(VLOOKUP(G1057,'LOOK-UP TABLES'!$E$9:$J$32,3,FALSE),"")</f>
        <v>24VDC</v>
      </c>
      <c r="J1057" s="21"/>
      <c r="K1057" s="513" t="str">
        <f t="shared" si="396"/>
        <v>SPARE</v>
      </c>
      <c r="L1057" s="72"/>
      <c r="M1057" s="143" t="str">
        <f>IF($J1057&lt;&gt;"",IF(VLOOKUP($J1057,INSTRUMENT_LIST!$L$10:$R$716,3,FALSE)=0,"",VLOOKUP($J1057,INSTRUMENT_LIST!$L$10:$R$716,3,FALSE)),"")</f>
        <v/>
      </c>
      <c r="N1057" s="143" t="str">
        <f>IF($J1057&lt;&gt;"",IF(VLOOKUP($J1057,INSTRUMENT_LIST!$L$10:$R$716,4,FALSE)=0,"",VLOOKUP($J1057,INSTRUMENT_LIST!$L$10:$R$716,4,FALSE)),"")&amp;" "&amp;IF($J1057&lt;&gt;"",IF(VLOOKUP($J1057,INSTRUMENT_LIST!$L$10:$R$716,5,FALSE)=0,"",SUBSTITUTE(VLOOKUP($J1057,INSTRUMENT_LIST!$L$10:$R$716,5,FALSE),"LOCAL CONTROL STATION","LCS")),"")</f>
        <v xml:space="preserve"> </v>
      </c>
      <c r="O1057" s="143" t="str">
        <f>IF($J1057&lt;&gt;"",IF(VLOOKUP($J1057,INSTRUMENT_LIST!$L$10:$R$716,6,FALSE)=0,"",VLOOKUP($J1057,INSTRUMENT_LIST!$L$10:$R$716,6,FALSE)),"")</f>
        <v/>
      </c>
      <c r="P1057" s="143" t="str">
        <f>IF($J1057&lt;&gt;"",IF(VLOOKUP($J1057,INSTRUMENT_LIST!$L$10:$R$716,7,FALSE)=0,"",VLOOKUP($J1057,INSTRUMENT_LIST!$L$10:$R$716,7,FALSE)),"")</f>
        <v/>
      </c>
      <c r="Q1057" s="143" t="str">
        <f t="shared" si="397"/>
        <v xml:space="preserve">  </v>
      </c>
      <c r="R1057" s="160"/>
      <c r="S1057" s="160"/>
      <c r="T1057" s="160"/>
      <c r="U1057" s="160"/>
      <c r="V1057" s="160"/>
      <c r="W1057" s="160"/>
      <c r="X1057" s="160"/>
      <c r="Y1057" s="160"/>
      <c r="Z1057" s="160"/>
      <c r="AA1057" s="160"/>
      <c r="AB1057" s="68" t="str">
        <f t="shared" si="398"/>
        <v>DI_1502.03</v>
      </c>
      <c r="AC1057" s="55"/>
      <c r="AD1057" s="55"/>
      <c r="AE1057" s="38" t="str">
        <f t="shared" si="399"/>
        <v>SL3-BC-RCP1</v>
      </c>
    </row>
    <row r="1058" spans="1:31" ht="15" customHeight="1" x14ac:dyDescent="0.25">
      <c r="A1058" s="263" t="s">
        <v>9</v>
      </c>
      <c r="B1058" s="255" t="s">
        <v>76</v>
      </c>
      <c r="C1058" s="145">
        <v>15</v>
      </c>
      <c r="D1058" s="70" t="str">
        <f t="shared" si="400"/>
        <v>02</v>
      </c>
      <c r="E1058" s="70" t="s">
        <v>676</v>
      </c>
      <c r="F1058" s="29" t="str">
        <f>IFERROR(CONCATENATE(VLOOKUP(G1058,'LOOK-UP TABLES'!$E$9:$J$32,5,FALSE),C1058,D1058,VLOOKUP(G1058,'LOOK-UP TABLES'!$E$9:$J$32,6,FALSE),E1058),"")</f>
        <v>I_1502-04</v>
      </c>
      <c r="G1058" s="71" t="s">
        <v>1045</v>
      </c>
      <c r="H1058" s="26" t="str">
        <f>IFERROR(VLOOKUP(G1058,'LOOK-UP TABLES'!$E$9:$J$32,2,FALSE),"")</f>
        <v>DI</v>
      </c>
      <c r="I1058" s="29" t="str">
        <f>IFERROR(VLOOKUP(G1058,'LOOK-UP TABLES'!$E$9:$J$32,3,FALSE),"")</f>
        <v>24VDC</v>
      </c>
      <c r="J1058" s="21" t="s">
        <v>1351</v>
      </c>
      <c r="K1058" s="513" t="str">
        <f t="shared" si="396"/>
        <v>SL3-BC-ZLS3</v>
      </c>
      <c r="L1058" s="72"/>
      <c r="M1058" s="143" t="str">
        <f>IF($J1058&lt;&gt;"",IF(VLOOKUP($J1058,INSTRUMENT_LIST!$L$10:$R$716,3,FALSE)=0,"",VLOOKUP($J1058,INSTRUMENT_LIST!$L$10:$R$716,3,FALSE)),"")</f>
        <v>Shiploader 3</v>
      </c>
      <c r="N1058" s="143" t="str">
        <f>IF($J1058&lt;&gt;"",IF(VLOOKUP($J1058,INSTRUMENT_LIST!$L$10:$R$716,4,FALSE)=0,"",VLOOKUP($J1058,INSTRUMENT_LIST!$L$10:$R$716,4,FALSE)),"")&amp;" "&amp;IF($J1058&lt;&gt;"",IF(VLOOKUP($J1058,INSTRUMENT_LIST!$L$10:$R$716,5,FALSE)=0,"",SUBSTITUTE(VLOOKUP($J1058,INSTRUMENT_LIST!$L$10:$R$716,5,FALSE),"LOCAL CONTROL STATION","LCS")),"")</f>
        <v>Boom Conveyor Left Side, Tail End</v>
      </c>
      <c r="O1058" s="143" t="str">
        <f>IF($J1058&lt;&gt;"",IF(VLOOKUP($J1058,INSTRUMENT_LIST!$L$10:$R$716,6,FALSE)=0,"",VLOOKUP($J1058,INSTRUMENT_LIST!$L$10:$R$716,6,FALSE)),"")</f>
        <v/>
      </c>
      <c r="P1058" s="143" t="str">
        <f>IF($J1058&lt;&gt;"",IF(VLOOKUP($J1058,INSTRUMENT_LIST!$L$10:$R$716,7,FALSE)=0,"",VLOOKUP($J1058,INSTRUMENT_LIST!$L$10:$R$716,7,FALSE)),"")</f>
        <v>Misalignment Switch</v>
      </c>
      <c r="Q1058" s="143" t="str">
        <f t="shared" si="397"/>
        <v xml:space="preserve">Shiploader 3 Boom Conveyor Left Side, Tail End Misalignment Switch </v>
      </c>
      <c r="R1058" s="160"/>
      <c r="S1058" s="160"/>
      <c r="T1058" s="161"/>
      <c r="U1058" s="160"/>
      <c r="V1058" s="160"/>
      <c r="W1058" s="160"/>
      <c r="X1058" s="160"/>
      <c r="Y1058" s="160"/>
      <c r="Z1058" s="160"/>
      <c r="AA1058" s="160"/>
      <c r="AB1058" s="68" t="str">
        <f t="shared" si="398"/>
        <v>DI_1502.04</v>
      </c>
      <c r="AC1058" s="55"/>
      <c r="AD1058" s="55"/>
      <c r="AE1058" s="38" t="str">
        <f t="shared" si="399"/>
        <v>SL3-BC-RCP1</v>
      </c>
    </row>
    <row r="1059" spans="1:31" ht="15" customHeight="1" x14ac:dyDescent="0.25">
      <c r="A1059" s="263" t="s">
        <v>9</v>
      </c>
      <c r="B1059" s="255" t="s">
        <v>76</v>
      </c>
      <c r="C1059" s="145">
        <v>15</v>
      </c>
      <c r="D1059" s="70" t="str">
        <f t="shared" si="400"/>
        <v>02</v>
      </c>
      <c r="E1059" s="70" t="s">
        <v>678</v>
      </c>
      <c r="F1059" s="29" t="str">
        <f>IFERROR(CONCATENATE(VLOOKUP(G1059,'LOOK-UP TABLES'!$E$9:$J$32,5,FALSE),C1059,D1059,VLOOKUP(G1059,'LOOK-UP TABLES'!$E$9:$J$32,6,FALSE),E1059),"")</f>
        <v>I_1502-05</v>
      </c>
      <c r="G1059" s="71" t="s">
        <v>1045</v>
      </c>
      <c r="H1059" s="26" t="str">
        <f>IFERROR(VLOOKUP(G1059,'LOOK-UP TABLES'!$E$9:$J$32,2,FALSE),"")</f>
        <v>DI</v>
      </c>
      <c r="I1059" s="29" t="str">
        <f>IFERROR(VLOOKUP(G1059,'LOOK-UP TABLES'!$E$9:$J$32,3,FALSE),"")</f>
        <v>24VDC</v>
      </c>
      <c r="J1059" s="21" t="s">
        <v>1352</v>
      </c>
      <c r="K1059" s="513" t="str">
        <f t="shared" si="396"/>
        <v>SL3-BC-ZLS4</v>
      </c>
      <c r="L1059" s="72"/>
      <c r="M1059" s="143" t="str">
        <f>IF($J1059&lt;&gt;"",IF(VLOOKUP($J1059,INSTRUMENT_LIST!$L$10:$R$716,3,FALSE)=0,"",VLOOKUP($J1059,INSTRUMENT_LIST!$L$10:$R$716,3,FALSE)),"")</f>
        <v>Shiploader 3</v>
      </c>
      <c r="N1059" s="143" t="str">
        <f>IF($J1059&lt;&gt;"",IF(VLOOKUP($J1059,INSTRUMENT_LIST!$L$10:$R$716,4,FALSE)=0,"",VLOOKUP($J1059,INSTRUMENT_LIST!$L$10:$R$716,4,FALSE)),"")&amp;" "&amp;IF($J1059&lt;&gt;"",IF(VLOOKUP($J1059,INSTRUMENT_LIST!$L$10:$R$716,5,FALSE)=0,"",SUBSTITUTE(VLOOKUP($J1059,INSTRUMENT_LIST!$L$10:$R$716,5,FALSE),"LOCAL CONTROL STATION","LCS")),"")</f>
        <v>Boom Conveyor Right Side, Tail End</v>
      </c>
      <c r="O1059" s="143" t="str">
        <f>IF($J1059&lt;&gt;"",IF(VLOOKUP($J1059,INSTRUMENT_LIST!$L$10:$R$716,6,FALSE)=0,"",VLOOKUP($J1059,INSTRUMENT_LIST!$L$10:$R$716,6,FALSE)),"")</f>
        <v/>
      </c>
      <c r="P1059" s="143" t="str">
        <f>IF($J1059&lt;&gt;"",IF(VLOOKUP($J1059,INSTRUMENT_LIST!$L$10:$R$716,7,FALSE)=0,"",VLOOKUP($J1059,INSTRUMENT_LIST!$L$10:$R$716,7,FALSE)),"")</f>
        <v>Misalignment Switch</v>
      </c>
      <c r="Q1059" s="143" t="str">
        <f t="shared" si="397"/>
        <v xml:space="preserve">Shiploader 3 Boom Conveyor Right Side, Tail End Misalignment Switch </v>
      </c>
      <c r="R1059" s="160"/>
      <c r="S1059" s="160"/>
      <c r="T1059" s="160"/>
      <c r="U1059" s="160"/>
      <c r="V1059" s="160"/>
      <c r="W1059" s="160"/>
      <c r="X1059" s="160"/>
      <c r="Y1059" s="160"/>
      <c r="Z1059" s="160"/>
      <c r="AA1059" s="160"/>
      <c r="AB1059" s="68" t="str">
        <f t="shared" si="398"/>
        <v>DI_1502.05</v>
      </c>
      <c r="AC1059" s="55"/>
      <c r="AD1059" s="55"/>
      <c r="AE1059" s="38" t="str">
        <f t="shared" si="399"/>
        <v>SL3-BC-RCP1</v>
      </c>
    </row>
    <row r="1060" spans="1:31" ht="15" customHeight="1" x14ac:dyDescent="0.25">
      <c r="A1060" s="263" t="s">
        <v>9</v>
      </c>
      <c r="B1060" s="255" t="s">
        <v>76</v>
      </c>
      <c r="C1060" s="145">
        <v>15</v>
      </c>
      <c r="D1060" s="70" t="str">
        <f t="shared" si="400"/>
        <v>02</v>
      </c>
      <c r="E1060" s="70" t="s">
        <v>679</v>
      </c>
      <c r="F1060" s="29" t="str">
        <f>IFERROR(CONCATENATE(VLOOKUP(G1060,'LOOK-UP TABLES'!$E$9:$J$32,5,FALSE),C1060,D1060,VLOOKUP(G1060,'LOOK-UP TABLES'!$E$9:$J$32,6,FALSE),E1060),"")</f>
        <v>I_1502-06</v>
      </c>
      <c r="G1060" s="71" t="s">
        <v>1045</v>
      </c>
      <c r="H1060" s="26" t="str">
        <f>IFERROR(VLOOKUP(G1060,'LOOK-UP TABLES'!$E$9:$J$32,2,FALSE),"")</f>
        <v>DI</v>
      </c>
      <c r="I1060" s="29" t="str">
        <f>IFERROR(VLOOKUP(G1060,'LOOK-UP TABLES'!$E$9:$J$32,3,FALSE),"")</f>
        <v>24VDC</v>
      </c>
      <c r="J1060" s="21" t="s">
        <v>1353</v>
      </c>
      <c r="K1060" s="513" t="str">
        <f t="shared" si="396"/>
        <v>SL3-BC-ZLS5</v>
      </c>
      <c r="L1060" s="72"/>
      <c r="M1060" s="143" t="str">
        <f>IF($J1060&lt;&gt;"",IF(VLOOKUP($J1060,INSTRUMENT_LIST!$L$10:$R$716,3,FALSE)=0,"",VLOOKUP($J1060,INSTRUMENT_LIST!$L$10:$R$716,3,FALSE)),"")</f>
        <v>Shiploader 3</v>
      </c>
      <c r="N1060" s="143" t="str">
        <f>IF($J1060&lt;&gt;"",IF(VLOOKUP($J1060,INSTRUMENT_LIST!$L$10:$R$716,4,FALSE)=0,"",VLOOKUP($J1060,INSTRUMENT_LIST!$L$10:$R$716,4,FALSE)),"")&amp;" "&amp;IF($J1060&lt;&gt;"",IF(VLOOKUP($J1060,INSTRUMENT_LIST!$L$10:$R$716,5,FALSE)=0,"",SUBSTITUTE(VLOOKUP($J1060,INSTRUMENT_LIST!$L$10:$R$716,5,FALSE),"LOCAL CONTROL STATION","LCS")),"")</f>
        <v>Boom Conveyor Left Side, Head End</v>
      </c>
      <c r="O1060" s="143" t="str">
        <f>IF($J1060&lt;&gt;"",IF(VLOOKUP($J1060,INSTRUMENT_LIST!$L$10:$R$716,6,FALSE)=0,"",VLOOKUP($J1060,INSTRUMENT_LIST!$L$10:$R$716,6,FALSE)),"")</f>
        <v/>
      </c>
      <c r="P1060" s="143" t="str">
        <f>IF($J1060&lt;&gt;"",IF(VLOOKUP($J1060,INSTRUMENT_LIST!$L$10:$R$716,7,FALSE)=0,"",VLOOKUP($J1060,INSTRUMENT_LIST!$L$10:$R$716,7,FALSE)),"")</f>
        <v>Misalignment Switch</v>
      </c>
      <c r="Q1060" s="143" t="str">
        <f t="shared" si="397"/>
        <v xml:space="preserve">Shiploader 3 Boom Conveyor Left Side, Head End Misalignment Switch </v>
      </c>
      <c r="R1060" s="161"/>
      <c r="S1060" s="161"/>
      <c r="T1060" s="161"/>
      <c r="U1060" s="160"/>
      <c r="V1060" s="160"/>
      <c r="W1060" s="160"/>
      <c r="X1060" s="160"/>
      <c r="Y1060" s="160"/>
      <c r="Z1060" s="160"/>
      <c r="AA1060" s="160"/>
      <c r="AB1060" s="68" t="str">
        <f t="shared" si="398"/>
        <v>DI_1502.06</v>
      </c>
      <c r="AC1060" s="55"/>
      <c r="AD1060" s="55"/>
      <c r="AE1060" s="38" t="str">
        <f t="shared" si="399"/>
        <v>SL3-BC-RCP1</v>
      </c>
    </row>
    <row r="1061" spans="1:31" ht="15" customHeight="1" x14ac:dyDescent="0.25">
      <c r="A1061" s="263" t="s">
        <v>9</v>
      </c>
      <c r="B1061" s="255" t="s">
        <v>76</v>
      </c>
      <c r="C1061" s="145">
        <v>15</v>
      </c>
      <c r="D1061" s="70" t="str">
        <f t="shared" si="400"/>
        <v>02</v>
      </c>
      <c r="E1061" s="70" t="s">
        <v>680</v>
      </c>
      <c r="F1061" s="29" t="str">
        <f>IFERROR(CONCATENATE(VLOOKUP(G1061,'LOOK-UP TABLES'!$E$9:$J$32,5,FALSE),C1061,D1061,VLOOKUP(G1061,'LOOK-UP TABLES'!$E$9:$J$32,6,FALSE),E1061),"")</f>
        <v>I_1502-07</v>
      </c>
      <c r="G1061" s="71" t="s">
        <v>1045</v>
      </c>
      <c r="H1061" s="26" t="str">
        <f>IFERROR(VLOOKUP(G1061,'LOOK-UP TABLES'!$E$9:$J$32,2,FALSE),"")</f>
        <v>DI</v>
      </c>
      <c r="I1061" s="29" t="str">
        <f>IFERROR(VLOOKUP(G1061,'LOOK-UP TABLES'!$E$9:$J$32,3,FALSE),"")</f>
        <v>24VDC</v>
      </c>
      <c r="J1061" s="21" t="s">
        <v>1354</v>
      </c>
      <c r="K1061" s="513" t="str">
        <f t="shared" ref="K1061:K1068" si="401">IF(J1061&lt;&gt;"",CONCATENATE(J1061,L1061),"SPARE")</f>
        <v>SL3-BC-ZLS6</v>
      </c>
      <c r="L1061" s="72"/>
      <c r="M1061" s="143" t="str">
        <f>IF($J1061&lt;&gt;"",IF(VLOOKUP($J1061,INSTRUMENT_LIST!$L$10:$R$716,3,FALSE)=0,"",VLOOKUP($J1061,INSTRUMENT_LIST!$L$10:$R$716,3,FALSE)),"")</f>
        <v>Shiploader 3</v>
      </c>
      <c r="N1061" s="143" t="str">
        <f>IF($J1061&lt;&gt;"",IF(VLOOKUP($J1061,INSTRUMENT_LIST!$L$10:$R$716,4,FALSE)=0,"",VLOOKUP($J1061,INSTRUMENT_LIST!$L$10:$R$716,4,FALSE)),"")&amp;" "&amp;IF($J1061&lt;&gt;"",IF(VLOOKUP($J1061,INSTRUMENT_LIST!$L$10:$R$716,5,FALSE)=0,"",SUBSTITUTE(VLOOKUP($J1061,INSTRUMENT_LIST!$L$10:$R$716,5,FALSE),"LOCAL CONTROL STATION","LCS")),"")</f>
        <v>Boom Conveyor Right Side, Head End</v>
      </c>
      <c r="O1061" s="143" t="str">
        <f>IF($J1061&lt;&gt;"",IF(VLOOKUP($J1061,INSTRUMENT_LIST!$L$10:$R$716,6,FALSE)=0,"",VLOOKUP($J1061,INSTRUMENT_LIST!$L$10:$R$716,6,FALSE)),"")</f>
        <v/>
      </c>
      <c r="P1061" s="143" t="str">
        <f>IF($J1061&lt;&gt;"",IF(VLOOKUP($J1061,INSTRUMENT_LIST!$L$10:$R$716,7,FALSE)=0,"",VLOOKUP($J1061,INSTRUMENT_LIST!$L$10:$R$716,7,FALSE)),"")</f>
        <v>Misalignment Switch</v>
      </c>
      <c r="Q1061" s="143" t="str">
        <f t="shared" si="397"/>
        <v xml:space="preserve">Shiploader 3 Boom Conveyor Right Side, Head End Misalignment Switch </v>
      </c>
      <c r="R1061" s="160"/>
      <c r="S1061" s="160"/>
      <c r="T1061" s="160"/>
      <c r="U1061" s="160"/>
      <c r="V1061" s="160"/>
      <c r="W1061" s="160"/>
      <c r="X1061" s="160"/>
      <c r="Y1061" s="160"/>
      <c r="Z1061" s="160"/>
      <c r="AA1061" s="160"/>
      <c r="AB1061" s="68" t="str">
        <f t="shared" si="398"/>
        <v>DI_1502.07</v>
      </c>
      <c r="AC1061" s="55"/>
      <c r="AD1061" s="55"/>
      <c r="AE1061" s="38" t="str">
        <f t="shared" si="399"/>
        <v>SL3-BC-RCP1</v>
      </c>
    </row>
    <row r="1062" spans="1:31" ht="15" customHeight="1" x14ac:dyDescent="0.25">
      <c r="A1062" s="263" t="s">
        <v>9</v>
      </c>
      <c r="B1062" s="255" t="s">
        <v>76</v>
      </c>
      <c r="C1062" s="145">
        <v>15</v>
      </c>
      <c r="D1062" s="70" t="str">
        <f t="shared" si="400"/>
        <v>02</v>
      </c>
      <c r="E1062" s="70" t="s">
        <v>682</v>
      </c>
      <c r="F1062" s="29" t="str">
        <f>IFERROR(CONCATENATE(VLOOKUP(G1062,'LOOK-UP TABLES'!$E$9:$J$32,5,FALSE),C1062,D1062,VLOOKUP(G1062,'LOOK-UP TABLES'!$E$9:$J$32,6,FALSE),E1062),"")</f>
        <v>I_1502-08</v>
      </c>
      <c r="G1062" s="71" t="s">
        <v>1045</v>
      </c>
      <c r="H1062" s="26" t="str">
        <f>IFERROR(VLOOKUP(G1062,'LOOK-UP TABLES'!$E$9:$J$32,2,FALSE),"")</f>
        <v>DI</v>
      </c>
      <c r="I1062" s="29" t="str">
        <f>IFERROR(VLOOKUP(G1062,'LOOK-UP TABLES'!$E$9:$J$32,3,FALSE),"")</f>
        <v>24VDC</v>
      </c>
      <c r="J1062" s="138" t="s">
        <v>1355</v>
      </c>
      <c r="K1062" s="513" t="str">
        <f t="shared" si="401"/>
        <v>SL3-BC-ZPX1</v>
      </c>
      <c r="L1062" s="72"/>
      <c r="M1062" s="143" t="str">
        <f>IF($J1062&lt;&gt;"",IF(VLOOKUP($J1062,INSTRUMENT_LIST!$L$10:$R$716,3,FALSE)=0,"",VLOOKUP($J1062,INSTRUMENT_LIST!$L$10:$R$716,3,FALSE)),"")</f>
        <v>Shiploader 3</v>
      </c>
      <c r="N1062" s="143" t="str">
        <f>IF($J1062&lt;&gt;"",IF(VLOOKUP($J1062,INSTRUMENT_LIST!$L$10:$R$716,4,FALSE)=0,"",VLOOKUP($J1062,INSTRUMENT_LIST!$L$10:$R$716,4,FALSE)),"")&amp;" "&amp;IF($J1062&lt;&gt;"",IF(VLOOKUP($J1062,INSTRUMENT_LIST!$L$10:$R$716,5,FALSE)=0,"",SUBSTITUTE(VLOOKUP($J1062,INSTRUMENT_LIST!$L$10:$R$716,5,FALSE),"LOCAL CONTROL STATION","LCS")),"")</f>
        <v>Boom Conveyor Boom End</v>
      </c>
      <c r="O1062" s="143" t="str">
        <f>IF($J1062&lt;&gt;"",IF(VLOOKUP($J1062,INSTRUMENT_LIST!$L$10:$R$716,6,FALSE)=0,"",VLOOKUP($J1062,INSTRUMENT_LIST!$L$10:$R$716,6,FALSE)),"")</f>
        <v>Water Accumulation</v>
      </c>
      <c r="P1062" s="143" t="str">
        <f>IF($J1062&lt;&gt;"",IF(VLOOKUP($J1062,INSTRUMENT_LIST!$L$10:$R$716,7,FALSE)=0,"",VLOOKUP($J1062,INSTRUMENT_LIST!$L$10:$R$716,7,FALSE)),"")</f>
        <v>Level Switch</v>
      </c>
      <c r="Q1062" s="143" t="str">
        <f t="shared" si="397"/>
        <v xml:space="preserve">Shiploader 3 Boom Conveyor Boom End Water Accumulation Level Switch </v>
      </c>
      <c r="R1062" s="160"/>
      <c r="S1062" s="161"/>
      <c r="T1062" s="161"/>
      <c r="U1062" s="160"/>
      <c r="V1062" s="160"/>
      <c r="W1062" s="160"/>
      <c r="X1062" s="160"/>
      <c r="Y1062" s="160"/>
      <c r="Z1062" s="160"/>
      <c r="AA1062" s="160"/>
      <c r="AB1062" s="68" t="str">
        <f t="shared" si="398"/>
        <v>DI_1502.08</v>
      </c>
      <c r="AC1062" s="55"/>
      <c r="AD1062" s="55"/>
      <c r="AE1062" s="38" t="str">
        <f t="shared" si="399"/>
        <v>SL3-BC-RCP1</v>
      </c>
    </row>
    <row r="1063" spans="1:31" ht="15" customHeight="1" x14ac:dyDescent="0.25">
      <c r="A1063" s="263" t="s">
        <v>9</v>
      </c>
      <c r="B1063" s="255" t="s">
        <v>76</v>
      </c>
      <c r="C1063" s="145">
        <v>15</v>
      </c>
      <c r="D1063" s="70" t="str">
        <f t="shared" si="400"/>
        <v>02</v>
      </c>
      <c r="E1063" s="70" t="s">
        <v>683</v>
      </c>
      <c r="F1063" s="29" t="str">
        <f>IFERROR(CONCATENATE(VLOOKUP(G1063,'LOOK-UP TABLES'!$E$9:$J$32,5,FALSE),C1063,D1063,VLOOKUP(G1063,'LOOK-UP TABLES'!$E$9:$J$32,6,FALSE),E1063),"")</f>
        <v>I_1502-09</v>
      </c>
      <c r="G1063" s="71" t="s">
        <v>1045</v>
      </c>
      <c r="H1063" s="26" t="str">
        <f>IFERROR(VLOOKUP(G1063,'LOOK-UP TABLES'!$E$9:$J$32,2,FALSE),"")</f>
        <v>DI</v>
      </c>
      <c r="I1063" s="29" t="str">
        <f>IFERROR(VLOOKUP(G1063,'LOOK-UP TABLES'!$E$9:$J$32,3,FALSE),"")</f>
        <v>24VDC</v>
      </c>
      <c r="J1063" s="138" t="s">
        <v>1356</v>
      </c>
      <c r="K1063" s="513" t="str">
        <f t="shared" si="401"/>
        <v>SL3-BC-ZPX2</v>
      </c>
      <c r="L1063" s="72"/>
      <c r="M1063" s="143" t="str">
        <f>IF($J1063&lt;&gt;"",IF(VLOOKUP($J1063,INSTRUMENT_LIST!$L$10:$R$716,3,FALSE)=0,"",VLOOKUP($J1063,INSTRUMENT_LIST!$L$10:$R$716,3,FALSE)),"")</f>
        <v>Shiploader 3</v>
      </c>
      <c r="N1063" s="143" t="str">
        <f>IF($J1063&lt;&gt;"",IF(VLOOKUP($J1063,INSTRUMENT_LIST!$L$10:$R$716,4,FALSE)=0,"",VLOOKUP($J1063,INSTRUMENT_LIST!$L$10:$R$716,4,FALSE)),"")&amp;" "&amp;IF($J1063&lt;&gt;"",IF(VLOOKUP($J1063,INSTRUMENT_LIST!$L$10:$R$716,5,FALSE)=0,"",SUBSTITUTE(VLOOKUP($J1063,INSTRUMENT_LIST!$L$10:$R$716,5,FALSE),"LOCAL CONTROL STATION","LCS")),"")</f>
        <v>Boom Conveyor Boom End</v>
      </c>
      <c r="O1063" s="143" t="str">
        <f>IF($J1063&lt;&gt;"",IF(VLOOKUP($J1063,INSTRUMENT_LIST!$L$10:$R$716,6,FALSE)=0,"",VLOOKUP($J1063,INSTRUMENT_LIST!$L$10:$R$716,6,FALSE)),"")</f>
        <v>Water Accumulation</v>
      </c>
      <c r="P1063" s="143" t="str">
        <f>IF($J1063&lt;&gt;"",IF(VLOOKUP($J1063,INSTRUMENT_LIST!$L$10:$R$716,7,FALSE)=0,"",VLOOKUP($J1063,INSTRUMENT_LIST!$L$10:$R$716,7,FALSE)),"")</f>
        <v>Level Switch</v>
      </c>
      <c r="Q1063" s="143" t="str">
        <f t="shared" si="397"/>
        <v xml:space="preserve">Shiploader 3 Boom Conveyor Boom End Water Accumulation Level Switch </v>
      </c>
      <c r="R1063" s="161"/>
      <c r="S1063" s="161"/>
      <c r="T1063" s="161"/>
      <c r="U1063" s="160"/>
      <c r="V1063" s="160"/>
      <c r="W1063" s="160"/>
      <c r="X1063" s="160"/>
      <c r="Y1063" s="160"/>
      <c r="Z1063" s="160"/>
      <c r="AA1063" s="160"/>
      <c r="AB1063" s="68" t="str">
        <f t="shared" si="398"/>
        <v>DI_1502.09</v>
      </c>
      <c r="AC1063" s="55"/>
      <c r="AD1063" s="55"/>
      <c r="AE1063" s="38" t="str">
        <f t="shared" si="399"/>
        <v>SL3-BC-RCP1</v>
      </c>
    </row>
    <row r="1064" spans="1:31" ht="15" customHeight="1" x14ac:dyDescent="0.25">
      <c r="A1064" s="263" t="s">
        <v>9</v>
      </c>
      <c r="B1064" s="255" t="s">
        <v>76</v>
      </c>
      <c r="C1064" s="145">
        <v>15</v>
      </c>
      <c r="D1064" s="70" t="str">
        <f t="shared" si="400"/>
        <v>02</v>
      </c>
      <c r="E1064" s="70" t="s">
        <v>582</v>
      </c>
      <c r="F1064" s="29" t="str">
        <f>IFERROR(CONCATENATE(VLOOKUP(G1064,'LOOK-UP TABLES'!$E$9:$J$32,5,FALSE),C1064,D1064,VLOOKUP(G1064,'LOOK-UP TABLES'!$E$9:$J$32,6,FALSE),E1064),"")</f>
        <v>I_1502-10</v>
      </c>
      <c r="G1064" s="71" t="s">
        <v>1045</v>
      </c>
      <c r="H1064" s="26" t="str">
        <f>IFERROR(VLOOKUP(G1064,'LOOK-UP TABLES'!$E$9:$J$32,2,FALSE),"")</f>
        <v>DI</v>
      </c>
      <c r="I1064" s="29" t="str">
        <f>IFERROR(VLOOKUP(G1064,'LOOK-UP TABLES'!$E$9:$J$32,3,FALSE),"")</f>
        <v>24VDC</v>
      </c>
      <c r="J1064" s="21"/>
      <c r="K1064" s="55" t="str">
        <f t="shared" si="401"/>
        <v>SPARE</v>
      </c>
      <c r="L1064" s="72"/>
      <c r="M1064" s="143" t="str">
        <f>IF($J1064&lt;&gt;"",IF(VLOOKUP($J1064,INSTRUMENT_LIST!$L$10:$R$716,3,FALSE)=0,"",VLOOKUP($J1064,INSTRUMENT_LIST!$L$10:$R$716,3,FALSE)),"")</f>
        <v/>
      </c>
      <c r="N1064" s="143" t="str">
        <f>IF($J1064&lt;&gt;"",IF(VLOOKUP($J1064,INSTRUMENT_LIST!$L$10:$R$716,4,FALSE)=0,"",VLOOKUP($J1064,INSTRUMENT_LIST!$L$10:$R$716,4,FALSE)),"")&amp;" "&amp;IF($J1064&lt;&gt;"",IF(VLOOKUP($J1064,INSTRUMENT_LIST!$L$10:$R$716,5,FALSE)=0,"",SUBSTITUTE(VLOOKUP($J1064,INSTRUMENT_LIST!$L$10:$R$716,5,FALSE),"LOCAL CONTROL STATION","LCS")),"")</f>
        <v xml:space="preserve"> </v>
      </c>
      <c r="O1064" s="143" t="str">
        <f>IF($J1064&lt;&gt;"",IF(VLOOKUP($J1064,INSTRUMENT_LIST!$L$10:$R$716,6,FALSE)=0,"",VLOOKUP($J1064,INSTRUMENT_LIST!$L$10:$R$716,6,FALSE)),"")</f>
        <v/>
      </c>
      <c r="P1064" s="143" t="str">
        <f>IF($J1064&lt;&gt;"",IF(VLOOKUP($J1064,INSTRUMENT_LIST!$L$10:$R$716,7,FALSE)=0,"",VLOOKUP($J1064,INSTRUMENT_LIST!$L$10:$R$716,7,FALSE)),"")</f>
        <v/>
      </c>
      <c r="Q1064" s="143" t="str">
        <f t="shared" si="397"/>
        <v xml:space="preserve">  </v>
      </c>
      <c r="R1064" s="161"/>
      <c r="S1064" s="161"/>
      <c r="T1064" s="161"/>
      <c r="U1064" s="160"/>
      <c r="V1064" s="160"/>
      <c r="W1064" s="160"/>
      <c r="X1064" s="160"/>
      <c r="Y1064" s="160"/>
      <c r="Z1064" s="160"/>
      <c r="AA1064" s="160"/>
      <c r="AB1064" s="68" t="str">
        <f t="shared" si="398"/>
        <v>DI_1502.10</v>
      </c>
      <c r="AC1064" s="55"/>
      <c r="AD1064" s="55"/>
      <c r="AE1064" s="38" t="str">
        <f t="shared" si="399"/>
        <v>SL3-BC-RCP1</v>
      </c>
    </row>
    <row r="1065" spans="1:31" ht="15" customHeight="1" x14ac:dyDescent="0.25">
      <c r="A1065" s="263" t="s">
        <v>9</v>
      </c>
      <c r="B1065" s="255" t="s">
        <v>76</v>
      </c>
      <c r="C1065" s="145">
        <v>15</v>
      </c>
      <c r="D1065" s="70" t="str">
        <f t="shared" si="400"/>
        <v>02</v>
      </c>
      <c r="E1065" s="70" t="s">
        <v>392</v>
      </c>
      <c r="F1065" s="29" t="str">
        <f>IFERROR(CONCATENATE(VLOOKUP(G1065,'LOOK-UP TABLES'!$E$9:$J$32,5,FALSE),C1065,D1065,VLOOKUP(G1065,'LOOK-UP TABLES'!$E$9:$J$32,6,FALSE),E1065),"")</f>
        <v>I_1502-11</v>
      </c>
      <c r="G1065" s="71" t="s">
        <v>1045</v>
      </c>
      <c r="H1065" s="26" t="str">
        <f>IFERROR(VLOOKUP(G1065,'LOOK-UP TABLES'!$E$9:$J$32,2,FALSE),"")</f>
        <v>DI</v>
      </c>
      <c r="I1065" s="29" t="str">
        <f>IFERROR(VLOOKUP(G1065,'LOOK-UP TABLES'!$E$9:$J$32,3,FALSE),"")</f>
        <v>24VDC</v>
      </c>
      <c r="J1065" s="21"/>
      <c r="K1065" s="55" t="str">
        <f t="shared" si="401"/>
        <v>SPARE</v>
      </c>
      <c r="L1065" s="76"/>
      <c r="M1065" s="143" t="str">
        <f>IF($J1065&lt;&gt;"",IF(VLOOKUP($J1065,INSTRUMENT_LIST!$L$10:$R$716,3,FALSE)=0,"",VLOOKUP($J1065,INSTRUMENT_LIST!$L$10:$R$716,3,FALSE)),"")</f>
        <v/>
      </c>
      <c r="N1065" s="143" t="str">
        <f>IF($J1065&lt;&gt;"",IF(VLOOKUP($J1065,INSTRUMENT_LIST!$L$10:$R$716,4,FALSE)=0,"",VLOOKUP($J1065,INSTRUMENT_LIST!$L$10:$R$716,4,FALSE)),"")&amp;" "&amp;IF($J1065&lt;&gt;"",IF(VLOOKUP($J1065,INSTRUMENT_LIST!$L$10:$R$716,5,FALSE)=0,"",SUBSTITUTE(VLOOKUP($J1065,INSTRUMENT_LIST!$L$10:$R$716,5,FALSE),"LOCAL CONTROL STATION","LCS")),"")</f>
        <v xml:space="preserve"> </v>
      </c>
      <c r="O1065" s="143" t="str">
        <f>IF($J1065&lt;&gt;"",IF(VLOOKUP($J1065,INSTRUMENT_LIST!$L$10:$R$716,6,FALSE)=0,"",VLOOKUP($J1065,INSTRUMENT_LIST!$L$10:$R$716,6,FALSE)),"")</f>
        <v/>
      </c>
      <c r="P1065" s="143" t="str">
        <f>IF($J1065&lt;&gt;"",IF(VLOOKUP($J1065,INSTRUMENT_LIST!$L$10:$R$716,7,FALSE)=0,"",VLOOKUP($J1065,INSTRUMENT_LIST!$L$10:$R$716,7,FALSE)),"")</f>
        <v/>
      </c>
      <c r="Q1065" s="143" t="str">
        <f t="shared" si="397"/>
        <v xml:space="preserve">  </v>
      </c>
      <c r="R1065" s="161"/>
      <c r="S1065" s="161"/>
      <c r="T1065" s="161"/>
      <c r="U1065" s="160"/>
      <c r="V1065" s="160"/>
      <c r="W1065" s="160"/>
      <c r="X1065" s="160"/>
      <c r="Y1065" s="160"/>
      <c r="Z1065" s="160"/>
      <c r="AA1065" s="160"/>
      <c r="AB1065" s="68" t="str">
        <f t="shared" si="398"/>
        <v>DI_1502.11</v>
      </c>
      <c r="AC1065" s="55"/>
      <c r="AD1065" s="55"/>
      <c r="AE1065" s="38" t="str">
        <f t="shared" si="399"/>
        <v>SL3-BC-RCP1</v>
      </c>
    </row>
    <row r="1066" spans="1:31" ht="15" customHeight="1" x14ac:dyDescent="0.25">
      <c r="A1066" s="263" t="s">
        <v>9</v>
      </c>
      <c r="B1066" s="255" t="s">
        <v>76</v>
      </c>
      <c r="C1066" s="145">
        <v>15</v>
      </c>
      <c r="D1066" s="70" t="str">
        <f t="shared" si="400"/>
        <v>02</v>
      </c>
      <c r="E1066" s="70" t="s">
        <v>396</v>
      </c>
      <c r="F1066" s="29" t="str">
        <f>IFERROR(CONCATENATE(VLOOKUP(G1066,'LOOK-UP TABLES'!$E$9:$J$32,5,FALSE),C1066,D1066,VLOOKUP(G1066,'LOOK-UP TABLES'!$E$9:$J$32,6,FALSE),E1066),"")</f>
        <v>I_1502-12</v>
      </c>
      <c r="G1066" s="71" t="s">
        <v>1045</v>
      </c>
      <c r="H1066" s="26" t="str">
        <f>IFERROR(VLOOKUP(G1066,'LOOK-UP TABLES'!$E$9:$J$32,2,FALSE),"")</f>
        <v>DI</v>
      </c>
      <c r="I1066" s="29" t="str">
        <f>IFERROR(VLOOKUP(G1066,'LOOK-UP TABLES'!$E$9:$J$32,3,FALSE),"")</f>
        <v>24VDC</v>
      </c>
      <c r="J1066" s="138"/>
      <c r="K1066" s="55" t="str">
        <f t="shared" si="401"/>
        <v>SPARE</v>
      </c>
      <c r="L1066" s="76"/>
      <c r="M1066" s="143" t="str">
        <f>IF($J1066&lt;&gt;"",IF(VLOOKUP($J1066,INSTRUMENT_LIST!$L$10:$R$716,3,FALSE)=0,"",VLOOKUP($J1066,INSTRUMENT_LIST!$L$10:$R$716,3,FALSE)),"")</f>
        <v/>
      </c>
      <c r="N1066" s="143" t="str">
        <f>IF($J1066&lt;&gt;"",IF(VLOOKUP($J1066,INSTRUMENT_LIST!$L$10:$R$716,4,FALSE)=0,"",VLOOKUP($J1066,INSTRUMENT_LIST!$L$10:$R$716,4,FALSE)),"")&amp;" "&amp;IF($J1066&lt;&gt;"",IF(VLOOKUP($J1066,INSTRUMENT_LIST!$L$10:$R$716,5,FALSE)=0,"",SUBSTITUTE(VLOOKUP($J1066,INSTRUMENT_LIST!$L$10:$R$716,5,FALSE),"LOCAL CONTROL STATION","LCS")),"")</f>
        <v xml:space="preserve"> </v>
      </c>
      <c r="O1066" s="143" t="str">
        <f>IF($J1066&lt;&gt;"",IF(VLOOKUP($J1066,INSTRUMENT_LIST!$L$10:$R$716,6,FALSE)=0,"",VLOOKUP($J1066,INSTRUMENT_LIST!$L$10:$R$716,6,FALSE)),"")</f>
        <v/>
      </c>
      <c r="P1066" s="143" t="str">
        <f>IF($J1066&lt;&gt;"",IF(VLOOKUP($J1066,INSTRUMENT_LIST!$L$10:$R$716,7,FALSE)=0,"",VLOOKUP($J1066,INSTRUMENT_LIST!$L$10:$R$716,7,FALSE)),"")</f>
        <v/>
      </c>
      <c r="Q1066" s="143" t="str">
        <f t="shared" si="397"/>
        <v xml:space="preserve">  </v>
      </c>
      <c r="R1066" s="161"/>
      <c r="S1066" s="161"/>
      <c r="T1066" s="161"/>
      <c r="U1066" s="160"/>
      <c r="V1066" s="160"/>
      <c r="W1066" s="160"/>
      <c r="X1066" s="160"/>
      <c r="Y1066" s="160"/>
      <c r="Z1066" s="160"/>
      <c r="AA1066" s="160"/>
      <c r="AB1066" s="68" t="str">
        <f t="shared" si="398"/>
        <v>DI_1502.12</v>
      </c>
      <c r="AC1066" s="55"/>
      <c r="AD1066" s="55"/>
      <c r="AE1066" s="38" t="str">
        <f t="shared" si="399"/>
        <v>SL3-BC-RCP1</v>
      </c>
    </row>
    <row r="1067" spans="1:31" ht="15" customHeight="1" x14ac:dyDescent="0.25">
      <c r="A1067" s="263" t="s">
        <v>9</v>
      </c>
      <c r="B1067" s="255" t="s">
        <v>76</v>
      </c>
      <c r="C1067" s="145">
        <v>15</v>
      </c>
      <c r="D1067" s="70" t="str">
        <f t="shared" si="400"/>
        <v>02</v>
      </c>
      <c r="E1067" s="70" t="s">
        <v>586</v>
      </c>
      <c r="F1067" s="29" t="str">
        <f>IFERROR(CONCATENATE(VLOOKUP(G1067,'LOOK-UP TABLES'!$E$9:$J$32,5,FALSE),C1067,D1067,VLOOKUP(G1067,'LOOK-UP TABLES'!$E$9:$J$32,6,FALSE),E1067),"")</f>
        <v>I_1502-13</v>
      </c>
      <c r="G1067" s="71" t="s">
        <v>1045</v>
      </c>
      <c r="H1067" s="26" t="str">
        <f>IFERROR(VLOOKUP(G1067,'LOOK-UP TABLES'!$E$9:$J$32,2,FALSE),"")</f>
        <v>DI</v>
      </c>
      <c r="I1067" s="29" t="str">
        <f>IFERROR(VLOOKUP(G1067,'LOOK-UP TABLES'!$E$9:$J$32,3,FALSE),"")</f>
        <v>24VDC</v>
      </c>
      <c r="J1067" s="138"/>
      <c r="K1067" s="55" t="str">
        <f t="shared" si="401"/>
        <v>SPARE</v>
      </c>
      <c r="L1067" s="76"/>
      <c r="M1067" s="143" t="str">
        <f>IF($J1067&lt;&gt;"",IF(VLOOKUP($J1067,INSTRUMENT_LIST!$L$10:$R$716,3,FALSE)=0,"",VLOOKUP($J1067,INSTRUMENT_LIST!$L$10:$R$716,3,FALSE)),"")</f>
        <v/>
      </c>
      <c r="N1067" s="143" t="str">
        <f>IF($J1067&lt;&gt;"",IF(VLOOKUP($J1067,INSTRUMENT_LIST!$L$10:$R$716,4,FALSE)=0,"",VLOOKUP($J1067,INSTRUMENT_LIST!$L$10:$R$716,4,FALSE)),"")&amp;" "&amp;IF($J1067&lt;&gt;"",IF(VLOOKUP($J1067,INSTRUMENT_LIST!$L$10:$R$716,5,FALSE)=0,"",SUBSTITUTE(VLOOKUP($J1067,INSTRUMENT_LIST!$L$10:$R$716,5,FALSE),"LOCAL CONTROL STATION","LCS")),"")</f>
        <v xml:space="preserve"> </v>
      </c>
      <c r="O1067" s="143" t="str">
        <f>IF($J1067&lt;&gt;"",IF(VLOOKUP($J1067,INSTRUMENT_LIST!$L$10:$R$716,6,FALSE)=0,"",VLOOKUP($J1067,INSTRUMENT_LIST!$L$10:$R$716,6,FALSE)),"")</f>
        <v/>
      </c>
      <c r="P1067" s="143" t="str">
        <f>IF($J1067&lt;&gt;"",IF(VLOOKUP($J1067,INSTRUMENT_LIST!$L$10:$R$716,7,FALSE)=0,"",VLOOKUP($J1067,INSTRUMENT_LIST!$L$10:$R$716,7,FALSE)),"")</f>
        <v/>
      </c>
      <c r="Q1067" s="143" t="str">
        <f t="shared" si="397"/>
        <v xml:space="preserve">  </v>
      </c>
      <c r="R1067" s="161"/>
      <c r="S1067" s="161"/>
      <c r="T1067" s="161"/>
      <c r="U1067" s="160"/>
      <c r="V1067" s="160"/>
      <c r="W1067" s="160"/>
      <c r="X1067" s="160"/>
      <c r="Y1067" s="160"/>
      <c r="Z1067" s="160"/>
      <c r="AA1067" s="160"/>
      <c r="AB1067" s="68" t="str">
        <f t="shared" si="398"/>
        <v>DI_1502.13</v>
      </c>
      <c r="AC1067" s="55"/>
      <c r="AD1067" s="55"/>
      <c r="AE1067" s="38" t="str">
        <f t="shared" si="399"/>
        <v>SL3-BC-RCP1</v>
      </c>
    </row>
    <row r="1068" spans="1:31" ht="15" customHeight="1" x14ac:dyDescent="0.25">
      <c r="A1068" s="263" t="s">
        <v>9</v>
      </c>
      <c r="B1068" s="255" t="s">
        <v>76</v>
      </c>
      <c r="C1068" s="145">
        <v>15</v>
      </c>
      <c r="D1068" s="70" t="str">
        <f t="shared" si="400"/>
        <v>02</v>
      </c>
      <c r="E1068" s="70" t="s">
        <v>589</v>
      </c>
      <c r="F1068" s="29" t="str">
        <f>IFERROR(CONCATENATE(VLOOKUP(G1068,'LOOK-UP TABLES'!$E$9:$J$32,5,FALSE),C1068,D1068,VLOOKUP(G1068,'LOOK-UP TABLES'!$E$9:$J$32,6,FALSE),E1068),"")</f>
        <v>I_1502-14</v>
      </c>
      <c r="G1068" s="71" t="s">
        <v>1045</v>
      </c>
      <c r="H1068" s="26" t="str">
        <f>IFERROR(VLOOKUP(G1068,'LOOK-UP TABLES'!$E$9:$J$32,2,FALSE),"")</f>
        <v>DI</v>
      </c>
      <c r="I1068" s="29" t="str">
        <f>IFERROR(VLOOKUP(G1068,'LOOK-UP TABLES'!$E$9:$J$32,3,FALSE),"")</f>
        <v>24VDC</v>
      </c>
      <c r="J1068" s="21"/>
      <c r="K1068" s="55" t="str">
        <f t="shared" si="401"/>
        <v>SPARE</v>
      </c>
      <c r="L1068" s="72"/>
      <c r="M1068" s="143" t="str">
        <f>IF($J1068&lt;&gt;"",IF(VLOOKUP($J1068,INSTRUMENT_LIST!$L$10:$R$716,3,FALSE)=0,"",VLOOKUP($J1068,INSTRUMENT_LIST!$L$10:$R$716,3,FALSE)),"")</f>
        <v/>
      </c>
      <c r="N1068" s="143" t="str">
        <f>IF($J1068&lt;&gt;"",IF(VLOOKUP($J1068,INSTRUMENT_LIST!$L$10:$R$716,4,FALSE)=0,"",VLOOKUP($J1068,INSTRUMENT_LIST!$L$10:$R$716,4,FALSE)),"")&amp;" "&amp;IF($J1068&lt;&gt;"",IF(VLOOKUP($J1068,INSTRUMENT_LIST!$L$10:$R$716,5,FALSE)=0,"",SUBSTITUTE(VLOOKUP($J1068,INSTRUMENT_LIST!$L$10:$R$716,5,FALSE),"LOCAL CONTROL STATION","LCS")),"")</f>
        <v xml:space="preserve"> </v>
      </c>
      <c r="O1068" s="143" t="str">
        <f>IF($J1068&lt;&gt;"",IF(VLOOKUP($J1068,INSTRUMENT_LIST!$L$10:$R$716,6,FALSE)=0,"",VLOOKUP($J1068,INSTRUMENT_LIST!$L$10:$R$716,6,FALSE)),"")</f>
        <v/>
      </c>
      <c r="P1068" s="143" t="str">
        <f>IF($J1068&lt;&gt;"",IF(VLOOKUP($J1068,INSTRUMENT_LIST!$L$10:$R$716,7,FALSE)=0,"",VLOOKUP($J1068,INSTRUMENT_LIST!$L$10:$R$716,7,FALSE)),"")</f>
        <v/>
      </c>
      <c r="Q1068" s="143" t="str">
        <f t="shared" si="397"/>
        <v xml:space="preserve">  </v>
      </c>
      <c r="R1068" s="160"/>
      <c r="S1068" s="160"/>
      <c r="T1068" s="160"/>
      <c r="U1068" s="160"/>
      <c r="V1068" s="160"/>
      <c r="W1068" s="160"/>
      <c r="X1068" s="160"/>
      <c r="Y1068" s="160"/>
      <c r="Z1068" s="160"/>
      <c r="AA1068" s="160"/>
      <c r="AB1068" s="68" t="str">
        <f t="shared" si="398"/>
        <v>DI_1502.14</v>
      </c>
      <c r="AC1068" s="55"/>
      <c r="AD1068" s="55"/>
      <c r="AE1068" s="38" t="str">
        <f t="shared" si="399"/>
        <v>SL3-BC-RCP1</v>
      </c>
    </row>
    <row r="1069" spans="1:31" ht="15" customHeight="1" x14ac:dyDescent="0.25">
      <c r="A1069" s="263" t="s">
        <v>9</v>
      </c>
      <c r="B1069" s="255" t="s">
        <v>76</v>
      </c>
      <c r="C1069" s="145">
        <v>15</v>
      </c>
      <c r="D1069" s="70" t="str">
        <f t="shared" si="400"/>
        <v>02</v>
      </c>
      <c r="E1069" s="70" t="s">
        <v>591</v>
      </c>
      <c r="F1069" s="29" t="str">
        <f>IFERROR(CONCATENATE(VLOOKUP(G1069,'LOOK-UP TABLES'!$E$9:$J$32,5,FALSE),C1069,D1069,VLOOKUP(G1069,'LOOK-UP TABLES'!$E$9:$J$32,6,FALSE),E1069),"")</f>
        <v>I_1502-15</v>
      </c>
      <c r="G1069" s="71" t="s">
        <v>1045</v>
      </c>
      <c r="H1069" s="26" t="str">
        <f>IFERROR(VLOOKUP(G1069,'LOOK-UP TABLES'!$E$9:$J$32,2,FALSE),"")</f>
        <v>DI</v>
      </c>
      <c r="I1069" s="29" t="str">
        <f>IFERROR(VLOOKUP(G1069,'LOOK-UP TABLES'!$E$9:$J$32,3,FALSE),"")</f>
        <v>24VDC</v>
      </c>
      <c r="J1069" s="21"/>
      <c r="K1069" s="55" t="str">
        <f t="shared" si="396"/>
        <v>SPARE</v>
      </c>
      <c r="L1069" s="72"/>
      <c r="M1069" s="143" t="str">
        <f>IF($J1069&lt;&gt;"",IF(VLOOKUP($J1069,INSTRUMENT_LIST!$L$10:$R$716,3,FALSE)=0,"",VLOOKUP($J1069,INSTRUMENT_LIST!$L$10:$R$716,3,FALSE)),"")</f>
        <v/>
      </c>
      <c r="N1069" s="143" t="str">
        <f>IF($J1069&lt;&gt;"",IF(VLOOKUP($J1069,INSTRUMENT_LIST!$L$10:$R$716,4,FALSE)=0,"",VLOOKUP($J1069,INSTRUMENT_LIST!$L$10:$R$716,4,FALSE)),"")&amp;" "&amp;IF($J1069&lt;&gt;"",IF(VLOOKUP($J1069,INSTRUMENT_LIST!$L$10:$R$716,5,FALSE)=0,"",SUBSTITUTE(VLOOKUP($J1069,INSTRUMENT_LIST!$L$10:$R$716,5,FALSE),"LOCAL CONTROL STATION","LCS")),"")</f>
        <v xml:space="preserve"> </v>
      </c>
      <c r="O1069" s="143" t="str">
        <f>IF($J1069&lt;&gt;"",IF(VLOOKUP($J1069,INSTRUMENT_LIST!$L$10:$R$716,6,FALSE)=0,"",VLOOKUP($J1069,INSTRUMENT_LIST!$L$10:$R$716,6,FALSE)),"")</f>
        <v/>
      </c>
      <c r="P1069" s="143" t="str">
        <f>IF($J1069&lt;&gt;"",IF(VLOOKUP($J1069,INSTRUMENT_LIST!$L$10:$R$716,7,FALSE)=0,"",VLOOKUP($J1069,INSTRUMENT_LIST!$L$10:$R$716,7,FALSE)),"")</f>
        <v/>
      </c>
      <c r="Q1069" s="143" t="str">
        <f t="shared" si="397"/>
        <v xml:space="preserve">  </v>
      </c>
      <c r="R1069" s="160"/>
      <c r="S1069" s="160"/>
      <c r="T1069" s="160"/>
      <c r="U1069" s="160"/>
      <c r="V1069" s="160"/>
      <c r="W1069" s="160"/>
      <c r="X1069" s="160"/>
      <c r="Y1069" s="160"/>
      <c r="Z1069" s="160"/>
      <c r="AA1069" s="160"/>
      <c r="AB1069" s="68" t="str">
        <f t="shared" si="398"/>
        <v>DI_1502.15</v>
      </c>
      <c r="AC1069" s="55"/>
      <c r="AD1069" s="55"/>
      <c r="AE1069" s="38" t="str">
        <f t="shared" si="399"/>
        <v>SL3-BC-RCP1</v>
      </c>
    </row>
    <row r="1070" spans="1:31" ht="15" customHeight="1" x14ac:dyDescent="0.25">
      <c r="A1070" s="321" t="s">
        <v>9</v>
      </c>
      <c r="B1070" s="322" t="s">
        <v>76</v>
      </c>
      <c r="C1070" s="323">
        <v>15</v>
      </c>
      <c r="D1070" s="324" t="s">
        <v>660</v>
      </c>
      <c r="E1070" s="325"/>
      <c r="F1070" s="325"/>
      <c r="G1070" s="325" t="s">
        <v>833</v>
      </c>
      <c r="H1070" s="326"/>
      <c r="I1070" s="325" t="s">
        <v>793</v>
      </c>
      <c r="J1070" s="327"/>
      <c r="K1070" s="328"/>
      <c r="L1070" s="329"/>
      <c r="M1070" s="326"/>
      <c r="N1070" s="326"/>
      <c r="O1070" s="325"/>
      <c r="P1070" s="325"/>
      <c r="Q1070" s="325"/>
      <c r="R1070" s="325"/>
      <c r="S1070" s="325"/>
      <c r="T1070" s="325"/>
      <c r="U1070" s="325"/>
      <c r="V1070" s="325"/>
      <c r="W1070" s="325"/>
      <c r="X1070" s="325"/>
      <c r="Y1070" s="325"/>
      <c r="Z1070" s="325"/>
      <c r="AA1070" s="325"/>
      <c r="AB1070" s="325"/>
      <c r="AC1070" s="323"/>
      <c r="AD1070" s="330"/>
      <c r="AE1070" s="38" t="str">
        <f t="shared" si="399"/>
        <v>SL3-BC-RCP1</v>
      </c>
    </row>
    <row r="1071" spans="1:31" ht="15" customHeight="1" x14ac:dyDescent="0.25">
      <c r="B1071" s="254"/>
      <c r="C1071" s="57"/>
      <c r="D1071" s="59"/>
      <c r="E1071" s="38"/>
      <c r="F1071" s="38"/>
      <c r="G1071" s="38"/>
      <c r="I1071" s="38"/>
      <c r="J1071" s="22"/>
      <c r="O1071" s="78"/>
      <c r="P1071" s="36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  <c r="AA1071" s="38"/>
      <c r="AB1071" s="38"/>
      <c r="AC1071" s="57"/>
      <c r="AD1071" s="57"/>
    </row>
    <row r="1072" spans="1:31" s="36" customFormat="1" ht="15" customHeight="1" x14ac:dyDescent="0.25">
      <c r="A1072" s="543" t="s">
        <v>237</v>
      </c>
      <c r="B1072" s="253" t="s">
        <v>76</v>
      </c>
      <c r="C1072" s="146">
        <v>15</v>
      </c>
      <c r="D1072" s="66" t="s">
        <v>661</v>
      </c>
      <c r="E1072" s="66" t="s">
        <v>786</v>
      </c>
      <c r="F1072" s="29" t="str">
        <f>IFERROR(CONCATENATE(VLOOKUP(G1072,'LOOK-UP TABLES'!$E$9:$J$32,5,FALSE),C1072,D1072,VLOOKUP(G1072,'LOOK-UP TABLES'!$E$9:$J$32,6,FALSE),E1072),"")</f>
        <v>I_1503-00</v>
      </c>
      <c r="G1072" s="29" t="s">
        <v>1018</v>
      </c>
      <c r="H1072" s="26" t="str">
        <f>IFERROR(VLOOKUP(G1072,'LOOK-UP TABLES'!$E$9:$J$32,2,FALSE),"")</f>
        <v>DI</v>
      </c>
      <c r="I1072" s="29" t="str">
        <f>IFERROR(VLOOKUP(G1072,'LOOK-UP TABLES'!$E$9:$J$32,3,FALSE),"")</f>
        <v>120V</v>
      </c>
      <c r="J1072" s="26" t="s">
        <v>1357</v>
      </c>
      <c r="K1072" s="594" t="str">
        <f t="shared" ref="K1072:K1087" si="402">IF(J1072&lt;&gt;"",CONCATENATE(J1072,L1072),"SPARE")</f>
        <v>SL3-SP-LCS1-PBL1A</v>
      </c>
      <c r="L1072" s="67"/>
      <c r="M1072" s="143" t="str">
        <f>IF($J1072&lt;&gt;"",IF(VLOOKUP($J1072,INSTRUMENT_LIST!$L$10:$R$716,3,FALSE)=0,"",VLOOKUP($J1072,INSTRUMENT_LIST!$L$10:$R$716,3,FALSE)),"")</f>
        <v>Shiploader 3</v>
      </c>
      <c r="N1072" s="143" t="str">
        <f>IF($J1072&lt;&gt;"",IF(VLOOKUP($J1072,INSTRUMENT_LIST!$L$10:$R$716,4,FALSE)=0,"",VLOOKUP($J1072,INSTRUMENT_LIST!$L$10:$R$716,4,FALSE)),"")&amp;" "&amp;IF($J1072&lt;&gt;"",IF(VLOOKUP($J1072,INSTRUMENT_LIST!$L$10:$R$716,5,FALSE)=0,"",SUBSTITUTE(VLOOKUP($J1072,INSTRUMENT_LIST!$L$10:$R$716,5,FALSE),"LOCAL CONTROL STATION","LCS")),"")</f>
        <v xml:space="preserve">Spout LCS </v>
      </c>
      <c r="O1072" s="143" t="str">
        <f>IF($J1072&lt;&gt;"",IF(VLOOKUP($J1072,INSTRUMENT_LIST!$L$10:$R$716,6,FALSE)=0,"",VLOOKUP($J1072,INSTRUMENT_LIST!$L$10:$R$716,6,FALSE)),"")</f>
        <v>Start HPU Motor</v>
      </c>
      <c r="P1072" s="143" t="str">
        <f>IF($J1072&lt;&gt;"",IF(VLOOKUP($J1072,INSTRUMENT_LIST!$L$10:$R$716,7,FALSE)=0,"",VLOOKUP($J1072,INSTRUMENT_LIST!$L$10:$R$716,7,FALSE)),"")</f>
        <v>Push Button</v>
      </c>
      <c r="Q1072" s="143" t="str">
        <f t="shared" ref="Q1072:Q1087" si="403">CONCATENATE(M1072,IF(M1072&lt;&gt;""," ",""),N1072,IF(N1072&lt;&gt;""," ",""),O1072,IF(O1072&lt;&gt;""," ",""),P1072,IF(P1072&lt;&gt;""," ",""))</f>
        <v xml:space="preserve">Shiploader 3 Spout LCS  Start HPU Motor Push Button </v>
      </c>
      <c r="R1072" s="143"/>
      <c r="S1072" s="143"/>
      <c r="T1072" s="143"/>
      <c r="U1072" s="143"/>
      <c r="V1072" s="143"/>
      <c r="W1072" s="143"/>
      <c r="X1072" s="143"/>
      <c r="Y1072" s="143"/>
      <c r="Z1072" s="143"/>
      <c r="AA1072" s="143"/>
      <c r="AB1072" s="68" t="str">
        <f t="shared" ref="AB1072:AB1087" si="404">IF((OR(H1072="AI",H1072="AO")),CONCATENATE(H1072,"_",C1072,D1072,"_CH[",E1072,"]"),CONCATENATE(H1072,"_",C1072,D1072,".",E1072))</f>
        <v>DI_1503.00</v>
      </c>
      <c r="AC1072" s="26"/>
      <c r="AD1072" s="26"/>
      <c r="AE1072" s="69" t="str">
        <f t="shared" ref="AE1072:AE1088" si="405">B1072</f>
        <v>SL3-BC-RCP1</v>
      </c>
    </row>
    <row r="1073" spans="1:31" s="36" customFormat="1" ht="15" customHeight="1" x14ac:dyDescent="0.25">
      <c r="A1073" s="543" t="s">
        <v>237</v>
      </c>
      <c r="B1073" s="253" t="s">
        <v>76</v>
      </c>
      <c r="C1073" s="146">
        <v>15</v>
      </c>
      <c r="D1073" s="66" t="str">
        <f t="shared" ref="D1073:D1087" si="406">D1072</f>
        <v>03</v>
      </c>
      <c r="E1073" s="66" t="s">
        <v>645</v>
      </c>
      <c r="F1073" s="29" t="str">
        <f>IFERROR(CONCATENATE(VLOOKUP(G1073,'LOOK-UP TABLES'!$E$9:$J$32,5,FALSE),C1073,D1073,VLOOKUP(G1073,'LOOK-UP TABLES'!$E$9:$J$32,6,FALSE),E1073),"")</f>
        <v>I_1503-01</v>
      </c>
      <c r="G1073" s="29" t="s">
        <v>1018</v>
      </c>
      <c r="H1073" s="26" t="str">
        <f>IFERROR(VLOOKUP(G1073,'LOOK-UP TABLES'!$E$9:$J$32,2,FALSE),"")</f>
        <v>DI</v>
      </c>
      <c r="I1073" s="29" t="str">
        <f>IFERROR(VLOOKUP(G1073,'LOOK-UP TABLES'!$E$9:$J$32,3,FALSE),"")</f>
        <v>120V</v>
      </c>
      <c r="J1073" s="21" t="s">
        <v>1358</v>
      </c>
      <c r="K1073" s="594" t="str">
        <f t="shared" si="402"/>
        <v>SL3-SP-LCS1-PB16</v>
      </c>
      <c r="L1073" s="67"/>
      <c r="M1073" s="143" t="str">
        <f>IF($J1073&lt;&gt;"",IF(VLOOKUP($J1073,INSTRUMENT_LIST!$L$10:$R$716,3,FALSE)=0,"",VLOOKUP($J1073,INSTRUMENT_LIST!$L$10:$R$716,3,FALSE)),"")</f>
        <v>Shiploader 3</v>
      </c>
      <c r="N1073" s="143" t="str">
        <f>IF($J1073&lt;&gt;"",IF(VLOOKUP($J1073,INSTRUMENT_LIST!$L$10:$R$716,4,FALSE)=0,"",VLOOKUP($J1073,INSTRUMENT_LIST!$L$10:$R$716,4,FALSE)),"")&amp;" "&amp;IF($J1073&lt;&gt;"",IF(VLOOKUP($J1073,INSTRUMENT_LIST!$L$10:$R$716,5,FALSE)=0,"",SUBSTITUTE(VLOOKUP($J1073,INSTRUMENT_LIST!$L$10:$R$716,5,FALSE),"LOCAL CONTROL STATION","LCS")),"")</f>
        <v xml:space="preserve">Spout LCS </v>
      </c>
      <c r="O1073" s="143" t="str">
        <f>IF($J1073&lt;&gt;"",IF(VLOOKUP($J1073,INSTRUMENT_LIST!$L$10:$R$716,6,FALSE)=0,"",VLOOKUP($J1073,INSTRUMENT_LIST!$L$10:$R$716,6,FALSE)),"")</f>
        <v>Stop HPU Motor</v>
      </c>
      <c r="P1073" s="143" t="str">
        <f>IF($J1073&lt;&gt;"",IF(VLOOKUP($J1073,INSTRUMENT_LIST!$L$10:$R$716,7,FALSE)=0,"",VLOOKUP($J1073,INSTRUMENT_LIST!$L$10:$R$716,7,FALSE)),"")</f>
        <v>Push Button</v>
      </c>
      <c r="Q1073" s="143" t="str">
        <f t="shared" si="403"/>
        <v xml:space="preserve">Shiploader 3 Spout LCS  Stop HPU Motor Push Button </v>
      </c>
      <c r="R1073" s="143"/>
      <c r="S1073" s="143"/>
      <c r="T1073" s="143"/>
      <c r="U1073" s="143"/>
      <c r="V1073" s="143"/>
      <c r="W1073" s="143"/>
      <c r="X1073" s="143"/>
      <c r="Y1073" s="143"/>
      <c r="Z1073" s="143"/>
      <c r="AA1073" s="143"/>
      <c r="AB1073" s="68" t="str">
        <f t="shared" si="404"/>
        <v>DI_1503.01</v>
      </c>
      <c r="AC1073" s="26"/>
      <c r="AD1073" s="26"/>
      <c r="AE1073" s="69" t="str">
        <f t="shared" si="405"/>
        <v>SL3-BC-RCP1</v>
      </c>
    </row>
    <row r="1074" spans="1:31" s="36" customFormat="1" ht="15" customHeight="1" x14ac:dyDescent="0.25">
      <c r="A1074" s="543" t="s">
        <v>237</v>
      </c>
      <c r="B1074" s="253" t="s">
        <v>76</v>
      </c>
      <c r="C1074" s="146">
        <v>15</v>
      </c>
      <c r="D1074" s="66" t="str">
        <f t="shared" si="406"/>
        <v>03</v>
      </c>
      <c r="E1074" s="66" t="s">
        <v>660</v>
      </c>
      <c r="F1074" s="29" t="str">
        <f>IFERROR(CONCATENATE(VLOOKUP(G1074,'LOOK-UP TABLES'!$E$9:$J$32,5,FALSE),C1074,D1074,VLOOKUP(G1074,'LOOK-UP TABLES'!$E$9:$J$32,6,FALSE),E1074),"")</f>
        <v>I_1503-02</v>
      </c>
      <c r="G1074" s="29" t="s">
        <v>1018</v>
      </c>
      <c r="H1074" s="26" t="str">
        <f>IFERROR(VLOOKUP(G1074,'LOOK-UP TABLES'!$E$9:$J$32,2,FALSE),"")</f>
        <v>DI</v>
      </c>
      <c r="I1074" s="29" t="str">
        <f>IFERROR(VLOOKUP(G1074,'LOOK-UP TABLES'!$E$9:$J$32,3,FALSE),"")</f>
        <v>120V</v>
      </c>
      <c r="J1074" s="26" t="s">
        <v>1359</v>
      </c>
      <c r="K1074" s="594" t="str">
        <f t="shared" si="402"/>
        <v>SL3-SP-LCS1-SEL1A</v>
      </c>
      <c r="L1074" s="67"/>
      <c r="M1074" s="143" t="str">
        <f>IF($J1074&lt;&gt;"",IF(VLOOKUP($J1074,INSTRUMENT_LIST!$L$10:$R$716,3,FALSE)=0,"",VLOOKUP($J1074,INSTRUMENT_LIST!$L$10:$R$716,3,FALSE)),"")</f>
        <v>Shiploader 3</v>
      </c>
      <c r="N1074" s="143" t="str">
        <f>IF($J1074&lt;&gt;"",IF(VLOOKUP($J1074,INSTRUMENT_LIST!$L$10:$R$716,4,FALSE)=0,"",VLOOKUP($J1074,INSTRUMENT_LIST!$L$10:$R$716,4,FALSE)),"")&amp;" "&amp;IF($J1074&lt;&gt;"",IF(VLOOKUP($J1074,INSTRUMENT_LIST!$L$10:$R$716,5,FALSE)=0,"",SUBSTITUTE(VLOOKUP($J1074,INSTRUMENT_LIST!$L$10:$R$716,5,FALSE),"LOCAL CONTROL STATION","LCS")),"")</f>
        <v>Spout LCS Lift Arm Left Cylinder</v>
      </c>
      <c r="O1074" s="143" t="str">
        <f>IF($J1074&lt;&gt;"",IF(VLOOKUP($J1074,INSTRUMENT_LIST!$L$10:$R$716,6,FALSE)=0,"",VLOOKUP($J1074,INSTRUMENT_LIST!$L$10:$R$716,6,FALSE)),"")</f>
        <v>Extend</v>
      </c>
      <c r="P1074" s="143" t="str">
        <f>IF($J1074&lt;&gt;"",IF(VLOOKUP($J1074,INSTRUMENT_LIST!$L$10:$R$716,7,FALSE)=0,"",VLOOKUP($J1074,INSTRUMENT_LIST!$L$10:$R$716,7,FALSE)),"")</f>
        <v>Selector Switch</v>
      </c>
      <c r="Q1074" s="143" t="str">
        <f t="shared" si="403"/>
        <v xml:space="preserve">Shiploader 3 Spout LCS Lift Arm Left Cylinder Extend Selector Switch </v>
      </c>
      <c r="R1074" s="143"/>
      <c r="S1074" s="143"/>
      <c r="T1074" s="143"/>
      <c r="U1074" s="143"/>
      <c r="V1074" s="143"/>
      <c r="W1074" s="143"/>
      <c r="X1074" s="143"/>
      <c r="Y1074" s="143"/>
      <c r="Z1074" s="143"/>
      <c r="AA1074" s="143"/>
      <c r="AB1074" s="68" t="str">
        <f t="shared" si="404"/>
        <v>DI_1503.02</v>
      </c>
      <c r="AC1074" s="26"/>
      <c r="AD1074" s="26"/>
      <c r="AE1074" s="69" t="str">
        <f t="shared" si="405"/>
        <v>SL3-BC-RCP1</v>
      </c>
    </row>
    <row r="1075" spans="1:31" s="36" customFormat="1" ht="15" customHeight="1" x14ac:dyDescent="0.25">
      <c r="A1075" s="543" t="s">
        <v>237</v>
      </c>
      <c r="B1075" s="253" t="s">
        <v>76</v>
      </c>
      <c r="C1075" s="146">
        <v>15</v>
      </c>
      <c r="D1075" s="66" t="str">
        <f t="shared" si="406"/>
        <v>03</v>
      </c>
      <c r="E1075" s="66" t="s">
        <v>661</v>
      </c>
      <c r="F1075" s="29" t="str">
        <f>IFERROR(CONCATENATE(VLOOKUP(G1075,'LOOK-UP TABLES'!$E$9:$J$32,5,FALSE),C1075,D1075,VLOOKUP(G1075,'LOOK-UP TABLES'!$E$9:$J$32,6,FALSE),E1075),"")</f>
        <v>I_1503-03</v>
      </c>
      <c r="G1075" s="29" t="s">
        <v>1018</v>
      </c>
      <c r="H1075" s="26" t="str">
        <f>IFERROR(VLOOKUP(G1075,'LOOK-UP TABLES'!$E$9:$J$32,2,FALSE),"")</f>
        <v>DI</v>
      </c>
      <c r="I1075" s="29" t="str">
        <f>IFERROR(VLOOKUP(G1075,'LOOK-UP TABLES'!$E$9:$J$32,3,FALSE),"")</f>
        <v>120V</v>
      </c>
      <c r="J1075" s="21" t="s">
        <v>1360</v>
      </c>
      <c r="K1075" s="594" t="str">
        <f t="shared" si="402"/>
        <v>SL3-SP-LCS1-SEL1B</v>
      </c>
      <c r="L1075" s="67"/>
      <c r="M1075" s="143" t="str">
        <f>IF($J1075&lt;&gt;"",IF(VLOOKUP($J1075,INSTRUMENT_LIST!$L$10:$R$716,3,FALSE)=0,"",VLOOKUP($J1075,INSTRUMENT_LIST!$L$10:$R$716,3,FALSE)),"")</f>
        <v>Shiploader 3</v>
      </c>
      <c r="N1075" s="143" t="str">
        <f>IF($J1075&lt;&gt;"",IF(VLOOKUP($J1075,INSTRUMENT_LIST!$L$10:$R$716,4,FALSE)=0,"",VLOOKUP($J1075,INSTRUMENT_LIST!$L$10:$R$716,4,FALSE)),"")&amp;" "&amp;IF($J1075&lt;&gt;"",IF(VLOOKUP($J1075,INSTRUMENT_LIST!$L$10:$R$716,5,FALSE)=0,"",SUBSTITUTE(VLOOKUP($J1075,INSTRUMENT_LIST!$L$10:$R$716,5,FALSE),"LOCAL CONTROL STATION","LCS")),"")</f>
        <v>Spout LCS Lift Arm Left Cylinder</v>
      </c>
      <c r="O1075" s="143" t="str">
        <f>IF($J1075&lt;&gt;"",IF(VLOOKUP($J1075,INSTRUMENT_LIST!$L$10:$R$716,6,FALSE)=0,"",VLOOKUP($J1075,INSTRUMENT_LIST!$L$10:$R$716,6,FALSE)),"")</f>
        <v>Retract</v>
      </c>
      <c r="P1075" s="143" t="str">
        <f>IF($J1075&lt;&gt;"",IF(VLOOKUP($J1075,INSTRUMENT_LIST!$L$10:$R$716,7,FALSE)=0,"",VLOOKUP($J1075,INSTRUMENT_LIST!$L$10:$R$716,7,FALSE)),"")</f>
        <v>Selector Switch</v>
      </c>
      <c r="Q1075" s="143" t="str">
        <f t="shared" si="403"/>
        <v xml:space="preserve">Shiploader 3 Spout LCS Lift Arm Left Cylinder Retract Selector Switch </v>
      </c>
      <c r="R1075" s="143"/>
      <c r="S1075" s="143"/>
      <c r="T1075" s="143"/>
      <c r="U1075" s="143"/>
      <c r="V1075" s="143"/>
      <c r="W1075" s="143"/>
      <c r="X1075" s="143"/>
      <c r="Y1075" s="143"/>
      <c r="Z1075" s="143"/>
      <c r="AA1075" s="143"/>
      <c r="AB1075" s="68" t="str">
        <f t="shared" si="404"/>
        <v>DI_1503.03</v>
      </c>
      <c r="AC1075" s="26"/>
      <c r="AD1075" s="26"/>
      <c r="AE1075" s="69" t="str">
        <f t="shared" si="405"/>
        <v>SL3-BC-RCP1</v>
      </c>
    </row>
    <row r="1076" spans="1:31" s="36" customFormat="1" ht="15" customHeight="1" x14ac:dyDescent="0.25">
      <c r="A1076" s="543" t="s">
        <v>237</v>
      </c>
      <c r="B1076" s="253" t="s">
        <v>76</v>
      </c>
      <c r="C1076" s="146">
        <v>15</v>
      </c>
      <c r="D1076" s="66" t="str">
        <f t="shared" si="406"/>
        <v>03</v>
      </c>
      <c r="E1076" s="66" t="s">
        <v>676</v>
      </c>
      <c r="F1076" s="29" t="str">
        <f>IFERROR(CONCATENATE(VLOOKUP(G1076,'LOOK-UP TABLES'!$E$9:$J$32,5,FALSE),C1076,D1076,VLOOKUP(G1076,'LOOK-UP TABLES'!$E$9:$J$32,6,FALSE),E1076),"")</f>
        <v>I_1503-04</v>
      </c>
      <c r="G1076" s="29" t="s">
        <v>1018</v>
      </c>
      <c r="H1076" s="26" t="str">
        <f>IFERROR(VLOOKUP(G1076,'LOOK-UP TABLES'!$E$9:$J$32,2,FALSE),"")</f>
        <v>DI</v>
      </c>
      <c r="I1076" s="29" t="str">
        <f>IFERROR(VLOOKUP(G1076,'LOOK-UP TABLES'!$E$9:$J$32,3,FALSE),"")</f>
        <v>120V</v>
      </c>
      <c r="J1076" s="21" t="s">
        <v>1361</v>
      </c>
      <c r="K1076" s="594" t="str">
        <f t="shared" si="402"/>
        <v>SL3-SP-LCS1-SEL2A</v>
      </c>
      <c r="L1076" s="67"/>
      <c r="M1076" s="143" t="str">
        <f>IF($J1076&lt;&gt;"",IF(VLOOKUP($J1076,INSTRUMENT_LIST!$L$10:$R$716,3,FALSE)=0,"",VLOOKUP($J1076,INSTRUMENT_LIST!$L$10:$R$716,3,FALSE)),"")</f>
        <v>Shiploader 3</v>
      </c>
      <c r="N1076" s="143" t="str">
        <f>IF($J1076&lt;&gt;"",IF(VLOOKUP($J1076,INSTRUMENT_LIST!$L$10:$R$716,4,FALSE)=0,"",VLOOKUP($J1076,INSTRUMENT_LIST!$L$10:$R$716,4,FALSE)),"")&amp;" "&amp;IF($J1076&lt;&gt;"",IF(VLOOKUP($J1076,INSTRUMENT_LIST!$L$10:$R$716,5,FALSE)=0,"",SUBSTITUTE(VLOOKUP($J1076,INSTRUMENT_LIST!$L$10:$R$716,5,FALSE),"LOCAL CONTROL STATION","LCS")),"")</f>
        <v>Spout LCS Lift Arm Right Cylinder</v>
      </c>
      <c r="O1076" s="143" t="str">
        <f>IF($J1076&lt;&gt;"",IF(VLOOKUP($J1076,INSTRUMENT_LIST!$L$10:$R$716,6,FALSE)=0,"",VLOOKUP($J1076,INSTRUMENT_LIST!$L$10:$R$716,6,FALSE)),"")</f>
        <v>Extend</v>
      </c>
      <c r="P1076" s="143" t="str">
        <f>IF($J1076&lt;&gt;"",IF(VLOOKUP($J1076,INSTRUMENT_LIST!$L$10:$R$716,7,FALSE)=0,"",VLOOKUP($J1076,INSTRUMENT_LIST!$L$10:$R$716,7,FALSE)),"")</f>
        <v>Selector Switch</v>
      </c>
      <c r="Q1076" s="143" t="str">
        <f t="shared" si="403"/>
        <v xml:space="preserve">Shiploader 3 Spout LCS Lift Arm Right Cylinder Extend Selector Switch </v>
      </c>
      <c r="R1076" s="143"/>
      <c r="S1076" s="143"/>
      <c r="T1076" s="143"/>
      <c r="U1076" s="143"/>
      <c r="V1076" s="143"/>
      <c r="W1076" s="143"/>
      <c r="X1076" s="143"/>
      <c r="Y1076" s="143"/>
      <c r="Z1076" s="143"/>
      <c r="AA1076" s="143"/>
      <c r="AB1076" s="68" t="str">
        <f t="shared" si="404"/>
        <v>DI_1503.04</v>
      </c>
      <c r="AC1076" s="26"/>
      <c r="AD1076" s="26"/>
      <c r="AE1076" s="69" t="str">
        <f t="shared" si="405"/>
        <v>SL3-BC-RCP1</v>
      </c>
    </row>
    <row r="1077" spans="1:31" s="36" customFormat="1" ht="15" customHeight="1" x14ac:dyDescent="0.25">
      <c r="A1077" s="543" t="s">
        <v>9</v>
      </c>
      <c r="B1077" s="253" t="s">
        <v>76</v>
      </c>
      <c r="C1077" s="146">
        <v>15</v>
      </c>
      <c r="D1077" s="66" t="str">
        <f t="shared" si="406"/>
        <v>03</v>
      </c>
      <c r="E1077" s="66" t="s">
        <v>678</v>
      </c>
      <c r="F1077" s="29" t="str">
        <f>IFERROR(CONCATENATE(VLOOKUP(G1077,'LOOK-UP TABLES'!$E$9:$J$32,5,FALSE),C1077,D1077,VLOOKUP(G1077,'LOOK-UP TABLES'!$E$9:$J$32,6,FALSE),E1077),"")</f>
        <v>I_1503-05</v>
      </c>
      <c r="G1077" s="29" t="s">
        <v>1018</v>
      </c>
      <c r="H1077" s="26" t="str">
        <f>IFERROR(VLOOKUP(G1077,'LOOK-UP TABLES'!$E$9:$J$32,2,FALSE),"")</f>
        <v>DI</v>
      </c>
      <c r="I1077" s="29" t="str">
        <f>IFERROR(VLOOKUP(G1077,'LOOK-UP TABLES'!$E$9:$J$32,3,FALSE),"")</f>
        <v>120V</v>
      </c>
      <c r="J1077" s="21" t="s">
        <v>1362</v>
      </c>
      <c r="K1077" s="594" t="str">
        <f t="shared" si="402"/>
        <v>SL3-SP-LCS1-SEL2B</v>
      </c>
      <c r="L1077" s="67"/>
      <c r="M1077" s="143" t="str">
        <f>IF($J1077&lt;&gt;"",IF(VLOOKUP($J1077,INSTRUMENT_LIST!$L$10:$R$716,3,FALSE)=0,"",VLOOKUP($J1077,INSTRUMENT_LIST!$L$10:$R$716,3,FALSE)),"")</f>
        <v>Shiploader 3</v>
      </c>
      <c r="N1077" s="143" t="str">
        <f>IF($J1077&lt;&gt;"",IF(VLOOKUP($J1077,INSTRUMENT_LIST!$L$10:$R$716,4,FALSE)=0,"",VLOOKUP($J1077,INSTRUMENT_LIST!$L$10:$R$716,4,FALSE)),"")&amp;" "&amp;IF($J1077&lt;&gt;"",IF(VLOOKUP($J1077,INSTRUMENT_LIST!$L$10:$R$716,5,FALSE)=0,"",SUBSTITUTE(VLOOKUP($J1077,INSTRUMENT_LIST!$L$10:$R$716,5,FALSE),"LOCAL CONTROL STATION","LCS")),"")</f>
        <v>Spout LCS Lift Arm Right Cylinder</v>
      </c>
      <c r="O1077" s="143" t="str">
        <f>IF($J1077&lt;&gt;"",IF(VLOOKUP($J1077,INSTRUMENT_LIST!$L$10:$R$716,6,FALSE)=0,"",VLOOKUP($J1077,INSTRUMENT_LIST!$L$10:$R$716,6,FALSE)),"")</f>
        <v>Retract</v>
      </c>
      <c r="P1077" s="143" t="str">
        <f>IF($J1077&lt;&gt;"",IF(VLOOKUP($J1077,INSTRUMENT_LIST!$L$10:$R$716,7,FALSE)=0,"",VLOOKUP($J1077,INSTRUMENT_LIST!$L$10:$R$716,7,FALSE)),"")</f>
        <v>Selector Switch</v>
      </c>
      <c r="Q1077" s="143" t="str">
        <f t="shared" si="403"/>
        <v xml:space="preserve">Shiploader 3 Spout LCS Lift Arm Right Cylinder Retract Selector Switch </v>
      </c>
      <c r="R1077" s="143"/>
      <c r="S1077" s="143"/>
      <c r="T1077" s="143"/>
      <c r="U1077" s="143"/>
      <c r="V1077" s="143"/>
      <c r="W1077" s="143"/>
      <c r="X1077" s="143"/>
      <c r="Y1077" s="143"/>
      <c r="Z1077" s="143"/>
      <c r="AA1077" s="143"/>
      <c r="AB1077" s="68" t="str">
        <f t="shared" si="404"/>
        <v>DI_1503.05</v>
      </c>
      <c r="AC1077" s="26"/>
      <c r="AD1077" s="26"/>
      <c r="AE1077" s="69" t="str">
        <f t="shared" si="405"/>
        <v>SL3-BC-RCP1</v>
      </c>
    </row>
    <row r="1078" spans="1:31" s="36" customFormat="1" ht="15" customHeight="1" x14ac:dyDescent="0.25">
      <c r="A1078" s="543" t="s">
        <v>9</v>
      </c>
      <c r="B1078" s="253" t="s">
        <v>76</v>
      </c>
      <c r="C1078" s="146">
        <v>15</v>
      </c>
      <c r="D1078" s="66" t="str">
        <f t="shared" si="406"/>
        <v>03</v>
      </c>
      <c r="E1078" s="66" t="s">
        <v>679</v>
      </c>
      <c r="F1078" s="29" t="str">
        <f>IFERROR(CONCATENATE(VLOOKUP(G1078,'LOOK-UP TABLES'!$E$9:$J$32,5,FALSE),C1078,D1078,VLOOKUP(G1078,'LOOK-UP TABLES'!$E$9:$J$32,6,FALSE),E1078),"")</f>
        <v>I_1503-06</v>
      </c>
      <c r="G1078" s="29" t="s">
        <v>1018</v>
      </c>
      <c r="H1078" s="26" t="str">
        <f>IFERROR(VLOOKUP(G1078,'LOOK-UP TABLES'!$E$9:$J$32,2,FALSE),"")</f>
        <v>DI</v>
      </c>
      <c r="I1078" s="29" t="str">
        <f>IFERROR(VLOOKUP(G1078,'LOOK-UP TABLES'!$E$9:$J$32,3,FALSE),"")</f>
        <v>120V</v>
      </c>
      <c r="J1078" s="26" t="s">
        <v>1363</v>
      </c>
      <c r="K1078" s="594" t="str">
        <f t="shared" si="402"/>
        <v>SL3-SP-LCS1-PB1</v>
      </c>
      <c r="L1078" s="67"/>
      <c r="M1078" s="143" t="str">
        <f>IF($J1078&lt;&gt;"",IF(VLOOKUP($J1078,INSTRUMENT_LIST!$L$10:$R$716,3,FALSE)=0,"",VLOOKUP($J1078,INSTRUMENT_LIST!$L$10:$R$716,3,FALSE)),"")</f>
        <v>Shiploader 3</v>
      </c>
      <c r="N1078" s="143" t="str">
        <f>IF($J1078&lt;&gt;"",IF(VLOOKUP($J1078,INSTRUMENT_LIST!$L$10:$R$716,4,FALSE)=0,"",VLOOKUP($J1078,INSTRUMENT_LIST!$L$10:$R$716,4,FALSE)),"")&amp;" "&amp;IF($J1078&lt;&gt;"",IF(VLOOKUP($J1078,INSTRUMENT_LIST!$L$10:$R$716,5,FALSE)=0,"",SUBSTITUTE(VLOOKUP($J1078,INSTRUMENT_LIST!$L$10:$R$716,5,FALSE),"LOCAL CONTROL STATION","LCS")),"")</f>
        <v>Spout LCS Clamp Cylinders</v>
      </c>
      <c r="O1078" s="143" t="str">
        <f>IF($J1078&lt;&gt;"",IF(VLOOKUP($J1078,INSTRUMENT_LIST!$L$10:$R$716,6,FALSE)=0,"",VLOOKUP($J1078,INSTRUMENT_LIST!$L$10:$R$716,6,FALSE)),"")</f>
        <v>Clamp</v>
      </c>
      <c r="P1078" s="143" t="str">
        <f>IF($J1078&lt;&gt;"",IF(VLOOKUP($J1078,INSTRUMENT_LIST!$L$10:$R$716,7,FALSE)=0,"",VLOOKUP($J1078,INSTRUMENT_LIST!$L$10:$R$716,7,FALSE)),"")</f>
        <v>Push Button</v>
      </c>
      <c r="Q1078" s="143" t="str">
        <f t="shared" si="403"/>
        <v xml:space="preserve">Shiploader 3 Spout LCS Clamp Cylinders Clamp Push Button </v>
      </c>
      <c r="R1078" s="143"/>
      <c r="S1078" s="143"/>
      <c r="T1078" s="143"/>
      <c r="U1078" s="143"/>
      <c r="V1078" s="143"/>
      <c r="W1078" s="143"/>
      <c r="X1078" s="143"/>
      <c r="Y1078" s="143"/>
      <c r="Z1078" s="143"/>
      <c r="AA1078" s="143"/>
      <c r="AB1078" s="68" t="str">
        <f t="shared" si="404"/>
        <v>DI_1503.06</v>
      </c>
      <c r="AC1078" s="26"/>
      <c r="AD1078" s="26"/>
      <c r="AE1078" s="69" t="str">
        <f t="shared" si="405"/>
        <v>SL3-BC-RCP1</v>
      </c>
    </row>
    <row r="1079" spans="1:31" s="36" customFormat="1" ht="15" customHeight="1" x14ac:dyDescent="0.25">
      <c r="A1079" s="543" t="s">
        <v>9</v>
      </c>
      <c r="B1079" s="253" t="s">
        <v>76</v>
      </c>
      <c r="C1079" s="146">
        <v>15</v>
      </c>
      <c r="D1079" s="66" t="str">
        <f t="shared" si="406"/>
        <v>03</v>
      </c>
      <c r="E1079" s="66" t="s">
        <v>680</v>
      </c>
      <c r="F1079" s="29" t="str">
        <f>IFERROR(CONCATENATE(VLOOKUP(G1079,'LOOK-UP TABLES'!$E$9:$J$32,5,FALSE),C1079,D1079,VLOOKUP(G1079,'LOOK-UP TABLES'!$E$9:$J$32,6,FALSE),E1079),"")</f>
        <v>I_1503-07</v>
      </c>
      <c r="G1079" s="29" t="s">
        <v>1018</v>
      </c>
      <c r="H1079" s="26" t="str">
        <f>IFERROR(VLOOKUP(G1079,'LOOK-UP TABLES'!$E$9:$J$32,2,FALSE),"")</f>
        <v>DI</v>
      </c>
      <c r="I1079" s="29" t="str">
        <f>IFERROR(VLOOKUP(G1079,'LOOK-UP TABLES'!$E$9:$J$32,3,FALSE),"")</f>
        <v>120V</v>
      </c>
      <c r="J1079" s="26" t="s">
        <v>1364</v>
      </c>
      <c r="K1079" s="594" t="str">
        <f t="shared" si="402"/>
        <v>SL3-SP-LCS1-PB2</v>
      </c>
      <c r="L1079" s="67"/>
      <c r="M1079" s="143" t="str">
        <f>IF($J1079&lt;&gt;"",IF(VLOOKUP($J1079,INSTRUMENT_LIST!$L$10:$R$716,3,FALSE)=0,"",VLOOKUP($J1079,INSTRUMENT_LIST!$L$10:$R$716,3,FALSE)),"")</f>
        <v>Shiploader 3</v>
      </c>
      <c r="N1079" s="143" t="str">
        <f>IF($J1079&lt;&gt;"",IF(VLOOKUP($J1079,INSTRUMENT_LIST!$L$10:$R$716,4,FALSE)=0,"",VLOOKUP($J1079,INSTRUMENT_LIST!$L$10:$R$716,4,FALSE)),"")&amp;" "&amp;IF($J1079&lt;&gt;"",IF(VLOOKUP($J1079,INSTRUMENT_LIST!$L$10:$R$716,5,FALSE)=0,"",SUBSTITUTE(VLOOKUP($J1079,INSTRUMENT_LIST!$L$10:$R$716,5,FALSE),"LOCAL CONTROL STATION","LCS")),"")</f>
        <v>Spout LCS Clamp Cylinders</v>
      </c>
      <c r="O1079" s="143" t="str">
        <f>IF($J1079&lt;&gt;"",IF(VLOOKUP($J1079,INSTRUMENT_LIST!$L$10:$R$716,6,FALSE)=0,"",VLOOKUP($J1079,INSTRUMENT_LIST!$L$10:$R$716,6,FALSE)),"")</f>
        <v>Release</v>
      </c>
      <c r="P1079" s="143" t="str">
        <f>IF($J1079&lt;&gt;"",IF(VLOOKUP($J1079,INSTRUMENT_LIST!$L$10:$R$716,7,FALSE)=0,"",VLOOKUP($J1079,INSTRUMENT_LIST!$L$10:$R$716,7,FALSE)),"")</f>
        <v>Push Button</v>
      </c>
      <c r="Q1079" s="143" t="str">
        <f t="shared" si="403"/>
        <v xml:space="preserve">Shiploader 3 Spout LCS Clamp Cylinders Release Push Button </v>
      </c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68" t="str">
        <f t="shared" si="404"/>
        <v>DI_1503.07</v>
      </c>
      <c r="AC1079" s="26"/>
      <c r="AD1079" s="26"/>
      <c r="AE1079" s="69" t="str">
        <f t="shared" si="405"/>
        <v>SL3-BC-RCP1</v>
      </c>
    </row>
    <row r="1080" spans="1:31" s="36" customFormat="1" ht="15" customHeight="1" x14ac:dyDescent="0.25">
      <c r="A1080" s="543" t="s">
        <v>9</v>
      </c>
      <c r="B1080" s="253" t="s">
        <v>76</v>
      </c>
      <c r="C1080" s="146">
        <v>15</v>
      </c>
      <c r="D1080" s="66" t="str">
        <f t="shared" si="406"/>
        <v>03</v>
      </c>
      <c r="E1080" s="66" t="s">
        <v>682</v>
      </c>
      <c r="F1080" s="29" t="str">
        <f>IFERROR(CONCATENATE(VLOOKUP(G1080,'LOOK-UP TABLES'!$E$9:$J$32,5,FALSE),C1080,D1080,VLOOKUP(G1080,'LOOK-UP TABLES'!$E$9:$J$32,6,FALSE),E1080),"")</f>
        <v>I_1503-08</v>
      </c>
      <c r="G1080" s="29" t="s">
        <v>1018</v>
      </c>
      <c r="H1080" s="26" t="str">
        <f>IFERROR(VLOOKUP(G1080,'LOOK-UP TABLES'!$E$9:$J$32,2,FALSE),"")</f>
        <v>DI</v>
      </c>
      <c r="I1080" s="29" t="str">
        <f>IFERROR(VLOOKUP(G1080,'LOOK-UP TABLES'!$E$9:$J$32,3,FALSE),"")</f>
        <v>120V</v>
      </c>
      <c r="J1080" s="26" t="s">
        <v>1365</v>
      </c>
      <c r="K1080" s="594" t="str">
        <f t="shared" si="402"/>
        <v>SL3-SP-LCS1-PB3</v>
      </c>
      <c r="L1080" s="67"/>
      <c r="M1080" s="143" t="str">
        <f>IF($J1080&lt;&gt;"",IF(VLOOKUP($J1080,INSTRUMENT_LIST!$L$10:$R$716,3,FALSE)=0,"",VLOOKUP($J1080,INSTRUMENT_LIST!$L$10:$R$716,3,FALSE)),"")</f>
        <v>Shiploader 3</v>
      </c>
      <c r="N1080" s="143" t="str">
        <f>IF($J1080&lt;&gt;"",IF(VLOOKUP($J1080,INSTRUMENT_LIST!$L$10:$R$716,4,FALSE)=0,"",VLOOKUP($J1080,INSTRUMENT_LIST!$L$10:$R$716,4,FALSE)),"")&amp;" "&amp;IF($J1080&lt;&gt;"",IF(VLOOKUP($J1080,INSTRUMENT_LIST!$L$10:$R$716,5,FALSE)=0,"",SUBSTITUTE(VLOOKUP($J1080,INSTRUMENT_LIST!$L$10:$R$716,5,FALSE),"LOCAL CONTROL STATION","LCS")),"")</f>
        <v>Spout LCS Coal Spout</v>
      </c>
      <c r="O1080" s="143" t="str">
        <f>IF($J1080&lt;&gt;"",IF(VLOOKUP($J1080,INSTRUMENT_LIST!$L$10:$R$716,6,FALSE)=0,"",VLOOKUP($J1080,INSTRUMENT_LIST!$L$10:$R$716,6,FALSE)),"")</f>
        <v>Safety Cylinders Left</v>
      </c>
      <c r="P1080" s="143" t="str">
        <f>IF($J1080&lt;&gt;"",IF(VLOOKUP($J1080,INSTRUMENT_LIST!$L$10:$R$716,7,FALSE)=0,"",VLOOKUP($J1080,INSTRUMENT_LIST!$L$10:$R$716,7,FALSE)),"")</f>
        <v>Push Button</v>
      </c>
      <c r="Q1080" s="143" t="str">
        <f t="shared" si="403"/>
        <v xml:space="preserve">Shiploader 3 Spout LCS Coal Spout Safety Cylinders Left Push Button </v>
      </c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68" t="str">
        <f t="shared" si="404"/>
        <v>DI_1503.08</v>
      </c>
      <c r="AC1080" s="26"/>
      <c r="AD1080" s="26"/>
      <c r="AE1080" s="69" t="str">
        <f t="shared" si="405"/>
        <v>SL3-BC-RCP1</v>
      </c>
    </row>
    <row r="1081" spans="1:31" s="36" customFormat="1" ht="15" customHeight="1" x14ac:dyDescent="0.25">
      <c r="A1081" s="543" t="s">
        <v>9</v>
      </c>
      <c r="B1081" s="253" t="s">
        <v>76</v>
      </c>
      <c r="C1081" s="146">
        <v>15</v>
      </c>
      <c r="D1081" s="66" t="str">
        <f t="shared" si="406"/>
        <v>03</v>
      </c>
      <c r="E1081" s="66" t="s">
        <v>683</v>
      </c>
      <c r="F1081" s="29" t="str">
        <f>IFERROR(CONCATENATE(VLOOKUP(G1081,'LOOK-UP TABLES'!$E$9:$J$32,5,FALSE),C1081,D1081,VLOOKUP(G1081,'LOOK-UP TABLES'!$E$9:$J$32,6,FALSE),E1081),"")</f>
        <v>I_1503-09</v>
      </c>
      <c r="G1081" s="29" t="s">
        <v>1018</v>
      </c>
      <c r="H1081" s="26" t="str">
        <f>IFERROR(VLOOKUP(G1081,'LOOK-UP TABLES'!$E$9:$J$32,2,FALSE),"")</f>
        <v>DI</v>
      </c>
      <c r="I1081" s="29" t="str">
        <f>IFERROR(VLOOKUP(G1081,'LOOK-UP TABLES'!$E$9:$J$32,3,FALSE),"")</f>
        <v>120V</v>
      </c>
      <c r="J1081" s="26" t="s">
        <v>1366</v>
      </c>
      <c r="K1081" s="594" t="str">
        <f t="shared" si="402"/>
        <v>SL3-SP-LCS1-PB4</v>
      </c>
      <c r="L1081" s="67"/>
      <c r="M1081" s="143" t="str">
        <f>IF($J1081&lt;&gt;"",IF(VLOOKUP($J1081,INSTRUMENT_LIST!$L$10:$R$716,3,FALSE)=0,"",VLOOKUP($J1081,INSTRUMENT_LIST!$L$10:$R$716,3,FALSE)),"")</f>
        <v>Shiploader 3</v>
      </c>
      <c r="N1081" s="143" t="str">
        <f>IF($J1081&lt;&gt;"",IF(VLOOKUP($J1081,INSTRUMENT_LIST!$L$10:$R$716,4,FALSE)=0,"",VLOOKUP($J1081,INSTRUMENT_LIST!$L$10:$R$716,4,FALSE)),"")&amp;" "&amp;IF($J1081&lt;&gt;"",IF(VLOOKUP($J1081,INSTRUMENT_LIST!$L$10:$R$716,5,FALSE)=0,"",SUBSTITUTE(VLOOKUP($J1081,INSTRUMENT_LIST!$L$10:$R$716,5,FALSE),"LOCAL CONTROL STATION","LCS")),"")</f>
        <v>Spout LCS Coal Spout</v>
      </c>
      <c r="O1081" s="143" t="str">
        <f>IF($J1081&lt;&gt;"",IF(VLOOKUP($J1081,INSTRUMENT_LIST!$L$10:$R$716,6,FALSE)=0,"",VLOOKUP($J1081,INSTRUMENT_LIST!$L$10:$R$716,6,FALSE)),"")</f>
        <v>Safety Cylinders Right</v>
      </c>
      <c r="P1081" s="143" t="str">
        <f>IF($J1081&lt;&gt;"",IF(VLOOKUP($J1081,INSTRUMENT_LIST!$L$10:$R$716,7,FALSE)=0,"",VLOOKUP($J1081,INSTRUMENT_LIST!$L$10:$R$716,7,FALSE)),"")</f>
        <v>Push Button</v>
      </c>
      <c r="Q1081" s="143" t="str">
        <f t="shared" si="403"/>
        <v xml:space="preserve">Shiploader 3 Spout LCS Coal Spout Safety Cylinders Right Push Button </v>
      </c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68" t="str">
        <f t="shared" si="404"/>
        <v>DI_1503.09</v>
      </c>
      <c r="AC1081" s="26"/>
      <c r="AD1081" s="26"/>
      <c r="AE1081" s="69" t="str">
        <f t="shared" si="405"/>
        <v>SL3-BC-RCP1</v>
      </c>
    </row>
    <row r="1082" spans="1:31" s="36" customFormat="1" ht="15" customHeight="1" x14ac:dyDescent="0.25">
      <c r="A1082" s="543" t="s">
        <v>9</v>
      </c>
      <c r="B1082" s="253" t="s">
        <v>76</v>
      </c>
      <c r="C1082" s="146">
        <v>15</v>
      </c>
      <c r="D1082" s="66" t="str">
        <f t="shared" si="406"/>
        <v>03</v>
      </c>
      <c r="E1082" s="66" t="s">
        <v>582</v>
      </c>
      <c r="F1082" s="29" t="str">
        <f>IFERROR(CONCATENATE(VLOOKUP(G1082,'LOOK-UP TABLES'!$E$9:$J$32,5,FALSE),C1082,D1082,VLOOKUP(G1082,'LOOK-UP TABLES'!$E$9:$J$32,6,FALSE),E1082),"")</f>
        <v>I_1503-10</v>
      </c>
      <c r="G1082" s="29" t="s">
        <v>1018</v>
      </c>
      <c r="H1082" s="26" t="str">
        <f>IFERROR(VLOOKUP(G1082,'LOOK-UP TABLES'!$E$9:$J$32,2,FALSE),"")</f>
        <v>DI</v>
      </c>
      <c r="I1082" s="29" t="str">
        <f>IFERROR(VLOOKUP(G1082,'LOOK-UP TABLES'!$E$9:$J$32,3,FALSE),"")</f>
        <v>120V</v>
      </c>
      <c r="J1082" s="26" t="s">
        <v>1367</v>
      </c>
      <c r="K1082" s="594" t="str">
        <f t="shared" si="402"/>
        <v>SL3-SP-LCS1-PB5</v>
      </c>
      <c r="L1082" s="67"/>
      <c r="M1082" s="143" t="str">
        <f>IF($J1082&lt;&gt;"",IF(VLOOKUP($J1082,INSTRUMENT_LIST!$L$10:$R$716,3,FALSE)=0,"",VLOOKUP($J1082,INSTRUMENT_LIST!$L$10:$R$716,3,FALSE)),"")</f>
        <v>Shiploader 3</v>
      </c>
      <c r="N1082" s="143" t="str">
        <f>IF($J1082&lt;&gt;"",IF(VLOOKUP($J1082,INSTRUMENT_LIST!$L$10:$R$716,4,FALSE)=0,"",VLOOKUP($J1082,INSTRUMENT_LIST!$L$10:$R$716,4,FALSE)),"")&amp;" "&amp;IF($J1082&lt;&gt;"",IF(VLOOKUP($J1082,INSTRUMENT_LIST!$L$10:$R$716,5,FALSE)=0,"",SUBSTITUTE(VLOOKUP($J1082,INSTRUMENT_LIST!$L$10:$R$716,5,FALSE),"LOCAL CONTROL STATION","LCS")),"")</f>
        <v>Spout LCS Coal Spout</v>
      </c>
      <c r="O1082" s="143" t="str">
        <f>IF($J1082&lt;&gt;"",IF(VLOOKUP($J1082,INSTRUMENT_LIST!$L$10:$R$716,6,FALSE)=0,"",VLOOKUP($J1082,INSTRUMENT_LIST!$L$10:$R$716,6,FALSE)),"")</f>
        <v>Leveling Cylinder Extend</v>
      </c>
      <c r="P1082" s="143" t="str">
        <f>IF($J1082&lt;&gt;"",IF(VLOOKUP($J1082,INSTRUMENT_LIST!$L$10:$R$716,7,FALSE)=0,"",VLOOKUP($J1082,INSTRUMENT_LIST!$L$10:$R$716,7,FALSE)),"")</f>
        <v>Push Button</v>
      </c>
      <c r="Q1082" s="143" t="str">
        <f t="shared" si="403"/>
        <v xml:space="preserve">Shiploader 3 Spout LCS Coal Spout Leveling Cylinder Extend Push Button </v>
      </c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68" t="str">
        <f t="shared" si="404"/>
        <v>DI_1503.10</v>
      </c>
      <c r="AC1082" s="26"/>
      <c r="AD1082" s="26"/>
      <c r="AE1082" s="69" t="str">
        <f t="shared" si="405"/>
        <v>SL3-BC-RCP1</v>
      </c>
    </row>
    <row r="1083" spans="1:31" s="36" customFormat="1" ht="15" customHeight="1" x14ac:dyDescent="0.25">
      <c r="A1083" s="543" t="s">
        <v>9</v>
      </c>
      <c r="B1083" s="253" t="s">
        <v>76</v>
      </c>
      <c r="C1083" s="146">
        <v>15</v>
      </c>
      <c r="D1083" s="66" t="str">
        <f t="shared" si="406"/>
        <v>03</v>
      </c>
      <c r="E1083" s="66" t="s">
        <v>392</v>
      </c>
      <c r="F1083" s="29" t="str">
        <f>IFERROR(CONCATENATE(VLOOKUP(G1083,'LOOK-UP TABLES'!$E$9:$J$32,5,FALSE),C1083,D1083,VLOOKUP(G1083,'LOOK-UP TABLES'!$E$9:$J$32,6,FALSE),E1083),"")</f>
        <v>I_1503-11</v>
      </c>
      <c r="G1083" s="29" t="s">
        <v>1018</v>
      </c>
      <c r="H1083" s="26" t="str">
        <f>IFERROR(VLOOKUP(G1083,'LOOK-UP TABLES'!$E$9:$J$32,2,FALSE),"")</f>
        <v>DI</v>
      </c>
      <c r="I1083" s="29" t="str">
        <f>IFERROR(VLOOKUP(G1083,'LOOK-UP TABLES'!$E$9:$J$32,3,FALSE),"")</f>
        <v>120V</v>
      </c>
      <c r="J1083" s="26" t="s">
        <v>1368</v>
      </c>
      <c r="K1083" s="594" t="str">
        <f t="shared" si="402"/>
        <v>SL3-SP-LCS1-PB6</v>
      </c>
      <c r="L1083" s="67"/>
      <c r="M1083" s="143" t="str">
        <f>IF($J1083&lt;&gt;"",IF(VLOOKUP($J1083,INSTRUMENT_LIST!$L$10:$R$716,3,FALSE)=0,"",VLOOKUP($J1083,INSTRUMENT_LIST!$L$10:$R$716,3,FALSE)),"")</f>
        <v>Shiploader 3</v>
      </c>
      <c r="N1083" s="143" t="str">
        <f>IF($J1083&lt;&gt;"",IF(VLOOKUP($J1083,INSTRUMENT_LIST!$L$10:$R$716,4,FALSE)=0,"",VLOOKUP($J1083,INSTRUMENT_LIST!$L$10:$R$716,4,FALSE)),"")&amp;" "&amp;IF($J1083&lt;&gt;"",IF(VLOOKUP($J1083,INSTRUMENT_LIST!$L$10:$R$716,5,FALSE)=0,"",SUBSTITUTE(VLOOKUP($J1083,INSTRUMENT_LIST!$L$10:$R$716,5,FALSE),"LOCAL CONTROL STATION","LCS")),"")</f>
        <v>Spout LCS Coal Spout</v>
      </c>
      <c r="O1083" s="143" t="str">
        <f>IF($J1083&lt;&gt;"",IF(VLOOKUP($J1083,INSTRUMENT_LIST!$L$10:$R$716,6,FALSE)=0,"",VLOOKUP($J1083,INSTRUMENT_LIST!$L$10:$R$716,6,FALSE)),"")</f>
        <v>Leveling Cylinder Retract</v>
      </c>
      <c r="P1083" s="143" t="str">
        <f>IF($J1083&lt;&gt;"",IF(VLOOKUP($J1083,INSTRUMENT_LIST!$L$10:$R$716,7,FALSE)=0,"",VLOOKUP($J1083,INSTRUMENT_LIST!$L$10:$R$716,7,FALSE)),"")</f>
        <v>Push Button</v>
      </c>
      <c r="Q1083" s="143" t="str">
        <f t="shared" si="403"/>
        <v xml:space="preserve">Shiploader 3 Spout LCS Coal Spout Leveling Cylinder Retract Push Button </v>
      </c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68" t="str">
        <f t="shared" si="404"/>
        <v>DI_1503.11</v>
      </c>
      <c r="AC1083" s="26"/>
      <c r="AD1083" s="26"/>
      <c r="AE1083" s="69" t="str">
        <f t="shared" si="405"/>
        <v>SL3-BC-RCP1</v>
      </c>
    </row>
    <row r="1084" spans="1:31" s="36" customFormat="1" ht="15" customHeight="1" x14ac:dyDescent="0.25">
      <c r="A1084" s="543" t="s">
        <v>9</v>
      </c>
      <c r="B1084" s="253" t="s">
        <v>76</v>
      </c>
      <c r="C1084" s="146">
        <v>15</v>
      </c>
      <c r="D1084" s="66" t="str">
        <f t="shared" si="406"/>
        <v>03</v>
      </c>
      <c r="E1084" s="66" t="s">
        <v>396</v>
      </c>
      <c r="F1084" s="29" t="str">
        <f>IFERROR(CONCATENATE(VLOOKUP(G1084,'LOOK-UP TABLES'!$E$9:$J$32,5,FALSE),C1084,D1084,VLOOKUP(G1084,'LOOK-UP TABLES'!$E$9:$J$32,6,FALSE),E1084),"")</f>
        <v>I_1503-12</v>
      </c>
      <c r="G1084" s="29" t="s">
        <v>1018</v>
      </c>
      <c r="H1084" s="26" t="str">
        <f>IFERROR(VLOOKUP(G1084,'LOOK-UP TABLES'!$E$9:$J$32,2,FALSE),"")</f>
        <v>DI</v>
      </c>
      <c r="I1084" s="29" t="str">
        <f>IFERROR(VLOOKUP(G1084,'LOOK-UP TABLES'!$E$9:$J$32,3,FALSE),"")</f>
        <v>120V</v>
      </c>
      <c r="J1084" s="26" t="s">
        <v>1369</v>
      </c>
      <c r="K1084" s="594" t="str">
        <f t="shared" si="402"/>
        <v>SL3-SP-LCS1-PB7</v>
      </c>
      <c r="L1084" s="67"/>
      <c r="M1084" s="143" t="str">
        <f>IF($J1084&lt;&gt;"",IF(VLOOKUP($J1084,INSTRUMENT_LIST!$L$10:$R$716,3,FALSE)=0,"",VLOOKUP($J1084,INSTRUMENT_LIST!$L$10:$R$716,3,FALSE)),"")</f>
        <v>Shiploader 3</v>
      </c>
      <c r="N1084" s="143" t="str">
        <f>IF($J1084&lt;&gt;"",IF(VLOOKUP($J1084,INSTRUMENT_LIST!$L$10:$R$716,4,FALSE)=0,"",VLOOKUP($J1084,INSTRUMENT_LIST!$L$10:$R$716,4,FALSE)),"")&amp;" "&amp;IF($J1084&lt;&gt;"",IF(VLOOKUP($J1084,INSTRUMENT_LIST!$L$10:$R$716,5,FALSE)=0,"",SUBSTITUTE(VLOOKUP($J1084,INSTRUMENT_LIST!$L$10:$R$716,5,FALSE),"LOCAL CONTROL STATION","LCS")),"")</f>
        <v>Spout LCS Coal Spout</v>
      </c>
      <c r="O1084" s="143" t="str">
        <f>IF($J1084&lt;&gt;"",IF(VLOOKUP($J1084,INSTRUMENT_LIST!$L$10:$R$716,6,FALSE)=0,"",VLOOKUP($J1084,INSTRUMENT_LIST!$L$10:$R$716,6,FALSE)),"")</f>
        <v>Slew CCW</v>
      </c>
      <c r="P1084" s="143" t="str">
        <f>IF($J1084&lt;&gt;"",IF(VLOOKUP($J1084,INSTRUMENT_LIST!$L$10:$R$716,7,FALSE)=0,"",VLOOKUP($J1084,INSTRUMENT_LIST!$L$10:$R$716,7,FALSE)),"")</f>
        <v>Push Button</v>
      </c>
      <c r="Q1084" s="143" t="str">
        <f t="shared" si="403"/>
        <v xml:space="preserve">Shiploader 3 Spout LCS Coal Spout Slew CCW Push Button </v>
      </c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68" t="str">
        <f t="shared" si="404"/>
        <v>DI_1503.12</v>
      </c>
      <c r="AC1084" s="26"/>
      <c r="AD1084" s="26"/>
      <c r="AE1084" s="69" t="str">
        <f t="shared" si="405"/>
        <v>SL3-BC-RCP1</v>
      </c>
    </row>
    <row r="1085" spans="1:31" s="36" customFormat="1" ht="15" customHeight="1" x14ac:dyDescent="0.25">
      <c r="A1085" s="543" t="s">
        <v>9</v>
      </c>
      <c r="B1085" s="253" t="s">
        <v>76</v>
      </c>
      <c r="C1085" s="146">
        <v>15</v>
      </c>
      <c r="D1085" s="66" t="str">
        <f t="shared" si="406"/>
        <v>03</v>
      </c>
      <c r="E1085" s="66" t="s">
        <v>586</v>
      </c>
      <c r="F1085" s="29" t="str">
        <f>IFERROR(CONCATENATE(VLOOKUP(G1085,'LOOK-UP TABLES'!$E$9:$J$32,5,FALSE),C1085,D1085,VLOOKUP(G1085,'LOOK-UP TABLES'!$E$9:$J$32,6,FALSE),E1085),"")</f>
        <v>I_1503-13</v>
      </c>
      <c r="G1085" s="29" t="s">
        <v>1018</v>
      </c>
      <c r="H1085" s="26" t="str">
        <f>IFERROR(VLOOKUP(G1085,'LOOK-UP TABLES'!$E$9:$J$32,2,FALSE),"")</f>
        <v>DI</v>
      </c>
      <c r="I1085" s="29" t="str">
        <f>IFERROR(VLOOKUP(G1085,'LOOK-UP TABLES'!$E$9:$J$32,3,FALSE),"")</f>
        <v>120V</v>
      </c>
      <c r="J1085" s="26" t="s">
        <v>1370</v>
      </c>
      <c r="K1085" s="594" t="str">
        <f t="shared" si="402"/>
        <v>SL3-SP-LCS1-PB8</v>
      </c>
      <c r="L1085" s="67"/>
      <c r="M1085" s="143" t="str">
        <f>IF($J1085&lt;&gt;"",IF(VLOOKUP($J1085,INSTRUMENT_LIST!$L$10:$R$716,3,FALSE)=0,"",VLOOKUP($J1085,INSTRUMENT_LIST!$L$10:$R$716,3,FALSE)),"")</f>
        <v>Shiploader 3</v>
      </c>
      <c r="N1085" s="143" t="str">
        <f>IF($J1085&lt;&gt;"",IF(VLOOKUP($J1085,INSTRUMENT_LIST!$L$10:$R$716,4,FALSE)=0,"",VLOOKUP($J1085,INSTRUMENT_LIST!$L$10:$R$716,4,FALSE)),"")&amp;" "&amp;IF($J1085&lt;&gt;"",IF(VLOOKUP($J1085,INSTRUMENT_LIST!$L$10:$R$716,5,FALSE)=0,"",SUBSTITUTE(VLOOKUP($J1085,INSTRUMENT_LIST!$L$10:$R$716,5,FALSE),"LOCAL CONTROL STATION","LCS")),"")</f>
        <v>Spout LCS Coal Spout</v>
      </c>
      <c r="O1085" s="143" t="str">
        <f>IF($J1085&lt;&gt;"",IF(VLOOKUP($J1085,INSTRUMENT_LIST!$L$10:$R$716,6,FALSE)=0,"",VLOOKUP($J1085,INSTRUMENT_LIST!$L$10:$R$716,6,FALSE)),"")</f>
        <v>Slew CW</v>
      </c>
      <c r="P1085" s="143" t="str">
        <f>IF($J1085&lt;&gt;"",IF(VLOOKUP($J1085,INSTRUMENT_LIST!$L$10:$R$716,7,FALSE)=0,"",VLOOKUP($J1085,INSTRUMENT_LIST!$L$10:$R$716,7,FALSE)),"")</f>
        <v>Push Button</v>
      </c>
      <c r="Q1085" s="143" t="str">
        <f t="shared" si="403"/>
        <v xml:space="preserve">Shiploader 3 Spout LCS Coal Spout Slew CW Push Button </v>
      </c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68" t="str">
        <f t="shared" si="404"/>
        <v>DI_1503.13</v>
      </c>
      <c r="AC1085" s="26"/>
      <c r="AD1085" s="26"/>
      <c r="AE1085" s="69" t="str">
        <f t="shared" si="405"/>
        <v>SL3-BC-RCP1</v>
      </c>
    </row>
    <row r="1086" spans="1:31" s="36" customFormat="1" ht="15" customHeight="1" x14ac:dyDescent="0.25">
      <c r="A1086" s="543" t="s">
        <v>9</v>
      </c>
      <c r="B1086" s="253" t="s">
        <v>76</v>
      </c>
      <c r="C1086" s="146">
        <v>15</v>
      </c>
      <c r="D1086" s="66" t="str">
        <f t="shared" si="406"/>
        <v>03</v>
      </c>
      <c r="E1086" s="66" t="s">
        <v>589</v>
      </c>
      <c r="F1086" s="29" t="str">
        <f>IFERROR(CONCATENATE(VLOOKUP(G1086,'LOOK-UP TABLES'!$E$9:$J$32,5,FALSE),C1086,D1086,VLOOKUP(G1086,'LOOK-UP TABLES'!$E$9:$J$32,6,FALSE),E1086),"")</f>
        <v>I_1503-14</v>
      </c>
      <c r="G1086" s="29" t="s">
        <v>1018</v>
      </c>
      <c r="H1086" s="26" t="str">
        <f>IFERROR(VLOOKUP(G1086,'LOOK-UP TABLES'!$E$9:$J$32,2,FALSE),"")</f>
        <v>DI</v>
      </c>
      <c r="I1086" s="29" t="str">
        <f>IFERROR(VLOOKUP(G1086,'LOOK-UP TABLES'!$E$9:$J$32,3,FALSE),"")</f>
        <v>120V</v>
      </c>
      <c r="J1086" s="26" t="s">
        <v>1371</v>
      </c>
      <c r="K1086" s="594" t="str">
        <f t="shared" si="402"/>
        <v>SL3-SP-LCS1-PB9</v>
      </c>
      <c r="L1086" s="67"/>
      <c r="M1086" s="143" t="str">
        <f>IF($J1086&lt;&gt;"",IF(VLOOKUP($J1086,INSTRUMENT_LIST!$L$10:$R$716,3,FALSE)=0,"",VLOOKUP($J1086,INSTRUMENT_LIST!$L$10:$R$716,3,FALSE)),"")</f>
        <v>Shiploader 3</v>
      </c>
      <c r="N1086" s="143" t="str">
        <f>IF($J1086&lt;&gt;"",IF(VLOOKUP($J1086,INSTRUMENT_LIST!$L$10:$R$716,4,FALSE)=0,"",VLOOKUP($J1086,INSTRUMENT_LIST!$L$10:$R$716,4,FALSE)),"")&amp;" "&amp;IF($J1086&lt;&gt;"",IF(VLOOKUP($J1086,INSTRUMENT_LIST!$L$10:$R$716,5,FALSE)=0,"",SUBSTITUTE(VLOOKUP($J1086,INSTRUMENT_LIST!$L$10:$R$716,5,FALSE),"LOCAL CONTROL STATION","LCS")),"")</f>
        <v>Spout LCS Coal Spout</v>
      </c>
      <c r="O1086" s="143" t="str">
        <f>IF($J1086&lt;&gt;"",IF(VLOOKUP($J1086,INSTRUMENT_LIST!$L$10:$R$716,6,FALSE)=0,"",VLOOKUP($J1086,INSTRUMENT_LIST!$L$10:$R$716,6,FALSE)),"")</f>
        <v>Slew Overtravel Bypass</v>
      </c>
      <c r="P1086" s="143" t="str">
        <f>IF($J1086&lt;&gt;"",IF(VLOOKUP($J1086,INSTRUMENT_LIST!$L$10:$R$716,7,FALSE)=0,"",VLOOKUP($J1086,INSTRUMENT_LIST!$L$10:$R$716,7,FALSE)),"")</f>
        <v>Push Button</v>
      </c>
      <c r="Q1086" s="143" t="str">
        <f t="shared" si="403"/>
        <v xml:space="preserve">Shiploader 3 Spout LCS Coal Spout Slew Overtravel Bypass Push Button </v>
      </c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68" t="str">
        <f t="shared" si="404"/>
        <v>DI_1503.14</v>
      </c>
      <c r="AC1086" s="26"/>
      <c r="AD1086" s="26"/>
      <c r="AE1086" s="69" t="str">
        <f t="shared" si="405"/>
        <v>SL3-BC-RCP1</v>
      </c>
    </row>
    <row r="1087" spans="1:31" s="36" customFormat="1" ht="15" customHeight="1" x14ac:dyDescent="0.25">
      <c r="A1087" s="543" t="s">
        <v>9</v>
      </c>
      <c r="B1087" s="253" t="s">
        <v>76</v>
      </c>
      <c r="C1087" s="146">
        <v>15</v>
      </c>
      <c r="D1087" s="66" t="str">
        <f t="shared" si="406"/>
        <v>03</v>
      </c>
      <c r="E1087" s="66" t="s">
        <v>591</v>
      </c>
      <c r="F1087" s="29" t="str">
        <f>IFERROR(CONCATENATE(VLOOKUP(G1087,'LOOK-UP TABLES'!$E$9:$J$32,5,FALSE),C1087,D1087,VLOOKUP(G1087,'LOOK-UP TABLES'!$E$9:$J$32,6,FALSE),E1087),"")</f>
        <v>I_1503-15</v>
      </c>
      <c r="G1087" s="29" t="s">
        <v>1018</v>
      </c>
      <c r="H1087" s="26" t="str">
        <f>IFERROR(VLOOKUP(G1087,'LOOK-UP TABLES'!$E$9:$J$32,2,FALSE),"")</f>
        <v>DI</v>
      </c>
      <c r="I1087" s="29" t="str">
        <f>IFERROR(VLOOKUP(G1087,'LOOK-UP TABLES'!$E$9:$J$32,3,FALSE),"")</f>
        <v>120V</v>
      </c>
      <c r="J1087" s="26" t="s">
        <v>1372</v>
      </c>
      <c r="K1087" s="594" t="str">
        <f t="shared" si="402"/>
        <v>SL3-SP-LCS1-PB10</v>
      </c>
      <c r="L1087" s="67"/>
      <c r="M1087" s="143" t="str">
        <f>IF($J1087&lt;&gt;"",IF(VLOOKUP($J1087,INSTRUMENT_LIST!$L$10:$R$716,3,FALSE)=0,"",VLOOKUP($J1087,INSTRUMENT_LIST!$L$10:$R$716,3,FALSE)),"")</f>
        <v>Shiploader 3</v>
      </c>
      <c r="N1087" s="143" t="str">
        <f>IF($J1087&lt;&gt;"",IF(VLOOKUP($J1087,INSTRUMENT_LIST!$L$10:$R$716,4,FALSE)=0,"",VLOOKUP($J1087,INSTRUMENT_LIST!$L$10:$R$716,4,FALSE)),"")&amp;" "&amp;IF($J1087&lt;&gt;"",IF(VLOOKUP($J1087,INSTRUMENT_LIST!$L$10:$R$716,5,FALSE)=0,"",SUBSTITUTE(VLOOKUP($J1087,INSTRUMENT_LIST!$L$10:$R$716,5,FALSE),"LOCAL CONTROL STATION","LCS")),"")</f>
        <v>Spout LCS Coal Spout</v>
      </c>
      <c r="O1087" s="143" t="str">
        <f>IF($J1087&lt;&gt;"",IF(VLOOKUP($J1087,INSTRUMENT_LIST!$L$10:$R$716,6,FALSE)=0,"",VLOOKUP($J1087,INSTRUMENT_LIST!$L$10:$R$716,6,FALSE)),"")</f>
        <v>Spoon Extend</v>
      </c>
      <c r="P1087" s="143" t="str">
        <f>IF($J1087&lt;&gt;"",IF(VLOOKUP($J1087,INSTRUMENT_LIST!$L$10:$R$716,7,FALSE)=0,"",VLOOKUP($J1087,INSTRUMENT_LIST!$L$10:$R$716,7,FALSE)),"")</f>
        <v>Push Button</v>
      </c>
      <c r="Q1087" s="143" t="str">
        <f t="shared" si="403"/>
        <v xml:space="preserve">Shiploader 3 Spout LCS Coal Spout Spoon Extend Push Button </v>
      </c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68" t="str">
        <f t="shared" si="404"/>
        <v>DI_1503.15</v>
      </c>
      <c r="AC1087" s="26"/>
      <c r="AD1087" s="26"/>
      <c r="AE1087" s="69" t="str">
        <f t="shared" si="405"/>
        <v>SL3-BC-RCP1</v>
      </c>
    </row>
    <row r="1088" spans="1:31" s="36" customFormat="1" ht="15" customHeight="1" x14ac:dyDescent="0.25">
      <c r="A1088" s="544" t="s">
        <v>9</v>
      </c>
      <c r="B1088" s="545" t="s">
        <v>76</v>
      </c>
      <c r="C1088" s="546">
        <v>15</v>
      </c>
      <c r="D1088" s="547" t="s">
        <v>661</v>
      </c>
      <c r="E1088" s="548"/>
      <c r="F1088" s="548"/>
      <c r="G1088" s="548" t="s">
        <v>853</v>
      </c>
      <c r="H1088" s="549"/>
      <c r="I1088" s="548" t="s">
        <v>790</v>
      </c>
      <c r="J1088" s="550"/>
      <c r="K1088" s="551"/>
      <c r="L1088" s="552"/>
      <c r="M1088" s="549"/>
      <c r="N1088" s="549"/>
      <c r="O1088" s="548"/>
      <c r="P1088" s="548"/>
      <c r="Q1088" s="548"/>
      <c r="R1088" s="548"/>
      <c r="S1088" s="548"/>
      <c r="T1088" s="548"/>
      <c r="U1088" s="548"/>
      <c r="V1088" s="548"/>
      <c r="W1088" s="548"/>
      <c r="X1088" s="548"/>
      <c r="Y1088" s="548"/>
      <c r="Z1088" s="548"/>
      <c r="AA1088" s="548"/>
      <c r="AB1088" s="548"/>
      <c r="AC1088" s="546"/>
      <c r="AD1088" s="553"/>
      <c r="AE1088" s="69" t="str">
        <f t="shared" si="405"/>
        <v>SL3-BC-RCP1</v>
      </c>
    </row>
    <row r="1089" spans="1:31" ht="15" customHeight="1" x14ac:dyDescent="0.25">
      <c r="B1089" s="254"/>
      <c r="C1089" s="57"/>
      <c r="D1089" s="59"/>
      <c r="E1089" s="38"/>
      <c r="F1089" s="38"/>
      <c r="G1089" s="38"/>
      <c r="I1089" s="38"/>
      <c r="J1089" s="22"/>
      <c r="O1089" s="78"/>
      <c r="P1089" s="36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  <c r="AA1089" s="38"/>
      <c r="AB1089" s="38"/>
      <c r="AC1089" s="57"/>
      <c r="AD1089" s="57"/>
    </row>
    <row r="1090" spans="1:31" s="36" customFormat="1" ht="15" customHeight="1" x14ac:dyDescent="0.25">
      <c r="A1090" s="543" t="s">
        <v>9</v>
      </c>
      <c r="B1090" s="253" t="s">
        <v>76</v>
      </c>
      <c r="C1090" s="146">
        <v>15</v>
      </c>
      <c r="D1090" s="66" t="s">
        <v>676</v>
      </c>
      <c r="E1090" s="66" t="s">
        <v>786</v>
      </c>
      <c r="F1090" s="29" t="str">
        <f>IFERROR(CONCATENATE(VLOOKUP(G1090,'LOOK-UP TABLES'!$E$9:$J$32,5,FALSE),C1090,D1090,VLOOKUP(G1090,'LOOK-UP TABLES'!$E$9:$J$32,6,FALSE),E1090),"")</f>
        <v>I_1504-00</v>
      </c>
      <c r="G1090" s="29" t="s">
        <v>1018</v>
      </c>
      <c r="H1090" s="26" t="str">
        <f>IFERROR(VLOOKUP(G1090,'LOOK-UP TABLES'!$E$9:$J$32,2,FALSE),"")</f>
        <v>DI</v>
      </c>
      <c r="I1090" s="29" t="str">
        <f>IFERROR(VLOOKUP(G1090,'LOOK-UP TABLES'!$E$9:$J$32,3,FALSE),"")</f>
        <v>120V</v>
      </c>
      <c r="J1090" s="26" t="s">
        <v>1373</v>
      </c>
      <c r="K1090" s="594" t="str">
        <f t="shared" ref="K1090:K1105" si="407">IF(J1090&lt;&gt;"",CONCATENATE(J1090,L1090),"SPARE")</f>
        <v>SL3-SP-LCS1-PB11</v>
      </c>
      <c r="L1090" s="67"/>
      <c r="M1090" s="143" t="str">
        <f>IF($J1090&lt;&gt;"",IF(VLOOKUP($J1090,INSTRUMENT_LIST!$L$10:$R$716,3,FALSE)=0,"",VLOOKUP($J1090,INSTRUMENT_LIST!$L$10:$R$716,3,FALSE)),"")</f>
        <v>Shiploader 3</v>
      </c>
      <c r="N1090" s="143" t="str">
        <f>IF($J1090&lt;&gt;"",IF(VLOOKUP($J1090,INSTRUMENT_LIST!$L$10:$R$716,4,FALSE)=0,"",VLOOKUP($J1090,INSTRUMENT_LIST!$L$10:$R$716,4,FALSE)),"")&amp;" "&amp;IF($J1090&lt;&gt;"",IF(VLOOKUP($J1090,INSTRUMENT_LIST!$L$10:$R$716,5,FALSE)=0,"",SUBSTITUTE(VLOOKUP($J1090,INSTRUMENT_LIST!$L$10:$R$716,5,FALSE),"LOCAL CONTROL STATION","LCS")),"")</f>
        <v>Spout LCS Coal Spout</v>
      </c>
      <c r="O1090" s="143" t="str">
        <f>IF($J1090&lt;&gt;"",IF(VLOOKUP($J1090,INSTRUMENT_LIST!$L$10:$R$716,6,FALSE)=0,"",VLOOKUP($J1090,INSTRUMENT_LIST!$L$10:$R$716,6,FALSE)),"")</f>
        <v>Spoon Retract</v>
      </c>
      <c r="P1090" s="143" t="str">
        <f>IF($J1090&lt;&gt;"",IF(VLOOKUP($J1090,INSTRUMENT_LIST!$L$10:$R$716,7,FALSE)=0,"",VLOOKUP($J1090,INSTRUMENT_LIST!$L$10:$R$716,7,FALSE)),"")</f>
        <v>Push Button</v>
      </c>
      <c r="Q1090" s="143" t="str">
        <f t="shared" ref="Q1090:Q1105" si="408">CONCATENATE(M1090,IF(M1090&lt;&gt;""," ",""),N1090,IF(N1090&lt;&gt;""," ",""),O1090,IF(O1090&lt;&gt;""," ",""),P1090,IF(P1090&lt;&gt;""," ",""))</f>
        <v xml:space="preserve">Shiploader 3 Spout LCS Coal Spout Spoon Retract Push Button </v>
      </c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68" t="str">
        <f t="shared" ref="AB1090:AB1105" si="409">IF((OR(H1090="AI",H1090="AO")),CONCATENATE(H1090,"_",C1090,D1090,"_CH[",E1090,"]"),CONCATENATE(H1090,"_",C1090,D1090,".",E1090))</f>
        <v>DI_1504.00</v>
      </c>
      <c r="AC1090" s="26"/>
      <c r="AD1090" s="26"/>
      <c r="AE1090" s="69" t="str">
        <f t="shared" ref="AE1090:AE1106" si="410">B1090</f>
        <v>SL3-BC-RCP1</v>
      </c>
    </row>
    <row r="1091" spans="1:31" s="36" customFormat="1" ht="15" customHeight="1" x14ac:dyDescent="0.25">
      <c r="A1091" s="543" t="s">
        <v>9</v>
      </c>
      <c r="B1091" s="253" t="s">
        <v>76</v>
      </c>
      <c r="C1091" s="146">
        <v>15</v>
      </c>
      <c r="D1091" s="66" t="str">
        <f t="shared" ref="D1091:D1105" si="411">D1090</f>
        <v>04</v>
      </c>
      <c r="E1091" s="66" t="s">
        <v>645</v>
      </c>
      <c r="F1091" s="29" t="str">
        <f>IFERROR(CONCATENATE(VLOOKUP(G1091,'LOOK-UP TABLES'!$E$9:$J$32,5,FALSE),C1091,D1091,VLOOKUP(G1091,'LOOK-UP TABLES'!$E$9:$J$32,6,FALSE),E1091),"")</f>
        <v>I_1504-01</v>
      </c>
      <c r="G1091" s="29" t="s">
        <v>1018</v>
      </c>
      <c r="H1091" s="26" t="str">
        <f>IFERROR(VLOOKUP(G1091,'LOOK-UP TABLES'!$E$9:$J$32,2,FALSE),"")</f>
        <v>DI</v>
      </c>
      <c r="I1091" s="29" t="str">
        <f>IFERROR(VLOOKUP(G1091,'LOOK-UP TABLES'!$E$9:$J$32,3,FALSE),"")</f>
        <v>120V</v>
      </c>
      <c r="J1091" s="26" t="s">
        <v>1374</v>
      </c>
      <c r="K1091" s="594" t="str">
        <f t="shared" si="407"/>
        <v>SL3-SP-LCS1-PB12</v>
      </c>
      <c r="L1091" s="67"/>
      <c r="M1091" s="143" t="str">
        <f>IF($J1091&lt;&gt;"",IF(VLOOKUP($J1091,INSTRUMENT_LIST!$L$10:$R$716,3,FALSE)=0,"",VLOOKUP($J1091,INSTRUMENT_LIST!$L$10:$R$716,3,FALSE)),"")</f>
        <v>Shiploader 3</v>
      </c>
      <c r="N1091" s="143" t="str">
        <f>IF($J1091&lt;&gt;"",IF(VLOOKUP($J1091,INSTRUMENT_LIST!$L$10:$R$716,4,FALSE)=0,"",VLOOKUP($J1091,INSTRUMENT_LIST!$L$10:$R$716,4,FALSE)),"")&amp;" "&amp;IF($J1091&lt;&gt;"",IF(VLOOKUP($J1091,INSTRUMENT_LIST!$L$10:$R$716,5,FALSE)=0,"",SUBSTITUTE(VLOOKUP($J1091,INSTRUMENT_LIST!$L$10:$R$716,5,FALSE),"LOCAL CONTROL STATION","LCS")),"")</f>
        <v>Spout LCS Coal Spout</v>
      </c>
      <c r="O1091" s="143" t="str">
        <f>IF($J1091&lt;&gt;"",IF(VLOOKUP($J1091,INSTRUMENT_LIST!$L$10:$R$716,6,FALSE)=0,"",VLOOKUP($J1091,INSTRUMENT_LIST!$L$10:$R$716,6,FALSE)),"")</f>
        <v>Spoon Overtravel Bypass</v>
      </c>
      <c r="P1091" s="143" t="str">
        <f>IF($J1091&lt;&gt;"",IF(VLOOKUP($J1091,INSTRUMENT_LIST!$L$10:$R$716,7,FALSE)=0,"",VLOOKUP($J1091,INSTRUMENT_LIST!$L$10:$R$716,7,FALSE)),"")</f>
        <v>Push Button</v>
      </c>
      <c r="Q1091" s="143" t="str">
        <f t="shared" si="408"/>
        <v xml:space="preserve">Shiploader 3 Spout LCS Coal Spout Spoon Overtravel Bypass Push Button </v>
      </c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68" t="str">
        <f t="shared" si="409"/>
        <v>DI_1504.01</v>
      </c>
      <c r="AC1091" s="26"/>
      <c r="AD1091" s="26"/>
      <c r="AE1091" s="69" t="str">
        <f t="shared" si="410"/>
        <v>SL3-BC-RCP1</v>
      </c>
    </row>
    <row r="1092" spans="1:31" s="36" customFormat="1" ht="15" customHeight="1" x14ac:dyDescent="0.25">
      <c r="A1092" s="543" t="s">
        <v>9</v>
      </c>
      <c r="B1092" s="253" t="s">
        <v>76</v>
      </c>
      <c r="C1092" s="146">
        <v>15</v>
      </c>
      <c r="D1092" s="66" t="str">
        <f t="shared" si="411"/>
        <v>04</v>
      </c>
      <c r="E1092" s="66" t="s">
        <v>660</v>
      </c>
      <c r="F1092" s="29" t="str">
        <f>IFERROR(CONCATENATE(VLOOKUP(G1092,'LOOK-UP TABLES'!$E$9:$J$32,5,FALSE),C1092,D1092,VLOOKUP(G1092,'LOOK-UP TABLES'!$E$9:$J$32,6,FALSE),E1092),"")</f>
        <v>I_1504-02</v>
      </c>
      <c r="G1092" s="29" t="s">
        <v>1018</v>
      </c>
      <c r="H1092" s="26" t="str">
        <f>IFERROR(VLOOKUP(G1092,'LOOK-UP TABLES'!$E$9:$J$32,2,FALSE),"")</f>
        <v>DI</v>
      </c>
      <c r="I1092" s="29" t="str">
        <f>IFERROR(VLOOKUP(G1092,'LOOK-UP TABLES'!$E$9:$J$32,3,FALSE),"")</f>
        <v>120V</v>
      </c>
      <c r="J1092" s="26" t="s">
        <v>1375</v>
      </c>
      <c r="K1092" s="594" t="str">
        <f t="shared" si="407"/>
        <v>SL3-SP-LCS1-PB13</v>
      </c>
      <c r="L1092" s="67"/>
      <c r="M1092" s="143" t="str">
        <f>IF($J1092&lt;&gt;"",IF(VLOOKUP($J1092,INSTRUMENT_LIST!$L$10:$R$716,3,FALSE)=0,"",VLOOKUP($J1092,INSTRUMENT_LIST!$L$10:$R$716,3,FALSE)),"")</f>
        <v>Shiploader 3</v>
      </c>
      <c r="N1092" s="143" t="str">
        <f>IF($J1092&lt;&gt;"",IF(VLOOKUP($J1092,INSTRUMENT_LIST!$L$10:$R$716,4,FALSE)=0,"",VLOOKUP($J1092,INSTRUMENT_LIST!$L$10:$R$716,4,FALSE)),"")&amp;" "&amp;IF($J1092&lt;&gt;"",IF(VLOOKUP($J1092,INSTRUMENT_LIST!$L$10:$R$716,5,FALSE)=0,"",SUBSTITUTE(VLOOKUP($J1092,INSTRUMENT_LIST!$L$10:$R$716,5,FALSE),"LOCAL CONTROL STATION","LCS")),"")</f>
        <v>Spout LCS Potash Spout</v>
      </c>
      <c r="O1092" s="143" t="str">
        <f>IF($J1092&lt;&gt;"",IF(VLOOKUP($J1092,INSTRUMENT_LIST!$L$10:$R$716,6,FALSE)=0,"",VLOOKUP($J1092,INSTRUMENT_LIST!$L$10:$R$716,6,FALSE)),"")</f>
        <v>Hoist Raise</v>
      </c>
      <c r="P1092" s="143" t="str">
        <f>IF($J1092&lt;&gt;"",IF(VLOOKUP($J1092,INSTRUMENT_LIST!$L$10:$R$716,7,FALSE)=0,"",VLOOKUP($J1092,INSTRUMENT_LIST!$L$10:$R$716,7,FALSE)),"")</f>
        <v>Push Button</v>
      </c>
      <c r="Q1092" s="143" t="str">
        <f t="shared" si="408"/>
        <v xml:space="preserve">Shiploader 3 Spout LCS Potash Spout Hoist Raise Push Button </v>
      </c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68" t="str">
        <f t="shared" si="409"/>
        <v>DI_1504.02</v>
      </c>
      <c r="AC1092" s="26"/>
      <c r="AD1092" s="26"/>
      <c r="AE1092" s="69" t="str">
        <f t="shared" si="410"/>
        <v>SL3-BC-RCP1</v>
      </c>
    </row>
    <row r="1093" spans="1:31" s="36" customFormat="1" ht="15" customHeight="1" x14ac:dyDescent="0.25">
      <c r="A1093" s="543" t="s">
        <v>9</v>
      </c>
      <c r="B1093" s="253" t="s">
        <v>76</v>
      </c>
      <c r="C1093" s="146">
        <v>15</v>
      </c>
      <c r="D1093" s="66" t="str">
        <f t="shared" si="411"/>
        <v>04</v>
      </c>
      <c r="E1093" s="66" t="s">
        <v>661</v>
      </c>
      <c r="F1093" s="29" t="str">
        <f>IFERROR(CONCATENATE(VLOOKUP(G1093,'LOOK-UP TABLES'!$E$9:$J$32,5,FALSE),C1093,D1093,VLOOKUP(G1093,'LOOK-UP TABLES'!$E$9:$J$32,6,FALSE),E1093),"")</f>
        <v>I_1504-03</v>
      </c>
      <c r="G1093" s="29" t="s">
        <v>1018</v>
      </c>
      <c r="H1093" s="26" t="str">
        <f>IFERROR(VLOOKUP(G1093,'LOOK-UP TABLES'!$E$9:$J$32,2,FALSE),"")</f>
        <v>DI</v>
      </c>
      <c r="I1093" s="29" t="str">
        <f>IFERROR(VLOOKUP(G1093,'LOOK-UP TABLES'!$E$9:$J$32,3,FALSE),"")</f>
        <v>120V</v>
      </c>
      <c r="J1093" s="26" t="s">
        <v>1376</v>
      </c>
      <c r="K1093" s="594" t="str">
        <f t="shared" si="407"/>
        <v>SL3-SP-LCS1-PB14</v>
      </c>
      <c r="L1093" s="67"/>
      <c r="M1093" s="143" t="str">
        <f>IF($J1093&lt;&gt;"",IF(VLOOKUP($J1093,INSTRUMENT_LIST!$L$10:$R$716,3,FALSE)=0,"",VLOOKUP($J1093,INSTRUMENT_LIST!$L$10:$R$716,3,FALSE)),"")</f>
        <v>Shiploader 3</v>
      </c>
      <c r="N1093" s="143" t="str">
        <f>IF($J1093&lt;&gt;"",IF(VLOOKUP($J1093,INSTRUMENT_LIST!$L$10:$R$716,4,FALSE)=0,"",VLOOKUP($J1093,INSTRUMENT_LIST!$L$10:$R$716,4,FALSE)),"")&amp;" "&amp;IF($J1093&lt;&gt;"",IF(VLOOKUP($J1093,INSTRUMENT_LIST!$L$10:$R$716,5,FALSE)=0,"",SUBSTITUTE(VLOOKUP($J1093,INSTRUMENT_LIST!$L$10:$R$716,5,FALSE),"LOCAL CONTROL STATION","LCS")),"")</f>
        <v>Spout LCS Potash Spout</v>
      </c>
      <c r="O1093" s="143" t="str">
        <f>IF($J1093&lt;&gt;"",IF(VLOOKUP($J1093,INSTRUMENT_LIST!$L$10:$R$716,6,FALSE)=0,"",VLOOKUP($J1093,INSTRUMENT_LIST!$L$10:$R$716,6,FALSE)),"")</f>
        <v>Hoist Lower</v>
      </c>
      <c r="P1093" s="143" t="str">
        <f>IF($J1093&lt;&gt;"",IF(VLOOKUP($J1093,INSTRUMENT_LIST!$L$10:$R$716,7,FALSE)=0,"",VLOOKUP($J1093,INSTRUMENT_LIST!$L$10:$R$716,7,FALSE)),"")</f>
        <v>Push Button</v>
      </c>
      <c r="Q1093" s="143" t="str">
        <f t="shared" si="408"/>
        <v xml:space="preserve">Shiploader 3 Spout LCS Potash Spout Hoist Lower Push Button </v>
      </c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68" t="str">
        <f t="shared" si="409"/>
        <v>DI_1504.03</v>
      </c>
      <c r="AC1093" s="26"/>
      <c r="AD1093" s="26"/>
      <c r="AE1093" s="69" t="str">
        <f t="shared" si="410"/>
        <v>SL3-BC-RCP1</v>
      </c>
    </row>
    <row r="1094" spans="1:31" s="36" customFormat="1" ht="15" customHeight="1" x14ac:dyDescent="0.25">
      <c r="A1094" s="543" t="s">
        <v>9</v>
      </c>
      <c r="B1094" s="253" t="s">
        <v>76</v>
      </c>
      <c r="C1094" s="146">
        <v>15</v>
      </c>
      <c r="D1094" s="66" t="str">
        <f t="shared" si="411"/>
        <v>04</v>
      </c>
      <c r="E1094" s="66" t="s">
        <v>676</v>
      </c>
      <c r="F1094" s="29" t="str">
        <f>IFERROR(CONCATENATE(VLOOKUP(G1094,'LOOK-UP TABLES'!$E$9:$J$32,5,FALSE),C1094,D1094,VLOOKUP(G1094,'LOOK-UP TABLES'!$E$9:$J$32,6,FALSE),E1094),"")</f>
        <v>I_1504-04</v>
      </c>
      <c r="G1094" s="29" t="s">
        <v>1018</v>
      </c>
      <c r="H1094" s="26" t="str">
        <f>IFERROR(VLOOKUP(G1094,'LOOK-UP TABLES'!$E$9:$J$32,2,FALSE),"")</f>
        <v>DI</v>
      </c>
      <c r="I1094" s="29" t="str">
        <f>IFERROR(VLOOKUP(G1094,'LOOK-UP TABLES'!$E$9:$J$32,3,FALSE),"")</f>
        <v>120V</v>
      </c>
      <c r="J1094" s="26" t="s">
        <v>1377</v>
      </c>
      <c r="K1094" s="594" t="str">
        <f t="shared" si="407"/>
        <v>SL3-SP-LCS1-PB15</v>
      </c>
      <c r="L1094" s="67"/>
      <c r="M1094" s="143" t="str">
        <f>IF($J1094&lt;&gt;"",IF(VLOOKUP($J1094,INSTRUMENT_LIST!$L$10:$R$716,3,FALSE)=0,"",VLOOKUP($J1094,INSTRUMENT_LIST!$L$10:$R$716,3,FALSE)),"")</f>
        <v>Shiploader 3</v>
      </c>
      <c r="N1094" s="143" t="str">
        <f>IF($J1094&lt;&gt;"",IF(VLOOKUP($J1094,INSTRUMENT_LIST!$L$10:$R$716,4,FALSE)=0,"",VLOOKUP($J1094,INSTRUMENT_LIST!$L$10:$R$716,4,FALSE)),"")&amp;" "&amp;IF($J1094&lt;&gt;"",IF(VLOOKUP($J1094,INSTRUMENT_LIST!$L$10:$R$716,5,FALSE)=0,"",SUBSTITUTE(VLOOKUP($J1094,INSTRUMENT_LIST!$L$10:$R$716,5,FALSE),"LOCAL CONTROL STATION","LCS")),"")</f>
        <v>Spout LCS Potash Spout</v>
      </c>
      <c r="O1094" s="143" t="str">
        <f>IF($J1094&lt;&gt;"",IF(VLOOKUP($J1094,INSTRUMENT_LIST!$L$10:$R$716,6,FALSE)=0,"",VLOOKUP($J1094,INSTRUMENT_LIST!$L$10:$R$716,6,FALSE)),"")</f>
        <v>Hoist Overtravel Bypass</v>
      </c>
      <c r="P1094" s="143" t="str">
        <f>IF($J1094&lt;&gt;"",IF(VLOOKUP($J1094,INSTRUMENT_LIST!$L$10:$R$716,7,FALSE)=0,"",VLOOKUP($J1094,INSTRUMENT_LIST!$L$10:$R$716,7,FALSE)),"")</f>
        <v>Push Button</v>
      </c>
      <c r="Q1094" s="143" t="str">
        <f t="shared" si="408"/>
        <v xml:space="preserve">Shiploader 3 Spout LCS Potash Spout Hoist Overtravel Bypass Push Button </v>
      </c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68" t="str">
        <f t="shared" si="409"/>
        <v>DI_1504.04</v>
      </c>
      <c r="AC1094" s="26"/>
      <c r="AD1094" s="26"/>
      <c r="AE1094" s="69" t="str">
        <f t="shared" si="410"/>
        <v>SL3-BC-RCP1</v>
      </c>
    </row>
    <row r="1095" spans="1:31" s="36" customFormat="1" ht="15" customHeight="1" x14ac:dyDescent="0.25">
      <c r="A1095" s="543" t="s">
        <v>9</v>
      </c>
      <c r="B1095" s="253" t="s">
        <v>76</v>
      </c>
      <c r="C1095" s="146">
        <v>15</v>
      </c>
      <c r="D1095" s="66" t="str">
        <f t="shared" si="411"/>
        <v>04</v>
      </c>
      <c r="E1095" s="66" t="s">
        <v>678</v>
      </c>
      <c r="F1095" s="29" t="str">
        <f>IFERROR(CONCATENATE(VLOOKUP(G1095,'LOOK-UP TABLES'!$E$9:$J$32,5,FALSE),C1095,D1095,VLOOKUP(G1095,'LOOK-UP TABLES'!$E$9:$J$32,6,FALSE),E1095),"")</f>
        <v>I_1504-05</v>
      </c>
      <c r="G1095" s="29" t="s">
        <v>1018</v>
      </c>
      <c r="H1095" s="26" t="str">
        <f>IFERROR(VLOOKUP(G1095,'LOOK-UP TABLES'!$E$9:$J$32,2,FALSE),"")</f>
        <v>DI</v>
      </c>
      <c r="I1095" s="29" t="str">
        <f>IFERROR(VLOOKUP(G1095,'LOOK-UP TABLES'!$E$9:$J$32,3,FALSE),"")</f>
        <v>120V</v>
      </c>
      <c r="J1095" s="21"/>
      <c r="K1095" s="26" t="str">
        <f t="shared" si="407"/>
        <v>SPARE</v>
      </c>
      <c r="L1095" s="67"/>
      <c r="M1095" s="143" t="str">
        <f>IF($J1095&lt;&gt;"",IF(VLOOKUP($J1095,INSTRUMENT_LIST!$L$10:$R$716,3,FALSE)=0,"",VLOOKUP($J1095,INSTRUMENT_LIST!$L$10:$R$716,3,FALSE)),"")</f>
        <v/>
      </c>
      <c r="N1095" s="143" t="str">
        <f>IF($J1095&lt;&gt;"",IF(VLOOKUP($J1095,INSTRUMENT_LIST!$L$10:$R$716,4,FALSE)=0,"",VLOOKUP($J1095,INSTRUMENT_LIST!$L$10:$R$716,4,FALSE)),"")&amp;" "&amp;IF($J1095&lt;&gt;"",IF(VLOOKUP($J1095,INSTRUMENT_LIST!$L$10:$R$716,5,FALSE)=0,"",SUBSTITUTE(VLOOKUP($J1095,INSTRUMENT_LIST!$L$10:$R$716,5,FALSE),"LOCAL CONTROL STATION","LCS")),"")</f>
        <v xml:space="preserve"> </v>
      </c>
      <c r="O1095" s="143" t="str">
        <f>IF($J1095&lt;&gt;"",IF(VLOOKUP($J1095,INSTRUMENT_LIST!$L$10:$R$716,6,FALSE)=0,"",VLOOKUP($J1095,INSTRUMENT_LIST!$L$10:$R$716,6,FALSE)),"")</f>
        <v/>
      </c>
      <c r="P1095" s="143" t="str">
        <f>IF($J1095&lt;&gt;"",IF(VLOOKUP($J1095,INSTRUMENT_LIST!$L$10:$R$716,7,FALSE)=0,"",VLOOKUP($J1095,INSTRUMENT_LIST!$L$10:$R$716,7,FALSE)),"")</f>
        <v/>
      </c>
      <c r="Q1095" s="143" t="str">
        <f t="shared" si="408"/>
        <v xml:space="preserve">  </v>
      </c>
      <c r="R1095" s="143"/>
      <c r="S1095" s="143"/>
      <c r="T1095" s="143"/>
      <c r="U1095" s="143"/>
      <c r="V1095" s="143"/>
      <c r="W1095" s="143"/>
      <c r="X1095" s="143"/>
      <c r="Y1095" s="143"/>
      <c r="Z1095" s="143"/>
      <c r="AA1095" s="143"/>
      <c r="AB1095" s="68" t="str">
        <f t="shared" si="409"/>
        <v>DI_1504.05</v>
      </c>
      <c r="AC1095" s="26"/>
      <c r="AD1095" s="26"/>
      <c r="AE1095" s="69" t="str">
        <f t="shared" si="410"/>
        <v>SL3-BC-RCP1</v>
      </c>
    </row>
    <row r="1096" spans="1:31" s="36" customFormat="1" ht="15" customHeight="1" x14ac:dyDescent="0.25">
      <c r="A1096" s="543" t="s">
        <v>9</v>
      </c>
      <c r="B1096" s="253" t="s">
        <v>76</v>
      </c>
      <c r="C1096" s="146">
        <v>15</v>
      </c>
      <c r="D1096" s="66" t="str">
        <f t="shared" si="411"/>
        <v>04</v>
      </c>
      <c r="E1096" s="66" t="s">
        <v>679</v>
      </c>
      <c r="F1096" s="29" t="str">
        <f>IFERROR(CONCATENATE(VLOOKUP(G1096,'LOOK-UP TABLES'!$E$9:$J$32,5,FALSE),C1096,D1096,VLOOKUP(G1096,'LOOK-UP TABLES'!$E$9:$J$32,6,FALSE),E1096),"")</f>
        <v>I_1504-06</v>
      </c>
      <c r="G1096" s="29" t="s">
        <v>1018</v>
      </c>
      <c r="H1096" s="26" t="str">
        <f>IFERROR(VLOOKUP(G1096,'LOOK-UP TABLES'!$E$9:$J$32,2,FALSE),"")</f>
        <v>DI</v>
      </c>
      <c r="I1096" s="29" t="str">
        <f>IFERROR(VLOOKUP(G1096,'LOOK-UP TABLES'!$E$9:$J$32,3,FALSE),"")</f>
        <v>120V</v>
      </c>
      <c r="J1096" s="21"/>
      <c r="K1096" s="26" t="str">
        <f t="shared" si="407"/>
        <v>SPARE</v>
      </c>
      <c r="L1096" s="67"/>
      <c r="M1096" s="143" t="str">
        <f>IF($J1096&lt;&gt;"",IF(VLOOKUP($J1096,INSTRUMENT_LIST!$L$10:$R$716,3,FALSE)=0,"",VLOOKUP($J1096,INSTRUMENT_LIST!$L$10:$R$716,3,FALSE)),"")</f>
        <v/>
      </c>
      <c r="N1096" s="143" t="str">
        <f>IF($J1096&lt;&gt;"",IF(VLOOKUP($J1096,INSTRUMENT_LIST!$L$10:$R$716,4,FALSE)=0,"",VLOOKUP($J1096,INSTRUMENT_LIST!$L$10:$R$716,4,FALSE)),"")&amp;" "&amp;IF($J1096&lt;&gt;"",IF(VLOOKUP($J1096,INSTRUMENT_LIST!$L$10:$R$716,5,FALSE)=0,"",SUBSTITUTE(VLOOKUP($J1096,INSTRUMENT_LIST!$L$10:$R$716,5,FALSE),"LOCAL CONTROL STATION","LCS")),"")</f>
        <v xml:space="preserve"> </v>
      </c>
      <c r="O1096" s="143" t="str">
        <f>IF($J1096&lt;&gt;"",IF(VLOOKUP($J1096,INSTRUMENT_LIST!$L$10:$R$716,6,FALSE)=0,"",VLOOKUP($J1096,INSTRUMENT_LIST!$L$10:$R$716,6,FALSE)),"")</f>
        <v/>
      </c>
      <c r="P1096" s="143" t="str">
        <f>IF($J1096&lt;&gt;"",IF(VLOOKUP($J1096,INSTRUMENT_LIST!$L$10:$R$716,7,FALSE)=0,"",VLOOKUP($J1096,INSTRUMENT_LIST!$L$10:$R$716,7,FALSE)),"")</f>
        <v/>
      </c>
      <c r="Q1096" s="143" t="str">
        <f t="shared" si="408"/>
        <v xml:space="preserve">  </v>
      </c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68" t="str">
        <f t="shared" si="409"/>
        <v>DI_1504.06</v>
      </c>
      <c r="AC1096" s="26"/>
      <c r="AD1096" s="26"/>
      <c r="AE1096" s="69" t="str">
        <f t="shared" si="410"/>
        <v>SL3-BC-RCP1</v>
      </c>
    </row>
    <row r="1097" spans="1:31" s="36" customFormat="1" ht="15" customHeight="1" x14ac:dyDescent="0.25">
      <c r="A1097" s="543" t="s">
        <v>9</v>
      </c>
      <c r="B1097" s="253" t="s">
        <v>76</v>
      </c>
      <c r="C1097" s="146">
        <v>15</v>
      </c>
      <c r="D1097" s="66" t="str">
        <f t="shared" si="411"/>
        <v>04</v>
      </c>
      <c r="E1097" s="66" t="s">
        <v>680</v>
      </c>
      <c r="F1097" s="29" t="str">
        <f>IFERROR(CONCATENATE(VLOOKUP(G1097,'LOOK-UP TABLES'!$E$9:$J$32,5,FALSE),C1097,D1097,VLOOKUP(G1097,'LOOK-UP TABLES'!$E$9:$J$32,6,FALSE),E1097),"")</f>
        <v>I_1504-07</v>
      </c>
      <c r="G1097" s="29" t="s">
        <v>1018</v>
      </c>
      <c r="H1097" s="26" t="str">
        <f>IFERROR(VLOOKUP(G1097,'LOOK-UP TABLES'!$E$9:$J$32,2,FALSE),"")</f>
        <v>DI</v>
      </c>
      <c r="I1097" s="29" t="str">
        <f>IFERROR(VLOOKUP(G1097,'LOOK-UP TABLES'!$E$9:$J$32,3,FALSE),"")</f>
        <v>120V</v>
      </c>
      <c r="J1097" s="21"/>
      <c r="K1097" s="26" t="str">
        <f t="shared" si="407"/>
        <v>SPARE</v>
      </c>
      <c r="L1097" s="67"/>
      <c r="M1097" s="143" t="str">
        <f>IF($J1097&lt;&gt;"",IF(VLOOKUP($J1097,INSTRUMENT_LIST!$L$10:$R$716,3,FALSE)=0,"",VLOOKUP($J1097,INSTRUMENT_LIST!$L$10:$R$716,3,FALSE)),"")</f>
        <v/>
      </c>
      <c r="N1097" s="143" t="str">
        <f>IF($J1097&lt;&gt;"",IF(VLOOKUP($J1097,INSTRUMENT_LIST!$L$10:$R$716,4,FALSE)=0,"",VLOOKUP($J1097,INSTRUMENT_LIST!$L$10:$R$716,4,FALSE)),"")&amp;" "&amp;IF($J1097&lt;&gt;"",IF(VLOOKUP($J1097,INSTRUMENT_LIST!$L$10:$R$716,5,FALSE)=0,"",SUBSTITUTE(VLOOKUP($J1097,INSTRUMENT_LIST!$L$10:$R$716,5,FALSE),"LOCAL CONTROL STATION","LCS")),"")</f>
        <v xml:space="preserve"> </v>
      </c>
      <c r="O1097" s="143" t="str">
        <f>IF($J1097&lt;&gt;"",IF(VLOOKUP($J1097,INSTRUMENT_LIST!$L$10:$R$716,6,FALSE)=0,"",VLOOKUP($J1097,INSTRUMENT_LIST!$L$10:$R$716,6,FALSE)),"")</f>
        <v/>
      </c>
      <c r="P1097" s="143" t="str">
        <f>IF($J1097&lt;&gt;"",IF(VLOOKUP($J1097,INSTRUMENT_LIST!$L$10:$R$716,7,FALSE)=0,"",VLOOKUP($J1097,INSTRUMENT_LIST!$L$10:$R$716,7,FALSE)),"")</f>
        <v/>
      </c>
      <c r="Q1097" s="143" t="str">
        <f t="shared" si="408"/>
        <v xml:space="preserve">  </v>
      </c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68" t="str">
        <f t="shared" si="409"/>
        <v>DI_1504.07</v>
      </c>
      <c r="AC1097" s="26"/>
      <c r="AD1097" s="26"/>
      <c r="AE1097" s="69" t="str">
        <f t="shared" si="410"/>
        <v>SL3-BC-RCP1</v>
      </c>
    </row>
    <row r="1098" spans="1:31" s="36" customFormat="1" ht="15" customHeight="1" x14ac:dyDescent="0.25">
      <c r="A1098" s="543" t="s">
        <v>9</v>
      </c>
      <c r="B1098" s="253" t="s">
        <v>76</v>
      </c>
      <c r="C1098" s="146">
        <v>15</v>
      </c>
      <c r="D1098" s="66" t="str">
        <f t="shared" si="411"/>
        <v>04</v>
      </c>
      <c r="E1098" s="66" t="s">
        <v>682</v>
      </c>
      <c r="F1098" s="29" t="str">
        <f>IFERROR(CONCATENATE(VLOOKUP(G1098,'LOOK-UP TABLES'!$E$9:$J$32,5,FALSE),C1098,D1098,VLOOKUP(G1098,'LOOK-UP TABLES'!$E$9:$J$32,6,FALSE),E1098),"")</f>
        <v>I_1504-08</v>
      </c>
      <c r="G1098" s="29" t="s">
        <v>1018</v>
      </c>
      <c r="H1098" s="26" t="str">
        <f>IFERROR(VLOOKUP(G1098,'LOOK-UP TABLES'!$E$9:$J$32,2,FALSE),"")</f>
        <v>DI</v>
      </c>
      <c r="I1098" s="29" t="str">
        <f>IFERROR(VLOOKUP(G1098,'LOOK-UP TABLES'!$E$9:$J$32,3,FALSE),"")</f>
        <v>120V</v>
      </c>
      <c r="J1098" s="138" t="s">
        <v>1378</v>
      </c>
      <c r="K1098" s="594" t="str">
        <f t="shared" si="407"/>
        <v>SL3-BC-LSHH1</v>
      </c>
      <c r="L1098" s="67"/>
      <c r="M1098" s="143" t="str">
        <f>IF($J1098&lt;&gt;"",IF(VLOOKUP($J1098,INSTRUMENT_LIST!$L$10:$R$716,3,FALSE)=0,"",VLOOKUP($J1098,INSTRUMENT_LIST!$L$10:$R$716,3,FALSE)),"")</f>
        <v>Shiploader 3</v>
      </c>
      <c r="N1098" s="143" t="str">
        <f>IF($J1098&lt;&gt;"",IF(VLOOKUP($J1098,INSTRUMENT_LIST!$L$10:$R$716,4,FALSE)=0,"",VLOOKUP($J1098,INSTRUMENT_LIST!$L$10:$R$716,4,FALSE)),"")&amp;" "&amp;IF($J1098&lt;&gt;"",IF(VLOOKUP($J1098,INSTRUMENT_LIST!$L$10:$R$716,5,FALSE)=0,"",SUBSTITUTE(VLOOKUP($J1098,INSTRUMENT_LIST!$L$10:$R$716,5,FALSE),"LOCAL CONTROL STATION","LCS")),"")</f>
        <v>Boom Conveyor Head Chute</v>
      </c>
      <c r="O1098" s="143" t="str">
        <f>IF($J1098&lt;&gt;"",IF(VLOOKUP($J1098,INSTRUMENT_LIST!$L$10:$R$716,6,FALSE)=0,"",VLOOKUP($J1098,INSTRUMENT_LIST!$L$10:$R$716,6,FALSE)),"")</f>
        <v>Plugged Chute</v>
      </c>
      <c r="P1098" s="143" t="str">
        <f>IF($J1098&lt;&gt;"",IF(VLOOKUP($J1098,INSTRUMENT_LIST!$L$10:$R$716,7,FALSE)=0,"",VLOOKUP($J1098,INSTRUMENT_LIST!$L$10:$R$716,7,FALSE)),"")</f>
        <v>Tilt Switch</v>
      </c>
      <c r="Q1098" s="143" t="str">
        <f t="shared" si="408"/>
        <v xml:space="preserve">Shiploader 3 Boom Conveyor Head Chute Plugged Chute Tilt Switch </v>
      </c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68" t="str">
        <f t="shared" si="409"/>
        <v>DI_1504.08</v>
      </c>
      <c r="AC1098" s="26"/>
      <c r="AD1098" s="26"/>
      <c r="AE1098" s="69" t="str">
        <f t="shared" si="410"/>
        <v>SL3-BC-RCP1</v>
      </c>
    </row>
    <row r="1099" spans="1:31" s="36" customFormat="1" ht="15" customHeight="1" x14ac:dyDescent="0.25">
      <c r="A1099" s="543" t="s">
        <v>9</v>
      </c>
      <c r="B1099" s="253" t="s">
        <v>76</v>
      </c>
      <c r="C1099" s="146">
        <v>15</v>
      </c>
      <c r="D1099" s="66" t="str">
        <f t="shared" si="411"/>
        <v>04</v>
      </c>
      <c r="E1099" s="66" t="s">
        <v>683</v>
      </c>
      <c r="F1099" s="29" t="str">
        <f>IFERROR(CONCATENATE(VLOOKUP(G1099,'LOOK-UP TABLES'!$E$9:$J$32,5,FALSE),C1099,D1099,VLOOKUP(G1099,'LOOK-UP TABLES'!$E$9:$J$32,6,FALSE),E1099),"")</f>
        <v>I_1504-09</v>
      </c>
      <c r="G1099" s="29" t="s">
        <v>1018</v>
      </c>
      <c r="H1099" s="26" t="str">
        <f>IFERROR(VLOOKUP(G1099,'LOOK-UP TABLES'!$E$9:$J$32,2,FALSE),"")</f>
        <v>DI</v>
      </c>
      <c r="I1099" s="29" t="str">
        <f>IFERROR(VLOOKUP(G1099,'LOOK-UP TABLES'!$E$9:$J$32,3,FALSE),"")</f>
        <v>120V</v>
      </c>
      <c r="J1099" s="21" t="s">
        <v>1379</v>
      </c>
      <c r="K1099" s="594" t="str">
        <f t="shared" si="407"/>
        <v>SL3-BC-ZLS01</v>
      </c>
      <c r="L1099" s="67"/>
      <c r="M1099" s="143" t="str">
        <f>IF($J1099&lt;&gt;"",IF(VLOOKUP($J1099,INSTRUMENT_LIST!$L$10:$R$716,3,FALSE)=0,"",VLOOKUP($J1099,INSTRUMENT_LIST!$L$10:$R$716,3,FALSE)),"")</f>
        <v>Shiploader 3</v>
      </c>
      <c r="N1099" s="143" t="str">
        <f>IF($J1099&lt;&gt;"",IF(VLOOKUP($J1099,INSTRUMENT_LIST!$L$10:$R$716,4,FALSE)=0,"",VLOOKUP($J1099,INSTRUMENT_LIST!$L$10:$R$716,4,FALSE)),"")&amp;" "&amp;IF($J1099&lt;&gt;"",IF(VLOOKUP($J1099,INSTRUMENT_LIST!$L$10:$R$716,5,FALSE)=0,"",SUBSTITUTE(VLOOKUP($J1099,INSTRUMENT_LIST!$L$10:$R$716,5,FALSE),"LOCAL CONTROL STATION","LCS")),"")</f>
        <v>Boom Washdown Limit switch</v>
      </c>
      <c r="O1099" s="143" t="str">
        <f>IF($J1099&lt;&gt;"",IF(VLOOKUP($J1099,INSTRUMENT_LIST!$L$10:$R$716,6,FALSE)=0,"",VLOOKUP($J1099,INSTRUMENT_LIST!$L$10:$R$716,6,FALSE)),"")</f>
        <v>for camlock connection</v>
      </c>
      <c r="P1099" s="143" t="str">
        <f>IF($J1099&lt;&gt;"",IF(VLOOKUP($J1099,INSTRUMENT_LIST!$L$10:$R$716,7,FALSE)=0,"",VLOOKUP($J1099,INSTRUMENT_LIST!$L$10:$R$716,7,FALSE)),"")</f>
        <v/>
      </c>
      <c r="Q1099" s="143" t="str">
        <f t="shared" si="408"/>
        <v xml:space="preserve">Shiploader 3 Boom Washdown Limit switch for camlock connection </v>
      </c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68" t="str">
        <f t="shared" si="409"/>
        <v>DI_1504.09</v>
      </c>
      <c r="AC1099" s="26"/>
      <c r="AD1099" s="26"/>
      <c r="AE1099" s="69" t="str">
        <f t="shared" si="410"/>
        <v>SL3-BC-RCP1</v>
      </c>
    </row>
    <row r="1100" spans="1:31" s="36" customFormat="1" ht="15" customHeight="1" x14ac:dyDescent="0.25">
      <c r="A1100" s="543" t="s">
        <v>9</v>
      </c>
      <c r="B1100" s="253" t="s">
        <v>76</v>
      </c>
      <c r="C1100" s="146">
        <v>15</v>
      </c>
      <c r="D1100" s="66" t="str">
        <f t="shared" si="411"/>
        <v>04</v>
      </c>
      <c r="E1100" s="66" t="s">
        <v>582</v>
      </c>
      <c r="F1100" s="29" t="str">
        <f>IFERROR(CONCATENATE(VLOOKUP(G1100,'LOOK-UP TABLES'!$E$9:$J$32,5,FALSE),C1100,D1100,VLOOKUP(G1100,'LOOK-UP TABLES'!$E$9:$J$32,6,FALSE),E1100),"")</f>
        <v>I_1504-10</v>
      </c>
      <c r="G1100" s="29" t="s">
        <v>1018</v>
      </c>
      <c r="H1100" s="26" t="str">
        <f>IFERROR(VLOOKUP(G1100,'LOOK-UP TABLES'!$E$9:$J$32,2,FALSE),"")</f>
        <v>DI</v>
      </c>
      <c r="I1100" s="29" t="str">
        <f>IFERROR(VLOOKUP(G1100,'LOOK-UP TABLES'!$E$9:$J$32,3,FALSE),"")</f>
        <v>120V</v>
      </c>
      <c r="J1100" s="21"/>
      <c r="K1100" s="26" t="str">
        <f t="shared" si="407"/>
        <v>SPARE</v>
      </c>
      <c r="L1100" s="67"/>
      <c r="M1100" s="143" t="str">
        <f>IF($J1100&lt;&gt;"",IF(VLOOKUP($J1100,INSTRUMENT_LIST!$L$10:$R$716,3,FALSE)=0,"",VLOOKUP($J1100,INSTRUMENT_LIST!$L$10:$R$716,3,FALSE)),"")</f>
        <v/>
      </c>
      <c r="N1100" s="143" t="str">
        <f>IF($J1100&lt;&gt;"",IF(VLOOKUP($J1100,INSTRUMENT_LIST!$L$10:$R$716,4,FALSE)=0,"",VLOOKUP($J1100,INSTRUMENT_LIST!$L$10:$R$716,4,FALSE)),"")&amp;" "&amp;IF($J1100&lt;&gt;"",IF(VLOOKUP($J1100,INSTRUMENT_LIST!$L$10:$R$716,5,FALSE)=0,"",SUBSTITUTE(VLOOKUP($J1100,INSTRUMENT_LIST!$L$10:$R$716,5,FALSE),"LOCAL CONTROL STATION","LCS")),"")</f>
        <v xml:space="preserve"> </v>
      </c>
      <c r="O1100" s="143" t="str">
        <f>IF($J1100&lt;&gt;"",IF(VLOOKUP($J1100,INSTRUMENT_LIST!$L$10:$R$716,6,FALSE)=0,"",VLOOKUP($J1100,INSTRUMENT_LIST!$L$10:$R$716,6,FALSE)),"")</f>
        <v/>
      </c>
      <c r="P1100" s="143" t="str">
        <f>IF($J1100&lt;&gt;"",IF(VLOOKUP($J1100,INSTRUMENT_LIST!$L$10:$R$716,7,FALSE)=0,"",VLOOKUP($J1100,INSTRUMENT_LIST!$L$10:$R$716,7,FALSE)),"")</f>
        <v/>
      </c>
      <c r="Q1100" s="143" t="str">
        <f t="shared" si="408"/>
        <v xml:space="preserve">  </v>
      </c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68" t="str">
        <f t="shared" si="409"/>
        <v>DI_1504.10</v>
      </c>
      <c r="AC1100" s="26"/>
      <c r="AD1100" s="26"/>
      <c r="AE1100" s="69" t="str">
        <f t="shared" si="410"/>
        <v>SL3-BC-RCP1</v>
      </c>
    </row>
    <row r="1101" spans="1:31" s="36" customFormat="1" ht="15" customHeight="1" x14ac:dyDescent="0.25">
      <c r="A1101" s="543" t="s">
        <v>9</v>
      </c>
      <c r="B1101" s="253" t="s">
        <v>76</v>
      </c>
      <c r="C1101" s="146">
        <v>15</v>
      </c>
      <c r="D1101" s="66" t="str">
        <f t="shared" si="411"/>
        <v>04</v>
      </c>
      <c r="E1101" s="66" t="s">
        <v>392</v>
      </c>
      <c r="F1101" s="29" t="str">
        <f>IFERROR(CONCATENATE(VLOOKUP(G1101,'LOOK-UP TABLES'!$E$9:$J$32,5,FALSE),C1101,D1101,VLOOKUP(G1101,'LOOK-UP TABLES'!$E$9:$J$32,6,FALSE),E1101),"")</f>
        <v>I_1504-11</v>
      </c>
      <c r="G1101" s="29" t="s">
        <v>1018</v>
      </c>
      <c r="H1101" s="26" t="str">
        <f>IFERROR(VLOOKUP(G1101,'LOOK-UP TABLES'!$E$9:$J$32,2,FALSE),"")</f>
        <v>DI</v>
      </c>
      <c r="I1101" s="29" t="str">
        <f>IFERROR(VLOOKUP(G1101,'LOOK-UP TABLES'!$E$9:$J$32,3,FALSE),"")</f>
        <v>120V</v>
      </c>
      <c r="J1101" s="21"/>
      <c r="K1101" s="26" t="str">
        <f t="shared" si="407"/>
        <v>SPARE</v>
      </c>
      <c r="L1101" s="67"/>
      <c r="M1101" s="143" t="str">
        <f>IF($J1101&lt;&gt;"",IF(VLOOKUP($J1101,INSTRUMENT_LIST!$L$10:$R$716,3,FALSE)=0,"",VLOOKUP($J1101,INSTRUMENT_LIST!$L$10:$R$716,3,FALSE)),"")</f>
        <v/>
      </c>
      <c r="N1101" s="143" t="str">
        <f>IF($J1101&lt;&gt;"",IF(VLOOKUP($J1101,INSTRUMENT_LIST!$L$10:$R$716,4,FALSE)=0,"",VLOOKUP($J1101,INSTRUMENT_LIST!$L$10:$R$716,4,FALSE)),"")&amp;" "&amp;IF($J1101&lt;&gt;"",IF(VLOOKUP($J1101,INSTRUMENT_LIST!$L$10:$R$716,5,FALSE)=0,"",SUBSTITUTE(VLOOKUP($J1101,INSTRUMENT_LIST!$L$10:$R$716,5,FALSE),"LOCAL CONTROL STATION","LCS")),"")</f>
        <v xml:space="preserve"> </v>
      </c>
      <c r="O1101" s="143" t="str">
        <f>IF($J1101&lt;&gt;"",IF(VLOOKUP($J1101,INSTRUMENT_LIST!$L$10:$R$716,6,FALSE)=0,"",VLOOKUP($J1101,INSTRUMENT_LIST!$L$10:$R$716,6,FALSE)),"")</f>
        <v/>
      </c>
      <c r="P1101" s="143" t="str">
        <f>IF($J1101&lt;&gt;"",IF(VLOOKUP($J1101,INSTRUMENT_LIST!$L$10:$R$716,7,FALSE)=0,"",VLOOKUP($J1101,INSTRUMENT_LIST!$L$10:$R$716,7,FALSE)),"")</f>
        <v/>
      </c>
      <c r="Q1101" s="143" t="str">
        <f t="shared" si="408"/>
        <v xml:space="preserve">  </v>
      </c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68" t="str">
        <f t="shared" si="409"/>
        <v>DI_1504.11</v>
      </c>
      <c r="AC1101" s="26"/>
      <c r="AD1101" s="26"/>
      <c r="AE1101" s="69" t="str">
        <f t="shared" si="410"/>
        <v>SL3-BC-RCP1</v>
      </c>
    </row>
    <row r="1102" spans="1:31" s="36" customFormat="1" ht="15" customHeight="1" x14ac:dyDescent="0.25">
      <c r="A1102" s="543" t="s">
        <v>9</v>
      </c>
      <c r="B1102" s="253" t="s">
        <v>76</v>
      </c>
      <c r="C1102" s="146">
        <v>15</v>
      </c>
      <c r="D1102" s="66" t="str">
        <f t="shared" si="411"/>
        <v>04</v>
      </c>
      <c r="E1102" s="66" t="s">
        <v>396</v>
      </c>
      <c r="F1102" s="29" t="str">
        <f>IFERROR(CONCATENATE(VLOOKUP(G1102,'LOOK-UP TABLES'!$E$9:$J$32,5,FALSE),C1102,D1102,VLOOKUP(G1102,'LOOK-UP TABLES'!$E$9:$J$32,6,FALSE),E1102),"")</f>
        <v>I_1504-12</v>
      </c>
      <c r="G1102" s="29" t="s">
        <v>1018</v>
      </c>
      <c r="H1102" s="26" t="str">
        <f>IFERROR(VLOOKUP(G1102,'LOOK-UP TABLES'!$E$9:$J$32,2,FALSE),"")</f>
        <v>DI</v>
      </c>
      <c r="I1102" s="29" t="str">
        <f>IFERROR(VLOOKUP(G1102,'LOOK-UP TABLES'!$E$9:$J$32,3,FALSE),"")</f>
        <v>120V</v>
      </c>
      <c r="J1102" s="21"/>
      <c r="K1102" s="26" t="str">
        <f t="shared" si="407"/>
        <v>SPARE</v>
      </c>
      <c r="L1102" s="67"/>
      <c r="M1102" s="143" t="str">
        <f>IF($J1102&lt;&gt;"",IF(VLOOKUP($J1102,INSTRUMENT_LIST!$L$10:$R$716,3,FALSE)=0,"",VLOOKUP($J1102,INSTRUMENT_LIST!$L$10:$R$716,3,FALSE)),"")</f>
        <v/>
      </c>
      <c r="N1102" s="143" t="str">
        <f>IF($J1102&lt;&gt;"",IF(VLOOKUP($J1102,INSTRUMENT_LIST!$L$10:$R$716,4,FALSE)=0,"",VLOOKUP($J1102,INSTRUMENT_LIST!$L$10:$R$716,4,FALSE)),"")&amp;" "&amp;IF($J1102&lt;&gt;"",IF(VLOOKUP($J1102,INSTRUMENT_LIST!$L$10:$R$716,5,FALSE)=0,"",SUBSTITUTE(VLOOKUP($J1102,INSTRUMENT_LIST!$L$10:$R$716,5,FALSE),"LOCAL CONTROL STATION","LCS")),"")</f>
        <v xml:space="preserve"> </v>
      </c>
      <c r="O1102" s="143" t="str">
        <f>IF($J1102&lt;&gt;"",IF(VLOOKUP($J1102,INSTRUMENT_LIST!$L$10:$R$716,6,FALSE)=0,"",VLOOKUP($J1102,INSTRUMENT_LIST!$L$10:$R$716,6,FALSE)),"")</f>
        <v/>
      </c>
      <c r="P1102" s="143" t="str">
        <f>IF($J1102&lt;&gt;"",IF(VLOOKUP($J1102,INSTRUMENT_LIST!$L$10:$R$716,7,FALSE)=0,"",VLOOKUP($J1102,INSTRUMENT_LIST!$L$10:$R$716,7,FALSE)),"")</f>
        <v/>
      </c>
      <c r="Q1102" s="143" t="str">
        <f t="shared" si="408"/>
        <v xml:space="preserve">  </v>
      </c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68" t="str">
        <f t="shared" si="409"/>
        <v>DI_1504.12</v>
      </c>
      <c r="AC1102" s="26"/>
      <c r="AD1102" s="26"/>
      <c r="AE1102" s="69" t="str">
        <f t="shared" si="410"/>
        <v>SL3-BC-RCP1</v>
      </c>
    </row>
    <row r="1103" spans="1:31" s="36" customFormat="1" ht="15" customHeight="1" x14ac:dyDescent="0.25">
      <c r="A1103" s="543" t="s">
        <v>9</v>
      </c>
      <c r="B1103" s="253" t="s">
        <v>76</v>
      </c>
      <c r="C1103" s="146">
        <v>15</v>
      </c>
      <c r="D1103" s="66" t="str">
        <f t="shared" si="411"/>
        <v>04</v>
      </c>
      <c r="E1103" s="66" t="s">
        <v>586</v>
      </c>
      <c r="F1103" s="29" t="str">
        <f>IFERROR(CONCATENATE(VLOOKUP(G1103,'LOOK-UP TABLES'!$E$9:$J$32,5,FALSE),C1103,D1103,VLOOKUP(G1103,'LOOK-UP TABLES'!$E$9:$J$32,6,FALSE),E1103),"")</f>
        <v>I_1504-13</v>
      </c>
      <c r="G1103" s="29" t="s">
        <v>1018</v>
      </c>
      <c r="H1103" s="26" t="str">
        <f>IFERROR(VLOOKUP(G1103,'LOOK-UP TABLES'!$E$9:$J$32,2,FALSE),"")</f>
        <v>DI</v>
      </c>
      <c r="I1103" s="29" t="str">
        <f>IFERROR(VLOOKUP(G1103,'LOOK-UP TABLES'!$E$9:$J$32,3,FALSE),"")</f>
        <v>120V</v>
      </c>
      <c r="J1103" s="21"/>
      <c r="K1103" s="26" t="str">
        <f t="shared" si="407"/>
        <v>SPARE</v>
      </c>
      <c r="L1103" s="67"/>
      <c r="M1103" s="143" t="str">
        <f>IF($J1103&lt;&gt;"",IF(VLOOKUP($J1103,INSTRUMENT_LIST!$L$10:$R$716,3,FALSE)=0,"",VLOOKUP($J1103,INSTRUMENT_LIST!$L$10:$R$716,3,FALSE)),"")</f>
        <v/>
      </c>
      <c r="N1103" s="143" t="str">
        <f>IF($J1103&lt;&gt;"",IF(VLOOKUP($J1103,INSTRUMENT_LIST!$L$10:$R$716,4,FALSE)=0,"",VLOOKUP($J1103,INSTRUMENT_LIST!$L$10:$R$716,4,FALSE)),"")&amp;" "&amp;IF($J1103&lt;&gt;"",IF(VLOOKUP($J1103,INSTRUMENT_LIST!$L$10:$R$716,5,FALSE)=0,"",SUBSTITUTE(VLOOKUP($J1103,INSTRUMENT_LIST!$L$10:$R$716,5,FALSE),"LOCAL CONTROL STATION","LCS")),"")</f>
        <v xml:space="preserve"> </v>
      </c>
      <c r="O1103" s="143" t="str">
        <f>IF($J1103&lt;&gt;"",IF(VLOOKUP($J1103,INSTRUMENT_LIST!$L$10:$R$716,6,FALSE)=0,"",VLOOKUP($J1103,INSTRUMENT_LIST!$L$10:$R$716,6,FALSE)),"")</f>
        <v/>
      </c>
      <c r="P1103" s="143" t="str">
        <f>IF($J1103&lt;&gt;"",IF(VLOOKUP($J1103,INSTRUMENT_LIST!$L$10:$R$716,7,FALSE)=0,"",VLOOKUP($J1103,INSTRUMENT_LIST!$L$10:$R$716,7,FALSE)),"")</f>
        <v/>
      </c>
      <c r="Q1103" s="143" t="str">
        <f t="shared" si="408"/>
        <v xml:space="preserve">  </v>
      </c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68" t="str">
        <f t="shared" si="409"/>
        <v>DI_1504.13</v>
      </c>
      <c r="AC1103" s="26"/>
      <c r="AD1103" s="26"/>
      <c r="AE1103" s="69" t="str">
        <f t="shared" si="410"/>
        <v>SL3-BC-RCP1</v>
      </c>
    </row>
    <row r="1104" spans="1:31" s="36" customFormat="1" ht="15" customHeight="1" x14ac:dyDescent="0.25">
      <c r="A1104" s="543" t="s">
        <v>9</v>
      </c>
      <c r="B1104" s="253" t="s">
        <v>76</v>
      </c>
      <c r="C1104" s="146">
        <v>15</v>
      </c>
      <c r="D1104" s="66" t="str">
        <f t="shared" si="411"/>
        <v>04</v>
      </c>
      <c r="E1104" s="66" t="s">
        <v>589</v>
      </c>
      <c r="F1104" s="29" t="str">
        <f>IFERROR(CONCATENATE(VLOOKUP(G1104,'LOOK-UP TABLES'!$E$9:$J$32,5,FALSE),C1104,D1104,VLOOKUP(G1104,'LOOK-UP TABLES'!$E$9:$J$32,6,FALSE),E1104),"")</f>
        <v>I_1504-14</v>
      </c>
      <c r="G1104" s="29" t="s">
        <v>1018</v>
      </c>
      <c r="H1104" s="26" t="str">
        <f>IFERROR(VLOOKUP(G1104,'LOOK-UP TABLES'!$E$9:$J$32,2,FALSE),"")</f>
        <v>DI</v>
      </c>
      <c r="I1104" s="29" t="str">
        <f>IFERROR(VLOOKUP(G1104,'LOOK-UP TABLES'!$E$9:$J$32,3,FALSE),"")</f>
        <v>120V</v>
      </c>
      <c r="J1104" s="138"/>
      <c r="K1104" s="26" t="str">
        <f t="shared" si="407"/>
        <v>SPARE</v>
      </c>
      <c r="L1104" s="67"/>
      <c r="M1104" s="143" t="str">
        <f>IF($J1104&lt;&gt;"",IF(VLOOKUP($J1104,INSTRUMENT_LIST!$L$10:$R$716,3,FALSE)=0,"",VLOOKUP($J1104,INSTRUMENT_LIST!$L$10:$R$716,3,FALSE)),"")</f>
        <v/>
      </c>
      <c r="N1104" s="143" t="str">
        <f>IF($J1104&lt;&gt;"",IF(VLOOKUP($J1104,INSTRUMENT_LIST!$L$10:$R$716,4,FALSE)=0,"",VLOOKUP($J1104,INSTRUMENT_LIST!$L$10:$R$716,4,FALSE)),"")&amp;" "&amp;IF($J1104&lt;&gt;"",IF(VLOOKUP($J1104,INSTRUMENT_LIST!$L$10:$R$716,5,FALSE)=0,"",SUBSTITUTE(VLOOKUP($J1104,INSTRUMENT_LIST!$L$10:$R$716,5,FALSE),"LOCAL CONTROL STATION","LCS")),"")</f>
        <v xml:space="preserve"> </v>
      </c>
      <c r="O1104" s="143" t="str">
        <f>IF($J1104&lt;&gt;"",IF(VLOOKUP($J1104,INSTRUMENT_LIST!$L$10:$R$716,6,FALSE)=0,"",VLOOKUP($J1104,INSTRUMENT_LIST!$L$10:$R$716,6,FALSE)),"")</f>
        <v/>
      </c>
      <c r="P1104" s="143" t="str">
        <f>IF($J1104&lt;&gt;"",IF(VLOOKUP($J1104,INSTRUMENT_LIST!$L$10:$R$716,7,FALSE)=0,"",VLOOKUP($J1104,INSTRUMENT_LIST!$L$10:$R$716,7,FALSE)),"")</f>
        <v/>
      </c>
      <c r="Q1104" s="143" t="str">
        <f t="shared" si="408"/>
        <v xml:space="preserve">  </v>
      </c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68" t="str">
        <f t="shared" si="409"/>
        <v>DI_1504.14</v>
      </c>
      <c r="AC1104" s="26"/>
      <c r="AD1104" s="26"/>
      <c r="AE1104" s="69" t="str">
        <f t="shared" si="410"/>
        <v>SL3-BC-RCP1</v>
      </c>
    </row>
    <row r="1105" spans="1:31" s="36" customFormat="1" ht="15" customHeight="1" x14ac:dyDescent="0.25">
      <c r="A1105" s="543" t="s">
        <v>9</v>
      </c>
      <c r="B1105" s="253" t="s">
        <v>76</v>
      </c>
      <c r="C1105" s="146">
        <v>15</v>
      </c>
      <c r="D1105" s="66" t="str">
        <f t="shared" si="411"/>
        <v>04</v>
      </c>
      <c r="E1105" s="66" t="s">
        <v>591</v>
      </c>
      <c r="F1105" s="29" t="str">
        <f>IFERROR(CONCATENATE(VLOOKUP(G1105,'LOOK-UP TABLES'!$E$9:$J$32,5,FALSE),C1105,D1105,VLOOKUP(G1105,'LOOK-UP TABLES'!$E$9:$J$32,6,FALSE),E1105),"")</f>
        <v>I_1504-15</v>
      </c>
      <c r="G1105" s="29" t="s">
        <v>1018</v>
      </c>
      <c r="H1105" s="26" t="str">
        <f>IFERROR(VLOOKUP(G1105,'LOOK-UP TABLES'!$E$9:$J$32,2,FALSE),"")</f>
        <v>DI</v>
      </c>
      <c r="I1105" s="29" t="str">
        <f>IFERROR(VLOOKUP(G1105,'LOOK-UP TABLES'!$E$9:$J$32,3,FALSE),"")</f>
        <v>120V</v>
      </c>
      <c r="J1105" s="21"/>
      <c r="K1105" s="26" t="str">
        <f t="shared" si="407"/>
        <v>SPARE</v>
      </c>
      <c r="L1105" s="67"/>
      <c r="M1105" s="143" t="str">
        <f>IF($J1105&lt;&gt;"",IF(VLOOKUP($J1105,INSTRUMENT_LIST!$L$10:$R$716,3,FALSE)=0,"",VLOOKUP($J1105,INSTRUMENT_LIST!$L$10:$R$716,3,FALSE)),"")</f>
        <v/>
      </c>
      <c r="N1105" s="143" t="str">
        <f>IF($J1105&lt;&gt;"",IF(VLOOKUP($J1105,INSTRUMENT_LIST!$L$10:$R$716,4,FALSE)=0,"",VLOOKUP($J1105,INSTRUMENT_LIST!$L$10:$R$716,4,FALSE)),"")&amp;" "&amp;IF($J1105&lt;&gt;"",IF(VLOOKUP($J1105,INSTRUMENT_LIST!$L$10:$R$716,5,FALSE)=0,"",SUBSTITUTE(VLOOKUP($J1105,INSTRUMENT_LIST!$L$10:$R$716,5,FALSE),"LOCAL CONTROL STATION","LCS")),"")</f>
        <v xml:space="preserve"> </v>
      </c>
      <c r="O1105" s="143" t="str">
        <f>IF($J1105&lt;&gt;"",IF(VLOOKUP($J1105,INSTRUMENT_LIST!$L$10:$R$716,6,FALSE)=0,"",VLOOKUP($J1105,INSTRUMENT_LIST!$L$10:$R$716,6,FALSE)),"")</f>
        <v/>
      </c>
      <c r="P1105" s="143" t="str">
        <f>IF($J1105&lt;&gt;"",IF(VLOOKUP($J1105,INSTRUMENT_LIST!$L$10:$R$716,7,FALSE)=0,"",VLOOKUP($J1105,INSTRUMENT_LIST!$L$10:$R$716,7,FALSE)),"")</f>
        <v/>
      </c>
      <c r="Q1105" s="143" t="str">
        <f t="shared" si="408"/>
        <v xml:space="preserve">  </v>
      </c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68" t="str">
        <f t="shared" si="409"/>
        <v>DI_1504.15</v>
      </c>
      <c r="AC1105" s="26"/>
      <c r="AD1105" s="26"/>
      <c r="AE1105" s="69" t="str">
        <f t="shared" si="410"/>
        <v>SL3-BC-RCP1</v>
      </c>
    </row>
    <row r="1106" spans="1:31" s="36" customFormat="1" ht="15" customHeight="1" x14ac:dyDescent="0.25">
      <c r="A1106" s="544" t="s">
        <v>9</v>
      </c>
      <c r="B1106" s="545" t="s">
        <v>76</v>
      </c>
      <c r="C1106" s="546">
        <v>15</v>
      </c>
      <c r="D1106" s="547" t="s">
        <v>676</v>
      </c>
      <c r="E1106" s="548"/>
      <c r="F1106" s="548"/>
      <c r="G1106" s="548" t="s">
        <v>853</v>
      </c>
      <c r="H1106" s="549"/>
      <c r="I1106" s="548" t="s">
        <v>790</v>
      </c>
      <c r="J1106" s="550"/>
      <c r="K1106" s="551"/>
      <c r="L1106" s="552"/>
      <c r="M1106" s="549"/>
      <c r="N1106" s="549"/>
      <c r="O1106" s="548"/>
      <c r="P1106" s="548"/>
      <c r="Q1106" s="548"/>
      <c r="R1106" s="548"/>
      <c r="S1106" s="548"/>
      <c r="T1106" s="548"/>
      <c r="U1106" s="548"/>
      <c r="V1106" s="548"/>
      <c r="W1106" s="548"/>
      <c r="X1106" s="548"/>
      <c r="Y1106" s="548"/>
      <c r="Z1106" s="548"/>
      <c r="AA1106" s="548"/>
      <c r="AB1106" s="548"/>
      <c r="AC1106" s="546"/>
      <c r="AD1106" s="553"/>
      <c r="AE1106" s="69" t="str">
        <f t="shared" si="410"/>
        <v>SL3-BC-RCP1</v>
      </c>
    </row>
    <row r="1107" spans="1:31" ht="15" customHeight="1" x14ac:dyDescent="0.25">
      <c r="B1107" s="254"/>
      <c r="C1107" s="57"/>
      <c r="D1107" s="59"/>
      <c r="E1107" s="38"/>
      <c r="F1107" s="38"/>
      <c r="G1107" s="38"/>
      <c r="I1107" s="38"/>
      <c r="J1107" s="22"/>
      <c r="O1107" s="78"/>
      <c r="P1107" s="36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  <c r="AA1107" s="38"/>
      <c r="AB1107" s="38"/>
      <c r="AC1107" s="57"/>
      <c r="AD1107" s="57"/>
    </row>
    <row r="1108" spans="1:31" s="479" customFormat="1" ht="15" customHeight="1" x14ac:dyDescent="0.25">
      <c r="A1108" s="495" t="s">
        <v>9</v>
      </c>
      <c r="B1108" s="515" t="s">
        <v>76</v>
      </c>
      <c r="C1108" s="471">
        <v>15</v>
      </c>
      <c r="D1108" s="472" t="s">
        <v>678</v>
      </c>
      <c r="E1108" s="472" t="s">
        <v>786</v>
      </c>
      <c r="F1108" s="473" t="str">
        <f>IFERROR(CONCATENATE(VLOOKUP(G1108,'LOOK-UP TABLES'!$E$9:$J$32,5,FALSE),C1108,D1108,VLOOKUP(G1108,'LOOK-UP TABLES'!$E$9:$J$32,6,FALSE),E1108),"")</f>
        <v>I_1505-00</v>
      </c>
      <c r="G1108" s="473" t="s">
        <v>1018</v>
      </c>
      <c r="H1108" s="474" t="str">
        <f>IFERROR(VLOOKUP(G1108,'LOOK-UP TABLES'!$E$9:$J$32,2,FALSE),"")</f>
        <v>DI</v>
      </c>
      <c r="I1108" s="473" t="str">
        <f>IFERROR(VLOOKUP(G1108,'LOOK-UP TABLES'!$E$9:$J$32,3,FALSE),"")</f>
        <v>120V</v>
      </c>
      <c r="J1108" s="474"/>
      <c r="K1108" s="474" t="str">
        <f t="shared" ref="K1108:K1123" si="412">IF(J1108&lt;&gt;"",CONCATENATE(J1108,L1108),"SPARE")</f>
        <v>SPARE</v>
      </c>
      <c r="L1108" s="475"/>
      <c r="M1108" s="476" t="str">
        <f>IF($J1108&lt;&gt;"",IF(VLOOKUP($J1108,INSTRUMENT_LIST!$L$10:$R$716,3,FALSE)=0,"",VLOOKUP($J1108,INSTRUMENT_LIST!$L$10:$R$716,3,FALSE)),"")</f>
        <v/>
      </c>
      <c r="N1108" s="476" t="str">
        <f>IF($J1108&lt;&gt;"",IF(VLOOKUP($J1108,INSTRUMENT_LIST!$L$10:$R$716,4,FALSE)=0,"",VLOOKUP($J1108,INSTRUMENT_LIST!$L$10:$R$716,4,FALSE)),"")&amp;" "&amp;IF($J1108&lt;&gt;"",IF(VLOOKUP($J1108,INSTRUMENT_LIST!$L$10:$R$716,5,FALSE)=0,"",SUBSTITUTE(VLOOKUP($J1108,INSTRUMENT_LIST!$L$10:$R$716,5,FALSE),"LOCAL CONTROL STATION","LCS")),"")</f>
        <v xml:space="preserve"> </v>
      </c>
      <c r="O1108" s="476" t="str">
        <f>IF($J1108&lt;&gt;"",IF(VLOOKUP($J1108,INSTRUMENT_LIST!$L$10:$R$716,6,FALSE)=0,"",VLOOKUP($J1108,INSTRUMENT_LIST!$L$10:$R$716,6,FALSE)),"")</f>
        <v/>
      </c>
      <c r="P1108" s="476" t="str">
        <f>IF($J1108&lt;&gt;"",IF(VLOOKUP($J1108,INSTRUMENT_LIST!$L$10:$R$716,7,FALSE)=0,"",VLOOKUP($J1108,INSTRUMENT_LIST!$L$10:$R$716,7,FALSE)),"")</f>
        <v/>
      </c>
      <c r="Q1108" s="476" t="str">
        <f t="shared" ref="Q1108:Q1123" si="413">CONCATENATE(M1108,IF(M1108&lt;&gt;""," ",""),N1108,IF(N1108&lt;&gt;""," ",""),O1108,IF(O1108&lt;&gt;""," ",""),P1108,IF(P1108&lt;&gt;""," ",""))</f>
        <v xml:space="preserve">  </v>
      </c>
      <c r="R1108" s="476"/>
      <c r="S1108" s="476"/>
      <c r="T1108" s="476"/>
      <c r="U1108" s="476"/>
      <c r="V1108" s="476"/>
      <c r="W1108" s="476"/>
      <c r="X1108" s="476"/>
      <c r="Y1108" s="476"/>
      <c r="Z1108" s="476"/>
      <c r="AA1108" s="476"/>
      <c r="AB1108" s="477" t="str">
        <f t="shared" ref="AB1108:AB1123" si="414">IF((OR(H1108="AI",H1108="AO")),CONCATENATE(H1108,"_",C1108,D1108,"_CH[",E1108,"]"),CONCATENATE(H1108,"_",C1108,D1108,".",E1108))</f>
        <v>DI_1505.00</v>
      </c>
      <c r="AC1108" s="474"/>
      <c r="AD1108" s="474"/>
      <c r="AE1108" s="478" t="str">
        <f t="shared" ref="AE1108:AE1124" si="415">B1108</f>
        <v>SL3-BC-RCP1</v>
      </c>
    </row>
    <row r="1109" spans="1:31" s="479" customFormat="1" ht="15" customHeight="1" x14ac:dyDescent="0.25">
      <c r="A1109" s="495" t="s">
        <v>9</v>
      </c>
      <c r="B1109" s="515" t="s">
        <v>76</v>
      </c>
      <c r="C1109" s="471">
        <v>15</v>
      </c>
      <c r="D1109" s="472" t="str">
        <f t="shared" ref="D1109:D1123" si="416">D1108</f>
        <v>05</v>
      </c>
      <c r="E1109" s="472" t="s">
        <v>645</v>
      </c>
      <c r="F1109" s="473" t="str">
        <f>IFERROR(CONCATENATE(VLOOKUP(G1109,'LOOK-UP TABLES'!$E$9:$J$32,5,FALSE),C1109,D1109,VLOOKUP(G1109,'LOOK-UP TABLES'!$E$9:$J$32,6,FALSE),E1109),"")</f>
        <v>I_1505-01</v>
      </c>
      <c r="G1109" s="473" t="s">
        <v>1018</v>
      </c>
      <c r="H1109" s="474" t="str">
        <f>IFERROR(VLOOKUP(G1109,'LOOK-UP TABLES'!$E$9:$J$32,2,FALSE),"")</f>
        <v>DI</v>
      </c>
      <c r="I1109" s="473" t="str">
        <f>IFERROR(VLOOKUP(G1109,'LOOK-UP TABLES'!$E$9:$J$32,3,FALSE),"")</f>
        <v>120V</v>
      </c>
      <c r="J1109" s="474"/>
      <c r="K1109" s="474" t="str">
        <f t="shared" si="412"/>
        <v>SPARE</v>
      </c>
      <c r="L1109" s="475"/>
      <c r="M1109" s="476" t="str">
        <f>IF($J1109&lt;&gt;"",IF(VLOOKUP($J1109,INSTRUMENT_LIST!$L$10:$R$716,3,FALSE)=0,"",VLOOKUP($J1109,INSTRUMENT_LIST!$L$10:$R$716,3,FALSE)),"")</f>
        <v/>
      </c>
      <c r="N1109" s="476" t="str">
        <f>IF($J1109&lt;&gt;"",IF(VLOOKUP($J1109,INSTRUMENT_LIST!$L$10:$R$716,4,FALSE)=0,"",VLOOKUP($J1109,INSTRUMENT_LIST!$L$10:$R$716,4,FALSE)),"")&amp;" "&amp;IF($J1109&lt;&gt;"",IF(VLOOKUP($J1109,INSTRUMENT_LIST!$L$10:$R$716,5,FALSE)=0,"",SUBSTITUTE(VLOOKUP($J1109,INSTRUMENT_LIST!$L$10:$R$716,5,FALSE),"LOCAL CONTROL STATION","LCS")),"")</f>
        <v xml:space="preserve"> </v>
      </c>
      <c r="O1109" s="476" t="str">
        <f>IF($J1109&lt;&gt;"",IF(VLOOKUP($J1109,INSTRUMENT_LIST!$L$10:$R$716,6,FALSE)=0,"",VLOOKUP($J1109,INSTRUMENT_LIST!$L$10:$R$716,6,FALSE)),"")</f>
        <v/>
      </c>
      <c r="P1109" s="476" t="str">
        <f>IF($J1109&lt;&gt;"",IF(VLOOKUP($J1109,INSTRUMENT_LIST!$L$10:$R$716,7,FALSE)=0,"",VLOOKUP($J1109,INSTRUMENT_LIST!$L$10:$R$716,7,FALSE)),"")</f>
        <v/>
      </c>
      <c r="Q1109" s="476" t="str">
        <f t="shared" si="413"/>
        <v xml:space="preserve">  </v>
      </c>
      <c r="R1109" s="476"/>
      <c r="S1109" s="476"/>
      <c r="T1109" s="476"/>
      <c r="U1109" s="476"/>
      <c r="V1109" s="476"/>
      <c r="W1109" s="476"/>
      <c r="X1109" s="476"/>
      <c r="Y1109" s="476"/>
      <c r="Z1109" s="476"/>
      <c r="AA1109" s="476"/>
      <c r="AB1109" s="477" t="str">
        <f t="shared" si="414"/>
        <v>DI_1505.01</v>
      </c>
      <c r="AC1109" s="474"/>
      <c r="AD1109" s="474"/>
      <c r="AE1109" s="478" t="str">
        <f t="shared" si="415"/>
        <v>SL3-BC-RCP1</v>
      </c>
    </row>
    <row r="1110" spans="1:31" s="479" customFormat="1" ht="15" customHeight="1" x14ac:dyDescent="0.25">
      <c r="A1110" s="495" t="s">
        <v>9</v>
      </c>
      <c r="B1110" s="515" t="s">
        <v>76</v>
      </c>
      <c r="C1110" s="471">
        <v>15</v>
      </c>
      <c r="D1110" s="472" t="str">
        <f t="shared" si="416"/>
        <v>05</v>
      </c>
      <c r="E1110" s="472" t="s">
        <v>660</v>
      </c>
      <c r="F1110" s="473" t="str">
        <f>IFERROR(CONCATENATE(VLOOKUP(G1110,'LOOK-UP TABLES'!$E$9:$J$32,5,FALSE),C1110,D1110,VLOOKUP(G1110,'LOOK-UP TABLES'!$E$9:$J$32,6,FALSE),E1110),"")</f>
        <v>I_1505-02</v>
      </c>
      <c r="G1110" s="473" t="s">
        <v>1018</v>
      </c>
      <c r="H1110" s="474" t="str">
        <f>IFERROR(VLOOKUP(G1110,'LOOK-UP TABLES'!$E$9:$J$32,2,FALSE),"")</f>
        <v>DI</v>
      </c>
      <c r="I1110" s="473" t="str">
        <f>IFERROR(VLOOKUP(G1110,'LOOK-UP TABLES'!$E$9:$J$32,3,FALSE),"")</f>
        <v>120V</v>
      </c>
      <c r="J1110" s="297"/>
      <c r="K1110" s="474" t="str">
        <f t="shared" si="412"/>
        <v>SPARE</v>
      </c>
      <c r="L1110" s="475"/>
      <c r="M1110" s="476" t="str">
        <f>IF($J1110&lt;&gt;"",IF(VLOOKUP($J1110,INSTRUMENT_LIST!$L$10:$R$716,3,FALSE)=0,"",VLOOKUP($J1110,INSTRUMENT_LIST!$L$10:$R$716,3,FALSE)),"")</f>
        <v/>
      </c>
      <c r="N1110" s="476" t="str">
        <f>IF($J1110&lt;&gt;"",IF(VLOOKUP($J1110,INSTRUMENT_LIST!$L$10:$R$716,4,FALSE)=0,"",VLOOKUP($J1110,INSTRUMENT_LIST!$L$10:$R$716,4,FALSE)),"")&amp;" "&amp;IF($J1110&lt;&gt;"",IF(VLOOKUP($J1110,INSTRUMENT_LIST!$L$10:$R$716,5,FALSE)=0,"",SUBSTITUTE(VLOOKUP($J1110,INSTRUMENT_LIST!$L$10:$R$716,5,FALSE),"LOCAL CONTROL STATION","LCS")),"")</f>
        <v xml:space="preserve"> </v>
      </c>
      <c r="O1110" s="476" t="str">
        <f>IF($J1110&lt;&gt;"",IF(VLOOKUP($J1110,INSTRUMENT_LIST!$L$10:$R$716,6,FALSE)=0,"",VLOOKUP($J1110,INSTRUMENT_LIST!$L$10:$R$716,6,FALSE)),"")</f>
        <v/>
      </c>
      <c r="P1110" s="476" t="str">
        <f>IF($J1110&lt;&gt;"",IF(VLOOKUP($J1110,INSTRUMENT_LIST!$L$10:$R$716,7,FALSE)=0,"",VLOOKUP($J1110,INSTRUMENT_LIST!$L$10:$R$716,7,FALSE)),"")</f>
        <v/>
      </c>
      <c r="Q1110" s="476" t="str">
        <f t="shared" si="413"/>
        <v xml:space="preserve">  </v>
      </c>
      <c r="R1110" s="476"/>
      <c r="S1110" s="476"/>
      <c r="T1110" s="476"/>
      <c r="U1110" s="476"/>
      <c r="V1110" s="476"/>
      <c r="W1110" s="476"/>
      <c r="X1110" s="476"/>
      <c r="Y1110" s="476"/>
      <c r="Z1110" s="476"/>
      <c r="AA1110" s="476"/>
      <c r="AB1110" s="477" t="str">
        <f t="shared" si="414"/>
        <v>DI_1505.02</v>
      </c>
      <c r="AC1110" s="474"/>
      <c r="AD1110" s="474"/>
      <c r="AE1110" s="478" t="str">
        <f t="shared" si="415"/>
        <v>SL3-BC-RCP1</v>
      </c>
    </row>
    <row r="1111" spans="1:31" s="479" customFormat="1" ht="15" customHeight="1" x14ac:dyDescent="0.25">
      <c r="A1111" s="495" t="s">
        <v>9</v>
      </c>
      <c r="B1111" s="515" t="s">
        <v>76</v>
      </c>
      <c r="C1111" s="471">
        <v>15</v>
      </c>
      <c r="D1111" s="472" t="str">
        <f t="shared" si="416"/>
        <v>05</v>
      </c>
      <c r="E1111" s="472" t="s">
        <v>661</v>
      </c>
      <c r="F1111" s="473" t="str">
        <f>IFERROR(CONCATENATE(VLOOKUP(G1111,'LOOK-UP TABLES'!$E$9:$J$32,5,FALSE),C1111,D1111,VLOOKUP(G1111,'LOOK-UP TABLES'!$E$9:$J$32,6,FALSE),E1111),"")</f>
        <v>I_1505-03</v>
      </c>
      <c r="G1111" s="473" t="s">
        <v>1018</v>
      </c>
      <c r="H1111" s="474" t="str">
        <f>IFERROR(VLOOKUP(G1111,'LOOK-UP TABLES'!$E$9:$J$32,2,FALSE),"")</f>
        <v>DI</v>
      </c>
      <c r="I1111" s="473" t="str">
        <f>IFERROR(VLOOKUP(G1111,'LOOK-UP TABLES'!$E$9:$J$32,3,FALSE),"")</f>
        <v>120V</v>
      </c>
      <c r="J1111" s="297"/>
      <c r="K1111" s="474" t="str">
        <f t="shared" si="412"/>
        <v>SPARE</v>
      </c>
      <c r="L1111" s="475"/>
      <c r="M1111" s="476" t="str">
        <f>IF($J1111&lt;&gt;"",IF(VLOOKUP($J1111,INSTRUMENT_LIST!$L$10:$R$716,3,FALSE)=0,"",VLOOKUP($J1111,INSTRUMENT_LIST!$L$10:$R$716,3,FALSE)),"")</f>
        <v/>
      </c>
      <c r="N1111" s="476" t="str">
        <f>IF($J1111&lt;&gt;"",IF(VLOOKUP($J1111,INSTRUMENT_LIST!$L$10:$R$716,4,FALSE)=0,"",VLOOKUP($J1111,INSTRUMENT_LIST!$L$10:$R$716,4,FALSE)),"")&amp;" "&amp;IF($J1111&lt;&gt;"",IF(VLOOKUP($J1111,INSTRUMENT_LIST!$L$10:$R$716,5,FALSE)=0,"",SUBSTITUTE(VLOOKUP($J1111,INSTRUMENT_LIST!$L$10:$R$716,5,FALSE),"LOCAL CONTROL STATION","LCS")),"")</f>
        <v xml:space="preserve"> </v>
      </c>
      <c r="O1111" s="476" t="str">
        <f>IF($J1111&lt;&gt;"",IF(VLOOKUP($J1111,INSTRUMENT_LIST!$L$10:$R$716,6,FALSE)=0,"",VLOOKUP($J1111,INSTRUMENT_LIST!$L$10:$R$716,6,FALSE)),"")</f>
        <v/>
      </c>
      <c r="P1111" s="476" t="str">
        <f>IF($J1111&lt;&gt;"",IF(VLOOKUP($J1111,INSTRUMENT_LIST!$L$10:$R$716,7,FALSE)=0,"",VLOOKUP($J1111,INSTRUMENT_LIST!$L$10:$R$716,7,FALSE)),"")</f>
        <v/>
      </c>
      <c r="Q1111" s="476" t="str">
        <f t="shared" si="413"/>
        <v xml:space="preserve">  </v>
      </c>
      <c r="R1111" s="476"/>
      <c r="S1111" s="476"/>
      <c r="T1111" s="476"/>
      <c r="U1111" s="476"/>
      <c r="V1111" s="476"/>
      <c r="W1111" s="476"/>
      <c r="X1111" s="476"/>
      <c r="Y1111" s="476"/>
      <c r="Z1111" s="476"/>
      <c r="AA1111" s="476"/>
      <c r="AB1111" s="477" t="str">
        <f t="shared" si="414"/>
        <v>DI_1505.03</v>
      </c>
      <c r="AC1111" s="474"/>
      <c r="AD1111" s="474"/>
      <c r="AE1111" s="478" t="str">
        <f t="shared" si="415"/>
        <v>SL3-BC-RCP1</v>
      </c>
    </row>
    <row r="1112" spans="1:31" s="479" customFormat="1" ht="15" customHeight="1" x14ac:dyDescent="0.25">
      <c r="A1112" s="495" t="s">
        <v>9</v>
      </c>
      <c r="B1112" s="515" t="s">
        <v>76</v>
      </c>
      <c r="C1112" s="471">
        <v>15</v>
      </c>
      <c r="D1112" s="472" t="str">
        <f t="shared" si="416"/>
        <v>05</v>
      </c>
      <c r="E1112" s="472" t="s">
        <v>676</v>
      </c>
      <c r="F1112" s="473" t="str">
        <f>IFERROR(CONCATENATE(VLOOKUP(G1112,'LOOK-UP TABLES'!$E$9:$J$32,5,FALSE),C1112,D1112,VLOOKUP(G1112,'LOOK-UP TABLES'!$E$9:$J$32,6,FALSE),E1112),"")</f>
        <v>I_1505-04</v>
      </c>
      <c r="G1112" s="473" t="s">
        <v>1018</v>
      </c>
      <c r="H1112" s="474" t="str">
        <f>IFERROR(VLOOKUP(G1112,'LOOK-UP TABLES'!$E$9:$J$32,2,FALSE),"")</f>
        <v>DI</v>
      </c>
      <c r="I1112" s="473" t="str">
        <f>IFERROR(VLOOKUP(G1112,'LOOK-UP TABLES'!$E$9:$J$32,3,FALSE),"")</f>
        <v>120V</v>
      </c>
      <c r="J1112" s="297"/>
      <c r="K1112" s="474" t="str">
        <f t="shared" si="412"/>
        <v>SPARE</v>
      </c>
      <c r="L1112" s="475"/>
      <c r="M1112" s="476" t="str">
        <f>IF($J1112&lt;&gt;"",IF(VLOOKUP($J1112,INSTRUMENT_LIST!$L$10:$R$716,3,FALSE)=0,"",VLOOKUP($J1112,INSTRUMENT_LIST!$L$10:$R$716,3,FALSE)),"")</f>
        <v/>
      </c>
      <c r="N1112" s="476" t="str">
        <f>IF($J1112&lt;&gt;"",IF(VLOOKUP($J1112,INSTRUMENT_LIST!$L$10:$R$716,4,FALSE)=0,"",VLOOKUP($J1112,INSTRUMENT_LIST!$L$10:$R$716,4,FALSE)),"")&amp;" "&amp;IF($J1112&lt;&gt;"",IF(VLOOKUP($J1112,INSTRUMENT_LIST!$L$10:$R$716,5,FALSE)=0,"",SUBSTITUTE(VLOOKUP($J1112,INSTRUMENT_LIST!$L$10:$R$716,5,FALSE),"LOCAL CONTROL STATION","LCS")),"")</f>
        <v xml:space="preserve"> </v>
      </c>
      <c r="O1112" s="476" t="str">
        <f>IF($J1112&lt;&gt;"",IF(VLOOKUP($J1112,INSTRUMENT_LIST!$L$10:$R$716,6,FALSE)=0,"",VLOOKUP($J1112,INSTRUMENT_LIST!$L$10:$R$716,6,FALSE)),"")</f>
        <v/>
      </c>
      <c r="P1112" s="476" t="str">
        <f>IF($J1112&lt;&gt;"",IF(VLOOKUP($J1112,INSTRUMENT_LIST!$L$10:$R$716,7,FALSE)=0,"",VLOOKUP($J1112,INSTRUMENT_LIST!$L$10:$R$716,7,FALSE)),"")</f>
        <v/>
      </c>
      <c r="Q1112" s="476" t="str">
        <f t="shared" si="413"/>
        <v xml:space="preserve">  </v>
      </c>
      <c r="R1112" s="476"/>
      <c r="S1112" s="476"/>
      <c r="T1112" s="476"/>
      <c r="U1112" s="476"/>
      <c r="V1112" s="476"/>
      <c r="W1112" s="476"/>
      <c r="X1112" s="476"/>
      <c r="Y1112" s="476"/>
      <c r="Z1112" s="476"/>
      <c r="AA1112" s="476"/>
      <c r="AB1112" s="477" t="str">
        <f t="shared" si="414"/>
        <v>DI_1505.04</v>
      </c>
      <c r="AC1112" s="474"/>
      <c r="AD1112" s="474"/>
      <c r="AE1112" s="478" t="str">
        <f t="shared" si="415"/>
        <v>SL3-BC-RCP1</v>
      </c>
    </row>
    <row r="1113" spans="1:31" s="479" customFormat="1" ht="15" customHeight="1" x14ac:dyDescent="0.25">
      <c r="A1113" s="495" t="s">
        <v>9</v>
      </c>
      <c r="B1113" s="515" t="s">
        <v>76</v>
      </c>
      <c r="C1113" s="471">
        <v>15</v>
      </c>
      <c r="D1113" s="472" t="str">
        <f t="shared" si="416"/>
        <v>05</v>
      </c>
      <c r="E1113" s="472" t="s">
        <v>678</v>
      </c>
      <c r="F1113" s="473" t="str">
        <f>IFERROR(CONCATENATE(VLOOKUP(G1113,'LOOK-UP TABLES'!$E$9:$J$32,5,FALSE),C1113,D1113,VLOOKUP(G1113,'LOOK-UP TABLES'!$E$9:$J$32,6,FALSE),E1113),"")</f>
        <v>I_1505-05</v>
      </c>
      <c r="G1113" s="473" t="s">
        <v>1018</v>
      </c>
      <c r="H1113" s="474" t="str">
        <f>IFERROR(VLOOKUP(G1113,'LOOK-UP TABLES'!$E$9:$J$32,2,FALSE),"")</f>
        <v>DI</v>
      </c>
      <c r="I1113" s="473" t="str">
        <f>IFERROR(VLOOKUP(G1113,'LOOK-UP TABLES'!$E$9:$J$32,3,FALSE),"")</f>
        <v>120V</v>
      </c>
      <c r="J1113" s="297"/>
      <c r="K1113" s="474" t="str">
        <f t="shared" si="412"/>
        <v>SPARE</v>
      </c>
      <c r="L1113" s="475"/>
      <c r="M1113" s="476" t="str">
        <f>IF($J1113&lt;&gt;"",IF(VLOOKUP($J1113,INSTRUMENT_LIST!$L$10:$R$716,3,FALSE)=0,"",VLOOKUP($J1113,INSTRUMENT_LIST!$L$10:$R$716,3,FALSE)),"")</f>
        <v/>
      </c>
      <c r="N1113" s="476" t="str">
        <f>IF($J1113&lt;&gt;"",IF(VLOOKUP($J1113,INSTRUMENT_LIST!$L$10:$R$716,4,FALSE)=0,"",VLOOKUP($J1113,INSTRUMENT_LIST!$L$10:$R$716,4,FALSE)),"")&amp;" "&amp;IF($J1113&lt;&gt;"",IF(VLOOKUP($J1113,INSTRUMENT_LIST!$L$10:$R$716,5,FALSE)=0,"",SUBSTITUTE(VLOOKUP($J1113,INSTRUMENT_LIST!$L$10:$R$716,5,FALSE),"LOCAL CONTROL STATION","LCS")),"")</f>
        <v xml:space="preserve"> </v>
      </c>
      <c r="O1113" s="476" t="str">
        <f>IF($J1113&lt;&gt;"",IF(VLOOKUP($J1113,INSTRUMENT_LIST!$L$10:$R$716,6,FALSE)=0,"",VLOOKUP($J1113,INSTRUMENT_LIST!$L$10:$R$716,6,FALSE)),"")</f>
        <v/>
      </c>
      <c r="P1113" s="476" t="str">
        <f>IF($J1113&lt;&gt;"",IF(VLOOKUP($J1113,INSTRUMENT_LIST!$L$10:$R$716,7,FALSE)=0,"",VLOOKUP($J1113,INSTRUMENT_LIST!$L$10:$R$716,7,FALSE)),"")</f>
        <v/>
      </c>
      <c r="Q1113" s="476" t="str">
        <f t="shared" si="413"/>
        <v xml:space="preserve">  </v>
      </c>
      <c r="R1113" s="476"/>
      <c r="S1113" s="476"/>
      <c r="T1113" s="476"/>
      <c r="U1113" s="476"/>
      <c r="V1113" s="476"/>
      <c r="W1113" s="476"/>
      <c r="X1113" s="476"/>
      <c r="Y1113" s="476"/>
      <c r="Z1113" s="476"/>
      <c r="AA1113" s="476"/>
      <c r="AB1113" s="477" t="str">
        <f t="shared" si="414"/>
        <v>DI_1505.05</v>
      </c>
      <c r="AC1113" s="474"/>
      <c r="AD1113" s="474"/>
      <c r="AE1113" s="478" t="str">
        <f t="shared" si="415"/>
        <v>SL3-BC-RCP1</v>
      </c>
    </row>
    <row r="1114" spans="1:31" s="479" customFormat="1" ht="15" customHeight="1" x14ac:dyDescent="0.25">
      <c r="A1114" s="495" t="s">
        <v>9</v>
      </c>
      <c r="B1114" s="515" t="s">
        <v>76</v>
      </c>
      <c r="C1114" s="471">
        <v>15</v>
      </c>
      <c r="D1114" s="472" t="str">
        <f t="shared" si="416"/>
        <v>05</v>
      </c>
      <c r="E1114" s="472" t="s">
        <v>679</v>
      </c>
      <c r="F1114" s="473" t="str">
        <f>IFERROR(CONCATENATE(VLOOKUP(G1114,'LOOK-UP TABLES'!$E$9:$J$32,5,FALSE),C1114,D1114,VLOOKUP(G1114,'LOOK-UP TABLES'!$E$9:$J$32,6,FALSE),E1114),"")</f>
        <v>I_1505-06</v>
      </c>
      <c r="G1114" s="473" t="s">
        <v>1018</v>
      </c>
      <c r="H1114" s="474" t="str">
        <f>IFERROR(VLOOKUP(G1114,'LOOK-UP TABLES'!$E$9:$J$32,2,FALSE),"")</f>
        <v>DI</v>
      </c>
      <c r="I1114" s="473" t="str">
        <f>IFERROR(VLOOKUP(G1114,'LOOK-UP TABLES'!$E$9:$J$32,3,FALSE),"")</f>
        <v>120V</v>
      </c>
      <c r="J1114" s="297"/>
      <c r="K1114" s="474" t="str">
        <f t="shared" si="412"/>
        <v>SPARE</v>
      </c>
      <c r="L1114" s="475"/>
      <c r="M1114" s="476" t="str">
        <f>IF($J1114&lt;&gt;"",IF(VLOOKUP($J1114,INSTRUMENT_LIST!$L$10:$R$716,3,FALSE)=0,"",VLOOKUP($J1114,INSTRUMENT_LIST!$L$10:$R$716,3,FALSE)),"")</f>
        <v/>
      </c>
      <c r="N1114" s="476" t="str">
        <f>IF($J1114&lt;&gt;"",IF(VLOOKUP($J1114,INSTRUMENT_LIST!$L$10:$R$716,4,FALSE)=0,"",VLOOKUP($J1114,INSTRUMENT_LIST!$L$10:$R$716,4,FALSE)),"")&amp;" "&amp;IF($J1114&lt;&gt;"",IF(VLOOKUP($J1114,INSTRUMENT_LIST!$L$10:$R$716,5,FALSE)=0,"",SUBSTITUTE(VLOOKUP($J1114,INSTRUMENT_LIST!$L$10:$R$716,5,FALSE),"LOCAL CONTROL STATION","LCS")),"")</f>
        <v xml:space="preserve"> </v>
      </c>
      <c r="O1114" s="476" t="str">
        <f>IF($J1114&lt;&gt;"",IF(VLOOKUP($J1114,INSTRUMENT_LIST!$L$10:$R$716,6,FALSE)=0,"",VLOOKUP($J1114,INSTRUMENT_LIST!$L$10:$R$716,6,FALSE)),"")</f>
        <v/>
      </c>
      <c r="P1114" s="476" t="str">
        <f>IF($J1114&lt;&gt;"",IF(VLOOKUP($J1114,INSTRUMENT_LIST!$L$10:$R$716,7,FALSE)=0,"",VLOOKUP($J1114,INSTRUMENT_LIST!$L$10:$R$716,7,FALSE)),"")</f>
        <v/>
      </c>
      <c r="Q1114" s="476" t="str">
        <f t="shared" si="413"/>
        <v xml:space="preserve">  </v>
      </c>
      <c r="R1114" s="476"/>
      <c r="S1114" s="476"/>
      <c r="T1114" s="476"/>
      <c r="U1114" s="476"/>
      <c r="V1114" s="476"/>
      <c r="W1114" s="476"/>
      <c r="X1114" s="476"/>
      <c r="Y1114" s="476"/>
      <c r="Z1114" s="476"/>
      <c r="AA1114" s="476"/>
      <c r="AB1114" s="477" t="str">
        <f t="shared" si="414"/>
        <v>DI_1505.06</v>
      </c>
      <c r="AC1114" s="474"/>
      <c r="AD1114" s="474"/>
      <c r="AE1114" s="478" t="str">
        <f t="shared" si="415"/>
        <v>SL3-BC-RCP1</v>
      </c>
    </row>
    <row r="1115" spans="1:31" s="479" customFormat="1" ht="15" customHeight="1" x14ac:dyDescent="0.25">
      <c r="A1115" s="495" t="s">
        <v>9</v>
      </c>
      <c r="B1115" s="515" t="s">
        <v>76</v>
      </c>
      <c r="C1115" s="471">
        <v>15</v>
      </c>
      <c r="D1115" s="472" t="str">
        <f t="shared" si="416"/>
        <v>05</v>
      </c>
      <c r="E1115" s="472" t="s">
        <v>680</v>
      </c>
      <c r="F1115" s="473" t="str">
        <f>IFERROR(CONCATENATE(VLOOKUP(G1115,'LOOK-UP TABLES'!$E$9:$J$32,5,FALSE),C1115,D1115,VLOOKUP(G1115,'LOOK-UP TABLES'!$E$9:$J$32,6,FALSE),E1115),"")</f>
        <v>I_1505-07</v>
      </c>
      <c r="G1115" s="473" t="s">
        <v>1018</v>
      </c>
      <c r="H1115" s="474" t="str">
        <f>IFERROR(VLOOKUP(G1115,'LOOK-UP TABLES'!$E$9:$J$32,2,FALSE),"")</f>
        <v>DI</v>
      </c>
      <c r="I1115" s="473" t="str">
        <f>IFERROR(VLOOKUP(G1115,'LOOK-UP TABLES'!$E$9:$J$32,3,FALSE),"")</f>
        <v>120V</v>
      </c>
      <c r="J1115" s="297"/>
      <c r="K1115" s="474" t="str">
        <f t="shared" si="412"/>
        <v>SPARE</v>
      </c>
      <c r="L1115" s="475"/>
      <c r="M1115" s="476" t="str">
        <f>IF($J1115&lt;&gt;"",IF(VLOOKUP($J1115,INSTRUMENT_LIST!$L$10:$R$716,3,FALSE)=0,"",VLOOKUP($J1115,INSTRUMENT_LIST!$L$10:$R$716,3,FALSE)),"")</f>
        <v/>
      </c>
      <c r="N1115" s="476" t="str">
        <f>IF($J1115&lt;&gt;"",IF(VLOOKUP($J1115,INSTRUMENT_LIST!$L$10:$R$716,4,FALSE)=0,"",VLOOKUP($J1115,INSTRUMENT_LIST!$L$10:$R$716,4,FALSE)),"")&amp;" "&amp;IF($J1115&lt;&gt;"",IF(VLOOKUP($J1115,INSTRUMENT_LIST!$L$10:$R$716,5,FALSE)=0,"",SUBSTITUTE(VLOOKUP($J1115,INSTRUMENT_LIST!$L$10:$R$716,5,FALSE),"LOCAL CONTROL STATION","LCS")),"")</f>
        <v xml:space="preserve"> </v>
      </c>
      <c r="O1115" s="476" t="str">
        <f>IF($J1115&lt;&gt;"",IF(VLOOKUP($J1115,INSTRUMENT_LIST!$L$10:$R$716,6,FALSE)=0,"",VLOOKUP($J1115,INSTRUMENT_LIST!$L$10:$R$716,6,FALSE)),"")</f>
        <v/>
      </c>
      <c r="P1115" s="476" t="str">
        <f>IF($J1115&lt;&gt;"",IF(VLOOKUP($J1115,INSTRUMENT_LIST!$L$10:$R$716,7,FALSE)=0,"",VLOOKUP($J1115,INSTRUMENT_LIST!$L$10:$R$716,7,FALSE)),"")</f>
        <v/>
      </c>
      <c r="Q1115" s="476" t="str">
        <f t="shared" si="413"/>
        <v xml:space="preserve">  </v>
      </c>
      <c r="R1115" s="476"/>
      <c r="S1115" s="476"/>
      <c r="T1115" s="476"/>
      <c r="U1115" s="476"/>
      <c r="V1115" s="476"/>
      <c r="W1115" s="476"/>
      <c r="X1115" s="476"/>
      <c r="Y1115" s="476"/>
      <c r="Z1115" s="476"/>
      <c r="AA1115" s="476"/>
      <c r="AB1115" s="477" t="str">
        <f t="shared" si="414"/>
        <v>DI_1505.07</v>
      </c>
      <c r="AC1115" s="474"/>
      <c r="AD1115" s="474"/>
      <c r="AE1115" s="478" t="str">
        <f t="shared" si="415"/>
        <v>SL3-BC-RCP1</v>
      </c>
    </row>
    <row r="1116" spans="1:31" s="479" customFormat="1" ht="15" customHeight="1" x14ac:dyDescent="0.25">
      <c r="A1116" s="495" t="s">
        <v>9</v>
      </c>
      <c r="B1116" s="515" t="s">
        <v>76</v>
      </c>
      <c r="C1116" s="471">
        <v>15</v>
      </c>
      <c r="D1116" s="472" t="str">
        <f t="shared" si="416"/>
        <v>05</v>
      </c>
      <c r="E1116" s="472" t="s">
        <v>682</v>
      </c>
      <c r="F1116" s="473" t="str">
        <f>IFERROR(CONCATENATE(VLOOKUP(G1116,'LOOK-UP TABLES'!$E$9:$J$32,5,FALSE),C1116,D1116,VLOOKUP(G1116,'LOOK-UP TABLES'!$E$9:$J$32,6,FALSE),E1116),"")</f>
        <v>I_1505-08</v>
      </c>
      <c r="G1116" s="473" t="s">
        <v>1018</v>
      </c>
      <c r="H1116" s="474" t="str">
        <f>IFERROR(VLOOKUP(G1116,'LOOK-UP TABLES'!$E$9:$J$32,2,FALSE),"")</f>
        <v>DI</v>
      </c>
      <c r="I1116" s="473" t="str">
        <f>IFERROR(VLOOKUP(G1116,'LOOK-UP TABLES'!$E$9:$J$32,3,FALSE),"")</f>
        <v>120V</v>
      </c>
      <c r="J1116" s="297"/>
      <c r="K1116" s="474" t="str">
        <f t="shared" si="412"/>
        <v>SPARE</v>
      </c>
      <c r="L1116" s="475"/>
      <c r="M1116" s="476" t="str">
        <f>IF($J1116&lt;&gt;"",IF(VLOOKUP($J1116,INSTRUMENT_LIST!$L$10:$R$716,3,FALSE)=0,"",VLOOKUP($J1116,INSTRUMENT_LIST!$L$10:$R$716,3,FALSE)),"")</f>
        <v/>
      </c>
      <c r="N1116" s="476" t="str">
        <f>IF($J1116&lt;&gt;"",IF(VLOOKUP($J1116,INSTRUMENT_LIST!$L$10:$R$716,4,FALSE)=0,"",VLOOKUP($J1116,INSTRUMENT_LIST!$L$10:$R$716,4,FALSE)),"")&amp;" "&amp;IF($J1116&lt;&gt;"",IF(VLOOKUP($J1116,INSTRUMENT_LIST!$L$10:$R$716,5,FALSE)=0,"",SUBSTITUTE(VLOOKUP($J1116,INSTRUMENT_LIST!$L$10:$R$716,5,FALSE),"LOCAL CONTROL STATION","LCS")),"")</f>
        <v xml:space="preserve"> </v>
      </c>
      <c r="O1116" s="476" t="str">
        <f>IF($J1116&lt;&gt;"",IF(VLOOKUP($J1116,INSTRUMENT_LIST!$L$10:$R$716,6,FALSE)=0,"",VLOOKUP($J1116,INSTRUMENT_LIST!$L$10:$R$716,6,FALSE)),"")</f>
        <v/>
      </c>
      <c r="P1116" s="476" t="str">
        <f>IF($J1116&lt;&gt;"",IF(VLOOKUP($J1116,INSTRUMENT_LIST!$L$10:$R$716,7,FALSE)=0,"",VLOOKUP($J1116,INSTRUMENT_LIST!$L$10:$R$716,7,FALSE)),"")</f>
        <v/>
      </c>
      <c r="Q1116" s="476" t="str">
        <f t="shared" si="413"/>
        <v xml:space="preserve">  </v>
      </c>
      <c r="R1116" s="476"/>
      <c r="S1116" s="476"/>
      <c r="T1116" s="476"/>
      <c r="U1116" s="476"/>
      <c r="V1116" s="476"/>
      <c r="W1116" s="476"/>
      <c r="X1116" s="476"/>
      <c r="Y1116" s="476"/>
      <c r="Z1116" s="476"/>
      <c r="AA1116" s="476"/>
      <c r="AB1116" s="477" t="str">
        <f t="shared" si="414"/>
        <v>DI_1505.08</v>
      </c>
      <c r="AC1116" s="474"/>
      <c r="AD1116" s="474"/>
      <c r="AE1116" s="478" t="str">
        <f t="shared" si="415"/>
        <v>SL3-BC-RCP1</v>
      </c>
    </row>
    <row r="1117" spans="1:31" s="479" customFormat="1" ht="15" customHeight="1" x14ac:dyDescent="0.25">
      <c r="A1117" s="495" t="s">
        <v>9</v>
      </c>
      <c r="B1117" s="515" t="s">
        <v>76</v>
      </c>
      <c r="C1117" s="471">
        <v>15</v>
      </c>
      <c r="D1117" s="472" t="str">
        <f t="shared" si="416"/>
        <v>05</v>
      </c>
      <c r="E1117" s="472" t="s">
        <v>683</v>
      </c>
      <c r="F1117" s="473" t="str">
        <f>IFERROR(CONCATENATE(VLOOKUP(G1117,'LOOK-UP TABLES'!$E$9:$J$32,5,FALSE),C1117,D1117,VLOOKUP(G1117,'LOOK-UP TABLES'!$E$9:$J$32,6,FALSE),E1117),"")</f>
        <v>I_1505-09</v>
      </c>
      <c r="G1117" s="473" t="s">
        <v>1018</v>
      </c>
      <c r="H1117" s="474" t="str">
        <f>IFERROR(VLOOKUP(G1117,'LOOK-UP TABLES'!$E$9:$J$32,2,FALSE),"")</f>
        <v>DI</v>
      </c>
      <c r="I1117" s="473" t="str">
        <f>IFERROR(VLOOKUP(G1117,'LOOK-UP TABLES'!$E$9:$J$32,3,FALSE),"")</f>
        <v>120V</v>
      </c>
      <c r="J1117" s="297"/>
      <c r="K1117" s="474" t="str">
        <f t="shared" si="412"/>
        <v>SPARE</v>
      </c>
      <c r="L1117" s="475"/>
      <c r="M1117" s="476" t="str">
        <f>IF($J1117&lt;&gt;"",IF(VLOOKUP($J1117,INSTRUMENT_LIST!$L$10:$R$716,3,FALSE)=0,"",VLOOKUP($J1117,INSTRUMENT_LIST!$L$10:$R$716,3,FALSE)),"")</f>
        <v/>
      </c>
      <c r="N1117" s="476" t="str">
        <f>IF($J1117&lt;&gt;"",IF(VLOOKUP($J1117,INSTRUMENT_LIST!$L$10:$R$716,4,FALSE)=0,"",VLOOKUP($J1117,INSTRUMENT_LIST!$L$10:$R$716,4,FALSE)),"")&amp;" "&amp;IF($J1117&lt;&gt;"",IF(VLOOKUP($J1117,INSTRUMENT_LIST!$L$10:$R$716,5,FALSE)=0,"",SUBSTITUTE(VLOOKUP($J1117,INSTRUMENT_LIST!$L$10:$R$716,5,FALSE),"LOCAL CONTROL STATION","LCS")),"")</f>
        <v xml:space="preserve"> </v>
      </c>
      <c r="O1117" s="476" t="str">
        <f>IF($J1117&lt;&gt;"",IF(VLOOKUP($J1117,INSTRUMENT_LIST!$L$10:$R$716,6,FALSE)=0,"",VLOOKUP($J1117,INSTRUMENT_LIST!$L$10:$R$716,6,FALSE)),"")</f>
        <v/>
      </c>
      <c r="P1117" s="476" t="str">
        <f>IF($J1117&lt;&gt;"",IF(VLOOKUP($J1117,INSTRUMENT_LIST!$L$10:$R$716,7,FALSE)=0,"",VLOOKUP($J1117,INSTRUMENT_LIST!$L$10:$R$716,7,FALSE)),"")</f>
        <v/>
      </c>
      <c r="Q1117" s="476" t="str">
        <f t="shared" si="413"/>
        <v xml:space="preserve">  </v>
      </c>
      <c r="R1117" s="476"/>
      <c r="S1117" s="476"/>
      <c r="T1117" s="476"/>
      <c r="U1117" s="476"/>
      <c r="V1117" s="476"/>
      <c r="W1117" s="476"/>
      <c r="X1117" s="476"/>
      <c r="Y1117" s="476"/>
      <c r="Z1117" s="476"/>
      <c r="AA1117" s="476"/>
      <c r="AB1117" s="477" t="str">
        <f t="shared" si="414"/>
        <v>DI_1505.09</v>
      </c>
      <c r="AC1117" s="474"/>
      <c r="AD1117" s="474"/>
      <c r="AE1117" s="478" t="str">
        <f t="shared" si="415"/>
        <v>SL3-BC-RCP1</v>
      </c>
    </row>
    <row r="1118" spans="1:31" s="479" customFormat="1" ht="15" customHeight="1" x14ac:dyDescent="0.25">
      <c r="A1118" s="495" t="s">
        <v>9</v>
      </c>
      <c r="B1118" s="515" t="s">
        <v>76</v>
      </c>
      <c r="C1118" s="471">
        <v>15</v>
      </c>
      <c r="D1118" s="472" t="str">
        <f t="shared" si="416"/>
        <v>05</v>
      </c>
      <c r="E1118" s="472" t="s">
        <v>582</v>
      </c>
      <c r="F1118" s="473" t="str">
        <f>IFERROR(CONCATENATE(VLOOKUP(G1118,'LOOK-UP TABLES'!$E$9:$J$32,5,FALSE),C1118,D1118,VLOOKUP(G1118,'LOOK-UP TABLES'!$E$9:$J$32,6,FALSE),E1118),"")</f>
        <v>I_1505-10</v>
      </c>
      <c r="G1118" s="473" t="s">
        <v>1018</v>
      </c>
      <c r="H1118" s="474" t="str">
        <f>IFERROR(VLOOKUP(G1118,'LOOK-UP TABLES'!$E$9:$J$32,2,FALSE),"")</f>
        <v>DI</v>
      </c>
      <c r="I1118" s="473" t="str">
        <f>IFERROR(VLOOKUP(G1118,'LOOK-UP TABLES'!$E$9:$J$32,3,FALSE),"")</f>
        <v>120V</v>
      </c>
      <c r="J1118" s="297"/>
      <c r="K1118" s="474" t="str">
        <f t="shared" si="412"/>
        <v>SPARE</v>
      </c>
      <c r="L1118" s="475"/>
      <c r="M1118" s="476" t="str">
        <f>IF($J1118&lt;&gt;"",IF(VLOOKUP($J1118,INSTRUMENT_LIST!$L$10:$R$716,3,FALSE)=0,"",VLOOKUP($J1118,INSTRUMENT_LIST!$L$10:$R$716,3,FALSE)),"")</f>
        <v/>
      </c>
      <c r="N1118" s="476" t="str">
        <f>IF($J1118&lt;&gt;"",IF(VLOOKUP($J1118,INSTRUMENT_LIST!$L$10:$R$716,4,FALSE)=0,"",VLOOKUP($J1118,INSTRUMENT_LIST!$L$10:$R$716,4,FALSE)),"")&amp;" "&amp;IF($J1118&lt;&gt;"",IF(VLOOKUP($J1118,INSTRUMENT_LIST!$L$10:$R$716,5,FALSE)=0,"",SUBSTITUTE(VLOOKUP($J1118,INSTRUMENT_LIST!$L$10:$R$716,5,FALSE),"LOCAL CONTROL STATION","LCS")),"")</f>
        <v xml:space="preserve"> </v>
      </c>
      <c r="O1118" s="476" t="str">
        <f>IF($J1118&lt;&gt;"",IF(VLOOKUP($J1118,INSTRUMENT_LIST!$L$10:$R$716,6,FALSE)=0,"",VLOOKUP($J1118,INSTRUMENT_LIST!$L$10:$R$716,6,FALSE)),"")</f>
        <v/>
      </c>
      <c r="P1118" s="476" t="str">
        <f>IF($J1118&lt;&gt;"",IF(VLOOKUP($J1118,INSTRUMENT_LIST!$L$10:$R$716,7,FALSE)=0,"",VLOOKUP($J1118,INSTRUMENT_LIST!$L$10:$R$716,7,FALSE)),"")</f>
        <v/>
      </c>
      <c r="Q1118" s="476" t="str">
        <f t="shared" si="413"/>
        <v xml:space="preserve">  </v>
      </c>
      <c r="R1118" s="476"/>
      <c r="S1118" s="476"/>
      <c r="T1118" s="476"/>
      <c r="U1118" s="476"/>
      <c r="V1118" s="476"/>
      <c r="W1118" s="476"/>
      <c r="X1118" s="476"/>
      <c r="Y1118" s="476"/>
      <c r="Z1118" s="476"/>
      <c r="AA1118" s="476"/>
      <c r="AB1118" s="477" t="str">
        <f t="shared" si="414"/>
        <v>DI_1505.10</v>
      </c>
      <c r="AC1118" s="474"/>
      <c r="AD1118" s="474"/>
      <c r="AE1118" s="478" t="str">
        <f t="shared" si="415"/>
        <v>SL3-BC-RCP1</v>
      </c>
    </row>
    <row r="1119" spans="1:31" s="479" customFormat="1" ht="15" customHeight="1" x14ac:dyDescent="0.25">
      <c r="A1119" s="495" t="s">
        <v>9</v>
      </c>
      <c r="B1119" s="515" t="s">
        <v>76</v>
      </c>
      <c r="C1119" s="471">
        <v>15</v>
      </c>
      <c r="D1119" s="472" t="str">
        <f t="shared" si="416"/>
        <v>05</v>
      </c>
      <c r="E1119" s="472" t="s">
        <v>392</v>
      </c>
      <c r="F1119" s="473" t="str">
        <f>IFERROR(CONCATENATE(VLOOKUP(G1119,'LOOK-UP TABLES'!$E$9:$J$32,5,FALSE),C1119,D1119,VLOOKUP(G1119,'LOOK-UP TABLES'!$E$9:$J$32,6,FALSE),E1119),"")</f>
        <v>I_1505-11</v>
      </c>
      <c r="G1119" s="473" t="s">
        <v>1018</v>
      </c>
      <c r="H1119" s="474" t="str">
        <f>IFERROR(VLOOKUP(G1119,'LOOK-UP TABLES'!$E$9:$J$32,2,FALSE),"")</f>
        <v>DI</v>
      </c>
      <c r="I1119" s="473" t="str">
        <f>IFERROR(VLOOKUP(G1119,'LOOK-UP TABLES'!$E$9:$J$32,3,FALSE),"")</f>
        <v>120V</v>
      </c>
      <c r="J1119" s="297"/>
      <c r="K1119" s="474" t="str">
        <f t="shared" si="412"/>
        <v>SPARE</v>
      </c>
      <c r="L1119" s="475"/>
      <c r="M1119" s="476" t="str">
        <f>IF($J1119&lt;&gt;"",IF(VLOOKUP($J1119,INSTRUMENT_LIST!$L$10:$R$716,3,FALSE)=0,"",VLOOKUP($J1119,INSTRUMENT_LIST!$L$10:$R$716,3,FALSE)),"")</f>
        <v/>
      </c>
      <c r="N1119" s="476" t="str">
        <f>IF($J1119&lt;&gt;"",IF(VLOOKUP($J1119,INSTRUMENT_LIST!$L$10:$R$716,4,FALSE)=0,"",VLOOKUP($J1119,INSTRUMENT_LIST!$L$10:$R$716,4,FALSE)),"")&amp;" "&amp;IF($J1119&lt;&gt;"",IF(VLOOKUP($J1119,INSTRUMENT_LIST!$L$10:$R$716,5,FALSE)=0,"",SUBSTITUTE(VLOOKUP($J1119,INSTRUMENT_LIST!$L$10:$R$716,5,FALSE),"LOCAL CONTROL STATION","LCS")),"")</f>
        <v xml:space="preserve"> </v>
      </c>
      <c r="O1119" s="476" t="str">
        <f>IF($J1119&lt;&gt;"",IF(VLOOKUP($J1119,INSTRUMENT_LIST!$L$10:$R$716,6,FALSE)=0,"",VLOOKUP($J1119,INSTRUMENT_LIST!$L$10:$R$716,6,FALSE)),"")</f>
        <v/>
      </c>
      <c r="P1119" s="476" t="str">
        <f>IF($J1119&lt;&gt;"",IF(VLOOKUP($J1119,INSTRUMENT_LIST!$L$10:$R$716,7,FALSE)=0,"",VLOOKUP($J1119,INSTRUMENT_LIST!$L$10:$R$716,7,FALSE)),"")</f>
        <v/>
      </c>
      <c r="Q1119" s="476" t="str">
        <f t="shared" si="413"/>
        <v xml:space="preserve">  </v>
      </c>
      <c r="R1119" s="476"/>
      <c r="S1119" s="476"/>
      <c r="T1119" s="476"/>
      <c r="U1119" s="476"/>
      <c r="V1119" s="476"/>
      <c r="W1119" s="476"/>
      <c r="X1119" s="476"/>
      <c r="Y1119" s="476"/>
      <c r="Z1119" s="476"/>
      <c r="AA1119" s="476"/>
      <c r="AB1119" s="477" t="str">
        <f t="shared" si="414"/>
        <v>DI_1505.11</v>
      </c>
      <c r="AC1119" s="474"/>
      <c r="AD1119" s="474"/>
      <c r="AE1119" s="478" t="str">
        <f t="shared" si="415"/>
        <v>SL3-BC-RCP1</v>
      </c>
    </row>
    <row r="1120" spans="1:31" s="479" customFormat="1" ht="15" customHeight="1" x14ac:dyDescent="0.25">
      <c r="A1120" s="495" t="s">
        <v>9</v>
      </c>
      <c r="B1120" s="515" t="s">
        <v>76</v>
      </c>
      <c r="C1120" s="471">
        <v>15</v>
      </c>
      <c r="D1120" s="472" t="str">
        <f t="shared" si="416"/>
        <v>05</v>
      </c>
      <c r="E1120" s="472" t="s">
        <v>396</v>
      </c>
      <c r="F1120" s="473" t="str">
        <f>IFERROR(CONCATENATE(VLOOKUP(G1120,'LOOK-UP TABLES'!$E$9:$J$32,5,FALSE),C1120,D1120,VLOOKUP(G1120,'LOOK-UP TABLES'!$E$9:$J$32,6,FALSE),E1120),"")</f>
        <v>I_1505-12</v>
      </c>
      <c r="G1120" s="473" t="s">
        <v>1018</v>
      </c>
      <c r="H1120" s="474" t="str">
        <f>IFERROR(VLOOKUP(G1120,'LOOK-UP TABLES'!$E$9:$J$32,2,FALSE),"")</f>
        <v>DI</v>
      </c>
      <c r="I1120" s="473" t="str">
        <f>IFERROR(VLOOKUP(G1120,'LOOK-UP TABLES'!$E$9:$J$32,3,FALSE),"")</f>
        <v>120V</v>
      </c>
      <c r="J1120" s="297"/>
      <c r="K1120" s="474" t="str">
        <f t="shared" si="412"/>
        <v>SPARE</v>
      </c>
      <c r="L1120" s="475"/>
      <c r="M1120" s="476" t="str">
        <f>IF($J1120&lt;&gt;"",IF(VLOOKUP($J1120,INSTRUMENT_LIST!$L$10:$R$716,3,FALSE)=0,"",VLOOKUP($J1120,INSTRUMENT_LIST!$L$10:$R$716,3,FALSE)),"")</f>
        <v/>
      </c>
      <c r="N1120" s="476" t="str">
        <f>IF($J1120&lt;&gt;"",IF(VLOOKUP($J1120,INSTRUMENT_LIST!$L$10:$R$716,4,FALSE)=0,"",VLOOKUP($J1120,INSTRUMENT_LIST!$L$10:$R$716,4,FALSE)),"")&amp;" "&amp;IF($J1120&lt;&gt;"",IF(VLOOKUP($J1120,INSTRUMENT_LIST!$L$10:$R$716,5,FALSE)=0,"",SUBSTITUTE(VLOOKUP($J1120,INSTRUMENT_LIST!$L$10:$R$716,5,FALSE),"LOCAL CONTROL STATION","LCS")),"")</f>
        <v xml:space="preserve"> </v>
      </c>
      <c r="O1120" s="476" t="str">
        <f>IF($J1120&lt;&gt;"",IF(VLOOKUP($J1120,INSTRUMENT_LIST!$L$10:$R$716,6,FALSE)=0,"",VLOOKUP($J1120,INSTRUMENT_LIST!$L$10:$R$716,6,FALSE)),"")</f>
        <v/>
      </c>
      <c r="P1120" s="476" t="str">
        <f>IF($J1120&lt;&gt;"",IF(VLOOKUP($J1120,INSTRUMENT_LIST!$L$10:$R$716,7,FALSE)=0,"",VLOOKUP($J1120,INSTRUMENT_LIST!$L$10:$R$716,7,FALSE)),"")</f>
        <v/>
      </c>
      <c r="Q1120" s="476" t="str">
        <f t="shared" si="413"/>
        <v xml:space="preserve">  </v>
      </c>
      <c r="R1120" s="476"/>
      <c r="S1120" s="476"/>
      <c r="T1120" s="476"/>
      <c r="U1120" s="476"/>
      <c r="V1120" s="476"/>
      <c r="W1120" s="476"/>
      <c r="X1120" s="476"/>
      <c r="Y1120" s="476"/>
      <c r="Z1120" s="476"/>
      <c r="AA1120" s="476"/>
      <c r="AB1120" s="477" t="str">
        <f t="shared" si="414"/>
        <v>DI_1505.12</v>
      </c>
      <c r="AC1120" s="474"/>
      <c r="AD1120" s="474"/>
      <c r="AE1120" s="478" t="str">
        <f t="shared" si="415"/>
        <v>SL3-BC-RCP1</v>
      </c>
    </row>
    <row r="1121" spans="1:31" s="479" customFormat="1" ht="15" customHeight="1" x14ac:dyDescent="0.25">
      <c r="A1121" s="495" t="s">
        <v>9</v>
      </c>
      <c r="B1121" s="515" t="s">
        <v>76</v>
      </c>
      <c r="C1121" s="471">
        <v>15</v>
      </c>
      <c r="D1121" s="472" t="str">
        <f t="shared" si="416"/>
        <v>05</v>
      </c>
      <c r="E1121" s="472" t="s">
        <v>586</v>
      </c>
      <c r="F1121" s="473" t="str">
        <f>IFERROR(CONCATENATE(VLOOKUP(G1121,'LOOK-UP TABLES'!$E$9:$J$32,5,FALSE),C1121,D1121,VLOOKUP(G1121,'LOOK-UP TABLES'!$E$9:$J$32,6,FALSE),E1121),"")</f>
        <v>I_1505-13</v>
      </c>
      <c r="G1121" s="473" t="s">
        <v>1018</v>
      </c>
      <c r="H1121" s="474" t="str">
        <f>IFERROR(VLOOKUP(G1121,'LOOK-UP TABLES'!$E$9:$J$32,2,FALSE),"")</f>
        <v>DI</v>
      </c>
      <c r="I1121" s="473" t="str">
        <f>IFERROR(VLOOKUP(G1121,'LOOK-UP TABLES'!$E$9:$J$32,3,FALSE),"")</f>
        <v>120V</v>
      </c>
      <c r="J1121" s="297"/>
      <c r="K1121" s="474" t="str">
        <f t="shared" si="412"/>
        <v>SPARE</v>
      </c>
      <c r="L1121" s="475"/>
      <c r="M1121" s="476" t="str">
        <f>IF($J1121&lt;&gt;"",IF(VLOOKUP($J1121,INSTRUMENT_LIST!$L$10:$R$716,3,FALSE)=0,"",VLOOKUP($J1121,INSTRUMENT_LIST!$L$10:$R$716,3,FALSE)),"")</f>
        <v/>
      </c>
      <c r="N1121" s="476" t="str">
        <f>IF($J1121&lt;&gt;"",IF(VLOOKUP($J1121,INSTRUMENT_LIST!$L$10:$R$716,4,FALSE)=0,"",VLOOKUP($J1121,INSTRUMENT_LIST!$L$10:$R$716,4,FALSE)),"")&amp;" "&amp;IF($J1121&lt;&gt;"",IF(VLOOKUP($J1121,INSTRUMENT_LIST!$L$10:$R$716,5,FALSE)=0,"",SUBSTITUTE(VLOOKUP($J1121,INSTRUMENT_LIST!$L$10:$R$716,5,FALSE),"LOCAL CONTROL STATION","LCS")),"")</f>
        <v xml:space="preserve"> </v>
      </c>
      <c r="O1121" s="476" t="str">
        <f>IF($J1121&lt;&gt;"",IF(VLOOKUP($J1121,INSTRUMENT_LIST!$L$10:$R$716,6,FALSE)=0,"",VLOOKUP($J1121,INSTRUMENT_LIST!$L$10:$R$716,6,FALSE)),"")</f>
        <v/>
      </c>
      <c r="P1121" s="476" t="str">
        <f>IF($J1121&lt;&gt;"",IF(VLOOKUP($J1121,INSTRUMENT_LIST!$L$10:$R$716,7,FALSE)=0,"",VLOOKUP($J1121,INSTRUMENT_LIST!$L$10:$R$716,7,FALSE)),"")</f>
        <v/>
      </c>
      <c r="Q1121" s="476" t="str">
        <f t="shared" si="413"/>
        <v xml:space="preserve">  </v>
      </c>
      <c r="R1121" s="476"/>
      <c r="S1121" s="476"/>
      <c r="T1121" s="476"/>
      <c r="U1121" s="476"/>
      <c r="V1121" s="476"/>
      <c r="W1121" s="476"/>
      <c r="X1121" s="476"/>
      <c r="Y1121" s="476"/>
      <c r="Z1121" s="476"/>
      <c r="AA1121" s="476"/>
      <c r="AB1121" s="477" t="str">
        <f t="shared" si="414"/>
        <v>DI_1505.13</v>
      </c>
      <c r="AC1121" s="474"/>
      <c r="AD1121" s="474"/>
      <c r="AE1121" s="478" t="str">
        <f t="shared" si="415"/>
        <v>SL3-BC-RCP1</v>
      </c>
    </row>
    <row r="1122" spans="1:31" s="479" customFormat="1" ht="15" customHeight="1" x14ac:dyDescent="0.25">
      <c r="A1122" s="495" t="s">
        <v>9</v>
      </c>
      <c r="B1122" s="515" t="s">
        <v>76</v>
      </c>
      <c r="C1122" s="471">
        <v>15</v>
      </c>
      <c r="D1122" s="472" t="str">
        <f t="shared" si="416"/>
        <v>05</v>
      </c>
      <c r="E1122" s="472" t="s">
        <v>589</v>
      </c>
      <c r="F1122" s="473" t="str">
        <f>IFERROR(CONCATENATE(VLOOKUP(G1122,'LOOK-UP TABLES'!$E$9:$J$32,5,FALSE),C1122,D1122,VLOOKUP(G1122,'LOOK-UP TABLES'!$E$9:$J$32,6,FALSE),E1122),"")</f>
        <v>I_1505-14</v>
      </c>
      <c r="G1122" s="473" t="s">
        <v>1018</v>
      </c>
      <c r="H1122" s="474" t="str">
        <f>IFERROR(VLOOKUP(G1122,'LOOK-UP TABLES'!$E$9:$J$32,2,FALSE),"")</f>
        <v>DI</v>
      </c>
      <c r="I1122" s="473" t="str">
        <f>IFERROR(VLOOKUP(G1122,'LOOK-UP TABLES'!$E$9:$J$32,3,FALSE),"")</f>
        <v>120V</v>
      </c>
      <c r="J1122" s="297"/>
      <c r="K1122" s="474" t="str">
        <f t="shared" si="412"/>
        <v>SPARE</v>
      </c>
      <c r="L1122" s="475"/>
      <c r="M1122" s="476" t="str">
        <f>IF($J1122&lt;&gt;"",IF(VLOOKUP($J1122,INSTRUMENT_LIST!$L$10:$R$716,3,FALSE)=0,"",VLOOKUP($J1122,INSTRUMENT_LIST!$L$10:$R$716,3,FALSE)),"")</f>
        <v/>
      </c>
      <c r="N1122" s="476" t="str">
        <f>IF($J1122&lt;&gt;"",IF(VLOOKUP($J1122,INSTRUMENT_LIST!$L$10:$R$716,4,FALSE)=0,"",VLOOKUP($J1122,INSTRUMENT_LIST!$L$10:$R$716,4,FALSE)),"")&amp;" "&amp;IF($J1122&lt;&gt;"",IF(VLOOKUP($J1122,INSTRUMENT_LIST!$L$10:$R$716,5,FALSE)=0,"",SUBSTITUTE(VLOOKUP($J1122,INSTRUMENT_LIST!$L$10:$R$716,5,FALSE),"LOCAL CONTROL STATION","LCS")),"")</f>
        <v xml:space="preserve"> </v>
      </c>
      <c r="O1122" s="476" t="str">
        <f>IF($J1122&lt;&gt;"",IF(VLOOKUP($J1122,INSTRUMENT_LIST!$L$10:$R$716,6,FALSE)=0,"",VLOOKUP($J1122,INSTRUMENT_LIST!$L$10:$R$716,6,FALSE)),"")</f>
        <v/>
      </c>
      <c r="P1122" s="476" t="str">
        <f>IF($J1122&lt;&gt;"",IF(VLOOKUP($J1122,INSTRUMENT_LIST!$L$10:$R$716,7,FALSE)=0,"",VLOOKUP($J1122,INSTRUMENT_LIST!$L$10:$R$716,7,FALSE)),"")</f>
        <v/>
      </c>
      <c r="Q1122" s="476" t="str">
        <f t="shared" si="413"/>
        <v xml:space="preserve">  </v>
      </c>
      <c r="R1122" s="476"/>
      <c r="S1122" s="476"/>
      <c r="T1122" s="476"/>
      <c r="U1122" s="476"/>
      <c r="V1122" s="476"/>
      <c r="W1122" s="476"/>
      <c r="X1122" s="476"/>
      <c r="Y1122" s="476"/>
      <c r="Z1122" s="476"/>
      <c r="AA1122" s="476"/>
      <c r="AB1122" s="477" t="str">
        <f t="shared" si="414"/>
        <v>DI_1505.14</v>
      </c>
      <c r="AC1122" s="474"/>
      <c r="AD1122" s="474"/>
      <c r="AE1122" s="478" t="str">
        <f t="shared" si="415"/>
        <v>SL3-BC-RCP1</v>
      </c>
    </row>
    <row r="1123" spans="1:31" s="479" customFormat="1" ht="15" customHeight="1" x14ac:dyDescent="0.25">
      <c r="A1123" s="495" t="s">
        <v>9</v>
      </c>
      <c r="B1123" s="515" t="s">
        <v>76</v>
      </c>
      <c r="C1123" s="471">
        <v>15</v>
      </c>
      <c r="D1123" s="472" t="str">
        <f t="shared" si="416"/>
        <v>05</v>
      </c>
      <c r="E1123" s="472" t="s">
        <v>591</v>
      </c>
      <c r="F1123" s="473" t="str">
        <f>IFERROR(CONCATENATE(VLOOKUP(G1123,'LOOK-UP TABLES'!$E$9:$J$32,5,FALSE),C1123,D1123,VLOOKUP(G1123,'LOOK-UP TABLES'!$E$9:$J$32,6,FALSE),E1123),"")</f>
        <v>I_1505-15</v>
      </c>
      <c r="G1123" s="473" t="s">
        <v>1018</v>
      </c>
      <c r="H1123" s="474" t="str">
        <f>IFERROR(VLOOKUP(G1123,'LOOK-UP TABLES'!$E$9:$J$32,2,FALSE),"")</f>
        <v>DI</v>
      </c>
      <c r="I1123" s="473" t="str">
        <f>IFERROR(VLOOKUP(G1123,'LOOK-UP TABLES'!$E$9:$J$32,3,FALSE),"")</f>
        <v>120V</v>
      </c>
      <c r="J1123" s="297"/>
      <c r="K1123" s="474" t="str">
        <f t="shared" si="412"/>
        <v>SPARE</v>
      </c>
      <c r="L1123" s="475"/>
      <c r="M1123" s="476" t="str">
        <f>IF($J1123&lt;&gt;"",IF(VLOOKUP($J1123,INSTRUMENT_LIST!$L$10:$R$716,3,FALSE)=0,"",VLOOKUP($J1123,INSTRUMENT_LIST!$L$10:$R$716,3,FALSE)),"")</f>
        <v/>
      </c>
      <c r="N1123" s="476" t="str">
        <f>IF($J1123&lt;&gt;"",IF(VLOOKUP($J1123,INSTRUMENT_LIST!$L$10:$R$716,4,FALSE)=0,"",VLOOKUP($J1123,INSTRUMENT_LIST!$L$10:$R$716,4,FALSE)),"")&amp;" "&amp;IF($J1123&lt;&gt;"",IF(VLOOKUP($J1123,INSTRUMENT_LIST!$L$10:$R$716,5,FALSE)=0,"",SUBSTITUTE(VLOOKUP($J1123,INSTRUMENT_LIST!$L$10:$R$716,5,FALSE),"LOCAL CONTROL STATION","LCS")),"")</f>
        <v xml:space="preserve"> </v>
      </c>
      <c r="O1123" s="476" t="str">
        <f>IF($J1123&lt;&gt;"",IF(VLOOKUP($J1123,INSTRUMENT_LIST!$L$10:$R$716,6,FALSE)=0,"",VLOOKUP($J1123,INSTRUMENT_LIST!$L$10:$R$716,6,FALSE)),"")</f>
        <v/>
      </c>
      <c r="P1123" s="476" t="str">
        <f>IF($J1123&lt;&gt;"",IF(VLOOKUP($J1123,INSTRUMENT_LIST!$L$10:$R$716,7,FALSE)=0,"",VLOOKUP($J1123,INSTRUMENT_LIST!$L$10:$R$716,7,FALSE)),"")</f>
        <v/>
      </c>
      <c r="Q1123" s="476" t="str">
        <f t="shared" si="413"/>
        <v xml:space="preserve">  </v>
      </c>
      <c r="R1123" s="476"/>
      <c r="S1123" s="476"/>
      <c r="T1123" s="476"/>
      <c r="U1123" s="476"/>
      <c r="V1123" s="476"/>
      <c r="W1123" s="476"/>
      <c r="X1123" s="476"/>
      <c r="Y1123" s="476"/>
      <c r="Z1123" s="476"/>
      <c r="AA1123" s="476"/>
      <c r="AB1123" s="477" t="str">
        <f t="shared" si="414"/>
        <v>DI_1505.15</v>
      </c>
      <c r="AC1123" s="474"/>
      <c r="AD1123" s="474"/>
      <c r="AE1123" s="478" t="str">
        <f t="shared" si="415"/>
        <v>SL3-BC-RCP1</v>
      </c>
    </row>
    <row r="1124" spans="1:31" s="479" customFormat="1" ht="15" customHeight="1" x14ac:dyDescent="0.25">
      <c r="A1124" s="496" t="s">
        <v>9</v>
      </c>
      <c r="B1124" s="497" t="s">
        <v>76</v>
      </c>
      <c r="C1124" s="504">
        <v>15</v>
      </c>
      <c r="D1124" s="499" t="s">
        <v>678</v>
      </c>
      <c r="E1124" s="500"/>
      <c r="F1124" s="500"/>
      <c r="G1124" s="500" t="s">
        <v>853</v>
      </c>
      <c r="H1124" s="501"/>
      <c r="I1124" s="500" t="s">
        <v>790</v>
      </c>
      <c r="J1124" s="502"/>
      <c r="K1124" s="525"/>
      <c r="L1124" s="503"/>
      <c r="M1124" s="501"/>
      <c r="N1124" s="501"/>
      <c r="O1124" s="500"/>
      <c r="P1124" s="500"/>
      <c r="Q1124" s="500"/>
      <c r="R1124" s="500"/>
      <c r="S1124" s="500"/>
      <c r="T1124" s="500"/>
      <c r="U1124" s="500"/>
      <c r="V1124" s="500"/>
      <c r="W1124" s="500"/>
      <c r="X1124" s="500"/>
      <c r="Y1124" s="500"/>
      <c r="Z1124" s="500"/>
      <c r="AA1124" s="500"/>
      <c r="AB1124" s="500"/>
      <c r="AC1124" s="504"/>
      <c r="AD1124" s="505"/>
      <c r="AE1124" s="478" t="str">
        <f t="shared" si="415"/>
        <v>SL3-BC-RCP1</v>
      </c>
    </row>
    <row r="1125" spans="1:31" ht="15" customHeight="1" x14ac:dyDescent="0.25">
      <c r="B1125" s="254"/>
      <c r="C1125" s="57"/>
      <c r="D1125" s="59"/>
      <c r="E1125" s="38"/>
      <c r="F1125" s="38"/>
      <c r="G1125" s="38"/>
      <c r="I1125" s="38"/>
      <c r="J1125" s="22"/>
      <c r="O1125" s="78"/>
      <c r="P1125" s="36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  <c r="AA1125" s="38"/>
      <c r="AB1125" s="38"/>
      <c r="AC1125" s="57"/>
      <c r="AD1125" s="57"/>
    </row>
    <row r="1126" spans="1:31" ht="15" customHeight="1" x14ac:dyDescent="0.25">
      <c r="A1126" s="264" t="s">
        <v>9</v>
      </c>
      <c r="B1126" s="255" t="s">
        <v>76</v>
      </c>
      <c r="C1126" s="145">
        <v>15</v>
      </c>
      <c r="D1126" s="73" t="s">
        <v>678</v>
      </c>
      <c r="E1126" s="70" t="s">
        <v>786</v>
      </c>
      <c r="F1126" s="29" t="str">
        <f>IFERROR(CONCATENATE(VLOOKUP(G1126,'LOOK-UP TABLES'!$E$9:$J$32,5,FALSE),C1126,D1126,VLOOKUP(G1126,'LOOK-UP TABLES'!$E$9:$J$32,6,FALSE),E1126),"")</f>
        <v>O_1505-00</v>
      </c>
      <c r="G1126" s="74" t="s">
        <v>1019</v>
      </c>
      <c r="H1126" s="26" t="str">
        <f>IFERROR(VLOOKUP(G1126,'LOOK-UP TABLES'!$E$9:$J$32,2,FALSE),"")</f>
        <v>DO</v>
      </c>
      <c r="I1126" s="29" t="str">
        <f>IFERROR(VLOOKUP(G1126,'LOOK-UP TABLES'!$E$9:$J$32,3,FALSE),"")</f>
        <v>120V</v>
      </c>
      <c r="J1126" s="21" t="s">
        <v>1380</v>
      </c>
      <c r="K1126" s="513" t="str">
        <f t="shared" ref="K1126:K1141" si="417">IF(J1126&lt;&gt;"",CONCATENATE(J1126,L1126),"SPARE")</f>
        <v>SL3-BC-YA1</v>
      </c>
      <c r="L1126" s="76"/>
      <c r="M1126" s="143" t="str">
        <f>IF($J1126&lt;&gt;"",IF(VLOOKUP($J1126,INSTRUMENT_LIST!$L$10:$R$716,3,FALSE)=0,"",VLOOKUP($J1126,INSTRUMENT_LIST!$L$10:$R$716,3,FALSE)),"")</f>
        <v>Shiploader 3</v>
      </c>
      <c r="N1126" s="143" t="str">
        <f>IF($J1126&lt;&gt;"",IF(VLOOKUP($J1126,INSTRUMENT_LIST!$L$10:$R$716,4,FALSE)=0,"",VLOOKUP($J1126,INSTRUMENT_LIST!$L$10:$R$716,4,FALSE)),"")&amp;" "&amp;IF($J1126&lt;&gt;"",IF(VLOOKUP($J1126,INSTRUMENT_LIST!$L$10:$R$716,5,FALSE)=0,"",SUBSTITUTE(VLOOKUP($J1126,INSTRUMENT_LIST!$L$10:$R$716,5,FALSE),"LOCAL CONTROL STATION","LCS")),"")</f>
        <v>Boom Conveyor Left Side</v>
      </c>
      <c r="O1126" s="143" t="str">
        <f>IF($J1126&lt;&gt;"",IF(VLOOKUP($J1126,INSTRUMENT_LIST!$L$10:$R$716,6,FALSE)=0,"",VLOOKUP($J1126,INSTRUMENT_LIST!$L$10:$R$716,6,FALSE)),"")</f>
        <v>Start Warning</v>
      </c>
      <c r="P1126" s="143" t="str">
        <f>IF($J1126&lt;&gt;"",IF(VLOOKUP($J1126,INSTRUMENT_LIST!$L$10:$R$716,7,FALSE)=0,"",VLOOKUP($J1126,INSTRUMENT_LIST!$L$10:$R$716,7,FALSE)),"")</f>
        <v>Horn</v>
      </c>
      <c r="Q1126" s="143" t="str">
        <f>CONCATENATE(M1126,IF(M1126&lt;&gt;""," ",""),N1126,IF(N1126&lt;&gt;""," ",""),O1126,IF(O1126&lt;&gt;""," ",""),P1126,IF(P1126&lt;&gt;""," ",""))</f>
        <v xml:space="preserve">Shiploader 3 Boom Conveyor Left Side Start Warning Horn </v>
      </c>
      <c r="R1126" s="160"/>
      <c r="S1126" s="160"/>
      <c r="T1126" s="160"/>
      <c r="U1126" s="160"/>
      <c r="V1126" s="160"/>
      <c r="W1126" s="160"/>
      <c r="X1126" s="160"/>
      <c r="Y1126" s="160"/>
      <c r="Z1126" s="160"/>
      <c r="AA1126" s="160"/>
      <c r="AB1126" s="68" t="str">
        <f t="shared" ref="AB1126:AB1141" si="418">IF((OR(H1126="AI",H1126="AO")),CONCATENATE(H1126,"_",C1126,D1126,"_CH[",E1126,"]"),CONCATENATE(H1126,"_",C1126,D1126,".",E1126))</f>
        <v>DO_1505.00</v>
      </c>
      <c r="AC1126" s="55"/>
      <c r="AD1126" s="55"/>
      <c r="AE1126" s="38" t="str">
        <f t="shared" ref="AE1126:AE1142" si="419">B1126</f>
        <v>SL3-BC-RCP1</v>
      </c>
    </row>
    <row r="1127" spans="1:31" ht="15" customHeight="1" x14ac:dyDescent="0.25">
      <c r="A1127" s="264" t="s">
        <v>9</v>
      </c>
      <c r="B1127" s="255" t="s">
        <v>76</v>
      </c>
      <c r="C1127" s="145">
        <v>15</v>
      </c>
      <c r="D1127" s="70" t="str">
        <f t="shared" ref="D1127:D1141" si="420">D1126</f>
        <v>05</v>
      </c>
      <c r="E1127" s="70" t="s">
        <v>645</v>
      </c>
      <c r="F1127" s="29" t="str">
        <f>IFERROR(CONCATENATE(VLOOKUP(G1127,'LOOK-UP TABLES'!$E$9:$J$32,5,FALSE),C1127,D1127,VLOOKUP(G1127,'LOOK-UP TABLES'!$E$9:$J$32,6,FALSE),E1127),"")</f>
        <v>O_1505-01</v>
      </c>
      <c r="G1127" s="74" t="s">
        <v>1019</v>
      </c>
      <c r="H1127" s="26" t="str">
        <f>IFERROR(VLOOKUP(G1127,'LOOK-UP TABLES'!$E$9:$J$32,2,FALSE),"")</f>
        <v>DO</v>
      </c>
      <c r="I1127" s="29" t="str">
        <f>IFERROR(VLOOKUP(G1127,'LOOK-UP TABLES'!$E$9:$J$32,3,FALSE),"")</f>
        <v>120V</v>
      </c>
      <c r="J1127" s="21" t="s">
        <v>1381</v>
      </c>
      <c r="K1127" s="513" t="str">
        <f t="shared" si="417"/>
        <v>SL3-BC-YL1</v>
      </c>
      <c r="L1127" s="76"/>
      <c r="M1127" s="143" t="str">
        <f>IF($J1127&lt;&gt;"",IF(VLOOKUP($J1127,INSTRUMENT_LIST!$L$10:$R$716,3,FALSE)=0,"",VLOOKUP($J1127,INSTRUMENT_LIST!$L$10:$R$716,3,FALSE)),"")</f>
        <v>Shiploader 3</v>
      </c>
      <c r="N1127" s="143" t="str">
        <f>IF($J1127&lt;&gt;"",IF(VLOOKUP($J1127,INSTRUMENT_LIST!$L$10:$R$716,4,FALSE)=0,"",VLOOKUP($J1127,INSTRUMENT_LIST!$L$10:$R$716,4,FALSE)),"")&amp;" "&amp;IF($J1127&lt;&gt;"",IF(VLOOKUP($J1127,INSTRUMENT_LIST!$L$10:$R$716,5,FALSE)=0,"",SUBSTITUTE(VLOOKUP($J1127,INSTRUMENT_LIST!$L$10:$R$716,5,FALSE),"LOCAL CONTROL STATION","LCS")),"")</f>
        <v>Boom Conveyor Left Side</v>
      </c>
      <c r="O1127" s="143" t="str">
        <f>IF($J1127&lt;&gt;"",IF(VLOOKUP($J1127,INSTRUMENT_LIST!$L$10:$R$716,6,FALSE)=0,"",VLOOKUP($J1127,INSTRUMENT_LIST!$L$10:$R$716,6,FALSE)),"")</f>
        <v>Start Warning</v>
      </c>
      <c r="P1127" s="143" t="str">
        <f>IF($J1127&lt;&gt;"",IF(VLOOKUP($J1127,INSTRUMENT_LIST!$L$10:$R$716,7,FALSE)=0,"",VLOOKUP($J1127,INSTRUMENT_LIST!$L$10:$R$716,7,FALSE)),"")</f>
        <v>Light</v>
      </c>
      <c r="Q1127" s="143" t="str">
        <f t="shared" ref="Q1127:Q1141" si="421">CONCATENATE(M1127,IF(M1127&lt;&gt;""," ",""),N1127,IF(N1127&lt;&gt;""," ",""),O1127,IF(O1127&lt;&gt;""," ",""),P1127,IF(P1127&lt;&gt;""," ",""))</f>
        <v xml:space="preserve">Shiploader 3 Boom Conveyor Left Side Start Warning Light </v>
      </c>
      <c r="R1127" s="161"/>
      <c r="S1127" s="161"/>
      <c r="T1127" s="160"/>
      <c r="U1127" s="160"/>
      <c r="V1127" s="160"/>
      <c r="W1127" s="160"/>
      <c r="X1127" s="160"/>
      <c r="Y1127" s="160"/>
      <c r="Z1127" s="160"/>
      <c r="AA1127" s="160"/>
      <c r="AB1127" s="68" t="str">
        <f t="shared" si="418"/>
        <v>DO_1505.01</v>
      </c>
      <c r="AC1127" s="55"/>
      <c r="AD1127" s="55"/>
      <c r="AE1127" s="38" t="str">
        <f t="shared" si="419"/>
        <v>SL3-BC-RCP1</v>
      </c>
    </row>
    <row r="1128" spans="1:31" ht="15" customHeight="1" x14ac:dyDescent="0.25">
      <c r="A1128" s="264" t="s">
        <v>9</v>
      </c>
      <c r="B1128" s="255" t="s">
        <v>76</v>
      </c>
      <c r="C1128" s="145">
        <v>15</v>
      </c>
      <c r="D1128" s="70" t="str">
        <f t="shared" si="420"/>
        <v>05</v>
      </c>
      <c r="E1128" s="70" t="s">
        <v>660</v>
      </c>
      <c r="F1128" s="29" t="str">
        <f>IFERROR(CONCATENATE(VLOOKUP(G1128,'LOOK-UP TABLES'!$E$9:$J$32,5,FALSE),C1128,D1128,VLOOKUP(G1128,'LOOK-UP TABLES'!$E$9:$J$32,6,FALSE),E1128),"")</f>
        <v>O_1505-02</v>
      </c>
      <c r="G1128" s="74" t="s">
        <v>1019</v>
      </c>
      <c r="H1128" s="26" t="str">
        <f>IFERROR(VLOOKUP(G1128,'LOOK-UP TABLES'!$E$9:$J$32,2,FALSE),"")</f>
        <v>DO</v>
      </c>
      <c r="I1128" s="29" t="str">
        <f>IFERROR(VLOOKUP(G1128,'LOOK-UP TABLES'!$E$9:$J$32,3,FALSE),"")</f>
        <v>120V</v>
      </c>
      <c r="J1128" s="21" t="s">
        <v>1382</v>
      </c>
      <c r="K1128" s="513" t="str">
        <f t="shared" si="417"/>
        <v>SL3-BC-YL2</v>
      </c>
      <c r="L1128" s="76"/>
      <c r="M1128" s="143" t="str">
        <f>IF($J1128&lt;&gt;"",IF(VLOOKUP($J1128,INSTRUMENT_LIST!$L$10:$R$716,3,FALSE)=0,"",VLOOKUP($J1128,INSTRUMENT_LIST!$L$10:$R$716,3,FALSE)),"")</f>
        <v>Shiploader 3</v>
      </c>
      <c r="N1128" s="143" t="str">
        <f>IF($J1128&lt;&gt;"",IF(VLOOKUP($J1128,INSTRUMENT_LIST!$L$10:$R$716,4,FALSE)=0,"",VLOOKUP($J1128,INSTRUMENT_LIST!$L$10:$R$716,4,FALSE)),"")&amp;" "&amp;IF($J1128&lt;&gt;"",IF(VLOOKUP($J1128,INSTRUMENT_LIST!$L$10:$R$716,5,FALSE)=0,"",SUBSTITUTE(VLOOKUP($J1128,INSTRUMENT_LIST!$L$10:$R$716,5,FALSE),"LOCAL CONTROL STATION","LCS")),"")</f>
        <v>Boom Conveyor Right Side</v>
      </c>
      <c r="O1128" s="143" t="str">
        <f>IF($J1128&lt;&gt;"",IF(VLOOKUP($J1128,INSTRUMENT_LIST!$L$10:$R$716,6,FALSE)=0,"",VLOOKUP($J1128,INSTRUMENT_LIST!$L$10:$R$716,6,FALSE)),"")</f>
        <v>Start Warning</v>
      </c>
      <c r="P1128" s="143" t="str">
        <f>IF($J1128&lt;&gt;"",IF(VLOOKUP($J1128,INSTRUMENT_LIST!$L$10:$R$716,7,FALSE)=0,"",VLOOKUP($J1128,INSTRUMENT_LIST!$L$10:$R$716,7,FALSE)),"")</f>
        <v>Light</v>
      </c>
      <c r="Q1128" s="143" t="str">
        <f t="shared" si="421"/>
        <v xml:space="preserve">Shiploader 3 Boom Conveyor Right Side Start Warning Light </v>
      </c>
      <c r="R1128" s="161"/>
      <c r="S1128" s="161"/>
      <c r="T1128" s="160"/>
      <c r="U1128" s="160"/>
      <c r="V1128" s="160"/>
      <c r="W1128" s="160"/>
      <c r="X1128" s="160"/>
      <c r="Y1128" s="160"/>
      <c r="Z1128" s="160"/>
      <c r="AA1128" s="160"/>
      <c r="AB1128" s="68" t="str">
        <f t="shared" si="418"/>
        <v>DO_1505.02</v>
      </c>
      <c r="AC1128" s="55"/>
      <c r="AD1128" s="55"/>
      <c r="AE1128" s="38" t="str">
        <f t="shared" si="419"/>
        <v>SL3-BC-RCP1</v>
      </c>
    </row>
    <row r="1129" spans="1:31" ht="15" customHeight="1" x14ac:dyDescent="0.25">
      <c r="A1129" s="264" t="s">
        <v>9</v>
      </c>
      <c r="B1129" s="255" t="s">
        <v>76</v>
      </c>
      <c r="C1129" s="145">
        <v>15</v>
      </c>
      <c r="D1129" s="70" t="str">
        <f t="shared" si="420"/>
        <v>05</v>
      </c>
      <c r="E1129" s="70" t="s">
        <v>661</v>
      </c>
      <c r="F1129" s="29" t="str">
        <f>IFERROR(CONCATENATE(VLOOKUP(G1129,'LOOK-UP TABLES'!$E$9:$J$32,5,FALSE),C1129,D1129,VLOOKUP(G1129,'LOOK-UP TABLES'!$E$9:$J$32,6,FALSE),E1129),"")</f>
        <v>O_1505-03</v>
      </c>
      <c r="G1129" s="74" t="s">
        <v>1019</v>
      </c>
      <c r="H1129" s="26" t="str">
        <f>IFERROR(VLOOKUP(G1129,'LOOK-UP TABLES'!$E$9:$J$32,2,FALSE),"")</f>
        <v>DO</v>
      </c>
      <c r="I1129" s="29" t="str">
        <f>IFERROR(VLOOKUP(G1129,'LOOK-UP TABLES'!$E$9:$J$32,3,FALSE),"")</f>
        <v>120V</v>
      </c>
      <c r="J1129" s="21"/>
      <c r="K1129" s="55" t="str">
        <f t="shared" si="417"/>
        <v>SPARE</v>
      </c>
      <c r="L1129" s="76"/>
      <c r="M1129" s="143" t="str">
        <f>IF($J1129&lt;&gt;"",IF(VLOOKUP($J1129,INSTRUMENT_LIST!$L$10:$R$716,3,FALSE)=0,"",VLOOKUP($J1129,INSTRUMENT_LIST!$L$10:$R$716,3,FALSE)),"")</f>
        <v/>
      </c>
      <c r="N1129" s="143" t="str">
        <f>IF($J1129&lt;&gt;"",IF(VLOOKUP($J1129,INSTRUMENT_LIST!$L$10:$R$716,4,FALSE)=0,"",VLOOKUP($J1129,INSTRUMENT_LIST!$L$10:$R$716,4,FALSE)),"")&amp;" "&amp;IF($J1129&lt;&gt;"",IF(VLOOKUP($J1129,INSTRUMENT_LIST!$L$10:$R$716,5,FALSE)=0,"",SUBSTITUTE(VLOOKUP($J1129,INSTRUMENT_LIST!$L$10:$R$716,5,FALSE),"LOCAL CONTROL STATION","LCS")),"")</f>
        <v xml:space="preserve"> </v>
      </c>
      <c r="O1129" s="143" t="str">
        <f>IF($J1129&lt;&gt;"",IF(VLOOKUP($J1129,INSTRUMENT_LIST!$L$10:$R$716,6,FALSE)=0,"",VLOOKUP($J1129,INSTRUMENT_LIST!$L$10:$R$716,6,FALSE)),"")</f>
        <v/>
      </c>
      <c r="P1129" s="143" t="str">
        <f>IF($J1129&lt;&gt;"",IF(VLOOKUP($J1129,INSTRUMENT_LIST!$L$10:$R$716,7,FALSE)=0,"",VLOOKUP($J1129,INSTRUMENT_LIST!$L$10:$R$716,7,FALSE)),"")</f>
        <v/>
      </c>
      <c r="Q1129" s="143" t="str">
        <f t="shared" si="421"/>
        <v xml:space="preserve">  </v>
      </c>
      <c r="R1129" s="161"/>
      <c r="S1129" s="160"/>
      <c r="T1129" s="160"/>
      <c r="U1129" s="160"/>
      <c r="V1129" s="160"/>
      <c r="W1129" s="160"/>
      <c r="X1129" s="160"/>
      <c r="Y1129" s="160"/>
      <c r="Z1129" s="160"/>
      <c r="AA1129" s="160"/>
      <c r="AB1129" s="68" t="str">
        <f t="shared" si="418"/>
        <v>DO_1505.03</v>
      </c>
      <c r="AC1129" s="55"/>
      <c r="AD1129" s="55"/>
      <c r="AE1129" s="38" t="str">
        <f t="shared" si="419"/>
        <v>SL3-BC-RCP1</v>
      </c>
    </row>
    <row r="1130" spans="1:31" ht="15" customHeight="1" x14ac:dyDescent="0.25">
      <c r="A1130" s="264" t="s">
        <v>9</v>
      </c>
      <c r="B1130" s="255" t="s">
        <v>76</v>
      </c>
      <c r="C1130" s="145">
        <v>15</v>
      </c>
      <c r="D1130" s="70" t="str">
        <f t="shared" si="420"/>
        <v>05</v>
      </c>
      <c r="E1130" s="70" t="s">
        <v>676</v>
      </c>
      <c r="F1130" s="29" t="str">
        <f>IFERROR(CONCATENATE(VLOOKUP(G1130,'LOOK-UP TABLES'!$E$9:$J$32,5,FALSE),C1130,D1130,VLOOKUP(G1130,'LOOK-UP TABLES'!$E$9:$J$32,6,FALSE),E1130),"")</f>
        <v>O_1505-04</v>
      </c>
      <c r="G1130" s="74" t="s">
        <v>1019</v>
      </c>
      <c r="H1130" s="26" t="str">
        <f>IFERROR(VLOOKUP(G1130,'LOOK-UP TABLES'!$E$9:$J$32,2,FALSE),"")</f>
        <v>DO</v>
      </c>
      <c r="I1130" s="29" t="str">
        <f>IFERROR(VLOOKUP(G1130,'LOOK-UP TABLES'!$E$9:$J$32,3,FALSE),"")</f>
        <v>120V</v>
      </c>
      <c r="J1130" s="21" t="s">
        <v>1383</v>
      </c>
      <c r="K1130" s="513" t="str">
        <f t="shared" si="417"/>
        <v>SL3-SP-LCS1-PBL1B</v>
      </c>
      <c r="L1130" s="76"/>
      <c r="M1130" s="143" t="str">
        <f>IF($J1130&lt;&gt;"",IF(VLOOKUP($J1130,INSTRUMENT_LIST!$L$10:$R$716,3,FALSE)=0,"",VLOOKUP($J1130,INSTRUMENT_LIST!$L$10:$R$716,3,FALSE)),"")</f>
        <v>Shiploader 3</v>
      </c>
      <c r="N1130" s="143" t="str">
        <f>IF($J1130&lt;&gt;"",IF(VLOOKUP($J1130,INSTRUMENT_LIST!$L$10:$R$716,4,FALSE)=0,"",VLOOKUP($J1130,INSTRUMENT_LIST!$L$10:$R$716,4,FALSE)),"")&amp;" "&amp;IF($J1130&lt;&gt;"",IF(VLOOKUP($J1130,INSTRUMENT_LIST!$L$10:$R$716,5,FALSE)=0,"",SUBSTITUTE(VLOOKUP($J1130,INSTRUMENT_LIST!$L$10:$R$716,5,FALSE),"LOCAL CONTROL STATION","LCS")),"")</f>
        <v xml:space="preserve">Spout LCS </v>
      </c>
      <c r="O1130" s="143" t="str">
        <f>IF($J1130&lt;&gt;"",IF(VLOOKUP($J1130,INSTRUMENT_LIST!$L$10:$R$716,6,FALSE)=0,"",VLOOKUP($J1130,INSTRUMENT_LIST!$L$10:$R$716,6,FALSE)),"")</f>
        <v>Start HPU Motor</v>
      </c>
      <c r="P1130" s="143" t="str">
        <f>IF($J1130&lt;&gt;"",IF(VLOOKUP($J1130,INSTRUMENT_LIST!$L$10:$R$716,7,FALSE)=0,"",VLOOKUP($J1130,INSTRUMENT_LIST!$L$10:$R$716,7,FALSE)),"")</f>
        <v>Pilot Light</v>
      </c>
      <c r="Q1130" s="143" t="str">
        <f t="shared" si="421"/>
        <v xml:space="preserve">Shiploader 3 Spout LCS  Start HPU Motor Pilot Light </v>
      </c>
      <c r="R1130" s="161"/>
      <c r="S1130" s="161"/>
      <c r="T1130" s="160"/>
      <c r="U1130" s="160"/>
      <c r="V1130" s="160"/>
      <c r="W1130" s="160"/>
      <c r="X1130" s="160"/>
      <c r="Y1130" s="160"/>
      <c r="Z1130" s="160"/>
      <c r="AA1130" s="160"/>
      <c r="AB1130" s="68" t="str">
        <f t="shared" si="418"/>
        <v>DO_1505.04</v>
      </c>
      <c r="AC1130" s="55"/>
      <c r="AD1130" s="55"/>
      <c r="AE1130" s="38" t="str">
        <f t="shared" si="419"/>
        <v>SL3-BC-RCP1</v>
      </c>
    </row>
    <row r="1131" spans="1:31" ht="15" customHeight="1" x14ac:dyDescent="0.25">
      <c r="A1131" s="264" t="s">
        <v>9</v>
      </c>
      <c r="B1131" s="255" t="s">
        <v>76</v>
      </c>
      <c r="C1131" s="145">
        <v>15</v>
      </c>
      <c r="D1131" s="70" t="str">
        <f t="shared" si="420"/>
        <v>05</v>
      </c>
      <c r="E1131" s="70" t="s">
        <v>678</v>
      </c>
      <c r="F1131" s="29" t="str">
        <f>IFERROR(CONCATENATE(VLOOKUP(G1131,'LOOK-UP TABLES'!$E$9:$J$32,5,FALSE),C1131,D1131,VLOOKUP(G1131,'LOOK-UP TABLES'!$E$9:$J$32,6,FALSE),E1131),"")</f>
        <v>O_1505-05</v>
      </c>
      <c r="G1131" s="74" t="s">
        <v>1019</v>
      </c>
      <c r="H1131" s="26" t="str">
        <f>IFERROR(VLOOKUP(G1131,'LOOK-UP TABLES'!$E$9:$J$32,2,FALSE),"")</f>
        <v>DO</v>
      </c>
      <c r="I1131" s="29" t="str">
        <f>IFERROR(VLOOKUP(G1131,'LOOK-UP TABLES'!$E$9:$J$32,3,FALSE),"")</f>
        <v>120V</v>
      </c>
      <c r="J1131" s="21" t="s">
        <v>1384</v>
      </c>
      <c r="K1131" s="513" t="str">
        <f t="shared" si="417"/>
        <v>SL3-SP-LCS1-PL1</v>
      </c>
      <c r="L1131" s="76"/>
      <c r="M1131" s="143" t="str">
        <f>IF($J1131&lt;&gt;"",IF(VLOOKUP($J1131,INSTRUMENT_LIST!$L$10:$R$716,3,FALSE)=0,"",VLOOKUP($J1131,INSTRUMENT_LIST!$L$10:$R$716,3,FALSE)),"")</f>
        <v>Shiploader 3</v>
      </c>
      <c r="N1131" s="143" t="str">
        <f>IF($J1131&lt;&gt;"",IF(VLOOKUP($J1131,INSTRUMENT_LIST!$L$10:$R$716,4,FALSE)=0,"",VLOOKUP($J1131,INSTRUMENT_LIST!$L$10:$R$716,4,FALSE)),"")&amp;" "&amp;IF($J1131&lt;&gt;"",IF(VLOOKUP($J1131,INSTRUMENT_LIST!$L$10:$R$716,5,FALSE)=0,"",SUBSTITUTE(VLOOKUP($J1131,INSTRUMENT_LIST!$L$10:$R$716,5,FALSE),"LOCAL CONTROL STATION","LCS")),"")</f>
        <v>Spout LCS LCS</v>
      </c>
      <c r="O1131" s="143" t="str">
        <f>IF($J1131&lt;&gt;"",IF(VLOOKUP($J1131,INSTRUMENT_LIST!$L$10:$R$716,6,FALSE)=0,"",VLOOKUP($J1131,INSTRUMENT_LIST!$L$10:$R$716,6,FALSE)),"")</f>
        <v>Maintenance Mode</v>
      </c>
      <c r="P1131" s="143" t="str">
        <f>IF($J1131&lt;&gt;"",IF(VLOOKUP($J1131,INSTRUMENT_LIST!$L$10:$R$716,7,FALSE)=0,"",VLOOKUP($J1131,INSTRUMENT_LIST!$L$10:$R$716,7,FALSE)),"")</f>
        <v>Pilot Light</v>
      </c>
      <c r="Q1131" s="143" t="str">
        <f t="shared" si="421"/>
        <v xml:space="preserve">Shiploader 3 Spout LCS LCS Maintenance Mode Pilot Light </v>
      </c>
      <c r="R1131" s="161"/>
      <c r="S1131" s="161"/>
      <c r="T1131" s="160"/>
      <c r="U1131" s="160"/>
      <c r="V1131" s="160"/>
      <c r="W1131" s="160"/>
      <c r="X1131" s="160"/>
      <c r="Y1131" s="160"/>
      <c r="Z1131" s="160"/>
      <c r="AA1131" s="160"/>
      <c r="AB1131" s="68" t="str">
        <f t="shared" si="418"/>
        <v>DO_1505.05</v>
      </c>
      <c r="AC1131" s="55"/>
      <c r="AD1131" s="55"/>
      <c r="AE1131" s="38" t="str">
        <f t="shared" si="419"/>
        <v>SL3-BC-RCP1</v>
      </c>
    </row>
    <row r="1132" spans="1:31" ht="15" customHeight="1" x14ac:dyDescent="0.25">
      <c r="A1132" s="264" t="s">
        <v>9</v>
      </c>
      <c r="B1132" s="255" t="s">
        <v>76</v>
      </c>
      <c r="C1132" s="145">
        <v>15</v>
      </c>
      <c r="D1132" s="70" t="str">
        <f t="shared" si="420"/>
        <v>05</v>
      </c>
      <c r="E1132" s="70" t="s">
        <v>679</v>
      </c>
      <c r="F1132" s="29" t="str">
        <f>IFERROR(CONCATENATE(VLOOKUP(G1132,'LOOK-UP TABLES'!$E$9:$J$32,5,FALSE),C1132,D1132,VLOOKUP(G1132,'LOOK-UP TABLES'!$E$9:$J$32,6,FALSE),E1132),"")</f>
        <v>O_1505-06</v>
      </c>
      <c r="G1132" s="74" t="s">
        <v>1019</v>
      </c>
      <c r="H1132" s="26" t="str">
        <f>IFERROR(VLOOKUP(G1132,'LOOK-UP TABLES'!$E$9:$J$32,2,FALSE),"")</f>
        <v>DO</v>
      </c>
      <c r="I1132" s="29" t="str">
        <f>IFERROR(VLOOKUP(G1132,'LOOK-UP TABLES'!$E$9:$J$32,3,FALSE),"")</f>
        <v>120V</v>
      </c>
      <c r="J1132" s="21" t="s">
        <v>1385</v>
      </c>
      <c r="K1132" s="513" t="str">
        <f t="shared" si="417"/>
        <v>SL3-SP-CP1-PL1</v>
      </c>
      <c r="L1132" s="76"/>
      <c r="M1132" s="143" t="s">
        <v>61</v>
      </c>
      <c r="N1132" s="143" t="s">
        <v>1386</v>
      </c>
      <c r="O1132" s="143" t="s">
        <v>1387</v>
      </c>
      <c r="P1132" s="143" t="s">
        <v>214</v>
      </c>
      <c r="Q1132" s="143" t="str">
        <f t="shared" si="421"/>
        <v xml:space="preserve">Shiploader 3 Spout Control Panel Coal Ready Pilot Light </v>
      </c>
      <c r="R1132" s="161"/>
      <c r="S1132" s="161"/>
      <c r="T1132" s="160"/>
      <c r="U1132" s="160"/>
      <c r="V1132" s="160"/>
      <c r="W1132" s="160"/>
      <c r="X1132" s="160"/>
      <c r="Y1132" s="160"/>
      <c r="Z1132" s="160"/>
      <c r="AA1132" s="160"/>
      <c r="AB1132" s="68" t="str">
        <f t="shared" si="418"/>
        <v>DO_1505.06</v>
      </c>
      <c r="AC1132" s="55"/>
      <c r="AD1132" s="55"/>
      <c r="AE1132" s="38" t="str">
        <f t="shared" si="419"/>
        <v>SL3-BC-RCP1</v>
      </c>
    </row>
    <row r="1133" spans="1:31" x14ac:dyDescent="0.25">
      <c r="A1133" s="264" t="s">
        <v>9</v>
      </c>
      <c r="B1133" s="255" t="s">
        <v>76</v>
      </c>
      <c r="C1133" s="145">
        <v>15</v>
      </c>
      <c r="D1133" s="70" t="str">
        <f t="shared" si="420"/>
        <v>05</v>
      </c>
      <c r="E1133" s="70" t="s">
        <v>680</v>
      </c>
      <c r="F1133" s="29" t="str">
        <f>IFERROR(CONCATENATE(VLOOKUP(G1133,'LOOK-UP TABLES'!$E$9:$J$32,5,FALSE),C1133,D1133,VLOOKUP(G1133,'LOOK-UP TABLES'!$E$9:$J$32,6,FALSE),E1133),"")</f>
        <v>O_1505-07</v>
      </c>
      <c r="G1133" s="74" t="s">
        <v>1019</v>
      </c>
      <c r="H1133" s="26" t="str">
        <f>IFERROR(VLOOKUP(G1133,'LOOK-UP TABLES'!$E$9:$J$32,2,FALSE),"")</f>
        <v>DO</v>
      </c>
      <c r="I1133" s="29" t="str">
        <f>IFERROR(VLOOKUP(G1133,'LOOK-UP TABLES'!$E$9:$J$32,3,FALSE),"")</f>
        <v>120V</v>
      </c>
      <c r="J1133" s="21" t="s">
        <v>1388</v>
      </c>
      <c r="K1133" s="513" t="str">
        <f t="shared" si="417"/>
        <v>SL3-SP-CP1-PL2</v>
      </c>
      <c r="L1133" s="76"/>
      <c r="M1133" s="143" t="s">
        <v>61</v>
      </c>
      <c r="N1133" s="143" t="s">
        <v>1386</v>
      </c>
      <c r="O1133" s="143" t="s">
        <v>1389</v>
      </c>
      <c r="P1133" s="143" t="s">
        <v>214</v>
      </c>
      <c r="Q1133" s="143" t="str">
        <f t="shared" si="421"/>
        <v xml:space="preserve">Shiploader 3 Spout Control Panel Potash Ready Pilot Light </v>
      </c>
      <c r="R1133" s="160"/>
      <c r="S1133" s="160"/>
      <c r="T1133" s="160"/>
      <c r="U1133" s="160"/>
      <c r="V1133" s="160"/>
      <c r="W1133" s="160"/>
      <c r="X1133" s="160"/>
      <c r="Y1133" s="160"/>
      <c r="Z1133" s="160"/>
      <c r="AA1133" s="160"/>
      <c r="AB1133" s="68" t="str">
        <f t="shared" si="418"/>
        <v>DO_1505.07</v>
      </c>
      <c r="AC1133" s="55"/>
      <c r="AD1133" s="55"/>
      <c r="AE1133" s="38" t="str">
        <f t="shared" si="419"/>
        <v>SL3-BC-RCP1</v>
      </c>
    </row>
    <row r="1134" spans="1:31" ht="15" customHeight="1" x14ac:dyDescent="0.25">
      <c r="A1134" s="264" t="s">
        <v>9</v>
      </c>
      <c r="B1134" s="255" t="s">
        <v>76</v>
      </c>
      <c r="C1134" s="145">
        <v>15</v>
      </c>
      <c r="D1134" s="70" t="str">
        <f t="shared" si="420"/>
        <v>05</v>
      </c>
      <c r="E1134" s="70" t="s">
        <v>682</v>
      </c>
      <c r="F1134" s="29" t="str">
        <f>IFERROR(CONCATENATE(VLOOKUP(G1134,'LOOK-UP TABLES'!$E$9:$J$32,5,FALSE),C1134,D1134,VLOOKUP(G1134,'LOOK-UP TABLES'!$E$9:$J$32,6,FALSE),E1134),"")</f>
        <v>O_1505-08</v>
      </c>
      <c r="G1134" s="74" t="s">
        <v>1019</v>
      </c>
      <c r="H1134" s="26" t="str">
        <f>IFERROR(VLOOKUP(G1134,'LOOK-UP TABLES'!$E$9:$J$32,2,FALSE),"")</f>
        <v>DO</v>
      </c>
      <c r="I1134" s="29" t="str">
        <f>IFERROR(VLOOKUP(G1134,'LOOK-UP TABLES'!$E$9:$J$32,3,FALSE),"")</f>
        <v>120V</v>
      </c>
      <c r="J1134" s="21"/>
      <c r="K1134" s="55" t="str">
        <f t="shared" si="417"/>
        <v>SPARE</v>
      </c>
      <c r="L1134" s="76"/>
      <c r="M1134" s="143" t="str">
        <f>IF($J1134&lt;&gt;"",IF(VLOOKUP($J1134,INSTRUMENT_LIST!$L$10:$R$716,3,FALSE)=0,"",VLOOKUP($J1134,INSTRUMENT_LIST!$L$10:$R$716,3,FALSE)),"")</f>
        <v/>
      </c>
      <c r="N1134" s="143" t="str">
        <f>IF($J1134&lt;&gt;"",IF(VLOOKUP($J1134,INSTRUMENT_LIST!$L$10:$R$716,4,FALSE)=0,"",VLOOKUP($J1134,INSTRUMENT_LIST!$L$10:$R$716,4,FALSE)),"")&amp;" "&amp;IF($J1134&lt;&gt;"",IF(VLOOKUP($J1134,INSTRUMENT_LIST!$L$10:$R$716,5,FALSE)=0,"",SUBSTITUTE(VLOOKUP($J1134,INSTRUMENT_LIST!$L$10:$R$716,5,FALSE),"LOCAL CONTROL STATION","LCS")),"")</f>
        <v xml:space="preserve"> </v>
      </c>
      <c r="O1134" s="143" t="str">
        <f>IF($J1134&lt;&gt;"",IF(VLOOKUP($J1134,INSTRUMENT_LIST!$L$10:$R$716,6,FALSE)=0,"",VLOOKUP($J1134,INSTRUMENT_LIST!$L$10:$R$716,6,FALSE)),"")</f>
        <v/>
      </c>
      <c r="P1134" s="143" t="str">
        <f>IF($J1134&lt;&gt;"",IF(VLOOKUP($J1134,INSTRUMENT_LIST!$L$10:$R$716,7,FALSE)=0,"",VLOOKUP($J1134,INSTRUMENT_LIST!$L$10:$R$716,7,FALSE)),"")</f>
        <v/>
      </c>
      <c r="Q1134" s="143" t="str">
        <f t="shared" si="421"/>
        <v xml:space="preserve">  </v>
      </c>
      <c r="R1134" s="160"/>
      <c r="S1134" s="160"/>
      <c r="T1134" s="160"/>
      <c r="U1134" s="160"/>
      <c r="V1134" s="160"/>
      <c r="W1134" s="160"/>
      <c r="X1134" s="160"/>
      <c r="Y1134" s="160"/>
      <c r="Z1134" s="160"/>
      <c r="AA1134" s="160"/>
      <c r="AB1134" s="68" t="str">
        <f t="shared" si="418"/>
        <v>DO_1505.08</v>
      </c>
      <c r="AC1134" s="26"/>
      <c r="AD1134" s="55"/>
      <c r="AE1134" s="38" t="str">
        <f t="shared" si="419"/>
        <v>SL3-BC-RCP1</v>
      </c>
    </row>
    <row r="1135" spans="1:31" ht="15" customHeight="1" x14ac:dyDescent="0.25">
      <c r="A1135" s="264" t="s">
        <v>9</v>
      </c>
      <c r="B1135" s="255" t="s">
        <v>76</v>
      </c>
      <c r="C1135" s="145">
        <v>15</v>
      </c>
      <c r="D1135" s="70" t="str">
        <f t="shared" si="420"/>
        <v>05</v>
      </c>
      <c r="E1135" s="70" t="s">
        <v>683</v>
      </c>
      <c r="F1135" s="29" t="str">
        <f>IFERROR(CONCATENATE(VLOOKUP(G1135,'LOOK-UP TABLES'!$E$9:$J$32,5,FALSE),C1135,D1135,VLOOKUP(G1135,'LOOK-UP TABLES'!$E$9:$J$32,6,FALSE),E1135),"")</f>
        <v>O_1505-09</v>
      </c>
      <c r="G1135" s="74" t="s">
        <v>1019</v>
      </c>
      <c r="H1135" s="26" t="str">
        <f>IFERROR(VLOOKUP(G1135,'LOOK-UP TABLES'!$E$9:$J$32,2,FALSE),"")</f>
        <v>DO</v>
      </c>
      <c r="I1135" s="29" t="str">
        <f>IFERROR(VLOOKUP(G1135,'LOOK-UP TABLES'!$E$9:$J$32,3,FALSE),"")</f>
        <v>120V</v>
      </c>
      <c r="J1135" s="21"/>
      <c r="K1135" s="55" t="str">
        <f t="shared" si="417"/>
        <v>SPARE</v>
      </c>
      <c r="L1135" s="76"/>
      <c r="M1135" s="143" t="str">
        <f>IF($J1135&lt;&gt;"",IF(VLOOKUP($J1135,INSTRUMENT_LIST!$L$10:$R$716,3,FALSE)=0,"",VLOOKUP($J1135,INSTRUMENT_LIST!$L$10:$R$716,3,FALSE)),"")</f>
        <v/>
      </c>
      <c r="N1135" s="143" t="str">
        <f>IF($J1135&lt;&gt;"",IF(VLOOKUP($J1135,INSTRUMENT_LIST!$L$10:$R$716,4,FALSE)=0,"",VLOOKUP($J1135,INSTRUMENT_LIST!$L$10:$R$716,4,FALSE)),"")&amp;" "&amp;IF($J1135&lt;&gt;"",IF(VLOOKUP($J1135,INSTRUMENT_LIST!$L$10:$R$716,5,FALSE)=0,"",SUBSTITUTE(VLOOKUP($J1135,INSTRUMENT_LIST!$L$10:$R$716,5,FALSE),"LOCAL CONTROL STATION","LCS")),"")</f>
        <v xml:space="preserve"> </v>
      </c>
      <c r="O1135" s="143" t="str">
        <f>IF($J1135&lt;&gt;"",IF(VLOOKUP($J1135,INSTRUMENT_LIST!$L$10:$R$716,6,FALSE)=0,"",VLOOKUP($J1135,INSTRUMENT_LIST!$L$10:$R$716,6,FALSE)),"")</f>
        <v/>
      </c>
      <c r="P1135" s="143" t="str">
        <f>IF($J1135&lt;&gt;"",IF(VLOOKUP($J1135,INSTRUMENT_LIST!$L$10:$R$716,7,FALSE)=0,"",VLOOKUP($J1135,INSTRUMENT_LIST!$L$10:$R$716,7,FALSE)),"")</f>
        <v/>
      </c>
      <c r="Q1135" s="143" t="str">
        <f t="shared" si="421"/>
        <v xml:space="preserve">  </v>
      </c>
      <c r="R1135" s="160"/>
      <c r="S1135" s="160"/>
      <c r="T1135" s="160"/>
      <c r="U1135" s="160"/>
      <c r="V1135" s="160"/>
      <c r="W1135" s="160"/>
      <c r="X1135" s="160"/>
      <c r="Y1135" s="160"/>
      <c r="Z1135" s="160"/>
      <c r="AA1135" s="160"/>
      <c r="AB1135" s="68" t="str">
        <f t="shared" si="418"/>
        <v>DO_1505.09</v>
      </c>
      <c r="AC1135" s="26"/>
      <c r="AD1135" s="55"/>
      <c r="AE1135" s="38" t="str">
        <f t="shared" si="419"/>
        <v>SL3-BC-RCP1</v>
      </c>
    </row>
    <row r="1136" spans="1:31" ht="15" customHeight="1" x14ac:dyDescent="0.25">
      <c r="A1136" s="264" t="s">
        <v>9</v>
      </c>
      <c r="B1136" s="255" t="s">
        <v>76</v>
      </c>
      <c r="C1136" s="145">
        <v>15</v>
      </c>
      <c r="D1136" s="70" t="str">
        <f t="shared" si="420"/>
        <v>05</v>
      </c>
      <c r="E1136" s="70" t="s">
        <v>582</v>
      </c>
      <c r="F1136" s="29" t="str">
        <f>IFERROR(CONCATENATE(VLOOKUP(G1136,'LOOK-UP TABLES'!$E$9:$J$32,5,FALSE),C1136,D1136,VLOOKUP(G1136,'LOOK-UP TABLES'!$E$9:$J$32,6,FALSE),E1136),"")</f>
        <v>O_1505-10</v>
      </c>
      <c r="G1136" s="74" t="s">
        <v>1019</v>
      </c>
      <c r="H1136" s="26" t="str">
        <f>IFERROR(VLOOKUP(G1136,'LOOK-UP TABLES'!$E$9:$J$32,2,FALSE),"")</f>
        <v>DO</v>
      </c>
      <c r="I1136" s="29" t="str">
        <f>IFERROR(VLOOKUP(G1136,'LOOK-UP TABLES'!$E$9:$J$32,3,FALSE),"")</f>
        <v>120V</v>
      </c>
      <c r="J1136" s="21"/>
      <c r="K1136" s="55" t="str">
        <f t="shared" si="417"/>
        <v>SPARE</v>
      </c>
      <c r="L1136" s="76"/>
      <c r="M1136" s="143" t="str">
        <f>IF($J1136&lt;&gt;"",IF(VLOOKUP($J1136,INSTRUMENT_LIST!$L$10:$R$716,3,FALSE)=0,"",VLOOKUP($J1136,INSTRUMENT_LIST!$L$10:$R$716,3,FALSE)),"")</f>
        <v/>
      </c>
      <c r="N1136" s="143" t="str">
        <f>IF($J1136&lt;&gt;"",IF(VLOOKUP($J1136,INSTRUMENT_LIST!$L$10:$R$716,4,FALSE)=0,"",VLOOKUP($J1136,INSTRUMENT_LIST!$L$10:$R$716,4,FALSE)),"")&amp;" "&amp;IF($J1136&lt;&gt;"",IF(VLOOKUP($J1136,INSTRUMENT_LIST!$L$10:$R$716,5,FALSE)=0,"",SUBSTITUTE(VLOOKUP($J1136,INSTRUMENT_LIST!$L$10:$R$716,5,FALSE),"LOCAL CONTROL STATION","LCS")),"")</f>
        <v xml:space="preserve"> </v>
      </c>
      <c r="O1136" s="143" t="str">
        <f>IF($J1136&lt;&gt;"",IF(VLOOKUP($J1136,INSTRUMENT_LIST!$L$10:$R$716,6,FALSE)=0,"",VLOOKUP($J1136,INSTRUMENT_LIST!$L$10:$R$716,6,FALSE)),"")</f>
        <v/>
      </c>
      <c r="P1136" s="143" t="str">
        <f>IF($J1136&lt;&gt;"",IF(VLOOKUP($J1136,INSTRUMENT_LIST!$L$10:$R$716,7,FALSE)=0,"",VLOOKUP($J1136,INSTRUMENT_LIST!$L$10:$R$716,7,FALSE)),"")</f>
        <v/>
      </c>
      <c r="Q1136" s="143" t="str">
        <f t="shared" si="421"/>
        <v xml:space="preserve">  </v>
      </c>
      <c r="R1136" s="161"/>
      <c r="S1136" s="161"/>
      <c r="T1136" s="160"/>
      <c r="U1136" s="160"/>
      <c r="V1136" s="160"/>
      <c r="W1136" s="160"/>
      <c r="X1136" s="160"/>
      <c r="Y1136" s="160"/>
      <c r="Z1136" s="160"/>
      <c r="AA1136" s="160"/>
      <c r="AB1136" s="68" t="str">
        <f t="shared" si="418"/>
        <v>DO_1505.10</v>
      </c>
      <c r="AC1136" s="26"/>
      <c r="AD1136" s="55"/>
      <c r="AE1136" s="38" t="str">
        <f t="shared" si="419"/>
        <v>SL3-BC-RCP1</v>
      </c>
    </row>
    <row r="1137" spans="1:31" ht="15" customHeight="1" x14ac:dyDescent="0.25">
      <c r="A1137" s="264" t="s">
        <v>9</v>
      </c>
      <c r="B1137" s="255" t="s">
        <v>76</v>
      </c>
      <c r="C1137" s="145">
        <v>15</v>
      </c>
      <c r="D1137" s="70" t="str">
        <f t="shared" si="420"/>
        <v>05</v>
      </c>
      <c r="E1137" s="70" t="s">
        <v>392</v>
      </c>
      <c r="F1137" s="29" t="str">
        <f>IFERROR(CONCATENATE(VLOOKUP(G1137,'LOOK-UP TABLES'!$E$9:$J$32,5,FALSE),C1137,D1137,VLOOKUP(G1137,'LOOK-UP TABLES'!$E$9:$J$32,6,FALSE),E1137),"")</f>
        <v>O_1505-11</v>
      </c>
      <c r="G1137" s="74" t="s">
        <v>1019</v>
      </c>
      <c r="H1137" s="26" t="str">
        <f>IFERROR(VLOOKUP(G1137,'LOOK-UP TABLES'!$E$9:$J$32,2,FALSE),"")</f>
        <v>DO</v>
      </c>
      <c r="I1137" s="29" t="str">
        <f>IFERROR(VLOOKUP(G1137,'LOOK-UP TABLES'!$E$9:$J$32,3,FALSE),"")</f>
        <v>120V</v>
      </c>
      <c r="J1137" s="21"/>
      <c r="K1137" s="55" t="str">
        <f t="shared" si="417"/>
        <v>SPARE</v>
      </c>
      <c r="L1137" s="76"/>
      <c r="M1137" s="143" t="str">
        <f>IF($J1137&lt;&gt;"",IF(VLOOKUP($J1137,INSTRUMENT_LIST!$L$10:$R$716,3,FALSE)=0,"",VLOOKUP($J1137,INSTRUMENT_LIST!$L$10:$R$716,3,FALSE)),"")</f>
        <v/>
      </c>
      <c r="N1137" s="143" t="str">
        <f>IF($J1137&lt;&gt;"",IF(VLOOKUP($J1137,INSTRUMENT_LIST!$L$10:$R$716,4,FALSE)=0,"",VLOOKUP($J1137,INSTRUMENT_LIST!$L$10:$R$716,4,FALSE)),"")&amp;" "&amp;IF($J1137&lt;&gt;"",IF(VLOOKUP($J1137,INSTRUMENT_LIST!$L$10:$R$716,5,FALSE)=0,"",SUBSTITUTE(VLOOKUP($J1137,INSTRUMENT_LIST!$L$10:$R$716,5,FALSE),"LOCAL CONTROL STATION","LCS")),"")</f>
        <v xml:space="preserve"> </v>
      </c>
      <c r="O1137" s="143" t="str">
        <f>IF($J1137&lt;&gt;"",IF(VLOOKUP($J1137,INSTRUMENT_LIST!$L$10:$R$716,6,FALSE)=0,"",VLOOKUP($J1137,INSTRUMENT_LIST!$L$10:$R$716,6,FALSE)),"")</f>
        <v/>
      </c>
      <c r="P1137" s="143" t="str">
        <f>IF($J1137&lt;&gt;"",IF(VLOOKUP($J1137,INSTRUMENT_LIST!$L$10:$R$716,7,FALSE)=0,"",VLOOKUP($J1137,INSTRUMENT_LIST!$L$10:$R$716,7,FALSE)),"")</f>
        <v/>
      </c>
      <c r="Q1137" s="143" t="str">
        <f t="shared" si="421"/>
        <v xml:space="preserve">  </v>
      </c>
      <c r="R1137" s="161"/>
      <c r="S1137" s="161"/>
      <c r="T1137" s="160"/>
      <c r="U1137" s="160"/>
      <c r="V1137" s="160"/>
      <c r="W1137" s="160"/>
      <c r="X1137" s="160"/>
      <c r="Y1137" s="160"/>
      <c r="Z1137" s="160"/>
      <c r="AA1137" s="160"/>
      <c r="AB1137" s="68" t="str">
        <f t="shared" si="418"/>
        <v>DO_1505.11</v>
      </c>
      <c r="AC1137" s="26"/>
      <c r="AD1137" s="55"/>
      <c r="AE1137" s="38" t="str">
        <f t="shared" si="419"/>
        <v>SL3-BC-RCP1</v>
      </c>
    </row>
    <row r="1138" spans="1:31" ht="15" customHeight="1" x14ac:dyDescent="0.25">
      <c r="A1138" s="264" t="s">
        <v>9</v>
      </c>
      <c r="B1138" s="255" t="s">
        <v>76</v>
      </c>
      <c r="C1138" s="145">
        <v>15</v>
      </c>
      <c r="D1138" s="70" t="str">
        <f t="shared" si="420"/>
        <v>05</v>
      </c>
      <c r="E1138" s="70" t="s">
        <v>396</v>
      </c>
      <c r="F1138" s="29" t="str">
        <f>IFERROR(CONCATENATE(VLOOKUP(G1138,'LOOK-UP TABLES'!$E$9:$J$32,5,FALSE),C1138,D1138,VLOOKUP(G1138,'LOOK-UP TABLES'!$E$9:$J$32,6,FALSE),E1138),"")</f>
        <v>O_1505-12</v>
      </c>
      <c r="G1138" s="74" t="s">
        <v>1019</v>
      </c>
      <c r="H1138" s="26" t="str">
        <f>IFERROR(VLOOKUP(G1138,'LOOK-UP TABLES'!$E$9:$J$32,2,FALSE),"")</f>
        <v>DO</v>
      </c>
      <c r="I1138" s="29" t="str">
        <f>IFERROR(VLOOKUP(G1138,'LOOK-UP TABLES'!$E$9:$J$32,3,FALSE),"")</f>
        <v>120V</v>
      </c>
      <c r="J1138" s="138"/>
      <c r="K1138" s="55" t="str">
        <f t="shared" si="417"/>
        <v>SPARE</v>
      </c>
      <c r="L1138" s="76"/>
      <c r="M1138" s="143" t="str">
        <f>IF($J1138&lt;&gt;"",IF(VLOOKUP($J1138,INSTRUMENT_LIST!$L$10:$R$716,3,FALSE)=0,"",VLOOKUP($J1138,INSTRUMENT_LIST!$L$10:$R$716,3,FALSE)),"")</f>
        <v/>
      </c>
      <c r="N1138" s="143" t="str">
        <f>IF($J1138&lt;&gt;"",IF(VLOOKUP($J1138,INSTRUMENT_LIST!$L$10:$R$716,4,FALSE)=0,"",VLOOKUP($J1138,INSTRUMENT_LIST!$L$10:$R$716,4,FALSE)),"")&amp;" "&amp;IF($J1138&lt;&gt;"",IF(VLOOKUP($J1138,INSTRUMENT_LIST!$L$10:$R$716,5,FALSE)=0,"",SUBSTITUTE(VLOOKUP($J1138,INSTRUMENT_LIST!$L$10:$R$716,5,FALSE),"LOCAL CONTROL STATION","LCS")),"")</f>
        <v xml:space="preserve"> </v>
      </c>
      <c r="O1138" s="143" t="str">
        <f>IF($J1138&lt;&gt;"",IF(VLOOKUP($J1138,INSTRUMENT_LIST!$L$10:$R$716,6,FALSE)=0,"",VLOOKUP($J1138,INSTRUMENT_LIST!$L$10:$R$716,6,FALSE)),"")</f>
        <v/>
      </c>
      <c r="P1138" s="143" t="str">
        <f>IF($J1138&lt;&gt;"",IF(VLOOKUP($J1138,INSTRUMENT_LIST!$L$10:$R$716,7,FALSE)=0,"",VLOOKUP($J1138,INSTRUMENT_LIST!$L$10:$R$716,7,FALSE)),"")</f>
        <v/>
      </c>
      <c r="Q1138" s="143" t="str">
        <f t="shared" si="421"/>
        <v xml:space="preserve">  </v>
      </c>
      <c r="R1138" s="160"/>
      <c r="S1138" s="160"/>
      <c r="T1138" s="160"/>
      <c r="U1138" s="160"/>
      <c r="V1138" s="160"/>
      <c r="W1138" s="160"/>
      <c r="X1138" s="160"/>
      <c r="Y1138" s="160"/>
      <c r="Z1138" s="160"/>
      <c r="AA1138" s="160"/>
      <c r="AB1138" s="68" t="str">
        <f t="shared" si="418"/>
        <v>DO_1505.12</v>
      </c>
      <c r="AC1138" s="26"/>
      <c r="AD1138" s="55"/>
      <c r="AE1138" s="38" t="str">
        <f t="shared" si="419"/>
        <v>SL3-BC-RCP1</v>
      </c>
    </row>
    <row r="1139" spans="1:31" ht="15" customHeight="1" x14ac:dyDescent="0.25">
      <c r="A1139" s="264" t="s">
        <v>9</v>
      </c>
      <c r="B1139" s="255" t="s">
        <v>76</v>
      </c>
      <c r="C1139" s="145">
        <v>15</v>
      </c>
      <c r="D1139" s="70" t="str">
        <f t="shared" si="420"/>
        <v>05</v>
      </c>
      <c r="E1139" s="70" t="s">
        <v>586</v>
      </c>
      <c r="F1139" s="29" t="str">
        <f>IFERROR(CONCATENATE(VLOOKUP(G1139,'LOOK-UP TABLES'!$E$9:$J$32,5,FALSE),C1139,D1139,VLOOKUP(G1139,'LOOK-UP TABLES'!$E$9:$J$32,6,FALSE),E1139),"")</f>
        <v>O_1505-13</v>
      </c>
      <c r="G1139" s="74" t="s">
        <v>1019</v>
      </c>
      <c r="H1139" s="26" t="str">
        <f>IFERROR(VLOOKUP(G1139,'LOOK-UP TABLES'!$E$9:$J$32,2,FALSE),"")</f>
        <v>DO</v>
      </c>
      <c r="I1139" s="29" t="str">
        <f>IFERROR(VLOOKUP(G1139,'LOOK-UP TABLES'!$E$9:$J$32,3,FALSE),"")</f>
        <v>120V</v>
      </c>
      <c r="J1139" s="21"/>
      <c r="K1139" s="55" t="str">
        <f t="shared" si="417"/>
        <v>SPARE</v>
      </c>
      <c r="L1139" s="72"/>
      <c r="M1139" s="143" t="str">
        <f>IF($J1139&lt;&gt;"",IF(VLOOKUP($J1139,INSTRUMENT_LIST!$L$10:$R$716,3,FALSE)=0,"",VLOOKUP($J1139,INSTRUMENT_LIST!$L$10:$R$716,3,FALSE)),"")</f>
        <v/>
      </c>
      <c r="N1139" s="143" t="str">
        <f>IF($J1139&lt;&gt;"",IF(VLOOKUP($J1139,INSTRUMENT_LIST!$L$10:$R$716,4,FALSE)=0,"",VLOOKUP($J1139,INSTRUMENT_LIST!$L$10:$R$716,4,FALSE)),"")&amp;" "&amp;IF($J1139&lt;&gt;"",IF(VLOOKUP($J1139,INSTRUMENT_LIST!$L$10:$R$716,5,FALSE)=0,"",SUBSTITUTE(VLOOKUP($J1139,INSTRUMENT_LIST!$L$10:$R$716,5,FALSE),"LOCAL CONTROL STATION","LCS")),"")</f>
        <v xml:space="preserve"> </v>
      </c>
      <c r="O1139" s="143" t="str">
        <f>IF($J1139&lt;&gt;"",IF(VLOOKUP($J1139,INSTRUMENT_LIST!$L$10:$R$716,6,FALSE)=0,"",VLOOKUP($J1139,INSTRUMENT_LIST!$L$10:$R$716,6,FALSE)),"")</f>
        <v/>
      </c>
      <c r="P1139" s="143" t="str">
        <f>IF($J1139&lt;&gt;"",IF(VLOOKUP($J1139,INSTRUMENT_LIST!$L$10:$R$716,7,FALSE)=0,"",VLOOKUP($J1139,INSTRUMENT_LIST!$L$10:$R$716,7,FALSE)),"")</f>
        <v/>
      </c>
      <c r="Q1139" s="143" t="str">
        <f t="shared" si="421"/>
        <v xml:space="preserve">  </v>
      </c>
      <c r="R1139" s="160"/>
      <c r="S1139" s="160"/>
      <c r="T1139" s="160"/>
      <c r="U1139" s="160"/>
      <c r="V1139" s="160"/>
      <c r="W1139" s="160"/>
      <c r="X1139" s="160"/>
      <c r="Y1139" s="160"/>
      <c r="Z1139" s="160"/>
      <c r="AA1139" s="160"/>
      <c r="AB1139" s="68" t="str">
        <f t="shared" si="418"/>
        <v>DO_1505.13</v>
      </c>
      <c r="AC1139" s="26"/>
      <c r="AD1139" s="55"/>
      <c r="AE1139" s="38" t="str">
        <f t="shared" si="419"/>
        <v>SL3-BC-RCP1</v>
      </c>
    </row>
    <row r="1140" spans="1:31" ht="15" customHeight="1" x14ac:dyDescent="0.25">
      <c r="A1140" s="264" t="s">
        <v>9</v>
      </c>
      <c r="B1140" s="255" t="s">
        <v>76</v>
      </c>
      <c r="C1140" s="145">
        <v>15</v>
      </c>
      <c r="D1140" s="70" t="str">
        <f t="shared" si="420"/>
        <v>05</v>
      </c>
      <c r="E1140" s="70" t="s">
        <v>589</v>
      </c>
      <c r="F1140" s="29" t="str">
        <f>IFERROR(CONCATENATE(VLOOKUP(G1140,'LOOK-UP TABLES'!$E$9:$J$32,5,FALSE),C1140,D1140,VLOOKUP(G1140,'LOOK-UP TABLES'!$E$9:$J$32,6,FALSE),E1140),"")</f>
        <v>O_1505-14</v>
      </c>
      <c r="G1140" s="74" t="s">
        <v>1019</v>
      </c>
      <c r="H1140" s="26" t="str">
        <f>IFERROR(VLOOKUP(G1140,'LOOK-UP TABLES'!$E$9:$J$32,2,FALSE),"")</f>
        <v>DO</v>
      </c>
      <c r="I1140" s="29" t="str">
        <f>IFERROR(VLOOKUP(G1140,'LOOK-UP TABLES'!$E$9:$J$32,3,FALSE),"")</f>
        <v>120V</v>
      </c>
      <c r="J1140" s="21"/>
      <c r="K1140" s="55" t="str">
        <f t="shared" si="417"/>
        <v>SPARE</v>
      </c>
      <c r="L1140" s="72"/>
      <c r="M1140" s="143" t="str">
        <f>IF($J1140&lt;&gt;"",IF(VLOOKUP($J1140,INSTRUMENT_LIST!$L$10:$R$716,3,FALSE)=0,"",VLOOKUP($J1140,INSTRUMENT_LIST!$L$10:$R$716,3,FALSE)),"")</f>
        <v/>
      </c>
      <c r="N1140" s="143" t="str">
        <f>IF($J1140&lt;&gt;"",IF(VLOOKUP($J1140,INSTRUMENT_LIST!$L$10:$R$716,4,FALSE)=0,"",VLOOKUP($J1140,INSTRUMENT_LIST!$L$10:$R$716,4,FALSE)),"")&amp;" "&amp;IF($J1140&lt;&gt;"",IF(VLOOKUP($J1140,INSTRUMENT_LIST!$L$10:$R$716,5,FALSE)=0,"",SUBSTITUTE(VLOOKUP($J1140,INSTRUMENT_LIST!$L$10:$R$716,5,FALSE),"LOCAL CONTROL STATION","LCS")),"")</f>
        <v xml:space="preserve"> </v>
      </c>
      <c r="O1140" s="143" t="str">
        <f>IF($J1140&lt;&gt;"",IF(VLOOKUP($J1140,INSTRUMENT_LIST!$L$10:$R$716,6,FALSE)=0,"",VLOOKUP($J1140,INSTRUMENT_LIST!$L$10:$R$716,6,FALSE)),"")</f>
        <v/>
      </c>
      <c r="P1140" s="143" t="str">
        <f>IF($J1140&lt;&gt;"",IF(VLOOKUP($J1140,INSTRUMENT_LIST!$L$10:$R$716,7,FALSE)=0,"",VLOOKUP($J1140,INSTRUMENT_LIST!$L$10:$R$716,7,FALSE)),"")</f>
        <v/>
      </c>
      <c r="Q1140" s="143" t="str">
        <f t="shared" si="421"/>
        <v xml:space="preserve">  </v>
      </c>
      <c r="R1140" s="160"/>
      <c r="S1140" s="160"/>
      <c r="T1140" s="160"/>
      <c r="U1140" s="160"/>
      <c r="V1140" s="160"/>
      <c r="W1140" s="160"/>
      <c r="X1140" s="160"/>
      <c r="Y1140" s="160"/>
      <c r="Z1140" s="160"/>
      <c r="AA1140" s="160"/>
      <c r="AB1140" s="68" t="str">
        <f t="shared" si="418"/>
        <v>DO_1505.14</v>
      </c>
      <c r="AC1140" s="26"/>
      <c r="AD1140" s="55"/>
      <c r="AE1140" s="38" t="str">
        <f t="shared" si="419"/>
        <v>SL3-BC-RCP1</v>
      </c>
    </row>
    <row r="1141" spans="1:31" ht="15" customHeight="1" x14ac:dyDescent="0.25">
      <c r="A1141" s="264" t="s">
        <v>9</v>
      </c>
      <c r="B1141" s="255" t="s">
        <v>76</v>
      </c>
      <c r="C1141" s="145">
        <v>15</v>
      </c>
      <c r="D1141" s="70" t="str">
        <f t="shared" si="420"/>
        <v>05</v>
      </c>
      <c r="E1141" s="70" t="s">
        <v>591</v>
      </c>
      <c r="F1141" s="29" t="str">
        <f>IFERROR(CONCATENATE(VLOOKUP(G1141,'LOOK-UP TABLES'!$E$9:$J$32,5,FALSE),C1141,D1141,VLOOKUP(G1141,'LOOK-UP TABLES'!$E$9:$J$32,6,FALSE),E1141),"")</f>
        <v>O_1505-15</v>
      </c>
      <c r="G1141" s="74" t="s">
        <v>1019</v>
      </c>
      <c r="H1141" s="26" t="str">
        <f>IFERROR(VLOOKUP(G1141,'LOOK-UP TABLES'!$E$9:$J$32,2,FALSE),"")</f>
        <v>DO</v>
      </c>
      <c r="I1141" s="29" t="str">
        <f>IFERROR(VLOOKUP(G1141,'LOOK-UP TABLES'!$E$9:$J$32,3,FALSE),"")</f>
        <v>120V</v>
      </c>
      <c r="J1141" s="21"/>
      <c r="K1141" s="55" t="str">
        <f t="shared" si="417"/>
        <v>SPARE</v>
      </c>
      <c r="L1141" s="72"/>
      <c r="M1141" s="143" t="str">
        <f>IF($J1141&lt;&gt;"",IF(VLOOKUP($J1141,INSTRUMENT_LIST!$L$10:$R$716,3,FALSE)=0,"",VLOOKUP($J1141,INSTRUMENT_LIST!$L$10:$R$716,3,FALSE)),"")</f>
        <v/>
      </c>
      <c r="N1141" s="143" t="str">
        <f>IF($J1141&lt;&gt;"",IF(VLOOKUP($J1141,INSTRUMENT_LIST!$L$10:$R$716,4,FALSE)=0,"",VLOOKUP($J1141,INSTRUMENT_LIST!$L$10:$R$716,4,FALSE)),"")&amp;" "&amp;IF($J1141&lt;&gt;"",IF(VLOOKUP($J1141,INSTRUMENT_LIST!$L$10:$R$716,5,FALSE)=0,"",SUBSTITUTE(VLOOKUP($J1141,INSTRUMENT_LIST!$L$10:$R$716,5,FALSE),"LOCAL CONTROL STATION","LCS")),"")</f>
        <v xml:space="preserve"> </v>
      </c>
      <c r="O1141" s="143" t="str">
        <f>IF($J1141&lt;&gt;"",IF(VLOOKUP($J1141,INSTRUMENT_LIST!$L$10:$R$716,6,FALSE)=0,"",VLOOKUP($J1141,INSTRUMENT_LIST!$L$10:$R$716,6,FALSE)),"")</f>
        <v/>
      </c>
      <c r="P1141" s="143" t="str">
        <f>IF($J1141&lt;&gt;"",IF(VLOOKUP($J1141,INSTRUMENT_LIST!$L$10:$R$716,7,FALSE)=0,"",VLOOKUP($J1141,INSTRUMENT_LIST!$L$10:$R$716,7,FALSE)),"")</f>
        <v/>
      </c>
      <c r="Q1141" s="143" t="str">
        <f t="shared" si="421"/>
        <v xml:space="preserve">  </v>
      </c>
      <c r="R1141" s="160"/>
      <c r="S1141" s="160"/>
      <c r="T1141" s="160"/>
      <c r="U1141" s="160"/>
      <c r="V1141" s="160"/>
      <c r="W1141" s="160"/>
      <c r="X1141" s="160"/>
      <c r="Y1141" s="160"/>
      <c r="Z1141" s="160"/>
      <c r="AA1141" s="160"/>
      <c r="AB1141" s="68" t="str">
        <f t="shared" si="418"/>
        <v>DO_1505.15</v>
      </c>
      <c r="AC1141" s="55"/>
      <c r="AD1141" s="55"/>
      <c r="AE1141" s="38" t="str">
        <f t="shared" si="419"/>
        <v>SL3-BC-RCP1</v>
      </c>
    </row>
    <row r="1142" spans="1:31" ht="15" customHeight="1" x14ac:dyDescent="0.25">
      <c r="A1142" s="321" t="s">
        <v>9</v>
      </c>
      <c r="B1142" s="322" t="s">
        <v>76</v>
      </c>
      <c r="C1142" s="323">
        <v>15</v>
      </c>
      <c r="D1142" s="324" t="s">
        <v>678</v>
      </c>
      <c r="E1142" s="325"/>
      <c r="F1142" s="325"/>
      <c r="G1142" s="325" t="s">
        <v>1028</v>
      </c>
      <c r="H1142" s="326"/>
      <c r="I1142" s="325"/>
      <c r="J1142" s="327"/>
      <c r="K1142" s="328"/>
      <c r="L1142" s="329"/>
      <c r="M1142" s="326"/>
      <c r="N1142" s="326"/>
      <c r="O1142" s="325"/>
      <c r="P1142" s="325"/>
      <c r="Q1142" s="325"/>
      <c r="R1142" s="325"/>
      <c r="S1142" s="325"/>
      <c r="T1142" s="325"/>
      <c r="U1142" s="325"/>
      <c r="V1142" s="325"/>
      <c r="W1142" s="325"/>
      <c r="X1142" s="325"/>
      <c r="Y1142" s="325"/>
      <c r="Z1142" s="325"/>
      <c r="AA1142" s="325"/>
      <c r="AB1142" s="325"/>
      <c r="AC1142" s="323"/>
      <c r="AD1142" s="330"/>
      <c r="AE1142" s="38" t="str">
        <f t="shared" si="419"/>
        <v>SL3-BC-RCP1</v>
      </c>
    </row>
    <row r="1143" spans="1:31" ht="15" customHeight="1" x14ac:dyDescent="0.25">
      <c r="B1143" s="254"/>
      <c r="C1143" s="57"/>
      <c r="D1143" s="59"/>
      <c r="E1143" s="38"/>
      <c r="F1143" s="38"/>
      <c r="G1143" s="38"/>
      <c r="I1143" s="38"/>
      <c r="J1143" s="22"/>
      <c r="O1143" s="78"/>
      <c r="P1143" s="36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  <c r="AA1143" s="38"/>
      <c r="AB1143" s="38"/>
      <c r="AC1143" s="57"/>
      <c r="AD1143" s="57"/>
    </row>
    <row r="1144" spans="1:31" ht="15" customHeight="1" x14ac:dyDescent="0.25">
      <c r="A1144" s="264" t="s">
        <v>237</v>
      </c>
      <c r="B1144" s="255" t="s">
        <v>76</v>
      </c>
      <c r="C1144" s="145">
        <v>15</v>
      </c>
      <c r="D1144" s="73" t="s">
        <v>679</v>
      </c>
      <c r="E1144" s="70" t="s">
        <v>786</v>
      </c>
      <c r="F1144" s="29" t="str">
        <f>IFERROR(CONCATENATE(VLOOKUP(G1144,'LOOK-UP TABLES'!$E$9:$J$32,5,FALSE),C1144,D1144,VLOOKUP(G1144,'LOOK-UP TABLES'!$E$9:$J$32,6,FALSE),E1144),"")</f>
        <v>O_1506-00</v>
      </c>
      <c r="G1144" s="74" t="s">
        <v>1019</v>
      </c>
      <c r="H1144" s="26" t="str">
        <f>IFERROR(VLOOKUP(G1144,'LOOK-UP TABLES'!$E$9:$J$32,2,FALSE),"")</f>
        <v>DO</v>
      </c>
      <c r="I1144" s="29" t="str">
        <f>IFERROR(VLOOKUP(G1144,'LOOK-UP TABLES'!$E$9:$J$32,3,FALSE),"")</f>
        <v>120V</v>
      </c>
      <c r="J1144" s="21" t="s">
        <v>1390</v>
      </c>
      <c r="K1144" s="513" t="str">
        <f t="shared" ref="K1144:K1159" si="422">IF(J1144&lt;&gt;"",CONCATENATE(J1144,L1144),"SPARE")</f>
        <v>SL3-BC-SV01</v>
      </c>
      <c r="L1144" s="76"/>
      <c r="M1144" s="143" t="str">
        <f>IF($J1144&lt;&gt;"",IF(VLOOKUP($J1144,INSTRUMENT_LIST!$L$10:$R$716,3,FALSE)=0,"",VLOOKUP($J1144,INSTRUMENT_LIST!$L$10:$R$716,3,FALSE)),"")</f>
        <v>Shiploader 3</v>
      </c>
      <c r="N1144" s="143" t="str">
        <f>IF($J1144&lt;&gt;"",IF(VLOOKUP($J1144,INSTRUMENT_LIST!$L$10:$R$716,4,FALSE)=0,"",VLOOKUP($J1144,INSTRUMENT_LIST!$L$10:$R$716,4,FALSE)),"")&amp;" "&amp;IF($J1144&lt;&gt;"",IF(VLOOKUP($J1144,INSTRUMENT_LIST!$L$10:$R$716,5,FALSE)=0,"",SUBSTITUTE(VLOOKUP($J1144,INSTRUMENT_LIST!$L$10:$R$716,5,FALSE),"LOCAL CONTROL STATION","LCS")),"")</f>
        <v>Boom Washdown Solenoid Drain Valve</v>
      </c>
      <c r="O1144" s="143" t="str">
        <f>IF($J1144&lt;&gt;"",IF(VLOOKUP($J1144,INSTRUMENT_LIST!$L$10:$R$716,6,FALSE)=0,"",VLOOKUP($J1144,INSTRUMENT_LIST!$L$10:$R$716,6,FALSE)),"")</f>
        <v>+P683:P710</v>
      </c>
      <c r="P1144" s="143" t="str">
        <f>IF($J1144&lt;&gt;"",IF(VLOOKUP($J1144,INSTRUMENT_LIST!$L$10:$R$716,7,FALSE)=0,"",VLOOKUP($J1144,INSTRUMENT_LIST!$L$10:$R$716,7,FALSE)),"")</f>
        <v/>
      </c>
      <c r="Q1144" s="143" t="str">
        <f>CONCATENATE(M1144,IF(M1144&lt;&gt;""," ",""),N1144,IF(N1144&lt;&gt;""," ",""),O1144,IF(O1144&lt;&gt;""," ",""),P1144,IF(P1144&lt;&gt;""," ",""))</f>
        <v xml:space="preserve">Shiploader 3 Boom Washdown Solenoid Drain Valve +P683:P710 </v>
      </c>
      <c r="R1144" s="160"/>
      <c r="S1144" s="160"/>
      <c r="T1144" s="160"/>
      <c r="U1144" s="160"/>
      <c r="V1144" s="160"/>
      <c r="W1144" s="160"/>
      <c r="X1144" s="160"/>
      <c r="Y1144" s="160"/>
      <c r="Z1144" s="160"/>
      <c r="AA1144" s="160"/>
      <c r="AB1144" s="68" t="str">
        <f t="shared" ref="AB1144:AB1159" si="423">IF((OR(H1144="AI",H1144="AO")),CONCATENATE(H1144,"_",C1144,D1144,"_CH[",E1144,"]"),CONCATENATE(H1144,"_",C1144,D1144,".",E1144))</f>
        <v>DO_1506.00</v>
      </c>
      <c r="AC1144" s="55"/>
      <c r="AD1144" s="55"/>
      <c r="AE1144" s="38" t="str">
        <f t="shared" ref="AE1144:AE1160" si="424">B1144</f>
        <v>SL3-BC-RCP1</v>
      </c>
    </row>
    <row r="1145" spans="1:31" ht="15" customHeight="1" x14ac:dyDescent="0.25">
      <c r="A1145" s="264" t="s">
        <v>237</v>
      </c>
      <c r="B1145" s="255" t="s">
        <v>76</v>
      </c>
      <c r="C1145" s="145">
        <v>15</v>
      </c>
      <c r="D1145" s="70" t="str">
        <f t="shared" ref="D1145:D1159" si="425">D1144</f>
        <v>06</v>
      </c>
      <c r="E1145" s="70" t="s">
        <v>645</v>
      </c>
      <c r="F1145" s="29" t="str">
        <f>IFERROR(CONCATENATE(VLOOKUP(G1145,'LOOK-UP TABLES'!$E$9:$J$32,5,FALSE),C1145,D1145,VLOOKUP(G1145,'LOOK-UP TABLES'!$E$9:$J$32,6,FALSE),E1145),"")</f>
        <v>O_1506-01</v>
      </c>
      <c r="G1145" s="74" t="s">
        <v>1019</v>
      </c>
      <c r="H1145" s="26" t="str">
        <f>IFERROR(VLOOKUP(G1145,'LOOK-UP TABLES'!$E$9:$J$32,2,FALSE),"")</f>
        <v>DO</v>
      </c>
      <c r="I1145" s="29" t="str">
        <f>IFERROR(VLOOKUP(G1145,'LOOK-UP TABLES'!$E$9:$J$32,3,FALSE),"")</f>
        <v>120V</v>
      </c>
      <c r="J1145" s="21" t="s">
        <v>1391</v>
      </c>
      <c r="K1145" s="513" t="str">
        <f t="shared" si="422"/>
        <v>SL3-BC-SV02</v>
      </c>
      <c r="L1145" s="76"/>
      <c r="M1145" s="143" t="str">
        <f>IF($J1145&lt;&gt;"",IF(VLOOKUP($J1145,INSTRUMENT_LIST!$L$10:$R$716,3,FALSE)=0,"",VLOOKUP($J1145,INSTRUMENT_LIST!$L$10:$R$716,3,FALSE)),"")</f>
        <v>Shiploader 3</v>
      </c>
      <c r="N1145" s="143" t="str">
        <f>IF($J1145&lt;&gt;"",IF(VLOOKUP($J1145,INSTRUMENT_LIST!$L$10:$R$716,4,FALSE)=0,"",VLOOKUP($J1145,INSTRUMENT_LIST!$L$10:$R$716,4,FALSE)),"")&amp;" "&amp;IF($J1145&lt;&gt;"",IF(VLOOKUP($J1145,INSTRUMENT_LIST!$L$10:$R$716,5,FALSE)=0,"",SUBSTITUTE(VLOOKUP($J1145,INSTRUMENT_LIST!$L$10:$R$716,5,FALSE),"LOCAL CONTROL STATION","LCS")),"")</f>
        <v>Boom Washdown Nozzle Spray</v>
      </c>
      <c r="O1145" s="143" t="str">
        <f>IF($J1145&lt;&gt;"",IF(VLOOKUP($J1145,INSTRUMENT_LIST!$L$10:$R$716,6,FALSE)=0,"",VLOOKUP($J1145,INSTRUMENT_LIST!$L$10:$R$716,6,FALSE)),"")</f>
        <v>Zone 1-G</v>
      </c>
      <c r="P1145" s="143" t="str">
        <f>IF($J1145&lt;&gt;"",IF(VLOOKUP($J1145,INSTRUMENT_LIST!$L$10:$R$716,7,FALSE)=0,"",VLOOKUP($J1145,INSTRUMENT_LIST!$L$10:$R$716,7,FALSE)),"")</f>
        <v/>
      </c>
      <c r="Q1145" s="143" t="str">
        <f t="shared" ref="Q1145:Q1159" si="426">CONCATENATE(M1145,IF(M1145&lt;&gt;""," ",""),N1145,IF(N1145&lt;&gt;""," ",""),O1145,IF(O1145&lt;&gt;""," ",""),P1145,IF(P1145&lt;&gt;""," ",""))</f>
        <v xml:space="preserve">Shiploader 3 Boom Washdown Nozzle Spray Zone 1-G </v>
      </c>
      <c r="R1145" s="161"/>
      <c r="S1145" s="161"/>
      <c r="T1145" s="160"/>
      <c r="U1145" s="160"/>
      <c r="V1145" s="160"/>
      <c r="W1145" s="160"/>
      <c r="X1145" s="160"/>
      <c r="Y1145" s="160"/>
      <c r="Z1145" s="160"/>
      <c r="AA1145" s="160"/>
      <c r="AB1145" s="68" t="str">
        <f t="shared" si="423"/>
        <v>DO_1506.01</v>
      </c>
      <c r="AC1145" s="55"/>
      <c r="AD1145" s="55"/>
      <c r="AE1145" s="38" t="str">
        <f t="shared" si="424"/>
        <v>SL3-BC-RCP1</v>
      </c>
    </row>
    <row r="1146" spans="1:31" ht="15" customHeight="1" x14ac:dyDescent="0.25">
      <c r="A1146" s="264" t="s">
        <v>237</v>
      </c>
      <c r="B1146" s="255" t="s">
        <v>76</v>
      </c>
      <c r="C1146" s="145">
        <v>15</v>
      </c>
      <c r="D1146" s="70" t="str">
        <f t="shared" si="425"/>
        <v>06</v>
      </c>
      <c r="E1146" s="70" t="s">
        <v>660</v>
      </c>
      <c r="F1146" s="29" t="str">
        <f>IFERROR(CONCATENATE(VLOOKUP(G1146,'LOOK-UP TABLES'!$E$9:$J$32,5,FALSE),C1146,D1146,VLOOKUP(G1146,'LOOK-UP TABLES'!$E$9:$J$32,6,FALSE),E1146),"")</f>
        <v>O_1506-02</v>
      </c>
      <c r="G1146" s="74" t="s">
        <v>1019</v>
      </c>
      <c r="H1146" s="26" t="str">
        <f>IFERROR(VLOOKUP(G1146,'LOOK-UP TABLES'!$E$9:$J$32,2,FALSE),"")</f>
        <v>DO</v>
      </c>
      <c r="I1146" s="29" t="str">
        <f>IFERROR(VLOOKUP(G1146,'LOOK-UP TABLES'!$E$9:$J$32,3,FALSE),"")</f>
        <v>120V</v>
      </c>
      <c r="J1146" s="21" t="s">
        <v>1392</v>
      </c>
      <c r="K1146" s="513" t="str">
        <f t="shared" si="422"/>
        <v>SL3-BC-SV03</v>
      </c>
      <c r="L1146" s="76"/>
      <c r="M1146" s="143" t="str">
        <f>IF($J1146&lt;&gt;"",IF(VLOOKUP($J1146,INSTRUMENT_LIST!$L$10:$R$716,3,FALSE)=0,"",VLOOKUP($J1146,INSTRUMENT_LIST!$L$10:$R$716,3,FALSE)),"")</f>
        <v>Shiploader 3</v>
      </c>
      <c r="N1146" s="143" t="str">
        <f>IF($J1146&lt;&gt;"",IF(VLOOKUP($J1146,INSTRUMENT_LIST!$L$10:$R$716,4,FALSE)=0,"",VLOOKUP($J1146,INSTRUMENT_LIST!$L$10:$R$716,4,FALSE)),"")&amp;" "&amp;IF($J1146&lt;&gt;"",IF(VLOOKUP($J1146,INSTRUMENT_LIST!$L$10:$R$716,5,FALSE)=0,"",SUBSTITUTE(VLOOKUP($J1146,INSTRUMENT_LIST!$L$10:$R$716,5,FALSE),"LOCAL CONTROL STATION","LCS")),"")</f>
        <v>Boom Washdown Nozzle Spray</v>
      </c>
      <c r="O1146" s="143" t="str">
        <f>IF($J1146&lt;&gt;"",IF(VLOOKUP($J1146,INSTRUMENT_LIST!$L$10:$R$716,6,FALSE)=0,"",VLOOKUP($J1146,INSTRUMENT_LIST!$L$10:$R$716,6,FALSE)),"")</f>
        <v>Zone 1-M</v>
      </c>
      <c r="P1146" s="143" t="str">
        <f>IF($J1146&lt;&gt;"",IF(VLOOKUP($J1146,INSTRUMENT_LIST!$L$10:$R$716,7,FALSE)=0,"",VLOOKUP($J1146,INSTRUMENT_LIST!$L$10:$R$716,7,FALSE)),"")</f>
        <v/>
      </c>
      <c r="Q1146" s="143" t="str">
        <f t="shared" si="426"/>
        <v xml:space="preserve">Shiploader 3 Boom Washdown Nozzle Spray Zone 1-M </v>
      </c>
      <c r="R1146" s="161"/>
      <c r="S1146" s="161"/>
      <c r="T1146" s="160"/>
      <c r="U1146" s="160"/>
      <c r="V1146" s="160"/>
      <c r="W1146" s="160"/>
      <c r="X1146" s="160"/>
      <c r="Y1146" s="160"/>
      <c r="Z1146" s="160"/>
      <c r="AA1146" s="160"/>
      <c r="AB1146" s="68" t="str">
        <f t="shared" si="423"/>
        <v>DO_1506.02</v>
      </c>
      <c r="AC1146" s="55"/>
      <c r="AD1146" s="55"/>
      <c r="AE1146" s="38" t="str">
        <f t="shared" si="424"/>
        <v>SL3-BC-RCP1</v>
      </c>
    </row>
    <row r="1147" spans="1:31" ht="15" customHeight="1" x14ac:dyDescent="0.25">
      <c r="A1147" s="264" t="s">
        <v>237</v>
      </c>
      <c r="B1147" s="255" t="s">
        <v>76</v>
      </c>
      <c r="C1147" s="145">
        <v>15</v>
      </c>
      <c r="D1147" s="70" t="str">
        <f t="shared" si="425"/>
        <v>06</v>
      </c>
      <c r="E1147" s="70" t="s">
        <v>661</v>
      </c>
      <c r="F1147" s="29" t="str">
        <f>IFERROR(CONCATENATE(VLOOKUP(G1147,'LOOK-UP TABLES'!$E$9:$J$32,5,FALSE),C1147,D1147,VLOOKUP(G1147,'LOOK-UP TABLES'!$E$9:$J$32,6,FALSE),E1147),"")</f>
        <v>O_1506-03</v>
      </c>
      <c r="G1147" s="74" t="s">
        <v>1019</v>
      </c>
      <c r="H1147" s="26" t="str">
        <f>IFERROR(VLOOKUP(G1147,'LOOK-UP TABLES'!$E$9:$J$32,2,FALSE),"")</f>
        <v>DO</v>
      </c>
      <c r="I1147" s="29" t="str">
        <f>IFERROR(VLOOKUP(G1147,'LOOK-UP TABLES'!$E$9:$J$32,3,FALSE),"")</f>
        <v>120V</v>
      </c>
      <c r="J1147" s="21" t="s">
        <v>1393</v>
      </c>
      <c r="K1147" s="513" t="str">
        <f t="shared" si="422"/>
        <v>SL3-BC-SV04</v>
      </c>
      <c r="L1147" s="76"/>
      <c r="M1147" s="143" t="str">
        <f>IF($J1147&lt;&gt;"",IF(VLOOKUP($J1147,INSTRUMENT_LIST!$L$10:$R$716,3,FALSE)=0,"",VLOOKUP($J1147,INSTRUMENT_LIST!$L$10:$R$716,3,FALSE)),"")</f>
        <v>Shiploader 3</v>
      </c>
      <c r="N1147" s="143" t="str">
        <f>IF($J1147&lt;&gt;"",IF(VLOOKUP($J1147,INSTRUMENT_LIST!$L$10:$R$716,4,FALSE)=0,"",VLOOKUP($J1147,INSTRUMENT_LIST!$L$10:$R$716,4,FALSE)),"")&amp;" "&amp;IF($J1147&lt;&gt;"",IF(VLOOKUP($J1147,INSTRUMENT_LIST!$L$10:$R$716,5,FALSE)=0,"",SUBSTITUTE(VLOOKUP($J1147,INSTRUMENT_LIST!$L$10:$R$716,5,FALSE),"LOCAL CONTROL STATION","LCS")),"")</f>
        <v>Boom Washdown Nozzle Spray</v>
      </c>
      <c r="O1147" s="143" t="str">
        <f>IF($J1147&lt;&gt;"",IF(VLOOKUP($J1147,INSTRUMENT_LIST!$L$10:$R$716,6,FALSE)=0,"",VLOOKUP($J1147,INSTRUMENT_LIST!$L$10:$R$716,6,FALSE)),"")</f>
        <v>Zone 1-G</v>
      </c>
      <c r="P1147" s="143" t="str">
        <f>IF($J1147&lt;&gt;"",IF(VLOOKUP($J1147,INSTRUMENT_LIST!$L$10:$R$716,7,FALSE)=0,"",VLOOKUP($J1147,INSTRUMENT_LIST!$L$10:$R$716,7,FALSE)),"")</f>
        <v/>
      </c>
      <c r="Q1147" s="143" t="str">
        <f t="shared" si="426"/>
        <v xml:space="preserve">Shiploader 3 Boom Washdown Nozzle Spray Zone 1-G </v>
      </c>
      <c r="R1147" s="161"/>
      <c r="S1147" s="160"/>
      <c r="T1147" s="160"/>
      <c r="U1147" s="160"/>
      <c r="V1147" s="160"/>
      <c r="W1147" s="160"/>
      <c r="X1147" s="160"/>
      <c r="Y1147" s="160"/>
      <c r="Z1147" s="160"/>
      <c r="AA1147" s="160"/>
      <c r="AB1147" s="68" t="str">
        <f t="shared" si="423"/>
        <v>DO_1506.03</v>
      </c>
      <c r="AC1147" s="55"/>
      <c r="AD1147" s="55"/>
      <c r="AE1147" s="38" t="str">
        <f t="shared" si="424"/>
        <v>SL3-BC-RCP1</v>
      </c>
    </row>
    <row r="1148" spans="1:31" ht="15" customHeight="1" x14ac:dyDescent="0.25">
      <c r="A1148" s="264" t="s">
        <v>237</v>
      </c>
      <c r="B1148" s="255" t="s">
        <v>76</v>
      </c>
      <c r="C1148" s="145">
        <v>15</v>
      </c>
      <c r="D1148" s="70" t="str">
        <f t="shared" si="425"/>
        <v>06</v>
      </c>
      <c r="E1148" s="70" t="s">
        <v>676</v>
      </c>
      <c r="F1148" s="29" t="str">
        <f>IFERROR(CONCATENATE(VLOOKUP(G1148,'LOOK-UP TABLES'!$E$9:$J$32,5,FALSE),C1148,D1148,VLOOKUP(G1148,'LOOK-UP TABLES'!$E$9:$J$32,6,FALSE),E1148),"")</f>
        <v>O_1506-04</v>
      </c>
      <c r="G1148" s="74" t="s">
        <v>1019</v>
      </c>
      <c r="H1148" s="26" t="str">
        <f>IFERROR(VLOOKUP(G1148,'LOOK-UP TABLES'!$E$9:$J$32,2,FALSE),"")</f>
        <v>DO</v>
      </c>
      <c r="I1148" s="29" t="str">
        <f>IFERROR(VLOOKUP(G1148,'LOOK-UP TABLES'!$E$9:$J$32,3,FALSE),"")</f>
        <v>120V</v>
      </c>
      <c r="J1148" s="21" t="s">
        <v>1394</v>
      </c>
      <c r="K1148" s="513" t="str">
        <f t="shared" si="422"/>
        <v>SL3-BC-SV05</v>
      </c>
      <c r="L1148" s="76"/>
      <c r="M1148" s="143" t="str">
        <f>IF($J1148&lt;&gt;"",IF(VLOOKUP($J1148,INSTRUMENT_LIST!$L$10:$R$716,3,FALSE)=0,"",VLOOKUP($J1148,INSTRUMENT_LIST!$L$10:$R$716,3,FALSE)),"")</f>
        <v>Shiploader 3</v>
      </c>
      <c r="N1148" s="143" t="str">
        <f>IF($J1148&lt;&gt;"",IF(VLOOKUP($J1148,INSTRUMENT_LIST!$L$10:$R$716,4,FALSE)=0,"",VLOOKUP($J1148,INSTRUMENT_LIST!$L$10:$R$716,4,FALSE)),"")&amp;" "&amp;IF($J1148&lt;&gt;"",IF(VLOOKUP($J1148,INSTRUMENT_LIST!$L$10:$R$716,5,FALSE)=0,"",SUBSTITUTE(VLOOKUP($J1148,INSTRUMENT_LIST!$L$10:$R$716,5,FALSE),"LOCAL CONTROL STATION","LCS")),"")</f>
        <v>Boom Washdown Nozzle Spray</v>
      </c>
      <c r="O1148" s="143" t="str">
        <f>IF($J1148&lt;&gt;"",IF(VLOOKUP($J1148,INSTRUMENT_LIST!$L$10:$R$716,6,FALSE)=0,"",VLOOKUP($J1148,INSTRUMENT_LIST!$L$10:$R$716,6,FALSE)),"")</f>
        <v>Zone 1-M</v>
      </c>
      <c r="P1148" s="143" t="str">
        <f>IF($J1148&lt;&gt;"",IF(VLOOKUP($J1148,INSTRUMENT_LIST!$L$10:$R$716,7,FALSE)=0,"",VLOOKUP($J1148,INSTRUMENT_LIST!$L$10:$R$716,7,FALSE)),"")</f>
        <v/>
      </c>
      <c r="Q1148" s="143" t="str">
        <f t="shared" si="426"/>
        <v xml:space="preserve">Shiploader 3 Boom Washdown Nozzle Spray Zone 1-M </v>
      </c>
      <c r="R1148" s="161"/>
      <c r="S1148" s="161"/>
      <c r="T1148" s="160"/>
      <c r="U1148" s="160"/>
      <c r="V1148" s="160"/>
      <c r="W1148" s="160"/>
      <c r="X1148" s="160"/>
      <c r="Y1148" s="160"/>
      <c r="Z1148" s="160"/>
      <c r="AA1148" s="160"/>
      <c r="AB1148" s="68" t="str">
        <f t="shared" si="423"/>
        <v>DO_1506.04</v>
      </c>
      <c r="AC1148" s="55"/>
      <c r="AD1148" s="55"/>
      <c r="AE1148" s="38" t="str">
        <f t="shared" si="424"/>
        <v>SL3-BC-RCP1</v>
      </c>
    </row>
    <row r="1149" spans="1:31" ht="15" customHeight="1" x14ac:dyDescent="0.25">
      <c r="A1149" s="264" t="s">
        <v>237</v>
      </c>
      <c r="B1149" s="255" t="s">
        <v>76</v>
      </c>
      <c r="C1149" s="145">
        <v>15</v>
      </c>
      <c r="D1149" s="70" t="str">
        <f t="shared" si="425"/>
        <v>06</v>
      </c>
      <c r="E1149" s="70" t="s">
        <v>678</v>
      </c>
      <c r="F1149" s="29" t="str">
        <f>IFERROR(CONCATENATE(VLOOKUP(G1149,'LOOK-UP TABLES'!$E$9:$J$32,5,FALSE),C1149,D1149,VLOOKUP(G1149,'LOOK-UP TABLES'!$E$9:$J$32,6,FALSE),E1149),"")</f>
        <v>O_1506-05</v>
      </c>
      <c r="G1149" s="74" t="s">
        <v>1019</v>
      </c>
      <c r="H1149" s="26" t="str">
        <f>IFERROR(VLOOKUP(G1149,'LOOK-UP TABLES'!$E$9:$J$32,2,FALSE),"")</f>
        <v>DO</v>
      </c>
      <c r="I1149" s="29" t="str">
        <f>IFERROR(VLOOKUP(G1149,'LOOK-UP TABLES'!$E$9:$J$32,3,FALSE),"")</f>
        <v>120V</v>
      </c>
      <c r="J1149" s="21" t="s">
        <v>1395</v>
      </c>
      <c r="K1149" s="513" t="str">
        <f t="shared" si="422"/>
        <v>SL3-BC-SV06</v>
      </c>
      <c r="L1149" s="76"/>
      <c r="M1149" s="143" t="str">
        <f>IF($J1149&lt;&gt;"",IF(VLOOKUP($J1149,INSTRUMENT_LIST!$L$10:$R$716,3,FALSE)=0,"",VLOOKUP($J1149,INSTRUMENT_LIST!$L$10:$R$716,3,FALSE)),"")</f>
        <v>Shiploader 3</v>
      </c>
      <c r="N1149" s="143" t="str">
        <f>IF($J1149&lt;&gt;"",IF(VLOOKUP($J1149,INSTRUMENT_LIST!$L$10:$R$716,4,FALSE)=0,"",VLOOKUP($J1149,INSTRUMENT_LIST!$L$10:$R$716,4,FALSE)),"")&amp;" "&amp;IF($J1149&lt;&gt;"",IF(VLOOKUP($J1149,INSTRUMENT_LIST!$L$10:$R$716,5,FALSE)=0,"",SUBSTITUTE(VLOOKUP($J1149,INSTRUMENT_LIST!$L$10:$R$716,5,FALSE),"LOCAL CONTROL STATION","LCS")),"")</f>
        <v>Boom Washdown Nozzle Spray</v>
      </c>
      <c r="O1149" s="143" t="str">
        <f>IF($J1149&lt;&gt;"",IF(VLOOKUP($J1149,INSTRUMENT_LIST!$L$10:$R$716,6,FALSE)=0,"",VLOOKUP($J1149,INSTRUMENT_LIST!$L$10:$R$716,6,FALSE)),"")</f>
        <v>Zone 1-G</v>
      </c>
      <c r="P1149" s="143" t="str">
        <f>IF($J1149&lt;&gt;"",IF(VLOOKUP($J1149,INSTRUMENT_LIST!$L$10:$R$716,7,FALSE)=0,"",VLOOKUP($J1149,INSTRUMENT_LIST!$L$10:$R$716,7,FALSE)),"")</f>
        <v/>
      </c>
      <c r="Q1149" s="143" t="str">
        <f t="shared" si="426"/>
        <v xml:space="preserve">Shiploader 3 Boom Washdown Nozzle Spray Zone 1-G </v>
      </c>
      <c r="R1149" s="161"/>
      <c r="S1149" s="161"/>
      <c r="T1149" s="160"/>
      <c r="U1149" s="160"/>
      <c r="V1149" s="160"/>
      <c r="W1149" s="160"/>
      <c r="X1149" s="160"/>
      <c r="Y1149" s="160"/>
      <c r="Z1149" s="160"/>
      <c r="AA1149" s="160"/>
      <c r="AB1149" s="68" t="str">
        <f t="shared" si="423"/>
        <v>DO_1506.05</v>
      </c>
      <c r="AC1149" s="55"/>
      <c r="AD1149" s="55"/>
      <c r="AE1149" s="38" t="str">
        <f t="shared" si="424"/>
        <v>SL3-BC-RCP1</v>
      </c>
    </row>
    <row r="1150" spans="1:31" ht="15" customHeight="1" x14ac:dyDescent="0.25">
      <c r="A1150" s="264" t="s">
        <v>9</v>
      </c>
      <c r="B1150" s="255" t="s">
        <v>76</v>
      </c>
      <c r="C1150" s="145">
        <v>15</v>
      </c>
      <c r="D1150" s="70" t="str">
        <f t="shared" si="425"/>
        <v>06</v>
      </c>
      <c r="E1150" s="70" t="s">
        <v>679</v>
      </c>
      <c r="F1150" s="29" t="str">
        <f>IFERROR(CONCATENATE(VLOOKUP(G1150,'LOOK-UP TABLES'!$E$9:$J$32,5,FALSE),C1150,D1150,VLOOKUP(G1150,'LOOK-UP TABLES'!$E$9:$J$32,6,FALSE),E1150),"")</f>
        <v>O_1506-06</v>
      </c>
      <c r="G1150" s="74" t="s">
        <v>1019</v>
      </c>
      <c r="H1150" s="26" t="str">
        <f>IFERROR(VLOOKUP(G1150,'LOOK-UP TABLES'!$E$9:$J$32,2,FALSE),"")</f>
        <v>DO</v>
      </c>
      <c r="I1150" s="29" t="str">
        <f>IFERROR(VLOOKUP(G1150,'LOOK-UP TABLES'!$E$9:$J$32,3,FALSE),"")</f>
        <v>120V</v>
      </c>
      <c r="J1150" s="21" t="s">
        <v>1396</v>
      </c>
      <c r="K1150" s="513" t="str">
        <f t="shared" si="422"/>
        <v>SL3-BC-SV07</v>
      </c>
      <c r="L1150" s="76"/>
      <c r="M1150" s="143" t="str">
        <f>IF($J1150&lt;&gt;"",IF(VLOOKUP($J1150,INSTRUMENT_LIST!$L$10:$R$716,3,FALSE)=0,"",VLOOKUP($J1150,INSTRUMENT_LIST!$L$10:$R$716,3,FALSE)),"")</f>
        <v>Shiploader 3</v>
      </c>
      <c r="N1150" s="143" t="str">
        <f>IF($J1150&lt;&gt;"",IF(VLOOKUP($J1150,INSTRUMENT_LIST!$L$10:$R$716,4,FALSE)=0,"",VLOOKUP($J1150,INSTRUMENT_LIST!$L$10:$R$716,4,FALSE)),"")&amp;" "&amp;IF($J1150&lt;&gt;"",IF(VLOOKUP($J1150,INSTRUMENT_LIST!$L$10:$R$716,5,FALSE)=0,"",SUBSTITUTE(VLOOKUP($J1150,INSTRUMENT_LIST!$L$10:$R$716,5,FALSE),"LOCAL CONTROL STATION","LCS")),"")</f>
        <v>Boom Washdown Nozzle Spray</v>
      </c>
      <c r="O1150" s="143" t="str">
        <f>IF($J1150&lt;&gt;"",IF(VLOOKUP($J1150,INSTRUMENT_LIST!$L$10:$R$716,6,FALSE)=0,"",VLOOKUP($J1150,INSTRUMENT_LIST!$L$10:$R$716,6,FALSE)),"")</f>
        <v>Zone 1-M</v>
      </c>
      <c r="P1150" s="143" t="str">
        <f>IF($J1150&lt;&gt;"",IF(VLOOKUP($J1150,INSTRUMENT_LIST!$L$10:$R$716,7,FALSE)=0,"",VLOOKUP($J1150,INSTRUMENT_LIST!$L$10:$R$716,7,FALSE)),"")</f>
        <v/>
      </c>
      <c r="Q1150" s="143" t="str">
        <f t="shared" si="426"/>
        <v xml:space="preserve">Shiploader 3 Boom Washdown Nozzle Spray Zone 1-M </v>
      </c>
      <c r="R1150" s="161"/>
      <c r="S1150" s="161"/>
      <c r="T1150" s="160"/>
      <c r="U1150" s="160"/>
      <c r="V1150" s="160"/>
      <c r="W1150" s="160"/>
      <c r="X1150" s="160"/>
      <c r="Y1150" s="160"/>
      <c r="Z1150" s="160"/>
      <c r="AA1150" s="160"/>
      <c r="AB1150" s="68" t="str">
        <f t="shared" si="423"/>
        <v>DO_1506.06</v>
      </c>
      <c r="AC1150" s="55"/>
      <c r="AD1150" s="55"/>
      <c r="AE1150" s="38" t="str">
        <f t="shared" si="424"/>
        <v>SL3-BC-RCP1</v>
      </c>
    </row>
    <row r="1151" spans="1:31" ht="15" customHeight="1" x14ac:dyDescent="0.25">
      <c r="A1151" s="264" t="s">
        <v>9</v>
      </c>
      <c r="B1151" s="255" t="s">
        <v>76</v>
      </c>
      <c r="C1151" s="145">
        <v>15</v>
      </c>
      <c r="D1151" s="70" t="str">
        <f t="shared" si="425"/>
        <v>06</v>
      </c>
      <c r="E1151" s="70" t="s">
        <v>680</v>
      </c>
      <c r="F1151" s="29" t="str">
        <f>IFERROR(CONCATENATE(VLOOKUP(G1151,'LOOK-UP TABLES'!$E$9:$J$32,5,FALSE),C1151,D1151,VLOOKUP(G1151,'LOOK-UP TABLES'!$E$9:$J$32,6,FALSE),E1151),"")</f>
        <v>O_1506-07</v>
      </c>
      <c r="G1151" s="74" t="s">
        <v>1019</v>
      </c>
      <c r="H1151" s="26" t="str">
        <f>IFERROR(VLOOKUP(G1151,'LOOK-UP TABLES'!$E$9:$J$32,2,FALSE),"")</f>
        <v>DO</v>
      </c>
      <c r="I1151" s="29" t="str">
        <f>IFERROR(VLOOKUP(G1151,'LOOK-UP TABLES'!$E$9:$J$32,3,FALSE),"")</f>
        <v>120V</v>
      </c>
      <c r="J1151" s="31" t="s">
        <v>1397</v>
      </c>
      <c r="K1151" s="513" t="str">
        <f t="shared" si="422"/>
        <v>SL3-BC-SV08</v>
      </c>
      <c r="L1151" s="76"/>
      <c r="M1151" s="143" t="str">
        <f>IF($J1151&lt;&gt;"",IF(VLOOKUP($J1151,INSTRUMENT_LIST!$L$10:$R$716,3,FALSE)=0,"",VLOOKUP($J1151,INSTRUMENT_LIST!$L$10:$R$716,3,FALSE)),"")</f>
        <v>Shiploader 3</v>
      </c>
      <c r="N1151" s="143" t="str">
        <f>IF($J1151&lt;&gt;"",IF(VLOOKUP($J1151,INSTRUMENT_LIST!$L$10:$R$716,4,FALSE)=0,"",VLOOKUP($J1151,INSTRUMENT_LIST!$L$10:$R$716,4,FALSE)),"")&amp;" "&amp;IF($J1151&lt;&gt;"",IF(VLOOKUP($J1151,INSTRUMENT_LIST!$L$10:$R$716,5,FALSE)=0,"",SUBSTITUTE(VLOOKUP($J1151,INSTRUMENT_LIST!$L$10:$R$716,5,FALSE),"LOCAL CONTROL STATION","LCS")),"")</f>
        <v>Boom Washdown Nozzle Spray</v>
      </c>
      <c r="O1151" s="143" t="str">
        <f>IF($J1151&lt;&gt;"",IF(VLOOKUP($J1151,INSTRUMENT_LIST!$L$10:$R$716,6,FALSE)=0,"",VLOOKUP($J1151,INSTRUMENT_LIST!$L$10:$R$716,6,FALSE)),"")</f>
        <v>Zone 1-G, 1-F</v>
      </c>
      <c r="P1151" s="143" t="str">
        <f>IF($J1151&lt;&gt;"",IF(VLOOKUP($J1151,INSTRUMENT_LIST!$L$10:$R$716,7,FALSE)=0,"",VLOOKUP($J1151,INSTRUMENT_LIST!$L$10:$R$716,7,FALSE)),"")</f>
        <v/>
      </c>
      <c r="Q1151" s="143" t="str">
        <f t="shared" si="426"/>
        <v xml:space="preserve">Shiploader 3 Boom Washdown Nozzle Spray Zone 1-G, 1-F </v>
      </c>
      <c r="R1151" s="160"/>
      <c r="S1151" s="160"/>
      <c r="T1151" s="160"/>
      <c r="U1151" s="160"/>
      <c r="V1151" s="160"/>
      <c r="W1151" s="160"/>
      <c r="X1151" s="160"/>
      <c r="Y1151" s="160"/>
      <c r="Z1151" s="160"/>
      <c r="AA1151" s="160"/>
      <c r="AB1151" s="68" t="str">
        <f t="shared" si="423"/>
        <v>DO_1506.07</v>
      </c>
      <c r="AC1151" s="55"/>
      <c r="AD1151" s="55"/>
      <c r="AE1151" s="38" t="str">
        <f t="shared" si="424"/>
        <v>SL3-BC-RCP1</v>
      </c>
    </row>
    <row r="1152" spans="1:31" ht="15" customHeight="1" x14ac:dyDescent="0.25">
      <c r="A1152" s="264" t="s">
        <v>9</v>
      </c>
      <c r="B1152" s="255" t="s">
        <v>76</v>
      </c>
      <c r="C1152" s="145">
        <v>15</v>
      </c>
      <c r="D1152" s="70" t="str">
        <f t="shared" si="425"/>
        <v>06</v>
      </c>
      <c r="E1152" s="70" t="s">
        <v>682</v>
      </c>
      <c r="F1152" s="29" t="str">
        <f>IFERROR(CONCATENATE(VLOOKUP(G1152,'LOOK-UP TABLES'!$E$9:$J$32,5,FALSE),C1152,D1152,VLOOKUP(G1152,'LOOK-UP TABLES'!$E$9:$J$32,6,FALSE),E1152),"")</f>
        <v>O_1506-08</v>
      </c>
      <c r="G1152" s="74" t="s">
        <v>1019</v>
      </c>
      <c r="H1152" s="26" t="str">
        <f>IFERROR(VLOOKUP(G1152,'LOOK-UP TABLES'!$E$9:$J$32,2,FALSE),"")</f>
        <v>DO</v>
      </c>
      <c r="I1152" s="29" t="str">
        <f>IFERROR(VLOOKUP(G1152,'LOOK-UP TABLES'!$E$9:$J$32,3,FALSE),"")</f>
        <v>120V</v>
      </c>
      <c r="J1152" s="21" t="s">
        <v>1398</v>
      </c>
      <c r="K1152" s="513" t="str">
        <f t="shared" si="422"/>
        <v>SL3-BC-SV09</v>
      </c>
      <c r="L1152" s="76"/>
      <c r="M1152" s="143" t="str">
        <f>IF($J1152&lt;&gt;"",IF(VLOOKUP($J1152,INSTRUMENT_LIST!$L$10:$R$716,3,FALSE)=0,"",VLOOKUP($J1152,INSTRUMENT_LIST!$L$10:$R$716,3,FALSE)),"")</f>
        <v>Shiploader 3</v>
      </c>
      <c r="N1152" s="143" t="str">
        <f>IF($J1152&lt;&gt;"",IF(VLOOKUP($J1152,INSTRUMENT_LIST!$L$10:$R$716,4,FALSE)=0,"",VLOOKUP($J1152,INSTRUMENT_LIST!$L$10:$R$716,4,FALSE)),"")&amp;" "&amp;IF($J1152&lt;&gt;"",IF(VLOOKUP($J1152,INSTRUMENT_LIST!$L$10:$R$716,5,FALSE)=0,"",SUBSTITUTE(VLOOKUP($J1152,INSTRUMENT_LIST!$L$10:$R$716,5,FALSE),"LOCAL CONTROL STATION","LCS")),"")</f>
        <v>Boom Washdown Nozzle Spray</v>
      </c>
      <c r="O1152" s="143" t="str">
        <f>IF($J1152&lt;&gt;"",IF(VLOOKUP($J1152,INSTRUMENT_LIST!$L$10:$R$716,6,FALSE)=0,"",VLOOKUP($J1152,INSTRUMENT_LIST!$L$10:$R$716,6,FALSE)),"")</f>
        <v>Zone 1-M, 1-L</v>
      </c>
      <c r="P1152" s="143" t="str">
        <f>IF($J1152&lt;&gt;"",IF(VLOOKUP($J1152,INSTRUMENT_LIST!$L$10:$R$716,7,FALSE)=0,"",VLOOKUP($J1152,INSTRUMENT_LIST!$L$10:$R$716,7,FALSE)),"")</f>
        <v/>
      </c>
      <c r="Q1152" s="143" t="str">
        <f t="shared" si="426"/>
        <v xml:space="preserve">Shiploader 3 Boom Washdown Nozzle Spray Zone 1-M, 1-L </v>
      </c>
      <c r="R1152" s="160"/>
      <c r="S1152" s="160"/>
      <c r="T1152" s="160"/>
      <c r="U1152" s="160"/>
      <c r="V1152" s="160"/>
      <c r="W1152" s="160"/>
      <c r="X1152" s="160"/>
      <c r="Y1152" s="160"/>
      <c r="Z1152" s="160"/>
      <c r="AA1152" s="160"/>
      <c r="AB1152" s="68" t="str">
        <f t="shared" si="423"/>
        <v>DO_1506.08</v>
      </c>
      <c r="AC1152" s="26"/>
      <c r="AD1152" s="55"/>
      <c r="AE1152" s="38" t="str">
        <f t="shared" si="424"/>
        <v>SL3-BC-RCP1</v>
      </c>
    </row>
    <row r="1153" spans="1:31" ht="15" customHeight="1" x14ac:dyDescent="0.25">
      <c r="A1153" s="264" t="s">
        <v>9</v>
      </c>
      <c r="B1153" s="255" t="s">
        <v>76</v>
      </c>
      <c r="C1153" s="145">
        <v>15</v>
      </c>
      <c r="D1153" s="70" t="str">
        <f t="shared" si="425"/>
        <v>06</v>
      </c>
      <c r="E1153" s="70" t="s">
        <v>683</v>
      </c>
      <c r="F1153" s="29" t="str">
        <f>IFERROR(CONCATENATE(VLOOKUP(G1153,'LOOK-UP TABLES'!$E$9:$J$32,5,FALSE),C1153,D1153,VLOOKUP(G1153,'LOOK-UP TABLES'!$E$9:$J$32,6,FALSE),E1153),"")</f>
        <v>O_1506-09</v>
      </c>
      <c r="G1153" s="74" t="s">
        <v>1019</v>
      </c>
      <c r="H1153" s="26" t="str">
        <f>IFERROR(VLOOKUP(G1153,'LOOK-UP TABLES'!$E$9:$J$32,2,FALSE),"")</f>
        <v>DO</v>
      </c>
      <c r="I1153" s="29" t="str">
        <f>IFERROR(VLOOKUP(G1153,'LOOK-UP TABLES'!$E$9:$J$32,3,FALSE),"")</f>
        <v>120V</v>
      </c>
      <c r="J1153" s="21" t="s">
        <v>1399</v>
      </c>
      <c r="K1153" s="513" t="str">
        <f t="shared" si="422"/>
        <v>SL3-BC-SV10</v>
      </c>
      <c r="L1153" s="76"/>
      <c r="M1153" s="143" t="str">
        <f>IF($J1153&lt;&gt;"",IF(VLOOKUP($J1153,INSTRUMENT_LIST!$L$10:$R$716,3,FALSE)=0,"",VLOOKUP($J1153,INSTRUMENT_LIST!$L$10:$R$716,3,FALSE)),"")</f>
        <v>Shiploader 3</v>
      </c>
      <c r="N1153" s="143" t="str">
        <f>IF($J1153&lt;&gt;"",IF(VLOOKUP($J1153,INSTRUMENT_LIST!$L$10:$R$716,4,FALSE)=0,"",VLOOKUP($J1153,INSTRUMENT_LIST!$L$10:$R$716,4,FALSE)),"")&amp;" "&amp;IF($J1153&lt;&gt;"",IF(VLOOKUP($J1153,INSTRUMENT_LIST!$L$10:$R$716,5,FALSE)=0,"",SUBSTITUTE(VLOOKUP($J1153,INSTRUMENT_LIST!$L$10:$R$716,5,FALSE),"LOCAL CONTROL STATION","LCS")),"")</f>
        <v>Boom Washdown Nozzle Spray</v>
      </c>
      <c r="O1153" s="143" t="str">
        <f>IF($J1153&lt;&gt;"",IF(VLOOKUP($J1153,INSTRUMENT_LIST!$L$10:$R$716,6,FALSE)=0,"",VLOOKUP($J1153,INSTRUMENT_LIST!$L$10:$R$716,6,FALSE)),"")</f>
        <v>Zone 1-G, 1-F</v>
      </c>
      <c r="P1153" s="143" t="str">
        <f>IF($J1153&lt;&gt;"",IF(VLOOKUP($J1153,INSTRUMENT_LIST!$L$10:$R$716,7,FALSE)=0,"",VLOOKUP($J1153,INSTRUMENT_LIST!$L$10:$R$716,7,FALSE)),"")</f>
        <v/>
      </c>
      <c r="Q1153" s="143" t="str">
        <f t="shared" si="426"/>
        <v xml:space="preserve">Shiploader 3 Boom Washdown Nozzle Spray Zone 1-G, 1-F </v>
      </c>
      <c r="R1153" s="160"/>
      <c r="S1153" s="160"/>
      <c r="T1153" s="160"/>
      <c r="U1153" s="160"/>
      <c r="V1153" s="160"/>
      <c r="W1153" s="160"/>
      <c r="X1153" s="160"/>
      <c r="Y1153" s="160"/>
      <c r="Z1153" s="160"/>
      <c r="AA1153" s="160"/>
      <c r="AB1153" s="68" t="str">
        <f t="shared" si="423"/>
        <v>DO_1506.09</v>
      </c>
      <c r="AC1153" s="26"/>
      <c r="AD1153" s="55"/>
      <c r="AE1153" s="38" t="str">
        <f t="shared" si="424"/>
        <v>SL3-BC-RCP1</v>
      </c>
    </row>
    <row r="1154" spans="1:31" ht="15" customHeight="1" x14ac:dyDescent="0.25">
      <c r="A1154" s="264" t="s">
        <v>9</v>
      </c>
      <c r="B1154" s="255" t="s">
        <v>76</v>
      </c>
      <c r="C1154" s="145">
        <v>15</v>
      </c>
      <c r="D1154" s="70" t="str">
        <f t="shared" si="425"/>
        <v>06</v>
      </c>
      <c r="E1154" s="70" t="s">
        <v>582</v>
      </c>
      <c r="F1154" s="29" t="str">
        <f>IFERROR(CONCATENATE(VLOOKUP(G1154,'LOOK-UP TABLES'!$E$9:$J$32,5,FALSE),C1154,D1154,VLOOKUP(G1154,'LOOK-UP TABLES'!$E$9:$J$32,6,FALSE),E1154),"")</f>
        <v>O_1506-10</v>
      </c>
      <c r="G1154" s="74" t="s">
        <v>1019</v>
      </c>
      <c r="H1154" s="26" t="str">
        <f>IFERROR(VLOOKUP(G1154,'LOOK-UP TABLES'!$E$9:$J$32,2,FALSE),"")</f>
        <v>DO</v>
      </c>
      <c r="I1154" s="29" t="str">
        <f>IFERROR(VLOOKUP(G1154,'LOOK-UP TABLES'!$E$9:$J$32,3,FALSE),"")</f>
        <v>120V</v>
      </c>
      <c r="J1154" s="21" t="s">
        <v>1400</v>
      </c>
      <c r="K1154" s="513" t="str">
        <f t="shared" si="422"/>
        <v>SL3-BC-SV11</v>
      </c>
      <c r="L1154" s="76"/>
      <c r="M1154" s="143" t="str">
        <f>IF($J1154&lt;&gt;"",IF(VLOOKUP($J1154,INSTRUMENT_LIST!$L$10:$R$716,3,FALSE)=0,"",VLOOKUP($J1154,INSTRUMENT_LIST!$L$10:$R$716,3,FALSE)),"")</f>
        <v>Shiploader 3</v>
      </c>
      <c r="N1154" s="143" t="str">
        <f>IF($J1154&lt;&gt;"",IF(VLOOKUP($J1154,INSTRUMENT_LIST!$L$10:$R$716,4,FALSE)=0,"",VLOOKUP($J1154,INSTRUMENT_LIST!$L$10:$R$716,4,FALSE)),"")&amp;" "&amp;IF($J1154&lt;&gt;"",IF(VLOOKUP($J1154,INSTRUMENT_LIST!$L$10:$R$716,5,FALSE)=0,"",SUBSTITUTE(VLOOKUP($J1154,INSTRUMENT_LIST!$L$10:$R$716,5,FALSE),"LOCAL CONTROL STATION","LCS")),"")</f>
        <v>Boom Washdown Nozzle Spray</v>
      </c>
      <c r="O1154" s="143" t="str">
        <f>IF($J1154&lt;&gt;"",IF(VLOOKUP($J1154,INSTRUMENT_LIST!$L$10:$R$716,6,FALSE)=0,"",VLOOKUP($J1154,INSTRUMENT_LIST!$L$10:$R$716,6,FALSE)),"")</f>
        <v>Zone 1-M, 1-L</v>
      </c>
      <c r="P1154" s="143" t="str">
        <f>IF($J1154&lt;&gt;"",IF(VLOOKUP($J1154,INSTRUMENT_LIST!$L$10:$R$716,7,FALSE)=0,"",VLOOKUP($J1154,INSTRUMENT_LIST!$L$10:$R$716,7,FALSE)),"")</f>
        <v/>
      </c>
      <c r="Q1154" s="143" t="str">
        <f t="shared" si="426"/>
        <v xml:space="preserve">Shiploader 3 Boom Washdown Nozzle Spray Zone 1-M, 1-L </v>
      </c>
      <c r="R1154" s="161"/>
      <c r="S1154" s="161"/>
      <c r="T1154" s="160"/>
      <c r="U1154" s="160"/>
      <c r="V1154" s="160"/>
      <c r="W1154" s="160"/>
      <c r="X1154" s="160"/>
      <c r="Y1154" s="160"/>
      <c r="Z1154" s="160"/>
      <c r="AA1154" s="160"/>
      <c r="AB1154" s="68" t="str">
        <f t="shared" si="423"/>
        <v>DO_1506.10</v>
      </c>
      <c r="AC1154" s="26"/>
      <c r="AD1154" s="55"/>
      <c r="AE1154" s="38" t="str">
        <f t="shared" si="424"/>
        <v>SL3-BC-RCP1</v>
      </c>
    </row>
    <row r="1155" spans="1:31" ht="15" customHeight="1" x14ac:dyDescent="0.25">
      <c r="A1155" s="264" t="s">
        <v>9</v>
      </c>
      <c r="B1155" s="255" t="s">
        <v>76</v>
      </c>
      <c r="C1155" s="145">
        <v>15</v>
      </c>
      <c r="D1155" s="70" t="str">
        <f t="shared" si="425"/>
        <v>06</v>
      </c>
      <c r="E1155" s="70" t="s">
        <v>392</v>
      </c>
      <c r="F1155" s="29" t="str">
        <f>IFERROR(CONCATENATE(VLOOKUP(G1155,'LOOK-UP TABLES'!$E$9:$J$32,5,FALSE),C1155,D1155,VLOOKUP(G1155,'LOOK-UP TABLES'!$E$9:$J$32,6,FALSE),E1155),"")</f>
        <v>O_1506-11</v>
      </c>
      <c r="G1155" s="74" t="s">
        <v>1019</v>
      </c>
      <c r="H1155" s="26" t="str">
        <f>IFERROR(VLOOKUP(G1155,'LOOK-UP TABLES'!$E$9:$J$32,2,FALSE),"")</f>
        <v>DO</v>
      </c>
      <c r="I1155" s="29" t="str">
        <f>IFERROR(VLOOKUP(G1155,'LOOK-UP TABLES'!$E$9:$J$32,3,FALSE),"")</f>
        <v>120V</v>
      </c>
      <c r="J1155" s="21" t="s">
        <v>1401</v>
      </c>
      <c r="K1155" s="513" t="str">
        <f t="shared" si="422"/>
        <v>SL3-BC-SV12</v>
      </c>
      <c r="L1155" s="76"/>
      <c r="M1155" s="143" t="str">
        <f>IF($J1155&lt;&gt;"",IF(VLOOKUP($J1155,INSTRUMENT_LIST!$L$10:$R$716,3,FALSE)=0,"",VLOOKUP($J1155,INSTRUMENT_LIST!$L$10:$R$716,3,FALSE)),"")</f>
        <v>Shiploader 3</v>
      </c>
      <c r="N1155" s="143" t="str">
        <f>IF($J1155&lt;&gt;"",IF(VLOOKUP($J1155,INSTRUMENT_LIST!$L$10:$R$716,4,FALSE)=0,"",VLOOKUP($J1155,INSTRUMENT_LIST!$L$10:$R$716,4,FALSE)),"")&amp;" "&amp;IF($J1155&lt;&gt;"",IF(VLOOKUP($J1155,INSTRUMENT_LIST!$L$10:$R$716,5,FALSE)=0,"",SUBSTITUTE(VLOOKUP($J1155,INSTRUMENT_LIST!$L$10:$R$716,5,FALSE),"LOCAL CONTROL STATION","LCS")),"")</f>
        <v>Boom Washdown Nozzle Spray</v>
      </c>
      <c r="O1155" s="143" t="str">
        <f>IF($J1155&lt;&gt;"",IF(VLOOKUP($J1155,INSTRUMENT_LIST!$L$10:$R$716,6,FALSE)=0,"",VLOOKUP($J1155,INSTRUMENT_LIST!$L$10:$R$716,6,FALSE)),"")</f>
        <v>Zone 1-E</v>
      </c>
      <c r="P1155" s="143" t="str">
        <f>IF($J1155&lt;&gt;"",IF(VLOOKUP($J1155,INSTRUMENT_LIST!$L$10:$R$716,7,FALSE)=0,"",VLOOKUP($J1155,INSTRUMENT_LIST!$L$10:$R$716,7,FALSE)),"")</f>
        <v/>
      </c>
      <c r="Q1155" s="143" t="str">
        <f t="shared" si="426"/>
        <v xml:space="preserve">Shiploader 3 Boom Washdown Nozzle Spray Zone 1-E </v>
      </c>
      <c r="R1155" s="161"/>
      <c r="S1155" s="161"/>
      <c r="T1155" s="160"/>
      <c r="U1155" s="160"/>
      <c r="V1155" s="160"/>
      <c r="W1155" s="160"/>
      <c r="X1155" s="160"/>
      <c r="Y1155" s="160"/>
      <c r="Z1155" s="160"/>
      <c r="AA1155" s="160"/>
      <c r="AB1155" s="68" t="str">
        <f t="shared" si="423"/>
        <v>DO_1506.11</v>
      </c>
      <c r="AC1155" s="26"/>
      <c r="AD1155" s="55"/>
      <c r="AE1155" s="38" t="str">
        <f t="shared" si="424"/>
        <v>SL3-BC-RCP1</v>
      </c>
    </row>
    <row r="1156" spans="1:31" ht="15" customHeight="1" x14ac:dyDescent="0.25">
      <c r="A1156" s="264" t="s">
        <v>9</v>
      </c>
      <c r="B1156" s="255" t="s">
        <v>76</v>
      </c>
      <c r="C1156" s="145">
        <v>15</v>
      </c>
      <c r="D1156" s="70" t="str">
        <f t="shared" si="425"/>
        <v>06</v>
      </c>
      <c r="E1156" s="70" t="s">
        <v>396</v>
      </c>
      <c r="F1156" s="29" t="str">
        <f>IFERROR(CONCATENATE(VLOOKUP(G1156,'LOOK-UP TABLES'!$E$9:$J$32,5,FALSE),C1156,D1156,VLOOKUP(G1156,'LOOK-UP TABLES'!$E$9:$J$32,6,FALSE),E1156),"")</f>
        <v>O_1506-12</v>
      </c>
      <c r="G1156" s="74" t="s">
        <v>1019</v>
      </c>
      <c r="H1156" s="26" t="str">
        <f>IFERROR(VLOOKUP(G1156,'LOOK-UP TABLES'!$E$9:$J$32,2,FALSE),"")</f>
        <v>DO</v>
      </c>
      <c r="I1156" s="29" t="str">
        <f>IFERROR(VLOOKUP(G1156,'LOOK-UP TABLES'!$E$9:$J$32,3,FALSE),"")</f>
        <v>120V</v>
      </c>
      <c r="J1156" s="138" t="s">
        <v>1402</v>
      </c>
      <c r="K1156" s="513" t="str">
        <f t="shared" si="422"/>
        <v>SL3-BC-SV13</v>
      </c>
      <c r="L1156" s="76"/>
      <c r="M1156" s="143" t="str">
        <f>IF($J1156&lt;&gt;"",IF(VLOOKUP($J1156,INSTRUMENT_LIST!$L$10:$R$716,3,FALSE)=0,"",VLOOKUP($J1156,INSTRUMENT_LIST!$L$10:$R$716,3,FALSE)),"")</f>
        <v>Shiploader 3</v>
      </c>
      <c r="N1156" s="143" t="str">
        <f>IF($J1156&lt;&gt;"",IF(VLOOKUP($J1156,INSTRUMENT_LIST!$L$10:$R$716,4,FALSE)=0,"",VLOOKUP($J1156,INSTRUMENT_LIST!$L$10:$R$716,4,FALSE)),"")&amp;" "&amp;IF($J1156&lt;&gt;"",IF(VLOOKUP($J1156,INSTRUMENT_LIST!$L$10:$R$716,5,FALSE)=0,"",SUBSTITUTE(VLOOKUP($J1156,INSTRUMENT_LIST!$L$10:$R$716,5,FALSE),"LOCAL CONTROL STATION","LCS")),"")</f>
        <v>Boom Washdown Nozzle Spray</v>
      </c>
      <c r="O1156" s="143" t="str">
        <f>IF($J1156&lt;&gt;"",IF(VLOOKUP($J1156,INSTRUMENT_LIST!$L$10:$R$716,6,FALSE)=0,"",VLOOKUP($J1156,INSTRUMENT_LIST!$L$10:$R$716,6,FALSE)),"")</f>
        <v>Zone 1-K</v>
      </c>
      <c r="P1156" s="143" t="str">
        <f>IF($J1156&lt;&gt;"",IF(VLOOKUP($J1156,INSTRUMENT_LIST!$L$10:$R$716,7,FALSE)=0,"",VLOOKUP($J1156,INSTRUMENT_LIST!$L$10:$R$716,7,FALSE)),"")</f>
        <v/>
      </c>
      <c r="Q1156" s="143" t="str">
        <f t="shared" si="426"/>
        <v xml:space="preserve">Shiploader 3 Boom Washdown Nozzle Spray Zone 1-K </v>
      </c>
      <c r="R1156" s="160"/>
      <c r="S1156" s="160"/>
      <c r="T1156" s="160"/>
      <c r="U1156" s="160"/>
      <c r="V1156" s="160"/>
      <c r="W1156" s="160"/>
      <c r="X1156" s="160"/>
      <c r="Y1156" s="160"/>
      <c r="Z1156" s="160"/>
      <c r="AA1156" s="160"/>
      <c r="AB1156" s="68" t="str">
        <f t="shared" si="423"/>
        <v>DO_1506.12</v>
      </c>
      <c r="AC1156" s="26"/>
      <c r="AD1156" s="55"/>
      <c r="AE1156" s="38" t="str">
        <f t="shared" si="424"/>
        <v>SL3-BC-RCP1</v>
      </c>
    </row>
    <row r="1157" spans="1:31" ht="15" customHeight="1" x14ac:dyDescent="0.25">
      <c r="A1157" s="264" t="s">
        <v>9</v>
      </c>
      <c r="B1157" s="255" t="s">
        <v>76</v>
      </c>
      <c r="C1157" s="145">
        <v>15</v>
      </c>
      <c r="D1157" s="70" t="str">
        <f t="shared" si="425"/>
        <v>06</v>
      </c>
      <c r="E1157" s="70" t="s">
        <v>586</v>
      </c>
      <c r="F1157" s="29" t="str">
        <f>IFERROR(CONCATENATE(VLOOKUP(G1157,'LOOK-UP TABLES'!$E$9:$J$32,5,FALSE),C1157,D1157,VLOOKUP(G1157,'LOOK-UP TABLES'!$E$9:$J$32,6,FALSE),E1157),"")</f>
        <v>O_1506-13</v>
      </c>
      <c r="G1157" s="74" t="s">
        <v>1019</v>
      </c>
      <c r="H1157" s="26" t="str">
        <f>IFERROR(VLOOKUP(G1157,'LOOK-UP TABLES'!$E$9:$J$32,2,FALSE),"")</f>
        <v>DO</v>
      </c>
      <c r="I1157" s="29" t="str">
        <f>IFERROR(VLOOKUP(G1157,'LOOK-UP TABLES'!$E$9:$J$32,3,FALSE),"")</f>
        <v>120V</v>
      </c>
      <c r="J1157" s="21" t="s">
        <v>1403</v>
      </c>
      <c r="K1157" s="513" t="str">
        <f t="shared" si="422"/>
        <v>SL3-BC-SV14</v>
      </c>
      <c r="L1157" s="72"/>
      <c r="M1157" s="143" t="str">
        <f>IF($J1157&lt;&gt;"",IF(VLOOKUP($J1157,INSTRUMENT_LIST!$L$10:$R$716,3,FALSE)=0,"",VLOOKUP($J1157,INSTRUMENT_LIST!$L$10:$R$716,3,FALSE)),"")</f>
        <v>Shiploader 3</v>
      </c>
      <c r="N1157" s="143" t="str">
        <f>IF($J1157&lt;&gt;"",IF(VLOOKUP($J1157,INSTRUMENT_LIST!$L$10:$R$716,4,FALSE)=0,"",VLOOKUP($J1157,INSTRUMENT_LIST!$L$10:$R$716,4,FALSE)),"")&amp;" "&amp;IF($J1157&lt;&gt;"",IF(VLOOKUP($J1157,INSTRUMENT_LIST!$L$10:$R$716,5,FALSE)=0,"",SUBSTITUTE(VLOOKUP($J1157,INSTRUMENT_LIST!$L$10:$R$716,5,FALSE),"LOCAL CONTROL STATION","LCS")),"")</f>
        <v>Boom Washdown Nozzle Spray</v>
      </c>
      <c r="O1157" s="143" t="str">
        <f>IF($J1157&lt;&gt;"",IF(VLOOKUP($J1157,INSTRUMENT_LIST!$L$10:$R$716,6,FALSE)=0,"",VLOOKUP($J1157,INSTRUMENT_LIST!$L$10:$R$716,6,FALSE)),"")</f>
        <v>Zone 1-E</v>
      </c>
      <c r="P1157" s="143" t="str">
        <f>IF($J1157&lt;&gt;"",IF(VLOOKUP($J1157,INSTRUMENT_LIST!$L$10:$R$716,7,FALSE)=0,"",VLOOKUP($J1157,INSTRUMENT_LIST!$L$10:$R$716,7,FALSE)),"")</f>
        <v/>
      </c>
      <c r="Q1157" s="143" t="str">
        <f t="shared" si="426"/>
        <v xml:space="preserve">Shiploader 3 Boom Washdown Nozzle Spray Zone 1-E </v>
      </c>
      <c r="R1157" s="160"/>
      <c r="S1157" s="160"/>
      <c r="T1157" s="160"/>
      <c r="U1157" s="160"/>
      <c r="V1157" s="160"/>
      <c r="W1157" s="160"/>
      <c r="X1157" s="160"/>
      <c r="Y1157" s="160"/>
      <c r="Z1157" s="160"/>
      <c r="AA1157" s="160"/>
      <c r="AB1157" s="68" t="str">
        <f t="shared" si="423"/>
        <v>DO_1506.13</v>
      </c>
      <c r="AC1157" s="26"/>
      <c r="AD1157" s="55"/>
      <c r="AE1157" s="38" t="str">
        <f t="shared" si="424"/>
        <v>SL3-BC-RCP1</v>
      </c>
    </row>
    <row r="1158" spans="1:31" ht="15" customHeight="1" x14ac:dyDescent="0.25">
      <c r="A1158" s="264" t="s">
        <v>9</v>
      </c>
      <c r="B1158" s="255" t="s">
        <v>76</v>
      </c>
      <c r="C1158" s="145">
        <v>15</v>
      </c>
      <c r="D1158" s="70" t="str">
        <f t="shared" si="425"/>
        <v>06</v>
      </c>
      <c r="E1158" s="70" t="s">
        <v>589</v>
      </c>
      <c r="F1158" s="29" t="str">
        <f>IFERROR(CONCATENATE(VLOOKUP(G1158,'LOOK-UP TABLES'!$E$9:$J$32,5,FALSE),C1158,D1158,VLOOKUP(G1158,'LOOK-UP TABLES'!$E$9:$J$32,6,FALSE),E1158),"")</f>
        <v>O_1506-14</v>
      </c>
      <c r="G1158" s="74" t="s">
        <v>1019</v>
      </c>
      <c r="H1158" s="26" t="str">
        <f>IFERROR(VLOOKUP(G1158,'LOOK-UP TABLES'!$E$9:$J$32,2,FALSE),"")</f>
        <v>DO</v>
      </c>
      <c r="I1158" s="29" t="str">
        <f>IFERROR(VLOOKUP(G1158,'LOOK-UP TABLES'!$E$9:$J$32,3,FALSE),"")</f>
        <v>120V</v>
      </c>
      <c r="J1158" s="21" t="s">
        <v>1404</v>
      </c>
      <c r="K1158" s="513" t="str">
        <f t="shared" si="422"/>
        <v>SL3-BC-SV15</v>
      </c>
      <c r="L1158" s="72"/>
      <c r="M1158" s="143" t="str">
        <f>IF($J1158&lt;&gt;"",IF(VLOOKUP($J1158,INSTRUMENT_LIST!$L$10:$R$716,3,FALSE)=0,"",VLOOKUP($J1158,INSTRUMENT_LIST!$L$10:$R$716,3,FALSE)),"")</f>
        <v>Shiploader 3</v>
      </c>
      <c r="N1158" s="143" t="str">
        <f>IF($J1158&lt;&gt;"",IF(VLOOKUP($J1158,INSTRUMENT_LIST!$L$10:$R$716,4,FALSE)=0,"",VLOOKUP($J1158,INSTRUMENT_LIST!$L$10:$R$716,4,FALSE)),"")&amp;" "&amp;IF($J1158&lt;&gt;"",IF(VLOOKUP($J1158,INSTRUMENT_LIST!$L$10:$R$716,5,FALSE)=0,"",SUBSTITUTE(VLOOKUP($J1158,INSTRUMENT_LIST!$L$10:$R$716,5,FALSE),"LOCAL CONTROL STATION","LCS")),"")</f>
        <v>Boom Washdown Nozzle Spray</v>
      </c>
      <c r="O1158" s="143" t="str">
        <f>IF($J1158&lt;&gt;"",IF(VLOOKUP($J1158,INSTRUMENT_LIST!$L$10:$R$716,6,FALSE)=0,"",VLOOKUP($J1158,INSTRUMENT_LIST!$L$10:$R$716,6,FALSE)),"")</f>
        <v>Zone 1-K</v>
      </c>
      <c r="P1158" s="143" t="str">
        <f>IF($J1158&lt;&gt;"",IF(VLOOKUP($J1158,INSTRUMENT_LIST!$L$10:$R$716,7,FALSE)=0,"",VLOOKUP($J1158,INSTRUMENT_LIST!$L$10:$R$716,7,FALSE)),"")</f>
        <v/>
      </c>
      <c r="Q1158" s="143" t="str">
        <f t="shared" si="426"/>
        <v xml:space="preserve">Shiploader 3 Boom Washdown Nozzle Spray Zone 1-K </v>
      </c>
      <c r="R1158" s="160"/>
      <c r="S1158" s="160"/>
      <c r="T1158" s="160"/>
      <c r="U1158" s="160"/>
      <c r="V1158" s="160"/>
      <c r="W1158" s="160"/>
      <c r="X1158" s="160"/>
      <c r="Y1158" s="160"/>
      <c r="Z1158" s="160"/>
      <c r="AA1158" s="160"/>
      <c r="AB1158" s="68" t="str">
        <f t="shared" si="423"/>
        <v>DO_1506.14</v>
      </c>
      <c r="AC1158" s="26"/>
      <c r="AD1158" s="55"/>
      <c r="AE1158" s="38" t="str">
        <f t="shared" si="424"/>
        <v>SL3-BC-RCP1</v>
      </c>
    </row>
    <row r="1159" spans="1:31" ht="15" customHeight="1" x14ac:dyDescent="0.25">
      <c r="A1159" s="264" t="s">
        <v>9</v>
      </c>
      <c r="B1159" s="255" t="s">
        <v>76</v>
      </c>
      <c r="C1159" s="145">
        <v>15</v>
      </c>
      <c r="D1159" s="70" t="str">
        <f t="shared" si="425"/>
        <v>06</v>
      </c>
      <c r="E1159" s="70" t="s">
        <v>591</v>
      </c>
      <c r="F1159" s="29" t="str">
        <f>IFERROR(CONCATENATE(VLOOKUP(G1159,'LOOK-UP TABLES'!$E$9:$J$32,5,FALSE),C1159,D1159,VLOOKUP(G1159,'LOOK-UP TABLES'!$E$9:$J$32,6,FALSE),E1159),"")</f>
        <v>O_1506-15</v>
      </c>
      <c r="G1159" s="74" t="s">
        <v>1019</v>
      </c>
      <c r="H1159" s="26" t="str">
        <f>IFERROR(VLOOKUP(G1159,'LOOK-UP TABLES'!$E$9:$J$32,2,FALSE),"")</f>
        <v>DO</v>
      </c>
      <c r="I1159" s="29" t="str">
        <f>IFERROR(VLOOKUP(G1159,'LOOK-UP TABLES'!$E$9:$J$32,3,FALSE),"")</f>
        <v>120V</v>
      </c>
      <c r="J1159" s="21" t="s">
        <v>1405</v>
      </c>
      <c r="K1159" s="513" t="str">
        <f t="shared" si="422"/>
        <v>SL3-BC-SV16</v>
      </c>
      <c r="L1159" s="72"/>
      <c r="M1159" s="143" t="str">
        <f>IF($J1159&lt;&gt;"",IF(VLOOKUP($J1159,INSTRUMENT_LIST!$L$10:$R$716,3,FALSE)=0,"",VLOOKUP($J1159,INSTRUMENT_LIST!$L$10:$R$716,3,FALSE)),"")</f>
        <v>Shiploader 3</v>
      </c>
      <c r="N1159" s="143" t="str">
        <f>IF($J1159&lt;&gt;"",IF(VLOOKUP($J1159,INSTRUMENT_LIST!$L$10:$R$716,4,FALSE)=0,"",VLOOKUP($J1159,INSTRUMENT_LIST!$L$10:$R$716,4,FALSE)),"")&amp;" "&amp;IF($J1159&lt;&gt;"",IF(VLOOKUP($J1159,INSTRUMENT_LIST!$L$10:$R$716,5,FALSE)=0,"",SUBSTITUTE(VLOOKUP($J1159,INSTRUMENT_LIST!$L$10:$R$716,5,FALSE),"LOCAL CONTROL STATION","LCS")),"")</f>
        <v>Boom Washdown Nozzle Spray</v>
      </c>
      <c r="O1159" s="143" t="str">
        <f>IF($J1159&lt;&gt;"",IF(VLOOKUP($J1159,INSTRUMENT_LIST!$L$10:$R$716,6,FALSE)=0,"",VLOOKUP($J1159,INSTRUMENT_LIST!$L$10:$R$716,6,FALSE)),"")</f>
        <v>Zone 1-E, 1-D</v>
      </c>
      <c r="P1159" s="143" t="str">
        <f>IF($J1159&lt;&gt;"",IF(VLOOKUP($J1159,INSTRUMENT_LIST!$L$10:$R$716,7,FALSE)=0,"",VLOOKUP($J1159,INSTRUMENT_LIST!$L$10:$R$716,7,FALSE)),"")</f>
        <v/>
      </c>
      <c r="Q1159" s="143" t="str">
        <f t="shared" si="426"/>
        <v xml:space="preserve">Shiploader 3 Boom Washdown Nozzle Spray Zone 1-E, 1-D </v>
      </c>
      <c r="R1159" s="160"/>
      <c r="S1159" s="160"/>
      <c r="T1159" s="160"/>
      <c r="U1159" s="160"/>
      <c r="V1159" s="160"/>
      <c r="W1159" s="160"/>
      <c r="X1159" s="160"/>
      <c r="Y1159" s="160"/>
      <c r="Z1159" s="160"/>
      <c r="AA1159" s="160"/>
      <c r="AB1159" s="68" t="str">
        <f t="shared" si="423"/>
        <v>DO_1506.15</v>
      </c>
      <c r="AC1159" s="55"/>
      <c r="AD1159" s="55"/>
      <c r="AE1159" s="38" t="str">
        <f t="shared" si="424"/>
        <v>SL3-BC-RCP1</v>
      </c>
    </row>
    <row r="1160" spans="1:31" ht="15" customHeight="1" x14ac:dyDescent="0.25">
      <c r="A1160" s="321" t="s">
        <v>9</v>
      </c>
      <c r="B1160" s="322" t="s">
        <v>76</v>
      </c>
      <c r="C1160" s="323">
        <v>15</v>
      </c>
      <c r="D1160" s="324" t="s">
        <v>679</v>
      </c>
      <c r="E1160" s="325"/>
      <c r="F1160" s="325"/>
      <c r="G1160" s="325" t="s">
        <v>1028</v>
      </c>
      <c r="H1160" s="326"/>
      <c r="I1160" s="325"/>
      <c r="J1160" s="327"/>
      <c r="K1160" s="328"/>
      <c r="L1160" s="329"/>
      <c r="M1160" s="326"/>
      <c r="N1160" s="326"/>
      <c r="O1160" s="325"/>
      <c r="P1160" s="325"/>
      <c r="Q1160" s="325"/>
      <c r="R1160" s="325"/>
      <c r="S1160" s="325"/>
      <c r="T1160" s="325"/>
      <c r="U1160" s="325"/>
      <c r="V1160" s="325"/>
      <c r="W1160" s="325"/>
      <c r="X1160" s="325"/>
      <c r="Y1160" s="325"/>
      <c r="Z1160" s="325"/>
      <c r="AA1160" s="325"/>
      <c r="AB1160" s="325"/>
      <c r="AC1160" s="323"/>
      <c r="AD1160" s="330"/>
      <c r="AE1160" s="38" t="str">
        <f t="shared" si="424"/>
        <v>SL3-BC-RCP1</v>
      </c>
    </row>
    <row r="1161" spans="1:31" ht="15" customHeight="1" x14ac:dyDescent="0.25">
      <c r="B1161" s="254"/>
      <c r="C1161" s="57"/>
      <c r="D1161" s="59"/>
      <c r="E1161" s="38"/>
      <c r="F1161" s="38"/>
      <c r="G1161" s="38"/>
      <c r="I1161" s="38"/>
      <c r="J1161" s="22"/>
      <c r="O1161" s="78"/>
      <c r="P1161" s="36"/>
      <c r="Q1161" s="38"/>
      <c r="R1161" s="38"/>
      <c r="S1161" s="38"/>
      <c r="T1161" s="38"/>
      <c r="U1161" s="38"/>
      <c r="V1161" s="38"/>
      <c r="W1161" s="38"/>
      <c r="X1161" s="38"/>
      <c r="Y1161" s="38"/>
      <c r="Z1161" s="38"/>
      <c r="AA1161" s="38"/>
      <c r="AB1161" s="38"/>
      <c r="AC1161" s="57"/>
      <c r="AD1161" s="57"/>
    </row>
    <row r="1162" spans="1:31" ht="15" customHeight="1" x14ac:dyDescent="0.25">
      <c r="A1162" s="264" t="s">
        <v>237</v>
      </c>
      <c r="B1162" s="255" t="s">
        <v>76</v>
      </c>
      <c r="C1162" s="145">
        <v>15</v>
      </c>
      <c r="D1162" s="73" t="s">
        <v>680</v>
      </c>
      <c r="E1162" s="70" t="s">
        <v>786</v>
      </c>
      <c r="F1162" s="29" t="str">
        <f>IFERROR(CONCATENATE(VLOOKUP(G1162,'LOOK-UP TABLES'!$E$9:$J$32,5,FALSE),C1162,D1162,VLOOKUP(G1162,'LOOK-UP TABLES'!$E$9:$J$32,6,FALSE),E1162),"")</f>
        <v>O_1507-00</v>
      </c>
      <c r="G1162" s="74" t="s">
        <v>1019</v>
      </c>
      <c r="H1162" s="26" t="str">
        <f>IFERROR(VLOOKUP(G1162,'LOOK-UP TABLES'!$E$9:$J$32,2,FALSE),"")</f>
        <v>DO</v>
      </c>
      <c r="I1162" s="29" t="str">
        <f>IFERROR(VLOOKUP(G1162,'LOOK-UP TABLES'!$E$9:$J$32,3,FALSE),"")</f>
        <v>120V</v>
      </c>
      <c r="J1162" s="21" t="s">
        <v>1406</v>
      </c>
      <c r="K1162" s="513" t="str">
        <f t="shared" ref="K1162:K1177" si="427">IF(J1162&lt;&gt;"",CONCATENATE(J1162,L1162),"SPARE")</f>
        <v>SL3-BC-SV17</v>
      </c>
      <c r="L1162" s="76"/>
      <c r="M1162" s="143" t="str">
        <f>IF($J1162&lt;&gt;"",IF(VLOOKUP($J1162,INSTRUMENT_LIST!$L$10:$R$716,3,FALSE)=0,"",VLOOKUP($J1162,INSTRUMENT_LIST!$L$10:$R$716,3,FALSE)),"")</f>
        <v>Shiploader 3</v>
      </c>
      <c r="N1162" s="143" t="str">
        <f>IF($J1162&lt;&gt;"",IF(VLOOKUP($J1162,INSTRUMENT_LIST!$L$10:$R$716,4,FALSE)=0,"",VLOOKUP($J1162,INSTRUMENT_LIST!$L$10:$R$716,4,FALSE)),"")&amp;" "&amp;IF($J1162&lt;&gt;"",IF(VLOOKUP($J1162,INSTRUMENT_LIST!$L$10:$R$716,5,FALSE)=0,"",SUBSTITUTE(VLOOKUP($J1162,INSTRUMENT_LIST!$L$10:$R$716,5,FALSE),"LOCAL CONTROL STATION","LCS")),"")</f>
        <v>Boom Washdown Nozzle Spray</v>
      </c>
      <c r="O1162" s="143" t="str">
        <f>IF($J1162&lt;&gt;"",IF(VLOOKUP($J1162,INSTRUMENT_LIST!$L$10:$R$716,6,FALSE)=0,"",VLOOKUP($J1162,INSTRUMENT_LIST!$L$10:$R$716,6,FALSE)),"")</f>
        <v>Zone 1-K, 1-J</v>
      </c>
      <c r="P1162" s="143" t="str">
        <f>IF($J1162&lt;&gt;"",IF(VLOOKUP($J1162,INSTRUMENT_LIST!$L$10:$R$716,7,FALSE)=0,"",VLOOKUP($J1162,INSTRUMENT_LIST!$L$10:$R$716,7,FALSE)),"")</f>
        <v/>
      </c>
      <c r="Q1162" s="143" t="str">
        <f>CONCATENATE(M1162,IF(M1162&lt;&gt;""," ",""),N1162,IF(N1162&lt;&gt;""," ",""),O1162,IF(O1162&lt;&gt;""," ",""),P1162,IF(P1162&lt;&gt;""," ",""))</f>
        <v xml:space="preserve">Shiploader 3 Boom Washdown Nozzle Spray Zone 1-K, 1-J </v>
      </c>
      <c r="R1162" s="160"/>
      <c r="S1162" s="160"/>
      <c r="T1162" s="160"/>
      <c r="U1162" s="160"/>
      <c r="V1162" s="160"/>
      <c r="W1162" s="160"/>
      <c r="X1162" s="160"/>
      <c r="Y1162" s="160"/>
      <c r="Z1162" s="160"/>
      <c r="AA1162" s="160"/>
      <c r="AB1162" s="68" t="str">
        <f t="shared" ref="AB1162:AB1177" si="428">IF((OR(H1162="AI",H1162="AO")),CONCATENATE(H1162,"_",C1162,D1162,"_CH[",E1162,"]"),CONCATENATE(H1162,"_",C1162,D1162,".",E1162))</f>
        <v>DO_1507.00</v>
      </c>
      <c r="AC1162" s="55"/>
      <c r="AD1162" s="55"/>
      <c r="AE1162" s="38" t="str">
        <f t="shared" ref="AE1162:AE1178" si="429">B1162</f>
        <v>SL3-BC-RCP1</v>
      </c>
    </row>
    <row r="1163" spans="1:31" ht="15" customHeight="1" x14ac:dyDescent="0.25">
      <c r="A1163" s="264" t="s">
        <v>237</v>
      </c>
      <c r="B1163" s="255" t="s">
        <v>76</v>
      </c>
      <c r="C1163" s="145">
        <v>15</v>
      </c>
      <c r="D1163" s="70" t="str">
        <f t="shared" ref="D1163:D1177" si="430">D1162</f>
        <v>07</v>
      </c>
      <c r="E1163" s="70" t="s">
        <v>645</v>
      </c>
      <c r="F1163" s="29" t="str">
        <f>IFERROR(CONCATENATE(VLOOKUP(G1163,'LOOK-UP TABLES'!$E$9:$J$32,5,FALSE),C1163,D1163,VLOOKUP(G1163,'LOOK-UP TABLES'!$E$9:$J$32,6,FALSE),E1163),"")</f>
        <v>O_1507-01</v>
      </c>
      <c r="G1163" s="74" t="s">
        <v>1019</v>
      </c>
      <c r="H1163" s="26" t="str">
        <f>IFERROR(VLOOKUP(G1163,'LOOK-UP TABLES'!$E$9:$J$32,2,FALSE),"")</f>
        <v>DO</v>
      </c>
      <c r="I1163" s="29" t="str">
        <f>IFERROR(VLOOKUP(G1163,'LOOK-UP TABLES'!$E$9:$J$32,3,FALSE),"")</f>
        <v>120V</v>
      </c>
      <c r="J1163" s="21" t="s">
        <v>1407</v>
      </c>
      <c r="K1163" s="513" t="str">
        <f t="shared" si="427"/>
        <v>SL3-BC-SV18</v>
      </c>
      <c r="L1163" s="76"/>
      <c r="M1163" s="143" t="str">
        <f>IF($J1163&lt;&gt;"",IF(VLOOKUP($J1163,INSTRUMENT_LIST!$L$10:$R$716,3,FALSE)=0,"",VLOOKUP($J1163,INSTRUMENT_LIST!$L$10:$R$716,3,FALSE)),"")</f>
        <v>Shiploader 3</v>
      </c>
      <c r="N1163" s="143" t="str">
        <f>IF($J1163&lt;&gt;"",IF(VLOOKUP($J1163,INSTRUMENT_LIST!$L$10:$R$716,4,FALSE)=0,"",VLOOKUP($J1163,INSTRUMENT_LIST!$L$10:$R$716,4,FALSE)),"")&amp;" "&amp;IF($J1163&lt;&gt;"",IF(VLOOKUP($J1163,INSTRUMENT_LIST!$L$10:$R$716,5,FALSE)=0,"",SUBSTITUTE(VLOOKUP($J1163,INSTRUMENT_LIST!$L$10:$R$716,5,FALSE),"LOCAL CONTROL STATION","LCS")),"")</f>
        <v>Boom Washdown Nozzle Spray</v>
      </c>
      <c r="O1163" s="143" t="str">
        <f>IF($J1163&lt;&gt;"",IF(VLOOKUP($J1163,INSTRUMENT_LIST!$L$10:$R$716,6,FALSE)=0,"",VLOOKUP($J1163,INSTRUMENT_LIST!$L$10:$R$716,6,FALSE)),"")</f>
        <v>Zone 1-E, 1-D</v>
      </c>
      <c r="P1163" s="143" t="str">
        <f>IF($J1163&lt;&gt;"",IF(VLOOKUP($J1163,INSTRUMENT_LIST!$L$10:$R$716,7,FALSE)=0,"",VLOOKUP($J1163,INSTRUMENT_LIST!$L$10:$R$716,7,FALSE)),"")</f>
        <v/>
      </c>
      <c r="Q1163" s="143" t="str">
        <f t="shared" ref="Q1163:Q1177" si="431">CONCATENATE(M1163,IF(M1163&lt;&gt;""," ",""),N1163,IF(N1163&lt;&gt;""," ",""),O1163,IF(O1163&lt;&gt;""," ",""),P1163,IF(P1163&lt;&gt;""," ",""))</f>
        <v xml:space="preserve">Shiploader 3 Boom Washdown Nozzle Spray Zone 1-E, 1-D </v>
      </c>
      <c r="R1163" s="161"/>
      <c r="S1163" s="161"/>
      <c r="T1163" s="160"/>
      <c r="U1163" s="160"/>
      <c r="V1163" s="160"/>
      <c r="W1163" s="160"/>
      <c r="X1163" s="160"/>
      <c r="Y1163" s="160"/>
      <c r="Z1163" s="160"/>
      <c r="AA1163" s="160"/>
      <c r="AB1163" s="68" t="str">
        <f t="shared" si="428"/>
        <v>DO_1507.01</v>
      </c>
      <c r="AC1163" s="55"/>
      <c r="AD1163" s="55"/>
      <c r="AE1163" s="38" t="str">
        <f t="shared" si="429"/>
        <v>SL3-BC-RCP1</v>
      </c>
    </row>
    <row r="1164" spans="1:31" ht="15" customHeight="1" x14ac:dyDescent="0.25">
      <c r="A1164" s="264" t="s">
        <v>237</v>
      </c>
      <c r="B1164" s="255" t="s">
        <v>76</v>
      </c>
      <c r="C1164" s="145">
        <v>15</v>
      </c>
      <c r="D1164" s="70" t="str">
        <f t="shared" si="430"/>
        <v>07</v>
      </c>
      <c r="E1164" s="70" t="s">
        <v>660</v>
      </c>
      <c r="F1164" s="29" t="str">
        <f>IFERROR(CONCATENATE(VLOOKUP(G1164,'LOOK-UP TABLES'!$E$9:$J$32,5,FALSE),C1164,D1164,VLOOKUP(G1164,'LOOK-UP TABLES'!$E$9:$J$32,6,FALSE),E1164),"")</f>
        <v>O_1507-02</v>
      </c>
      <c r="G1164" s="74" t="s">
        <v>1019</v>
      </c>
      <c r="H1164" s="26" t="str">
        <f>IFERROR(VLOOKUP(G1164,'LOOK-UP TABLES'!$E$9:$J$32,2,FALSE),"")</f>
        <v>DO</v>
      </c>
      <c r="I1164" s="29" t="str">
        <f>IFERROR(VLOOKUP(G1164,'LOOK-UP TABLES'!$E$9:$J$32,3,FALSE),"")</f>
        <v>120V</v>
      </c>
      <c r="J1164" s="21" t="s">
        <v>1408</v>
      </c>
      <c r="K1164" s="513" t="str">
        <f t="shared" si="427"/>
        <v>SL3-BC-SV19</v>
      </c>
      <c r="L1164" s="76"/>
      <c r="M1164" s="143" t="str">
        <f>IF($J1164&lt;&gt;"",IF(VLOOKUP($J1164,INSTRUMENT_LIST!$L$10:$R$716,3,FALSE)=0,"",VLOOKUP($J1164,INSTRUMENT_LIST!$L$10:$R$716,3,FALSE)),"")</f>
        <v>Shiploader 3</v>
      </c>
      <c r="N1164" s="143" t="str">
        <f>IF($J1164&lt;&gt;"",IF(VLOOKUP($J1164,INSTRUMENT_LIST!$L$10:$R$716,4,FALSE)=0,"",VLOOKUP($J1164,INSTRUMENT_LIST!$L$10:$R$716,4,FALSE)),"")&amp;" "&amp;IF($J1164&lt;&gt;"",IF(VLOOKUP($J1164,INSTRUMENT_LIST!$L$10:$R$716,5,FALSE)=0,"",SUBSTITUTE(VLOOKUP($J1164,INSTRUMENT_LIST!$L$10:$R$716,5,FALSE),"LOCAL CONTROL STATION","LCS")),"")</f>
        <v>Boom Washdown Nozzle Spray</v>
      </c>
      <c r="O1164" s="143" t="str">
        <f>IF($J1164&lt;&gt;"",IF(VLOOKUP($J1164,INSTRUMENT_LIST!$L$10:$R$716,6,FALSE)=0,"",VLOOKUP($J1164,INSTRUMENT_LIST!$L$10:$R$716,6,FALSE)),"")</f>
        <v>Zone 1-K, 1-J</v>
      </c>
      <c r="P1164" s="143" t="str">
        <f>IF($J1164&lt;&gt;"",IF(VLOOKUP($J1164,INSTRUMENT_LIST!$L$10:$R$716,7,FALSE)=0,"",VLOOKUP($J1164,INSTRUMENT_LIST!$L$10:$R$716,7,FALSE)),"")</f>
        <v/>
      </c>
      <c r="Q1164" s="143" t="str">
        <f t="shared" si="431"/>
        <v xml:space="preserve">Shiploader 3 Boom Washdown Nozzle Spray Zone 1-K, 1-J </v>
      </c>
      <c r="R1164" s="161"/>
      <c r="S1164" s="161"/>
      <c r="T1164" s="160"/>
      <c r="U1164" s="160"/>
      <c r="V1164" s="160"/>
      <c r="W1164" s="160"/>
      <c r="X1164" s="160"/>
      <c r="Y1164" s="160"/>
      <c r="Z1164" s="160"/>
      <c r="AA1164" s="160"/>
      <c r="AB1164" s="68" t="str">
        <f t="shared" si="428"/>
        <v>DO_1507.02</v>
      </c>
      <c r="AC1164" s="55"/>
      <c r="AD1164" s="55"/>
      <c r="AE1164" s="38" t="str">
        <f t="shared" si="429"/>
        <v>SL3-BC-RCP1</v>
      </c>
    </row>
    <row r="1165" spans="1:31" ht="15" customHeight="1" x14ac:dyDescent="0.25">
      <c r="A1165" s="264" t="s">
        <v>237</v>
      </c>
      <c r="B1165" s="255" t="s">
        <v>76</v>
      </c>
      <c r="C1165" s="145">
        <v>15</v>
      </c>
      <c r="D1165" s="70" t="str">
        <f t="shared" si="430"/>
        <v>07</v>
      </c>
      <c r="E1165" s="70" t="s">
        <v>661</v>
      </c>
      <c r="F1165" s="29" t="str">
        <f>IFERROR(CONCATENATE(VLOOKUP(G1165,'LOOK-UP TABLES'!$E$9:$J$32,5,FALSE),C1165,D1165,VLOOKUP(G1165,'LOOK-UP TABLES'!$E$9:$J$32,6,FALSE),E1165),"")</f>
        <v>O_1507-03</v>
      </c>
      <c r="G1165" s="74" t="s">
        <v>1019</v>
      </c>
      <c r="H1165" s="26" t="str">
        <f>IFERROR(VLOOKUP(G1165,'LOOK-UP TABLES'!$E$9:$J$32,2,FALSE),"")</f>
        <v>DO</v>
      </c>
      <c r="I1165" s="29" t="str">
        <f>IFERROR(VLOOKUP(G1165,'LOOK-UP TABLES'!$E$9:$J$32,3,FALSE),"")</f>
        <v>120V</v>
      </c>
      <c r="J1165" s="21" t="s">
        <v>1409</v>
      </c>
      <c r="K1165" s="513" t="str">
        <f t="shared" si="427"/>
        <v>SL3-BC-SV20</v>
      </c>
      <c r="L1165" s="76"/>
      <c r="M1165" s="143" t="str">
        <f>IF($J1165&lt;&gt;"",IF(VLOOKUP($J1165,INSTRUMENT_LIST!$L$10:$R$716,3,FALSE)=0,"",VLOOKUP($J1165,INSTRUMENT_LIST!$L$10:$R$716,3,FALSE)),"")</f>
        <v>Shiploader 3</v>
      </c>
      <c r="N1165" s="143" t="str">
        <f>IF($J1165&lt;&gt;"",IF(VLOOKUP($J1165,INSTRUMENT_LIST!$L$10:$R$716,4,FALSE)=0,"",VLOOKUP($J1165,INSTRUMENT_LIST!$L$10:$R$716,4,FALSE)),"")&amp;" "&amp;IF($J1165&lt;&gt;"",IF(VLOOKUP($J1165,INSTRUMENT_LIST!$L$10:$R$716,5,FALSE)=0,"",SUBSTITUTE(VLOOKUP($J1165,INSTRUMENT_LIST!$L$10:$R$716,5,FALSE),"LOCAL CONTROL STATION","LCS")),"")</f>
        <v>Boom Washdown Nozzle Spray</v>
      </c>
      <c r="O1165" s="143" t="str">
        <f>IF($J1165&lt;&gt;"",IF(VLOOKUP($J1165,INSTRUMENT_LIST!$L$10:$R$716,6,FALSE)=0,"",VLOOKUP($J1165,INSTRUMENT_LIST!$L$10:$R$716,6,FALSE)),"")</f>
        <v>Zone 1-D, 1-C</v>
      </c>
      <c r="P1165" s="143" t="str">
        <f>IF($J1165&lt;&gt;"",IF(VLOOKUP($J1165,INSTRUMENT_LIST!$L$10:$R$716,7,FALSE)=0,"",VLOOKUP($J1165,INSTRUMENT_LIST!$L$10:$R$716,7,FALSE)),"")</f>
        <v/>
      </c>
      <c r="Q1165" s="143" t="str">
        <f t="shared" si="431"/>
        <v xml:space="preserve">Shiploader 3 Boom Washdown Nozzle Spray Zone 1-D, 1-C </v>
      </c>
      <c r="R1165" s="161"/>
      <c r="S1165" s="160"/>
      <c r="T1165" s="160"/>
      <c r="U1165" s="160"/>
      <c r="V1165" s="160"/>
      <c r="W1165" s="160"/>
      <c r="X1165" s="160"/>
      <c r="Y1165" s="160"/>
      <c r="Z1165" s="160"/>
      <c r="AA1165" s="160"/>
      <c r="AB1165" s="68" t="str">
        <f t="shared" si="428"/>
        <v>DO_1507.03</v>
      </c>
      <c r="AC1165" s="55"/>
      <c r="AD1165" s="55"/>
      <c r="AE1165" s="38" t="str">
        <f t="shared" si="429"/>
        <v>SL3-BC-RCP1</v>
      </c>
    </row>
    <row r="1166" spans="1:31" ht="15" customHeight="1" x14ac:dyDescent="0.25">
      <c r="A1166" s="264" t="s">
        <v>237</v>
      </c>
      <c r="B1166" s="255" t="s">
        <v>76</v>
      </c>
      <c r="C1166" s="145">
        <v>15</v>
      </c>
      <c r="D1166" s="70" t="str">
        <f t="shared" si="430"/>
        <v>07</v>
      </c>
      <c r="E1166" s="70" t="s">
        <v>676</v>
      </c>
      <c r="F1166" s="29" t="str">
        <f>IFERROR(CONCATENATE(VLOOKUP(G1166,'LOOK-UP TABLES'!$E$9:$J$32,5,FALSE),C1166,D1166,VLOOKUP(G1166,'LOOK-UP TABLES'!$E$9:$J$32,6,FALSE),E1166),"")</f>
        <v>O_1507-04</v>
      </c>
      <c r="G1166" s="74" t="s">
        <v>1019</v>
      </c>
      <c r="H1166" s="26" t="str">
        <f>IFERROR(VLOOKUP(G1166,'LOOK-UP TABLES'!$E$9:$J$32,2,FALSE),"")</f>
        <v>DO</v>
      </c>
      <c r="I1166" s="29" t="str">
        <f>IFERROR(VLOOKUP(G1166,'LOOK-UP TABLES'!$E$9:$J$32,3,FALSE),"")</f>
        <v>120V</v>
      </c>
      <c r="J1166" s="21" t="s">
        <v>1410</v>
      </c>
      <c r="K1166" s="513" t="str">
        <f t="shared" si="427"/>
        <v>SL3-BC-SV21</v>
      </c>
      <c r="L1166" s="76"/>
      <c r="M1166" s="143" t="str">
        <f>IF($J1166&lt;&gt;"",IF(VLOOKUP($J1166,INSTRUMENT_LIST!$L$10:$R$716,3,FALSE)=0,"",VLOOKUP($J1166,INSTRUMENT_LIST!$L$10:$R$716,3,FALSE)),"")</f>
        <v>Shiploader 3</v>
      </c>
      <c r="N1166" s="143" t="str">
        <f>IF($J1166&lt;&gt;"",IF(VLOOKUP($J1166,INSTRUMENT_LIST!$L$10:$R$716,4,FALSE)=0,"",VLOOKUP($J1166,INSTRUMENT_LIST!$L$10:$R$716,4,FALSE)),"")&amp;" "&amp;IF($J1166&lt;&gt;"",IF(VLOOKUP($J1166,INSTRUMENT_LIST!$L$10:$R$716,5,FALSE)=0,"",SUBSTITUTE(VLOOKUP($J1166,INSTRUMENT_LIST!$L$10:$R$716,5,FALSE),"LOCAL CONTROL STATION","LCS")),"")</f>
        <v>Boom Washdown Nozzle Spray</v>
      </c>
      <c r="O1166" s="143" t="str">
        <f>IF($J1166&lt;&gt;"",IF(VLOOKUP($J1166,INSTRUMENT_LIST!$L$10:$R$716,6,FALSE)=0,"",VLOOKUP($J1166,INSTRUMENT_LIST!$L$10:$R$716,6,FALSE)),"")</f>
        <v>Zone 1-J, 1-I</v>
      </c>
      <c r="P1166" s="143" t="str">
        <f>IF($J1166&lt;&gt;"",IF(VLOOKUP($J1166,INSTRUMENT_LIST!$L$10:$R$716,7,FALSE)=0,"",VLOOKUP($J1166,INSTRUMENT_LIST!$L$10:$R$716,7,FALSE)),"")</f>
        <v/>
      </c>
      <c r="Q1166" s="143" t="str">
        <f t="shared" si="431"/>
        <v xml:space="preserve">Shiploader 3 Boom Washdown Nozzle Spray Zone 1-J, 1-I </v>
      </c>
      <c r="R1166" s="161"/>
      <c r="S1166" s="161"/>
      <c r="T1166" s="160"/>
      <c r="U1166" s="160"/>
      <c r="V1166" s="160"/>
      <c r="W1166" s="160"/>
      <c r="X1166" s="160"/>
      <c r="Y1166" s="160"/>
      <c r="Z1166" s="160"/>
      <c r="AA1166" s="160"/>
      <c r="AB1166" s="68" t="str">
        <f t="shared" si="428"/>
        <v>DO_1507.04</v>
      </c>
      <c r="AC1166" s="55"/>
      <c r="AD1166" s="55"/>
      <c r="AE1166" s="38" t="str">
        <f t="shared" si="429"/>
        <v>SL3-BC-RCP1</v>
      </c>
    </row>
    <row r="1167" spans="1:31" ht="15" customHeight="1" x14ac:dyDescent="0.25">
      <c r="A1167" s="264" t="s">
        <v>237</v>
      </c>
      <c r="B1167" s="255" t="s">
        <v>76</v>
      </c>
      <c r="C1167" s="145">
        <v>15</v>
      </c>
      <c r="D1167" s="70" t="str">
        <f t="shared" si="430"/>
        <v>07</v>
      </c>
      <c r="E1167" s="70" t="s">
        <v>678</v>
      </c>
      <c r="F1167" s="29" t="str">
        <f>IFERROR(CONCATENATE(VLOOKUP(G1167,'LOOK-UP TABLES'!$E$9:$J$32,5,FALSE),C1167,D1167,VLOOKUP(G1167,'LOOK-UP TABLES'!$E$9:$J$32,6,FALSE),E1167),"")</f>
        <v>O_1507-05</v>
      </c>
      <c r="G1167" s="74" t="s">
        <v>1019</v>
      </c>
      <c r="H1167" s="26" t="str">
        <f>IFERROR(VLOOKUP(G1167,'LOOK-UP TABLES'!$E$9:$J$32,2,FALSE),"")</f>
        <v>DO</v>
      </c>
      <c r="I1167" s="29" t="str">
        <f>IFERROR(VLOOKUP(G1167,'LOOK-UP TABLES'!$E$9:$J$32,3,FALSE),"")</f>
        <v>120V</v>
      </c>
      <c r="J1167" s="21" t="s">
        <v>1411</v>
      </c>
      <c r="K1167" s="513" t="str">
        <f t="shared" si="427"/>
        <v>SL3-BC-SV22</v>
      </c>
      <c r="L1167" s="76"/>
      <c r="M1167" s="143" t="str">
        <f>IF($J1167&lt;&gt;"",IF(VLOOKUP($J1167,INSTRUMENT_LIST!$L$10:$R$716,3,FALSE)=0,"",VLOOKUP($J1167,INSTRUMENT_LIST!$L$10:$R$716,3,FALSE)),"")</f>
        <v>Shiploader 3</v>
      </c>
      <c r="N1167" s="143" t="str">
        <f>IF($J1167&lt;&gt;"",IF(VLOOKUP($J1167,INSTRUMENT_LIST!$L$10:$R$716,4,FALSE)=0,"",VLOOKUP($J1167,INSTRUMENT_LIST!$L$10:$R$716,4,FALSE)),"")&amp;" "&amp;IF($J1167&lt;&gt;"",IF(VLOOKUP($J1167,INSTRUMENT_LIST!$L$10:$R$716,5,FALSE)=0,"",SUBSTITUTE(VLOOKUP($J1167,INSTRUMENT_LIST!$L$10:$R$716,5,FALSE),"LOCAL CONTROL STATION","LCS")),"")</f>
        <v>Boom Washdown Nozzle Spray</v>
      </c>
      <c r="O1167" s="143" t="str">
        <f>IF($J1167&lt;&gt;"",IF(VLOOKUP($J1167,INSTRUMENT_LIST!$L$10:$R$716,6,FALSE)=0,"",VLOOKUP($J1167,INSTRUMENT_LIST!$L$10:$R$716,6,FALSE)),"")</f>
        <v>Zone 1-D, 1-C</v>
      </c>
      <c r="P1167" s="143" t="str">
        <f>IF($J1167&lt;&gt;"",IF(VLOOKUP($J1167,INSTRUMENT_LIST!$L$10:$R$716,7,FALSE)=0,"",VLOOKUP($J1167,INSTRUMENT_LIST!$L$10:$R$716,7,FALSE)),"")</f>
        <v/>
      </c>
      <c r="Q1167" s="143" t="str">
        <f t="shared" si="431"/>
        <v xml:space="preserve">Shiploader 3 Boom Washdown Nozzle Spray Zone 1-D, 1-C </v>
      </c>
      <c r="R1167" s="161"/>
      <c r="S1167" s="161"/>
      <c r="T1167" s="160"/>
      <c r="U1167" s="160"/>
      <c r="V1167" s="160"/>
      <c r="W1167" s="160"/>
      <c r="X1167" s="160"/>
      <c r="Y1167" s="160"/>
      <c r="Z1167" s="160"/>
      <c r="AA1167" s="160"/>
      <c r="AB1167" s="68" t="str">
        <f t="shared" si="428"/>
        <v>DO_1507.05</v>
      </c>
      <c r="AC1167" s="55"/>
      <c r="AD1167" s="55"/>
      <c r="AE1167" s="38" t="str">
        <f t="shared" si="429"/>
        <v>SL3-BC-RCP1</v>
      </c>
    </row>
    <row r="1168" spans="1:31" ht="15" customHeight="1" x14ac:dyDescent="0.25">
      <c r="A1168" s="264" t="s">
        <v>9</v>
      </c>
      <c r="B1168" s="255" t="s">
        <v>76</v>
      </c>
      <c r="C1168" s="145">
        <v>15</v>
      </c>
      <c r="D1168" s="70" t="str">
        <f t="shared" si="430"/>
        <v>07</v>
      </c>
      <c r="E1168" s="70" t="s">
        <v>679</v>
      </c>
      <c r="F1168" s="29" t="str">
        <f>IFERROR(CONCATENATE(VLOOKUP(G1168,'LOOK-UP TABLES'!$E$9:$J$32,5,FALSE),C1168,D1168,VLOOKUP(G1168,'LOOK-UP TABLES'!$E$9:$J$32,6,FALSE),E1168),"")</f>
        <v>O_1507-06</v>
      </c>
      <c r="G1168" s="74" t="s">
        <v>1019</v>
      </c>
      <c r="H1168" s="26" t="str">
        <f>IFERROR(VLOOKUP(G1168,'LOOK-UP TABLES'!$E$9:$J$32,2,FALSE),"")</f>
        <v>DO</v>
      </c>
      <c r="I1168" s="29" t="str">
        <f>IFERROR(VLOOKUP(G1168,'LOOK-UP TABLES'!$E$9:$J$32,3,FALSE),"")</f>
        <v>120V</v>
      </c>
      <c r="J1168" s="21" t="s">
        <v>1412</v>
      </c>
      <c r="K1168" s="513" t="str">
        <f t="shared" si="427"/>
        <v>SL3-BC-SV23</v>
      </c>
      <c r="L1168" s="76"/>
      <c r="M1168" s="143" t="str">
        <f>IF($J1168&lt;&gt;"",IF(VLOOKUP($J1168,INSTRUMENT_LIST!$L$10:$R$716,3,FALSE)=0,"",VLOOKUP($J1168,INSTRUMENT_LIST!$L$10:$R$716,3,FALSE)),"")</f>
        <v>Shiploader 3</v>
      </c>
      <c r="N1168" s="143" t="str">
        <f>IF($J1168&lt;&gt;"",IF(VLOOKUP($J1168,INSTRUMENT_LIST!$L$10:$R$716,4,FALSE)=0,"",VLOOKUP($J1168,INSTRUMENT_LIST!$L$10:$R$716,4,FALSE)),"")&amp;" "&amp;IF($J1168&lt;&gt;"",IF(VLOOKUP($J1168,INSTRUMENT_LIST!$L$10:$R$716,5,FALSE)=0,"",SUBSTITUTE(VLOOKUP($J1168,INSTRUMENT_LIST!$L$10:$R$716,5,FALSE),"LOCAL CONTROL STATION","LCS")),"")</f>
        <v>Boom Washdown Nozzle Spray</v>
      </c>
      <c r="O1168" s="143" t="str">
        <f>IF($J1168&lt;&gt;"",IF(VLOOKUP($J1168,INSTRUMENT_LIST!$L$10:$R$716,6,FALSE)=0,"",VLOOKUP($J1168,INSTRUMENT_LIST!$L$10:$R$716,6,FALSE)),"")</f>
        <v>Zone 1-J, 1-I</v>
      </c>
      <c r="P1168" s="143" t="str">
        <f>IF($J1168&lt;&gt;"",IF(VLOOKUP($J1168,INSTRUMENT_LIST!$L$10:$R$716,7,FALSE)=0,"",VLOOKUP($J1168,INSTRUMENT_LIST!$L$10:$R$716,7,FALSE)),"")</f>
        <v/>
      </c>
      <c r="Q1168" s="143" t="str">
        <f t="shared" si="431"/>
        <v xml:space="preserve">Shiploader 3 Boom Washdown Nozzle Spray Zone 1-J, 1-I </v>
      </c>
      <c r="R1168" s="161"/>
      <c r="S1168" s="161"/>
      <c r="T1168" s="160"/>
      <c r="U1168" s="160"/>
      <c r="V1168" s="160"/>
      <c r="W1168" s="160"/>
      <c r="X1168" s="160"/>
      <c r="Y1168" s="160"/>
      <c r="Z1168" s="160"/>
      <c r="AA1168" s="160"/>
      <c r="AB1168" s="68" t="str">
        <f t="shared" si="428"/>
        <v>DO_1507.06</v>
      </c>
      <c r="AC1168" s="55"/>
      <c r="AD1168" s="55"/>
      <c r="AE1168" s="38" t="str">
        <f t="shared" si="429"/>
        <v>SL3-BC-RCP1</v>
      </c>
    </row>
    <row r="1169" spans="1:31" ht="15" customHeight="1" x14ac:dyDescent="0.25">
      <c r="A1169" s="264" t="s">
        <v>9</v>
      </c>
      <c r="B1169" s="255" t="s">
        <v>76</v>
      </c>
      <c r="C1169" s="145">
        <v>15</v>
      </c>
      <c r="D1169" s="70" t="str">
        <f t="shared" si="430"/>
        <v>07</v>
      </c>
      <c r="E1169" s="70" t="s">
        <v>680</v>
      </c>
      <c r="F1169" s="29" t="str">
        <f>IFERROR(CONCATENATE(VLOOKUP(G1169,'LOOK-UP TABLES'!$E$9:$J$32,5,FALSE),C1169,D1169,VLOOKUP(G1169,'LOOK-UP TABLES'!$E$9:$J$32,6,FALSE),E1169),"")</f>
        <v>O_1507-07</v>
      </c>
      <c r="G1169" s="74" t="s">
        <v>1019</v>
      </c>
      <c r="H1169" s="26" t="str">
        <f>IFERROR(VLOOKUP(G1169,'LOOK-UP TABLES'!$E$9:$J$32,2,FALSE),"")</f>
        <v>DO</v>
      </c>
      <c r="I1169" s="29" t="str">
        <f>IFERROR(VLOOKUP(G1169,'LOOK-UP TABLES'!$E$9:$J$32,3,FALSE),"")</f>
        <v>120V</v>
      </c>
      <c r="J1169" s="31" t="s">
        <v>1413</v>
      </c>
      <c r="K1169" s="513" t="str">
        <f t="shared" si="427"/>
        <v>SL3-BC-SV24</v>
      </c>
      <c r="L1169" s="76"/>
      <c r="M1169" s="143" t="str">
        <f>IF($J1169&lt;&gt;"",IF(VLOOKUP($J1169,INSTRUMENT_LIST!$L$10:$R$716,3,FALSE)=0,"",VLOOKUP($J1169,INSTRUMENT_LIST!$L$10:$R$716,3,FALSE)),"")</f>
        <v>Shiploader 3</v>
      </c>
      <c r="N1169" s="143" t="str">
        <f>IF($J1169&lt;&gt;"",IF(VLOOKUP($J1169,INSTRUMENT_LIST!$L$10:$R$716,4,FALSE)=0,"",VLOOKUP($J1169,INSTRUMENT_LIST!$L$10:$R$716,4,FALSE)),"")&amp;" "&amp;IF($J1169&lt;&gt;"",IF(VLOOKUP($J1169,INSTRUMENT_LIST!$L$10:$R$716,5,FALSE)=0,"",SUBSTITUTE(VLOOKUP($J1169,INSTRUMENT_LIST!$L$10:$R$716,5,FALSE),"LOCAL CONTROL STATION","LCS")),"")</f>
        <v>Boom Washdown Nozzle Spray</v>
      </c>
      <c r="O1169" s="143" t="str">
        <f>IF($J1169&lt;&gt;"",IF(VLOOKUP($J1169,INSTRUMENT_LIST!$L$10:$R$716,6,FALSE)=0,"",VLOOKUP($J1169,INSTRUMENT_LIST!$L$10:$R$716,6,FALSE)),"")</f>
        <v>Zone 1-C, 1-B</v>
      </c>
      <c r="P1169" s="143" t="str">
        <f>IF($J1169&lt;&gt;"",IF(VLOOKUP($J1169,INSTRUMENT_LIST!$L$10:$R$716,7,FALSE)=0,"",VLOOKUP($J1169,INSTRUMENT_LIST!$L$10:$R$716,7,FALSE)),"")</f>
        <v/>
      </c>
      <c r="Q1169" s="143" t="str">
        <f t="shared" si="431"/>
        <v xml:space="preserve">Shiploader 3 Boom Washdown Nozzle Spray Zone 1-C, 1-B </v>
      </c>
      <c r="R1169" s="160"/>
      <c r="S1169" s="160"/>
      <c r="T1169" s="160"/>
      <c r="U1169" s="160"/>
      <c r="V1169" s="160"/>
      <c r="W1169" s="160"/>
      <c r="X1169" s="160"/>
      <c r="Y1169" s="160"/>
      <c r="Z1169" s="160"/>
      <c r="AA1169" s="160"/>
      <c r="AB1169" s="68" t="str">
        <f t="shared" si="428"/>
        <v>DO_1507.07</v>
      </c>
      <c r="AC1169" s="55"/>
      <c r="AD1169" s="55"/>
      <c r="AE1169" s="38" t="str">
        <f t="shared" si="429"/>
        <v>SL3-BC-RCP1</v>
      </c>
    </row>
    <row r="1170" spans="1:31" ht="15" customHeight="1" x14ac:dyDescent="0.25">
      <c r="A1170" s="264" t="s">
        <v>9</v>
      </c>
      <c r="B1170" s="255" t="s">
        <v>76</v>
      </c>
      <c r="C1170" s="145">
        <v>15</v>
      </c>
      <c r="D1170" s="70" t="str">
        <f t="shared" si="430"/>
        <v>07</v>
      </c>
      <c r="E1170" s="70" t="s">
        <v>682</v>
      </c>
      <c r="F1170" s="29" t="str">
        <f>IFERROR(CONCATENATE(VLOOKUP(G1170,'LOOK-UP TABLES'!$E$9:$J$32,5,FALSE),C1170,D1170,VLOOKUP(G1170,'LOOK-UP TABLES'!$E$9:$J$32,6,FALSE),E1170),"")</f>
        <v>O_1507-08</v>
      </c>
      <c r="G1170" s="74" t="s">
        <v>1019</v>
      </c>
      <c r="H1170" s="26" t="str">
        <f>IFERROR(VLOOKUP(G1170,'LOOK-UP TABLES'!$E$9:$J$32,2,FALSE),"")</f>
        <v>DO</v>
      </c>
      <c r="I1170" s="29" t="str">
        <f>IFERROR(VLOOKUP(G1170,'LOOK-UP TABLES'!$E$9:$J$32,3,FALSE),"")</f>
        <v>120V</v>
      </c>
      <c r="J1170" s="21" t="s">
        <v>1414</v>
      </c>
      <c r="K1170" s="513" t="str">
        <f t="shared" si="427"/>
        <v>SL3-BC-SV25</v>
      </c>
      <c r="L1170" s="76"/>
      <c r="M1170" s="143" t="str">
        <f>IF($J1170&lt;&gt;"",IF(VLOOKUP($J1170,INSTRUMENT_LIST!$L$10:$R$716,3,FALSE)=0,"",VLOOKUP($J1170,INSTRUMENT_LIST!$L$10:$R$716,3,FALSE)),"")</f>
        <v>Shiploader 3</v>
      </c>
      <c r="N1170" s="143" t="str">
        <f>IF($J1170&lt;&gt;"",IF(VLOOKUP($J1170,INSTRUMENT_LIST!$L$10:$R$716,4,FALSE)=0,"",VLOOKUP($J1170,INSTRUMENT_LIST!$L$10:$R$716,4,FALSE)),"")&amp;" "&amp;IF($J1170&lt;&gt;"",IF(VLOOKUP($J1170,INSTRUMENT_LIST!$L$10:$R$716,5,FALSE)=0,"",SUBSTITUTE(VLOOKUP($J1170,INSTRUMENT_LIST!$L$10:$R$716,5,FALSE),"LOCAL CONTROL STATION","LCS")),"")</f>
        <v>Boom Washdown Nozzle Spray</v>
      </c>
      <c r="O1170" s="143" t="str">
        <f>IF($J1170&lt;&gt;"",IF(VLOOKUP($J1170,INSTRUMENT_LIST!$L$10:$R$716,6,FALSE)=0,"",VLOOKUP($J1170,INSTRUMENT_LIST!$L$10:$R$716,6,FALSE)),"")</f>
        <v>Zone 1-I, 1-H</v>
      </c>
      <c r="P1170" s="143" t="str">
        <f>IF($J1170&lt;&gt;"",IF(VLOOKUP($J1170,INSTRUMENT_LIST!$L$10:$R$716,7,FALSE)=0,"",VLOOKUP($J1170,INSTRUMENT_LIST!$L$10:$R$716,7,FALSE)),"")</f>
        <v/>
      </c>
      <c r="Q1170" s="143" t="str">
        <f t="shared" si="431"/>
        <v xml:space="preserve">Shiploader 3 Boom Washdown Nozzle Spray Zone 1-I, 1-H </v>
      </c>
      <c r="R1170" s="160"/>
      <c r="S1170" s="160"/>
      <c r="T1170" s="160"/>
      <c r="U1170" s="160"/>
      <c r="V1170" s="160"/>
      <c r="W1170" s="160"/>
      <c r="X1170" s="160"/>
      <c r="Y1170" s="160"/>
      <c r="Z1170" s="160"/>
      <c r="AA1170" s="160"/>
      <c r="AB1170" s="68" t="str">
        <f t="shared" si="428"/>
        <v>DO_1507.08</v>
      </c>
      <c r="AC1170" s="26"/>
      <c r="AD1170" s="55"/>
      <c r="AE1170" s="38" t="str">
        <f t="shared" si="429"/>
        <v>SL3-BC-RCP1</v>
      </c>
    </row>
    <row r="1171" spans="1:31" ht="15" customHeight="1" x14ac:dyDescent="0.25">
      <c r="A1171" s="264" t="s">
        <v>9</v>
      </c>
      <c r="B1171" s="255" t="s">
        <v>76</v>
      </c>
      <c r="C1171" s="145">
        <v>15</v>
      </c>
      <c r="D1171" s="70" t="str">
        <f t="shared" si="430"/>
        <v>07</v>
      </c>
      <c r="E1171" s="70" t="s">
        <v>683</v>
      </c>
      <c r="F1171" s="29" t="str">
        <f>IFERROR(CONCATENATE(VLOOKUP(G1171,'LOOK-UP TABLES'!$E$9:$J$32,5,FALSE),C1171,D1171,VLOOKUP(G1171,'LOOK-UP TABLES'!$E$9:$J$32,6,FALSE),E1171),"")</f>
        <v>O_1507-09</v>
      </c>
      <c r="G1171" s="74" t="s">
        <v>1019</v>
      </c>
      <c r="H1171" s="26" t="str">
        <f>IFERROR(VLOOKUP(G1171,'LOOK-UP TABLES'!$E$9:$J$32,2,FALSE),"")</f>
        <v>DO</v>
      </c>
      <c r="I1171" s="29" t="str">
        <f>IFERROR(VLOOKUP(G1171,'LOOK-UP TABLES'!$E$9:$J$32,3,FALSE),"")</f>
        <v>120V</v>
      </c>
      <c r="J1171" s="21" t="s">
        <v>1415</v>
      </c>
      <c r="K1171" s="513" t="str">
        <f t="shared" si="427"/>
        <v>SL3-BC-SV26</v>
      </c>
      <c r="L1171" s="76"/>
      <c r="M1171" s="143" t="str">
        <f>IF($J1171&lt;&gt;"",IF(VLOOKUP($J1171,INSTRUMENT_LIST!$L$10:$R$716,3,FALSE)=0,"",VLOOKUP($J1171,INSTRUMENT_LIST!$L$10:$R$716,3,FALSE)),"")</f>
        <v>Shiploader 3</v>
      </c>
      <c r="N1171" s="143" t="str">
        <f>IF($J1171&lt;&gt;"",IF(VLOOKUP($J1171,INSTRUMENT_LIST!$L$10:$R$716,4,FALSE)=0,"",VLOOKUP($J1171,INSTRUMENT_LIST!$L$10:$R$716,4,FALSE)),"")&amp;" "&amp;IF($J1171&lt;&gt;"",IF(VLOOKUP($J1171,INSTRUMENT_LIST!$L$10:$R$716,5,FALSE)=0,"",SUBSTITUTE(VLOOKUP($J1171,INSTRUMENT_LIST!$L$10:$R$716,5,FALSE),"LOCAL CONTROL STATION","LCS")),"")</f>
        <v>Boom Washdown Nozzle Spray</v>
      </c>
      <c r="O1171" s="143" t="str">
        <f>IF($J1171&lt;&gt;"",IF(VLOOKUP($J1171,INSTRUMENT_LIST!$L$10:$R$716,6,FALSE)=0,"",VLOOKUP($J1171,INSTRUMENT_LIST!$L$10:$R$716,6,FALSE)),"")</f>
        <v>Zone 1-C, 1-B</v>
      </c>
      <c r="P1171" s="143" t="str">
        <f>IF($J1171&lt;&gt;"",IF(VLOOKUP($J1171,INSTRUMENT_LIST!$L$10:$R$716,7,FALSE)=0,"",VLOOKUP($J1171,INSTRUMENT_LIST!$L$10:$R$716,7,FALSE)),"")</f>
        <v/>
      </c>
      <c r="Q1171" s="143" t="str">
        <f t="shared" si="431"/>
        <v xml:space="preserve">Shiploader 3 Boom Washdown Nozzle Spray Zone 1-C, 1-B </v>
      </c>
      <c r="R1171" s="160"/>
      <c r="S1171" s="160"/>
      <c r="T1171" s="160"/>
      <c r="U1171" s="160"/>
      <c r="V1171" s="160"/>
      <c r="W1171" s="160"/>
      <c r="X1171" s="160"/>
      <c r="Y1171" s="160"/>
      <c r="Z1171" s="160"/>
      <c r="AA1171" s="160"/>
      <c r="AB1171" s="68" t="str">
        <f t="shared" si="428"/>
        <v>DO_1507.09</v>
      </c>
      <c r="AC1171" s="26"/>
      <c r="AD1171" s="55"/>
      <c r="AE1171" s="38" t="str">
        <f t="shared" si="429"/>
        <v>SL3-BC-RCP1</v>
      </c>
    </row>
    <row r="1172" spans="1:31" ht="15" customHeight="1" x14ac:dyDescent="0.25">
      <c r="A1172" s="264" t="s">
        <v>9</v>
      </c>
      <c r="B1172" s="255" t="s">
        <v>76</v>
      </c>
      <c r="C1172" s="145">
        <v>15</v>
      </c>
      <c r="D1172" s="70" t="str">
        <f t="shared" si="430"/>
        <v>07</v>
      </c>
      <c r="E1172" s="70" t="s">
        <v>582</v>
      </c>
      <c r="F1172" s="29" t="str">
        <f>IFERROR(CONCATENATE(VLOOKUP(G1172,'LOOK-UP TABLES'!$E$9:$J$32,5,FALSE),C1172,D1172,VLOOKUP(G1172,'LOOK-UP TABLES'!$E$9:$J$32,6,FALSE),E1172),"")</f>
        <v>O_1507-10</v>
      </c>
      <c r="G1172" s="74" t="s">
        <v>1019</v>
      </c>
      <c r="H1172" s="26" t="str">
        <f>IFERROR(VLOOKUP(G1172,'LOOK-UP TABLES'!$E$9:$J$32,2,FALSE),"")</f>
        <v>DO</v>
      </c>
      <c r="I1172" s="29" t="str">
        <f>IFERROR(VLOOKUP(G1172,'LOOK-UP TABLES'!$E$9:$J$32,3,FALSE),"")</f>
        <v>120V</v>
      </c>
      <c r="J1172" s="21" t="s">
        <v>1416</v>
      </c>
      <c r="K1172" s="513" t="str">
        <f t="shared" si="427"/>
        <v>SL3-BC-SV27</v>
      </c>
      <c r="L1172" s="76"/>
      <c r="M1172" s="143" t="str">
        <f>IF($J1172&lt;&gt;"",IF(VLOOKUP($J1172,INSTRUMENT_LIST!$L$10:$R$716,3,FALSE)=0,"",VLOOKUP($J1172,INSTRUMENT_LIST!$L$10:$R$716,3,FALSE)),"")</f>
        <v>Shiploader 3</v>
      </c>
      <c r="N1172" s="143" t="str">
        <f>IF($J1172&lt;&gt;"",IF(VLOOKUP($J1172,INSTRUMENT_LIST!$L$10:$R$716,4,FALSE)=0,"",VLOOKUP($J1172,INSTRUMENT_LIST!$L$10:$R$716,4,FALSE)),"")&amp;" "&amp;IF($J1172&lt;&gt;"",IF(VLOOKUP($J1172,INSTRUMENT_LIST!$L$10:$R$716,5,FALSE)=0,"",SUBSTITUTE(VLOOKUP($J1172,INSTRUMENT_LIST!$L$10:$R$716,5,FALSE),"LOCAL CONTROL STATION","LCS")),"")</f>
        <v>Boom Washdown Nozzle Spray</v>
      </c>
      <c r="O1172" s="143" t="str">
        <f>IF($J1172&lt;&gt;"",IF(VLOOKUP($J1172,INSTRUMENT_LIST!$L$10:$R$716,6,FALSE)=0,"",VLOOKUP($J1172,INSTRUMENT_LIST!$L$10:$R$716,6,FALSE)),"")</f>
        <v>Zone 1-I, 1-H</v>
      </c>
      <c r="P1172" s="143" t="str">
        <f>IF($J1172&lt;&gt;"",IF(VLOOKUP($J1172,INSTRUMENT_LIST!$L$10:$R$716,7,FALSE)=0,"",VLOOKUP($J1172,INSTRUMENT_LIST!$L$10:$R$716,7,FALSE)),"")</f>
        <v/>
      </c>
      <c r="Q1172" s="143" t="str">
        <f t="shared" si="431"/>
        <v xml:space="preserve">Shiploader 3 Boom Washdown Nozzle Spray Zone 1-I, 1-H </v>
      </c>
      <c r="R1172" s="161"/>
      <c r="S1172" s="161"/>
      <c r="T1172" s="160"/>
      <c r="U1172" s="160"/>
      <c r="V1172" s="160"/>
      <c r="W1172" s="160"/>
      <c r="X1172" s="160"/>
      <c r="Y1172" s="160"/>
      <c r="Z1172" s="160"/>
      <c r="AA1172" s="160"/>
      <c r="AB1172" s="68" t="str">
        <f t="shared" si="428"/>
        <v>DO_1507.10</v>
      </c>
      <c r="AC1172" s="26"/>
      <c r="AD1172" s="55"/>
      <c r="AE1172" s="38" t="str">
        <f t="shared" si="429"/>
        <v>SL3-BC-RCP1</v>
      </c>
    </row>
    <row r="1173" spans="1:31" ht="15" customHeight="1" x14ac:dyDescent="0.25">
      <c r="A1173" s="264" t="s">
        <v>9</v>
      </c>
      <c r="B1173" s="255" t="s">
        <v>76</v>
      </c>
      <c r="C1173" s="145">
        <v>15</v>
      </c>
      <c r="D1173" s="70" t="str">
        <f t="shared" si="430"/>
        <v>07</v>
      </c>
      <c r="E1173" s="70" t="s">
        <v>392</v>
      </c>
      <c r="F1173" s="29" t="str">
        <f>IFERROR(CONCATENATE(VLOOKUP(G1173,'LOOK-UP TABLES'!$E$9:$J$32,5,FALSE),C1173,D1173,VLOOKUP(G1173,'LOOK-UP TABLES'!$E$9:$J$32,6,FALSE),E1173),"")</f>
        <v>O_1507-11</v>
      </c>
      <c r="G1173" s="74" t="s">
        <v>1019</v>
      </c>
      <c r="H1173" s="26" t="str">
        <f>IFERROR(VLOOKUP(G1173,'LOOK-UP TABLES'!$E$9:$J$32,2,FALSE),"")</f>
        <v>DO</v>
      </c>
      <c r="I1173" s="29" t="str">
        <f>IFERROR(VLOOKUP(G1173,'LOOK-UP TABLES'!$E$9:$J$32,3,FALSE),"")</f>
        <v>120V</v>
      </c>
      <c r="J1173" s="21" t="s">
        <v>1417</v>
      </c>
      <c r="K1173" s="513" t="str">
        <f t="shared" si="427"/>
        <v>SL3-BC-SV28</v>
      </c>
      <c r="L1173" s="76"/>
      <c r="M1173" s="143" t="str">
        <f>IF($J1173&lt;&gt;"",IF(VLOOKUP($J1173,INSTRUMENT_LIST!$L$10:$R$716,3,FALSE)=0,"",VLOOKUP($J1173,INSTRUMENT_LIST!$L$10:$R$716,3,FALSE)),"")</f>
        <v>Shiploader 3</v>
      </c>
      <c r="N1173" s="143" t="str">
        <f>IF($J1173&lt;&gt;"",IF(VLOOKUP($J1173,INSTRUMENT_LIST!$L$10:$R$716,4,FALSE)=0,"",VLOOKUP($J1173,INSTRUMENT_LIST!$L$10:$R$716,4,FALSE)),"")&amp;" "&amp;IF($J1173&lt;&gt;"",IF(VLOOKUP($J1173,INSTRUMENT_LIST!$L$10:$R$716,5,FALSE)=0,"",SUBSTITUTE(VLOOKUP($J1173,INSTRUMENT_LIST!$L$10:$R$716,5,FALSE),"LOCAL CONTROL STATION","LCS")),"")</f>
        <v>Boom Washdown Nozzle Spray</v>
      </c>
      <c r="O1173" s="143" t="str">
        <f>IF($J1173&lt;&gt;"",IF(VLOOKUP($J1173,INSTRUMENT_LIST!$L$10:$R$716,6,FALSE)=0,"",VLOOKUP($J1173,INSTRUMENT_LIST!$L$10:$R$716,6,FALSE)),"")</f>
        <v>Zone 1-B</v>
      </c>
      <c r="P1173" s="143" t="str">
        <f>IF($J1173&lt;&gt;"",IF(VLOOKUP($J1173,INSTRUMENT_LIST!$L$10:$R$716,7,FALSE)=0,"",VLOOKUP($J1173,INSTRUMENT_LIST!$L$10:$R$716,7,FALSE)),"")</f>
        <v/>
      </c>
      <c r="Q1173" s="143" t="str">
        <f t="shared" si="431"/>
        <v xml:space="preserve">Shiploader 3 Boom Washdown Nozzle Spray Zone 1-B </v>
      </c>
      <c r="R1173" s="161"/>
      <c r="S1173" s="161"/>
      <c r="T1173" s="160"/>
      <c r="U1173" s="160"/>
      <c r="V1173" s="160"/>
      <c r="W1173" s="160"/>
      <c r="X1173" s="160"/>
      <c r="Y1173" s="160"/>
      <c r="Z1173" s="160"/>
      <c r="AA1173" s="160"/>
      <c r="AB1173" s="68" t="str">
        <f t="shared" si="428"/>
        <v>DO_1507.11</v>
      </c>
      <c r="AC1173" s="26"/>
      <c r="AD1173" s="55"/>
      <c r="AE1173" s="38" t="str">
        <f t="shared" si="429"/>
        <v>SL3-BC-RCP1</v>
      </c>
    </row>
    <row r="1174" spans="1:31" ht="15" customHeight="1" x14ac:dyDescent="0.25">
      <c r="A1174" s="264" t="s">
        <v>9</v>
      </c>
      <c r="B1174" s="255" t="s">
        <v>76</v>
      </c>
      <c r="C1174" s="145">
        <v>15</v>
      </c>
      <c r="D1174" s="70" t="str">
        <f t="shared" si="430"/>
        <v>07</v>
      </c>
      <c r="E1174" s="70" t="s">
        <v>396</v>
      </c>
      <c r="F1174" s="29" t="str">
        <f>IFERROR(CONCATENATE(VLOOKUP(G1174,'LOOK-UP TABLES'!$E$9:$J$32,5,FALSE),C1174,D1174,VLOOKUP(G1174,'LOOK-UP TABLES'!$E$9:$J$32,6,FALSE),E1174),"")</f>
        <v>O_1507-12</v>
      </c>
      <c r="G1174" s="74" t="s">
        <v>1019</v>
      </c>
      <c r="H1174" s="26" t="str">
        <f>IFERROR(VLOOKUP(G1174,'LOOK-UP TABLES'!$E$9:$J$32,2,FALSE),"")</f>
        <v>DO</v>
      </c>
      <c r="I1174" s="29" t="str">
        <f>IFERROR(VLOOKUP(G1174,'LOOK-UP TABLES'!$E$9:$J$32,3,FALSE),"")</f>
        <v>120V</v>
      </c>
      <c r="J1174" s="138" t="s">
        <v>1418</v>
      </c>
      <c r="K1174" s="513" t="str">
        <f t="shared" si="427"/>
        <v>SL3-BC-SV29</v>
      </c>
      <c r="L1174" s="76"/>
      <c r="M1174" s="143" t="str">
        <f>IF($J1174&lt;&gt;"",IF(VLOOKUP($J1174,INSTRUMENT_LIST!$L$10:$R$716,3,FALSE)=0,"",VLOOKUP($J1174,INSTRUMENT_LIST!$L$10:$R$716,3,FALSE)),"")</f>
        <v>Shiploader 3</v>
      </c>
      <c r="N1174" s="143" t="str">
        <f>IF($J1174&lt;&gt;"",IF(VLOOKUP($J1174,INSTRUMENT_LIST!$L$10:$R$716,4,FALSE)=0,"",VLOOKUP($J1174,INSTRUMENT_LIST!$L$10:$R$716,4,FALSE)),"")&amp;" "&amp;IF($J1174&lt;&gt;"",IF(VLOOKUP($J1174,INSTRUMENT_LIST!$L$10:$R$716,5,FALSE)=0,"",SUBSTITUTE(VLOOKUP($J1174,INSTRUMENT_LIST!$L$10:$R$716,5,FALSE),"LOCAL CONTROL STATION","LCS")),"")</f>
        <v>Boom Washdown Nozzle Spray</v>
      </c>
      <c r="O1174" s="143" t="str">
        <f>IF($J1174&lt;&gt;"",IF(VLOOKUP($J1174,INSTRUMENT_LIST!$L$10:$R$716,6,FALSE)=0,"",VLOOKUP($J1174,INSTRUMENT_LIST!$L$10:$R$716,6,FALSE)),"")</f>
        <v>Zone 1-H</v>
      </c>
      <c r="P1174" s="143" t="str">
        <f>IF($J1174&lt;&gt;"",IF(VLOOKUP($J1174,INSTRUMENT_LIST!$L$10:$R$716,7,FALSE)=0,"",VLOOKUP($J1174,INSTRUMENT_LIST!$L$10:$R$716,7,FALSE)),"")</f>
        <v/>
      </c>
      <c r="Q1174" s="143" t="str">
        <f t="shared" si="431"/>
        <v xml:space="preserve">Shiploader 3 Boom Washdown Nozzle Spray Zone 1-H </v>
      </c>
      <c r="R1174" s="160"/>
      <c r="S1174" s="160"/>
      <c r="T1174" s="160"/>
      <c r="U1174" s="160"/>
      <c r="V1174" s="160"/>
      <c r="W1174" s="160"/>
      <c r="X1174" s="160"/>
      <c r="Y1174" s="160"/>
      <c r="Z1174" s="160"/>
      <c r="AA1174" s="160"/>
      <c r="AB1174" s="68" t="str">
        <f t="shared" si="428"/>
        <v>DO_1507.12</v>
      </c>
      <c r="AC1174" s="26"/>
      <c r="AD1174" s="55"/>
      <c r="AE1174" s="38" t="str">
        <f t="shared" si="429"/>
        <v>SL3-BC-RCP1</v>
      </c>
    </row>
    <row r="1175" spans="1:31" ht="15" customHeight="1" x14ac:dyDescent="0.25">
      <c r="A1175" s="264" t="s">
        <v>9</v>
      </c>
      <c r="B1175" s="255" t="s">
        <v>76</v>
      </c>
      <c r="C1175" s="145">
        <v>15</v>
      </c>
      <c r="D1175" s="70" t="str">
        <f t="shared" si="430"/>
        <v>07</v>
      </c>
      <c r="E1175" s="70" t="s">
        <v>586</v>
      </c>
      <c r="F1175" s="29" t="str">
        <f>IFERROR(CONCATENATE(VLOOKUP(G1175,'LOOK-UP TABLES'!$E$9:$J$32,5,FALSE),C1175,D1175,VLOOKUP(G1175,'LOOK-UP TABLES'!$E$9:$J$32,6,FALSE),E1175),"")</f>
        <v>O_1507-13</v>
      </c>
      <c r="G1175" s="74" t="s">
        <v>1019</v>
      </c>
      <c r="H1175" s="26" t="str">
        <f>IFERROR(VLOOKUP(G1175,'LOOK-UP TABLES'!$E$9:$J$32,2,FALSE),"")</f>
        <v>DO</v>
      </c>
      <c r="I1175" s="29" t="str">
        <f>IFERROR(VLOOKUP(G1175,'LOOK-UP TABLES'!$E$9:$J$32,3,FALSE),"")</f>
        <v>120V</v>
      </c>
      <c r="J1175" s="21" t="s">
        <v>1419</v>
      </c>
      <c r="K1175" s="513" t="str">
        <f t="shared" si="427"/>
        <v>SL3-BC-SV30</v>
      </c>
      <c r="L1175" s="72"/>
      <c r="M1175" s="143" t="str">
        <f>IF($J1175&lt;&gt;"",IF(VLOOKUP($J1175,INSTRUMENT_LIST!$L$10:$R$716,3,FALSE)=0,"",VLOOKUP($J1175,INSTRUMENT_LIST!$L$10:$R$716,3,FALSE)),"")</f>
        <v>Shiploader 3</v>
      </c>
      <c r="N1175" s="143" t="str">
        <f>IF($J1175&lt;&gt;"",IF(VLOOKUP($J1175,INSTRUMENT_LIST!$L$10:$R$716,4,FALSE)=0,"",VLOOKUP($J1175,INSTRUMENT_LIST!$L$10:$R$716,4,FALSE)),"")&amp;" "&amp;IF($J1175&lt;&gt;"",IF(VLOOKUP($J1175,INSTRUMENT_LIST!$L$10:$R$716,5,FALSE)=0,"",SUBSTITUTE(VLOOKUP($J1175,INSTRUMENT_LIST!$L$10:$R$716,5,FALSE),"LOCAL CONTROL STATION","LCS")),"")</f>
        <v>Boom Washdown Nozzle Spray</v>
      </c>
      <c r="O1175" s="143" t="str">
        <f>IF($J1175&lt;&gt;"",IF(VLOOKUP($J1175,INSTRUMENT_LIST!$L$10:$R$716,6,FALSE)=0,"",VLOOKUP($J1175,INSTRUMENT_LIST!$L$10:$R$716,6,FALSE)),"")</f>
        <v>Zone 1-H</v>
      </c>
      <c r="P1175" s="143" t="str">
        <f>IF($J1175&lt;&gt;"",IF(VLOOKUP($J1175,INSTRUMENT_LIST!$L$10:$R$716,7,FALSE)=0,"",VLOOKUP($J1175,INSTRUMENT_LIST!$L$10:$R$716,7,FALSE)),"")</f>
        <v/>
      </c>
      <c r="Q1175" s="143" t="str">
        <f t="shared" si="431"/>
        <v xml:space="preserve">Shiploader 3 Boom Washdown Nozzle Spray Zone 1-H </v>
      </c>
      <c r="R1175" s="160"/>
      <c r="S1175" s="160"/>
      <c r="T1175" s="160"/>
      <c r="U1175" s="160"/>
      <c r="V1175" s="160"/>
      <c r="W1175" s="160"/>
      <c r="X1175" s="160"/>
      <c r="Y1175" s="160"/>
      <c r="Z1175" s="160"/>
      <c r="AA1175" s="160"/>
      <c r="AB1175" s="68" t="str">
        <f t="shared" si="428"/>
        <v>DO_1507.13</v>
      </c>
      <c r="AC1175" s="26"/>
      <c r="AD1175" s="55"/>
      <c r="AE1175" s="38" t="str">
        <f t="shared" si="429"/>
        <v>SL3-BC-RCP1</v>
      </c>
    </row>
    <row r="1176" spans="1:31" ht="15" customHeight="1" x14ac:dyDescent="0.25">
      <c r="A1176" s="264" t="s">
        <v>9</v>
      </c>
      <c r="B1176" s="255" t="s">
        <v>76</v>
      </c>
      <c r="C1176" s="145">
        <v>15</v>
      </c>
      <c r="D1176" s="70" t="str">
        <f t="shared" si="430"/>
        <v>07</v>
      </c>
      <c r="E1176" s="70" t="s">
        <v>589</v>
      </c>
      <c r="F1176" s="29" t="str">
        <f>IFERROR(CONCATENATE(VLOOKUP(G1176,'LOOK-UP TABLES'!$E$9:$J$32,5,FALSE),C1176,D1176,VLOOKUP(G1176,'LOOK-UP TABLES'!$E$9:$J$32,6,FALSE),E1176),"")</f>
        <v>O_1507-14</v>
      </c>
      <c r="G1176" s="74" t="s">
        <v>1019</v>
      </c>
      <c r="H1176" s="26" t="str">
        <f>IFERROR(VLOOKUP(G1176,'LOOK-UP TABLES'!$E$9:$J$32,2,FALSE),"")</f>
        <v>DO</v>
      </c>
      <c r="I1176" s="29" t="str">
        <f>IFERROR(VLOOKUP(G1176,'LOOK-UP TABLES'!$E$9:$J$32,3,FALSE),"")</f>
        <v>120V</v>
      </c>
      <c r="J1176" s="21" t="s">
        <v>1420</v>
      </c>
      <c r="K1176" s="513" t="str">
        <f t="shared" si="427"/>
        <v>SL3-BC-SV31</v>
      </c>
      <c r="L1176" s="72"/>
      <c r="M1176" s="143" t="str">
        <f>IF($J1176&lt;&gt;"",IF(VLOOKUP($J1176,INSTRUMENT_LIST!$L$10:$R$716,3,FALSE)=0,"",VLOOKUP($J1176,INSTRUMENT_LIST!$L$10:$R$716,3,FALSE)),"")</f>
        <v>Shiploader 3</v>
      </c>
      <c r="N1176" s="143" t="str">
        <f>IF($J1176&lt;&gt;"",IF(VLOOKUP($J1176,INSTRUMENT_LIST!$L$10:$R$716,4,FALSE)=0,"",VLOOKUP($J1176,INSTRUMENT_LIST!$L$10:$R$716,4,FALSE)),"")&amp;" "&amp;IF($J1176&lt;&gt;"",IF(VLOOKUP($J1176,INSTRUMENT_LIST!$L$10:$R$716,5,FALSE)=0,"",SUBSTITUTE(VLOOKUP($J1176,INSTRUMENT_LIST!$L$10:$R$716,5,FALSE),"LOCAL CONTROL STATION","LCS")),"")</f>
        <v>Boom Washdown Nozzle Spray</v>
      </c>
      <c r="O1176" s="143" t="str">
        <f>IF($J1176&lt;&gt;"",IF(VLOOKUP($J1176,INSTRUMENT_LIST!$L$10:$R$716,6,FALSE)=0,"",VLOOKUP($J1176,INSTRUMENT_LIST!$L$10:$R$716,6,FALSE)),"")</f>
        <v>Zone 1-B</v>
      </c>
      <c r="P1176" s="143" t="str">
        <f>IF($J1176&lt;&gt;"",IF(VLOOKUP($J1176,INSTRUMENT_LIST!$L$10:$R$716,7,FALSE)=0,"",VLOOKUP($J1176,INSTRUMENT_LIST!$L$10:$R$716,7,FALSE)),"")</f>
        <v/>
      </c>
      <c r="Q1176" s="143" t="str">
        <f t="shared" si="431"/>
        <v xml:space="preserve">Shiploader 3 Boom Washdown Nozzle Spray Zone 1-B </v>
      </c>
      <c r="R1176" s="160"/>
      <c r="S1176" s="160"/>
      <c r="T1176" s="160"/>
      <c r="U1176" s="160"/>
      <c r="V1176" s="160"/>
      <c r="W1176" s="160"/>
      <c r="X1176" s="160"/>
      <c r="Y1176" s="160"/>
      <c r="Z1176" s="160"/>
      <c r="AA1176" s="160"/>
      <c r="AB1176" s="68" t="str">
        <f t="shared" si="428"/>
        <v>DO_1507.14</v>
      </c>
      <c r="AC1176" s="26"/>
      <c r="AD1176" s="55"/>
      <c r="AE1176" s="38" t="str">
        <f t="shared" si="429"/>
        <v>SL3-BC-RCP1</v>
      </c>
    </row>
    <row r="1177" spans="1:31" ht="15" customHeight="1" x14ac:dyDescent="0.25">
      <c r="A1177" s="264" t="s">
        <v>9</v>
      </c>
      <c r="B1177" s="255" t="s">
        <v>76</v>
      </c>
      <c r="C1177" s="145">
        <v>15</v>
      </c>
      <c r="D1177" s="70" t="str">
        <f t="shared" si="430"/>
        <v>07</v>
      </c>
      <c r="E1177" s="70" t="s">
        <v>591</v>
      </c>
      <c r="F1177" s="29" t="str">
        <f>IFERROR(CONCATENATE(VLOOKUP(G1177,'LOOK-UP TABLES'!$E$9:$J$32,5,FALSE),C1177,D1177,VLOOKUP(G1177,'LOOK-UP TABLES'!$E$9:$J$32,6,FALSE),E1177),"")</f>
        <v>O_1507-15</v>
      </c>
      <c r="G1177" s="74" t="s">
        <v>1019</v>
      </c>
      <c r="H1177" s="26" t="str">
        <f>IFERROR(VLOOKUP(G1177,'LOOK-UP TABLES'!$E$9:$J$32,2,FALSE),"")</f>
        <v>DO</v>
      </c>
      <c r="I1177" s="29" t="str">
        <f>IFERROR(VLOOKUP(G1177,'LOOK-UP TABLES'!$E$9:$J$32,3,FALSE),"")</f>
        <v>120V</v>
      </c>
      <c r="J1177" s="21" t="s">
        <v>1421</v>
      </c>
      <c r="K1177" s="513" t="str">
        <f t="shared" si="427"/>
        <v>SL3-BC-SV32</v>
      </c>
      <c r="L1177" s="72"/>
      <c r="M1177" s="143" t="str">
        <f>IF($J1177&lt;&gt;"",IF(VLOOKUP($J1177,INSTRUMENT_LIST!$L$10:$R$716,3,FALSE)=0,"",VLOOKUP($J1177,INSTRUMENT_LIST!$L$10:$R$716,3,FALSE)),"")</f>
        <v>Shiploader 3</v>
      </c>
      <c r="N1177" s="143" t="str">
        <f>IF($J1177&lt;&gt;"",IF(VLOOKUP($J1177,INSTRUMENT_LIST!$L$10:$R$716,4,FALSE)=0,"",VLOOKUP($J1177,INSTRUMENT_LIST!$L$10:$R$716,4,FALSE)),"")&amp;" "&amp;IF($J1177&lt;&gt;"",IF(VLOOKUP($J1177,INSTRUMENT_LIST!$L$10:$R$716,5,FALSE)=0,"",SUBSTITUTE(VLOOKUP($J1177,INSTRUMENT_LIST!$L$10:$R$716,5,FALSE),"LOCAL CONTROL STATION","LCS")),"")</f>
        <v>Boom Washdown Solenoid supply</v>
      </c>
      <c r="O1177" s="143" t="str">
        <f>IF($J1177&lt;&gt;"",IF(VLOOKUP($J1177,INSTRUMENT_LIST!$L$10:$R$716,6,FALSE)=0,"",VLOOKUP($J1177,INSTRUMENT_LIST!$L$10:$R$716,6,FALSE)),"")</f>
        <v>to 1-A washdown hose</v>
      </c>
      <c r="P1177" s="143" t="str">
        <f>IF($J1177&lt;&gt;"",IF(VLOOKUP($J1177,INSTRUMENT_LIST!$L$10:$R$716,7,FALSE)=0,"",VLOOKUP($J1177,INSTRUMENT_LIST!$L$10:$R$716,7,FALSE)),"")</f>
        <v/>
      </c>
      <c r="Q1177" s="143" t="str">
        <f t="shared" si="431"/>
        <v xml:space="preserve">Shiploader 3 Boom Washdown Solenoid supply to 1-A washdown hose </v>
      </c>
      <c r="R1177" s="160"/>
      <c r="S1177" s="160"/>
      <c r="T1177" s="160"/>
      <c r="U1177" s="160"/>
      <c r="V1177" s="160"/>
      <c r="W1177" s="160"/>
      <c r="X1177" s="160"/>
      <c r="Y1177" s="160"/>
      <c r="Z1177" s="160"/>
      <c r="AA1177" s="160"/>
      <c r="AB1177" s="68" t="str">
        <f t="shared" si="428"/>
        <v>DO_1507.15</v>
      </c>
      <c r="AC1177" s="55"/>
      <c r="AD1177" s="55"/>
      <c r="AE1177" s="38" t="str">
        <f t="shared" si="429"/>
        <v>SL3-BC-RCP1</v>
      </c>
    </row>
    <row r="1178" spans="1:31" ht="15" customHeight="1" x14ac:dyDescent="0.25">
      <c r="A1178" s="321" t="s">
        <v>9</v>
      </c>
      <c r="B1178" s="322" t="s">
        <v>76</v>
      </c>
      <c r="C1178" s="323">
        <v>15</v>
      </c>
      <c r="D1178" s="324" t="s">
        <v>680</v>
      </c>
      <c r="E1178" s="325"/>
      <c r="F1178" s="325"/>
      <c r="G1178" s="325" t="s">
        <v>1028</v>
      </c>
      <c r="H1178" s="326"/>
      <c r="I1178" s="325"/>
      <c r="J1178" s="327"/>
      <c r="K1178" s="328"/>
      <c r="L1178" s="329"/>
      <c r="M1178" s="326"/>
      <c r="N1178" s="326"/>
      <c r="O1178" s="325"/>
      <c r="P1178" s="325"/>
      <c r="Q1178" s="325"/>
      <c r="R1178" s="325"/>
      <c r="S1178" s="325"/>
      <c r="T1178" s="325"/>
      <c r="U1178" s="325"/>
      <c r="V1178" s="325"/>
      <c r="W1178" s="325"/>
      <c r="X1178" s="325"/>
      <c r="Y1178" s="325"/>
      <c r="Z1178" s="325"/>
      <c r="AA1178" s="325"/>
      <c r="AB1178" s="325"/>
      <c r="AC1178" s="323"/>
      <c r="AD1178" s="330"/>
      <c r="AE1178" s="38" t="str">
        <f t="shared" si="429"/>
        <v>SL3-BC-RCP1</v>
      </c>
    </row>
    <row r="1179" spans="1:31" ht="15" customHeight="1" x14ac:dyDescent="0.25">
      <c r="B1179" s="254"/>
      <c r="C1179" s="57"/>
      <c r="D1179" s="59"/>
      <c r="E1179" s="38"/>
      <c r="F1179" s="38"/>
      <c r="G1179" s="38"/>
      <c r="I1179" s="38"/>
      <c r="J1179" s="22"/>
      <c r="O1179" s="78"/>
      <c r="P1179" s="36"/>
      <c r="Q1179" s="38"/>
      <c r="R1179" s="38"/>
      <c r="S1179" s="38"/>
      <c r="T1179" s="38"/>
      <c r="U1179" s="38"/>
      <c r="V1179" s="38"/>
      <c r="W1179" s="38"/>
      <c r="X1179" s="38"/>
      <c r="Y1179" s="38"/>
      <c r="Z1179" s="38"/>
      <c r="AA1179" s="38"/>
      <c r="AB1179" s="38"/>
      <c r="AC1179" s="57"/>
      <c r="AD1179" s="57"/>
    </row>
    <row r="1180" spans="1:31" s="479" customFormat="1" ht="15" customHeight="1" x14ac:dyDescent="0.25">
      <c r="A1180" s="510" t="s">
        <v>237</v>
      </c>
      <c r="B1180" s="515" t="s">
        <v>76</v>
      </c>
      <c r="C1180" s="471">
        <v>15</v>
      </c>
      <c r="D1180" s="472" t="s">
        <v>679</v>
      </c>
      <c r="E1180" s="472" t="s">
        <v>786</v>
      </c>
      <c r="F1180" s="473" t="str">
        <f>IFERROR(CONCATENATE(VLOOKUP(G1180,'LOOK-UP TABLES'!$E$9:$J$32,5,FALSE),C1180,D1180,VLOOKUP(G1180,'LOOK-UP TABLES'!$E$9:$J$32,6,FALSE),E1180),"")</f>
        <v>O_1506-00</v>
      </c>
      <c r="G1180" s="473" t="s">
        <v>1019</v>
      </c>
      <c r="H1180" s="474" t="str">
        <f>IFERROR(VLOOKUP(G1180,'LOOK-UP TABLES'!$E$9:$J$32,2,FALSE),"")</f>
        <v>DO</v>
      </c>
      <c r="I1180" s="473" t="str">
        <f>IFERROR(VLOOKUP(G1180,'LOOK-UP TABLES'!$E$9:$J$32,3,FALSE),"")</f>
        <v>120V</v>
      </c>
      <c r="J1180" s="297"/>
      <c r="K1180" s="474" t="str">
        <f t="shared" ref="K1180:K1195" si="432">IF(J1180&lt;&gt;"",CONCATENATE(J1180,L1180),"SPARE")</f>
        <v>SPARE</v>
      </c>
      <c r="L1180" s="475"/>
      <c r="M1180" s="476" t="str">
        <f>IF($J1180&lt;&gt;"",IF(VLOOKUP($J1180,INSTRUMENT_LIST!$L$10:$R$716,3,FALSE)=0,"",VLOOKUP($J1180,INSTRUMENT_LIST!$L$10:$R$716,3,FALSE)),"")</f>
        <v/>
      </c>
      <c r="N1180" s="476" t="str">
        <f>IF($J1180&lt;&gt;"",IF(VLOOKUP($J1180,INSTRUMENT_LIST!$L$10:$R$716,4,FALSE)=0,"",VLOOKUP($J1180,INSTRUMENT_LIST!$L$10:$R$716,4,FALSE)),"")&amp;" "&amp;IF($J1180&lt;&gt;"",IF(VLOOKUP($J1180,INSTRUMENT_LIST!$L$10:$R$716,5,FALSE)=0,"",SUBSTITUTE(VLOOKUP($J1180,INSTRUMENT_LIST!$L$10:$R$716,5,FALSE),"LOCAL CONTROL STATION","LCS")),"")</f>
        <v xml:space="preserve"> </v>
      </c>
      <c r="O1180" s="476" t="str">
        <f>IF($J1180&lt;&gt;"",IF(VLOOKUP($J1180,INSTRUMENT_LIST!$L$10:$R$716,6,FALSE)=0,"",VLOOKUP($J1180,INSTRUMENT_LIST!$L$10:$R$716,6,FALSE)),"")</f>
        <v/>
      </c>
      <c r="P1180" s="476" t="str">
        <f>IF($J1180&lt;&gt;"",IF(VLOOKUP($J1180,INSTRUMENT_LIST!$L$10:$R$716,7,FALSE)=0,"",VLOOKUP($J1180,INSTRUMENT_LIST!$L$10:$R$716,7,FALSE)),"")</f>
        <v/>
      </c>
      <c r="Q1180" s="476" t="str">
        <f>CONCATENATE(M1180,IF(M1180&lt;&gt;""," ",""),N1180,IF(N1180&lt;&gt;""," ",""),O1180,IF(O1180&lt;&gt;""," ",""),P1180,IF(P1180&lt;&gt;""," ",""))</f>
        <v xml:space="preserve">  </v>
      </c>
      <c r="R1180" s="476"/>
      <c r="S1180" s="476"/>
      <c r="T1180" s="476"/>
      <c r="U1180" s="476"/>
      <c r="V1180" s="476"/>
      <c r="W1180" s="476"/>
      <c r="X1180" s="476"/>
      <c r="Y1180" s="476"/>
      <c r="Z1180" s="476"/>
      <c r="AA1180" s="476"/>
      <c r="AB1180" s="477" t="str">
        <f t="shared" ref="AB1180:AB1195" si="433">IF((OR(H1180="AI",H1180="AO")),CONCATENATE(H1180,"_",C1180,D1180,"_CH[",E1180,"]"),CONCATENATE(H1180,"_",C1180,D1180,".",E1180))</f>
        <v>DO_1506.00</v>
      </c>
      <c r="AC1180" s="474"/>
      <c r="AD1180" s="474"/>
      <c r="AE1180" s="478" t="str">
        <f t="shared" ref="AE1180:AE1196" si="434">B1180</f>
        <v>SL3-BC-RCP1</v>
      </c>
    </row>
    <row r="1181" spans="1:31" s="479" customFormat="1" ht="15" customHeight="1" x14ac:dyDescent="0.25">
      <c r="A1181" s="510" t="s">
        <v>237</v>
      </c>
      <c r="B1181" s="515" t="s">
        <v>76</v>
      </c>
      <c r="C1181" s="471">
        <v>15</v>
      </c>
      <c r="D1181" s="472" t="str">
        <f t="shared" ref="D1181:D1195" si="435">D1180</f>
        <v>06</v>
      </c>
      <c r="E1181" s="472" t="s">
        <v>645</v>
      </c>
      <c r="F1181" s="473" t="str">
        <f>IFERROR(CONCATENATE(VLOOKUP(G1181,'LOOK-UP TABLES'!$E$9:$J$32,5,FALSE),C1181,D1181,VLOOKUP(G1181,'LOOK-UP TABLES'!$E$9:$J$32,6,FALSE),E1181),"")</f>
        <v>O_1506-01</v>
      </c>
      <c r="G1181" s="473" t="s">
        <v>1019</v>
      </c>
      <c r="H1181" s="474" t="str">
        <f>IFERROR(VLOOKUP(G1181,'LOOK-UP TABLES'!$E$9:$J$32,2,FALSE),"")</f>
        <v>DO</v>
      </c>
      <c r="I1181" s="473" t="str">
        <f>IFERROR(VLOOKUP(G1181,'LOOK-UP TABLES'!$E$9:$J$32,3,FALSE),"")</f>
        <v>120V</v>
      </c>
      <c r="J1181" s="297"/>
      <c r="K1181" s="474" t="str">
        <f t="shared" si="432"/>
        <v>SPARE</v>
      </c>
      <c r="L1181" s="475"/>
      <c r="M1181" s="476" t="str">
        <f>IF($J1181&lt;&gt;"",IF(VLOOKUP($J1181,INSTRUMENT_LIST!$L$10:$R$716,3,FALSE)=0,"",VLOOKUP($J1181,INSTRUMENT_LIST!$L$10:$R$716,3,FALSE)),"")</f>
        <v/>
      </c>
      <c r="N1181" s="476" t="str">
        <f>IF($J1181&lt;&gt;"",IF(VLOOKUP($J1181,INSTRUMENT_LIST!$L$10:$R$716,4,FALSE)=0,"",VLOOKUP($J1181,INSTRUMENT_LIST!$L$10:$R$716,4,FALSE)),"")&amp;" "&amp;IF($J1181&lt;&gt;"",IF(VLOOKUP($J1181,INSTRUMENT_LIST!$L$10:$R$716,5,FALSE)=0,"",SUBSTITUTE(VLOOKUP($J1181,INSTRUMENT_LIST!$L$10:$R$716,5,FALSE),"LOCAL CONTROL STATION","LCS")),"")</f>
        <v xml:space="preserve"> </v>
      </c>
      <c r="O1181" s="476" t="str">
        <f>IF($J1181&lt;&gt;"",IF(VLOOKUP($J1181,INSTRUMENT_LIST!$L$10:$R$716,6,FALSE)=0,"",VLOOKUP($J1181,INSTRUMENT_LIST!$L$10:$R$716,6,FALSE)),"")</f>
        <v/>
      </c>
      <c r="P1181" s="476" t="str">
        <f>IF($J1181&lt;&gt;"",IF(VLOOKUP($J1181,INSTRUMENT_LIST!$L$10:$R$716,7,FALSE)=0,"",VLOOKUP($J1181,INSTRUMENT_LIST!$L$10:$R$716,7,FALSE)),"")</f>
        <v/>
      </c>
      <c r="Q1181" s="476" t="str">
        <f t="shared" ref="Q1181:Q1195" si="436">CONCATENATE(M1181,IF(M1181&lt;&gt;""," ",""),N1181,IF(N1181&lt;&gt;""," ",""),O1181,IF(O1181&lt;&gt;""," ",""),P1181,IF(P1181&lt;&gt;""," ",""))</f>
        <v xml:space="preserve">  </v>
      </c>
      <c r="R1181" s="476"/>
      <c r="S1181" s="476"/>
      <c r="T1181" s="476"/>
      <c r="U1181" s="476"/>
      <c r="V1181" s="476"/>
      <c r="W1181" s="476"/>
      <c r="X1181" s="476"/>
      <c r="Y1181" s="476"/>
      <c r="Z1181" s="476"/>
      <c r="AA1181" s="476"/>
      <c r="AB1181" s="477" t="str">
        <f t="shared" si="433"/>
        <v>DO_1506.01</v>
      </c>
      <c r="AC1181" s="474"/>
      <c r="AD1181" s="474"/>
      <c r="AE1181" s="478" t="str">
        <f t="shared" si="434"/>
        <v>SL3-BC-RCP1</v>
      </c>
    </row>
    <row r="1182" spans="1:31" s="479" customFormat="1" ht="15" customHeight="1" x14ac:dyDescent="0.25">
      <c r="A1182" s="510" t="s">
        <v>237</v>
      </c>
      <c r="B1182" s="515" t="s">
        <v>76</v>
      </c>
      <c r="C1182" s="471">
        <v>15</v>
      </c>
      <c r="D1182" s="472" t="str">
        <f t="shared" si="435"/>
        <v>06</v>
      </c>
      <c r="E1182" s="472" t="s">
        <v>660</v>
      </c>
      <c r="F1182" s="473" t="str">
        <f>IFERROR(CONCATENATE(VLOOKUP(G1182,'LOOK-UP TABLES'!$E$9:$J$32,5,FALSE),C1182,D1182,VLOOKUP(G1182,'LOOK-UP TABLES'!$E$9:$J$32,6,FALSE),E1182),"")</f>
        <v>O_1506-02</v>
      </c>
      <c r="G1182" s="473" t="s">
        <v>1019</v>
      </c>
      <c r="H1182" s="474" t="str">
        <f>IFERROR(VLOOKUP(G1182,'LOOK-UP TABLES'!$E$9:$J$32,2,FALSE),"")</f>
        <v>DO</v>
      </c>
      <c r="I1182" s="473" t="str">
        <f>IFERROR(VLOOKUP(G1182,'LOOK-UP TABLES'!$E$9:$J$32,3,FALSE),"")</f>
        <v>120V</v>
      </c>
      <c r="J1182" s="297"/>
      <c r="K1182" s="474" t="str">
        <f t="shared" si="432"/>
        <v>SPARE</v>
      </c>
      <c r="L1182" s="475"/>
      <c r="M1182" s="476" t="str">
        <f>IF($J1182&lt;&gt;"",IF(VLOOKUP($J1182,INSTRUMENT_LIST!$L$10:$R$716,3,FALSE)=0,"",VLOOKUP($J1182,INSTRUMENT_LIST!$L$10:$R$716,3,FALSE)),"")</f>
        <v/>
      </c>
      <c r="N1182" s="476" t="str">
        <f>IF($J1182&lt;&gt;"",IF(VLOOKUP($J1182,INSTRUMENT_LIST!$L$10:$R$716,4,FALSE)=0,"",VLOOKUP($J1182,INSTRUMENT_LIST!$L$10:$R$716,4,FALSE)),"")&amp;" "&amp;IF($J1182&lt;&gt;"",IF(VLOOKUP($J1182,INSTRUMENT_LIST!$L$10:$R$716,5,FALSE)=0,"",SUBSTITUTE(VLOOKUP($J1182,INSTRUMENT_LIST!$L$10:$R$716,5,FALSE),"LOCAL CONTROL STATION","LCS")),"")</f>
        <v xml:space="preserve"> </v>
      </c>
      <c r="O1182" s="476" t="str">
        <f>IF($J1182&lt;&gt;"",IF(VLOOKUP($J1182,INSTRUMENT_LIST!$L$10:$R$716,6,FALSE)=0,"",VLOOKUP($J1182,INSTRUMENT_LIST!$L$10:$R$716,6,FALSE)),"")</f>
        <v/>
      </c>
      <c r="P1182" s="476" t="str">
        <f>IF($J1182&lt;&gt;"",IF(VLOOKUP($J1182,INSTRUMENT_LIST!$L$10:$R$716,7,FALSE)=0,"",VLOOKUP($J1182,INSTRUMENT_LIST!$L$10:$R$716,7,FALSE)),"")</f>
        <v/>
      </c>
      <c r="Q1182" s="476" t="str">
        <f t="shared" si="436"/>
        <v xml:space="preserve">  </v>
      </c>
      <c r="R1182" s="476"/>
      <c r="S1182" s="476"/>
      <c r="T1182" s="476"/>
      <c r="U1182" s="476"/>
      <c r="V1182" s="476"/>
      <c r="W1182" s="476"/>
      <c r="X1182" s="476"/>
      <c r="Y1182" s="476"/>
      <c r="Z1182" s="476"/>
      <c r="AA1182" s="476"/>
      <c r="AB1182" s="477" t="str">
        <f t="shared" si="433"/>
        <v>DO_1506.02</v>
      </c>
      <c r="AC1182" s="474"/>
      <c r="AD1182" s="474"/>
      <c r="AE1182" s="478" t="str">
        <f t="shared" si="434"/>
        <v>SL3-BC-RCP1</v>
      </c>
    </row>
    <row r="1183" spans="1:31" s="479" customFormat="1" ht="15" customHeight="1" x14ac:dyDescent="0.25">
      <c r="A1183" s="510" t="s">
        <v>237</v>
      </c>
      <c r="B1183" s="515" t="s">
        <v>76</v>
      </c>
      <c r="C1183" s="471">
        <v>15</v>
      </c>
      <c r="D1183" s="472" t="str">
        <f t="shared" si="435"/>
        <v>06</v>
      </c>
      <c r="E1183" s="472" t="s">
        <v>661</v>
      </c>
      <c r="F1183" s="473" t="str">
        <f>IFERROR(CONCATENATE(VLOOKUP(G1183,'LOOK-UP TABLES'!$E$9:$J$32,5,FALSE),C1183,D1183,VLOOKUP(G1183,'LOOK-UP TABLES'!$E$9:$J$32,6,FALSE),E1183),"")</f>
        <v>O_1506-03</v>
      </c>
      <c r="G1183" s="473" t="s">
        <v>1019</v>
      </c>
      <c r="H1183" s="474" t="str">
        <f>IFERROR(VLOOKUP(G1183,'LOOK-UP TABLES'!$E$9:$J$32,2,FALSE),"")</f>
        <v>DO</v>
      </c>
      <c r="I1183" s="473" t="str">
        <f>IFERROR(VLOOKUP(G1183,'LOOK-UP TABLES'!$E$9:$J$32,3,FALSE),"")</f>
        <v>120V</v>
      </c>
      <c r="J1183" s="297"/>
      <c r="K1183" s="474" t="str">
        <f t="shared" si="432"/>
        <v>SPARE</v>
      </c>
      <c r="L1183" s="475"/>
      <c r="M1183" s="476" t="str">
        <f>IF($J1183&lt;&gt;"",IF(VLOOKUP($J1183,INSTRUMENT_LIST!$L$10:$R$716,3,FALSE)=0,"",VLOOKUP($J1183,INSTRUMENT_LIST!$L$10:$R$716,3,FALSE)),"")</f>
        <v/>
      </c>
      <c r="N1183" s="476" t="str">
        <f>IF($J1183&lt;&gt;"",IF(VLOOKUP($J1183,INSTRUMENT_LIST!$L$10:$R$716,4,FALSE)=0,"",VLOOKUP($J1183,INSTRUMENT_LIST!$L$10:$R$716,4,FALSE)),"")&amp;" "&amp;IF($J1183&lt;&gt;"",IF(VLOOKUP($J1183,INSTRUMENT_LIST!$L$10:$R$716,5,FALSE)=0,"",SUBSTITUTE(VLOOKUP($J1183,INSTRUMENT_LIST!$L$10:$R$716,5,FALSE),"LOCAL CONTROL STATION","LCS")),"")</f>
        <v xml:space="preserve"> </v>
      </c>
      <c r="O1183" s="476" t="str">
        <f>IF($J1183&lt;&gt;"",IF(VLOOKUP($J1183,INSTRUMENT_LIST!$L$10:$R$716,6,FALSE)=0,"",VLOOKUP($J1183,INSTRUMENT_LIST!$L$10:$R$716,6,FALSE)),"")</f>
        <v/>
      </c>
      <c r="P1183" s="476" t="str">
        <f>IF($J1183&lt;&gt;"",IF(VLOOKUP($J1183,INSTRUMENT_LIST!$L$10:$R$716,7,FALSE)=0,"",VLOOKUP($J1183,INSTRUMENT_LIST!$L$10:$R$716,7,FALSE)),"")</f>
        <v/>
      </c>
      <c r="Q1183" s="476" t="str">
        <f t="shared" si="436"/>
        <v xml:space="preserve">  </v>
      </c>
      <c r="R1183" s="476"/>
      <c r="S1183" s="476"/>
      <c r="T1183" s="476"/>
      <c r="U1183" s="476"/>
      <c r="V1183" s="476"/>
      <c r="W1183" s="476"/>
      <c r="X1183" s="476"/>
      <c r="Y1183" s="476"/>
      <c r="Z1183" s="476"/>
      <c r="AA1183" s="476"/>
      <c r="AB1183" s="477" t="str">
        <f t="shared" si="433"/>
        <v>DO_1506.03</v>
      </c>
      <c r="AC1183" s="474"/>
      <c r="AD1183" s="474"/>
      <c r="AE1183" s="478" t="str">
        <f t="shared" si="434"/>
        <v>SL3-BC-RCP1</v>
      </c>
    </row>
    <row r="1184" spans="1:31" s="479" customFormat="1" ht="15" customHeight="1" x14ac:dyDescent="0.25">
      <c r="A1184" s="510" t="s">
        <v>237</v>
      </c>
      <c r="B1184" s="515" t="s">
        <v>76</v>
      </c>
      <c r="C1184" s="471">
        <v>15</v>
      </c>
      <c r="D1184" s="472" t="str">
        <f t="shared" si="435"/>
        <v>06</v>
      </c>
      <c r="E1184" s="472" t="s">
        <v>676</v>
      </c>
      <c r="F1184" s="473" t="str">
        <f>IFERROR(CONCATENATE(VLOOKUP(G1184,'LOOK-UP TABLES'!$E$9:$J$32,5,FALSE),C1184,D1184,VLOOKUP(G1184,'LOOK-UP TABLES'!$E$9:$J$32,6,FALSE),E1184),"")</f>
        <v>O_1506-04</v>
      </c>
      <c r="G1184" s="473" t="s">
        <v>1019</v>
      </c>
      <c r="H1184" s="474" t="str">
        <f>IFERROR(VLOOKUP(G1184,'LOOK-UP TABLES'!$E$9:$J$32,2,FALSE),"")</f>
        <v>DO</v>
      </c>
      <c r="I1184" s="473" t="str">
        <f>IFERROR(VLOOKUP(G1184,'LOOK-UP TABLES'!$E$9:$J$32,3,FALSE),"")</f>
        <v>120V</v>
      </c>
      <c r="J1184" s="297"/>
      <c r="K1184" s="474" t="str">
        <f t="shared" si="432"/>
        <v>SPARE</v>
      </c>
      <c r="L1184" s="475"/>
      <c r="M1184" s="476" t="str">
        <f>IF($J1184&lt;&gt;"",IF(VLOOKUP($J1184,INSTRUMENT_LIST!$L$10:$R$716,3,FALSE)=0,"",VLOOKUP($J1184,INSTRUMENT_LIST!$L$10:$R$716,3,FALSE)),"")</f>
        <v/>
      </c>
      <c r="N1184" s="476" t="str">
        <f>IF($J1184&lt;&gt;"",IF(VLOOKUP($J1184,INSTRUMENT_LIST!$L$10:$R$716,4,FALSE)=0,"",VLOOKUP($J1184,INSTRUMENT_LIST!$L$10:$R$716,4,FALSE)),"")&amp;" "&amp;IF($J1184&lt;&gt;"",IF(VLOOKUP($J1184,INSTRUMENT_LIST!$L$10:$R$716,5,FALSE)=0,"",SUBSTITUTE(VLOOKUP($J1184,INSTRUMENT_LIST!$L$10:$R$716,5,FALSE),"LOCAL CONTROL STATION","LCS")),"")</f>
        <v xml:space="preserve"> </v>
      </c>
      <c r="O1184" s="476" t="str">
        <f>IF($J1184&lt;&gt;"",IF(VLOOKUP($J1184,INSTRUMENT_LIST!$L$10:$R$716,6,FALSE)=0,"",VLOOKUP($J1184,INSTRUMENT_LIST!$L$10:$R$716,6,FALSE)),"")</f>
        <v/>
      </c>
      <c r="P1184" s="476" t="str">
        <f>IF($J1184&lt;&gt;"",IF(VLOOKUP($J1184,INSTRUMENT_LIST!$L$10:$R$716,7,FALSE)=0,"",VLOOKUP($J1184,INSTRUMENT_LIST!$L$10:$R$716,7,FALSE)),"")</f>
        <v/>
      </c>
      <c r="Q1184" s="476" t="str">
        <f t="shared" si="436"/>
        <v xml:space="preserve">  </v>
      </c>
      <c r="R1184" s="476"/>
      <c r="S1184" s="476"/>
      <c r="T1184" s="476"/>
      <c r="U1184" s="476"/>
      <c r="V1184" s="476"/>
      <c r="W1184" s="476"/>
      <c r="X1184" s="476"/>
      <c r="Y1184" s="476"/>
      <c r="Z1184" s="476"/>
      <c r="AA1184" s="476"/>
      <c r="AB1184" s="477" t="str">
        <f t="shared" si="433"/>
        <v>DO_1506.04</v>
      </c>
      <c r="AC1184" s="474"/>
      <c r="AD1184" s="474"/>
      <c r="AE1184" s="478" t="str">
        <f t="shared" si="434"/>
        <v>SL3-BC-RCP1</v>
      </c>
    </row>
    <row r="1185" spans="1:31" s="479" customFormat="1" ht="15" customHeight="1" x14ac:dyDescent="0.25">
      <c r="A1185" s="510" t="s">
        <v>237</v>
      </c>
      <c r="B1185" s="515" t="s">
        <v>76</v>
      </c>
      <c r="C1185" s="471">
        <v>15</v>
      </c>
      <c r="D1185" s="472" t="str">
        <f t="shared" si="435"/>
        <v>06</v>
      </c>
      <c r="E1185" s="472" t="s">
        <v>678</v>
      </c>
      <c r="F1185" s="473" t="str">
        <f>IFERROR(CONCATENATE(VLOOKUP(G1185,'LOOK-UP TABLES'!$E$9:$J$32,5,FALSE),C1185,D1185,VLOOKUP(G1185,'LOOK-UP TABLES'!$E$9:$J$32,6,FALSE),E1185),"")</f>
        <v>O_1506-05</v>
      </c>
      <c r="G1185" s="473" t="s">
        <v>1019</v>
      </c>
      <c r="H1185" s="474" t="str">
        <f>IFERROR(VLOOKUP(G1185,'LOOK-UP TABLES'!$E$9:$J$32,2,FALSE),"")</f>
        <v>DO</v>
      </c>
      <c r="I1185" s="473" t="str">
        <f>IFERROR(VLOOKUP(G1185,'LOOK-UP TABLES'!$E$9:$J$32,3,FALSE),"")</f>
        <v>120V</v>
      </c>
      <c r="J1185" s="297"/>
      <c r="K1185" s="474" t="str">
        <f t="shared" si="432"/>
        <v>SPARE</v>
      </c>
      <c r="L1185" s="475"/>
      <c r="M1185" s="476" t="str">
        <f>IF($J1185&lt;&gt;"",IF(VLOOKUP($J1185,INSTRUMENT_LIST!$L$10:$R$716,3,FALSE)=0,"",VLOOKUP($J1185,INSTRUMENT_LIST!$L$10:$R$716,3,FALSE)),"")</f>
        <v/>
      </c>
      <c r="N1185" s="476" t="str">
        <f>IF($J1185&lt;&gt;"",IF(VLOOKUP($J1185,INSTRUMENT_LIST!$L$10:$R$716,4,FALSE)=0,"",VLOOKUP($J1185,INSTRUMENT_LIST!$L$10:$R$716,4,FALSE)),"")&amp;" "&amp;IF($J1185&lt;&gt;"",IF(VLOOKUP($J1185,INSTRUMENT_LIST!$L$10:$R$716,5,FALSE)=0,"",SUBSTITUTE(VLOOKUP($J1185,INSTRUMENT_LIST!$L$10:$R$716,5,FALSE),"LOCAL CONTROL STATION","LCS")),"")</f>
        <v xml:space="preserve"> </v>
      </c>
      <c r="O1185" s="476" t="str">
        <f>IF($J1185&lt;&gt;"",IF(VLOOKUP($J1185,INSTRUMENT_LIST!$L$10:$R$716,6,FALSE)=0,"",VLOOKUP($J1185,INSTRUMENT_LIST!$L$10:$R$716,6,FALSE)),"")</f>
        <v/>
      </c>
      <c r="P1185" s="476" t="str">
        <f>IF($J1185&lt;&gt;"",IF(VLOOKUP($J1185,INSTRUMENT_LIST!$L$10:$R$716,7,FALSE)=0,"",VLOOKUP($J1185,INSTRUMENT_LIST!$L$10:$R$716,7,FALSE)),"")</f>
        <v/>
      </c>
      <c r="Q1185" s="476" t="str">
        <f t="shared" si="436"/>
        <v xml:space="preserve">  </v>
      </c>
      <c r="R1185" s="476"/>
      <c r="S1185" s="476"/>
      <c r="T1185" s="476"/>
      <c r="U1185" s="476"/>
      <c r="V1185" s="476"/>
      <c r="W1185" s="476"/>
      <c r="X1185" s="476"/>
      <c r="Y1185" s="476"/>
      <c r="Z1185" s="476"/>
      <c r="AA1185" s="476"/>
      <c r="AB1185" s="477" t="str">
        <f t="shared" si="433"/>
        <v>DO_1506.05</v>
      </c>
      <c r="AC1185" s="474"/>
      <c r="AD1185" s="474"/>
      <c r="AE1185" s="478" t="str">
        <f t="shared" si="434"/>
        <v>SL3-BC-RCP1</v>
      </c>
    </row>
    <row r="1186" spans="1:31" s="479" customFormat="1" ht="15" customHeight="1" x14ac:dyDescent="0.25">
      <c r="A1186" s="510" t="s">
        <v>9</v>
      </c>
      <c r="B1186" s="515" t="s">
        <v>76</v>
      </c>
      <c r="C1186" s="471">
        <v>15</v>
      </c>
      <c r="D1186" s="472" t="str">
        <f t="shared" si="435"/>
        <v>06</v>
      </c>
      <c r="E1186" s="472" t="s">
        <v>679</v>
      </c>
      <c r="F1186" s="473" t="str">
        <f>IFERROR(CONCATENATE(VLOOKUP(G1186,'LOOK-UP TABLES'!$E$9:$J$32,5,FALSE),C1186,D1186,VLOOKUP(G1186,'LOOK-UP TABLES'!$E$9:$J$32,6,FALSE),E1186),"")</f>
        <v>O_1506-06</v>
      </c>
      <c r="G1186" s="473" t="s">
        <v>1019</v>
      </c>
      <c r="H1186" s="474" t="str">
        <f>IFERROR(VLOOKUP(G1186,'LOOK-UP TABLES'!$E$9:$J$32,2,FALSE),"")</f>
        <v>DO</v>
      </c>
      <c r="I1186" s="473" t="str">
        <f>IFERROR(VLOOKUP(G1186,'LOOK-UP TABLES'!$E$9:$J$32,3,FALSE),"")</f>
        <v>120V</v>
      </c>
      <c r="J1186" s="297"/>
      <c r="K1186" s="474" t="str">
        <f t="shared" si="432"/>
        <v>SPARE</v>
      </c>
      <c r="L1186" s="475"/>
      <c r="M1186" s="476" t="str">
        <f>IF($J1186&lt;&gt;"",IF(VLOOKUP($J1186,INSTRUMENT_LIST!$L$10:$R$716,3,FALSE)=0,"",VLOOKUP($J1186,INSTRUMENT_LIST!$L$10:$R$716,3,FALSE)),"")</f>
        <v/>
      </c>
      <c r="N1186" s="476" t="str">
        <f>IF($J1186&lt;&gt;"",IF(VLOOKUP($J1186,INSTRUMENT_LIST!$L$10:$R$716,4,FALSE)=0,"",VLOOKUP($J1186,INSTRUMENT_LIST!$L$10:$R$716,4,FALSE)),"")&amp;" "&amp;IF($J1186&lt;&gt;"",IF(VLOOKUP($J1186,INSTRUMENT_LIST!$L$10:$R$716,5,FALSE)=0,"",SUBSTITUTE(VLOOKUP($J1186,INSTRUMENT_LIST!$L$10:$R$716,5,FALSE),"LOCAL CONTROL STATION","LCS")),"")</f>
        <v xml:space="preserve"> </v>
      </c>
      <c r="O1186" s="476" t="str">
        <f>IF($J1186&lt;&gt;"",IF(VLOOKUP($J1186,INSTRUMENT_LIST!$L$10:$R$716,6,FALSE)=0,"",VLOOKUP($J1186,INSTRUMENT_LIST!$L$10:$R$716,6,FALSE)),"")</f>
        <v/>
      </c>
      <c r="P1186" s="476" t="str">
        <f>IF($J1186&lt;&gt;"",IF(VLOOKUP($J1186,INSTRUMENT_LIST!$L$10:$R$716,7,FALSE)=0,"",VLOOKUP($J1186,INSTRUMENT_LIST!$L$10:$R$716,7,FALSE)),"")</f>
        <v/>
      </c>
      <c r="Q1186" s="476" t="str">
        <f t="shared" si="436"/>
        <v xml:space="preserve">  </v>
      </c>
      <c r="R1186" s="476"/>
      <c r="S1186" s="476"/>
      <c r="T1186" s="476"/>
      <c r="U1186" s="476"/>
      <c r="V1186" s="476"/>
      <c r="W1186" s="476"/>
      <c r="X1186" s="476"/>
      <c r="Y1186" s="476"/>
      <c r="Z1186" s="476"/>
      <c r="AA1186" s="476"/>
      <c r="AB1186" s="477" t="str">
        <f t="shared" si="433"/>
        <v>DO_1506.06</v>
      </c>
      <c r="AC1186" s="474"/>
      <c r="AD1186" s="474"/>
      <c r="AE1186" s="478" t="str">
        <f t="shared" si="434"/>
        <v>SL3-BC-RCP1</v>
      </c>
    </row>
    <row r="1187" spans="1:31" s="479" customFormat="1" ht="15" customHeight="1" x14ac:dyDescent="0.25">
      <c r="A1187" s="510" t="s">
        <v>9</v>
      </c>
      <c r="B1187" s="515" t="s">
        <v>76</v>
      </c>
      <c r="C1187" s="471">
        <v>15</v>
      </c>
      <c r="D1187" s="472" t="str">
        <f t="shared" si="435"/>
        <v>06</v>
      </c>
      <c r="E1187" s="472" t="s">
        <v>680</v>
      </c>
      <c r="F1187" s="473" t="str">
        <f>IFERROR(CONCATENATE(VLOOKUP(G1187,'LOOK-UP TABLES'!$E$9:$J$32,5,FALSE),C1187,D1187,VLOOKUP(G1187,'LOOK-UP TABLES'!$E$9:$J$32,6,FALSE),E1187),"")</f>
        <v>O_1506-07</v>
      </c>
      <c r="G1187" s="473" t="s">
        <v>1019</v>
      </c>
      <c r="H1187" s="474" t="str">
        <f>IFERROR(VLOOKUP(G1187,'LOOK-UP TABLES'!$E$9:$J$32,2,FALSE),"")</f>
        <v>DO</v>
      </c>
      <c r="I1187" s="473" t="str">
        <f>IFERROR(VLOOKUP(G1187,'LOOK-UP TABLES'!$E$9:$J$32,3,FALSE),"")</f>
        <v>120V</v>
      </c>
      <c r="J1187" s="493"/>
      <c r="K1187" s="474" t="str">
        <f t="shared" si="432"/>
        <v>SPARE</v>
      </c>
      <c r="L1187" s="475"/>
      <c r="M1187" s="476" t="str">
        <f>IF($J1187&lt;&gt;"",IF(VLOOKUP($J1187,INSTRUMENT_LIST!$L$10:$R$716,3,FALSE)=0,"",VLOOKUP($J1187,INSTRUMENT_LIST!$L$10:$R$716,3,FALSE)),"")</f>
        <v/>
      </c>
      <c r="N1187" s="476" t="str">
        <f>IF($J1187&lt;&gt;"",IF(VLOOKUP($J1187,INSTRUMENT_LIST!$L$10:$R$716,4,FALSE)=0,"",VLOOKUP($J1187,INSTRUMENT_LIST!$L$10:$R$716,4,FALSE)),"")&amp;" "&amp;IF($J1187&lt;&gt;"",IF(VLOOKUP($J1187,INSTRUMENT_LIST!$L$10:$R$716,5,FALSE)=0,"",SUBSTITUTE(VLOOKUP($J1187,INSTRUMENT_LIST!$L$10:$R$716,5,FALSE),"LOCAL CONTROL STATION","LCS")),"")</f>
        <v xml:space="preserve"> </v>
      </c>
      <c r="O1187" s="476" t="str">
        <f>IF($J1187&lt;&gt;"",IF(VLOOKUP($J1187,INSTRUMENT_LIST!$L$10:$R$716,6,FALSE)=0,"",VLOOKUP($J1187,INSTRUMENT_LIST!$L$10:$R$716,6,FALSE)),"")</f>
        <v/>
      </c>
      <c r="P1187" s="476" t="str">
        <f>IF($J1187&lt;&gt;"",IF(VLOOKUP($J1187,INSTRUMENT_LIST!$L$10:$R$716,7,FALSE)=0,"",VLOOKUP($J1187,INSTRUMENT_LIST!$L$10:$R$716,7,FALSE)),"")</f>
        <v/>
      </c>
      <c r="Q1187" s="476" t="str">
        <f t="shared" si="436"/>
        <v xml:space="preserve">  </v>
      </c>
      <c r="R1187" s="476"/>
      <c r="S1187" s="476"/>
      <c r="T1187" s="476"/>
      <c r="U1187" s="476"/>
      <c r="V1187" s="476"/>
      <c r="W1187" s="476"/>
      <c r="X1187" s="476"/>
      <c r="Y1187" s="476"/>
      <c r="Z1187" s="476"/>
      <c r="AA1187" s="476"/>
      <c r="AB1187" s="477" t="str">
        <f t="shared" si="433"/>
        <v>DO_1506.07</v>
      </c>
      <c r="AC1187" s="474"/>
      <c r="AD1187" s="474"/>
      <c r="AE1187" s="478" t="str">
        <f t="shared" si="434"/>
        <v>SL3-BC-RCP1</v>
      </c>
    </row>
    <row r="1188" spans="1:31" s="479" customFormat="1" ht="15" customHeight="1" x14ac:dyDescent="0.25">
      <c r="A1188" s="510" t="s">
        <v>9</v>
      </c>
      <c r="B1188" s="515" t="s">
        <v>76</v>
      </c>
      <c r="C1188" s="471">
        <v>15</v>
      </c>
      <c r="D1188" s="472" t="str">
        <f t="shared" si="435"/>
        <v>06</v>
      </c>
      <c r="E1188" s="472" t="s">
        <v>682</v>
      </c>
      <c r="F1188" s="473" t="str">
        <f>IFERROR(CONCATENATE(VLOOKUP(G1188,'LOOK-UP TABLES'!$E$9:$J$32,5,FALSE),C1188,D1188,VLOOKUP(G1188,'LOOK-UP TABLES'!$E$9:$J$32,6,FALSE),E1188),"")</f>
        <v>O_1506-08</v>
      </c>
      <c r="G1188" s="473" t="s">
        <v>1019</v>
      </c>
      <c r="H1188" s="474" t="str">
        <f>IFERROR(VLOOKUP(G1188,'LOOK-UP TABLES'!$E$9:$J$32,2,FALSE),"")</f>
        <v>DO</v>
      </c>
      <c r="I1188" s="473" t="str">
        <f>IFERROR(VLOOKUP(G1188,'LOOK-UP TABLES'!$E$9:$J$32,3,FALSE),"")</f>
        <v>120V</v>
      </c>
      <c r="J1188" s="297"/>
      <c r="K1188" s="474" t="str">
        <f t="shared" si="432"/>
        <v>SPARE</v>
      </c>
      <c r="L1188" s="475"/>
      <c r="M1188" s="476" t="str">
        <f>IF($J1188&lt;&gt;"",IF(VLOOKUP($J1188,INSTRUMENT_LIST!$L$10:$R$716,3,FALSE)=0,"",VLOOKUP($J1188,INSTRUMENT_LIST!$L$10:$R$716,3,FALSE)),"")</f>
        <v/>
      </c>
      <c r="N1188" s="476" t="str">
        <f>IF($J1188&lt;&gt;"",IF(VLOOKUP($J1188,INSTRUMENT_LIST!$L$10:$R$716,4,FALSE)=0,"",VLOOKUP($J1188,INSTRUMENT_LIST!$L$10:$R$716,4,FALSE)),"")&amp;" "&amp;IF($J1188&lt;&gt;"",IF(VLOOKUP($J1188,INSTRUMENT_LIST!$L$10:$R$716,5,FALSE)=0,"",SUBSTITUTE(VLOOKUP($J1188,INSTRUMENT_LIST!$L$10:$R$716,5,FALSE),"LOCAL CONTROL STATION","LCS")),"")</f>
        <v xml:space="preserve"> </v>
      </c>
      <c r="O1188" s="476" t="str">
        <f>IF($J1188&lt;&gt;"",IF(VLOOKUP($J1188,INSTRUMENT_LIST!$L$10:$R$716,6,FALSE)=0,"",VLOOKUP($J1188,INSTRUMENT_LIST!$L$10:$R$716,6,FALSE)),"")</f>
        <v/>
      </c>
      <c r="P1188" s="476" t="str">
        <f>IF($J1188&lt;&gt;"",IF(VLOOKUP($J1188,INSTRUMENT_LIST!$L$10:$R$716,7,FALSE)=0,"",VLOOKUP($J1188,INSTRUMENT_LIST!$L$10:$R$716,7,FALSE)),"")</f>
        <v/>
      </c>
      <c r="Q1188" s="476" t="str">
        <f t="shared" si="436"/>
        <v xml:space="preserve">  </v>
      </c>
      <c r="R1188" s="476"/>
      <c r="S1188" s="476"/>
      <c r="T1188" s="476"/>
      <c r="U1188" s="476"/>
      <c r="V1188" s="476"/>
      <c r="W1188" s="476"/>
      <c r="X1188" s="476"/>
      <c r="Y1188" s="476"/>
      <c r="Z1188" s="476"/>
      <c r="AA1188" s="476"/>
      <c r="AB1188" s="477" t="str">
        <f t="shared" si="433"/>
        <v>DO_1506.08</v>
      </c>
      <c r="AC1188" s="474"/>
      <c r="AD1188" s="474"/>
      <c r="AE1188" s="478" t="str">
        <f t="shared" si="434"/>
        <v>SL3-BC-RCP1</v>
      </c>
    </row>
    <row r="1189" spans="1:31" s="479" customFormat="1" ht="15" customHeight="1" x14ac:dyDescent="0.25">
      <c r="A1189" s="510" t="s">
        <v>9</v>
      </c>
      <c r="B1189" s="515" t="s">
        <v>76</v>
      </c>
      <c r="C1189" s="471">
        <v>15</v>
      </c>
      <c r="D1189" s="472" t="str">
        <f t="shared" si="435"/>
        <v>06</v>
      </c>
      <c r="E1189" s="472" t="s">
        <v>683</v>
      </c>
      <c r="F1189" s="473" t="str">
        <f>IFERROR(CONCATENATE(VLOOKUP(G1189,'LOOK-UP TABLES'!$E$9:$J$32,5,FALSE),C1189,D1189,VLOOKUP(G1189,'LOOK-UP TABLES'!$E$9:$J$32,6,FALSE),E1189),"")</f>
        <v>O_1506-09</v>
      </c>
      <c r="G1189" s="473" t="s">
        <v>1019</v>
      </c>
      <c r="H1189" s="474" t="str">
        <f>IFERROR(VLOOKUP(G1189,'LOOK-UP TABLES'!$E$9:$J$32,2,FALSE),"")</f>
        <v>DO</v>
      </c>
      <c r="I1189" s="473" t="str">
        <f>IFERROR(VLOOKUP(G1189,'LOOK-UP TABLES'!$E$9:$J$32,3,FALSE),"")</f>
        <v>120V</v>
      </c>
      <c r="J1189" s="297"/>
      <c r="K1189" s="474" t="str">
        <f t="shared" si="432"/>
        <v>SPARE</v>
      </c>
      <c r="L1189" s="475"/>
      <c r="M1189" s="476" t="str">
        <f>IF($J1189&lt;&gt;"",IF(VLOOKUP($J1189,INSTRUMENT_LIST!$L$10:$R$716,3,FALSE)=0,"",VLOOKUP($J1189,INSTRUMENT_LIST!$L$10:$R$716,3,FALSE)),"")</f>
        <v/>
      </c>
      <c r="N1189" s="476" t="str">
        <f>IF($J1189&lt;&gt;"",IF(VLOOKUP($J1189,INSTRUMENT_LIST!$L$10:$R$716,4,FALSE)=0,"",VLOOKUP($J1189,INSTRUMENT_LIST!$L$10:$R$716,4,FALSE)),"")&amp;" "&amp;IF($J1189&lt;&gt;"",IF(VLOOKUP($J1189,INSTRUMENT_LIST!$L$10:$R$716,5,FALSE)=0,"",SUBSTITUTE(VLOOKUP($J1189,INSTRUMENT_LIST!$L$10:$R$716,5,FALSE),"LOCAL CONTROL STATION","LCS")),"")</f>
        <v xml:space="preserve"> </v>
      </c>
      <c r="O1189" s="476" t="str">
        <f>IF($J1189&lt;&gt;"",IF(VLOOKUP($J1189,INSTRUMENT_LIST!$L$10:$R$716,6,FALSE)=0,"",VLOOKUP($J1189,INSTRUMENT_LIST!$L$10:$R$716,6,FALSE)),"")</f>
        <v/>
      </c>
      <c r="P1189" s="476" t="str">
        <f>IF($J1189&lt;&gt;"",IF(VLOOKUP($J1189,INSTRUMENT_LIST!$L$10:$R$716,7,FALSE)=0,"",VLOOKUP($J1189,INSTRUMENT_LIST!$L$10:$R$716,7,FALSE)),"")</f>
        <v/>
      </c>
      <c r="Q1189" s="476" t="str">
        <f t="shared" si="436"/>
        <v xml:space="preserve">  </v>
      </c>
      <c r="R1189" s="476"/>
      <c r="S1189" s="476"/>
      <c r="T1189" s="476"/>
      <c r="U1189" s="476"/>
      <c r="V1189" s="476"/>
      <c r="W1189" s="476"/>
      <c r="X1189" s="476"/>
      <c r="Y1189" s="476"/>
      <c r="Z1189" s="476"/>
      <c r="AA1189" s="476"/>
      <c r="AB1189" s="477" t="str">
        <f t="shared" si="433"/>
        <v>DO_1506.09</v>
      </c>
      <c r="AC1189" s="474"/>
      <c r="AD1189" s="474"/>
      <c r="AE1189" s="478" t="str">
        <f t="shared" si="434"/>
        <v>SL3-BC-RCP1</v>
      </c>
    </row>
    <row r="1190" spans="1:31" s="479" customFormat="1" ht="15" customHeight="1" x14ac:dyDescent="0.25">
      <c r="A1190" s="510" t="s">
        <v>9</v>
      </c>
      <c r="B1190" s="515" t="s">
        <v>76</v>
      </c>
      <c r="C1190" s="471">
        <v>15</v>
      </c>
      <c r="D1190" s="472" t="str">
        <f t="shared" si="435"/>
        <v>06</v>
      </c>
      <c r="E1190" s="472" t="s">
        <v>582</v>
      </c>
      <c r="F1190" s="473" t="str">
        <f>IFERROR(CONCATENATE(VLOOKUP(G1190,'LOOK-UP TABLES'!$E$9:$J$32,5,FALSE),C1190,D1190,VLOOKUP(G1190,'LOOK-UP TABLES'!$E$9:$J$32,6,FALSE),E1190),"")</f>
        <v>O_1506-10</v>
      </c>
      <c r="G1190" s="473" t="s">
        <v>1019</v>
      </c>
      <c r="H1190" s="474" t="str">
        <f>IFERROR(VLOOKUP(G1190,'LOOK-UP TABLES'!$E$9:$J$32,2,FALSE),"")</f>
        <v>DO</v>
      </c>
      <c r="I1190" s="473" t="str">
        <f>IFERROR(VLOOKUP(G1190,'LOOK-UP TABLES'!$E$9:$J$32,3,FALSE),"")</f>
        <v>120V</v>
      </c>
      <c r="J1190" s="297"/>
      <c r="K1190" s="474" t="str">
        <f t="shared" si="432"/>
        <v>SPARE</v>
      </c>
      <c r="L1190" s="475"/>
      <c r="M1190" s="476" t="str">
        <f>IF($J1190&lt;&gt;"",IF(VLOOKUP($J1190,INSTRUMENT_LIST!$L$10:$R$716,3,FALSE)=0,"",VLOOKUP($J1190,INSTRUMENT_LIST!$L$10:$R$716,3,FALSE)),"")</f>
        <v/>
      </c>
      <c r="N1190" s="476" t="str">
        <f>IF($J1190&lt;&gt;"",IF(VLOOKUP($J1190,INSTRUMENT_LIST!$L$10:$R$716,4,FALSE)=0,"",VLOOKUP($J1190,INSTRUMENT_LIST!$L$10:$R$716,4,FALSE)),"")&amp;" "&amp;IF($J1190&lt;&gt;"",IF(VLOOKUP($J1190,INSTRUMENT_LIST!$L$10:$R$716,5,FALSE)=0,"",SUBSTITUTE(VLOOKUP($J1190,INSTRUMENT_LIST!$L$10:$R$716,5,FALSE),"LOCAL CONTROL STATION","LCS")),"")</f>
        <v xml:space="preserve"> </v>
      </c>
      <c r="O1190" s="476" t="str">
        <f>IF($J1190&lt;&gt;"",IF(VLOOKUP($J1190,INSTRUMENT_LIST!$L$10:$R$716,6,FALSE)=0,"",VLOOKUP($J1190,INSTRUMENT_LIST!$L$10:$R$716,6,FALSE)),"")</f>
        <v/>
      </c>
      <c r="P1190" s="476" t="str">
        <f>IF($J1190&lt;&gt;"",IF(VLOOKUP($J1190,INSTRUMENT_LIST!$L$10:$R$716,7,FALSE)=0,"",VLOOKUP($J1190,INSTRUMENT_LIST!$L$10:$R$716,7,FALSE)),"")</f>
        <v/>
      </c>
      <c r="Q1190" s="476" t="str">
        <f t="shared" si="436"/>
        <v xml:space="preserve">  </v>
      </c>
      <c r="R1190" s="476"/>
      <c r="S1190" s="476"/>
      <c r="T1190" s="476"/>
      <c r="U1190" s="476"/>
      <c r="V1190" s="476"/>
      <c r="W1190" s="476"/>
      <c r="X1190" s="476"/>
      <c r="Y1190" s="476"/>
      <c r="Z1190" s="476"/>
      <c r="AA1190" s="476"/>
      <c r="AB1190" s="477" t="str">
        <f t="shared" si="433"/>
        <v>DO_1506.10</v>
      </c>
      <c r="AC1190" s="474"/>
      <c r="AD1190" s="474"/>
      <c r="AE1190" s="478" t="str">
        <f t="shared" si="434"/>
        <v>SL3-BC-RCP1</v>
      </c>
    </row>
    <row r="1191" spans="1:31" s="479" customFormat="1" ht="15" customHeight="1" x14ac:dyDescent="0.25">
      <c r="A1191" s="510" t="s">
        <v>9</v>
      </c>
      <c r="B1191" s="515" t="s">
        <v>76</v>
      </c>
      <c r="C1191" s="471">
        <v>15</v>
      </c>
      <c r="D1191" s="472" t="str">
        <f t="shared" si="435"/>
        <v>06</v>
      </c>
      <c r="E1191" s="472" t="s">
        <v>392</v>
      </c>
      <c r="F1191" s="473" t="str">
        <f>IFERROR(CONCATENATE(VLOOKUP(G1191,'LOOK-UP TABLES'!$E$9:$J$32,5,FALSE),C1191,D1191,VLOOKUP(G1191,'LOOK-UP TABLES'!$E$9:$J$32,6,FALSE),E1191),"")</f>
        <v>O_1506-11</v>
      </c>
      <c r="G1191" s="473" t="s">
        <v>1019</v>
      </c>
      <c r="H1191" s="474" t="str">
        <f>IFERROR(VLOOKUP(G1191,'LOOK-UP TABLES'!$E$9:$J$32,2,FALSE),"")</f>
        <v>DO</v>
      </c>
      <c r="I1191" s="473" t="str">
        <f>IFERROR(VLOOKUP(G1191,'LOOK-UP TABLES'!$E$9:$J$32,3,FALSE),"")</f>
        <v>120V</v>
      </c>
      <c r="J1191" s="297"/>
      <c r="K1191" s="474" t="str">
        <f t="shared" si="432"/>
        <v>SPARE</v>
      </c>
      <c r="L1191" s="475"/>
      <c r="M1191" s="476" t="str">
        <f>IF($J1191&lt;&gt;"",IF(VLOOKUP($J1191,INSTRUMENT_LIST!$L$10:$R$716,3,FALSE)=0,"",VLOOKUP($J1191,INSTRUMENT_LIST!$L$10:$R$716,3,FALSE)),"")</f>
        <v/>
      </c>
      <c r="N1191" s="476" t="str">
        <f>IF($J1191&lt;&gt;"",IF(VLOOKUP($J1191,INSTRUMENT_LIST!$L$10:$R$716,4,FALSE)=0,"",VLOOKUP($J1191,INSTRUMENT_LIST!$L$10:$R$716,4,FALSE)),"")&amp;" "&amp;IF($J1191&lt;&gt;"",IF(VLOOKUP($J1191,INSTRUMENT_LIST!$L$10:$R$716,5,FALSE)=0,"",SUBSTITUTE(VLOOKUP($J1191,INSTRUMENT_LIST!$L$10:$R$716,5,FALSE),"LOCAL CONTROL STATION","LCS")),"")</f>
        <v xml:space="preserve"> </v>
      </c>
      <c r="O1191" s="476" t="str">
        <f>IF($J1191&lt;&gt;"",IF(VLOOKUP($J1191,INSTRUMENT_LIST!$L$10:$R$716,6,FALSE)=0,"",VLOOKUP($J1191,INSTRUMENT_LIST!$L$10:$R$716,6,FALSE)),"")</f>
        <v/>
      </c>
      <c r="P1191" s="476" t="str">
        <f>IF($J1191&lt;&gt;"",IF(VLOOKUP($J1191,INSTRUMENT_LIST!$L$10:$R$716,7,FALSE)=0,"",VLOOKUP($J1191,INSTRUMENT_LIST!$L$10:$R$716,7,FALSE)),"")</f>
        <v/>
      </c>
      <c r="Q1191" s="476" t="str">
        <f t="shared" si="436"/>
        <v xml:space="preserve">  </v>
      </c>
      <c r="R1191" s="476"/>
      <c r="S1191" s="476"/>
      <c r="T1191" s="476"/>
      <c r="U1191" s="476"/>
      <c r="V1191" s="476"/>
      <c r="W1191" s="476"/>
      <c r="X1191" s="476"/>
      <c r="Y1191" s="476"/>
      <c r="Z1191" s="476"/>
      <c r="AA1191" s="476"/>
      <c r="AB1191" s="477" t="str">
        <f t="shared" si="433"/>
        <v>DO_1506.11</v>
      </c>
      <c r="AC1191" s="474"/>
      <c r="AD1191" s="474"/>
      <c r="AE1191" s="478" t="str">
        <f t="shared" si="434"/>
        <v>SL3-BC-RCP1</v>
      </c>
    </row>
    <row r="1192" spans="1:31" s="479" customFormat="1" ht="15" customHeight="1" x14ac:dyDescent="0.25">
      <c r="A1192" s="510" t="s">
        <v>9</v>
      </c>
      <c r="B1192" s="515" t="s">
        <v>76</v>
      </c>
      <c r="C1192" s="471">
        <v>15</v>
      </c>
      <c r="D1192" s="472" t="str">
        <f t="shared" si="435"/>
        <v>06</v>
      </c>
      <c r="E1192" s="472" t="s">
        <v>396</v>
      </c>
      <c r="F1192" s="473" t="str">
        <f>IFERROR(CONCATENATE(VLOOKUP(G1192,'LOOK-UP TABLES'!$E$9:$J$32,5,FALSE),C1192,D1192,VLOOKUP(G1192,'LOOK-UP TABLES'!$E$9:$J$32,6,FALSE),E1192),"")</f>
        <v>O_1506-12</v>
      </c>
      <c r="G1192" s="473" t="s">
        <v>1019</v>
      </c>
      <c r="H1192" s="474" t="str">
        <f>IFERROR(VLOOKUP(G1192,'LOOK-UP TABLES'!$E$9:$J$32,2,FALSE),"")</f>
        <v>DO</v>
      </c>
      <c r="I1192" s="473" t="str">
        <f>IFERROR(VLOOKUP(G1192,'LOOK-UP TABLES'!$E$9:$J$32,3,FALSE),"")</f>
        <v>120V</v>
      </c>
      <c r="J1192" s="297"/>
      <c r="K1192" s="474" t="str">
        <f t="shared" si="432"/>
        <v>SPARE</v>
      </c>
      <c r="L1192" s="475"/>
      <c r="M1192" s="476" t="str">
        <f>IF($J1192&lt;&gt;"",IF(VLOOKUP($J1192,INSTRUMENT_LIST!$L$10:$R$716,3,FALSE)=0,"",VLOOKUP($J1192,INSTRUMENT_LIST!$L$10:$R$716,3,FALSE)),"")</f>
        <v/>
      </c>
      <c r="N1192" s="476" t="str">
        <f>IF($J1192&lt;&gt;"",IF(VLOOKUP($J1192,INSTRUMENT_LIST!$L$10:$R$716,4,FALSE)=0,"",VLOOKUP($J1192,INSTRUMENT_LIST!$L$10:$R$716,4,FALSE)),"")&amp;" "&amp;IF($J1192&lt;&gt;"",IF(VLOOKUP($J1192,INSTRUMENT_LIST!$L$10:$R$716,5,FALSE)=0,"",SUBSTITUTE(VLOOKUP($J1192,INSTRUMENT_LIST!$L$10:$R$716,5,FALSE),"LOCAL CONTROL STATION","LCS")),"")</f>
        <v xml:space="preserve"> </v>
      </c>
      <c r="O1192" s="476" t="str">
        <f>IF($J1192&lt;&gt;"",IF(VLOOKUP($J1192,INSTRUMENT_LIST!$L$10:$R$716,6,FALSE)=0,"",VLOOKUP($J1192,INSTRUMENT_LIST!$L$10:$R$716,6,FALSE)),"")</f>
        <v/>
      </c>
      <c r="P1192" s="476" t="str">
        <f>IF($J1192&lt;&gt;"",IF(VLOOKUP($J1192,INSTRUMENT_LIST!$L$10:$R$716,7,FALSE)=0,"",VLOOKUP($J1192,INSTRUMENT_LIST!$L$10:$R$716,7,FALSE)),"")</f>
        <v/>
      </c>
      <c r="Q1192" s="476" t="str">
        <f t="shared" si="436"/>
        <v xml:space="preserve">  </v>
      </c>
      <c r="R1192" s="476"/>
      <c r="S1192" s="476"/>
      <c r="T1192" s="476"/>
      <c r="U1192" s="476"/>
      <c r="V1192" s="476"/>
      <c r="W1192" s="476"/>
      <c r="X1192" s="476"/>
      <c r="Y1192" s="476"/>
      <c r="Z1192" s="476"/>
      <c r="AA1192" s="476"/>
      <c r="AB1192" s="477" t="str">
        <f t="shared" si="433"/>
        <v>DO_1506.12</v>
      </c>
      <c r="AC1192" s="474"/>
      <c r="AD1192" s="474"/>
      <c r="AE1192" s="478" t="str">
        <f t="shared" si="434"/>
        <v>SL3-BC-RCP1</v>
      </c>
    </row>
    <row r="1193" spans="1:31" s="479" customFormat="1" ht="15" customHeight="1" x14ac:dyDescent="0.25">
      <c r="A1193" s="510" t="s">
        <v>9</v>
      </c>
      <c r="B1193" s="515" t="s">
        <v>76</v>
      </c>
      <c r="C1193" s="471">
        <v>15</v>
      </c>
      <c r="D1193" s="472" t="str">
        <f t="shared" si="435"/>
        <v>06</v>
      </c>
      <c r="E1193" s="472" t="s">
        <v>586</v>
      </c>
      <c r="F1193" s="473" t="str">
        <f>IFERROR(CONCATENATE(VLOOKUP(G1193,'LOOK-UP TABLES'!$E$9:$J$32,5,FALSE),C1193,D1193,VLOOKUP(G1193,'LOOK-UP TABLES'!$E$9:$J$32,6,FALSE),E1193),"")</f>
        <v>O_1506-13</v>
      </c>
      <c r="G1193" s="473" t="s">
        <v>1019</v>
      </c>
      <c r="H1193" s="474" t="str">
        <f>IFERROR(VLOOKUP(G1193,'LOOK-UP TABLES'!$E$9:$J$32,2,FALSE),"")</f>
        <v>DO</v>
      </c>
      <c r="I1193" s="473" t="str">
        <f>IFERROR(VLOOKUP(G1193,'LOOK-UP TABLES'!$E$9:$J$32,3,FALSE),"")</f>
        <v>120V</v>
      </c>
      <c r="J1193" s="297"/>
      <c r="K1193" s="474" t="str">
        <f t="shared" si="432"/>
        <v>SPARE</v>
      </c>
      <c r="L1193" s="475"/>
      <c r="M1193" s="476" t="str">
        <f>IF($J1193&lt;&gt;"",IF(VLOOKUP($J1193,INSTRUMENT_LIST!$L$10:$R$716,3,FALSE)=0,"",VLOOKUP($J1193,INSTRUMENT_LIST!$L$10:$R$716,3,FALSE)),"")</f>
        <v/>
      </c>
      <c r="N1193" s="476" t="str">
        <f>IF($J1193&lt;&gt;"",IF(VLOOKUP($J1193,INSTRUMENT_LIST!$L$10:$R$716,4,FALSE)=0,"",VLOOKUP($J1193,INSTRUMENT_LIST!$L$10:$R$716,4,FALSE)),"")&amp;" "&amp;IF($J1193&lt;&gt;"",IF(VLOOKUP($J1193,INSTRUMENT_LIST!$L$10:$R$716,5,FALSE)=0,"",SUBSTITUTE(VLOOKUP($J1193,INSTRUMENT_LIST!$L$10:$R$716,5,FALSE),"LOCAL CONTROL STATION","LCS")),"")</f>
        <v xml:space="preserve"> </v>
      </c>
      <c r="O1193" s="476" t="str">
        <f>IF($J1193&lt;&gt;"",IF(VLOOKUP($J1193,INSTRUMENT_LIST!$L$10:$R$716,6,FALSE)=0,"",VLOOKUP($J1193,INSTRUMENT_LIST!$L$10:$R$716,6,FALSE)),"")</f>
        <v/>
      </c>
      <c r="P1193" s="476" t="str">
        <f>IF($J1193&lt;&gt;"",IF(VLOOKUP($J1193,INSTRUMENT_LIST!$L$10:$R$716,7,FALSE)=0,"",VLOOKUP($J1193,INSTRUMENT_LIST!$L$10:$R$716,7,FALSE)),"")</f>
        <v/>
      </c>
      <c r="Q1193" s="476" t="str">
        <f t="shared" si="436"/>
        <v xml:space="preserve">  </v>
      </c>
      <c r="R1193" s="476"/>
      <c r="S1193" s="476"/>
      <c r="T1193" s="476"/>
      <c r="U1193" s="476"/>
      <c r="V1193" s="476"/>
      <c r="W1193" s="476"/>
      <c r="X1193" s="476"/>
      <c r="Y1193" s="476"/>
      <c r="Z1193" s="476"/>
      <c r="AA1193" s="476"/>
      <c r="AB1193" s="477" t="str">
        <f t="shared" si="433"/>
        <v>DO_1506.13</v>
      </c>
      <c r="AC1193" s="474"/>
      <c r="AD1193" s="474"/>
      <c r="AE1193" s="478" t="str">
        <f t="shared" si="434"/>
        <v>SL3-BC-RCP1</v>
      </c>
    </row>
    <row r="1194" spans="1:31" s="479" customFormat="1" ht="15" customHeight="1" x14ac:dyDescent="0.25">
      <c r="A1194" s="510" t="s">
        <v>9</v>
      </c>
      <c r="B1194" s="515" t="s">
        <v>76</v>
      </c>
      <c r="C1194" s="471">
        <v>15</v>
      </c>
      <c r="D1194" s="472" t="str">
        <f t="shared" si="435"/>
        <v>06</v>
      </c>
      <c r="E1194" s="472" t="s">
        <v>589</v>
      </c>
      <c r="F1194" s="473" t="str">
        <f>IFERROR(CONCATENATE(VLOOKUP(G1194,'LOOK-UP TABLES'!$E$9:$J$32,5,FALSE),C1194,D1194,VLOOKUP(G1194,'LOOK-UP TABLES'!$E$9:$J$32,6,FALSE),E1194),"")</f>
        <v>O_1506-14</v>
      </c>
      <c r="G1194" s="473" t="s">
        <v>1019</v>
      </c>
      <c r="H1194" s="474" t="str">
        <f>IFERROR(VLOOKUP(G1194,'LOOK-UP TABLES'!$E$9:$J$32,2,FALSE),"")</f>
        <v>DO</v>
      </c>
      <c r="I1194" s="473" t="str">
        <f>IFERROR(VLOOKUP(G1194,'LOOK-UP TABLES'!$E$9:$J$32,3,FALSE),"")</f>
        <v>120V</v>
      </c>
      <c r="J1194" s="297"/>
      <c r="K1194" s="474" t="str">
        <f t="shared" si="432"/>
        <v>SPARE</v>
      </c>
      <c r="L1194" s="475"/>
      <c r="M1194" s="476" t="str">
        <f>IF($J1194&lt;&gt;"",IF(VLOOKUP($J1194,INSTRUMENT_LIST!$L$10:$R$716,3,FALSE)=0,"",VLOOKUP($J1194,INSTRUMENT_LIST!$L$10:$R$716,3,FALSE)),"")</f>
        <v/>
      </c>
      <c r="N1194" s="476" t="str">
        <f>IF($J1194&lt;&gt;"",IF(VLOOKUP($J1194,INSTRUMENT_LIST!$L$10:$R$716,4,FALSE)=0,"",VLOOKUP($J1194,INSTRUMENT_LIST!$L$10:$R$716,4,FALSE)),"")&amp;" "&amp;IF($J1194&lt;&gt;"",IF(VLOOKUP($J1194,INSTRUMENT_LIST!$L$10:$R$716,5,FALSE)=0,"",SUBSTITUTE(VLOOKUP($J1194,INSTRUMENT_LIST!$L$10:$R$716,5,FALSE),"LOCAL CONTROL STATION","LCS")),"")</f>
        <v xml:space="preserve"> </v>
      </c>
      <c r="O1194" s="476" t="str">
        <f>IF($J1194&lt;&gt;"",IF(VLOOKUP($J1194,INSTRUMENT_LIST!$L$10:$R$716,6,FALSE)=0,"",VLOOKUP($J1194,INSTRUMENT_LIST!$L$10:$R$716,6,FALSE)),"")</f>
        <v/>
      </c>
      <c r="P1194" s="476" t="str">
        <f>IF($J1194&lt;&gt;"",IF(VLOOKUP($J1194,INSTRUMENT_LIST!$L$10:$R$716,7,FALSE)=0,"",VLOOKUP($J1194,INSTRUMENT_LIST!$L$10:$R$716,7,FALSE)),"")</f>
        <v/>
      </c>
      <c r="Q1194" s="476" t="str">
        <f t="shared" si="436"/>
        <v xml:space="preserve">  </v>
      </c>
      <c r="R1194" s="476"/>
      <c r="S1194" s="476"/>
      <c r="T1194" s="476"/>
      <c r="U1194" s="476"/>
      <c r="V1194" s="476"/>
      <c r="W1194" s="476"/>
      <c r="X1194" s="476"/>
      <c r="Y1194" s="476"/>
      <c r="Z1194" s="476"/>
      <c r="AA1194" s="476"/>
      <c r="AB1194" s="477" t="str">
        <f t="shared" si="433"/>
        <v>DO_1506.14</v>
      </c>
      <c r="AC1194" s="474"/>
      <c r="AD1194" s="474"/>
      <c r="AE1194" s="478" t="str">
        <f t="shared" si="434"/>
        <v>SL3-BC-RCP1</v>
      </c>
    </row>
    <row r="1195" spans="1:31" s="479" customFormat="1" ht="15" customHeight="1" x14ac:dyDescent="0.25">
      <c r="A1195" s="510" t="s">
        <v>9</v>
      </c>
      <c r="B1195" s="515" t="s">
        <v>76</v>
      </c>
      <c r="C1195" s="471">
        <v>15</v>
      </c>
      <c r="D1195" s="472" t="str">
        <f t="shared" si="435"/>
        <v>06</v>
      </c>
      <c r="E1195" s="472" t="s">
        <v>591</v>
      </c>
      <c r="F1195" s="473" t="str">
        <f>IFERROR(CONCATENATE(VLOOKUP(G1195,'LOOK-UP TABLES'!$E$9:$J$32,5,FALSE),C1195,D1195,VLOOKUP(G1195,'LOOK-UP TABLES'!$E$9:$J$32,6,FALSE),E1195),"")</f>
        <v>O_1506-15</v>
      </c>
      <c r="G1195" s="473" t="s">
        <v>1019</v>
      </c>
      <c r="H1195" s="474" t="str">
        <f>IFERROR(VLOOKUP(G1195,'LOOK-UP TABLES'!$E$9:$J$32,2,FALSE),"")</f>
        <v>DO</v>
      </c>
      <c r="I1195" s="473" t="str">
        <f>IFERROR(VLOOKUP(G1195,'LOOK-UP TABLES'!$E$9:$J$32,3,FALSE),"")</f>
        <v>120V</v>
      </c>
      <c r="J1195" s="297"/>
      <c r="K1195" s="474" t="str">
        <f t="shared" si="432"/>
        <v>SPARE</v>
      </c>
      <c r="L1195" s="475"/>
      <c r="M1195" s="476" t="str">
        <f>IF($J1195&lt;&gt;"",IF(VLOOKUP($J1195,INSTRUMENT_LIST!$L$10:$R$716,3,FALSE)=0,"",VLOOKUP($J1195,INSTRUMENT_LIST!$L$10:$R$716,3,FALSE)),"")</f>
        <v/>
      </c>
      <c r="N1195" s="476" t="str">
        <f>IF($J1195&lt;&gt;"",IF(VLOOKUP($J1195,INSTRUMENT_LIST!$L$10:$R$716,4,FALSE)=0,"",VLOOKUP($J1195,INSTRUMENT_LIST!$L$10:$R$716,4,FALSE)),"")&amp;" "&amp;IF($J1195&lt;&gt;"",IF(VLOOKUP($J1195,INSTRUMENT_LIST!$L$10:$R$716,5,FALSE)=0,"",SUBSTITUTE(VLOOKUP($J1195,INSTRUMENT_LIST!$L$10:$R$716,5,FALSE),"LOCAL CONTROL STATION","LCS")),"")</f>
        <v xml:space="preserve"> </v>
      </c>
      <c r="O1195" s="476" t="str">
        <f>IF($J1195&lt;&gt;"",IF(VLOOKUP($J1195,INSTRUMENT_LIST!$L$10:$R$716,6,FALSE)=0,"",VLOOKUP($J1195,INSTRUMENT_LIST!$L$10:$R$716,6,FALSE)),"")</f>
        <v/>
      </c>
      <c r="P1195" s="476" t="str">
        <f>IF($J1195&lt;&gt;"",IF(VLOOKUP($J1195,INSTRUMENT_LIST!$L$10:$R$716,7,FALSE)=0,"",VLOOKUP($J1195,INSTRUMENT_LIST!$L$10:$R$716,7,FALSE)),"")</f>
        <v/>
      </c>
      <c r="Q1195" s="476" t="str">
        <f t="shared" si="436"/>
        <v xml:space="preserve">  </v>
      </c>
      <c r="R1195" s="476"/>
      <c r="S1195" s="476"/>
      <c r="T1195" s="476"/>
      <c r="U1195" s="476"/>
      <c r="V1195" s="476"/>
      <c r="W1195" s="476"/>
      <c r="X1195" s="476"/>
      <c r="Y1195" s="476"/>
      <c r="Z1195" s="476"/>
      <c r="AA1195" s="476"/>
      <c r="AB1195" s="477" t="str">
        <f t="shared" si="433"/>
        <v>DO_1506.15</v>
      </c>
      <c r="AC1195" s="474"/>
      <c r="AD1195" s="474"/>
      <c r="AE1195" s="478" t="str">
        <f t="shared" si="434"/>
        <v>SL3-BC-RCP1</v>
      </c>
    </row>
    <row r="1196" spans="1:31" s="479" customFormat="1" ht="15" customHeight="1" x14ac:dyDescent="0.25">
      <c r="A1196" s="496" t="s">
        <v>9</v>
      </c>
      <c r="B1196" s="497" t="s">
        <v>76</v>
      </c>
      <c r="C1196" s="504">
        <v>15</v>
      </c>
      <c r="D1196" s="499" t="s">
        <v>679</v>
      </c>
      <c r="E1196" s="500"/>
      <c r="F1196" s="500"/>
      <c r="G1196" s="500" t="s">
        <v>1028</v>
      </c>
      <c r="H1196" s="501"/>
      <c r="I1196" s="500"/>
      <c r="J1196" s="502"/>
      <c r="K1196" s="525"/>
      <c r="L1196" s="503"/>
      <c r="M1196" s="501"/>
      <c r="N1196" s="501"/>
      <c r="O1196" s="500"/>
      <c r="P1196" s="500"/>
      <c r="Q1196" s="500"/>
      <c r="R1196" s="500"/>
      <c r="S1196" s="500"/>
      <c r="T1196" s="500"/>
      <c r="U1196" s="500"/>
      <c r="V1196" s="500"/>
      <c r="W1196" s="500"/>
      <c r="X1196" s="500"/>
      <c r="Y1196" s="500"/>
      <c r="Z1196" s="500"/>
      <c r="AA1196" s="500"/>
      <c r="AB1196" s="500"/>
      <c r="AC1196" s="504"/>
      <c r="AD1196" s="505"/>
      <c r="AE1196" s="478" t="str">
        <f t="shared" si="434"/>
        <v>SL3-BC-RCP1</v>
      </c>
    </row>
    <row r="1197" spans="1:31" ht="15" customHeight="1" x14ac:dyDescent="0.25">
      <c r="B1197" s="254"/>
      <c r="C1197" s="57"/>
      <c r="D1197" s="59"/>
      <c r="E1197" s="38"/>
      <c r="F1197" s="38"/>
      <c r="G1197" s="38"/>
      <c r="I1197" s="38"/>
      <c r="J1197" s="22"/>
      <c r="O1197" s="78"/>
      <c r="P1197" s="36"/>
      <c r="Q1197" s="38"/>
      <c r="R1197" s="38"/>
      <c r="S1197" s="38"/>
      <c r="T1197" s="38"/>
      <c r="U1197" s="38"/>
      <c r="V1197" s="38"/>
      <c r="W1197" s="38"/>
      <c r="X1197" s="38"/>
      <c r="Y1197" s="38"/>
      <c r="Z1197" s="38"/>
      <c r="AA1197" s="38"/>
      <c r="AB1197" s="38"/>
      <c r="AC1197" s="57"/>
      <c r="AD1197" s="57"/>
    </row>
    <row r="1198" spans="1:31" s="479" customFormat="1" ht="15" customHeight="1" x14ac:dyDescent="0.25">
      <c r="A1198" s="510" t="s">
        <v>237</v>
      </c>
      <c r="B1198" s="515" t="s">
        <v>76</v>
      </c>
      <c r="C1198" s="471">
        <v>15</v>
      </c>
      <c r="D1198" s="472" t="s">
        <v>680</v>
      </c>
      <c r="E1198" s="472" t="s">
        <v>786</v>
      </c>
      <c r="F1198" s="473" t="str">
        <f>IFERROR(CONCATENATE(VLOOKUP(G1198,'LOOK-UP TABLES'!$E$9:$J$32,5,FALSE),C1198,D1198,VLOOKUP(G1198,'LOOK-UP TABLES'!$E$9:$J$32,6,FALSE),E1198),"")</f>
        <v>O_1507-00</v>
      </c>
      <c r="G1198" s="473" t="s">
        <v>1019</v>
      </c>
      <c r="H1198" s="474" t="str">
        <f>IFERROR(VLOOKUP(G1198,'LOOK-UP TABLES'!$E$9:$J$32,2,FALSE),"")</f>
        <v>DO</v>
      </c>
      <c r="I1198" s="473" t="str">
        <f>IFERROR(VLOOKUP(G1198,'LOOK-UP TABLES'!$E$9:$J$32,3,FALSE),"")</f>
        <v>120V</v>
      </c>
      <c r="J1198" s="297"/>
      <c r="K1198" s="474" t="str">
        <f t="shared" ref="K1198:K1213" si="437">IF(J1198&lt;&gt;"",CONCATENATE(J1198,L1198),"SPARE")</f>
        <v>SPARE</v>
      </c>
      <c r="L1198" s="475"/>
      <c r="M1198" s="476" t="str">
        <f>IF($J1198&lt;&gt;"",IF(VLOOKUP($J1198,INSTRUMENT_LIST!$L$10:$R$716,3,FALSE)=0,"",VLOOKUP($J1198,INSTRUMENT_LIST!$L$10:$R$716,3,FALSE)),"")</f>
        <v/>
      </c>
      <c r="N1198" s="476" t="str">
        <f>IF($J1198&lt;&gt;"",IF(VLOOKUP($J1198,INSTRUMENT_LIST!$L$10:$R$716,4,FALSE)=0,"",VLOOKUP($J1198,INSTRUMENT_LIST!$L$10:$R$716,4,FALSE)),"")&amp;" "&amp;IF($J1198&lt;&gt;"",IF(VLOOKUP($J1198,INSTRUMENT_LIST!$L$10:$R$716,5,FALSE)=0,"",SUBSTITUTE(VLOOKUP($J1198,INSTRUMENT_LIST!$L$10:$R$716,5,FALSE),"LOCAL CONTROL STATION","LCS")),"")</f>
        <v xml:space="preserve"> </v>
      </c>
      <c r="O1198" s="476" t="str">
        <f>IF($J1198&lt;&gt;"",IF(VLOOKUP($J1198,INSTRUMENT_LIST!$L$10:$R$716,6,FALSE)=0,"",VLOOKUP($J1198,INSTRUMENT_LIST!$L$10:$R$716,6,FALSE)),"")</f>
        <v/>
      </c>
      <c r="P1198" s="476" t="str">
        <f>IF($J1198&lt;&gt;"",IF(VLOOKUP($J1198,INSTRUMENT_LIST!$L$10:$R$716,7,FALSE)=0,"",VLOOKUP($J1198,INSTRUMENT_LIST!$L$10:$R$716,7,FALSE)),"")</f>
        <v/>
      </c>
      <c r="Q1198" s="476" t="str">
        <f>CONCATENATE(M1198,IF(M1198&lt;&gt;""," ",""),N1198,IF(N1198&lt;&gt;""," ",""),O1198,IF(O1198&lt;&gt;""," ",""),P1198,IF(P1198&lt;&gt;""," ",""))</f>
        <v xml:space="preserve">  </v>
      </c>
      <c r="R1198" s="476"/>
      <c r="S1198" s="476"/>
      <c r="T1198" s="476"/>
      <c r="U1198" s="476"/>
      <c r="V1198" s="476"/>
      <c r="W1198" s="476"/>
      <c r="X1198" s="476"/>
      <c r="Y1198" s="476"/>
      <c r="Z1198" s="476"/>
      <c r="AA1198" s="476"/>
      <c r="AB1198" s="477" t="str">
        <f t="shared" ref="AB1198:AB1213" si="438">IF((OR(H1198="AI",H1198="AO")),CONCATENATE(H1198,"_",C1198,D1198,"_CH[",E1198,"]"),CONCATENATE(H1198,"_",C1198,D1198,".",E1198))</f>
        <v>DO_1507.00</v>
      </c>
      <c r="AC1198" s="474"/>
      <c r="AD1198" s="474"/>
      <c r="AE1198" s="478" t="str">
        <f t="shared" ref="AE1198:AE1214" si="439">B1198</f>
        <v>SL3-BC-RCP1</v>
      </c>
    </row>
    <row r="1199" spans="1:31" s="479" customFormat="1" ht="15" customHeight="1" x14ac:dyDescent="0.25">
      <c r="A1199" s="510" t="s">
        <v>237</v>
      </c>
      <c r="B1199" s="515" t="s">
        <v>76</v>
      </c>
      <c r="C1199" s="471">
        <v>15</v>
      </c>
      <c r="D1199" s="472" t="str">
        <f t="shared" ref="D1199:D1213" si="440">D1198</f>
        <v>07</v>
      </c>
      <c r="E1199" s="472" t="s">
        <v>645</v>
      </c>
      <c r="F1199" s="473" t="str">
        <f>IFERROR(CONCATENATE(VLOOKUP(G1199,'LOOK-UP TABLES'!$E$9:$J$32,5,FALSE),C1199,D1199,VLOOKUP(G1199,'LOOK-UP TABLES'!$E$9:$J$32,6,FALSE),E1199),"")</f>
        <v>O_1507-01</v>
      </c>
      <c r="G1199" s="473" t="s">
        <v>1019</v>
      </c>
      <c r="H1199" s="474" t="str">
        <f>IFERROR(VLOOKUP(G1199,'LOOK-UP TABLES'!$E$9:$J$32,2,FALSE),"")</f>
        <v>DO</v>
      </c>
      <c r="I1199" s="473" t="str">
        <f>IFERROR(VLOOKUP(G1199,'LOOK-UP TABLES'!$E$9:$J$32,3,FALSE),"")</f>
        <v>120V</v>
      </c>
      <c r="J1199" s="297"/>
      <c r="K1199" s="474" t="str">
        <f t="shared" si="437"/>
        <v>SPARE</v>
      </c>
      <c r="L1199" s="475"/>
      <c r="M1199" s="476" t="str">
        <f>IF($J1199&lt;&gt;"",IF(VLOOKUP($J1199,INSTRUMENT_LIST!$L$10:$R$716,3,FALSE)=0,"",VLOOKUP($J1199,INSTRUMENT_LIST!$L$10:$R$716,3,FALSE)),"")</f>
        <v/>
      </c>
      <c r="N1199" s="476" t="str">
        <f>IF($J1199&lt;&gt;"",IF(VLOOKUP($J1199,INSTRUMENT_LIST!$L$10:$R$716,4,FALSE)=0,"",VLOOKUP($J1199,INSTRUMENT_LIST!$L$10:$R$716,4,FALSE)),"")&amp;" "&amp;IF($J1199&lt;&gt;"",IF(VLOOKUP($J1199,INSTRUMENT_LIST!$L$10:$R$716,5,FALSE)=0,"",SUBSTITUTE(VLOOKUP($J1199,INSTRUMENT_LIST!$L$10:$R$716,5,FALSE),"LOCAL CONTROL STATION","LCS")),"")</f>
        <v xml:space="preserve"> </v>
      </c>
      <c r="O1199" s="476" t="str">
        <f>IF($J1199&lt;&gt;"",IF(VLOOKUP($J1199,INSTRUMENT_LIST!$L$10:$R$716,6,FALSE)=0,"",VLOOKUP($J1199,INSTRUMENT_LIST!$L$10:$R$716,6,FALSE)),"")</f>
        <v/>
      </c>
      <c r="P1199" s="476" t="str">
        <f>IF($J1199&lt;&gt;"",IF(VLOOKUP($J1199,INSTRUMENT_LIST!$L$10:$R$716,7,FALSE)=0,"",VLOOKUP($J1199,INSTRUMENT_LIST!$L$10:$R$716,7,FALSE)),"")</f>
        <v/>
      </c>
      <c r="Q1199" s="476" t="str">
        <f t="shared" ref="Q1199:Q1213" si="441">CONCATENATE(M1199,IF(M1199&lt;&gt;""," ",""),N1199,IF(N1199&lt;&gt;""," ",""),O1199,IF(O1199&lt;&gt;""," ",""),P1199,IF(P1199&lt;&gt;""," ",""))</f>
        <v xml:space="preserve">  </v>
      </c>
      <c r="R1199" s="476"/>
      <c r="S1199" s="476"/>
      <c r="T1199" s="476"/>
      <c r="U1199" s="476"/>
      <c r="V1199" s="476"/>
      <c r="W1199" s="476"/>
      <c r="X1199" s="476"/>
      <c r="Y1199" s="476"/>
      <c r="Z1199" s="476"/>
      <c r="AA1199" s="476"/>
      <c r="AB1199" s="477" t="str">
        <f t="shared" si="438"/>
        <v>DO_1507.01</v>
      </c>
      <c r="AC1199" s="474"/>
      <c r="AD1199" s="474"/>
      <c r="AE1199" s="478" t="str">
        <f t="shared" si="439"/>
        <v>SL3-BC-RCP1</v>
      </c>
    </row>
    <row r="1200" spans="1:31" s="479" customFormat="1" ht="15" customHeight="1" x14ac:dyDescent="0.25">
      <c r="A1200" s="510" t="s">
        <v>237</v>
      </c>
      <c r="B1200" s="515" t="s">
        <v>76</v>
      </c>
      <c r="C1200" s="471">
        <v>15</v>
      </c>
      <c r="D1200" s="472" t="str">
        <f t="shared" si="440"/>
        <v>07</v>
      </c>
      <c r="E1200" s="472" t="s">
        <v>660</v>
      </c>
      <c r="F1200" s="473" t="str">
        <f>IFERROR(CONCATENATE(VLOOKUP(G1200,'LOOK-UP TABLES'!$E$9:$J$32,5,FALSE),C1200,D1200,VLOOKUP(G1200,'LOOK-UP TABLES'!$E$9:$J$32,6,FALSE),E1200),"")</f>
        <v>O_1507-02</v>
      </c>
      <c r="G1200" s="473" t="s">
        <v>1019</v>
      </c>
      <c r="H1200" s="474" t="str">
        <f>IFERROR(VLOOKUP(G1200,'LOOK-UP TABLES'!$E$9:$J$32,2,FALSE),"")</f>
        <v>DO</v>
      </c>
      <c r="I1200" s="473" t="str">
        <f>IFERROR(VLOOKUP(G1200,'LOOK-UP TABLES'!$E$9:$J$32,3,FALSE),"")</f>
        <v>120V</v>
      </c>
      <c r="J1200" s="297"/>
      <c r="K1200" s="474" t="str">
        <f t="shared" si="437"/>
        <v>SPARE</v>
      </c>
      <c r="L1200" s="475"/>
      <c r="M1200" s="476" t="str">
        <f>IF($J1200&lt;&gt;"",IF(VLOOKUP($J1200,INSTRUMENT_LIST!$L$10:$R$716,3,FALSE)=0,"",VLOOKUP($J1200,INSTRUMENT_LIST!$L$10:$R$716,3,FALSE)),"")</f>
        <v/>
      </c>
      <c r="N1200" s="476" t="str">
        <f>IF($J1200&lt;&gt;"",IF(VLOOKUP($J1200,INSTRUMENT_LIST!$L$10:$R$716,4,FALSE)=0,"",VLOOKUP($J1200,INSTRUMENT_LIST!$L$10:$R$716,4,FALSE)),"")&amp;" "&amp;IF($J1200&lt;&gt;"",IF(VLOOKUP($J1200,INSTRUMENT_LIST!$L$10:$R$716,5,FALSE)=0,"",SUBSTITUTE(VLOOKUP($J1200,INSTRUMENT_LIST!$L$10:$R$716,5,FALSE),"LOCAL CONTROL STATION","LCS")),"")</f>
        <v xml:space="preserve"> </v>
      </c>
      <c r="O1200" s="476" t="str">
        <f>IF($J1200&lt;&gt;"",IF(VLOOKUP($J1200,INSTRUMENT_LIST!$L$10:$R$716,6,FALSE)=0,"",VLOOKUP($J1200,INSTRUMENT_LIST!$L$10:$R$716,6,FALSE)),"")</f>
        <v/>
      </c>
      <c r="P1200" s="476" t="str">
        <f>IF($J1200&lt;&gt;"",IF(VLOOKUP($J1200,INSTRUMENT_LIST!$L$10:$R$716,7,FALSE)=0,"",VLOOKUP($J1200,INSTRUMENT_LIST!$L$10:$R$716,7,FALSE)),"")</f>
        <v/>
      </c>
      <c r="Q1200" s="476" t="str">
        <f t="shared" si="441"/>
        <v xml:space="preserve">  </v>
      </c>
      <c r="R1200" s="476"/>
      <c r="S1200" s="476"/>
      <c r="T1200" s="476"/>
      <c r="U1200" s="476"/>
      <c r="V1200" s="476"/>
      <c r="W1200" s="476"/>
      <c r="X1200" s="476"/>
      <c r="Y1200" s="476"/>
      <c r="Z1200" s="476"/>
      <c r="AA1200" s="476"/>
      <c r="AB1200" s="477" t="str">
        <f t="shared" si="438"/>
        <v>DO_1507.02</v>
      </c>
      <c r="AC1200" s="474"/>
      <c r="AD1200" s="474"/>
      <c r="AE1200" s="478" t="str">
        <f t="shared" si="439"/>
        <v>SL3-BC-RCP1</v>
      </c>
    </row>
    <row r="1201" spans="1:31" s="479" customFormat="1" ht="15" customHeight="1" x14ac:dyDescent="0.25">
      <c r="A1201" s="510" t="s">
        <v>237</v>
      </c>
      <c r="B1201" s="515" t="s">
        <v>76</v>
      </c>
      <c r="C1201" s="471">
        <v>15</v>
      </c>
      <c r="D1201" s="472" t="str">
        <f t="shared" si="440"/>
        <v>07</v>
      </c>
      <c r="E1201" s="472" t="s">
        <v>661</v>
      </c>
      <c r="F1201" s="473" t="str">
        <f>IFERROR(CONCATENATE(VLOOKUP(G1201,'LOOK-UP TABLES'!$E$9:$J$32,5,FALSE),C1201,D1201,VLOOKUP(G1201,'LOOK-UP TABLES'!$E$9:$J$32,6,FALSE),E1201),"")</f>
        <v>O_1507-03</v>
      </c>
      <c r="G1201" s="473" t="s">
        <v>1019</v>
      </c>
      <c r="H1201" s="474" t="str">
        <f>IFERROR(VLOOKUP(G1201,'LOOK-UP TABLES'!$E$9:$J$32,2,FALSE),"")</f>
        <v>DO</v>
      </c>
      <c r="I1201" s="473" t="str">
        <f>IFERROR(VLOOKUP(G1201,'LOOK-UP TABLES'!$E$9:$J$32,3,FALSE),"")</f>
        <v>120V</v>
      </c>
      <c r="J1201" s="297"/>
      <c r="K1201" s="474" t="str">
        <f t="shared" si="437"/>
        <v>SPARE</v>
      </c>
      <c r="L1201" s="475"/>
      <c r="M1201" s="476" t="str">
        <f>IF($J1201&lt;&gt;"",IF(VLOOKUP($J1201,INSTRUMENT_LIST!$L$10:$R$716,3,FALSE)=0,"",VLOOKUP($J1201,INSTRUMENT_LIST!$L$10:$R$716,3,FALSE)),"")</f>
        <v/>
      </c>
      <c r="N1201" s="476" t="str">
        <f>IF($J1201&lt;&gt;"",IF(VLOOKUP($J1201,INSTRUMENT_LIST!$L$10:$R$716,4,FALSE)=0,"",VLOOKUP($J1201,INSTRUMENT_LIST!$L$10:$R$716,4,FALSE)),"")&amp;" "&amp;IF($J1201&lt;&gt;"",IF(VLOOKUP($J1201,INSTRUMENT_LIST!$L$10:$R$716,5,FALSE)=0,"",SUBSTITUTE(VLOOKUP($J1201,INSTRUMENT_LIST!$L$10:$R$716,5,FALSE),"LOCAL CONTROL STATION","LCS")),"")</f>
        <v xml:space="preserve"> </v>
      </c>
      <c r="O1201" s="476" t="str">
        <f>IF($J1201&lt;&gt;"",IF(VLOOKUP($J1201,INSTRUMENT_LIST!$L$10:$R$716,6,FALSE)=0,"",VLOOKUP($J1201,INSTRUMENT_LIST!$L$10:$R$716,6,FALSE)),"")</f>
        <v/>
      </c>
      <c r="P1201" s="476" t="str">
        <f>IF($J1201&lt;&gt;"",IF(VLOOKUP($J1201,INSTRUMENT_LIST!$L$10:$R$716,7,FALSE)=0,"",VLOOKUP($J1201,INSTRUMENT_LIST!$L$10:$R$716,7,FALSE)),"")</f>
        <v/>
      </c>
      <c r="Q1201" s="476" t="str">
        <f t="shared" si="441"/>
        <v xml:space="preserve">  </v>
      </c>
      <c r="R1201" s="476"/>
      <c r="S1201" s="476"/>
      <c r="T1201" s="476"/>
      <c r="U1201" s="476"/>
      <c r="V1201" s="476"/>
      <c r="W1201" s="476"/>
      <c r="X1201" s="476"/>
      <c r="Y1201" s="476"/>
      <c r="Z1201" s="476"/>
      <c r="AA1201" s="476"/>
      <c r="AB1201" s="477" t="str">
        <f t="shared" si="438"/>
        <v>DO_1507.03</v>
      </c>
      <c r="AC1201" s="474"/>
      <c r="AD1201" s="474"/>
      <c r="AE1201" s="478" t="str">
        <f t="shared" si="439"/>
        <v>SL3-BC-RCP1</v>
      </c>
    </row>
    <row r="1202" spans="1:31" s="479" customFormat="1" ht="15" customHeight="1" x14ac:dyDescent="0.25">
      <c r="A1202" s="510" t="s">
        <v>237</v>
      </c>
      <c r="B1202" s="515" t="s">
        <v>76</v>
      </c>
      <c r="C1202" s="471">
        <v>15</v>
      </c>
      <c r="D1202" s="472" t="str">
        <f t="shared" si="440"/>
        <v>07</v>
      </c>
      <c r="E1202" s="472" t="s">
        <v>676</v>
      </c>
      <c r="F1202" s="473" t="str">
        <f>IFERROR(CONCATENATE(VLOOKUP(G1202,'LOOK-UP TABLES'!$E$9:$J$32,5,FALSE),C1202,D1202,VLOOKUP(G1202,'LOOK-UP TABLES'!$E$9:$J$32,6,FALSE),E1202),"")</f>
        <v>O_1507-04</v>
      </c>
      <c r="G1202" s="473" t="s">
        <v>1019</v>
      </c>
      <c r="H1202" s="474" t="str">
        <f>IFERROR(VLOOKUP(G1202,'LOOK-UP TABLES'!$E$9:$J$32,2,FALSE),"")</f>
        <v>DO</v>
      </c>
      <c r="I1202" s="473" t="str">
        <f>IFERROR(VLOOKUP(G1202,'LOOK-UP TABLES'!$E$9:$J$32,3,FALSE),"")</f>
        <v>120V</v>
      </c>
      <c r="J1202" s="297"/>
      <c r="K1202" s="474" t="str">
        <f t="shared" si="437"/>
        <v>SPARE</v>
      </c>
      <c r="L1202" s="475"/>
      <c r="M1202" s="476" t="str">
        <f>IF($J1202&lt;&gt;"",IF(VLOOKUP($J1202,INSTRUMENT_LIST!$L$10:$R$716,3,FALSE)=0,"",VLOOKUP($J1202,INSTRUMENT_LIST!$L$10:$R$716,3,FALSE)),"")</f>
        <v/>
      </c>
      <c r="N1202" s="476" t="str">
        <f>IF($J1202&lt;&gt;"",IF(VLOOKUP($J1202,INSTRUMENT_LIST!$L$10:$R$716,4,FALSE)=0,"",VLOOKUP($J1202,INSTRUMENT_LIST!$L$10:$R$716,4,FALSE)),"")&amp;" "&amp;IF($J1202&lt;&gt;"",IF(VLOOKUP($J1202,INSTRUMENT_LIST!$L$10:$R$716,5,FALSE)=0,"",SUBSTITUTE(VLOOKUP($J1202,INSTRUMENT_LIST!$L$10:$R$716,5,FALSE),"LOCAL CONTROL STATION","LCS")),"")</f>
        <v xml:space="preserve"> </v>
      </c>
      <c r="O1202" s="476" t="str">
        <f>IF($J1202&lt;&gt;"",IF(VLOOKUP($J1202,INSTRUMENT_LIST!$L$10:$R$716,6,FALSE)=0,"",VLOOKUP($J1202,INSTRUMENT_LIST!$L$10:$R$716,6,FALSE)),"")</f>
        <v/>
      </c>
      <c r="P1202" s="476" t="str">
        <f>IF($J1202&lt;&gt;"",IF(VLOOKUP($J1202,INSTRUMENT_LIST!$L$10:$R$716,7,FALSE)=0,"",VLOOKUP($J1202,INSTRUMENT_LIST!$L$10:$R$716,7,FALSE)),"")</f>
        <v/>
      </c>
      <c r="Q1202" s="476" t="str">
        <f t="shared" si="441"/>
        <v xml:space="preserve">  </v>
      </c>
      <c r="R1202" s="476"/>
      <c r="S1202" s="476"/>
      <c r="T1202" s="476"/>
      <c r="U1202" s="476"/>
      <c r="V1202" s="476"/>
      <c r="W1202" s="476"/>
      <c r="X1202" s="476"/>
      <c r="Y1202" s="476"/>
      <c r="Z1202" s="476"/>
      <c r="AA1202" s="476"/>
      <c r="AB1202" s="477" t="str">
        <f t="shared" si="438"/>
        <v>DO_1507.04</v>
      </c>
      <c r="AC1202" s="474"/>
      <c r="AD1202" s="474"/>
      <c r="AE1202" s="478" t="str">
        <f t="shared" si="439"/>
        <v>SL3-BC-RCP1</v>
      </c>
    </row>
    <row r="1203" spans="1:31" s="479" customFormat="1" ht="15" customHeight="1" x14ac:dyDescent="0.25">
      <c r="A1203" s="510" t="s">
        <v>237</v>
      </c>
      <c r="B1203" s="515" t="s">
        <v>76</v>
      </c>
      <c r="C1203" s="471">
        <v>15</v>
      </c>
      <c r="D1203" s="472" t="str">
        <f t="shared" si="440"/>
        <v>07</v>
      </c>
      <c r="E1203" s="472" t="s">
        <v>678</v>
      </c>
      <c r="F1203" s="473" t="str">
        <f>IFERROR(CONCATENATE(VLOOKUP(G1203,'LOOK-UP TABLES'!$E$9:$J$32,5,FALSE),C1203,D1203,VLOOKUP(G1203,'LOOK-UP TABLES'!$E$9:$J$32,6,FALSE),E1203),"")</f>
        <v>O_1507-05</v>
      </c>
      <c r="G1203" s="473" t="s">
        <v>1019</v>
      </c>
      <c r="H1203" s="474" t="str">
        <f>IFERROR(VLOOKUP(G1203,'LOOK-UP TABLES'!$E$9:$J$32,2,FALSE),"")</f>
        <v>DO</v>
      </c>
      <c r="I1203" s="473" t="str">
        <f>IFERROR(VLOOKUP(G1203,'LOOK-UP TABLES'!$E$9:$J$32,3,FALSE),"")</f>
        <v>120V</v>
      </c>
      <c r="J1203" s="297"/>
      <c r="K1203" s="474" t="str">
        <f t="shared" si="437"/>
        <v>SPARE</v>
      </c>
      <c r="L1203" s="475"/>
      <c r="M1203" s="476" t="str">
        <f>IF($J1203&lt;&gt;"",IF(VLOOKUP($J1203,INSTRUMENT_LIST!$L$10:$R$716,3,FALSE)=0,"",VLOOKUP($J1203,INSTRUMENT_LIST!$L$10:$R$716,3,FALSE)),"")</f>
        <v/>
      </c>
      <c r="N1203" s="476" t="str">
        <f>IF($J1203&lt;&gt;"",IF(VLOOKUP($J1203,INSTRUMENT_LIST!$L$10:$R$716,4,FALSE)=0,"",VLOOKUP($J1203,INSTRUMENT_LIST!$L$10:$R$716,4,FALSE)),"")&amp;" "&amp;IF($J1203&lt;&gt;"",IF(VLOOKUP($J1203,INSTRUMENT_LIST!$L$10:$R$716,5,FALSE)=0,"",SUBSTITUTE(VLOOKUP($J1203,INSTRUMENT_LIST!$L$10:$R$716,5,FALSE),"LOCAL CONTROL STATION","LCS")),"")</f>
        <v xml:space="preserve"> </v>
      </c>
      <c r="O1203" s="476" t="str">
        <f>IF($J1203&lt;&gt;"",IF(VLOOKUP($J1203,INSTRUMENT_LIST!$L$10:$R$716,6,FALSE)=0,"",VLOOKUP($J1203,INSTRUMENT_LIST!$L$10:$R$716,6,FALSE)),"")</f>
        <v/>
      </c>
      <c r="P1203" s="476" t="str">
        <f>IF($J1203&lt;&gt;"",IF(VLOOKUP($J1203,INSTRUMENT_LIST!$L$10:$R$716,7,FALSE)=0,"",VLOOKUP($J1203,INSTRUMENT_LIST!$L$10:$R$716,7,FALSE)),"")</f>
        <v/>
      </c>
      <c r="Q1203" s="476" t="str">
        <f t="shared" si="441"/>
        <v xml:space="preserve">  </v>
      </c>
      <c r="R1203" s="476"/>
      <c r="S1203" s="476"/>
      <c r="T1203" s="476"/>
      <c r="U1203" s="476"/>
      <c r="V1203" s="476"/>
      <c r="W1203" s="476"/>
      <c r="X1203" s="476"/>
      <c r="Y1203" s="476"/>
      <c r="Z1203" s="476"/>
      <c r="AA1203" s="476"/>
      <c r="AB1203" s="477" t="str">
        <f t="shared" si="438"/>
        <v>DO_1507.05</v>
      </c>
      <c r="AC1203" s="474"/>
      <c r="AD1203" s="474"/>
      <c r="AE1203" s="478" t="str">
        <f t="shared" si="439"/>
        <v>SL3-BC-RCP1</v>
      </c>
    </row>
    <row r="1204" spans="1:31" s="479" customFormat="1" ht="15" customHeight="1" x14ac:dyDescent="0.25">
      <c r="A1204" s="510" t="s">
        <v>9</v>
      </c>
      <c r="B1204" s="515" t="s">
        <v>76</v>
      </c>
      <c r="C1204" s="471">
        <v>15</v>
      </c>
      <c r="D1204" s="472" t="str">
        <f t="shared" si="440"/>
        <v>07</v>
      </c>
      <c r="E1204" s="472" t="s">
        <v>679</v>
      </c>
      <c r="F1204" s="473" t="str">
        <f>IFERROR(CONCATENATE(VLOOKUP(G1204,'LOOK-UP TABLES'!$E$9:$J$32,5,FALSE),C1204,D1204,VLOOKUP(G1204,'LOOK-UP TABLES'!$E$9:$J$32,6,FALSE),E1204),"")</f>
        <v>O_1507-06</v>
      </c>
      <c r="G1204" s="473" t="s">
        <v>1019</v>
      </c>
      <c r="H1204" s="474" t="str">
        <f>IFERROR(VLOOKUP(G1204,'LOOK-UP TABLES'!$E$9:$J$32,2,FALSE),"")</f>
        <v>DO</v>
      </c>
      <c r="I1204" s="473" t="str">
        <f>IFERROR(VLOOKUP(G1204,'LOOK-UP TABLES'!$E$9:$J$32,3,FALSE),"")</f>
        <v>120V</v>
      </c>
      <c r="J1204" s="297"/>
      <c r="K1204" s="474" t="str">
        <f t="shared" si="437"/>
        <v>SPARE</v>
      </c>
      <c r="L1204" s="475"/>
      <c r="M1204" s="476" t="str">
        <f>IF($J1204&lt;&gt;"",IF(VLOOKUP($J1204,INSTRUMENT_LIST!$L$10:$R$716,3,FALSE)=0,"",VLOOKUP($J1204,INSTRUMENT_LIST!$L$10:$R$716,3,FALSE)),"")</f>
        <v/>
      </c>
      <c r="N1204" s="476" t="str">
        <f>IF($J1204&lt;&gt;"",IF(VLOOKUP($J1204,INSTRUMENT_LIST!$L$10:$R$716,4,FALSE)=0,"",VLOOKUP($J1204,INSTRUMENT_LIST!$L$10:$R$716,4,FALSE)),"")&amp;" "&amp;IF($J1204&lt;&gt;"",IF(VLOOKUP($J1204,INSTRUMENT_LIST!$L$10:$R$716,5,FALSE)=0,"",SUBSTITUTE(VLOOKUP($J1204,INSTRUMENT_LIST!$L$10:$R$716,5,FALSE),"LOCAL CONTROL STATION","LCS")),"")</f>
        <v xml:space="preserve"> </v>
      </c>
      <c r="O1204" s="476" t="str">
        <f>IF($J1204&lt;&gt;"",IF(VLOOKUP($J1204,INSTRUMENT_LIST!$L$10:$R$716,6,FALSE)=0,"",VLOOKUP($J1204,INSTRUMENT_LIST!$L$10:$R$716,6,FALSE)),"")</f>
        <v/>
      </c>
      <c r="P1204" s="476" t="str">
        <f>IF($J1204&lt;&gt;"",IF(VLOOKUP($J1204,INSTRUMENT_LIST!$L$10:$R$716,7,FALSE)=0,"",VLOOKUP($J1204,INSTRUMENT_LIST!$L$10:$R$716,7,FALSE)),"")</f>
        <v/>
      </c>
      <c r="Q1204" s="476" t="str">
        <f t="shared" si="441"/>
        <v xml:space="preserve">  </v>
      </c>
      <c r="R1204" s="476"/>
      <c r="S1204" s="476"/>
      <c r="T1204" s="476"/>
      <c r="U1204" s="476"/>
      <c r="V1204" s="476"/>
      <c r="W1204" s="476"/>
      <c r="X1204" s="476"/>
      <c r="Y1204" s="476"/>
      <c r="Z1204" s="476"/>
      <c r="AA1204" s="476"/>
      <c r="AB1204" s="477" t="str">
        <f t="shared" si="438"/>
        <v>DO_1507.06</v>
      </c>
      <c r="AC1204" s="474"/>
      <c r="AD1204" s="474"/>
      <c r="AE1204" s="478" t="str">
        <f t="shared" si="439"/>
        <v>SL3-BC-RCP1</v>
      </c>
    </row>
    <row r="1205" spans="1:31" s="479" customFormat="1" ht="15" customHeight="1" x14ac:dyDescent="0.25">
      <c r="A1205" s="510" t="s">
        <v>9</v>
      </c>
      <c r="B1205" s="515" t="s">
        <v>76</v>
      </c>
      <c r="C1205" s="471">
        <v>15</v>
      </c>
      <c r="D1205" s="472" t="str">
        <f t="shared" si="440"/>
        <v>07</v>
      </c>
      <c r="E1205" s="472" t="s">
        <v>680</v>
      </c>
      <c r="F1205" s="473" t="str">
        <f>IFERROR(CONCATENATE(VLOOKUP(G1205,'LOOK-UP TABLES'!$E$9:$J$32,5,FALSE),C1205,D1205,VLOOKUP(G1205,'LOOK-UP TABLES'!$E$9:$J$32,6,FALSE),E1205),"")</f>
        <v>O_1507-07</v>
      </c>
      <c r="G1205" s="473" t="s">
        <v>1019</v>
      </c>
      <c r="H1205" s="474" t="str">
        <f>IFERROR(VLOOKUP(G1205,'LOOK-UP TABLES'!$E$9:$J$32,2,FALSE),"")</f>
        <v>DO</v>
      </c>
      <c r="I1205" s="473" t="str">
        <f>IFERROR(VLOOKUP(G1205,'LOOK-UP TABLES'!$E$9:$J$32,3,FALSE),"")</f>
        <v>120V</v>
      </c>
      <c r="J1205" s="493"/>
      <c r="K1205" s="474" t="str">
        <f t="shared" si="437"/>
        <v>SPARE</v>
      </c>
      <c r="L1205" s="475"/>
      <c r="M1205" s="476" t="str">
        <f>IF($J1205&lt;&gt;"",IF(VLOOKUP($J1205,INSTRUMENT_LIST!$L$10:$R$716,3,FALSE)=0,"",VLOOKUP($J1205,INSTRUMENT_LIST!$L$10:$R$716,3,FALSE)),"")</f>
        <v/>
      </c>
      <c r="N1205" s="476" t="str">
        <f>IF($J1205&lt;&gt;"",IF(VLOOKUP($J1205,INSTRUMENT_LIST!$L$10:$R$716,4,FALSE)=0,"",VLOOKUP($J1205,INSTRUMENT_LIST!$L$10:$R$716,4,FALSE)),"")&amp;" "&amp;IF($J1205&lt;&gt;"",IF(VLOOKUP($J1205,INSTRUMENT_LIST!$L$10:$R$716,5,FALSE)=0,"",SUBSTITUTE(VLOOKUP($J1205,INSTRUMENT_LIST!$L$10:$R$716,5,FALSE),"LOCAL CONTROL STATION","LCS")),"")</f>
        <v xml:space="preserve"> </v>
      </c>
      <c r="O1205" s="476" t="str">
        <f>IF($J1205&lt;&gt;"",IF(VLOOKUP($J1205,INSTRUMENT_LIST!$L$10:$R$716,6,FALSE)=0,"",VLOOKUP($J1205,INSTRUMENT_LIST!$L$10:$R$716,6,FALSE)),"")</f>
        <v/>
      </c>
      <c r="P1205" s="476" t="str">
        <f>IF($J1205&lt;&gt;"",IF(VLOOKUP($J1205,INSTRUMENT_LIST!$L$10:$R$716,7,FALSE)=0,"",VLOOKUP($J1205,INSTRUMENT_LIST!$L$10:$R$716,7,FALSE)),"")</f>
        <v/>
      </c>
      <c r="Q1205" s="476" t="str">
        <f t="shared" si="441"/>
        <v xml:space="preserve">  </v>
      </c>
      <c r="R1205" s="476"/>
      <c r="S1205" s="476"/>
      <c r="T1205" s="476"/>
      <c r="U1205" s="476"/>
      <c r="V1205" s="476"/>
      <c r="W1205" s="476"/>
      <c r="X1205" s="476"/>
      <c r="Y1205" s="476"/>
      <c r="Z1205" s="476"/>
      <c r="AA1205" s="476"/>
      <c r="AB1205" s="477" t="str">
        <f t="shared" si="438"/>
        <v>DO_1507.07</v>
      </c>
      <c r="AC1205" s="474"/>
      <c r="AD1205" s="474"/>
      <c r="AE1205" s="478" t="str">
        <f t="shared" si="439"/>
        <v>SL3-BC-RCP1</v>
      </c>
    </row>
    <row r="1206" spans="1:31" s="479" customFormat="1" ht="15" customHeight="1" x14ac:dyDescent="0.25">
      <c r="A1206" s="510" t="s">
        <v>9</v>
      </c>
      <c r="B1206" s="515" t="s">
        <v>76</v>
      </c>
      <c r="C1206" s="471">
        <v>15</v>
      </c>
      <c r="D1206" s="472" t="str">
        <f t="shared" si="440"/>
        <v>07</v>
      </c>
      <c r="E1206" s="472" t="s">
        <v>682</v>
      </c>
      <c r="F1206" s="473" t="str">
        <f>IFERROR(CONCATENATE(VLOOKUP(G1206,'LOOK-UP TABLES'!$E$9:$J$32,5,FALSE),C1206,D1206,VLOOKUP(G1206,'LOOK-UP TABLES'!$E$9:$J$32,6,FALSE),E1206),"")</f>
        <v>O_1507-08</v>
      </c>
      <c r="G1206" s="473" t="s">
        <v>1019</v>
      </c>
      <c r="H1206" s="474" t="str">
        <f>IFERROR(VLOOKUP(G1206,'LOOK-UP TABLES'!$E$9:$J$32,2,FALSE),"")</f>
        <v>DO</v>
      </c>
      <c r="I1206" s="473" t="str">
        <f>IFERROR(VLOOKUP(G1206,'LOOK-UP TABLES'!$E$9:$J$32,3,FALSE),"")</f>
        <v>120V</v>
      </c>
      <c r="J1206" s="297"/>
      <c r="K1206" s="474" t="str">
        <f t="shared" si="437"/>
        <v>SPARE</v>
      </c>
      <c r="L1206" s="475"/>
      <c r="M1206" s="476" t="str">
        <f>IF($J1206&lt;&gt;"",IF(VLOOKUP($J1206,INSTRUMENT_LIST!$L$10:$R$716,3,FALSE)=0,"",VLOOKUP($J1206,INSTRUMENT_LIST!$L$10:$R$716,3,FALSE)),"")</f>
        <v/>
      </c>
      <c r="N1206" s="476" t="str">
        <f>IF($J1206&lt;&gt;"",IF(VLOOKUP($J1206,INSTRUMENT_LIST!$L$10:$R$716,4,FALSE)=0,"",VLOOKUP($J1206,INSTRUMENT_LIST!$L$10:$R$716,4,FALSE)),"")&amp;" "&amp;IF($J1206&lt;&gt;"",IF(VLOOKUP($J1206,INSTRUMENT_LIST!$L$10:$R$716,5,FALSE)=0,"",SUBSTITUTE(VLOOKUP($J1206,INSTRUMENT_LIST!$L$10:$R$716,5,FALSE),"LOCAL CONTROL STATION","LCS")),"")</f>
        <v xml:space="preserve"> </v>
      </c>
      <c r="O1206" s="476" t="str">
        <f>IF($J1206&lt;&gt;"",IF(VLOOKUP($J1206,INSTRUMENT_LIST!$L$10:$R$716,6,FALSE)=0,"",VLOOKUP($J1206,INSTRUMENT_LIST!$L$10:$R$716,6,FALSE)),"")</f>
        <v/>
      </c>
      <c r="P1206" s="476" t="str">
        <f>IF($J1206&lt;&gt;"",IF(VLOOKUP($J1206,INSTRUMENT_LIST!$L$10:$R$716,7,FALSE)=0,"",VLOOKUP($J1206,INSTRUMENT_LIST!$L$10:$R$716,7,FALSE)),"")</f>
        <v/>
      </c>
      <c r="Q1206" s="476" t="str">
        <f t="shared" si="441"/>
        <v xml:space="preserve">  </v>
      </c>
      <c r="R1206" s="476"/>
      <c r="S1206" s="476"/>
      <c r="T1206" s="476"/>
      <c r="U1206" s="476"/>
      <c r="V1206" s="476"/>
      <c r="W1206" s="476"/>
      <c r="X1206" s="476"/>
      <c r="Y1206" s="476"/>
      <c r="Z1206" s="476"/>
      <c r="AA1206" s="476"/>
      <c r="AB1206" s="477" t="str">
        <f t="shared" si="438"/>
        <v>DO_1507.08</v>
      </c>
      <c r="AC1206" s="474"/>
      <c r="AD1206" s="474"/>
      <c r="AE1206" s="478" t="str">
        <f t="shared" si="439"/>
        <v>SL3-BC-RCP1</v>
      </c>
    </row>
    <row r="1207" spans="1:31" s="479" customFormat="1" ht="15" customHeight="1" x14ac:dyDescent="0.25">
      <c r="A1207" s="510" t="s">
        <v>9</v>
      </c>
      <c r="B1207" s="515" t="s">
        <v>76</v>
      </c>
      <c r="C1207" s="471">
        <v>15</v>
      </c>
      <c r="D1207" s="472" t="str">
        <f t="shared" si="440"/>
        <v>07</v>
      </c>
      <c r="E1207" s="472" t="s">
        <v>683</v>
      </c>
      <c r="F1207" s="473" t="str">
        <f>IFERROR(CONCATENATE(VLOOKUP(G1207,'LOOK-UP TABLES'!$E$9:$J$32,5,FALSE),C1207,D1207,VLOOKUP(G1207,'LOOK-UP TABLES'!$E$9:$J$32,6,FALSE),E1207),"")</f>
        <v>O_1507-09</v>
      </c>
      <c r="G1207" s="473" t="s">
        <v>1019</v>
      </c>
      <c r="H1207" s="474" t="str">
        <f>IFERROR(VLOOKUP(G1207,'LOOK-UP TABLES'!$E$9:$J$32,2,FALSE),"")</f>
        <v>DO</v>
      </c>
      <c r="I1207" s="473" t="str">
        <f>IFERROR(VLOOKUP(G1207,'LOOK-UP TABLES'!$E$9:$J$32,3,FALSE),"")</f>
        <v>120V</v>
      </c>
      <c r="J1207" s="297"/>
      <c r="K1207" s="474" t="str">
        <f t="shared" si="437"/>
        <v>SPARE</v>
      </c>
      <c r="L1207" s="475"/>
      <c r="M1207" s="476" t="str">
        <f>IF($J1207&lt;&gt;"",IF(VLOOKUP($J1207,INSTRUMENT_LIST!$L$10:$R$716,3,FALSE)=0,"",VLOOKUP($J1207,INSTRUMENT_LIST!$L$10:$R$716,3,FALSE)),"")</f>
        <v/>
      </c>
      <c r="N1207" s="476" t="str">
        <f>IF($J1207&lt;&gt;"",IF(VLOOKUP($J1207,INSTRUMENT_LIST!$L$10:$R$716,4,FALSE)=0,"",VLOOKUP($J1207,INSTRUMENT_LIST!$L$10:$R$716,4,FALSE)),"")&amp;" "&amp;IF($J1207&lt;&gt;"",IF(VLOOKUP($J1207,INSTRUMENT_LIST!$L$10:$R$716,5,FALSE)=0,"",SUBSTITUTE(VLOOKUP($J1207,INSTRUMENT_LIST!$L$10:$R$716,5,FALSE),"LOCAL CONTROL STATION","LCS")),"")</f>
        <v xml:space="preserve"> </v>
      </c>
      <c r="O1207" s="476" t="str">
        <f>IF($J1207&lt;&gt;"",IF(VLOOKUP($J1207,INSTRUMENT_LIST!$L$10:$R$716,6,FALSE)=0,"",VLOOKUP($J1207,INSTRUMENT_LIST!$L$10:$R$716,6,FALSE)),"")</f>
        <v/>
      </c>
      <c r="P1207" s="476" t="str">
        <f>IF($J1207&lt;&gt;"",IF(VLOOKUP($J1207,INSTRUMENT_LIST!$L$10:$R$716,7,FALSE)=0,"",VLOOKUP($J1207,INSTRUMENT_LIST!$L$10:$R$716,7,FALSE)),"")</f>
        <v/>
      </c>
      <c r="Q1207" s="476" t="str">
        <f t="shared" si="441"/>
        <v xml:space="preserve">  </v>
      </c>
      <c r="R1207" s="476"/>
      <c r="S1207" s="476"/>
      <c r="T1207" s="476"/>
      <c r="U1207" s="476"/>
      <c r="V1207" s="476"/>
      <c r="W1207" s="476"/>
      <c r="X1207" s="476"/>
      <c r="Y1207" s="476"/>
      <c r="Z1207" s="476"/>
      <c r="AA1207" s="476"/>
      <c r="AB1207" s="477" t="str">
        <f t="shared" si="438"/>
        <v>DO_1507.09</v>
      </c>
      <c r="AC1207" s="474"/>
      <c r="AD1207" s="474"/>
      <c r="AE1207" s="478" t="str">
        <f t="shared" si="439"/>
        <v>SL3-BC-RCP1</v>
      </c>
    </row>
    <row r="1208" spans="1:31" s="479" customFormat="1" ht="15" customHeight="1" x14ac:dyDescent="0.25">
      <c r="A1208" s="510" t="s">
        <v>9</v>
      </c>
      <c r="B1208" s="515" t="s">
        <v>76</v>
      </c>
      <c r="C1208" s="471">
        <v>15</v>
      </c>
      <c r="D1208" s="472" t="str">
        <f t="shared" si="440"/>
        <v>07</v>
      </c>
      <c r="E1208" s="472" t="s">
        <v>582</v>
      </c>
      <c r="F1208" s="473" t="str">
        <f>IFERROR(CONCATENATE(VLOOKUP(G1208,'LOOK-UP TABLES'!$E$9:$J$32,5,FALSE),C1208,D1208,VLOOKUP(G1208,'LOOK-UP TABLES'!$E$9:$J$32,6,FALSE),E1208),"")</f>
        <v>O_1507-10</v>
      </c>
      <c r="G1208" s="473" t="s">
        <v>1019</v>
      </c>
      <c r="H1208" s="474" t="str">
        <f>IFERROR(VLOOKUP(G1208,'LOOK-UP TABLES'!$E$9:$J$32,2,FALSE),"")</f>
        <v>DO</v>
      </c>
      <c r="I1208" s="473" t="str">
        <f>IFERROR(VLOOKUP(G1208,'LOOK-UP TABLES'!$E$9:$J$32,3,FALSE),"")</f>
        <v>120V</v>
      </c>
      <c r="J1208" s="297"/>
      <c r="K1208" s="474" t="str">
        <f t="shared" si="437"/>
        <v>SPARE</v>
      </c>
      <c r="L1208" s="475"/>
      <c r="M1208" s="476" t="str">
        <f>IF($J1208&lt;&gt;"",IF(VLOOKUP($J1208,INSTRUMENT_LIST!$L$10:$R$716,3,FALSE)=0,"",VLOOKUP($J1208,INSTRUMENT_LIST!$L$10:$R$716,3,FALSE)),"")</f>
        <v/>
      </c>
      <c r="N1208" s="476" t="str">
        <f>IF($J1208&lt;&gt;"",IF(VLOOKUP($J1208,INSTRUMENT_LIST!$L$10:$R$716,4,FALSE)=0,"",VLOOKUP($J1208,INSTRUMENT_LIST!$L$10:$R$716,4,FALSE)),"")&amp;" "&amp;IF($J1208&lt;&gt;"",IF(VLOOKUP($J1208,INSTRUMENT_LIST!$L$10:$R$716,5,FALSE)=0,"",SUBSTITUTE(VLOOKUP($J1208,INSTRUMENT_LIST!$L$10:$R$716,5,FALSE),"LOCAL CONTROL STATION","LCS")),"")</f>
        <v xml:space="preserve"> </v>
      </c>
      <c r="O1208" s="476" t="str">
        <f>IF($J1208&lt;&gt;"",IF(VLOOKUP($J1208,INSTRUMENT_LIST!$L$10:$R$716,6,FALSE)=0,"",VLOOKUP($J1208,INSTRUMENT_LIST!$L$10:$R$716,6,FALSE)),"")</f>
        <v/>
      </c>
      <c r="P1208" s="476" t="str">
        <f>IF($J1208&lt;&gt;"",IF(VLOOKUP($J1208,INSTRUMENT_LIST!$L$10:$R$716,7,FALSE)=0,"",VLOOKUP($J1208,INSTRUMENT_LIST!$L$10:$R$716,7,FALSE)),"")</f>
        <v/>
      </c>
      <c r="Q1208" s="476" t="str">
        <f t="shared" si="441"/>
        <v xml:space="preserve">  </v>
      </c>
      <c r="R1208" s="476"/>
      <c r="S1208" s="476"/>
      <c r="T1208" s="476"/>
      <c r="U1208" s="476"/>
      <c r="V1208" s="476"/>
      <c r="W1208" s="476"/>
      <c r="X1208" s="476"/>
      <c r="Y1208" s="476"/>
      <c r="Z1208" s="476"/>
      <c r="AA1208" s="476"/>
      <c r="AB1208" s="477" t="str">
        <f t="shared" si="438"/>
        <v>DO_1507.10</v>
      </c>
      <c r="AC1208" s="474"/>
      <c r="AD1208" s="474"/>
      <c r="AE1208" s="478" t="str">
        <f t="shared" si="439"/>
        <v>SL3-BC-RCP1</v>
      </c>
    </row>
    <row r="1209" spans="1:31" s="479" customFormat="1" ht="15" customHeight="1" x14ac:dyDescent="0.25">
      <c r="A1209" s="510" t="s">
        <v>9</v>
      </c>
      <c r="B1209" s="515" t="s">
        <v>76</v>
      </c>
      <c r="C1209" s="471">
        <v>15</v>
      </c>
      <c r="D1209" s="472" t="str">
        <f t="shared" si="440"/>
        <v>07</v>
      </c>
      <c r="E1209" s="472" t="s">
        <v>392</v>
      </c>
      <c r="F1209" s="473" t="str">
        <f>IFERROR(CONCATENATE(VLOOKUP(G1209,'LOOK-UP TABLES'!$E$9:$J$32,5,FALSE),C1209,D1209,VLOOKUP(G1209,'LOOK-UP TABLES'!$E$9:$J$32,6,FALSE),E1209),"")</f>
        <v>O_1507-11</v>
      </c>
      <c r="G1209" s="473" t="s">
        <v>1019</v>
      </c>
      <c r="H1209" s="474" t="str">
        <f>IFERROR(VLOOKUP(G1209,'LOOK-UP TABLES'!$E$9:$J$32,2,FALSE),"")</f>
        <v>DO</v>
      </c>
      <c r="I1209" s="473" t="str">
        <f>IFERROR(VLOOKUP(G1209,'LOOK-UP TABLES'!$E$9:$J$32,3,FALSE),"")</f>
        <v>120V</v>
      </c>
      <c r="J1209" s="297"/>
      <c r="K1209" s="474" t="str">
        <f t="shared" si="437"/>
        <v>SPARE</v>
      </c>
      <c r="L1209" s="475"/>
      <c r="M1209" s="476" t="str">
        <f>IF($J1209&lt;&gt;"",IF(VLOOKUP($J1209,INSTRUMENT_LIST!$L$10:$R$716,3,FALSE)=0,"",VLOOKUP($J1209,INSTRUMENT_LIST!$L$10:$R$716,3,FALSE)),"")</f>
        <v/>
      </c>
      <c r="N1209" s="476" t="str">
        <f>IF($J1209&lt;&gt;"",IF(VLOOKUP($J1209,INSTRUMENT_LIST!$L$10:$R$716,4,FALSE)=0,"",VLOOKUP($J1209,INSTRUMENT_LIST!$L$10:$R$716,4,FALSE)),"")&amp;" "&amp;IF($J1209&lt;&gt;"",IF(VLOOKUP($J1209,INSTRUMENT_LIST!$L$10:$R$716,5,FALSE)=0,"",SUBSTITUTE(VLOOKUP($J1209,INSTRUMENT_LIST!$L$10:$R$716,5,FALSE),"LOCAL CONTROL STATION","LCS")),"")</f>
        <v xml:space="preserve"> </v>
      </c>
      <c r="O1209" s="476" t="str">
        <f>IF($J1209&lt;&gt;"",IF(VLOOKUP($J1209,INSTRUMENT_LIST!$L$10:$R$716,6,FALSE)=0,"",VLOOKUP($J1209,INSTRUMENT_LIST!$L$10:$R$716,6,FALSE)),"")</f>
        <v/>
      </c>
      <c r="P1209" s="476" t="str">
        <f>IF($J1209&lt;&gt;"",IF(VLOOKUP($J1209,INSTRUMENT_LIST!$L$10:$R$716,7,FALSE)=0,"",VLOOKUP($J1209,INSTRUMENT_LIST!$L$10:$R$716,7,FALSE)),"")</f>
        <v/>
      </c>
      <c r="Q1209" s="476" t="str">
        <f t="shared" si="441"/>
        <v xml:space="preserve">  </v>
      </c>
      <c r="R1209" s="476"/>
      <c r="S1209" s="476"/>
      <c r="T1209" s="476"/>
      <c r="U1209" s="476"/>
      <c r="V1209" s="476"/>
      <c r="W1209" s="476"/>
      <c r="X1209" s="476"/>
      <c r="Y1209" s="476"/>
      <c r="Z1209" s="476"/>
      <c r="AA1209" s="476"/>
      <c r="AB1209" s="477" t="str">
        <f t="shared" si="438"/>
        <v>DO_1507.11</v>
      </c>
      <c r="AC1209" s="474"/>
      <c r="AD1209" s="474"/>
      <c r="AE1209" s="478" t="str">
        <f t="shared" si="439"/>
        <v>SL3-BC-RCP1</v>
      </c>
    </row>
    <row r="1210" spans="1:31" s="479" customFormat="1" ht="15" customHeight="1" x14ac:dyDescent="0.25">
      <c r="A1210" s="510" t="s">
        <v>9</v>
      </c>
      <c r="B1210" s="515" t="s">
        <v>76</v>
      </c>
      <c r="C1210" s="471">
        <v>15</v>
      </c>
      <c r="D1210" s="472" t="str">
        <f t="shared" si="440"/>
        <v>07</v>
      </c>
      <c r="E1210" s="472" t="s">
        <v>396</v>
      </c>
      <c r="F1210" s="473" t="str">
        <f>IFERROR(CONCATENATE(VLOOKUP(G1210,'LOOK-UP TABLES'!$E$9:$J$32,5,FALSE),C1210,D1210,VLOOKUP(G1210,'LOOK-UP TABLES'!$E$9:$J$32,6,FALSE),E1210),"")</f>
        <v>O_1507-12</v>
      </c>
      <c r="G1210" s="473" t="s">
        <v>1019</v>
      </c>
      <c r="H1210" s="474" t="str">
        <f>IFERROR(VLOOKUP(G1210,'LOOK-UP TABLES'!$E$9:$J$32,2,FALSE),"")</f>
        <v>DO</v>
      </c>
      <c r="I1210" s="473" t="str">
        <f>IFERROR(VLOOKUP(G1210,'LOOK-UP TABLES'!$E$9:$J$32,3,FALSE),"")</f>
        <v>120V</v>
      </c>
      <c r="J1210" s="297"/>
      <c r="K1210" s="474" t="str">
        <f t="shared" si="437"/>
        <v>SPARE</v>
      </c>
      <c r="L1210" s="475"/>
      <c r="M1210" s="476" t="str">
        <f>IF($J1210&lt;&gt;"",IF(VLOOKUP($J1210,INSTRUMENT_LIST!$L$10:$R$716,3,FALSE)=0,"",VLOOKUP($J1210,INSTRUMENT_LIST!$L$10:$R$716,3,FALSE)),"")</f>
        <v/>
      </c>
      <c r="N1210" s="476" t="str">
        <f>IF($J1210&lt;&gt;"",IF(VLOOKUP($J1210,INSTRUMENT_LIST!$L$10:$R$716,4,FALSE)=0,"",VLOOKUP($J1210,INSTRUMENT_LIST!$L$10:$R$716,4,FALSE)),"")&amp;" "&amp;IF($J1210&lt;&gt;"",IF(VLOOKUP($J1210,INSTRUMENT_LIST!$L$10:$R$716,5,FALSE)=0,"",SUBSTITUTE(VLOOKUP($J1210,INSTRUMENT_LIST!$L$10:$R$716,5,FALSE),"LOCAL CONTROL STATION","LCS")),"")</f>
        <v xml:space="preserve"> </v>
      </c>
      <c r="O1210" s="476" t="str">
        <f>IF($J1210&lt;&gt;"",IF(VLOOKUP($J1210,INSTRUMENT_LIST!$L$10:$R$716,6,FALSE)=0,"",VLOOKUP($J1210,INSTRUMENT_LIST!$L$10:$R$716,6,FALSE)),"")</f>
        <v/>
      </c>
      <c r="P1210" s="476" t="str">
        <f>IF($J1210&lt;&gt;"",IF(VLOOKUP($J1210,INSTRUMENT_LIST!$L$10:$R$716,7,FALSE)=0,"",VLOOKUP($J1210,INSTRUMENT_LIST!$L$10:$R$716,7,FALSE)),"")</f>
        <v/>
      </c>
      <c r="Q1210" s="476" t="str">
        <f t="shared" si="441"/>
        <v xml:space="preserve">  </v>
      </c>
      <c r="R1210" s="476"/>
      <c r="S1210" s="476"/>
      <c r="T1210" s="476"/>
      <c r="U1210" s="476"/>
      <c r="V1210" s="476"/>
      <c r="W1210" s="476"/>
      <c r="X1210" s="476"/>
      <c r="Y1210" s="476"/>
      <c r="Z1210" s="476"/>
      <c r="AA1210" s="476"/>
      <c r="AB1210" s="477" t="str">
        <f t="shared" si="438"/>
        <v>DO_1507.12</v>
      </c>
      <c r="AC1210" s="474"/>
      <c r="AD1210" s="474"/>
      <c r="AE1210" s="478" t="str">
        <f t="shared" si="439"/>
        <v>SL3-BC-RCP1</v>
      </c>
    </row>
    <row r="1211" spans="1:31" s="479" customFormat="1" ht="15" customHeight="1" x14ac:dyDescent="0.25">
      <c r="A1211" s="510" t="s">
        <v>9</v>
      </c>
      <c r="B1211" s="515" t="s">
        <v>76</v>
      </c>
      <c r="C1211" s="471">
        <v>15</v>
      </c>
      <c r="D1211" s="472" t="str">
        <f t="shared" si="440"/>
        <v>07</v>
      </c>
      <c r="E1211" s="472" t="s">
        <v>586</v>
      </c>
      <c r="F1211" s="473" t="str">
        <f>IFERROR(CONCATENATE(VLOOKUP(G1211,'LOOK-UP TABLES'!$E$9:$J$32,5,FALSE),C1211,D1211,VLOOKUP(G1211,'LOOK-UP TABLES'!$E$9:$J$32,6,FALSE),E1211),"")</f>
        <v>O_1507-13</v>
      </c>
      <c r="G1211" s="473" t="s">
        <v>1019</v>
      </c>
      <c r="H1211" s="474" t="str">
        <f>IFERROR(VLOOKUP(G1211,'LOOK-UP TABLES'!$E$9:$J$32,2,FALSE),"")</f>
        <v>DO</v>
      </c>
      <c r="I1211" s="473" t="str">
        <f>IFERROR(VLOOKUP(G1211,'LOOK-UP TABLES'!$E$9:$J$32,3,FALSE),"")</f>
        <v>120V</v>
      </c>
      <c r="J1211" s="297"/>
      <c r="K1211" s="474" t="str">
        <f t="shared" si="437"/>
        <v>SPARE</v>
      </c>
      <c r="L1211" s="475"/>
      <c r="M1211" s="476" t="str">
        <f>IF($J1211&lt;&gt;"",IF(VLOOKUP($J1211,INSTRUMENT_LIST!$L$10:$R$716,3,FALSE)=0,"",VLOOKUP($J1211,INSTRUMENT_LIST!$L$10:$R$716,3,FALSE)),"")</f>
        <v/>
      </c>
      <c r="N1211" s="476" t="str">
        <f>IF($J1211&lt;&gt;"",IF(VLOOKUP($J1211,INSTRUMENT_LIST!$L$10:$R$716,4,FALSE)=0,"",VLOOKUP($J1211,INSTRUMENT_LIST!$L$10:$R$716,4,FALSE)),"")&amp;" "&amp;IF($J1211&lt;&gt;"",IF(VLOOKUP($J1211,INSTRUMENT_LIST!$L$10:$R$716,5,FALSE)=0,"",SUBSTITUTE(VLOOKUP($J1211,INSTRUMENT_LIST!$L$10:$R$716,5,FALSE),"LOCAL CONTROL STATION","LCS")),"")</f>
        <v xml:space="preserve"> </v>
      </c>
      <c r="O1211" s="476" t="str">
        <f>IF($J1211&lt;&gt;"",IF(VLOOKUP($J1211,INSTRUMENT_LIST!$L$10:$R$716,6,FALSE)=0,"",VLOOKUP($J1211,INSTRUMENT_LIST!$L$10:$R$716,6,FALSE)),"")</f>
        <v/>
      </c>
      <c r="P1211" s="476" t="str">
        <f>IF($J1211&lt;&gt;"",IF(VLOOKUP($J1211,INSTRUMENT_LIST!$L$10:$R$716,7,FALSE)=0,"",VLOOKUP($J1211,INSTRUMENT_LIST!$L$10:$R$716,7,FALSE)),"")</f>
        <v/>
      </c>
      <c r="Q1211" s="476" t="str">
        <f t="shared" si="441"/>
        <v xml:space="preserve">  </v>
      </c>
      <c r="R1211" s="476"/>
      <c r="S1211" s="476"/>
      <c r="T1211" s="476"/>
      <c r="U1211" s="476"/>
      <c r="V1211" s="476"/>
      <c r="W1211" s="476"/>
      <c r="X1211" s="476"/>
      <c r="Y1211" s="476"/>
      <c r="Z1211" s="476"/>
      <c r="AA1211" s="476"/>
      <c r="AB1211" s="477" t="str">
        <f t="shared" si="438"/>
        <v>DO_1507.13</v>
      </c>
      <c r="AC1211" s="474"/>
      <c r="AD1211" s="474"/>
      <c r="AE1211" s="478" t="str">
        <f t="shared" si="439"/>
        <v>SL3-BC-RCP1</v>
      </c>
    </row>
    <row r="1212" spans="1:31" s="479" customFormat="1" ht="15" customHeight="1" x14ac:dyDescent="0.25">
      <c r="A1212" s="510" t="s">
        <v>9</v>
      </c>
      <c r="B1212" s="515" t="s">
        <v>76</v>
      </c>
      <c r="C1212" s="471">
        <v>15</v>
      </c>
      <c r="D1212" s="472" t="str">
        <f t="shared" si="440"/>
        <v>07</v>
      </c>
      <c r="E1212" s="472" t="s">
        <v>589</v>
      </c>
      <c r="F1212" s="473" t="str">
        <f>IFERROR(CONCATENATE(VLOOKUP(G1212,'LOOK-UP TABLES'!$E$9:$J$32,5,FALSE),C1212,D1212,VLOOKUP(G1212,'LOOK-UP TABLES'!$E$9:$J$32,6,FALSE),E1212),"")</f>
        <v>O_1507-14</v>
      </c>
      <c r="G1212" s="473" t="s">
        <v>1019</v>
      </c>
      <c r="H1212" s="474" t="str">
        <f>IFERROR(VLOOKUP(G1212,'LOOK-UP TABLES'!$E$9:$J$32,2,FALSE),"")</f>
        <v>DO</v>
      </c>
      <c r="I1212" s="473" t="str">
        <f>IFERROR(VLOOKUP(G1212,'LOOK-UP TABLES'!$E$9:$J$32,3,FALSE),"")</f>
        <v>120V</v>
      </c>
      <c r="J1212" s="297"/>
      <c r="K1212" s="474" t="str">
        <f t="shared" si="437"/>
        <v>SPARE</v>
      </c>
      <c r="L1212" s="475"/>
      <c r="M1212" s="476" t="str">
        <f>IF($J1212&lt;&gt;"",IF(VLOOKUP($J1212,INSTRUMENT_LIST!$L$10:$R$716,3,FALSE)=0,"",VLOOKUP($J1212,INSTRUMENT_LIST!$L$10:$R$716,3,FALSE)),"")</f>
        <v/>
      </c>
      <c r="N1212" s="476" t="str">
        <f>IF($J1212&lt;&gt;"",IF(VLOOKUP($J1212,INSTRUMENT_LIST!$L$10:$R$716,4,FALSE)=0,"",VLOOKUP($J1212,INSTRUMENT_LIST!$L$10:$R$716,4,FALSE)),"")&amp;" "&amp;IF($J1212&lt;&gt;"",IF(VLOOKUP($J1212,INSTRUMENT_LIST!$L$10:$R$716,5,FALSE)=0,"",SUBSTITUTE(VLOOKUP($J1212,INSTRUMENT_LIST!$L$10:$R$716,5,FALSE),"LOCAL CONTROL STATION","LCS")),"")</f>
        <v xml:space="preserve"> </v>
      </c>
      <c r="O1212" s="476" t="str">
        <f>IF($J1212&lt;&gt;"",IF(VLOOKUP($J1212,INSTRUMENT_LIST!$L$10:$R$716,6,FALSE)=0,"",VLOOKUP($J1212,INSTRUMENT_LIST!$L$10:$R$716,6,FALSE)),"")</f>
        <v/>
      </c>
      <c r="P1212" s="476" t="str">
        <f>IF($J1212&lt;&gt;"",IF(VLOOKUP($J1212,INSTRUMENT_LIST!$L$10:$R$716,7,FALSE)=0,"",VLOOKUP($J1212,INSTRUMENT_LIST!$L$10:$R$716,7,FALSE)),"")</f>
        <v/>
      </c>
      <c r="Q1212" s="476" t="str">
        <f t="shared" si="441"/>
        <v xml:space="preserve">  </v>
      </c>
      <c r="R1212" s="476"/>
      <c r="S1212" s="476"/>
      <c r="T1212" s="476"/>
      <c r="U1212" s="476"/>
      <c r="V1212" s="476"/>
      <c r="W1212" s="476"/>
      <c r="X1212" s="476"/>
      <c r="Y1212" s="476"/>
      <c r="Z1212" s="476"/>
      <c r="AA1212" s="476"/>
      <c r="AB1212" s="477" t="str">
        <f t="shared" si="438"/>
        <v>DO_1507.14</v>
      </c>
      <c r="AC1212" s="474"/>
      <c r="AD1212" s="474"/>
      <c r="AE1212" s="478" t="str">
        <f t="shared" si="439"/>
        <v>SL3-BC-RCP1</v>
      </c>
    </row>
    <row r="1213" spans="1:31" s="479" customFormat="1" ht="15" customHeight="1" x14ac:dyDescent="0.25">
      <c r="A1213" s="510" t="s">
        <v>9</v>
      </c>
      <c r="B1213" s="515" t="s">
        <v>76</v>
      </c>
      <c r="C1213" s="471">
        <v>15</v>
      </c>
      <c r="D1213" s="472" t="str">
        <f t="shared" si="440"/>
        <v>07</v>
      </c>
      <c r="E1213" s="472" t="s">
        <v>591</v>
      </c>
      <c r="F1213" s="473" t="str">
        <f>IFERROR(CONCATENATE(VLOOKUP(G1213,'LOOK-UP TABLES'!$E$9:$J$32,5,FALSE),C1213,D1213,VLOOKUP(G1213,'LOOK-UP TABLES'!$E$9:$J$32,6,FALSE),E1213),"")</f>
        <v>O_1507-15</v>
      </c>
      <c r="G1213" s="473" t="s">
        <v>1019</v>
      </c>
      <c r="H1213" s="474" t="str">
        <f>IFERROR(VLOOKUP(G1213,'LOOK-UP TABLES'!$E$9:$J$32,2,FALSE),"")</f>
        <v>DO</v>
      </c>
      <c r="I1213" s="473" t="str">
        <f>IFERROR(VLOOKUP(G1213,'LOOK-UP TABLES'!$E$9:$J$32,3,FALSE),"")</f>
        <v>120V</v>
      </c>
      <c r="J1213" s="297"/>
      <c r="K1213" s="474" t="str">
        <f t="shared" si="437"/>
        <v>SPARE</v>
      </c>
      <c r="L1213" s="475"/>
      <c r="M1213" s="476" t="str">
        <f>IF($J1213&lt;&gt;"",IF(VLOOKUP($J1213,INSTRUMENT_LIST!$L$10:$R$716,3,FALSE)=0,"",VLOOKUP($J1213,INSTRUMENT_LIST!$L$10:$R$716,3,FALSE)),"")</f>
        <v/>
      </c>
      <c r="N1213" s="476" t="str">
        <f>IF($J1213&lt;&gt;"",IF(VLOOKUP($J1213,INSTRUMENT_LIST!$L$10:$R$716,4,FALSE)=0,"",VLOOKUP($J1213,INSTRUMENT_LIST!$L$10:$R$716,4,FALSE)),"")&amp;" "&amp;IF($J1213&lt;&gt;"",IF(VLOOKUP($J1213,INSTRUMENT_LIST!$L$10:$R$716,5,FALSE)=0,"",SUBSTITUTE(VLOOKUP($J1213,INSTRUMENT_LIST!$L$10:$R$716,5,FALSE),"LOCAL CONTROL STATION","LCS")),"")</f>
        <v xml:space="preserve"> </v>
      </c>
      <c r="O1213" s="476" t="str">
        <f>IF($J1213&lt;&gt;"",IF(VLOOKUP($J1213,INSTRUMENT_LIST!$L$10:$R$716,6,FALSE)=0,"",VLOOKUP($J1213,INSTRUMENT_LIST!$L$10:$R$716,6,FALSE)),"")</f>
        <v/>
      </c>
      <c r="P1213" s="476" t="str">
        <f>IF($J1213&lt;&gt;"",IF(VLOOKUP($J1213,INSTRUMENT_LIST!$L$10:$R$716,7,FALSE)=0,"",VLOOKUP($J1213,INSTRUMENT_LIST!$L$10:$R$716,7,FALSE)),"")</f>
        <v/>
      </c>
      <c r="Q1213" s="476" t="str">
        <f t="shared" si="441"/>
        <v xml:space="preserve">  </v>
      </c>
      <c r="R1213" s="476"/>
      <c r="S1213" s="476"/>
      <c r="T1213" s="476"/>
      <c r="U1213" s="476"/>
      <c r="V1213" s="476"/>
      <c r="W1213" s="476"/>
      <c r="X1213" s="476"/>
      <c r="Y1213" s="476"/>
      <c r="Z1213" s="476"/>
      <c r="AA1213" s="476"/>
      <c r="AB1213" s="477" t="str">
        <f t="shared" si="438"/>
        <v>DO_1507.15</v>
      </c>
      <c r="AC1213" s="474"/>
      <c r="AD1213" s="474"/>
      <c r="AE1213" s="478" t="str">
        <f t="shared" si="439"/>
        <v>SL3-BC-RCP1</v>
      </c>
    </row>
    <row r="1214" spans="1:31" s="479" customFormat="1" ht="15" customHeight="1" x14ac:dyDescent="0.25">
      <c r="A1214" s="496" t="s">
        <v>9</v>
      </c>
      <c r="B1214" s="497" t="s">
        <v>76</v>
      </c>
      <c r="C1214" s="504">
        <v>15</v>
      </c>
      <c r="D1214" s="499" t="s">
        <v>680</v>
      </c>
      <c r="E1214" s="500"/>
      <c r="F1214" s="500"/>
      <c r="G1214" s="500" t="s">
        <v>1028</v>
      </c>
      <c r="H1214" s="501"/>
      <c r="I1214" s="500"/>
      <c r="J1214" s="502"/>
      <c r="K1214" s="525"/>
      <c r="L1214" s="503"/>
      <c r="M1214" s="501"/>
      <c r="N1214" s="501"/>
      <c r="O1214" s="500"/>
      <c r="P1214" s="500"/>
      <c r="Q1214" s="500"/>
      <c r="R1214" s="500"/>
      <c r="S1214" s="500"/>
      <c r="T1214" s="500"/>
      <c r="U1214" s="500"/>
      <c r="V1214" s="500"/>
      <c r="W1214" s="500"/>
      <c r="X1214" s="500"/>
      <c r="Y1214" s="500"/>
      <c r="Z1214" s="500"/>
      <c r="AA1214" s="500"/>
      <c r="AB1214" s="500"/>
      <c r="AC1214" s="504"/>
      <c r="AD1214" s="505"/>
      <c r="AE1214" s="478" t="str">
        <f t="shared" si="439"/>
        <v>SL3-BC-RCP1</v>
      </c>
    </row>
    <row r="1215" spans="1:31" ht="15" customHeight="1" x14ac:dyDescent="0.25">
      <c r="B1215" s="254"/>
      <c r="C1215" s="57"/>
      <c r="D1215" s="59"/>
      <c r="E1215" s="38"/>
      <c r="F1215" s="38"/>
      <c r="G1215" s="38"/>
      <c r="I1215" s="38"/>
      <c r="J1215" s="22"/>
      <c r="Q1215" s="38"/>
      <c r="R1215" s="38"/>
      <c r="S1215" s="38"/>
      <c r="T1215" s="38"/>
      <c r="U1215" s="38"/>
      <c r="V1215" s="38"/>
      <c r="W1215" s="38"/>
      <c r="X1215" s="38"/>
      <c r="Y1215" s="38"/>
      <c r="Z1215" s="38"/>
      <c r="AA1215" s="38"/>
      <c r="AB1215" s="38"/>
      <c r="AC1215" s="57"/>
      <c r="AD1215" s="57"/>
    </row>
    <row r="1216" spans="1:31" ht="15" customHeight="1" x14ac:dyDescent="0.25">
      <c r="J1216" s="22"/>
    </row>
    <row r="1217" spans="1:31" s="479" customFormat="1" ht="15" customHeight="1" x14ac:dyDescent="0.25">
      <c r="A1217" s="480" t="s">
        <v>9</v>
      </c>
      <c r="B1217" s="481" t="s">
        <v>76</v>
      </c>
      <c r="C1217" s="488">
        <v>16</v>
      </c>
      <c r="D1217" s="482" t="str">
        <f>D1218</f>
        <v>00</v>
      </c>
      <c r="E1217" s="484"/>
      <c r="F1217" s="485" t="str">
        <f>IFERROR(CONCATENATE(VLOOKUP(G1217,'LOOK-UP TABLES'!$E$5:$J$101,5,FALSE),C1217,D1217,VLOOKUP(G1217,'LOOK-UP TABLES'!$E$5:$J$101,6,FALSE),E1217),"")</f>
        <v>PS3-1600</v>
      </c>
      <c r="G1217" s="484" t="s">
        <v>1014</v>
      </c>
      <c r="H1217" s="485"/>
      <c r="I1217" s="484" t="s">
        <v>790</v>
      </c>
      <c r="J1217" s="486"/>
      <c r="K1217" s="486"/>
      <c r="L1217" s="487"/>
      <c r="M1217" s="485"/>
      <c r="N1217" s="485"/>
      <c r="O1217" s="484"/>
      <c r="P1217" s="484"/>
      <c r="Q1217" s="484" t="s">
        <v>1015</v>
      </c>
      <c r="R1217" s="484"/>
      <c r="S1217" s="484"/>
      <c r="T1217" s="484"/>
      <c r="U1217" s="484"/>
      <c r="V1217" s="484"/>
      <c r="W1217" s="484"/>
      <c r="X1217" s="484"/>
      <c r="Y1217" s="484"/>
      <c r="Z1217" s="484"/>
      <c r="AA1217" s="484"/>
      <c r="AB1217" s="484"/>
      <c r="AC1217" s="488"/>
      <c r="AD1217" s="489"/>
      <c r="AE1217" s="478" t="str">
        <f t="shared" ref="AE1217:AE1218" si="442">B1217</f>
        <v>SL3-BC-RCP1</v>
      </c>
    </row>
    <row r="1218" spans="1:31" s="479" customFormat="1" ht="15" customHeight="1" x14ac:dyDescent="0.25">
      <c r="A1218" s="480" t="s">
        <v>9</v>
      </c>
      <c r="B1218" s="481" t="s">
        <v>76</v>
      </c>
      <c r="C1218" s="488">
        <v>16</v>
      </c>
      <c r="D1218" s="482" t="str">
        <f>D1219</f>
        <v>00</v>
      </c>
      <c r="E1218" s="484"/>
      <c r="F1218" s="485" t="str">
        <f>IFERROR(CONCATENATE(VLOOKUP(G1218,'LOOK-UP TABLES'!$E$5:$J$101,5,FALSE),C1218,D1218,VLOOKUP(G1218,'LOOK-UP TABLES'!$E$5:$J$101,6,FALSE),E1218),"")</f>
        <v>AENTR-1600</v>
      </c>
      <c r="G1218" s="484" t="s">
        <v>1016</v>
      </c>
      <c r="H1218" s="485"/>
      <c r="I1218" s="484" t="s">
        <v>793</v>
      </c>
      <c r="J1218" s="486"/>
      <c r="K1218" s="486"/>
      <c r="L1218" s="487"/>
      <c r="M1218" s="485"/>
      <c r="N1218" s="485"/>
      <c r="O1218" s="484"/>
      <c r="P1218" s="484"/>
      <c r="Q1218" s="484" t="s">
        <v>1017</v>
      </c>
      <c r="R1218" s="484"/>
      <c r="S1218" s="484"/>
      <c r="T1218" s="484"/>
      <c r="U1218" s="484"/>
      <c r="V1218" s="484"/>
      <c r="W1218" s="484"/>
      <c r="X1218" s="484"/>
      <c r="Y1218" s="484"/>
      <c r="Z1218" s="484"/>
      <c r="AA1218" s="484"/>
      <c r="AB1218" s="484"/>
      <c r="AC1218" s="488"/>
      <c r="AD1218" s="489"/>
      <c r="AE1218" s="478" t="str">
        <f t="shared" si="442"/>
        <v>SL3-BC-RCP1</v>
      </c>
    </row>
    <row r="1219" spans="1:31" s="479" customFormat="1" ht="15" customHeight="1" x14ac:dyDescent="0.25">
      <c r="A1219" s="490" t="s">
        <v>9</v>
      </c>
      <c r="B1219" s="515" t="s">
        <v>76</v>
      </c>
      <c r="C1219" s="471">
        <v>16</v>
      </c>
      <c r="D1219" s="472" t="s">
        <v>786</v>
      </c>
      <c r="E1219" s="472" t="s">
        <v>786</v>
      </c>
      <c r="F1219" s="473" t="str">
        <f>IFERROR(CONCATENATE(VLOOKUP(G1219,'LOOK-UP TABLES'!$E$9:$J$32,5,FALSE),C1219,D1219,VLOOKUP(G1219,'LOOK-UP TABLES'!$E$9:$J$32,6,FALSE),E1219),"")</f>
        <v>I_1600-00</v>
      </c>
      <c r="G1219" s="473" t="s">
        <v>1041</v>
      </c>
      <c r="H1219" s="474" t="str">
        <f>IFERROR(VLOOKUP(G1219,'LOOK-UP TABLES'!$E$9:$J$32,2,FALSE),"")</f>
        <v>AI</v>
      </c>
      <c r="I1219" s="473" t="str">
        <f>IFERROR(VLOOKUP(G1219,'LOOK-UP TABLES'!$E$9:$J$32,3,FALSE),"")</f>
        <v>4-20mA</v>
      </c>
      <c r="J1219" s="297"/>
      <c r="K1219" s="474" t="str">
        <f>IF(J1219&lt;&gt;"",CONCATENATE(J1219,L1219),"SPARE")</f>
        <v>SPARE</v>
      </c>
      <c r="L1219" s="475"/>
      <c r="M1219" s="476" t="str">
        <f>IF($J1219&lt;&gt;"",IF(VLOOKUP($J1219,INSTRUMENT_LIST!$L$10:$R$716,3,FALSE)=0,"",VLOOKUP($J1219,INSTRUMENT_LIST!$L$10:$R$716,3,FALSE)),"")</f>
        <v/>
      </c>
      <c r="N1219" s="476" t="str">
        <f>IF($J1219&lt;&gt;"",IF(VLOOKUP($J1219,INSTRUMENT_LIST!$L$10:$R$716,4,FALSE)=0,"",VLOOKUP($J1219,INSTRUMENT_LIST!$L$10:$R$716,4,FALSE)),"")&amp;" "&amp;IF($J1219&lt;&gt;"",IF(VLOOKUP($J1219,INSTRUMENT_LIST!$L$10:$R$716,5,FALSE)=0,"",SUBSTITUTE(VLOOKUP($J1219,INSTRUMENT_LIST!$L$10:$R$716,5,FALSE),"LOCAL CONTROL STATION","LCS")),"")</f>
        <v xml:space="preserve"> </v>
      </c>
      <c r="O1219" s="476" t="str">
        <f>IF($J1219&lt;&gt;"",IF(VLOOKUP($J1219,INSTRUMENT_LIST!$L$10:$R$716,6,FALSE)=0,"",VLOOKUP($J1219,INSTRUMENT_LIST!$L$10:$R$716,6,FALSE)),"")</f>
        <v/>
      </c>
      <c r="P1219" s="476" t="str">
        <f>IF($J1219&lt;&gt;"",IF(VLOOKUP($J1219,INSTRUMENT_LIST!$L$10:$R$716,7,FALSE)=0,"",VLOOKUP($J1219,INSTRUMENT_LIST!$L$10:$R$716,7,FALSE)),"")</f>
        <v/>
      </c>
      <c r="Q1219" s="476" t="str">
        <f>CONCATENATE(M1219,IF(M1219&lt;&gt;""," ",""),N1219,IF(N1219&lt;&gt;""," ",""),O1219,IF(O1219&lt;&gt;""," ",""),P1219,IF(P1219&lt;&gt;""," ",""))</f>
        <v xml:space="preserve">  </v>
      </c>
      <c r="R1219" s="476"/>
      <c r="S1219" s="476"/>
      <c r="T1219" s="476"/>
      <c r="U1219" s="476"/>
      <c r="V1219" s="476"/>
      <c r="W1219" s="476"/>
      <c r="X1219" s="476"/>
      <c r="Y1219" s="476"/>
      <c r="Z1219" s="476"/>
      <c r="AA1219" s="476"/>
      <c r="AB1219" s="477" t="str">
        <f>IF((OR(H1219="AI",H1219="AO")),CONCATENATE(H1219,"_",C1219,D1219,"_CH[",E1219,"]"),CONCATENATE(H1219,"_",C1219,D1219,".",E1219))</f>
        <v>AI_1600_CH[00]</v>
      </c>
      <c r="AC1219" s="474"/>
      <c r="AD1219" s="471"/>
      <c r="AE1219" s="478" t="str">
        <f>B1219</f>
        <v>SL3-BC-RCP1</v>
      </c>
    </row>
    <row r="1220" spans="1:31" s="479" customFormat="1" ht="15" customHeight="1" x14ac:dyDescent="0.25">
      <c r="A1220" s="490" t="s">
        <v>9</v>
      </c>
      <c r="B1220" s="515" t="s">
        <v>76</v>
      </c>
      <c r="C1220" s="471">
        <v>16</v>
      </c>
      <c r="D1220" s="472" t="s">
        <v>786</v>
      </c>
      <c r="E1220" s="472" t="s">
        <v>645</v>
      </c>
      <c r="F1220" s="473" t="str">
        <f>IFERROR(CONCATENATE(VLOOKUP(G1220,'LOOK-UP TABLES'!$E$9:$J$32,5,FALSE),C1220,D1220,VLOOKUP(G1220,'LOOK-UP TABLES'!$E$9:$J$32,6,FALSE),E1220),"")</f>
        <v>I_1600-01</v>
      </c>
      <c r="G1220" s="473" t="s">
        <v>1041</v>
      </c>
      <c r="H1220" s="474" t="str">
        <f>IFERROR(VLOOKUP(G1220,'LOOK-UP TABLES'!$E$9:$J$32,2,FALSE),"")</f>
        <v>AI</v>
      </c>
      <c r="I1220" s="473" t="str">
        <f>IFERROR(VLOOKUP(G1220,'LOOK-UP TABLES'!$E$9:$J$32,3,FALSE),"")</f>
        <v>4-20mA</v>
      </c>
      <c r="J1220" s="297"/>
      <c r="K1220" s="474" t="str">
        <f t="shared" ref="K1220:K1222" si="443">IF(J1220&lt;&gt;"",CONCATENATE(J1220,L1220),"SPARE")</f>
        <v>SPARE</v>
      </c>
      <c r="L1220" s="475"/>
      <c r="M1220" s="476" t="str">
        <f>IF($J1220&lt;&gt;"",IF(VLOOKUP($J1220,INSTRUMENT_LIST!$L$10:$R$716,3,FALSE)=0,"",VLOOKUP($J1220,INSTRUMENT_LIST!$L$10:$R$716,3,FALSE)),"")</f>
        <v/>
      </c>
      <c r="N1220" s="476" t="str">
        <f>IF($J1220&lt;&gt;"",IF(VLOOKUP($J1220,INSTRUMENT_LIST!$L$10:$R$716,4,FALSE)=0,"",VLOOKUP($J1220,INSTRUMENT_LIST!$L$10:$R$716,4,FALSE)),"")&amp;" "&amp;IF($J1220&lt;&gt;"",IF(VLOOKUP($J1220,INSTRUMENT_LIST!$L$10:$R$716,5,FALSE)=0,"",SUBSTITUTE(VLOOKUP($J1220,INSTRUMENT_LIST!$L$10:$R$716,5,FALSE),"LOCAL CONTROL STATION","LCS")),"")</f>
        <v xml:space="preserve"> </v>
      </c>
      <c r="O1220" s="476" t="str">
        <f>IF($J1220&lt;&gt;"",IF(VLOOKUP($J1220,INSTRUMENT_LIST!$L$10:$R$716,6,FALSE)=0,"",VLOOKUP($J1220,INSTRUMENT_LIST!$L$10:$R$716,6,FALSE)),"")</f>
        <v/>
      </c>
      <c r="P1220" s="476" t="str">
        <f>IF($J1220&lt;&gt;"",IF(VLOOKUP($J1220,INSTRUMENT_LIST!$L$10:$R$716,7,FALSE)=0,"",VLOOKUP($J1220,INSTRUMENT_LIST!$L$10:$R$716,7,FALSE)),"")</f>
        <v/>
      </c>
      <c r="Q1220" s="476" t="str">
        <f>CONCATENATE(M1220,IF(M1220&lt;&gt;""," ",""),N1220,IF(N1220&lt;&gt;""," ",""),O1220,IF(O1220&lt;&gt;""," ",""),P1220,IF(P1220&lt;&gt;""," ",""))</f>
        <v xml:space="preserve">  </v>
      </c>
      <c r="R1220" s="476"/>
      <c r="S1220" s="476"/>
      <c r="T1220" s="476"/>
      <c r="U1220" s="476"/>
      <c r="V1220" s="476"/>
      <c r="W1220" s="476"/>
      <c r="X1220" s="476"/>
      <c r="Y1220" s="476"/>
      <c r="Z1220" s="476"/>
      <c r="AA1220" s="476"/>
      <c r="AB1220" s="477" t="str">
        <f>IF((OR(H1220="AI",H1220="AO")),CONCATENATE(H1220,"_",C1220,D1220,"_CH[",E1220,"]"),CONCATENATE(H1220,"_",C1220,D1220,".",E1220))</f>
        <v>AI_1600_CH[01]</v>
      </c>
      <c r="AC1220" s="474"/>
      <c r="AD1220" s="474"/>
      <c r="AE1220" s="478" t="str">
        <f>B1220</f>
        <v>SL3-BC-RCP1</v>
      </c>
    </row>
    <row r="1221" spans="1:31" s="479" customFormat="1" ht="15" customHeight="1" x14ac:dyDescent="0.25">
      <c r="A1221" s="490" t="s">
        <v>9</v>
      </c>
      <c r="B1221" s="515" t="s">
        <v>76</v>
      </c>
      <c r="C1221" s="471">
        <v>16</v>
      </c>
      <c r="D1221" s="472" t="s">
        <v>786</v>
      </c>
      <c r="E1221" s="472" t="s">
        <v>660</v>
      </c>
      <c r="F1221" s="473" t="str">
        <f>IFERROR(CONCATENATE(VLOOKUP(G1221,'LOOK-UP TABLES'!$E$9:$J$32,5,FALSE),C1221,D1221,VLOOKUP(G1221,'LOOK-UP TABLES'!$E$9:$J$32,6,FALSE),E1221),"")</f>
        <v>I_1600-02</v>
      </c>
      <c r="G1221" s="473" t="s">
        <v>1041</v>
      </c>
      <c r="H1221" s="474" t="str">
        <f>IFERROR(VLOOKUP(G1221,'LOOK-UP TABLES'!$E$9:$J$32,2,FALSE),"")</f>
        <v>AI</v>
      </c>
      <c r="I1221" s="473" t="str">
        <f>IFERROR(VLOOKUP(G1221,'LOOK-UP TABLES'!$E$9:$J$32,3,FALSE),"")</f>
        <v>4-20mA</v>
      </c>
      <c r="J1221" s="297"/>
      <c r="K1221" s="474" t="str">
        <f t="shared" si="443"/>
        <v>SPARE</v>
      </c>
      <c r="L1221" s="475"/>
      <c r="M1221" s="476" t="str">
        <f>IF($J1221&lt;&gt;"",IF(VLOOKUP($J1221,INSTRUMENT_LIST!$L$10:$R$716,3,FALSE)=0,"",VLOOKUP($J1221,INSTRUMENT_LIST!$L$10:$R$716,3,FALSE)),"")</f>
        <v/>
      </c>
      <c r="N1221" s="476" t="str">
        <f>IF($J1221&lt;&gt;"",IF(VLOOKUP($J1221,INSTRUMENT_LIST!$L$10:$R$716,4,FALSE)=0,"",VLOOKUP($J1221,INSTRUMENT_LIST!$L$10:$R$716,4,FALSE)),"")&amp;" "&amp;IF($J1221&lt;&gt;"",IF(VLOOKUP($J1221,INSTRUMENT_LIST!$L$10:$R$716,5,FALSE)=0,"",SUBSTITUTE(VLOOKUP($J1221,INSTRUMENT_LIST!$L$10:$R$716,5,FALSE),"LOCAL CONTROL STATION","LCS")),"")</f>
        <v xml:space="preserve"> </v>
      </c>
      <c r="O1221" s="476" t="str">
        <f>IF($J1221&lt;&gt;"",IF(VLOOKUP($J1221,INSTRUMENT_LIST!$L$10:$R$716,6,FALSE)=0,"",VLOOKUP($J1221,INSTRUMENT_LIST!$L$10:$R$716,6,FALSE)),"")</f>
        <v/>
      </c>
      <c r="P1221" s="476" t="str">
        <f>IF($J1221&lt;&gt;"",IF(VLOOKUP($J1221,INSTRUMENT_LIST!$L$10:$R$716,7,FALSE)=0,"",VLOOKUP($J1221,INSTRUMENT_LIST!$L$10:$R$716,7,FALSE)),"")</f>
        <v/>
      </c>
      <c r="Q1221" s="476" t="str">
        <f>CONCATENATE(M1221,IF(M1221&lt;&gt;""," ",""),N1221,IF(N1221&lt;&gt;""," ",""),O1221,IF(O1221&lt;&gt;""," ",""),P1221,IF(P1221&lt;&gt;""," ",""))</f>
        <v xml:space="preserve">  </v>
      </c>
      <c r="R1221" s="476"/>
      <c r="S1221" s="476"/>
      <c r="T1221" s="476"/>
      <c r="U1221" s="476"/>
      <c r="V1221" s="476"/>
      <c r="W1221" s="476"/>
      <c r="X1221" s="476"/>
      <c r="Y1221" s="476"/>
      <c r="Z1221" s="476"/>
      <c r="AA1221" s="476"/>
      <c r="AB1221" s="477" t="str">
        <f>IF((OR(H1221="AI",H1221="AO")),CONCATENATE(H1221,"_",C1221,D1221,"_CH[",E1221,"]"),CONCATENATE(H1221,"_",C1221,D1221,".",E1221))</f>
        <v>AI_1600_CH[02]</v>
      </c>
      <c r="AC1221" s="474"/>
      <c r="AD1221" s="474"/>
      <c r="AE1221" s="478" t="str">
        <f>B1221</f>
        <v>SL3-BC-RCP1</v>
      </c>
    </row>
    <row r="1222" spans="1:31" s="479" customFormat="1" ht="15" customHeight="1" x14ac:dyDescent="0.25">
      <c r="A1222" s="490" t="s">
        <v>9</v>
      </c>
      <c r="B1222" s="515" t="s">
        <v>76</v>
      </c>
      <c r="C1222" s="471">
        <v>16</v>
      </c>
      <c r="D1222" s="472" t="s">
        <v>786</v>
      </c>
      <c r="E1222" s="472" t="s">
        <v>661</v>
      </c>
      <c r="F1222" s="473" t="str">
        <f>IFERROR(CONCATENATE(VLOOKUP(G1222,'LOOK-UP TABLES'!$E$9:$J$32,5,FALSE),C1222,D1222,VLOOKUP(G1222,'LOOK-UP TABLES'!$E$9:$J$32,6,FALSE),E1222),"")</f>
        <v>I_1600-03</v>
      </c>
      <c r="G1222" s="473" t="s">
        <v>1041</v>
      </c>
      <c r="H1222" s="474" t="str">
        <f>IFERROR(VLOOKUP(G1222,'LOOK-UP TABLES'!$E$9:$J$32,2,FALSE),"")</f>
        <v>AI</v>
      </c>
      <c r="I1222" s="473" t="str">
        <f>IFERROR(VLOOKUP(G1222,'LOOK-UP TABLES'!$E$9:$J$32,3,FALSE),"")</f>
        <v>4-20mA</v>
      </c>
      <c r="J1222" s="297"/>
      <c r="K1222" s="474" t="str">
        <f t="shared" si="443"/>
        <v>SPARE</v>
      </c>
      <c r="L1222" s="475"/>
      <c r="M1222" s="476" t="str">
        <f>IF($J1222&lt;&gt;"",IF(VLOOKUP($J1222,INSTRUMENT_LIST!$L$10:$R$716,3,FALSE)=0,"",VLOOKUP($J1222,INSTRUMENT_LIST!$L$10:$R$716,3,FALSE)),"")</f>
        <v/>
      </c>
      <c r="N1222" s="476" t="str">
        <f>IF($J1222&lt;&gt;"",IF(VLOOKUP($J1222,INSTRUMENT_LIST!$L$10:$R$716,4,FALSE)=0,"",VLOOKUP($J1222,INSTRUMENT_LIST!$L$10:$R$716,4,FALSE)),"")&amp;" "&amp;IF($J1222&lt;&gt;"",IF(VLOOKUP($J1222,INSTRUMENT_LIST!$L$10:$R$716,5,FALSE)=0,"",SUBSTITUTE(VLOOKUP($J1222,INSTRUMENT_LIST!$L$10:$R$716,5,FALSE),"LOCAL CONTROL STATION","LCS")),"")</f>
        <v xml:space="preserve"> </v>
      </c>
      <c r="O1222" s="476" t="str">
        <f>IF($J1222&lt;&gt;"",IF(VLOOKUP($J1222,INSTRUMENT_LIST!$L$10:$R$716,6,FALSE)=0,"",VLOOKUP($J1222,INSTRUMENT_LIST!$L$10:$R$716,6,FALSE)),"")</f>
        <v/>
      </c>
      <c r="P1222" s="476" t="str">
        <f>IF($J1222&lt;&gt;"",IF(VLOOKUP($J1222,INSTRUMENT_LIST!$L$10:$R$716,7,FALSE)=0,"",VLOOKUP($J1222,INSTRUMENT_LIST!$L$10:$R$716,7,FALSE)),"")</f>
        <v/>
      </c>
      <c r="Q1222" s="476" t="str">
        <f>CONCATENATE(M1222,IF(M1222&lt;&gt;""," ",""),N1222,IF(N1222&lt;&gt;""," ",""),O1222,IF(O1222&lt;&gt;""," ",""),P1222,IF(P1222&lt;&gt;""," ",""))</f>
        <v xml:space="preserve">  </v>
      </c>
      <c r="R1222" s="476"/>
      <c r="S1222" s="476"/>
      <c r="T1222" s="476"/>
      <c r="U1222" s="476"/>
      <c r="V1222" s="476"/>
      <c r="W1222" s="476"/>
      <c r="X1222" s="476"/>
      <c r="Y1222" s="476"/>
      <c r="Z1222" s="476"/>
      <c r="AA1222" s="476"/>
      <c r="AB1222" s="477" t="str">
        <f>IF((OR(H1222="AI",H1222="AO")),CONCATENATE(H1222,"_",C1222,D1222,"_CH[",E1222,"]"),CONCATENATE(H1222,"_",C1222,D1222,".",E1222))</f>
        <v>AI_1600_CH[03]</v>
      </c>
      <c r="AC1222" s="474"/>
      <c r="AD1222" s="474"/>
      <c r="AE1222" s="478" t="str">
        <f>B1222</f>
        <v>SL3-BC-RCP1</v>
      </c>
    </row>
    <row r="1223" spans="1:31" s="479" customFormat="1" ht="15" customHeight="1" x14ac:dyDescent="0.25">
      <c r="A1223" s="472"/>
      <c r="B1223" s="506"/>
      <c r="C1223" s="507"/>
      <c r="D1223" s="508"/>
      <c r="E1223" s="478"/>
      <c r="F1223" s="478"/>
      <c r="G1223" s="478"/>
      <c r="I1223" s="478"/>
      <c r="J1223" s="304"/>
      <c r="K1223" s="493"/>
      <c r="L1223" s="494"/>
      <c r="M1223" s="509"/>
      <c r="N1223" s="509"/>
      <c r="O1223" s="509"/>
      <c r="Q1223" s="478"/>
      <c r="R1223" s="478"/>
      <c r="S1223" s="478"/>
      <c r="T1223" s="478"/>
      <c r="U1223" s="478"/>
      <c r="V1223" s="478"/>
      <c r="W1223" s="478"/>
      <c r="X1223" s="478"/>
      <c r="Y1223" s="478"/>
      <c r="Z1223" s="478"/>
      <c r="AA1223" s="478"/>
      <c r="AB1223" s="478"/>
      <c r="AC1223" s="507"/>
      <c r="AD1223" s="507"/>
      <c r="AE1223" s="478"/>
    </row>
    <row r="1224" spans="1:31" s="479" customFormat="1" ht="15" customHeight="1" x14ac:dyDescent="0.25">
      <c r="A1224" s="490" t="s">
        <v>9</v>
      </c>
      <c r="B1224" s="515" t="s">
        <v>76</v>
      </c>
      <c r="C1224" s="471">
        <v>16</v>
      </c>
      <c r="D1224" s="472" t="s">
        <v>645</v>
      </c>
      <c r="E1224" s="472" t="s">
        <v>786</v>
      </c>
      <c r="F1224" s="473" t="str">
        <f>IFERROR(CONCATENATE(VLOOKUP(G1224,'LOOK-UP TABLES'!$E$9:$J$32,5,FALSE),C1224,D1224,VLOOKUP(G1224,'LOOK-UP TABLES'!$E$9:$J$32,6,FALSE),E1224),"")</f>
        <v>I_1601-00</v>
      </c>
      <c r="G1224" s="473" t="s">
        <v>1042</v>
      </c>
      <c r="H1224" s="474" t="str">
        <f>IFERROR(VLOOKUP(G1224,'LOOK-UP TABLES'!$E$9:$J$32,2,FALSE),"")</f>
        <v>AI</v>
      </c>
      <c r="I1224" s="473" t="str">
        <f>IFERROR(VLOOKUP(G1224,'LOOK-UP TABLES'!$E$9:$J$32,3,FALSE),"")</f>
        <v>4-20mA</v>
      </c>
      <c r="J1224" s="297"/>
      <c r="K1224" s="474" t="str">
        <f t="shared" ref="K1224:K1231" si="444">IF(J1224&lt;&gt;"",CONCATENATE(J1224,L1224),"SPARE")</f>
        <v>SPARE</v>
      </c>
      <c r="L1224" s="475"/>
      <c r="M1224" s="476" t="str">
        <f>IF($J1224&lt;&gt;"",IF(VLOOKUP($J1224,INSTRUMENT_LIST!$L$10:$R$716,3,FALSE)=0,"",VLOOKUP($J1224,INSTRUMENT_LIST!$L$10:$R$716,3,FALSE)),"")</f>
        <v/>
      </c>
      <c r="N1224" s="476" t="str">
        <f>IF($J1224&lt;&gt;"",IF(VLOOKUP($J1224,INSTRUMENT_LIST!$L$10:$R$716,4,FALSE)=0,"",VLOOKUP($J1224,INSTRUMENT_LIST!$L$10:$R$716,4,FALSE)),"")&amp;" "&amp;IF($J1224&lt;&gt;"",IF(VLOOKUP($J1224,INSTRUMENT_LIST!$L$10:$R$716,5,FALSE)=0,"",SUBSTITUTE(VLOOKUP($J1224,INSTRUMENT_LIST!$L$10:$R$716,5,FALSE),"LOCAL CONTROL STATION","LCS")),"")</f>
        <v xml:space="preserve"> </v>
      </c>
      <c r="O1224" s="476" t="str">
        <f>IF($J1224&lt;&gt;"",IF(VLOOKUP($J1224,INSTRUMENT_LIST!$L$10:$R$716,6,FALSE)=0,"",VLOOKUP($J1224,INSTRUMENT_LIST!$L$10:$R$716,6,FALSE)),"")</f>
        <v/>
      </c>
      <c r="P1224" s="476" t="str">
        <f>IF($J1224&lt;&gt;"",IF(VLOOKUP($J1224,INSTRUMENT_LIST!$L$10:$R$716,7,FALSE)=0,"",VLOOKUP($J1224,INSTRUMENT_LIST!$L$10:$R$716,7,FALSE)),"")</f>
        <v/>
      </c>
      <c r="Q1224" s="476" t="str">
        <f t="shared" ref="Q1224:Q1231" si="445">CONCATENATE(M1224,IF(M1224&lt;&gt;""," ",""),N1224,IF(N1224&lt;&gt;""," ",""),O1224,IF(O1224&lt;&gt;""," ",""),P1224,IF(P1224&lt;&gt;""," ",""))</f>
        <v xml:space="preserve">  </v>
      </c>
      <c r="R1224" s="476"/>
      <c r="S1224" s="476"/>
      <c r="T1224" s="476"/>
      <c r="U1224" s="476"/>
      <c r="V1224" s="476"/>
      <c r="W1224" s="476"/>
      <c r="X1224" s="476"/>
      <c r="Y1224" s="476"/>
      <c r="Z1224" s="476"/>
      <c r="AA1224" s="476"/>
      <c r="AB1224" s="477" t="str">
        <f t="shared" ref="AB1224:AB1231" si="446">IF((OR(H1224="AI",H1224="AO")),CONCATENATE(H1224,"_",C1224,D1224,"_CH[",E1224,"]"),CONCATENATE(H1224,"_",C1224,D1224,".",E1224))</f>
        <v>AI_1601_CH[00]</v>
      </c>
      <c r="AC1224" s="474"/>
      <c r="AD1224" s="471"/>
      <c r="AE1224" s="478" t="str">
        <f t="shared" ref="AE1224:AE1231" si="447">B1224</f>
        <v>SL3-BC-RCP1</v>
      </c>
    </row>
    <row r="1225" spans="1:31" s="479" customFormat="1" ht="15" customHeight="1" x14ac:dyDescent="0.25">
      <c r="A1225" s="490" t="s">
        <v>9</v>
      </c>
      <c r="B1225" s="515" t="s">
        <v>76</v>
      </c>
      <c r="C1225" s="471">
        <v>16</v>
      </c>
      <c r="D1225" s="472" t="str">
        <f t="shared" ref="D1225:D1231" si="448">D1224</f>
        <v>01</v>
      </c>
      <c r="E1225" s="472" t="s">
        <v>645</v>
      </c>
      <c r="F1225" s="473" t="str">
        <f>IFERROR(CONCATENATE(VLOOKUP(G1225,'LOOK-UP TABLES'!$E$9:$J$32,5,FALSE),C1225,D1225,VLOOKUP(G1225,'LOOK-UP TABLES'!$E$9:$J$32,6,FALSE),E1225),"")</f>
        <v>I_1601-01</v>
      </c>
      <c r="G1225" s="473" t="s">
        <v>1042</v>
      </c>
      <c r="H1225" s="474" t="str">
        <f>IFERROR(VLOOKUP(G1225,'LOOK-UP TABLES'!$E$9:$J$32,2,FALSE),"")</f>
        <v>AI</v>
      </c>
      <c r="I1225" s="473" t="str">
        <f>IFERROR(VLOOKUP(G1225,'LOOK-UP TABLES'!$E$9:$J$32,3,FALSE),"")</f>
        <v>4-20mA</v>
      </c>
      <c r="J1225" s="297"/>
      <c r="K1225" s="474" t="str">
        <f t="shared" si="444"/>
        <v>SPARE</v>
      </c>
      <c r="L1225" s="475"/>
      <c r="M1225" s="476" t="str">
        <f>IF($J1225&lt;&gt;"",IF(VLOOKUP($J1225,INSTRUMENT_LIST!$L$10:$R$716,3,FALSE)=0,"",VLOOKUP($J1225,INSTRUMENT_LIST!$L$10:$R$716,3,FALSE)),"")</f>
        <v/>
      </c>
      <c r="N1225" s="476" t="str">
        <f>IF($J1225&lt;&gt;"",IF(VLOOKUP($J1225,INSTRUMENT_LIST!$L$10:$R$716,4,FALSE)=0,"",VLOOKUP($J1225,INSTRUMENT_LIST!$L$10:$R$716,4,FALSE)),"")&amp;" "&amp;IF($J1225&lt;&gt;"",IF(VLOOKUP($J1225,INSTRUMENT_LIST!$L$10:$R$716,5,FALSE)=0,"",SUBSTITUTE(VLOOKUP($J1225,INSTRUMENT_LIST!$L$10:$R$716,5,FALSE),"LOCAL CONTROL STATION","LCS")),"")</f>
        <v xml:space="preserve"> </v>
      </c>
      <c r="O1225" s="476" t="str">
        <f>IF($J1225&lt;&gt;"",IF(VLOOKUP($J1225,INSTRUMENT_LIST!$L$10:$R$716,6,FALSE)=0,"",VLOOKUP($J1225,INSTRUMENT_LIST!$L$10:$R$716,6,FALSE)),"")</f>
        <v/>
      </c>
      <c r="P1225" s="476" t="str">
        <f>IF($J1225&lt;&gt;"",IF(VLOOKUP($J1225,INSTRUMENT_LIST!$L$10:$R$716,7,FALSE)=0,"",VLOOKUP($J1225,INSTRUMENT_LIST!$L$10:$R$716,7,FALSE)),"")</f>
        <v/>
      </c>
      <c r="Q1225" s="476" t="str">
        <f t="shared" si="445"/>
        <v xml:space="preserve">  </v>
      </c>
      <c r="R1225" s="476"/>
      <c r="S1225" s="476"/>
      <c r="T1225" s="476"/>
      <c r="U1225" s="476"/>
      <c r="V1225" s="476"/>
      <c r="W1225" s="476"/>
      <c r="X1225" s="476"/>
      <c r="Y1225" s="476"/>
      <c r="Z1225" s="476"/>
      <c r="AA1225" s="476"/>
      <c r="AB1225" s="477" t="str">
        <f t="shared" si="446"/>
        <v>AI_1601_CH[01]</v>
      </c>
      <c r="AC1225" s="474"/>
      <c r="AD1225" s="474"/>
      <c r="AE1225" s="478" t="str">
        <f t="shared" si="447"/>
        <v>SL3-BC-RCP1</v>
      </c>
    </row>
    <row r="1226" spans="1:31" s="479" customFormat="1" ht="15" customHeight="1" x14ac:dyDescent="0.25">
      <c r="A1226" s="490" t="s">
        <v>9</v>
      </c>
      <c r="B1226" s="515" t="s">
        <v>76</v>
      </c>
      <c r="C1226" s="471">
        <v>16</v>
      </c>
      <c r="D1226" s="472" t="str">
        <f t="shared" si="448"/>
        <v>01</v>
      </c>
      <c r="E1226" s="472" t="s">
        <v>660</v>
      </c>
      <c r="F1226" s="473" t="str">
        <f>IFERROR(CONCATENATE(VLOOKUP(G1226,'LOOK-UP TABLES'!$E$9:$J$32,5,FALSE),C1226,D1226,VLOOKUP(G1226,'LOOK-UP TABLES'!$E$9:$J$32,6,FALSE),E1226),"")</f>
        <v>I_1601-02</v>
      </c>
      <c r="G1226" s="473" t="s">
        <v>1042</v>
      </c>
      <c r="H1226" s="474" t="str">
        <f>IFERROR(VLOOKUP(G1226,'LOOK-UP TABLES'!$E$9:$J$32,2,FALSE),"")</f>
        <v>AI</v>
      </c>
      <c r="I1226" s="473" t="str">
        <f>IFERROR(VLOOKUP(G1226,'LOOK-UP TABLES'!$E$9:$J$32,3,FALSE),"")</f>
        <v>4-20mA</v>
      </c>
      <c r="J1226" s="297"/>
      <c r="K1226" s="474" t="str">
        <f t="shared" si="444"/>
        <v>SPARE</v>
      </c>
      <c r="L1226" s="475"/>
      <c r="M1226" s="476" t="str">
        <f>IF($J1226&lt;&gt;"",IF(VLOOKUP($J1226,INSTRUMENT_LIST!$L$10:$R$716,3,FALSE)=0,"",VLOOKUP($J1226,INSTRUMENT_LIST!$L$10:$R$716,3,FALSE)),"")</f>
        <v/>
      </c>
      <c r="N1226" s="476" t="str">
        <f>IF($J1226&lt;&gt;"",IF(VLOOKUP($J1226,INSTRUMENT_LIST!$L$10:$R$716,4,FALSE)=0,"",VLOOKUP($J1226,INSTRUMENT_LIST!$L$10:$R$716,4,FALSE)),"")&amp;" "&amp;IF($J1226&lt;&gt;"",IF(VLOOKUP($J1226,INSTRUMENT_LIST!$L$10:$R$716,5,FALSE)=0,"",SUBSTITUTE(VLOOKUP($J1226,INSTRUMENT_LIST!$L$10:$R$716,5,FALSE),"LOCAL CONTROL STATION","LCS")),"")</f>
        <v xml:space="preserve"> </v>
      </c>
      <c r="O1226" s="476" t="str">
        <f>IF($J1226&lt;&gt;"",IF(VLOOKUP($J1226,INSTRUMENT_LIST!$L$10:$R$716,6,FALSE)=0,"",VLOOKUP($J1226,INSTRUMENT_LIST!$L$10:$R$716,6,FALSE)),"")</f>
        <v/>
      </c>
      <c r="P1226" s="476" t="str">
        <f>IF($J1226&lt;&gt;"",IF(VLOOKUP($J1226,INSTRUMENT_LIST!$L$10:$R$716,7,FALSE)=0,"",VLOOKUP($J1226,INSTRUMENT_LIST!$L$10:$R$716,7,FALSE)),"")</f>
        <v/>
      </c>
      <c r="Q1226" s="476" t="str">
        <f t="shared" si="445"/>
        <v xml:space="preserve">  </v>
      </c>
      <c r="R1226" s="476"/>
      <c r="S1226" s="476"/>
      <c r="T1226" s="476"/>
      <c r="U1226" s="476"/>
      <c r="V1226" s="476"/>
      <c r="W1226" s="476"/>
      <c r="X1226" s="476"/>
      <c r="Y1226" s="476"/>
      <c r="Z1226" s="476"/>
      <c r="AA1226" s="476"/>
      <c r="AB1226" s="477" t="str">
        <f t="shared" si="446"/>
        <v>AI_1601_CH[02]</v>
      </c>
      <c r="AC1226" s="474"/>
      <c r="AD1226" s="474"/>
      <c r="AE1226" s="478" t="str">
        <f t="shared" si="447"/>
        <v>SL3-BC-RCP1</v>
      </c>
    </row>
    <row r="1227" spans="1:31" s="479" customFormat="1" ht="15" customHeight="1" x14ac:dyDescent="0.25">
      <c r="A1227" s="490" t="s">
        <v>9</v>
      </c>
      <c r="B1227" s="515" t="s">
        <v>76</v>
      </c>
      <c r="C1227" s="471">
        <v>16</v>
      </c>
      <c r="D1227" s="472" t="str">
        <f t="shared" si="448"/>
        <v>01</v>
      </c>
      <c r="E1227" s="472" t="s">
        <v>661</v>
      </c>
      <c r="F1227" s="473" t="str">
        <f>IFERROR(CONCATENATE(VLOOKUP(G1227,'LOOK-UP TABLES'!$E$9:$J$32,5,FALSE),C1227,D1227,VLOOKUP(G1227,'LOOK-UP TABLES'!$E$9:$J$32,6,FALSE),E1227),"")</f>
        <v>I_1601-03</v>
      </c>
      <c r="G1227" s="473" t="s">
        <v>1042</v>
      </c>
      <c r="H1227" s="474" t="str">
        <f>IFERROR(VLOOKUP(G1227,'LOOK-UP TABLES'!$E$9:$J$32,2,FALSE),"")</f>
        <v>AI</v>
      </c>
      <c r="I1227" s="473" t="str">
        <f>IFERROR(VLOOKUP(G1227,'LOOK-UP TABLES'!$E$9:$J$32,3,FALSE),"")</f>
        <v>4-20mA</v>
      </c>
      <c r="J1227" s="297"/>
      <c r="K1227" s="474" t="str">
        <f t="shared" si="444"/>
        <v>SPARE</v>
      </c>
      <c r="L1227" s="475"/>
      <c r="M1227" s="476" t="str">
        <f>IF($J1227&lt;&gt;"",IF(VLOOKUP($J1227,INSTRUMENT_LIST!$L$10:$R$716,3,FALSE)=0,"",VLOOKUP($J1227,INSTRUMENT_LIST!$L$10:$R$716,3,FALSE)),"")</f>
        <v/>
      </c>
      <c r="N1227" s="476" t="str">
        <f>IF($J1227&lt;&gt;"",IF(VLOOKUP($J1227,INSTRUMENT_LIST!$L$10:$R$716,4,FALSE)=0,"",VLOOKUP($J1227,INSTRUMENT_LIST!$L$10:$R$716,4,FALSE)),"")&amp;" "&amp;IF($J1227&lt;&gt;"",IF(VLOOKUP($J1227,INSTRUMENT_LIST!$L$10:$R$716,5,FALSE)=0,"",SUBSTITUTE(VLOOKUP($J1227,INSTRUMENT_LIST!$L$10:$R$716,5,FALSE),"LOCAL CONTROL STATION","LCS")),"")</f>
        <v xml:space="preserve"> </v>
      </c>
      <c r="O1227" s="476" t="str">
        <f>IF($J1227&lt;&gt;"",IF(VLOOKUP($J1227,INSTRUMENT_LIST!$L$10:$R$716,6,FALSE)=0,"",VLOOKUP($J1227,INSTRUMENT_LIST!$L$10:$R$716,6,FALSE)),"")</f>
        <v/>
      </c>
      <c r="P1227" s="476" t="str">
        <f>IF($J1227&lt;&gt;"",IF(VLOOKUP($J1227,INSTRUMENT_LIST!$L$10:$R$716,7,FALSE)=0,"",VLOOKUP($J1227,INSTRUMENT_LIST!$L$10:$R$716,7,FALSE)),"")</f>
        <v/>
      </c>
      <c r="Q1227" s="476" t="str">
        <f t="shared" si="445"/>
        <v xml:space="preserve">  </v>
      </c>
      <c r="R1227" s="476"/>
      <c r="S1227" s="476"/>
      <c r="T1227" s="476"/>
      <c r="U1227" s="476"/>
      <c r="V1227" s="476"/>
      <c r="W1227" s="476"/>
      <c r="X1227" s="476"/>
      <c r="Y1227" s="476"/>
      <c r="Z1227" s="476"/>
      <c r="AA1227" s="476"/>
      <c r="AB1227" s="477" t="str">
        <f t="shared" si="446"/>
        <v>AI_1601_CH[03]</v>
      </c>
      <c r="AC1227" s="474"/>
      <c r="AD1227" s="474"/>
      <c r="AE1227" s="478" t="str">
        <f t="shared" si="447"/>
        <v>SL3-BC-RCP1</v>
      </c>
    </row>
    <row r="1228" spans="1:31" s="479" customFormat="1" ht="15" customHeight="1" x14ac:dyDescent="0.25">
      <c r="A1228" s="490" t="s">
        <v>9</v>
      </c>
      <c r="B1228" s="515" t="s">
        <v>76</v>
      </c>
      <c r="C1228" s="471">
        <v>16</v>
      </c>
      <c r="D1228" s="472" t="str">
        <f t="shared" si="448"/>
        <v>01</v>
      </c>
      <c r="E1228" s="472" t="s">
        <v>676</v>
      </c>
      <c r="F1228" s="473" t="str">
        <f>IFERROR(CONCATENATE(VLOOKUP(G1228,'LOOK-UP TABLES'!$E$9:$J$32,5,FALSE),C1228,D1228,VLOOKUP(G1228,'LOOK-UP TABLES'!$E$9:$J$32,6,FALSE),E1228),"")</f>
        <v>I_1601-04</v>
      </c>
      <c r="G1228" s="473" t="s">
        <v>1042</v>
      </c>
      <c r="H1228" s="474" t="str">
        <f>IFERROR(VLOOKUP(G1228,'LOOK-UP TABLES'!$E$9:$J$32,2,FALSE),"")</f>
        <v>AI</v>
      </c>
      <c r="I1228" s="473" t="str">
        <f>IFERROR(VLOOKUP(G1228,'LOOK-UP TABLES'!$E$9:$J$32,3,FALSE),"")</f>
        <v>4-20mA</v>
      </c>
      <c r="J1228" s="297"/>
      <c r="K1228" s="474" t="str">
        <f t="shared" si="444"/>
        <v>SPARE</v>
      </c>
      <c r="L1228" s="475"/>
      <c r="M1228" s="476" t="str">
        <f>IF($J1228&lt;&gt;"",IF(VLOOKUP($J1228,INSTRUMENT_LIST!$L$10:$R$716,3,FALSE)=0,"",VLOOKUP($J1228,INSTRUMENT_LIST!$L$10:$R$716,3,FALSE)),"")</f>
        <v/>
      </c>
      <c r="N1228" s="476" t="str">
        <f>IF($J1228&lt;&gt;"",IF(VLOOKUP($J1228,INSTRUMENT_LIST!$L$10:$R$716,4,FALSE)=0,"",VLOOKUP($J1228,INSTRUMENT_LIST!$L$10:$R$716,4,FALSE)),"")&amp;" "&amp;IF($J1228&lt;&gt;"",IF(VLOOKUP($J1228,INSTRUMENT_LIST!$L$10:$R$716,5,FALSE)=0,"",SUBSTITUTE(VLOOKUP($J1228,INSTRUMENT_LIST!$L$10:$R$716,5,FALSE),"LOCAL CONTROL STATION","LCS")),"")</f>
        <v xml:space="preserve"> </v>
      </c>
      <c r="O1228" s="476" t="str">
        <f>IF($J1228&lt;&gt;"",IF(VLOOKUP($J1228,INSTRUMENT_LIST!$L$10:$R$716,6,FALSE)=0,"",VLOOKUP($J1228,INSTRUMENT_LIST!$L$10:$R$716,6,FALSE)),"")</f>
        <v/>
      </c>
      <c r="P1228" s="476" t="str">
        <f>IF($J1228&lt;&gt;"",IF(VLOOKUP($J1228,INSTRUMENT_LIST!$L$10:$R$716,7,FALSE)=0,"",VLOOKUP($J1228,INSTRUMENT_LIST!$L$10:$R$716,7,FALSE)),"")</f>
        <v/>
      </c>
      <c r="Q1228" s="476" t="str">
        <f t="shared" si="445"/>
        <v xml:space="preserve">  </v>
      </c>
      <c r="R1228" s="476"/>
      <c r="S1228" s="476"/>
      <c r="T1228" s="476"/>
      <c r="U1228" s="476"/>
      <c r="V1228" s="476"/>
      <c r="W1228" s="476"/>
      <c r="X1228" s="476"/>
      <c r="Y1228" s="476"/>
      <c r="Z1228" s="476"/>
      <c r="AA1228" s="476"/>
      <c r="AB1228" s="477" t="str">
        <f t="shared" si="446"/>
        <v>AI_1601_CH[04]</v>
      </c>
      <c r="AC1228" s="474"/>
      <c r="AD1228" s="474"/>
      <c r="AE1228" s="478" t="str">
        <f t="shared" si="447"/>
        <v>SL3-BC-RCP1</v>
      </c>
    </row>
    <row r="1229" spans="1:31" s="479" customFormat="1" ht="15" customHeight="1" x14ac:dyDescent="0.25">
      <c r="A1229" s="490" t="s">
        <v>9</v>
      </c>
      <c r="B1229" s="515" t="s">
        <v>76</v>
      </c>
      <c r="C1229" s="471">
        <v>16</v>
      </c>
      <c r="D1229" s="472" t="str">
        <f t="shared" si="448"/>
        <v>01</v>
      </c>
      <c r="E1229" s="472" t="s">
        <v>678</v>
      </c>
      <c r="F1229" s="473" t="str">
        <f>IFERROR(CONCATENATE(VLOOKUP(G1229,'LOOK-UP TABLES'!$E$9:$J$32,5,FALSE),C1229,D1229,VLOOKUP(G1229,'LOOK-UP TABLES'!$E$9:$J$32,6,FALSE),E1229),"")</f>
        <v>I_1601-05</v>
      </c>
      <c r="G1229" s="473" t="s">
        <v>1042</v>
      </c>
      <c r="H1229" s="474" t="str">
        <f>IFERROR(VLOOKUP(G1229,'LOOK-UP TABLES'!$E$9:$J$32,2,FALSE),"")</f>
        <v>AI</v>
      </c>
      <c r="I1229" s="473" t="str">
        <f>IFERROR(VLOOKUP(G1229,'LOOK-UP TABLES'!$E$9:$J$32,3,FALSE),"")</f>
        <v>4-20mA</v>
      </c>
      <c r="J1229" s="297"/>
      <c r="K1229" s="474" t="str">
        <f t="shared" si="444"/>
        <v>SPARE</v>
      </c>
      <c r="L1229" s="475"/>
      <c r="M1229" s="476" t="str">
        <f>IF($J1229&lt;&gt;"",IF(VLOOKUP($J1229,INSTRUMENT_LIST!$L$10:$R$716,3,FALSE)=0,"",VLOOKUP($J1229,INSTRUMENT_LIST!$L$10:$R$716,3,FALSE)),"")</f>
        <v/>
      </c>
      <c r="N1229" s="476" t="str">
        <f>IF($J1229&lt;&gt;"",IF(VLOOKUP($J1229,INSTRUMENT_LIST!$L$10:$R$716,4,FALSE)=0,"",VLOOKUP($J1229,INSTRUMENT_LIST!$L$10:$R$716,4,FALSE)),"")&amp;" "&amp;IF($J1229&lt;&gt;"",IF(VLOOKUP($J1229,INSTRUMENT_LIST!$L$10:$R$716,5,FALSE)=0,"",SUBSTITUTE(VLOOKUP($J1229,INSTRUMENT_LIST!$L$10:$R$716,5,FALSE),"LOCAL CONTROL STATION","LCS")),"")</f>
        <v xml:space="preserve"> </v>
      </c>
      <c r="O1229" s="476" t="str">
        <f>IF($J1229&lt;&gt;"",IF(VLOOKUP($J1229,INSTRUMENT_LIST!$L$10:$R$716,6,FALSE)=0,"",VLOOKUP($J1229,INSTRUMENT_LIST!$L$10:$R$716,6,FALSE)),"")</f>
        <v/>
      </c>
      <c r="P1229" s="476" t="str">
        <f>IF($J1229&lt;&gt;"",IF(VLOOKUP($J1229,INSTRUMENT_LIST!$L$10:$R$716,7,FALSE)=0,"",VLOOKUP($J1229,INSTRUMENT_LIST!$L$10:$R$716,7,FALSE)),"")</f>
        <v/>
      </c>
      <c r="Q1229" s="476" t="str">
        <f t="shared" si="445"/>
        <v xml:space="preserve">  </v>
      </c>
      <c r="R1229" s="476"/>
      <c r="S1229" s="476"/>
      <c r="T1229" s="476"/>
      <c r="U1229" s="476"/>
      <c r="V1229" s="476"/>
      <c r="W1229" s="476"/>
      <c r="X1229" s="476"/>
      <c r="Y1229" s="476"/>
      <c r="Z1229" s="476"/>
      <c r="AA1229" s="476"/>
      <c r="AB1229" s="477" t="str">
        <f t="shared" si="446"/>
        <v>AI_1601_CH[05]</v>
      </c>
      <c r="AC1229" s="474"/>
      <c r="AD1229" s="474"/>
      <c r="AE1229" s="478" t="str">
        <f t="shared" si="447"/>
        <v>SL3-BC-RCP1</v>
      </c>
    </row>
    <row r="1230" spans="1:31" s="479" customFormat="1" ht="15" customHeight="1" x14ac:dyDescent="0.25">
      <c r="A1230" s="490" t="s">
        <v>9</v>
      </c>
      <c r="B1230" s="515" t="s">
        <v>76</v>
      </c>
      <c r="C1230" s="471">
        <v>16</v>
      </c>
      <c r="D1230" s="472" t="str">
        <f t="shared" si="448"/>
        <v>01</v>
      </c>
      <c r="E1230" s="472" t="s">
        <v>679</v>
      </c>
      <c r="F1230" s="473" t="str">
        <f>IFERROR(CONCATENATE(VLOOKUP(G1230,'LOOK-UP TABLES'!$E$9:$J$32,5,FALSE),C1230,D1230,VLOOKUP(G1230,'LOOK-UP TABLES'!$E$9:$J$32,6,FALSE),E1230),"")</f>
        <v>I_1601-06</v>
      </c>
      <c r="G1230" s="473" t="s">
        <v>1042</v>
      </c>
      <c r="H1230" s="474" t="str">
        <f>IFERROR(VLOOKUP(G1230,'LOOK-UP TABLES'!$E$9:$J$32,2,FALSE),"")</f>
        <v>AI</v>
      </c>
      <c r="I1230" s="473" t="str">
        <f>IFERROR(VLOOKUP(G1230,'LOOK-UP TABLES'!$E$9:$J$32,3,FALSE),"")</f>
        <v>4-20mA</v>
      </c>
      <c r="J1230" s="297"/>
      <c r="K1230" s="474" t="str">
        <f t="shared" si="444"/>
        <v>SPARE</v>
      </c>
      <c r="L1230" s="475"/>
      <c r="M1230" s="476" t="str">
        <f>IF($J1230&lt;&gt;"",IF(VLOOKUP($J1230,INSTRUMENT_LIST!$L$10:$R$716,3,FALSE)=0,"",VLOOKUP($J1230,INSTRUMENT_LIST!$L$10:$R$716,3,FALSE)),"")</f>
        <v/>
      </c>
      <c r="N1230" s="476" t="str">
        <f>IF($J1230&lt;&gt;"",IF(VLOOKUP($J1230,INSTRUMENT_LIST!$L$10:$R$716,4,FALSE)=0,"",VLOOKUP($J1230,INSTRUMENT_LIST!$L$10:$R$716,4,FALSE)),"")&amp;" "&amp;IF($J1230&lt;&gt;"",IF(VLOOKUP($J1230,INSTRUMENT_LIST!$L$10:$R$716,5,FALSE)=0,"",SUBSTITUTE(VLOOKUP($J1230,INSTRUMENT_LIST!$L$10:$R$716,5,FALSE),"LOCAL CONTROL STATION","LCS")),"")</f>
        <v xml:space="preserve"> </v>
      </c>
      <c r="O1230" s="476" t="str">
        <f>IF($J1230&lt;&gt;"",IF(VLOOKUP($J1230,INSTRUMENT_LIST!$L$10:$R$716,6,FALSE)=0,"",VLOOKUP($J1230,INSTRUMENT_LIST!$L$10:$R$716,6,FALSE)),"")</f>
        <v/>
      </c>
      <c r="P1230" s="476" t="str">
        <f>IF($J1230&lt;&gt;"",IF(VLOOKUP($J1230,INSTRUMENT_LIST!$L$10:$R$716,7,FALSE)=0,"",VLOOKUP($J1230,INSTRUMENT_LIST!$L$10:$R$716,7,FALSE)),"")</f>
        <v/>
      </c>
      <c r="Q1230" s="476" t="str">
        <f t="shared" si="445"/>
        <v xml:space="preserve">  </v>
      </c>
      <c r="R1230" s="476"/>
      <c r="S1230" s="476"/>
      <c r="T1230" s="476"/>
      <c r="U1230" s="476"/>
      <c r="V1230" s="476"/>
      <c r="W1230" s="476"/>
      <c r="X1230" s="476"/>
      <c r="Y1230" s="476"/>
      <c r="Z1230" s="476"/>
      <c r="AA1230" s="476"/>
      <c r="AB1230" s="477" t="str">
        <f t="shared" si="446"/>
        <v>AI_1601_CH[06]</v>
      </c>
      <c r="AC1230" s="474"/>
      <c r="AD1230" s="474"/>
      <c r="AE1230" s="478" t="str">
        <f t="shared" si="447"/>
        <v>SL3-BC-RCP1</v>
      </c>
    </row>
    <row r="1231" spans="1:31" s="479" customFormat="1" ht="15" customHeight="1" x14ac:dyDescent="0.25">
      <c r="A1231" s="490" t="s">
        <v>9</v>
      </c>
      <c r="B1231" s="515" t="s">
        <v>76</v>
      </c>
      <c r="C1231" s="471">
        <v>16</v>
      </c>
      <c r="D1231" s="472" t="str">
        <f t="shared" si="448"/>
        <v>01</v>
      </c>
      <c r="E1231" s="472" t="s">
        <v>680</v>
      </c>
      <c r="F1231" s="473" t="str">
        <f>IFERROR(CONCATENATE(VLOOKUP(G1231,'LOOK-UP TABLES'!$E$9:$J$32,5,FALSE),C1231,D1231,VLOOKUP(G1231,'LOOK-UP TABLES'!$E$9:$J$32,6,FALSE),E1231),"")</f>
        <v>I_1601-07</v>
      </c>
      <c r="G1231" s="473" t="s">
        <v>1042</v>
      </c>
      <c r="H1231" s="474" t="str">
        <f>IFERROR(VLOOKUP(G1231,'LOOK-UP TABLES'!$E$9:$J$32,2,FALSE),"")</f>
        <v>AI</v>
      </c>
      <c r="I1231" s="473" t="str">
        <f>IFERROR(VLOOKUP(G1231,'LOOK-UP TABLES'!$E$9:$J$32,3,FALSE),"")</f>
        <v>4-20mA</v>
      </c>
      <c r="J1231" s="297"/>
      <c r="K1231" s="474" t="str">
        <f t="shared" si="444"/>
        <v>SPARE</v>
      </c>
      <c r="L1231" s="475"/>
      <c r="M1231" s="476" t="str">
        <f>IF($J1231&lt;&gt;"",IF(VLOOKUP($J1231,INSTRUMENT_LIST!$L$10:$R$716,3,FALSE)=0,"",VLOOKUP($J1231,INSTRUMENT_LIST!$L$10:$R$716,3,FALSE)),"")</f>
        <v/>
      </c>
      <c r="N1231" s="476" t="str">
        <f>IF($J1231&lt;&gt;"",IF(VLOOKUP($J1231,INSTRUMENT_LIST!$L$10:$R$716,4,FALSE)=0,"",VLOOKUP($J1231,INSTRUMENT_LIST!$L$10:$R$716,4,FALSE)),"")&amp;" "&amp;IF($J1231&lt;&gt;"",IF(VLOOKUP($J1231,INSTRUMENT_LIST!$L$10:$R$716,5,FALSE)=0,"",SUBSTITUTE(VLOOKUP($J1231,INSTRUMENT_LIST!$L$10:$R$716,5,FALSE),"LOCAL CONTROL STATION","LCS")),"")</f>
        <v xml:space="preserve"> </v>
      </c>
      <c r="O1231" s="476" t="str">
        <f>IF($J1231&lt;&gt;"",IF(VLOOKUP($J1231,INSTRUMENT_LIST!$L$10:$R$716,6,FALSE)=0,"",VLOOKUP($J1231,INSTRUMENT_LIST!$L$10:$R$716,6,FALSE)),"")</f>
        <v/>
      </c>
      <c r="P1231" s="476" t="str">
        <f>IF($J1231&lt;&gt;"",IF(VLOOKUP($J1231,INSTRUMENT_LIST!$L$10:$R$716,7,FALSE)=0,"",VLOOKUP($J1231,INSTRUMENT_LIST!$L$10:$R$716,7,FALSE)),"")</f>
        <v/>
      </c>
      <c r="Q1231" s="476" t="str">
        <f t="shared" si="445"/>
        <v xml:space="preserve">  </v>
      </c>
      <c r="R1231" s="476"/>
      <c r="S1231" s="476"/>
      <c r="T1231" s="476"/>
      <c r="U1231" s="476"/>
      <c r="V1231" s="476"/>
      <c r="W1231" s="476"/>
      <c r="X1231" s="476"/>
      <c r="Y1231" s="476"/>
      <c r="Z1231" s="476"/>
      <c r="AA1231" s="476"/>
      <c r="AB1231" s="477" t="str">
        <f t="shared" si="446"/>
        <v>AI_1601_CH[07]</v>
      </c>
      <c r="AC1231" s="474"/>
      <c r="AD1231" s="474"/>
      <c r="AE1231" s="478" t="str">
        <f t="shared" si="447"/>
        <v>SL3-BC-RCP1</v>
      </c>
    </row>
    <row r="1232" spans="1:31" s="479" customFormat="1" ht="15" customHeight="1" x14ac:dyDescent="0.25">
      <c r="A1232" s="472"/>
      <c r="B1232" s="506"/>
      <c r="C1232" s="507"/>
      <c r="D1232" s="508"/>
      <c r="E1232" s="478"/>
      <c r="F1232" s="478"/>
      <c r="G1232" s="478"/>
      <c r="I1232" s="478"/>
      <c r="J1232" s="304"/>
      <c r="K1232" s="493"/>
      <c r="L1232" s="494"/>
      <c r="M1232" s="509"/>
      <c r="N1232" s="509"/>
      <c r="O1232" s="509"/>
      <c r="Q1232" s="478"/>
      <c r="R1232" s="478"/>
      <c r="S1232" s="478"/>
      <c r="T1232" s="478"/>
      <c r="U1232" s="478"/>
      <c r="V1232" s="478"/>
      <c r="W1232" s="478"/>
      <c r="X1232" s="478"/>
      <c r="Y1232" s="478"/>
      <c r="Z1232" s="478"/>
      <c r="AA1232" s="478"/>
      <c r="AB1232" s="478"/>
      <c r="AC1232" s="507"/>
      <c r="AD1232" s="507"/>
      <c r="AE1232" s="478"/>
    </row>
    <row r="1233" spans="1:31" s="479" customFormat="1" ht="15" customHeight="1" x14ac:dyDescent="0.25">
      <c r="A1233" s="495" t="s">
        <v>9</v>
      </c>
      <c r="B1233" s="515" t="s">
        <v>76</v>
      </c>
      <c r="C1233" s="471">
        <v>16</v>
      </c>
      <c r="D1233" s="472" t="s">
        <v>661</v>
      </c>
      <c r="E1233" s="472" t="s">
        <v>786</v>
      </c>
      <c r="F1233" s="473" t="str">
        <f>IFERROR(CONCATENATE(VLOOKUP(G1233,'LOOK-UP TABLES'!$E$9:$J$32,5,FALSE),C1233,D1233,VLOOKUP(G1233,'LOOK-UP TABLES'!$E$9:$J$32,6,FALSE),E1233),"")</f>
        <v>I_1603-00</v>
      </c>
      <c r="G1233" s="473" t="s">
        <v>1045</v>
      </c>
      <c r="H1233" s="474" t="str">
        <f>IFERROR(VLOOKUP(G1233,'LOOK-UP TABLES'!$E$9:$J$32,2,FALSE),"")</f>
        <v>DI</v>
      </c>
      <c r="I1233" s="473" t="str">
        <f>IFERROR(VLOOKUP(G1233,'LOOK-UP TABLES'!$E$9:$J$32,3,FALSE),"")</f>
        <v>24VDC</v>
      </c>
      <c r="J1233" s="474"/>
      <c r="K1233" s="474" t="str">
        <f t="shared" ref="K1233:K1248" si="449">IF(J1233&lt;&gt;"",CONCATENATE(J1233,L1233),"SPARE")</f>
        <v>SPARE</v>
      </c>
      <c r="L1233" s="475"/>
      <c r="M1233" s="476" t="str">
        <f>IF($J1233&lt;&gt;"",IF(VLOOKUP($J1233,INSTRUMENT_LIST!$L$10:$R$716,3,FALSE)=0,"",VLOOKUP($J1233,INSTRUMENT_LIST!$L$10:$R$716,3,FALSE)),"")</f>
        <v/>
      </c>
      <c r="N1233" s="476" t="str">
        <f>IF($J1233&lt;&gt;"",IF(VLOOKUP($J1233,INSTRUMENT_LIST!$L$10:$R$716,4,FALSE)=0,"",VLOOKUP($J1233,INSTRUMENT_LIST!$L$10:$R$716,4,FALSE)),"")&amp;" "&amp;IF($J1233&lt;&gt;"",IF(VLOOKUP($J1233,INSTRUMENT_LIST!$L$10:$R$716,5,FALSE)=0,"",SUBSTITUTE(VLOOKUP($J1233,INSTRUMENT_LIST!$L$10:$R$716,5,FALSE),"LOCAL CONTROL STATION","LCS")),"")</f>
        <v xml:space="preserve"> </v>
      </c>
      <c r="O1233" s="476" t="str">
        <f>IF($J1233&lt;&gt;"",IF(VLOOKUP($J1233,INSTRUMENT_LIST!$L$10:$R$716,6,FALSE)=0,"",VLOOKUP($J1233,INSTRUMENT_LIST!$L$10:$R$716,6,FALSE)),"")</f>
        <v/>
      </c>
      <c r="P1233" s="476" t="str">
        <f>IF($J1233&lt;&gt;"",IF(VLOOKUP($J1233,INSTRUMENT_LIST!$L$10:$R$716,7,FALSE)=0,"",VLOOKUP($J1233,INSTRUMENT_LIST!$L$10:$R$716,7,FALSE)),"")</f>
        <v/>
      </c>
      <c r="Q1233" s="476" t="str">
        <f t="shared" ref="Q1233:Q1248" si="450">CONCATENATE(M1233,IF(M1233&lt;&gt;""," ",""),N1233,IF(N1233&lt;&gt;""," ",""),O1233,IF(O1233&lt;&gt;""," ",""),P1233,IF(P1233&lt;&gt;""," ",""))</f>
        <v xml:space="preserve">  </v>
      </c>
      <c r="R1233" s="476"/>
      <c r="S1233" s="476"/>
      <c r="T1233" s="476"/>
      <c r="U1233" s="476"/>
      <c r="V1233" s="476"/>
      <c r="W1233" s="476"/>
      <c r="X1233" s="476"/>
      <c r="Y1233" s="476"/>
      <c r="Z1233" s="476"/>
      <c r="AA1233" s="476"/>
      <c r="AB1233" s="477" t="str">
        <f t="shared" ref="AB1233:AB1248" si="451">IF((OR(H1233="AI",H1233="AO")),CONCATENATE(H1233,"_",C1233,D1233,"_CH[",E1233,"]"),CONCATENATE(H1233,"_",C1233,D1233,".",E1233))</f>
        <v>DI_1603.00</v>
      </c>
      <c r="AC1233" s="474"/>
      <c r="AD1233" s="474"/>
      <c r="AE1233" s="478" t="str">
        <f t="shared" ref="AE1233:AE1249" si="452">B1233</f>
        <v>SL3-BC-RCP1</v>
      </c>
    </row>
    <row r="1234" spans="1:31" s="479" customFormat="1" ht="15" customHeight="1" x14ac:dyDescent="0.25">
      <c r="A1234" s="495" t="s">
        <v>9</v>
      </c>
      <c r="B1234" s="515" t="s">
        <v>76</v>
      </c>
      <c r="C1234" s="471">
        <v>16</v>
      </c>
      <c r="D1234" s="472" t="str">
        <f t="shared" ref="D1234:D1248" si="453">D1233</f>
        <v>03</v>
      </c>
      <c r="E1234" s="472" t="s">
        <v>645</v>
      </c>
      <c r="F1234" s="473" t="str">
        <f>IFERROR(CONCATENATE(VLOOKUP(G1234,'LOOK-UP TABLES'!$E$9:$J$32,5,FALSE),C1234,D1234,VLOOKUP(G1234,'LOOK-UP TABLES'!$E$9:$J$32,6,FALSE),E1234),"")</f>
        <v>I_1603-01</v>
      </c>
      <c r="G1234" s="473" t="s">
        <v>1045</v>
      </c>
      <c r="H1234" s="474" t="str">
        <f>IFERROR(VLOOKUP(G1234,'LOOK-UP TABLES'!$E$9:$J$32,2,FALSE),"")</f>
        <v>DI</v>
      </c>
      <c r="I1234" s="473" t="str">
        <f>IFERROR(VLOOKUP(G1234,'LOOK-UP TABLES'!$E$9:$J$32,3,FALSE),"")</f>
        <v>24VDC</v>
      </c>
      <c r="J1234" s="474"/>
      <c r="K1234" s="474" t="str">
        <f t="shared" si="449"/>
        <v>SPARE</v>
      </c>
      <c r="L1234" s="475"/>
      <c r="M1234" s="476" t="str">
        <f>IF($J1234&lt;&gt;"",IF(VLOOKUP($J1234,INSTRUMENT_LIST!$L$10:$R$716,3,FALSE)=0,"",VLOOKUP($J1234,INSTRUMENT_LIST!$L$10:$R$716,3,FALSE)),"")</f>
        <v/>
      </c>
      <c r="N1234" s="476" t="str">
        <f>IF($J1234&lt;&gt;"",IF(VLOOKUP($J1234,INSTRUMENT_LIST!$L$10:$R$716,4,FALSE)=0,"",VLOOKUP($J1234,INSTRUMENT_LIST!$L$10:$R$716,4,FALSE)),"")&amp;" "&amp;IF($J1234&lt;&gt;"",IF(VLOOKUP($J1234,INSTRUMENT_LIST!$L$10:$R$716,5,FALSE)=0,"",SUBSTITUTE(VLOOKUP($J1234,INSTRUMENT_LIST!$L$10:$R$716,5,FALSE),"LOCAL CONTROL STATION","LCS")),"")</f>
        <v xml:space="preserve"> </v>
      </c>
      <c r="O1234" s="476" t="str">
        <f>IF($J1234&lt;&gt;"",IF(VLOOKUP($J1234,INSTRUMENT_LIST!$L$10:$R$716,6,FALSE)=0,"",VLOOKUP($J1234,INSTRUMENT_LIST!$L$10:$R$716,6,FALSE)),"")</f>
        <v/>
      </c>
      <c r="P1234" s="476" t="str">
        <f>IF($J1234&lt;&gt;"",IF(VLOOKUP($J1234,INSTRUMENT_LIST!$L$10:$R$716,7,FALSE)=0,"",VLOOKUP($J1234,INSTRUMENT_LIST!$L$10:$R$716,7,FALSE)),"")</f>
        <v/>
      </c>
      <c r="Q1234" s="476" t="str">
        <f t="shared" si="450"/>
        <v xml:space="preserve">  </v>
      </c>
      <c r="R1234" s="476"/>
      <c r="S1234" s="476"/>
      <c r="T1234" s="476"/>
      <c r="U1234" s="476"/>
      <c r="V1234" s="476"/>
      <c r="W1234" s="476"/>
      <c r="X1234" s="476"/>
      <c r="Y1234" s="476"/>
      <c r="Z1234" s="476"/>
      <c r="AA1234" s="476"/>
      <c r="AB1234" s="477" t="str">
        <f t="shared" si="451"/>
        <v>DI_1603.01</v>
      </c>
      <c r="AC1234" s="474"/>
      <c r="AD1234" s="474"/>
      <c r="AE1234" s="478" t="str">
        <f t="shared" si="452"/>
        <v>SL3-BC-RCP1</v>
      </c>
    </row>
    <row r="1235" spans="1:31" s="479" customFormat="1" ht="15" customHeight="1" x14ac:dyDescent="0.25">
      <c r="A1235" s="495" t="s">
        <v>9</v>
      </c>
      <c r="B1235" s="515" t="s">
        <v>76</v>
      </c>
      <c r="C1235" s="471">
        <v>16</v>
      </c>
      <c r="D1235" s="472" t="str">
        <f t="shared" si="453"/>
        <v>03</v>
      </c>
      <c r="E1235" s="472" t="s">
        <v>660</v>
      </c>
      <c r="F1235" s="473" t="str">
        <f>IFERROR(CONCATENATE(VLOOKUP(G1235,'LOOK-UP TABLES'!$E$9:$J$32,5,FALSE),C1235,D1235,VLOOKUP(G1235,'LOOK-UP TABLES'!$E$9:$J$32,6,FALSE),E1235),"")</f>
        <v>I_1603-02</v>
      </c>
      <c r="G1235" s="473" t="s">
        <v>1045</v>
      </c>
      <c r="H1235" s="474" t="str">
        <f>IFERROR(VLOOKUP(G1235,'LOOK-UP TABLES'!$E$9:$J$32,2,FALSE),"")</f>
        <v>DI</v>
      </c>
      <c r="I1235" s="473" t="str">
        <f>IFERROR(VLOOKUP(G1235,'LOOK-UP TABLES'!$E$9:$J$32,3,FALSE),"")</f>
        <v>24VDC</v>
      </c>
      <c r="J1235" s="297"/>
      <c r="K1235" s="474" t="str">
        <f t="shared" si="449"/>
        <v>SPARE</v>
      </c>
      <c r="L1235" s="475"/>
      <c r="M1235" s="476" t="str">
        <f>IF($J1235&lt;&gt;"",IF(VLOOKUP($J1235,INSTRUMENT_LIST!$L$10:$R$716,3,FALSE)=0,"",VLOOKUP($J1235,INSTRUMENT_LIST!$L$10:$R$716,3,FALSE)),"")</f>
        <v/>
      </c>
      <c r="N1235" s="476" t="str">
        <f>IF($J1235&lt;&gt;"",IF(VLOOKUP($J1235,INSTRUMENT_LIST!$L$10:$R$716,4,FALSE)=0,"",VLOOKUP($J1235,INSTRUMENT_LIST!$L$10:$R$716,4,FALSE)),"")&amp;" "&amp;IF($J1235&lt;&gt;"",IF(VLOOKUP($J1235,INSTRUMENT_LIST!$L$10:$R$716,5,FALSE)=0,"",SUBSTITUTE(VLOOKUP($J1235,INSTRUMENT_LIST!$L$10:$R$716,5,FALSE),"LOCAL CONTROL STATION","LCS")),"")</f>
        <v xml:space="preserve"> </v>
      </c>
      <c r="O1235" s="476" t="str">
        <f>IF($J1235&lt;&gt;"",IF(VLOOKUP($J1235,INSTRUMENT_LIST!$L$10:$R$716,6,FALSE)=0,"",VLOOKUP($J1235,INSTRUMENT_LIST!$L$10:$R$716,6,FALSE)),"")</f>
        <v/>
      </c>
      <c r="P1235" s="476" t="str">
        <f>IF($J1235&lt;&gt;"",IF(VLOOKUP($J1235,INSTRUMENT_LIST!$L$10:$R$716,7,FALSE)=0,"",VLOOKUP($J1235,INSTRUMENT_LIST!$L$10:$R$716,7,FALSE)),"")</f>
        <v/>
      </c>
      <c r="Q1235" s="476" t="str">
        <f t="shared" si="450"/>
        <v xml:space="preserve">  </v>
      </c>
      <c r="R1235" s="476"/>
      <c r="S1235" s="476"/>
      <c r="T1235" s="476"/>
      <c r="U1235" s="476"/>
      <c r="V1235" s="476"/>
      <c r="W1235" s="476"/>
      <c r="X1235" s="476"/>
      <c r="Y1235" s="476"/>
      <c r="Z1235" s="476"/>
      <c r="AA1235" s="476"/>
      <c r="AB1235" s="477" t="str">
        <f t="shared" si="451"/>
        <v>DI_1603.02</v>
      </c>
      <c r="AC1235" s="474"/>
      <c r="AD1235" s="474"/>
      <c r="AE1235" s="478" t="str">
        <f t="shared" si="452"/>
        <v>SL3-BC-RCP1</v>
      </c>
    </row>
    <row r="1236" spans="1:31" s="479" customFormat="1" ht="15" customHeight="1" x14ac:dyDescent="0.25">
      <c r="A1236" s="495" t="s">
        <v>9</v>
      </c>
      <c r="B1236" s="515" t="s">
        <v>76</v>
      </c>
      <c r="C1236" s="471">
        <v>16</v>
      </c>
      <c r="D1236" s="472" t="str">
        <f t="shared" si="453"/>
        <v>03</v>
      </c>
      <c r="E1236" s="472" t="s">
        <v>661</v>
      </c>
      <c r="F1236" s="473" t="str">
        <f>IFERROR(CONCATENATE(VLOOKUP(G1236,'LOOK-UP TABLES'!$E$9:$J$32,5,FALSE),C1236,D1236,VLOOKUP(G1236,'LOOK-UP TABLES'!$E$9:$J$32,6,FALSE),E1236),"")</f>
        <v>I_1603-03</v>
      </c>
      <c r="G1236" s="473" t="s">
        <v>1045</v>
      </c>
      <c r="H1236" s="474" t="str">
        <f>IFERROR(VLOOKUP(G1236,'LOOK-UP TABLES'!$E$9:$J$32,2,FALSE),"")</f>
        <v>DI</v>
      </c>
      <c r="I1236" s="473" t="str">
        <f>IFERROR(VLOOKUP(G1236,'LOOK-UP TABLES'!$E$9:$J$32,3,FALSE),"")</f>
        <v>24VDC</v>
      </c>
      <c r="J1236" s="297"/>
      <c r="K1236" s="474" t="str">
        <f t="shared" si="449"/>
        <v>SPARE</v>
      </c>
      <c r="L1236" s="475"/>
      <c r="M1236" s="476" t="str">
        <f>IF($J1236&lt;&gt;"",IF(VLOOKUP($J1236,INSTRUMENT_LIST!$L$10:$R$716,3,FALSE)=0,"",VLOOKUP($J1236,INSTRUMENT_LIST!$L$10:$R$716,3,FALSE)),"")</f>
        <v/>
      </c>
      <c r="N1236" s="476" t="str">
        <f>IF($J1236&lt;&gt;"",IF(VLOOKUP($J1236,INSTRUMENT_LIST!$L$10:$R$716,4,FALSE)=0,"",VLOOKUP($J1236,INSTRUMENT_LIST!$L$10:$R$716,4,FALSE)),"")&amp;" "&amp;IF($J1236&lt;&gt;"",IF(VLOOKUP($J1236,INSTRUMENT_LIST!$L$10:$R$716,5,FALSE)=0,"",SUBSTITUTE(VLOOKUP($J1236,INSTRUMENT_LIST!$L$10:$R$716,5,FALSE),"LOCAL CONTROL STATION","LCS")),"")</f>
        <v xml:space="preserve"> </v>
      </c>
      <c r="O1236" s="476" t="str">
        <f>IF($J1236&lt;&gt;"",IF(VLOOKUP($J1236,INSTRUMENT_LIST!$L$10:$R$716,6,FALSE)=0,"",VLOOKUP($J1236,INSTRUMENT_LIST!$L$10:$R$716,6,FALSE)),"")</f>
        <v/>
      </c>
      <c r="P1236" s="476" t="str">
        <f>IF($J1236&lt;&gt;"",IF(VLOOKUP($J1236,INSTRUMENT_LIST!$L$10:$R$716,7,FALSE)=0,"",VLOOKUP($J1236,INSTRUMENT_LIST!$L$10:$R$716,7,FALSE)),"")</f>
        <v/>
      </c>
      <c r="Q1236" s="476" t="str">
        <f t="shared" si="450"/>
        <v xml:space="preserve">  </v>
      </c>
      <c r="R1236" s="476"/>
      <c r="S1236" s="476"/>
      <c r="T1236" s="476"/>
      <c r="U1236" s="476"/>
      <c r="V1236" s="476"/>
      <c r="W1236" s="476"/>
      <c r="X1236" s="476"/>
      <c r="Y1236" s="476"/>
      <c r="Z1236" s="476"/>
      <c r="AA1236" s="476"/>
      <c r="AB1236" s="477" t="str">
        <f t="shared" si="451"/>
        <v>DI_1603.03</v>
      </c>
      <c r="AC1236" s="474"/>
      <c r="AD1236" s="474"/>
      <c r="AE1236" s="478" t="str">
        <f t="shared" si="452"/>
        <v>SL3-BC-RCP1</v>
      </c>
    </row>
    <row r="1237" spans="1:31" s="479" customFormat="1" ht="15" customHeight="1" x14ac:dyDescent="0.25">
      <c r="A1237" s="495" t="s">
        <v>9</v>
      </c>
      <c r="B1237" s="515" t="s">
        <v>76</v>
      </c>
      <c r="C1237" s="471">
        <v>16</v>
      </c>
      <c r="D1237" s="472" t="str">
        <f t="shared" si="453"/>
        <v>03</v>
      </c>
      <c r="E1237" s="472" t="s">
        <v>676</v>
      </c>
      <c r="F1237" s="473" t="str">
        <f>IFERROR(CONCATENATE(VLOOKUP(G1237,'LOOK-UP TABLES'!$E$9:$J$32,5,FALSE),C1237,D1237,VLOOKUP(G1237,'LOOK-UP TABLES'!$E$9:$J$32,6,FALSE),E1237),"")</f>
        <v>I_1603-04</v>
      </c>
      <c r="G1237" s="473" t="s">
        <v>1045</v>
      </c>
      <c r="H1237" s="474" t="str">
        <f>IFERROR(VLOOKUP(G1237,'LOOK-UP TABLES'!$E$9:$J$32,2,FALSE),"")</f>
        <v>DI</v>
      </c>
      <c r="I1237" s="473" t="str">
        <f>IFERROR(VLOOKUP(G1237,'LOOK-UP TABLES'!$E$9:$J$32,3,FALSE),"")</f>
        <v>24VDC</v>
      </c>
      <c r="J1237" s="297"/>
      <c r="K1237" s="474" t="str">
        <f t="shared" si="449"/>
        <v>SPARE</v>
      </c>
      <c r="L1237" s="475"/>
      <c r="M1237" s="476" t="str">
        <f>IF($J1237&lt;&gt;"",IF(VLOOKUP($J1237,INSTRUMENT_LIST!$L$10:$R$716,3,FALSE)=0,"",VLOOKUP($J1237,INSTRUMENT_LIST!$L$10:$R$716,3,FALSE)),"")</f>
        <v/>
      </c>
      <c r="N1237" s="476" t="str">
        <f>IF($J1237&lt;&gt;"",IF(VLOOKUP($J1237,INSTRUMENT_LIST!$L$10:$R$716,4,FALSE)=0,"",VLOOKUP($J1237,INSTRUMENT_LIST!$L$10:$R$716,4,FALSE)),"")&amp;" "&amp;IF($J1237&lt;&gt;"",IF(VLOOKUP($J1237,INSTRUMENT_LIST!$L$10:$R$716,5,FALSE)=0,"",SUBSTITUTE(VLOOKUP($J1237,INSTRUMENT_LIST!$L$10:$R$716,5,FALSE),"LOCAL CONTROL STATION","LCS")),"")</f>
        <v xml:space="preserve"> </v>
      </c>
      <c r="O1237" s="476" t="str">
        <f>IF($J1237&lt;&gt;"",IF(VLOOKUP($J1237,INSTRUMENT_LIST!$L$10:$R$716,6,FALSE)=0,"",VLOOKUP($J1237,INSTRUMENT_LIST!$L$10:$R$716,6,FALSE)),"")</f>
        <v/>
      </c>
      <c r="P1237" s="476" t="str">
        <f>IF($J1237&lt;&gt;"",IF(VLOOKUP($J1237,INSTRUMENT_LIST!$L$10:$R$716,7,FALSE)=0,"",VLOOKUP($J1237,INSTRUMENT_LIST!$L$10:$R$716,7,FALSE)),"")</f>
        <v/>
      </c>
      <c r="Q1237" s="476" t="str">
        <f t="shared" si="450"/>
        <v xml:space="preserve">  </v>
      </c>
      <c r="R1237" s="476"/>
      <c r="S1237" s="476"/>
      <c r="T1237" s="476"/>
      <c r="U1237" s="476"/>
      <c r="V1237" s="476"/>
      <c r="W1237" s="476"/>
      <c r="X1237" s="476"/>
      <c r="Y1237" s="476"/>
      <c r="Z1237" s="476"/>
      <c r="AA1237" s="476"/>
      <c r="AB1237" s="477" t="str">
        <f t="shared" si="451"/>
        <v>DI_1603.04</v>
      </c>
      <c r="AC1237" s="474"/>
      <c r="AD1237" s="474"/>
      <c r="AE1237" s="478" t="str">
        <f t="shared" si="452"/>
        <v>SL3-BC-RCP1</v>
      </c>
    </row>
    <row r="1238" spans="1:31" s="479" customFormat="1" ht="15" customHeight="1" x14ac:dyDescent="0.25">
      <c r="A1238" s="495" t="s">
        <v>9</v>
      </c>
      <c r="B1238" s="515" t="s">
        <v>76</v>
      </c>
      <c r="C1238" s="471">
        <v>16</v>
      </c>
      <c r="D1238" s="472" t="str">
        <f t="shared" si="453"/>
        <v>03</v>
      </c>
      <c r="E1238" s="472" t="s">
        <v>678</v>
      </c>
      <c r="F1238" s="473" t="str">
        <f>IFERROR(CONCATENATE(VLOOKUP(G1238,'LOOK-UP TABLES'!$E$9:$J$32,5,FALSE),C1238,D1238,VLOOKUP(G1238,'LOOK-UP TABLES'!$E$9:$J$32,6,FALSE),E1238),"")</f>
        <v>I_1603-05</v>
      </c>
      <c r="G1238" s="473" t="s">
        <v>1045</v>
      </c>
      <c r="H1238" s="474" t="str">
        <f>IFERROR(VLOOKUP(G1238,'LOOK-UP TABLES'!$E$9:$J$32,2,FALSE),"")</f>
        <v>DI</v>
      </c>
      <c r="I1238" s="473" t="str">
        <f>IFERROR(VLOOKUP(G1238,'LOOK-UP TABLES'!$E$9:$J$32,3,FALSE),"")</f>
        <v>24VDC</v>
      </c>
      <c r="J1238" s="297"/>
      <c r="K1238" s="474" t="str">
        <f t="shared" si="449"/>
        <v>SPARE</v>
      </c>
      <c r="L1238" s="475"/>
      <c r="M1238" s="476" t="str">
        <f>IF($J1238&lt;&gt;"",IF(VLOOKUP($J1238,INSTRUMENT_LIST!$L$10:$R$716,3,FALSE)=0,"",VLOOKUP($J1238,INSTRUMENT_LIST!$L$10:$R$716,3,FALSE)),"")</f>
        <v/>
      </c>
      <c r="N1238" s="476" t="str">
        <f>IF($J1238&lt;&gt;"",IF(VLOOKUP($J1238,INSTRUMENT_LIST!$L$10:$R$716,4,FALSE)=0,"",VLOOKUP($J1238,INSTRUMENT_LIST!$L$10:$R$716,4,FALSE)),"")&amp;" "&amp;IF($J1238&lt;&gt;"",IF(VLOOKUP($J1238,INSTRUMENT_LIST!$L$10:$R$716,5,FALSE)=0,"",SUBSTITUTE(VLOOKUP($J1238,INSTRUMENT_LIST!$L$10:$R$716,5,FALSE),"LOCAL CONTROL STATION","LCS")),"")</f>
        <v xml:space="preserve"> </v>
      </c>
      <c r="O1238" s="476" t="str">
        <f>IF($J1238&lt;&gt;"",IF(VLOOKUP($J1238,INSTRUMENT_LIST!$L$10:$R$716,6,FALSE)=0,"",VLOOKUP($J1238,INSTRUMENT_LIST!$L$10:$R$716,6,FALSE)),"")</f>
        <v/>
      </c>
      <c r="P1238" s="476" t="str">
        <f>IF($J1238&lt;&gt;"",IF(VLOOKUP($J1238,INSTRUMENT_LIST!$L$10:$R$716,7,FALSE)=0,"",VLOOKUP($J1238,INSTRUMENT_LIST!$L$10:$R$716,7,FALSE)),"")</f>
        <v/>
      </c>
      <c r="Q1238" s="476" t="str">
        <f t="shared" si="450"/>
        <v xml:space="preserve">  </v>
      </c>
      <c r="R1238" s="476"/>
      <c r="S1238" s="476"/>
      <c r="T1238" s="476"/>
      <c r="U1238" s="476"/>
      <c r="V1238" s="476"/>
      <c r="W1238" s="476"/>
      <c r="X1238" s="476"/>
      <c r="Y1238" s="476"/>
      <c r="Z1238" s="476"/>
      <c r="AA1238" s="476"/>
      <c r="AB1238" s="477" t="str">
        <f t="shared" si="451"/>
        <v>DI_1603.05</v>
      </c>
      <c r="AC1238" s="474"/>
      <c r="AD1238" s="474"/>
      <c r="AE1238" s="478" t="str">
        <f t="shared" si="452"/>
        <v>SL3-BC-RCP1</v>
      </c>
    </row>
    <row r="1239" spans="1:31" s="479" customFormat="1" ht="15" customHeight="1" x14ac:dyDescent="0.25">
      <c r="A1239" s="495" t="s">
        <v>9</v>
      </c>
      <c r="B1239" s="515" t="s">
        <v>76</v>
      </c>
      <c r="C1239" s="471">
        <v>16</v>
      </c>
      <c r="D1239" s="472" t="str">
        <f t="shared" si="453"/>
        <v>03</v>
      </c>
      <c r="E1239" s="472" t="s">
        <v>679</v>
      </c>
      <c r="F1239" s="473" t="str">
        <f>IFERROR(CONCATENATE(VLOOKUP(G1239,'LOOK-UP TABLES'!$E$9:$J$32,5,FALSE),C1239,D1239,VLOOKUP(G1239,'LOOK-UP TABLES'!$E$9:$J$32,6,FALSE),E1239),"")</f>
        <v>I_1603-06</v>
      </c>
      <c r="G1239" s="473" t="s">
        <v>1045</v>
      </c>
      <c r="H1239" s="474" t="str">
        <f>IFERROR(VLOOKUP(G1239,'LOOK-UP TABLES'!$E$9:$J$32,2,FALSE),"")</f>
        <v>DI</v>
      </c>
      <c r="I1239" s="473" t="str">
        <f>IFERROR(VLOOKUP(G1239,'LOOK-UP TABLES'!$E$9:$J$32,3,FALSE),"")</f>
        <v>24VDC</v>
      </c>
      <c r="J1239" s="297"/>
      <c r="K1239" s="474" t="str">
        <f t="shared" si="449"/>
        <v>SPARE</v>
      </c>
      <c r="L1239" s="475"/>
      <c r="M1239" s="476" t="str">
        <f>IF($J1239&lt;&gt;"",IF(VLOOKUP($J1239,INSTRUMENT_LIST!$L$10:$R$716,3,FALSE)=0,"",VLOOKUP($J1239,INSTRUMENT_LIST!$L$10:$R$716,3,FALSE)),"")</f>
        <v/>
      </c>
      <c r="N1239" s="476" t="str">
        <f>IF($J1239&lt;&gt;"",IF(VLOOKUP($J1239,INSTRUMENT_LIST!$L$10:$R$716,4,FALSE)=0,"",VLOOKUP($J1239,INSTRUMENT_LIST!$L$10:$R$716,4,FALSE)),"")&amp;" "&amp;IF($J1239&lt;&gt;"",IF(VLOOKUP($J1239,INSTRUMENT_LIST!$L$10:$R$716,5,FALSE)=0,"",SUBSTITUTE(VLOOKUP($J1239,INSTRUMENT_LIST!$L$10:$R$716,5,FALSE),"LOCAL CONTROL STATION","LCS")),"")</f>
        <v xml:space="preserve"> </v>
      </c>
      <c r="O1239" s="476" t="str">
        <f>IF($J1239&lt;&gt;"",IF(VLOOKUP($J1239,INSTRUMENT_LIST!$L$10:$R$716,6,FALSE)=0,"",VLOOKUP($J1239,INSTRUMENT_LIST!$L$10:$R$716,6,FALSE)),"")</f>
        <v/>
      </c>
      <c r="P1239" s="476" t="str">
        <f>IF($J1239&lt;&gt;"",IF(VLOOKUP($J1239,INSTRUMENT_LIST!$L$10:$R$716,7,FALSE)=0,"",VLOOKUP($J1239,INSTRUMENT_LIST!$L$10:$R$716,7,FALSE)),"")</f>
        <v/>
      </c>
      <c r="Q1239" s="476" t="str">
        <f t="shared" si="450"/>
        <v xml:space="preserve">  </v>
      </c>
      <c r="R1239" s="476"/>
      <c r="S1239" s="476"/>
      <c r="T1239" s="476"/>
      <c r="U1239" s="476"/>
      <c r="V1239" s="476"/>
      <c r="W1239" s="476"/>
      <c r="X1239" s="476"/>
      <c r="Y1239" s="476"/>
      <c r="Z1239" s="476"/>
      <c r="AA1239" s="476"/>
      <c r="AB1239" s="477" t="str">
        <f t="shared" si="451"/>
        <v>DI_1603.06</v>
      </c>
      <c r="AC1239" s="474"/>
      <c r="AD1239" s="474"/>
      <c r="AE1239" s="478" t="str">
        <f t="shared" si="452"/>
        <v>SL3-BC-RCP1</v>
      </c>
    </row>
    <row r="1240" spans="1:31" s="479" customFormat="1" ht="15" customHeight="1" x14ac:dyDescent="0.25">
      <c r="A1240" s="495" t="s">
        <v>9</v>
      </c>
      <c r="B1240" s="515" t="s">
        <v>76</v>
      </c>
      <c r="C1240" s="471">
        <v>16</v>
      </c>
      <c r="D1240" s="472" t="str">
        <f t="shared" si="453"/>
        <v>03</v>
      </c>
      <c r="E1240" s="472" t="s">
        <v>680</v>
      </c>
      <c r="F1240" s="473" t="str">
        <f>IFERROR(CONCATENATE(VLOOKUP(G1240,'LOOK-UP TABLES'!$E$9:$J$32,5,FALSE),C1240,D1240,VLOOKUP(G1240,'LOOK-UP TABLES'!$E$9:$J$32,6,FALSE),E1240),"")</f>
        <v>I_1603-07</v>
      </c>
      <c r="G1240" s="473" t="s">
        <v>1045</v>
      </c>
      <c r="H1240" s="474" t="str">
        <f>IFERROR(VLOOKUP(G1240,'LOOK-UP TABLES'!$E$9:$J$32,2,FALSE),"")</f>
        <v>DI</v>
      </c>
      <c r="I1240" s="473" t="str">
        <f>IFERROR(VLOOKUP(G1240,'LOOK-UP TABLES'!$E$9:$J$32,3,FALSE),"")</f>
        <v>24VDC</v>
      </c>
      <c r="J1240" s="297"/>
      <c r="K1240" s="474" t="str">
        <f t="shared" si="449"/>
        <v>SPARE</v>
      </c>
      <c r="L1240" s="475"/>
      <c r="M1240" s="476" t="str">
        <f>IF($J1240&lt;&gt;"",IF(VLOOKUP($J1240,INSTRUMENT_LIST!$L$10:$R$716,3,FALSE)=0,"",VLOOKUP($J1240,INSTRUMENT_LIST!$L$10:$R$716,3,FALSE)),"")</f>
        <v/>
      </c>
      <c r="N1240" s="476" t="str">
        <f>IF($J1240&lt;&gt;"",IF(VLOOKUP($J1240,INSTRUMENT_LIST!$L$10:$R$716,4,FALSE)=0,"",VLOOKUP($J1240,INSTRUMENT_LIST!$L$10:$R$716,4,FALSE)),"")&amp;" "&amp;IF($J1240&lt;&gt;"",IF(VLOOKUP($J1240,INSTRUMENT_LIST!$L$10:$R$716,5,FALSE)=0,"",SUBSTITUTE(VLOOKUP($J1240,INSTRUMENT_LIST!$L$10:$R$716,5,FALSE),"LOCAL CONTROL STATION","LCS")),"")</f>
        <v xml:space="preserve"> </v>
      </c>
      <c r="O1240" s="476" t="str">
        <f>IF($J1240&lt;&gt;"",IF(VLOOKUP($J1240,INSTRUMENT_LIST!$L$10:$R$716,6,FALSE)=0,"",VLOOKUP($J1240,INSTRUMENT_LIST!$L$10:$R$716,6,FALSE)),"")</f>
        <v/>
      </c>
      <c r="P1240" s="476" t="str">
        <f>IF($J1240&lt;&gt;"",IF(VLOOKUP($J1240,INSTRUMENT_LIST!$L$10:$R$716,7,FALSE)=0,"",VLOOKUP($J1240,INSTRUMENT_LIST!$L$10:$R$716,7,FALSE)),"")</f>
        <v/>
      </c>
      <c r="Q1240" s="476" t="str">
        <f t="shared" si="450"/>
        <v xml:space="preserve">  </v>
      </c>
      <c r="R1240" s="476"/>
      <c r="S1240" s="476"/>
      <c r="T1240" s="476"/>
      <c r="U1240" s="476"/>
      <c r="V1240" s="476"/>
      <c r="W1240" s="476"/>
      <c r="X1240" s="476"/>
      <c r="Y1240" s="476"/>
      <c r="Z1240" s="476"/>
      <c r="AA1240" s="476"/>
      <c r="AB1240" s="477" t="str">
        <f t="shared" si="451"/>
        <v>DI_1603.07</v>
      </c>
      <c r="AC1240" s="474"/>
      <c r="AD1240" s="474"/>
      <c r="AE1240" s="478" t="str">
        <f t="shared" si="452"/>
        <v>SL3-BC-RCP1</v>
      </c>
    </row>
    <row r="1241" spans="1:31" s="479" customFormat="1" ht="15" customHeight="1" x14ac:dyDescent="0.25">
      <c r="A1241" s="495" t="s">
        <v>9</v>
      </c>
      <c r="B1241" s="515" t="s">
        <v>76</v>
      </c>
      <c r="C1241" s="471">
        <v>16</v>
      </c>
      <c r="D1241" s="472" t="str">
        <f t="shared" si="453"/>
        <v>03</v>
      </c>
      <c r="E1241" s="472" t="s">
        <v>682</v>
      </c>
      <c r="F1241" s="473" t="str">
        <f>IFERROR(CONCATENATE(VLOOKUP(G1241,'LOOK-UP TABLES'!$E$9:$J$32,5,FALSE),C1241,D1241,VLOOKUP(G1241,'LOOK-UP TABLES'!$E$9:$J$32,6,FALSE),E1241),"")</f>
        <v>I_1603-08</v>
      </c>
      <c r="G1241" s="473" t="s">
        <v>1045</v>
      </c>
      <c r="H1241" s="474" t="str">
        <f>IFERROR(VLOOKUP(G1241,'LOOK-UP TABLES'!$E$9:$J$32,2,FALSE),"")</f>
        <v>DI</v>
      </c>
      <c r="I1241" s="473" t="str">
        <f>IFERROR(VLOOKUP(G1241,'LOOK-UP TABLES'!$E$9:$J$32,3,FALSE),"")</f>
        <v>24VDC</v>
      </c>
      <c r="J1241" s="297"/>
      <c r="K1241" s="474" t="str">
        <f t="shared" si="449"/>
        <v>SPARE</v>
      </c>
      <c r="L1241" s="475"/>
      <c r="M1241" s="476" t="str">
        <f>IF($J1241&lt;&gt;"",IF(VLOOKUP($J1241,INSTRUMENT_LIST!$L$10:$R$716,3,FALSE)=0,"",VLOOKUP($J1241,INSTRUMENT_LIST!$L$10:$R$716,3,FALSE)),"")</f>
        <v/>
      </c>
      <c r="N1241" s="476" t="str">
        <f>IF($J1241&lt;&gt;"",IF(VLOOKUP($J1241,INSTRUMENT_LIST!$L$10:$R$716,4,FALSE)=0,"",VLOOKUP($J1241,INSTRUMENT_LIST!$L$10:$R$716,4,FALSE)),"")&amp;" "&amp;IF($J1241&lt;&gt;"",IF(VLOOKUP($J1241,INSTRUMENT_LIST!$L$10:$R$716,5,FALSE)=0,"",SUBSTITUTE(VLOOKUP($J1241,INSTRUMENT_LIST!$L$10:$R$716,5,FALSE),"LOCAL CONTROL STATION","LCS")),"")</f>
        <v xml:space="preserve"> </v>
      </c>
      <c r="O1241" s="476" t="str">
        <f>IF($J1241&lt;&gt;"",IF(VLOOKUP($J1241,INSTRUMENT_LIST!$L$10:$R$716,6,FALSE)=0,"",VLOOKUP($J1241,INSTRUMENT_LIST!$L$10:$R$716,6,FALSE)),"")</f>
        <v/>
      </c>
      <c r="P1241" s="476" t="str">
        <f>IF($J1241&lt;&gt;"",IF(VLOOKUP($J1241,INSTRUMENT_LIST!$L$10:$R$716,7,FALSE)=0,"",VLOOKUP($J1241,INSTRUMENT_LIST!$L$10:$R$716,7,FALSE)),"")</f>
        <v/>
      </c>
      <c r="Q1241" s="476" t="str">
        <f t="shared" si="450"/>
        <v xml:space="preserve">  </v>
      </c>
      <c r="R1241" s="476"/>
      <c r="S1241" s="476"/>
      <c r="T1241" s="476"/>
      <c r="U1241" s="476"/>
      <c r="V1241" s="476"/>
      <c r="W1241" s="476"/>
      <c r="X1241" s="476"/>
      <c r="Y1241" s="476"/>
      <c r="Z1241" s="476"/>
      <c r="AA1241" s="476"/>
      <c r="AB1241" s="477" t="str">
        <f t="shared" si="451"/>
        <v>DI_1603.08</v>
      </c>
      <c r="AC1241" s="474"/>
      <c r="AD1241" s="474"/>
      <c r="AE1241" s="478" t="str">
        <f t="shared" si="452"/>
        <v>SL3-BC-RCP1</v>
      </c>
    </row>
    <row r="1242" spans="1:31" s="479" customFormat="1" ht="15" customHeight="1" x14ac:dyDescent="0.25">
      <c r="A1242" s="495" t="s">
        <v>9</v>
      </c>
      <c r="B1242" s="515" t="s">
        <v>76</v>
      </c>
      <c r="C1242" s="471">
        <v>16</v>
      </c>
      <c r="D1242" s="472" t="str">
        <f t="shared" si="453"/>
        <v>03</v>
      </c>
      <c r="E1242" s="472" t="s">
        <v>683</v>
      </c>
      <c r="F1242" s="473" t="str">
        <f>IFERROR(CONCATENATE(VLOOKUP(G1242,'LOOK-UP TABLES'!$E$9:$J$32,5,FALSE),C1242,D1242,VLOOKUP(G1242,'LOOK-UP TABLES'!$E$9:$J$32,6,FALSE),E1242),"")</f>
        <v>I_1603-09</v>
      </c>
      <c r="G1242" s="473" t="s">
        <v>1045</v>
      </c>
      <c r="H1242" s="474" t="str">
        <f>IFERROR(VLOOKUP(G1242,'LOOK-UP TABLES'!$E$9:$J$32,2,FALSE),"")</f>
        <v>DI</v>
      </c>
      <c r="I1242" s="473" t="str">
        <f>IFERROR(VLOOKUP(G1242,'LOOK-UP TABLES'!$E$9:$J$32,3,FALSE),"")</f>
        <v>24VDC</v>
      </c>
      <c r="J1242" s="297"/>
      <c r="K1242" s="474" t="str">
        <f t="shared" si="449"/>
        <v>SPARE</v>
      </c>
      <c r="L1242" s="475"/>
      <c r="M1242" s="476" t="str">
        <f>IF($J1242&lt;&gt;"",IF(VLOOKUP($J1242,INSTRUMENT_LIST!$L$10:$R$716,3,FALSE)=0,"",VLOOKUP($J1242,INSTRUMENT_LIST!$L$10:$R$716,3,FALSE)),"")</f>
        <v/>
      </c>
      <c r="N1242" s="476" t="str">
        <f>IF($J1242&lt;&gt;"",IF(VLOOKUP($J1242,INSTRUMENT_LIST!$L$10:$R$716,4,FALSE)=0,"",VLOOKUP($J1242,INSTRUMENT_LIST!$L$10:$R$716,4,FALSE)),"")&amp;" "&amp;IF($J1242&lt;&gt;"",IF(VLOOKUP($J1242,INSTRUMENT_LIST!$L$10:$R$716,5,FALSE)=0,"",SUBSTITUTE(VLOOKUP($J1242,INSTRUMENT_LIST!$L$10:$R$716,5,FALSE),"LOCAL CONTROL STATION","LCS")),"")</f>
        <v xml:space="preserve"> </v>
      </c>
      <c r="O1242" s="476" t="str">
        <f>IF($J1242&lt;&gt;"",IF(VLOOKUP($J1242,INSTRUMENT_LIST!$L$10:$R$716,6,FALSE)=0,"",VLOOKUP($J1242,INSTRUMENT_LIST!$L$10:$R$716,6,FALSE)),"")</f>
        <v/>
      </c>
      <c r="P1242" s="476" t="str">
        <f>IF($J1242&lt;&gt;"",IF(VLOOKUP($J1242,INSTRUMENT_LIST!$L$10:$R$716,7,FALSE)=0,"",VLOOKUP($J1242,INSTRUMENT_LIST!$L$10:$R$716,7,FALSE)),"")</f>
        <v/>
      </c>
      <c r="Q1242" s="476" t="str">
        <f t="shared" si="450"/>
        <v xml:space="preserve">  </v>
      </c>
      <c r="R1242" s="476"/>
      <c r="S1242" s="476"/>
      <c r="T1242" s="476"/>
      <c r="U1242" s="476"/>
      <c r="V1242" s="476"/>
      <c r="W1242" s="476"/>
      <c r="X1242" s="476"/>
      <c r="Y1242" s="476"/>
      <c r="Z1242" s="476"/>
      <c r="AA1242" s="476"/>
      <c r="AB1242" s="477" t="str">
        <f t="shared" si="451"/>
        <v>DI_1603.09</v>
      </c>
      <c r="AC1242" s="474"/>
      <c r="AD1242" s="474"/>
      <c r="AE1242" s="478" t="str">
        <f t="shared" si="452"/>
        <v>SL3-BC-RCP1</v>
      </c>
    </row>
    <row r="1243" spans="1:31" s="479" customFormat="1" ht="15" customHeight="1" x14ac:dyDescent="0.25">
      <c r="A1243" s="495" t="s">
        <v>9</v>
      </c>
      <c r="B1243" s="515" t="s">
        <v>76</v>
      </c>
      <c r="C1243" s="471">
        <v>16</v>
      </c>
      <c r="D1243" s="472" t="str">
        <f t="shared" si="453"/>
        <v>03</v>
      </c>
      <c r="E1243" s="472" t="s">
        <v>582</v>
      </c>
      <c r="F1243" s="473" t="str">
        <f>IFERROR(CONCATENATE(VLOOKUP(G1243,'LOOK-UP TABLES'!$E$9:$J$32,5,FALSE),C1243,D1243,VLOOKUP(G1243,'LOOK-UP TABLES'!$E$9:$J$32,6,FALSE),E1243),"")</f>
        <v>I_1603-10</v>
      </c>
      <c r="G1243" s="473" t="s">
        <v>1045</v>
      </c>
      <c r="H1243" s="474" t="str">
        <f>IFERROR(VLOOKUP(G1243,'LOOK-UP TABLES'!$E$9:$J$32,2,FALSE),"")</f>
        <v>DI</v>
      </c>
      <c r="I1243" s="473" t="str">
        <f>IFERROR(VLOOKUP(G1243,'LOOK-UP TABLES'!$E$9:$J$32,3,FALSE),"")</f>
        <v>24VDC</v>
      </c>
      <c r="J1243" s="297"/>
      <c r="K1243" s="474" t="str">
        <f t="shared" si="449"/>
        <v>SPARE</v>
      </c>
      <c r="L1243" s="475"/>
      <c r="M1243" s="476" t="str">
        <f>IF($J1243&lt;&gt;"",IF(VLOOKUP($J1243,INSTRUMENT_LIST!$L$10:$R$716,3,FALSE)=0,"",VLOOKUP($J1243,INSTRUMENT_LIST!$L$10:$R$716,3,FALSE)),"")</f>
        <v/>
      </c>
      <c r="N1243" s="476" t="str">
        <f>IF($J1243&lt;&gt;"",IF(VLOOKUP($J1243,INSTRUMENT_LIST!$L$10:$R$716,4,FALSE)=0,"",VLOOKUP($J1243,INSTRUMENT_LIST!$L$10:$R$716,4,FALSE)),"")&amp;" "&amp;IF($J1243&lt;&gt;"",IF(VLOOKUP($J1243,INSTRUMENT_LIST!$L$10:$R$716,5,FALSE)=0,"",SUBSTITUTE(VLOOKUP($J1243,INSTRUMENT_LIST!$L$10:$R$716,5,FALSE),"LOCAL CONTROL STATION","LCS")),"")</f>
        <v xml:space="preserve"> </v>
      </c>
      <c r="O1243" s="476" t="str">
        <f>IF($J1243&lt;&gt;"",IF(VLOOKUP($J1243,INSTRUMENT_LIST!$L$10:$R$716,6,FALSE)=0,"",VLOOKUP($J1243,INSTRUMENT_LIST!$L$10:$R$716,6,FALSE)),"")</f>
        <v/>
      </c>
      <c r="P1243" s="476" t="str">
        <f>IF($J1243&lt;&gt;"",IF(VLOOKUP($J1243,INSTRUMENT_LIST!$L$10:$R$716,7,FALSE)=0,"",VLOOKUP($J1243,INSTRUMENT_LIST!$L$10:$R$716,7,FALSE)),"")</f>
        <v/>
      </c>
      <c r="Q1243" s="476" t="str">
        <f t="shared" si="450"/>
        <v xml:space="preserve">  </v>
      </c>
      <c r="R1243" s="476"/>
      <c r="S1243" s="476"/>
      <c r="T1243" s="476"/>
      <c r="U1243" s="476"/>
      <c r="V1243" s="476"/>
      <c r="W1243" s="476"/>
      <c r="X1243" s="476"/>
      <c r="Y1243" s="476"/>
      <c r="Z1243" s="476"/>
      <c r="AA1243" s="476"/>
      <c r="AB1243" s="477" t="str">
        <f t="shared" si="451"/>
        <v>DI_1603.10</v>
      </c>
      <c r="AC1243" s="474"/>
      <c r="AD1243" s="474"/>
      <c r="AE1243" s="478" t="str">
        <f t="shared" si="452"/>
        <v>SL3-BC-RCP1</v>
      </c>
    </row>
    <row r="1244" spans="1:31" s="479" customFormat="1" ht="15" customHeight="1" x14ac:dyDescent="0.25">
      <c r="A1244" s="495" t="s">
        <v>9</v>
      </c>
      <c r="B1244" s="515" t="s">
        <v>76</v>
      </c>
      <c r="C1244" s="471">
        <v>16</v>
      </c>
      <c r="D1244" s="472" t="str">
        <f t="shared" si="453"/>
        <v>03</v>
      </c>
      <c r="E1244" s="472" t="s">
        <v>392</v>
      </c>
      <c r="F1244" s="473" t="str">
        <f>IFERROR(CONCATENATE(VLOOKUP(G1244,'LOOK-UP TABLES'!$E$9:$J$32,5,FALSE),C1244,D1244,VLOOKUP(G1244,'LOOK-UP TABLES'!$E$9:$J$32,6,FALSE),E1244),"")</f>
        <v>I_1603-11</v>
      </c>
      <c r="G1244" s="473" t="s">
        <v>1045</v>
      </c>
      <c r="H1244" s="474" t="str">
        <f>IFERROR(VLOOKUP(G1244,'LOOK-UP TABLES'!$E$9:$J$32,2,FALSE),"")</f>
        <v>DI</v>
      </c>
      <c r="I1244" s="473" t="str">
        <f>IFERROR(VLOOKUP(G1244,'LOOK-UP TABLES'!$E$9:$J$32,3,FALSE),"")</f>
        <v>24VDC</v>
      </c>
      <c r="J1244" s="297"/>
      <c r="K1244" s="474" t="str">
        <f t="shared" si="449"/>
        <v>SPARE</v>
      </c>
      <c r="L1244" s="475"/>
      <c r="M1244" s="476" t="str">
        <f>IF($J1244&lt;&gt;"",IF(VLOOKUP($J1244,INSTRUMENT_LIST!$L$10:$R$716,3,FALSE)=0,"",VLOOKUP($J1244,INSTRUMENT_LIST!$L$10:$R$716,3,FALSE)),"")</f>
        <v/>
      </c>
      <c r="N1244" s="476" t="str">
        <f>IF($J1244&lt;&gt;"",IF(VLOOKUP($J1244,INSTRUMENT_LIST!$L$10:$R$716,4,FALSE)=0,"",VLOOKUP($J1244,INSTRUMENT_LIST!$L$10:$R$716,4,FALSE)),"")&amp;" "&amp;IF($J1244&lt;&gt;"",IF(VLOOKUP($J1244,INSTRUMENT_LIST!$L$10:$R$716,5,FALSE)=0,"",SUBSTITUTE(VLOOKUP($J1244,INSTRUMENT_LIST!$L$10:$R$716,5,FALSE),"LOCAL CONTROL STATION","LCS")),"")</f>
        <v xml:space="preserve"> </v>
      </c>
      <c r="O1244" s="476" t="str">
        <f>IF($J1244&lt;&gt;"",IF(VLOOKUP($J1244,INSTRUMENT_LIST!$L$10:$R$716,6,FALSE)=0,"",VLOOKUP($J1244,INSTRUMENT_LIST!$L$10:$R$716,6,FALSE)),"")</f>
        <v/>
      </c>
      <c r="P1244" s="476" t="str">
        <f>IF($J1244&lt;&gt;"",IF(VLOOKUP($J1244,INSTRUMENT_LIST!$L$10:$R$716,7,FALSE)=0,"",VLOOKUP($J1244,INSTRUMENT_LIST!$L$10:$R$716,7,FALSE)),"")</f>
        <v/>
      </c>
      <c r="Q1244" s="476" t="str">
        <f t="shared" si="450"/>
        <v xml:space="preserve">  </v>
      </c>
      <c r="R1244" s="476"/>
      <c r="S1244" s="476"/>
      <c r="T1244" s="476"/>
      <c r="U1244" s="476"/>
      <c r="V1244" s="476"/>
      <c r="W1244" s="476"/>
      <c r="X1244" s="476"/>
      <c r="Y1244" s="476"/>
      <c r="Z1244" s="476"/>
      <c r="AA1244" s="476"/>
      <c r="AB1244" s="477" t="str">
        <f t="shared" si="451"/>
        <v>DI_1603.11</v>
      </c>
      <c r="AC1244" s="474"/>
      <c r="AD1244" s="474"/>
      <c r="AE1244" s="478" t="str">
        <f t="shared" si="452"/>
        <v>SL3-BC-RCP1</v>
      </c>
    </row>
    <row r="1245" spans="1:31" s="479" customFormat="1" ht="15" customHeight="1" x14ac:dyDescent="0.25">
      <c r="A1245" s="495" t="s">
        <v>9</v>
      </c>
      <c r="B1245" s="515" t="s">
        <v>76</v>
      </c>
      <c r="C1245" s="471">
        <v>16</v>
      </c>
      <c r="D1245" s="472" t="str">
        <f t="shared" si="453"/>
        <v>03</v>
      </c>
      <c r="E1245" s="472" t="s">
        <v>396</v>
      </c>
      <c r="F1245" s="473" t="str">
        <f>IFERROR(CONCATENATE(VLOOKUP(G1245,'LOOK-UP TABLES'!$E$9:$J$32,5,FALSE),C1245,D1245,VLOOKUP(G1245,'LOOK-UP TABLES'!$E$9:$J$32,6,FALSE),E1245),"")</f>
        <v>I_1603-12</v>
      </c>
      <c r="G1245" s="473" t="s">
        <v>1045</v>
      </c>
      <c r="H1245" s="474" t="str">
        <f>IFERROR(VLOOKUP(G1245,'LOOK-UP TABLES'!$E$9:$J$32,2,FALSE),"")</f>
        <v>DI</v>
      </c>
      <c r="I1245" s="473" t="str">
        <f>IFERROR(VLOOKUP(G1245,'LOOK-UP TABLES'!$E$9:$J$32,3,FALSE),"")</f>
        <v>24VDC</v>
      </c>
      <c r="J1245" s="297"/>
      <c r="K1245" s="474" t="str">
        <f t="shared" si="449"/>
        <v>SPARE</v>
      </c>
      <c r="L1245" s="475"/>
      <c r="M1245" s="476" t="str">
        <f>IF($J1245&lt;&gt;"",IF(VLOOKUP($J1245,INSTRUMENT_LIST!$L$10:$R$716,3,FALSE)=0,"",VLOOKUP($J1245,INSTRUMENT_LIST!$L$10:$R$716,3,FALSE)),"")</f>
        <v/>
      </c>
      <c r="N1245" s="476" t="str">
        <f>IF($J1245&lt;&gt;"",IF(VLOOKUP($J1245,INSTRUMENT_LIST!$L$10:$R$716,4,FALSE)=0,"",VLOOKUP($J1245,INSTRUMENT_LIST!$L$10:$R$716,4,FALSE)),"")&amp;" "&amp;IF($J1245&lt;&gt;"",IF(VLOOKUP($J1245,INSTRUMENT_LIST!$L$10:$R$716,5,FALSE)=0,"",SUBSTITUTE(VLOOKUP($J1245,INSTRUMENT_LIST!$L$10:$R$716,5,FALSE),"LOCAL CONTROL STATION","LCS")),"")</f>
        <v xml:space="preserve"> </v>
      </c>
      <c r="O1245" s="476" t="str">
        <f>IF($J1245&lt;&gt;"",IF(VLOOKUP($J1245,INSTRUMENT_LIST!$L$10:$R$716,6,FALSE)=0,"",VLOOKUP($J1245,INSTRUMENT_LIST!$L$10:$R$716,6,FALSE)),"")</f>
        <v/>
      </c>
      <c r="P1245" s="476" t="str">
        <f>IF($J1245&lt;&gt;"",IF(VLOOKUP($J1245,INSTRUMENT_LIST!$L$10:$R$716,7,FALSE)=0,"",VLOOKUP($J1245,INSTRUMENT_LIST!$L$10:$R$716,7,FALSE)),"")</f>
        <v/>
      </c>
      <c r="Q1245" s="476" t="str">
        <f t="shared" si="450"/>
        <v xml:space="preserve">  </v>
      </c>
      <c r="R1245" s="476"/>
      <c r="S1245" s="476"/>
      <c r="T1245" s="476"/>
      <c r="U1245" s="476"/>
      <c r="V1245" s="476"/>
      <c r="W1245" s="476"/>
      <c r="X1245" s="476"/>
      <c r="Y1245" s="476"/>
      <c r="Z1245" s="476"/>
      <c r="AA1245" s="476"/>
      <c r="AB1245" s="477" t="str">
        <f t="shared" si="451"/>
        <v>DI_1603.12</v>
      </c>
      <c r="AC1245" s="474"/>
      <c r="AD1245" s="474"/>
      <c r="AE1245" s="478" t="str">
        <f t="shared" si="452"/>
        <v>SL3-BC-RCP1</v>
      </c>
    </row>
    <row r="1246" spans="1:31" s="479" customFormat="1" ht="15" customHeight="1" x14ac:dyDescent="0.25">
      <c r="A1246" s="495" t="s">
        <v>9</v>
      </c>
      <c r="B1246" s="515" t="s">
        <v>76</v>
      </c>
      <c r="C1246" s="471">
        <v>16</v>
      </c>
      <c r="D1246" s="472" t="str">
        <f t="shared" si="453"/>
        <v>03</v>
      </c>
      <c r="E1246" s="472" t="s">
        <v>586</v>
      </c>
      <c r="F1246" s="473" t="str">
        <f>IFERROR(CONCATENATE(VLOOKUP(G1246,'LOOK-UP TABLES'!$E$9:$J$32,5,FALSE),C1246,D1246,VLOOKUP(G1246,'LOOK-UP TABLES'!$E$9:$J$32,6,FALSE),E1246),"")</f>
        <v>I_1603-13</v>
      </c>
      <c r="G1246" s="473" t="s">
        <v>1045</v>
      </c>
      <c r="H1246" s="474" t="str">
        <f>IFERROR(VLOOKUP(G1246,'LOOK-UP TABLES'!$E$9:$J$32,2,FALSE),"")</f>
        <v>DI</v>
      </c>
      <c r="I1246" s="473" t="str">
        <f>IFERROR(VLOOKUP(G1246,'LOOK-UP TABLES'!$E$9:$J$32,3,FALSE),"")</f>
        <v>24VDC</v>
      </c>
      <c r="J1246" s="297"/>
      <c r="K1246" s="474" t="str">
        <f t="shared" si="449"/>
        <v>SPARE</v>
      </c>
      <c r="L1246" s="475"/>
      <c r="M1246" s="476" t="str">
        <f>IF($J1246&lt;&gt;"",IF(VLOOKUP($J1246,INSTRUMENT_LIST!$L$10:$R$716,3,FALSE)=0,"",VLOOKUP($J1246,INSTRUMENT_LIST!$L$10:$R$716,3,FALSE)),"")</f>
        <v/>
      </c>
      <c r="N1246" s="476" t="str">
        <f>IF($J1246&lt;&gt;"",IF(VLOOKUP($J1246,INSTRUMENT_LIST!$L$10:$R$716,4,FALSE)=0,"",VLOOKUP($J1246,INSTRUMENT_LIST!$L$10:$R$716,4,FALSE)),"")&amp;" "&amp;IF($J1246&lt;&gt;"",IF(VLOOKUP($J1246,INSTRUMENT_LIST!$L$10:$R$716,5,FALSE)=0,"",SUBSTITUTE(VLOOKUP($J1246,INSTRUMENT_LIST!$L$10:$R$716,5,FALSE),"LOCAL CONTROL STATION","LCS")),"")</f>
        <v xml:space="preserve"> </v>
      </c>
      <c r="O1246" s="476" t="str">
        <f>IF($J1246&lt;&gt;"",IF(VLOOKUP($J1246,INSTRUMENT_LIST!$L$10:$R$716,6,FALSE)=0,"",VLOOKUP($J1246,INSTRUMENT_LIST!$L$10:$R$716,6,FALSE)),"")</f>
        <v/>
      </c>
      <c r="P1246" s="476" t="str">
        <f>IF($J1246&lt;&gt;"",IF(VLOOKUP($J1246,INSTRUMENT_LIST!$L$10:$R$716,7,FALSE)=0,"",VLOOKUP($J1246,INSTRUMENT_LIST!$L$10:$R$716,7,FALSE)),"")</f>
        <v/>
      </c>
      <c r="Q1246" s="476" t="str">
        <f t="shared" si="450"/>
        <v xml:space="preserve">  </v>
      </c>
      <c r="R1246" s="476"/>
      <c r="S1246" s="476"/>
      <c r="T1246" s="476"/>
      <c r="U1246" s="476"/>
      <c r="V1246" s="476"/>
      <c r="W1246" s="476"/>
      <c r="X1246" s="476"/>
      <c r="Y1246" s="476"/>
      <c r="Z1246" s="476"/>
      <c r="AA1246" s="476"/>
      <c r="AB1246" s="477" t="str">
        <f t="shared" si="451"/>
        <v>DI_1603.13</v>
      </c>
      <c r="AC1246" s="474"/>
      <c r="AD1246" s="474"/>
      <c r="AE1246" s="478" t="str">
        <f t="shared" si="452"/>
        <v>SL3-BC-RCP1</v>
      </c>
    </row>
    <row r="1247" spans="1:31" s="479" customFormat="1" ht="15" customHeight="1" x14ac:dyDescent="0.25">
      <c r="A1247" s="495" t="s">
        <v>9</v>
      </c>
      <c r="B1247" s="515" t="s">
        <v>76</v>
      </c>
      <c r="C1247" s="471">
        <v>16</v>
      </c>
      <c r="D1247" s="472" t="str">
        <f t="shared" si="453"/>
        <v>03</v>
      </c>
      <c r="E1247" s="472" t="s">
        <v>589</v>
      </c>
      <c r="F1247" s="473" t="str">
        <f>IFERROR(CONCATENATE(VLOOKUP(G1247,'LOOK-UP TABLES'!$E$9:$J$32,5,FALSE),C1247,D1247,VLOOKUP(G1247,'LOOK-UP TABLES'!$E$9:$J$32,6,FALSE),E1247),"")</f>
        <v>I_1603-14</v>
      </c>
      <c r="G1247" s="473" t="s">
        <v>1045</v>
      </c>
      <c r="H1247" s="474" t="str">
        <f>IFERROR(VLOOKUP(G1247,'LOOK-UP TABLES'!$E$9:$J$32,2,FALSE),"")</f>
        <v>DI</v>
      </c>
      <c r="I1247" s="473" t="str">
        <f>IFERROR(VLOOKUP(G1247,'LOOK-UP TABLES'!$E$9:$J$32,3,FALSE),"")</f>
        <v>24VDC</v>
      </c>
      <c r="J1247" s="297"/>
      <c r="K1247" s="474" t="str">
        <f t="shared" si="449"/>
        <v>SPARE</v>
      </c>
      <c r="L1247" s="475"/>
      <c r="M1247" s="476" t="str">
        <f>IF($J1247&lt;&gt;"",IF(VLOOKUP($J1247,INSTRUMENT_LIST!$L$10:$R$716,3,FALSE)=0,"",VLOOKUP($J1247,INSTRUMENT_LIST!$L$10:$R$716,3,FALSE)),"")</f>
        <v/>
      </c>
      <c r="N1247" s="476" t="str">
        <f>IF($J1247&lt;&gt;"",IF(VLOOKUP($J1247,INSTRUMENT_LIST!$L$10:$R$716,4,FALSE)=0,"",VLOOKUP($J1247,INSTRUMENT_LIST!$L$10:$R$716,4,FALSE)),"")&amp;" "&amp;IF($J1247&lt;&gt;"",IF(VLOOKUP($J1247,INSTRUMENT_LIST!$L$10:$R$716,5,FALSE)=0,"",SUBSTITUTE(VLOOKUP($J1247,INSTRUMENT_LIST!$L$10:$R$716,5,FALSE),"LOCAL CONTROL STATION","LCS")),"")</f>
        <v xml:space="preserve"> </v>
      </c>
      <c r="O1247" s="476" t="str">
        <f>IF($J1247&lt;&gt;"",IF(VLOOKUP($J1247,INSTRUMENT_LIST!$L$10:$R$716,6,FALSE)=0,"",VLOOKUP($J1247,INSTRUMENT_LIST!$L$10:$R$716,6,FALSE)),"")</f>
        <v/>
      </c>
      <c r="P1247" s="476" t="str">
        <f>IF($J1247&lt;&gt;"",IF(VLOOKUP($J1247,INSTRUMENT_LIST!$L$10:$R$716,7,FALSE)=0,"",VLOOKUP($J1247,INSTRUMENT_LIST!$L$10:$R$716,7,FALSE)),"")</f>
        <v/>
      </c>
      <c r="Q1247" s="476" t="str">
        <f t="shared" si="450"/>
        <v xml:space="preserve">  </v>
      </c>
      <c r="R1247" s="476"/>
      <c r="S1247" s="476"/>
      <c r="T1247" s="476"/>
      <c r="U1247" s="476"/>
      <c r="V1247" s="476"/>
      <c r="W1247" s="476"/>
      <c r="X1247" s="476"/>
      <c r="Y1247" s="476"/>
      <c r="Z1247" s="476"/>
      <c r="AA1247" s="476"/>
      <c r="AB1247" s="477" t="str">
        <f t="shared" si="451"/>
        <v>DI_1603.14</v>
      </c>
      <c r="AC1247" s="474"/>
      <c r="AD1247" s="474"/>
      <c r="AE1247" s="478" t="str">
        <f t="shared" si="452"/>
        <v>SL3-BC-RCP1</v>
      </c>
    </row>
    <row r="1248" spans="1:31" s="479" customFormat="1" ht="15" customHeight="1" x14ac:dyDescent="0.25">
      <c r="A1248" s="495" t="s">
        <v>9</v>
      </c>
      <c r="B1248" s="515" t="s">
        <v>76</v>
      </c>
      <c r="C1248" s="471">
        <v>16</v>
      </c>
      <c r="D1248" s="472" t="str">
        <f t="shared" si="453"/>
        <v>03</v>
      </c>
      <c r="E1248" s="472" t="s">
        <v>591</v>
      </c>
      <c r="F1248" s="473" t="str">
        <f>IFERROR(CONCATENATE(VLOOKUP(G1248,'LOOK-UP TABLES'!$E$9:$J$32,5,FALSE),C1248,D1248,VLOOKUP(G1248,'LOOK-UP TABLES'!$E$9:$J$32,6,FALSE),E1248),"")</f>
        <v>I_1603-15</v>
      </c>
      <c r="G1248" s="473" t="s">
        <v>1045</v>
      </c>
      <c r="H1248" s="474" t="str">
        <f>IFERROR(VLOOKUP(G1248,'LOOK-UP TABLES'!$E$9:$J$32,2,FALSE),"")</f>
        <v>DI</v>
      </c>
      <c r="I1248" s="473" t="str">
        <f>IFERROR(VLOOKUP(G1248,'LOOK-UP TABLES'!$E$9:$J$32,3,FALSE),"")</f>
        <v>24VDC</v>
      </c>
      <c r="J1248" s="297"/>
      <c r="K1248" s="474" t="str">
        <f t="shared" si="449"/>
        <v>SPARE</v>
      </c>
      <c r="L1248" s="475"/>
      <c r="M1248" s="476" t="str">
        <f>IF($J1248&lt;&gt;"",IF(VLOOKUP($J1248,INSTRUMENT_LIST!$L$10:$R$716,3,FALSE)=0,"",VLOOKUP($J1248,INSTRUMENT_LIST!$L$10:$R$716,3,FALSE)),"")</f>
        <v/>
      </c>
      <c r="N1248" s="476" t="str">
        <f>IF($J1248&lt;&gt;"",IF(VLOOKUP($J1248,INSTRUMENT_LIST!$L$10:$R$716,4,FALSE)=0,"",VLOOKUP($J1248,INSTRUMENT_LIST!$L$10:$R$716,4,FALSE)),"")&amp;" "&amp;IF($J1248&lt;&gt;"",IF(VLOOKUP($J1248,INSTRUMENT_LIST!$L$10:$R$716,5,FALSE)=0,"",SUBSTITUTE(VLOOKUP($J1248,INSTRUMENT_LIST!$L$10:$R$716,5,FALSE),"LOCAL CONTROL STATION","LCS")),"")</f>
        <v xml:space="preserve"> </v>
      </c>
      <c r="O1248" s="476" t="str">
        <f>IF($J1248&lt;&gt;"",IF(VLOOKUP($J1248,INSTRUMENT_LIST!$L$10:$R$716,6,FALSE)=0,"",VLOOKUP($J1248,INSTRUMENT_LIST!$L$10:$R$716,6,FALSE)),"")</f>
        <v/>
      </c>
      <c r="P1248" s="476" t="str">
        <f>IF($J1248&lt;&gt;"",IF(VLOOKUP($J1248,INSTRUMENT_LIST!$L$10:$R$716,7,FALSE)=0,"",VLOOKUP($J1248,INSTRUMENT_LIST!$L$10:$R$716,7,FALSE)),"")</f>
        <v/>
      </c>
      <c r="Q1248" s="476" t="str">
        <f t="shared" si="450"/>
        <v xml:space="preserve">  </v>
      </c>
      <c r="R1248" s="476"/>
      <c r="S1248" s="476"/>
      <c r="T1248" s="476"/>
      <c r="U1248" s="476"/>
      <c r="V1248" s="476"/>
      <c r="W1248" s="476"/>
      <c r="X1248" s="476"/>
      <c r="Y1248" s="476"/>
      <c r="Z1248" s="476"/>
      <c r="AA1248" s="476"/>
      <c r="AB1248" s="477" t="str">
        <f t="shared" si="451"/>
        <v>DI_1603.15</v>
      </c>
      <c r="AC1248" s="474"/>
      <c r="AD1248" s="474"/>
      <c r="AE1248" s="478" t="str">
        <f t="shared" si="452"/>
        <v>SL3-BC-RCP1</v>
      </c>
    </row>
    <row r="1249" spans="1:31" s="479" customFormat="1" ht="15" customHeight="1" x14ac:dyDescent="0.25">
      <c r="A1249" s="496" t="s">
        <v>9</v>
      </c>
      <c r="B1249" s="497" t="s">
        <v>76</v>
      </c>
      <c r="C1249" s="504">
        <v>16</v>
      </c>
      <c r="D1249" s="499" t="s">
        <v>661</v>
      </c>
      <c r="E1249" s="500"/>
      <c r="F1249" s="500"/>
      <c r="G1249" s="500" t="s">
        <v>833</v>
      </c>
      <c r="H1249" s="501"/>
      <c r="I1249" s="500" t="s">
        <v>793</v>
      </c>
      <c r="J1249" s="502"/>
      <c r="K1249" s="525"/>
      <c r="L1249" s="503"/>
      <c r="M1249" s="501"/>
      <c r="N1249" s="501"/>
      <c r="O1249" s="500"/>
      <c r="P1249" s="500"/>
      <c r="Q1249" s="500"/>
      <c r="R1249" s="500"/>
      <c r="S1249" s="500"/>
      <c r="T1249" s="500"/>
      <c r="U1249" s="500"/>
      <c r="V1249" s="500"/>
      <c r="W1249" s="500"/>
      <c r="X1249" s="500"/>
      <c r="Y1249" s="500"/>
      <c r="Z1249" s="500"/>
      <c r="AA1249" s="500"/>
      <c r="AB1249" s="500"/>
      <c r="AC1249" s="504"/>
      <c r="AD1249" s="505"/>
      <c r="AE1249" s="478" t="str">
        <f t="shared" si="452"/>
        <v>SL3-BC-RCP1</v>
      </c>
    </row>
    <row r="1250" spans="1:31" s="479" customFormat="1" ht="15" customHeight="1" x14ac:dyDescent="0.25">
      <c r="A1250" s="472"/>
      <c r="B1250" s="506"/>
      <c r="C1250" s="507"/>
      <c r="D1250" s="508"/>
      <c r="E1250" s="478"/>
      <c r="F1250" s="478"/>
      <c r="G1250" s="478"/>
      <c r="I1250" s="478"/>
      <c r="J1250" s="304"/>
      <c r="K1250" s="493"/>
      <c r="L1250" s="494"/>
      <c r="M1250" s="509"/>
      <c r="N1250" s="509"/>
      <c r="O1250" s="509"/>
      <c r="Q1250" s="478"/>
      <c r="R1250" s="478"/>
      <c r="S1250" s="478"/>
      <c r="T1250" s="478"/>
      <c r="U1250" s="478"/>
      <c r="V1250" s="478"/>
      <c r="W1250" s="478"/>
      <c r="X1250" s="478"/>
      <c r="Y1250" s="478"/>
      <c r="Z1250" s="478"/>
      <c r="AA1250" s="478"/>
      <c r="AB1250" s="478"/>
      <c r="AC1250" s="507"/>
      <c r="AD1250" s="507"/>
      <c r="AE1250" s="478"/>
    </row>
    <row r="1251" spans="1:31" s="479" customFormat="1" ht="15" customHeight="1" x14ac:dyDescent="0.25">
      <c r="A1251" s="495" t="s">
        <v>9</v>
      </c>
      <c r="B1251" s="515" t="s">
        <v>76</v>
      </c>
      <c r="C1251" s="471">
        <v>16</v>
      </c>
      <c r="D1251" s="472" t="s">
        <v>676</v>
      </c>
      <c r="E1251" s="472" t="s">
        <v>786</v>
      </c>
      <c r="F1251" s="473" t="str">
        <f>IFERROR(CONCATENATE(VLOOKUP(G1251,'LOOK-UP TABLES'!$E$9:$J$32,5,FALSE),C1251,D1251,VLOOKUP(G1251,'LOOK-UP TABLES'!$E$9:$J$32,6,FALSE),E1251),"")</f>
        <v>I_1604-00</v>
      </c>
      <c r="G1251" s="473" t="s">
        <v>1018</v>
      </c>
      <c r="H1251" s="474" t="str">
        <f>IFERROR(VLOOKUP(G1251,'LOOK-UP TABLES'!$E$9:$J$32,2,FALSE),"")</f>
        <v>DI</v>
      </c>
      <c r="I1251" s="473" t="str">
        <f>IFERROR(VLOOKUP(G1251,'LOOK-UP TABLES'!$E$9:$J$32,3,FALSE),"")</f>
        <v>120V</v>
      </c>
      <c r="J1251" s="474"/>
      <c r="K1251" s="474" t="str">
        <f t="shared" ref="K1251:K1258" si="454">IF(J1251&lt;&gt;"",CONCATENATE(J1251,L1251),"SPARE")</f>
        <v>SPARE</v>
      </c>
      <c r="L1251" s="475"/>
      <c r="M1251" s="476" t="str">
        <f>IF($J1251&lt;&gt;"",IF(VLOOKUP($J1251,INSTRUMENT_LIST!$L$10:$R$716,3,FALSE)=0,"",VLOOKUP($J1251,INSTRUMENT_LIST!$L$10:$R$716,3,FALSE)),"")</f>
        <v/>
      </c>
      <c r="N1251" s="476" t="str">
        <f>IF($J1251&lt;&gt;"",IF(VLOOKUP($J1251,INSTRUMENT_LIST!$L$10:$R$716,4,FALSE)=0,"",VLOOKUP($J1251,INSTRUMENT_LIST!$L$10:$R$716,4,FALSE)),"")&amp;" "&amp;IF($J1251&lt;&gt;"",IF(VLOOKUP($J1251,INSTRUMENT_LIST!$L$10:$R$716,5,FALSE)=0,"",SUBSTITUTE(VLOOKUP($J1251,INSTRUMENT_LIST!$L$10:$R$716,5,FALSE),"LOCAL CONTROL STATION","LCS")),"")</f>
        <v xml:space="preserve"> </v>
      </c>
      <c r="O1251" s="476" t="str">
        <f>IF($J1251&lt;&gt;"",IF(VLOOKUP($J1251,INSTRUMENT_LIST!$L$10:$R$716,6,FALSE)=0,"",VLOOKUP($J1251,INSTRUMENT_LIST!$L$10:$R$716,6,FALSE)),"")</f>
        <v/>
      </c>
      <c r="P1251" s="476" t="str">
        <f>IF($J1251&lt;&gt;"",IF(VLOOKUP($J1251,INSTRUMENT_LIST!$L$10:$R$716,7,FALSE)=0,"",VLOOKUP($J1251,INSTRUMENT_LIST!$L$10:$R$716,7,FALSE)),"")</f>
        <v/>
      </c>
      <c r="Q1251" s="476" t="str">
        <f t="shared" ref="Q1251:Q1266" si="455">CONCATENATE(M1251,IF(M1251&lt;&gt;""," ",""),N1251,IF(N1251&lt;&gt;""," ",""),O1251,IF(O1251&lt;&gt;""," ",""),P1251,IF(P1251&lt;&gt;""," ",""))</f>
        <v xml:space="preserve">  </v>
      </c>
      <c r="R1251" s="476"/>
      <c r="S1251" s="476"/>
      <c r="T1251" s="476"/>
      <c r="U1251" s="476"/>
      <c r="V1251" s="476"/>
      <c r="W1251" s="476"/>
      <c r="X1251" s="476"/>
      <c r="Y1251" s="476"/>
      <c r="Z1251" s="476"/>
      <c r="AA1251" s="476"/>
      <c r="AB1251" s="477" t="str">
        <f t="shared" ref="AB1251:AB1266" si="456">IF((OR(H1251="AI",H1251="AO")),CONCATENATE(H1251,"_",C1251,D1251,"_CH[",E1251,"]"),CONCATENATE(H1251,"_",C1251,D1251,".",E1251))</f>
        <v>DI_1604.00</v>
      </c>
      <c r="AC1251" s="474"/>
      <c r="AD1251" s="474"/>
      <c r="AE1251" s="478" t="str">
        <f t="shared" ref="AE1251:AE1267" si="457">B1251</f>
        <v>SL3-BC-RCP1</v>
      </c>
    </row>
    <row r="1252" spans="1:31" s="479" customFormat="1" ht="15" customHeight="1" x14ac:dyDescent="0.25">
      <c r="A1252" s="495" t="s">
        <v>9</v>
      </c>
      <c r="B1252" s="515" t="s">
        <v>76</v>
      </c>
      <c r="C1252" s="471">
        <v>16</v>
      </c>
      <c r="D1252" s="472" t="str">
        <f t="shared" ref="D1252:D1266" si="458">D1251</f>
        <v>04</v>
      </c>
      <c r="E1252" s="472" t="s">
        <v>645</v>
      </c>
      <c r="F1252" s="473" t="str">
        <f>IFERROR(CONCATENATE(VLOOKUP(G1252,'LOOK-UP TABLES'!$E$9:$J$32,5,FALSE),C1252,D1252,VLOOKUP(G1252,'LOOK-UP TABLES'!$E$9:$J$32,6,FALSE),E1252),"")</f>
        <v>I_1604-01</v>
      </c>
      <c r="G1252" s="473" t="s">
        <v>1018</v>
      </c>
      <c r="H1252" s="474" t="str">
        <f>IFERROR(VLOOKUP(G1252,'LOOK-UP TABLES'!$E$9:$J$32,2,FALSE),"")</f>
        <v>DI</v>
      </c>
      <c r="I1252" s="473" t="str">
        <f>IFERROR(VLOOKUP(G1252,'LOOK-UP TABLES'!$E$9:$J$32,3,FALSE),"")</f>
        <v>120V</v>
      </c>
      <c r="J1252" s="474"/>
      <c r="K1252" s="474" t="str">
        <f t="shared" si="454"/>
        <v>SPARE</v>
      </c>
      <c r="L1252" s="475"/>
      <c r="M1252" s="476" t="str">
        <f>IF($J1252&lt;&gt;"",IF(VLOOKUP($J1252,INSTRUMENT_LIST!$L$10:$R$716,3,FALSE)=0,"",VLOOKUP($J1252,INSTRUMENT_LIST!$L$10:$R$716,3,FALSE)),"")</f>
        <v/>
      </c>
      <c r="N1252" s="476" t="str">
        <f>IF($J1252&lt;&gt;"",IF(VLOOKUP($J1252,INSTRUMENT_LIST!$L$10:$R$716,4,FALSE)=0,"",VLOOKUP($J1252,INSTRUMENT_LIST!$L$10:$R$716,4,FALSE)),"")&amp;" "&amp;IF($J1252&lt;&gt;"",IF(VLOOKUP($J1252,INSTRUMENT_LIST!$L$10:$R$716,5,FALSE)=0,"",SUBSTITUTE(VLOOKUP($J1252,INSTRUMENT_LIST!$L$10:$R$716,5,FALSE),"LOCAL CONTROL STATION","LCS")),"")</f>
        <v xml:space="preserve"> </v>
      </c>
      <c r="O1252" s="476" t="str">
        <f>IF($J1252&lt;&gt;"",IF(VLOOKUP($J1252,INSTRUMENT_LIST!$L$10:$R$716,6,FALSE)=0,"",VLOOKUP($J1252,INSTRUMENT_LIST!$L$10:$R$716,6,FALSE)),"")</f>
        <v/>
      </c>
      <c r="P1252" s="476" t="str">
        <f>IF($J1252&lt;&gt;"",IF(VLOOKUP($J1252,INSTRUMENT_LIST!$L$10:$R$716,7,FALSE)=0,"",VLOOKUP($J1252,INSTRUMENT_LIST!$L$10:$R$716,7,FALSE)),"")</f>
        <v/>
      </c>
      <c r="Q1252" s="476" t="str">
        <f t="shared" si="455"/>
        <v xml:space="preserve">  </v>
      </c>
      <c r="R1252" s="476"/>
      <c r="S1252" s="476"/>
      <c r="T1252" s="476"/>
      <c r="U1252" s="476"/>
      <c r="V1252" s="476"/>
      <c r="W1252" s="476"/>
      <c r="X1252" s="476"/>
      <c r="Y1252" s="476"/>
      <c r="Z1252" s="476"/>
      <c r="AA1252" s="476"/>
      <c r="AB1252" s="477" t="str">
        <f t="shared" si="456"/>
        <v>DI_1604.01</v>
      </c>
      <c r="AC1252" s="474"/>
      <c r="AD1252" s="474"/>
      <c r="AE1252" s="478" t="str">
        <f t="shared" si="457"/>
        <v>SL3-BC-RCP1</v>
      </c>
    </row>
    <row r="1253" spans="1:31" s="479" customFormat="1" ht="15" customHeight="1" x14ac:dyDescent="0.25">
      <c r="A1253" s="495" t="s">
        <v>9</v>
      </c>
      <c r="B1253" s="515" t="s">
        <v>76</v>
      </c>
      <c r="C1253" s="471">
        <v>16</v>
      </c>
      <c r="D1253" s="472" t="str">
        <f t="shared" si="458"/>
        <v>04</v>
      </c>
      <c r="E1253" s="472" t="s">
        <v>660</v>
      </c>
      <c r="F1253" s="473" t="str">
        <f>IFERROR(CONCATENATE(VLOOKUP(G1253,'LOOK-UP TABLES'!$E$9:$J$32,5,FALSE),C1253,D1253,VLOOKUP(G1253,'LOOK-UP TABLES'!$E$9:$J$32,6,FALSE),E1253),"")</f>
        <v>I_1604-02</v>
      </c>
      <c r="G1253" s="473" t="s">
        <v>1018</v>
      </c>
      <c r="H1253" s="474" t="str">
        <f>IFERROR(VLOOKUP(G1253,'LOOK-UP TABLES'!$E$9:$J$32,2,FALSE),"")</f>
        <v>DI</v>
      </c>
      <c r="I1253" s="473" t="str">
        <f>IFERROR(VLOOKUP(G1253,'LOOK-UP TABLES'!$E$9:$J$32,3,FALSE),"")</f>
        <v>120V</v>
      </c>
      <c r="J1253" s="297"/>
      <c r="K1253" s="474" t="str">
        <f t="shared" si="454"/>
        <v>SPARE</v>
      </c>
      <c r="L1253" s="475"/>
      <c r="M1253" s="476" t="str">
        <f>IF($J1253&lt;&gt;"",IF(VLOOKUP($J1253,INSTRUMENT_LIST!$L$10:$R$716,3,FALSE)=0,"",VLOOKUP($J1253,INSTRUMENT_LIST!$L$10:$R$716,3,FALSE)),"")</f>
        <v/>
      </c>
      <c r="N1253" s="476" t="str">
        <f>IF($J1253&lt;&gt;"",IF(VLOOKUP($J1253,INSTRUMENT_LIST!$L$10:$R$716,4,FALSE)=0,"",VLOOKUP($J1253,INSTRUMENT_LIST!$L$10:$R$716,4,FALSE)),"")&amp;" "&amp;IF($J1253&lt;&gt;"",IF(VLOOKUP($J1253,INSTRUMENT_LIST!$L$10:$R$716,5,FALSE)=0,"",SUBSTITUTE(VLOOKUP($J1253,INSTRUMENT_LIST!$L$10:$R$716,5,FALSE),"LOCAL CONTROL STATION","LCS")),"")</f>
        <v xml:space="preserve"> </v>
      </c>
      <c r="O1253" s="476" t="str">
        <f>IF($J1253&lt;&gt;"",IF(VLOOKUP($J1253,INSTRUMENT_LIST!$L$10:$R$716,6,FALSE)=0,"",VLOOKUP($J1253,INSTRUMENT_LIST!$L$10:$R$716,6,FALSE)),"")</f>
        <v/>
      </c>
      <c r="P1253" s="476" t="str">
        <f>IF($J1253&lt;&gt;"",IF(VLOOKUP($J1253,INSTRUMENT_LIST!$L$10:$R$716,7,FALSE)=0,"",VLOOKUP($J1253,INSTRUMENT_LIST!$L$10:$R$716,7,FALSE)),"")</f>
        <v/>
      </c>
      <c r="Q1253" s="476" t="str">
        <f t="shared" si="455"/>
        <v xml:space="preserve">  </v>
      </c>
      <c r="R1253" s="476"/>
      <c r="S1253" s="476"/>
      <c r="T1253" s="476"/>
      <c r="U1253" s="476"/>
      <c r="V1253" s="476"/>
      <c r="W1253" s="476"/>
      <c r="X1253" s="476"/>
      <c r="Y1253" s="476"/>
      <c r="Z1253" s="476"/>
      <c r="AA1253" s="476"/>
      <c r="AB1253" s="477" t="str">
        <f t="shared" si="456"/>
        <v>DI_1604.02</v>
      </c>
      <c r="AC1253" s="474"/>
      <c r="AD1253" s="474"/>
      <c r="AE1253" s="478" t="str">
        <f t="shared" si="457"/>
        <v>SL3-BC-RCP1</v>
      </c>
    </row>
    <row r="1254" spans="1:31" s="479" customFormat="1" ht="15" customHeight="1" x14ac:dyDescent="0.25">
      <c r="A1254" s="495" t="s">
        <v>9</v>
      </c>
      <c r="B1254" s="515" t="s">
        <v>76</v>
      </c>
      <c r="C1254" s="471">
        <v>16</v>
      </c>
      <c r="D1254" s="472" t="str">
        <f t="shared" si="458"/>
        <v>04</v>
      </c>
      <c r="E1254" s="472" t="s">
        <v>661</v>
      </c>
      <c r="F1254" s="473" t="str">
        <f>IFERROR(CONCATENATE(VLOOKUP(G1254,'LOOK-UP TABLES'!$E$9:$J$32,5,FALSE),C1254,D1254,VLOOKUP(G1254,'LOOK-UP TABLES'!$E$9:$J$32,6,FALSE),E1254),"")</f>
        <v>I_1604-03</v>
      </c>
      <c r="G1254" s="473" t="s">
        <v>1018</v>
      </c>
      <c r="H1254" s="474" t="str">
        <f>IFERROR(VLOOKUP(G1254,'LOOK-UP TABLES'!$E$9:$J$32,2,FALSE),"")</f>
        <v>DI</v>
      </c>
      <c r="I1254" s="473" t="str">
        <f>IFERROR(VLOOKUP(G1254,'LOOK-UP TABLES'!$E$9:$J$32,3,FALSE),"")</f>
        <v>120V</v>
      </c>
      <c r="J1254" s="297"/>
      <c r="K1254" s="474" t="str">
        <f t="shared" si="454"/>
        <v>SPARE</v>
      </c>
      <c r="L1254" s="475"/>
      <c r="M1254" s="476" t="str">
        <f>IF($J1254&lt;&gt;"",IF(VLOOKUP($J1254,INSTRUMENT_LIST!$L$10:$R$716,3,FALSE)=0,"",VLOOKUP($J1254,INSTRUMENT_LIST!$L$10:$R$716,3,FALSE)),"")</f>
        <v/>
      </c>
      <c r="N1254" s="476" t="str">
        <f>IF($J1254&lt;&gt;"",IF(VLOOKUP($J1254,INSTRUMENT_LIST!$L$10:$R$716,4,FALSE)=0,"",VLOOKUP($J1254,INSTRUMENT_LIST!$L$10:$R$716,4,FALSE)),"")&amp;" "&amp;IF($J1254&lt;&gt;"",IF(VLOOKUP($J1254,INSTRUMENT_LIST!$L$10:$R$716,5,FALSE)=0,"",SUBSTITUTE(VLOOKUP($J1254,INSTRUMENT_LIST!$L$10:$R$716,5,FALSE),"LOCAL CONTROL STATION","LCS")),"")</f>
        <v xml:space="preserve"> </v>
      </c>
      <c r="O1254" s="476" t="str">
        <f>IF($J1254&lt;&gt;"",IF(VLOOKUP($J1254,INSTRUMENT_LIST!$L$10:$R$716,6,FALSE)=0,"",VLOOKUP($J1254,INSTRUMENT_LIST!$L$10:$R$716,6,FALSE)),"")</f>
        <v/>
      </c>
      <c r="P1254" s="476" t="str">
        <f>IF($J1254&lt;&gt;"",IF(VLOOKUP($J1254,INSTRUMENT_LIST!$L$10:$R$716,7,FALSE)=0,"",VLOOKUP($J1254,INSTRUMENT_LIST!$L$10:$R$716,7,FALSE)),"")</f>
        <v/>
      </c>
      <c r="Q1254" s="476" t="str">
        <f t="shared" si="455"/>
        <v xml:space="preserve">  </v>
      </c>
      <c r="R1254" s="476"/>
      <c r="S1254" s="476"/>
      <c r="T1254" s="476"/>
      <c r="U1254" s="476"/>
      <c r="V1254" s="476"/>
      <c r="W1254" s="476"/>
      <c r="X1254" s="476"/>
      <c r="Y1254" s="476"/>
      <c r="Z1254" s="476"/>
      <c r="AA1254" s="476"/>
      <c r="AB1254" s="477" t="str">
        <f t="shared" si="456"/>
        <v>DI_1604.03</v>
      </c>
      <c r="AC1254" s="474"/>
      <c r="AD1254" s="474"/>
      <c r="AE1254" s="478" t="str">
        <f t="shared" si="457"/>
        <v>SL3-BC-RCP1</v>
      </c>
    </row>
    <row r="1255" spans="1:31" s="479" customFormat="1" ht="15" customHeight="1" x14ac:dyDescent="0.25">
      <c r="A1255" s="495" t="s">
        <v>9</v>
      </c>
      <c r="B1255" s="515" t="s">
        <v>76</v>
      </c>
      <c r="C1255" s="471">
        <v>16</v>
      </c>
      <c r="D1255" s="472" t="str">
        <f t="shared" si="458"/>
        <v>04</v>
      </c>
      <c r="E1255" s="472" t="s">
        <v>676</v>
      </c>
      <c r="F1255" s="473" t="str">
        <f>IFERROR(CONCATENATE(VLOOKUP(G1255,'LOOK-UP TABLES'!$E$9:$J$32,5,FALSE),C1255,D1255,VLOOKUP(G1255,'LOOK-UP TABLES'!$E$9:$J$32,6,FALSE),E1255),"")</f>
        <v>I_1604-04</v>
      </c>
      <c r="G1255" s="473" t="s">
        <v>1018</v>
      </c>
      <c r="H1255" s="474" t="str">
        <f>IFERROR(VLOOKUP(G1255,'LOOK-UP TABLES'!$E$9:$J$32,2,FALSE),"")</f>
        <v>DI</v>
      </c>
      <c r="I1255" s="473" t="str">
        <f>IFERROR(VLOOKUP(G1255,'LOOK-UP TABLES'!$E$9:$J$32,3,FALSE),"")</f>
        <v>120V</v>
      </c>
      <c r="J1255" s="297"/>
      <c r="K1255" s="474" t="str">
        <f t="shared" si="454"/>
        <v>SPARE</v>
      </c>
      <c r="L1255" s="475"/>
      <c r="M1255" s="476" t="str">
        <f>IF($J1255&lt;&gt;"",IF(VLOOKUP($J1255,INSTRUMENT_LIST!$L$10:$R$716,3,FALSE)=0,"",VLOOKUP($J1255,INSTRUMENT_LIST!$L$10:$R$716,3,FALSE)),"")</f>
        <v/>
      </c>
      <c r="N1255" s="476" t="str">
        <f>IF($J1255&lt;&gt;"",IF(VLOOKUP($J1255,INSTRUMENT_LIST!$L$10:$R$716,4,FALSE)=0,"",VLOOKUP($J1255,INSTRUMENT_LIST!$L$10:$R$716,4,FALSE)),"")&amp;" "&amp;IF($J1255&lt;&gt;"",IF(VLOOKUP($J1255,INSTRUMENT_LIST!$L$10:$R$716,5,FALSE)=0,"",SUBSTITUTE(VLOOKUP($J1255,INSTRUMENT_LIST!$L$10:$R$716,5,FALSE),"LOCAL CONTROL STATION","LCS")),"")</f>
        <v xml:space="preserve"> </v>
      </c>
      <c r="O1255" s="476" t="str">
        <f>IF($J1255&lt;&gt;"",IF(VLOOKUP($J1255,INSTRUMENT_LIST!$L$10:$R$716,6,FALSE)=0,"",VLOOKUP($J1255,INSTRUMENT_LIST!$L$10:$R$716,6,FALSE)),"")</f>
        <v/>
      </c>
      <c r="P1255" s="476" t="str">
        <f>IF($J1255&lt;&gt;"",IF(VLOOKUP($J1255,INSTRUMENT_LIST!$L$10:$R$716,7,FALSE)=0,"",VLOOKUP($J1255,INSTRUMENT_LIST!$L$10:$R$716,7,FALSE)),"")</f>
        <v/>
      </c>
      <c r="Q1255" s="476" t="str">
        <f t="shared" si="455"/>
        <v xml:space="preserve">  </v>
      </c>
      <c r="R1255" s="476"/>
      <c r="S1255" s="476"/>
      <c r="T1255" s="476"/>
      <c r="U1255" s="476"/>
      <c r="V1255" s="476"/>
      <c r="W1255" s="476"/>
      <c r="X1255" s="476"/>
      <c r="Y1255" s="476"/>
      <c r="Z1255" s="476"/>
      <c r="AA1255" s="476"/>
      <c r="AB1255" s="477" t="str">
        <f t="shared" si="456"/>
        <v>DI_1604.04</v>
      </c>
      <c r="AC1255" s="474"/>
      <c r="AD1255" s="474"/>
      <c r="AE1255" s="478" t="str">
        <f t="shared" si="457"/>
        <v>SL3-BC-RCP1</v>
      </c>
    </row>
    <row r="1256" spans="1:31" s="479" customFormat="1" ht="15" customHeight="1" x14ac:dyDescent="0.25">
      <c r="A1256" s="495" t="s">
        <v>9</v>
      </c>
      <c r="B1256" s="515" t="s">
        <v>76</v>
      </c>
      <c r="C1256" s="471">
        <v>16</v>
      </c>
      <c r="D1256" s="472" t="str">
        <f t="shared" si="458"/>
        <v>04</v>
      </c>
      <c r="E1256" s="472" t="s">
        <v>678</v>
      </c>
      <c r="F1256" s="473" t="str">
        <f>IFERROR(CONCATENATE(VLOOKUP(G1256,'LOOK-UP TABLES'!$E$9:$J$32,5,FALSE),C1256,D1256,VLOOKUP(G1256,'LOOK-UP TABLES'!$E$9:$J$32,6,FALSE),E1256),"")</f>
        <v>I_1604-05</v>
      </c>
      <c r="G1256" s="473" t="s">
        <v>1018</v>
      </c>
      <c r="H1256" s="474" t="str">
        <f>IFERROR(VLOOKUP(G1256,'LOOK-UP TABLES'!$E$9:$J$32,2,FALSE),"")</f>
        <v>DI</v>
      </c>
      <c r="I1256" s="473" t="str">
        <f>IFERROR(VLOOKUP(G1256,'LOOK-UP TABLES'!$E$9:$J$32,3,FALSE),"")</f>
        <v>120V</v>
      </c>
      <c r="J1256" s="297"/>
      <c r="K1256" s="474" t="str">
        <f t="shared" si="454"/>
        <v>SPARE</v>
      </c>
      <c r="L1256" s="475"/>
      <c r="M1256" s="476" t="str">
        <f>IF($J1256&lt;&gt;"",IF(VLOOKUP($J1256,INSTRUMENT_LIST!$L$10:$R$716,3,FALSE)=0,"",VLOOKUP($J1256,INSTRUMENT_LIST!$L$10:$R$716,3,FALSE)),"")</f>
        <v/>
      </c>
      <c r="N1256" s="476" t="str">
        <f>IF($J1256&lt;&gt;"",IF(VLOOKUP($J1256,INSTRUMENT_LIST!$L$10:$R$716,4,FALSE)=0,"",VLOOKUP($J1256,INSTRUMENT_LIST!$L$10:$R$716,4,FALSE)),"")&amp;" "&amp;IF($J1256&lt;&gt;"",IF(VLOOKUP($J1256,INSTRUMENT_LIST!$L$10:$R$716,5,FALSE)=0,"",SUBSTITUTE(VLOOKUP($J1256,INSTRUMENT_LIST!$L$10:$R$716,5,FALSE),"LOCAL CONTROL STATION","LCS")),"")</f>
        <v xml:space="preserve"> </v>
      </c>
      <c r="O1256" s="476" t="str">
        <f>IF($J1256&lt;&gt;"",IF(VLOOKUP($J1256,INSTRUMENT_LIST!$L$10:$R$716,6,FALSE)=0,"",VLOOKUP($J1256,INSTRUMENT_LIST!$L$10:$R$716,6,FALSE)),"")</f>
        <v/>
      </c>
      <c r="P1256" s="476" t="str">
        <f>IF($J1256&lt;&gt;"",IF(VLOOKUP($J1256,INSTRUMENT_LIST!$L$10:$R$716,7,FALSE)=0,"",VLOOKUP($J1256,INSTRUMENT_LIST!$L$10:$R$716,7,FALSE)),"")</f>
        <v/>
      </c>
      <c r="Q1256" s="476" t="str">
        <f t="shared" si="455"/>
        <v xml:space="preserve">  </v>
      </c>
      <c r="R1256" s="476"/>
      <c r="S1256" s="476"/>
      <c r="T1256" s="476"/>
      <c r="U1256" s="476"/>
      <c r="V1256" s="476"/>
      <c r="W1256" s="476"/>
      <c r="X1256" s="476"/>
      <c r="Y1256" s="476"/>
      <c r="Z1256" s="476"/>
      <c r="AA1256" s="476"/>
      <c r="AB1256" s="477" t="str">
        <f t="shared" si="456"/>
        <v>DI_1604.05</v>
      </c>
      <c r="AC1256" s="474"/>
      <c r="AD1256" s="474"/>
      <c r="AE1256" s="478" t="str">
        <f t="shared" si="457"/>
        <v>SL3-BC-RCP1</v>
      </c>
    </row>
    <row r="1257" spans="1:31" s="479" customFormat="1" ht="15" customHeight="1" x14ac:dyDescent="0.25">
      <c r="A1257" s="495" t="s">
        <v>9</v>
      </c>
      <c r="B1257" s="515" t="s">
        <v>76</v>
      </c>
      <c r="C1257" s="471">
        <v>16</v>
      </c>
      <c r="D1257" s="472" t="str">
        <f t="shared" si="458"/>
        <v>04</v>
      </c>
      <c r="E1257" s="472" t="s">
        <v>679</v>
      </c>
      <c r="F1257" s="473" t="str">
        <f>IFERROR(CONCATENATE(VLOOKUP(G1257,'LOOK-UP TABLES'!$E$9:$J$32,5,FALSE),C1257,D1257,VLOOKUP(G1257,'LOOK-UP TABLES'!$E$9:$J$32,6,FALSE),E1257),"")</f>
        <v>I_1604-06</v>
      </c>
      <c r="G1257" s="473" t="s">
        <v>1018</v>
      </c>
      <c r="H1257" s="474" t="str">
        <f>IFERROR(VLOOKUP(G1257,'LOOK-UP TABLES'!$E$9:$J$32,2,FALSE),"")</f>
        <v>DI</v>
      </c>
      <c r="I1257" s="473" t="str">
        <f>IFERROR(VLOOKUP(G1257,'LOOK-UP TABLES'!$E$9:$J$32,3,FALSE),"")</f>
        <v>120V</v>
      </c>
      <c r="J1257" s="297"/>
      <c r="K1257" s="474" t="str">
        <f t="shared" si="454"/>
        <v>SPARE</v>
      </c>
      <c r="L1257" s="475"/>
      <c r="M1257" s="476" t="str">
        <f>IF($J1257&lt;&gt;"",IF(VLOOKUP($J1257,INSTRUMENT_LIST!$L$10:$R$716,3,FALSE)=0,"",VLOOKUP($J1257,INSTRUMENT_LIST!$L$10:$R$716,3,FALSE)),"")</f>
        <v/>
      </c>
      <c r="N1257" s="476" t="str">
        <f>IF($J1257&lt;&gt;"",IF(VLOOKUP($J1257,INSTRUMENT_LIST!$L$10:$R$716,4,FALSE)=0,"",VLOOKUP($J1257,INSTRUMENT_LIST!$L$10:$R$716,4,FALSE)),"")&amp;" "&amp;IF($J1257&lt;&gt;"",IF(VLOOKUP($J1257,INSTRUMENT_LIST!$L$10:$R$716,5,FALSE)=0,"",SUBSTITUTE(VLOOKUP($J1257,INSTRUMENT_LIST!$L$10:$R$716,5,FALSE),"LOCAL CONTROL STATION","LCS")),"")</f>
        <v xml:space="preserve"> </v>
      </c>
      <c r="O1257" s="476" t="str">
        <f>IF($J1257&lt;&gt;"",IF(VLOOKUP($J1257,INSTRUMENT_LIST!$L$10:$R$716,6,FALSE)=0,"",VLOOKUP($J1257,INSTRUMENT_LIST!$L$10:$R$716,6,FALSE)),"")</f>
        <v/>
      </c>
      <c r="P1257" s="476" t="str">
        <f>IF($J1257&lt;&gt;"",IF(VLOOKUP($J1257,INSTRUMENT_LIST!$L$10:$R$716,7,FALSE)=0,"",VLOOKUP($J1257,INSTRUMENT_LIST!$L$10:$R$716,7,FALSE)),"")</f>
        <v/>
      </c>
      <c r="Q1257" s="476" t="str">
        <f t="shared" si="455"/>
        <v xml:space="preserve">  </v>
      </c>
      <c r="R1257" s="476"/>
      <c r="S1257" s="476"/>
      <c r="T1257" s="476"/>
      <c r="U1257" s="476"/>
      <c r="V1257" s="476"/>
      <c r="W1257" s="476"/>
      <c r="X1257" s="476"/>
      <c r="Y1257" s="476"/>
      <c r="Z1257" s="476"/>
      <c r="AA1257" s="476"/>
      <c r="AB1257" s="477" t="str">
        <f t="shared" si="456"/>
        <v>DI_1604.06</v>
      </c>
      <c r="AC1257" s="474"/>
      <c r="AD1257" s="474"/>
      <c r="AE1257" s="478" t="str">
        <f t="shared" si="457"/>
        <v>SL3-BC-RCP1</v>
      </c>
    </row>
    <row r="1258" spans="1:31" s="479" customFormat="1" ht="15" customHeight="1" x14ac:dyDescent="0.25">
      <c r="A1258" s="495" t="s">
        <v>9</v>
      </c>
      <c r="B1258" s="515" t="s">
        <v>76</v>
      </c>
      <c r="C1258" s="471">
        <v>16</v>
      </c>
      <c r="D1258" s="472" t="str">
        <f t="shared" si="458"/>
        <v>04</v>
      </c>
      <c r="E1258" s="472" t="s">
        <v>680</v>
      </c>
      <c r="F1258" s="473" t="str">
        <f>IFERROR(CONCATENATE(VLOOKUP(G1258,'LOOK-UP TABLES'!$E$9:$J$32,5,FALSE),C1258,D1258,VLOOKUP(G1258,'LOOK-UP TABLES'!$E$9:$J$32,6,FALSE),E1258),"")</f>
        <v>I_1604-07</v>
      </c>
      <c r="G1258" s="473" t="s">
        <v>1018</v>
      </c>
      <c r="H1258" s="474" t="str">
        <f>IFERROR(VLOOKUP(G1258,'LOOK-UP TABLES'!$E$9:$J$32,2,FALSE),"")</f>
        <v>DI</v>
      </c>
      <c r="I1258" s="473" t="str">
        <f>IFERROR(VLOOKUP(G1258,'LOOK-UP TABLES'!$E$9:$J$32,3,FALSE),"")</f>
        <v>120V</v>
      </c>
      <c r="J1258" s="297"/>
      <c r="K1258" s="474" t="str">
        <f t="shared" si="454"/>
        <v>SPARE</v>
      </c>
      <c r="L1258" s="475"/>
      <c r="M1258" s="476" t="str">
        <f>IF($J1258&lt;&gt;"",IF(VLOOKUP($J1258,INSTRUMENT_LIST!$L$10:$R$716,3,FALSE)=0,"",VLOOKUP($J1258,INSTRUMENT_LIST!$L$10:$R$716,3,FALSE)),"")</f>
        <v/>
      </c>
      <c r="N1258" s="476" t="str">
        <f>IF($J1258&lt;&gt;"",IF(VLOOKUP($J1258,INSTRUMENT_LIST!$L$10:$R$716,4,FALSE)=0,"",VLOOKUP($J1258,INSTRUMENT_LIST!$L$10:$R$716,4,FALSE)),"")&amp;" "&amp;IF($J1258&lt;&gt;"",IF(VLOOKUP($J1258,INSTRUMENT_LIST!$L$10:$R$716,5,FALSE)=0,"",SUBSTITUTE(VLOOKUP($J1258,INSTRUMENT_LIST!$L$10:$R$716,5,FALSE),"LOCAL CONTROL STATION","LCS")),"")</f>
        <v xml:space="preserve"> </v>
      </c>
      <c r="O1258" s="476" t="str">
        <f>IF($J1258&lt;&gt;"",IF(VLOOKUP($J1258,INSTRUMENT_LIST!$L$10:$R$716,6,FALSE)=0,"",VLOOKUP($J1258,INSTRUMENT_LIST!$L$10:$R$716,6,FALSE)),"")</f>
        <v/>
      </c>
      <c r="P1258" s="476" t="str">
        <f>IF($J1258&lt;&gt;"",IF(VLOOKUP($J1258,INSTRUMENT_LIST!$L$10:$R$716,7,FALSE)=0,"",VLOOKUP($J1258,INSTRUMENT_LIST!$L$10:$R$716,7,FALSE)),"")</f>
        <v/>
      </c>
      <c r="Q1258" s="476" t="str">
        <f t="shared" si="455"/>
        <v xml:space="preserve">  </v>
      </c>
      <c r="R1258" s="476"/>
      <c r="S1258" s="476"/>
      <c r="T1258" s="476"/>
      <c r="U1258" s="476"/>
      <c r="V1258" s="476"/>
      <c r="W1258" s="476"/>
      <c r="X1258" s="476"/>
      <c r="Y1258" s="476"/>
      <c r="Z1258" s="476"/>
      <c r="AA1258" s="476"/>
      <c r="AB1258" s="477" t="str">
        <f t="shared" si="456"/>
        <v>DI_1604.07</v>
      </c>
      <c r="AC1258" s="474"/>
      <c r="AD1258" s="474"/>
      <c r="AE1258" s="478" t="str">
        <f t="shared" si="457"/>
        <v>SL3-BC-RCP1</v>
      </c>
    </row>
    <row r="1259" spans="1:31" s="479" customFormat="1" ht="15" customHeight="1" x14ac:dyDescent="0.25">
      <c r="A1259" s="495" t="s">
        <v>9</v>
      </c>
      <c r="B1259" s="515" t="s">
        <v>76</v>
      </c>
      <c r="C1259" s="471">
        <v>16</v>
      </c>
      <c r="D1259" s="472" t="str">
        <f t="shared" si="458"/>
        <v>04</v>
      </c>
      <c r="E1259" s="472" t="s">
        <v>682</v>
      </c>
      <c r="F1259" s="473" t="str">
        <f>IFERROR(CONCATENATE(VLOOKUP(G1259,'LOOK-UP TABLES'!$E$9:$J$32,5,FALSE),C1259,D1259,VLOOKUP(G1259,'LOOK-UP TABLES'!$E$9:$J$32,6,FALSE),E1259),"")</f>
        <v>I_1604-08</v>
      </c>
      <c r="G1259" s="473" t="s">
        <v>1018</v>
      </c>
      <c r="H1259" s="474" t="str">
        <f>IFERROR(VLOOKUP(G1259,'LOOK-UP TABLES'!$E$9:$J$32,2,FALSE),"")</f>
        <v>DI</v>
      </c>
      <c r="I1259" s="473" t="str">
        <f>IFERROR(VLOOKUP(G1259,'LOOK-UP TABLES'!$E$9:$J$32,3,FALSE),"")</f>
        <v>120V</v>
      </c>
      <c r="J1259" s="297"/>
      <c r="K1259" s="474" t="str">
        <f t="shared" ref="K1259:K1266" si="459">IF(J1259&lt;&gt;"",CONCATENATE(J1259,L1259),"SPARE")</f>
        <v>SPARE</v>
      </c>
      <c r="L1259" s="475"/>
      <c r="M1259" s="476" t="str">
        <f>IF($J1259&lt;&gt;"",IF(VLOOKUP($J1259,INSTRUMENT_LIST!$L$10:$R$716,3,FALSE)=0,"",VLOOKUP($J1259,INSTRUMENT_LIST!$L$10:$R$716,3,FALSE)),"")</f>
        <v/>
      </c>
      <c r="N1259" s="476" t="str">
        <f>IF($J1259&lt;&gt;"",IF(VLOOKUP($J1259,INSTRUMENT_LIST!$L$10:$R$716,4,FALSE)=0,"",VLOOKUP($J1259,INSTRUMENT_LIST!$L$10:$R$716,4,FALSE)),"")&amp;" "&amp;IF($J1259&lt;&gt;"",IF(VLOOKUP($J1259,INSTRUMENT_LIST!$L$10:$R$716,5,FALSE)=0,"",SUBSTITUTE(VLOOKUP($J1259,INSTRUMENT_LIST!$L$10:$R$716,5,FALSE),"LOCAL CONTROL STATION","LCS")),"")</f>
        <v xml:space="preserve"> </v>
      </c>
      <c r="O1259" s="476" t="str">
        <f>IF($J1259&lt;&gt;"",IF(VLOOKUP($J1259,INSTRUMENT_LIST!$L$10:$R$716,6,FALSE)=0,"",VLOOKUP($J1259,INSTRUMENT_LIST!$L$10:$R$716,6,FALSE)),"")</f>
        <v/>
      </c>
      <c r="P1259" s="476" t="str">
        <f>IF($J1259&lt;&gt;"",IF(VLOOKUP($J1259,INSTRUMENT_LIST!$L$10:$R$716,7,FALSE)=0,"",VLOOKUP($J1259,INSTRUMENT_LIST!$L$10:$R$716,7,FALSE)),"")</f>
        <v/>
      </c>
      <c r="Q1259" s="476" t="str">
        <f t="shared" si="455"/>
        <v xml:space="preserve">  </v>
      </c>
      <c r="R1259" s="476"/>
      <c r="S1259" s="476"/>
      <c r="T1259" s="476"/>
      <c r="U1259" s="476"/>
      <c r="V1259" s="476"/>
      <c r="W1259" s="476"/>
      <c r="X1259" s="476"/>
      <c r="Y1259" s="476"/>
      <c r="Z1259" s="476"/>
      <c r="AA1259" s="476"/>
      <c r="AB1259" s="477" t="str">
        <f t="shared" si="456"/>
        <v>DI_1604.08</v>
      </c>
      <c r="AC1259" s="474"/>
      <c r="AD1259" s="474"/>
      <c r="AE1259" s="478" t="str">
        <f t="shared" si="457"/>
        <v>SL3-BC-RCP1</v>
      </c>
    </row>
    <row r="1260" spans="1:31" s="479" customFormat="1" ht="15" customHeight="1" x14ac:dyDescent="0.25">
      <c r="A1260" s="495" t="s">
        <v>9</v>
      </c>
      <c r="B1260" s="515" t="s">
        <v>76</v>
      </c>
      <c r="C1260" s="471">
        <v>16</v>
      </c>
      <c r="D1260" s="472" t="str">
        <f t="shared" si="458"/>
        <v>04</v>
      </c>
      <c r="E1260" s="472" t="s">
        <v>683</v>
      </c>
      <c r="F1260" s="473" t="str">
        <f>IFERROR(CONCATENATE(VLOOKUP(G1260,'LOOK-UP TABLES'!$E$9:$J$32,5,FALSE),C1260,D1260,VLOOKUP(G1260,'LOOK-UP TABLES'!$E$9:$J$32,6,FALSE),E1260),"")</f>
        <v>I_1604-09</v>
      </c>
      <c r="G1260" s="473" t="s">
        <v>1018</v>
      </c>
      <c r="H1260" s="474" t="str">
        <f>IFERROR(VLOOKUP(G1260,'LOOK-UP TABLES'!$E$9:$J$32,2,FALSE),"")</f>
        <v>DI</v>
      </c>
      <c r="I1260" s="473" t="str">
        <f>IFERROR(VLOOKUP(G1260,'LOOK-UP TABLES'!$E$9:$J$32,3,FALSE),"")</f>
        <v>120V</v>
      </c>
      <c r="J1260" s="297"/>
      <c r="K1260" s="474" t="str">
        <f t="shared" si="459"/>
        <v>SPARE</v>
      </c>
      <c r="L1260" s="475"/>
      <c r="M1260" s="476" t="str">
        <f>IF($J1260&lt;&gt;"",IF(VLOOKUP($J1260,INSTRUMENT_LIST!$L$10:$R$716,3,FALSE)=0,"",VLOOKUP($J1260,INSTRUMENT_LIST!$L$10:$R$716,3,FALSE)),"")</f>
        <v/>
      </c>
      <c r="N1260" s="476" t="str">
        <f>IF($J1260&lt;&gt;"",IF(VLOOKUP($J1260,INSTRUMENT_LIST!$L$10:$R$716,4,FALSE)=0,"",VLOOKUP($J1260,INSTRUMENT_LIST!$L$10:$R$716,4,FALSE)),"")&amp;" "&amp;IF($J1260&lt;&gt;"",IF(VLOOKUP($J1260,INSTRUMENT_LIST!$L$10:$R$716,5,FALSE)=0,"",SUBSTITUTE(VLOOKUP($J1260,INSTRUMENT_LIST!$L$10:$R$716,5,FALSE),"LOCAL CONTROL STATION","LCS")),"")</f>
        <v xml:space="preserve"> </v>
      </c>
      <c r="O1260" s="476" t="str">
        <f>IF($J1260&lt;&gt;"",IF(VLOOKUP($J1260,INSTRUMENT_LIST!$L$10:$R$716,6,FALSE)=0,"",VLOOKUP($J1260,INSTRUMENT_LIST!$L$10:$R$716,6,FALSE)),"")</f>
        <v/>
      </c>
      <c r="P1260" s="476" t="str">
        <f>IF($J1260&lt;&gt;"",IF(VLOOKUP($J1260,INSTRUMENT_LIST!$L$10:$R$716,7,FALSE)=0,"",VLOOKUP($J1260,INSTRUMENT_LIST!$L$10:$R$716,7,FALSE)),"")</f>
        <v/>
      </c>
      <c r="Q1260" s="476" t="str">
        <f t="shared" si="455"/>
        <v xml:space="preserve">  </v>
      </c>
      <c r="R1260" s="476"/>
      <c r="S1260" s="476"/>
      <c r="T1260" s="476"/>
      <c r="U1260" s="476"/>
      <c r="V1260" s="476"/>
      <c r="W1260" s="476"/>
      <c r="X1260" s="476"/>
      <c r="Y1260" s="476"/>
      <c r="Z1260" s="476"/>
      <c r="AA1260" s="476"/>
      <c r="AB1260" s="477" t="str">
        <f t="shared" si="456"/>
        <v>DI_1604.09</v>
      </c>
      <c r="AC1260" s="474"/>
      <c r="AD1260" s="474"/>
      <c r="AE1260" s="478" t="str">
        <f t="shared" si="457"/>
        <v>SL3-BC-RCP1</v>
      </c>
    </row>
    <row r="1261" spans="1:31" s="479" customFormat="1" ht="15" customHeight="1" x14ac:dyDescent="0.25">
      <c r="A1261" s="495" t="s">
        <v>9</v>
      </c>
      <c r="B1261" s="515" t="s">
        <v>76</v>
      </c>
      <c r="C1261" s="471">
        <v>16</v>
      </c>
      <c r="D1261" s="472" t="str">
        <f t="shared" si="458"/>
        <v>04</v>
      </c>
      <c r="E1261" s="472" t="s">
        <v>582</v>
      </c>
      <c r="F1261" s="473" t="str">
        <f>IFERROR(CONCATENATE(VLOOKUP(G1261,'LOOK-UP TABLES'!$E$9:$J$32,5,FALSE),C1261,D1261,VLOOKUP(G1261,'LOOK-UP TABLES'!$E$9:$J$32,6,FALSE),E1261),"")</f>
        <v>I_1604-10</v>
      </c>
      <c r="G1261" s="473" t="s">
        <v>1018</v>
      </c>
      <c r="H1261" s="474" t="str">
        <f>IFERROR(VLOOKUP(G1261,'LOOK-UP TABLES'!$E$9:$J$32,2,FALSE),"")</f>
        <v>DI</v>
      </c>
      <c r="I1261" s="473" t="str">
        <f>IFERROR(VLOOKUP(G1261,'LOOK-UP TABLES'!$E$9:$J$32,3,FALSE),"")</f>
        <v>120V</v>
      </c>
      <c r="J1261" s="297"/>
      <c r="K1261" s="474" t="str">
        <f t="shared" si="459"/>
        <v>SPARE</v>
      </c>
      <c r="L1261" s="475"/>
      <c r="M1261" s="476" t="str">
        <f>IF($J1261&lt;&gt;"",IF(VLOOKUP($J1261,INSTRUMENT_LIST!$L$10:$R$716,3,FALSE)=0,"",VLOOKUP($J1261,INSTRUMENT_LIST!$L$10:$R$716,3,FALSE)),"")</f>
        <v/>
      </c>
      <c r="N1261" s="476" t="str">
        <f>IF($J1261&lt;&gt;"",IF(VLOOKUP($J1261,INSTRUMENT_LIST!$L$10:$R$716,4,FALSE)=0,"",VLOOKUP($J1261,INSTRUMENT_LIST!$L$10:$R$716,4,FALSE)),"")&amp;" "&amp;IF($J1261&lt;&gt;"",IF(VLOOKUP($J1261,INSTRUMENT_LIST!$L$10:$R$716,5,FALSE)=0,"",SUBSTITUTE(VLOOKUP($J1261,INSTRUMENT_LIST!$L$10:$R$716,5,FALSE),"LOCAL CONTROL STATION","LCS")),"")</f>
        <v xml:space="preserve"> </v>
      </c>
      <c r="O1261" s="476" t="str">
        <f>IF($J1261&lt;&gt;"",IF(VLOOKUP($J1261,INSTRUMENT_LIST!$L$10:$R$716,6,FALSE)=0,"",VLOOKUP($J1261,INSTRUMENT_LIST!$L$10:$R$716,6,FALSE)),"")</f>
        <v/>
      </c>
      <c r="P1261" s="476" t="str">
        <f>IF($J1261&lt;&gt;"",IF(VLOOKUP($J1261,INSTRUMENT_LIST!$L$10:$R$716,7,FALSE)=0,"",VLOOKUP($J1261,INSTRUMENT_LIST!$L$10:$R$716,7,FALSE)),"")</f>
        <v/>
      </c>
      <c r="Q1261" s="476" t="str">
        <f t="shared" si="455"/>
        <v xml:space="preserve">  </v>
      </c>
      <c r="R1261" s="476"/>
      <c r="S1261" s="476"/>
      <c r="T1261" s="476"/>
      <c r="U1261" s="476"/>
      <c r="V1261" s="476"/>
      <c r="W1261" s="476"/>
      <c r="X1261" s="476"/>
      <c r="Y1261" s="476"/>
      <c r="Z1261" s="476"/>
      <c r="AA1261" s="476"/>
      <c r="AB1261" s="477" t="str">
        <f t="shared" si="456"/>
        <v>DI_1604.10</v>
      </c>
      <c r="AC1261" s="474"/>
      <c r="AD1261" s="474"/>
      <c r="AE1261" s="478" t="str">
        <f t="shared" si="457"/>
        <v>SL3-BC-RCP1</v>
      </c>
    </row>
    <row r="1262" spans="1:31" s="479" customFormat="1" ht="15" customHeight="1" x14ac:dyDescent="0.25">
      <c r="A1262" s="495" t="s">
        <v>9</v>
      </c>
      <c r="B1262" s="515" t="s">
        <v>76</v>
      </c>
      <c r="C1262" s="471">
        <v>16</v>
      </c>
      <c r="D1262" s="472" t="str">
        <f t="shared" si="458"/>
        <v>04</v>
      </c>
      <c r="E1262" s="472" t="s">
        <v>392</v>
      </c>
      <c r="F1262" s="473" t="str">
        <f>IFERROR(CONCATENATE(VLOOKUP(G1262,'LOOK-UP TABLES'!$E$9:$J$32,5,FALSE),C1262,D1262,VLOOKUP(G1262,'LOOK-UP TABLES'!$E$9:$J$32,6,FALSE),E1262),"")</f>
        <v>I_1604-11</v>
      </c>
      <c r="G1262" s="473" t="s">
        <v>1018</v>
      </c>
      <c r="H1262" s="474" t="str">
        <f>IFERROR(VLOOKUP(G1262,'LOOK-UP TABLES'!$E$9:$J$32,2,FALSE),"")</f>
        <v>DI</v>
      </c>
      <c r="I1262" s="473" t="str">
        <f>IFERROR(VLOOKUP(G1262,'LOOK-UP TABLES'!$E$9:$J$32,3,FALSE),"")</f>
        <v>120V</v>
      </c>
      <c r="J1262" s="297"/>
      <c r="K1262" s="474" t="str">
        <f t="shared" si="459"/>
        <v>SPARE</v>
      </c>
      <c r="L1262" s="475"/>
      <c r="M1262" s="476" t="str">
        <f>IF($J1262&lt;&gt;"",IF(VLOOKUP($J1262,INSTRUMENT_LIST!$L$10:$R$716,3,FALSE)=0,"",VLOOKUP($J1262,INSTRUMENT_LIST!$L$10:$R$716,3,FALSE)),"")</f>
        <v/>
      </c>
      <c r="N1262" s="476" t="str">
        <f>IF($J1262&lt;&gt;"",IF(VLOOKUP($J1262,INSTRUMENT_LIST!$L$10:$R$716,4,FALSE)=0,"",VLOOKUP($J1262,INSTRUMENT_LIST!$L$10:$R$716,4,FALSE)),"")&amp;" "&amp;IF($J1262&lt;&gt;"",IF(VLOOKUP($J1262,INSTRUMENT_LIST!$L$10:$R$716,5,FALSE)=0,"",SUBSTITUTE(VLOOKUP($J1262,INSTRUMENT_LIST!$L$10:$R$716,5,FALSE),"LOCAL CONTROL STATION","LCS")),"")</f>
        <v xml:space="preserve"> </v>
      </c>
      <c r="O1262" s="476" t="str">
        <f>IF($J1262&lt;&gt;"",IF(VLOOKUP($J1262,INSTRUMENT_LIST!$L$10:$R$716,6,FALSE)=0,"",VLOOKUP($J1262,INSTRUMENT_LIST!$L$10:$R$716,6,FALSE)),"")</f>
        <v/>
      </c>
      <c r="P1262" s="476" t="str">
        <f>IF($J1262&lt;&gt;"",IF(VLOOKUP($J1262,INSTRUMENT_LIST!$L$10:$R$716,7,FALSE)=0,"",VLOOKUP($J1262,INSTRUMENT_LIST!$L$10:$R$716,7,FALSE)),"")</f>
        <v/>
      </c>
      <c r="Q1262" s="476" t="str">
        <f t="shared" si="455"/>
        <v xml:space="preserve">  </v>
      </c>
      <c r="R1262" s="476"/>
      <c r="S1262" s="476"/>
      <c r="T1262" s="476"/>
      <c r="U1262" s="476"/>
      <c r="V1262" s="476"/>
      <c r="W1262" s="476"/>
      <c r="X1262" s="476"/>
      <c r="Y1262" s="476"/>
      <c r="Z1262" s="476"/>
      <c r="AA1262" s="476"/>
      <c r="AB1262" s="477" t="str">
        <f t="shared" si="456"/>
        <v>DI_1604.11</v>
      </c>
      <c r="AC1262" s="474"/>
      <c r="AD1262" s="474"/>
      <c r="AE1262" s="478" t="str">
        <f t="shared" si="457"/>
        <v>SL3-BC-RCP1</v>
      </c>
    </row>
    <row r="1263" spans="1:31" s="479" customFormat="1" ht="15" customHeight="1" x14ac:dyDescent="0.25">
      <c r="A1263" s="495" t="s">
        <v>9</v>
      </c>
      <c r="B1263" s="515" t="s">
        <v>76</v>
      </c>
      <c r="C1263" s="471">
        <v>16</v>
      </c>
      <c r="D1263" s="472" t="str">
        <f t="shared" si="458"/>
        <v>04</v>
      </c>
      <c r="E1263" s="472" t="s">
        <v>396</v>
      </c>
      <c r="F1263" s="473" t="str">
        <f>IFERROR(CONCATENATE(VLOOKUP(G1263,'LOOK-UP TABLES'!$E$9:$J$32,5,FALSE),C1263,D1263,VLOOKUP(G1263,'LOOK-UP TABLES'!$E$9:$J$32,6,FALSE),E1263),"")</f>
        <v>I_1604-12</v>
      </c>
      <c r="G1263" s="473" t="s">
        <v>1018</v>
      </c>
      <c r="H1263" s="474" t="str">
        <f>IFERROR(VLOOKUP(G1263,'LOOK-UP TABLES'!$E$9:$J$32,2,FALSE),"")</f>
        <v>DI</v>
      </c>
      <c r="I1263" s="473" t="str">
        <f>IFERROR(VLOOKUP(G1263,'LOOK-UP TABLES'!$E$9:$J$32,3,FALSE),"")</f>
        <v>120V</v>
      </c>
      <c r="J1263" s="297"/>
      <c r="K1263" s="474" t="str">
        <f t="shared" si="459"/>
        <v>SPARE</v>
      </c>
      <c r="L1263" s="475"/>
      <c r="M1263" s="476" t="str">
        <f>IF($J1263&lt;&gt;"",IF(VLOOKUP($J1263,INSTRUMENT_LIST!$L$10:$R$716,3,FALSE)=0,"",VLOOKUP($J1263,INSTRUMENT_LIST!$L$10:$R$716,3,FALSE)),"")</f>
        <v/>
      </c>
      <c r="N1263" s="476" t="str">
        <f>IF($J1263&lt;&gt;"",IF(VLOOKUP($J1263,INSTRUMENT_LIST!$L$10:$R$716,4,FALSE)=0,"",VLOOKUP($J1263,INSTRUMENT_LIST!$L$10:$R$716,4,FALSE)),"")&amp;" "&amp;IF($J1263&lt;&gt;"",IF(VLOOKUP($J1263,INSTRUMENT_LIST!$L$10:$R$716,5,FALSE)=0,"",SUBSTITUTE(VLOOKUP($J1263,INSTRUMENT_LIST!$L$10:$R$716,5,FALSE),"LOCAL CONTROL STATION","LCS")),"")</f>
        <v xml:space="preserve"> </v>
      </c>
      <c r="O1263" s="476" t="str">
        <f>IF($J1263&lt;&gt;"",IF(VLOOKUP($J1263,INSTRUMENT_LIST!$L$10:$R$716,6,FALSE)=0,"",VLOOKUP($J1263,INSTRUMENT_LIST!$L$10:$R$716,6,FALSE)),"")</f>
        <v/>
      </c>
      <c r="P1263" s="476" t="str">
        <f>IF($J1263&lt;&gt;"",IF(VLOOKUP($J1263,INSTRUMENT_LIST!$L$10:$R$716,7,FALSE)=0,"",VLOOKUP($J1263,INSTRUMENT_LIST!$L$10:$R$716,7,FALSE)),"")</f>
        <v/>
      </c>
      <c r="Q1263" s="476" t="str">
        <f t="shared" si="455"/>
        <v xml:space="preserve">  </v>
      </c>
      <c r="R1263" s="476"/>
      <c r="S1263" s="476"/>
      <c r="T1263" s="476"/>
      <c r="U1263" s="476"/>
      <c r="V1263" s="476"/>
      <c r="W1263" s="476"/>
      <c r="X1263" s="476"/>
      <c r="Y1263" s="476"/>
      <c r="Z1263" s="476"/>
      <c r="AA1263" s="476"/>
      <c r="AB1263" s="477" t="str">
        <f t="shared" si="456"/>
        <v>DI_1604.12</v>
      </c>
      <c r="AC1263" s="474"/>
      <c r="AD1263" s="474"/>
      <c r="AE1263" s="478" t="str">
        <f t="shared" si="457"/>
        <v>SL3-BC-RCP1</v>
      </c>
    </row>
    <row r="1264" spans="1:31" s="479" customFormat="1" ht="15" customHeight="1" x14ac:dyDescent="0.25">
      <c r="A1264" s="495" t="s">
        <v>9</v>
      </c>
      <c r="B1264" s="515" t="s">
        <v>76</v>
      </c>
      <c r="C1264" s="471">
        <v>16</v>
      </c>
      <c r="D1264" s="472" t="str">
        <f t="shared" si="458"/>
        <v>04</v>
      </c>
      <c r="E1264" s="472" t="s">
        <v>586</v>
      </c>
      <c r="F1264" s="473" t="str">
        <f>IFERROR(CONCATENATE(VLOOKUP(G1264,'LOOK-UP TABLES'!$E$9:$J$32,5,FALSE),C1264,D1264,VLOOKUP(G1264,'LOOK-UP TABLES'!$E$9:$J$32,6,FALSE),E1264),"")</f>
        <v>I_1604-13</v>
      </c>
      <c r="G1264" s="473" t="s">
        <v>1018</v>
      </c>
      <c r="H1264" s="474" t="str">
        <f>IFERROR(VLOOKUP(G1264,'LOOK-UP TABLES'!$E$9:$J$32,2,FALSE),"")</f>
        <v>DI</v>
      </c>
      <c r="I1264" s="473" t="str">
        <f>IFERROR(VLOOKUP(G1264,'LOOK-UP TABLES'!$E$9:$J$32,3,FALSE),"")</f>
        <v>120V</v>
      </c>
      <c r="J1264" s="297"/>
      <c r="K1264" s="474" t="str">
        <f t="shared" si="459"/>
        <v>SPARE</v>
      </c>
      <c r="L1264" s="475"/>
      <c r="M1264" s="476" t="str">
        <f>IF($J1264&lt;&gt;"",IF(VLOOKUP($J1264,INSTRUMENT_LIST!$L$10:$R$716,3,FALSE)=0,"",VLOOKUP($J1264,INSTRUMENT_LIST!$L$10:$R$716,3,FALSE)),"")</f>
        <v/>
      </c>
      <c r="N1264" s="476" t="str">
        <f>IF($J1264&lt;&gt;"",IF(VLOOKUP($J1264,INSTRUMENT_LIST!$L$10:$R$716,4,FALSE)=0,"",VLOOKUP($J1264,INSTRUMENT_LIST!$L$10:$R$716,4,FALSE)),"")&amp;" "&amp;IF($J1264&lt;&gt;"",IF(VLOOKUP($J1264,INSTRUMENT_LIST!$L$10:$R$716,5,FALSE)=0,"",SUBSTITUTE(VLOOKUP($J1264,INSTRUMENT_LIST!$L$10:$R$716,5,FALSE),"LOCAL CONTROL STATION","LCS")),"")</f>
        <v xml:space="preserve"> </v>
      </c>
      <c r="O1264" s="476" t="str">
        <f>IF($J1264&lt;&gt;"",IF(VLOOKUP($J1264,INSTRUMENT_LIST!$L$10:$R$716,6,FALSE)=0,"",VLOOKUP($J1264,INSTRUMENT_LIST!$L$10:$R$716,6,FALSE)),"")</f>
        <v/>
      </c>
      <c r="P1264" s="476" t="str">
        <f>IF($J1264&lt;&gt;"",IF(VLOOKUP($J1264,INSTRUMENT_LIST!$L$10:$R$716,7,FALSE)=0,"",VLOOKUP($J1264,INSTRUMENT_LIST!$L$10:$R$716,7,FALSE)),"")</f>
        <v/>
      </c>
      <c r="Q1264" s="476" t="str">
        <f t="shared" si="455"/>
        <v xml:space="preserve">  </v>
      </c>
      <c r="R1264" s="476"/>
      <c r="S1264" s="476"/>
      <c r="T1264" s="476"/>
      <c r="U1264" s="476"/>
      <c r="V1264" s="476"/>
      <c r="W1264" s="476"/>
      <c r="X1264" s="476"/>
      <c r="Y1264" s="476"/>
      <c r="Z1264" s="476"/>
      <c r="AA1264" s="476"/>
      <c r="AB1264" s="477" t="str">
        <f t="shared" si="456"/>
        <v>DI_1604.13</v>
      </c>
      <c r="AC1264" s="474"/>
      <c r="AD1264" s="474"/>
      <c r="AE1264" s="478" t="str">
        <f t="shared" si="457"/>
        <v>SL3-BC-RCP1</v>
      </c>
    </row>
    <row r="1265" spans="1:31" s="479" customFormat="1" ht="15" customHeight="1" x14ac:dyDescent="0.25">
      <c r="A1265" s="495" t="s">
        <v>9</v>
      </c>
      <c r="B1265" s="515" t="s">
        <v>76</v>
      </c>
      <c r="C1265" s="471">
        <v>16</v>
      </c>
      <c r="D1265" s="472" t="str">
        <f t="shared" si="458"/>
        <v>04</v>
      </c>
      <c r="E1265" s="472" t="s">
        <v>589</v>
      </c>
      <c r="F1265" s="473" t="str">
        <f>IFERROR(CONCATENATE(VLOOKUP(G1265,'LOOK-UP TABLES'!$E$9:$J$32,5,FALSE),C1265,D1265,VLOOKUP(G1265,'LOOK-UP TABLES'!$E$9:$J$32,6,FALSE),E1265),"")</f>
        <v>I_1604-14</v>
      </c>
      <c r="G1265" s="473" t="s">
        <v>1018</v>
      </c>
      <c r="H1265" s="474" t="str">
        <f>IFERROR(VLOOKUP(G1265,'LOOK-UP TABLES'!$E$9:$J$32,2,FALSE),"")</f>
        <v>DI</v>
      </c>
      <c r="I1265" s="473" t="str">
        <f>IFERROR(VLOOKUP(G1265,'LOOK-UP TABLES'!$E$9:$J$32,3,FALSE),"")</f>
        <v>120V</v>
      </c>
      <c r="J1265" s="297"/>
      <c r="K1265" s="474" t="str">
        <f t="shared" si="459"/>
        <v>SPARE</v>
      </c>
      <c r="L1265" s="475"/>
      <c r="M1265" s="476" t="str">
        <f>IF($J1265&lt;&gt;"",IF(VLOOKUP($J1265,INSTRUMENT_LIST!$L$10:$R$716,3,FALSE)=0,"",VLOOKUP($J1265,INSTRUMENT_LIST!$L$10:$R$716,3,FALSE)),"")</f>
        <v/>
      </c>
      <c r="N1265" s="476" t="str">
        <f>IF($J1265&lt;&gt;"",IF(VLOOKUP($J1265,INSTRUMENT_LIST!$L$10:$R$716,4,FALSE)=0,"",VLOOKUP($J1265,INSTRUMENT_LIST!$L$10:$R$716,4,FALSE)),"")&amp;" "&amp;IF($J1265&lt;&gt;"",IF(VLOOKUP($J1265,INSTRUMENT_LIST!$L$10:$R$716,5,FALSE)=0,"",SUBSTITUTE(VLOOKUP($J1265,INSTRUMENT_LIST!$L$10:$R$716,5,FALSE),"LOCAL CONTROL STATION","LCS")),"")</f>
        <v xml:space="preserve"> </v>
      </c>
      <c r="O1265" s="476" t="str">
        <f>IF($J1265&lt;&gt;"",IF(VLOOKUP($J1265,INSTRUMENT_LIST!$L$10:$R$716,6,FALSE)=0,"",VLOOKUP($J1265,INSTRUMENT_LIST!$L$10:$R$716,6,FALSE)),"")</f>
        <v/>
      </c>
      <c r="P1265" s="476" t="str">
        <f>IF($J1265&lt;&gt;"",IF(VLOOKUP($J1265,INSTRUMENT_LIST!$L$10:$R$716,7,FALSE)=0,"",VLOOKUP($J1265,INSTRUMENT_LIST!$L$10:$R$716,7,FALSE)),"")</f>
        <v/>
      </c>
      <c r="Q1265" s="476" t="str">
        <f t="shared" si="455"/>
        <v xml:space="preserve">  </v>
      </c>
      <c r="R1265" s="476"/>
      <c r="S1265" s="476"/>
      <c r="T1265" s="476"/>
      <c r="U1265" s="476"/>
      <c r="V1265" s="476"/>
      <c r="W1265" s="476"/>
      <c r="X1265" s="476"/>
      <c r="Y1265" s="476"/>
      <c r="Z1265" s="476"/>
      <c r="AA1265" s="476"/>
      <c r="AB1265" s="477" t="str">
        <f t="shared" si="456"/>
        <v>DI_1604.14</v>
      </c>
      <c r="AC1265" s="474"/>
      <c r="AD1265" s="474"/>
      <c r="AE1265" s="478" t="str">
        <f t="shared" si="457"/>
        <v>SL3-BC-RCP1</v>
      </c>
    </row>
    <row r="1266" spans="1:31" s="479" customFormat="1" ht="15" customHeight="1" x14ac:dyDescent="0.25">
      <c r="A1266" s="495" t="s">
        <v>9</v>
      </c>
      <c r="B1266" s="515" t="s">
        <v>76</v>
      </c>
      <c r="C1266" s="471">
        <v>16</v>
      </c>
      <c r="D1266" s="472" t="str">
        <f t="shared" si="458"/>
        <v>04</v>
      </c>
      <c r="E1266" s="472" t="s">
        <v>591</v>
      </c>
      <c r="F1266" s="473" t="str">
        <f>IFERROR(CONCATENATE(VLOOKUP(G1266,'LOOK-UP TABLES'!$E$9:$J$32,5,FALSE),C1266,D1266,VLOOKUP(G1266,'LOOK-UP TABLES'!$E$9:$J$32,6,FALSE),E1266),"")</f>
        <v>I_1604-15</v>
      </c>
      <c r="G1266" s="473" t="s">
        <v>1018</v>
      </c>
      <c r="H1266" s="474" t="str">
        <f>IFERROR(VLOOKUP(G1266,'LOOK-UP TABLES'!$E$9:$J$32,2,FALSE),"")</f>
        <v>DI</v>
      </c>
      <c r="I1266" s="473" t="str">
        <f>IFERROR(VLOOKUP(G1266,'LOOK-UP TABLES'!$E$9:$J$32,3,FALSE),"")</f>
        <v>120V</v>
      </c>
      <c r="J1266" s="297"/>
      <c r="K1266" s="474" t="str">
        <f t="shared" si="459"/>
        <v>SPARE</v>
      </c>
      <c r="L1266" s="475"/>
      <c r="M1266" s="476" t="str">
        <f>IF($J1266&lt;&gt;"",IF(VLOOKUP($J1266,INSTRUMENT_LIST!$L$10:$R$716,3,FALSE)=0,"",VLOOKUP($J1266,INSTRUMENT_LIST!$L$10:$R$716,3,FALSE)),"")</f>
        <v/>
      </c>
      <c r="N1266" s="476" t="str">
        <f>IF($J1266&lt;&gt;"",IF(VLOOKUP($J1266,INSTRUMENT_LIST!$L$10:$R$716,4,FALSE)=0,"",VLOOKUP($J1266,INSTRUMENT_LIST!$L$10:$R$716,4,FALSE)),"")&amp;" "&amp;IF($J1266&lt;&gt;"",IF(VLOOKUP($J1266,INSTRUMENT_LIST!$L$10:$R$716,5,FALSE)=0,"",SUBSTITUTE(VLOOKUP($J1266,INSTRUMENT_LIST!$L$10:$R$716,5,FALSE),"LOCAL CONTROL STATION","LCS")),"")</f>
        <v xml:space="preserve"> </v>
      </c>
      <c r="O1266" s="476" t="str">
        <f>IF($J1266&lt;&gt;"",IF(VLOOKUP($J1266,INSTRUMENT_LIST!$L$10:$R$716,6,FALSE)=0,"",VLOOKUP($J1266,INSTRUMENT_LIST!$L$10:$R$716,6,FALSE)),"")</f>
        <v/>
      </c>
      <c r="P1266" s="476" t="str">
        <f>IF($J1266&lt;&gt;"",IF(VLOOKUP($J1266,INSTRUMENT_LIST!$L$10:$R$716,7,FALSE)=0,"",VLOOKUP($J1266,INSTRUMENT_LIST!$L$10:$R$716,7,FALSE)),"")</f>
        <v/>
      </c>
      <c r="Q1266" s="476" t="str">
        <f t="shared" si="455"/>
        <v xml:space="preserve">  </v>
      </c>
      <c r="R1266" s="476"/>
      <c r="S1266" s="476"/>
      <c r="T1266" s="476"/>
      <c r="U1266" s="476"/>
      <c r="V1266" s="476"/>
      <c r="W1266" s="476"/>
      <c r="X1266" s="476"/>
      <c r="Y1266" s="476"/>
      <c r="Z1266" s="476"/>
      <c r="AA1266" s="476"/>
      <c r="AB1266" s="477" t="str">
        <f t="shared" si="456"/>
        <v>DI_1604.15</v>
      </c>
      <c r="AC1266" s="474"/>
      <c r="AD1266" s="474"/>
      <c r="AE1266" s="478" t="str">
        <f t="shared" si="457"/>
        <v>SL3-BC-RCP1</v>
      </c>
    </row>
    <row r="1267" spans="1:31" s="479" customFormat="1" ht="15" customHeight="1" x14ac:dyDescent="0.25">
      <c r="A1267" s="496" t="s">
        <v>9</v>
      </c>
      <c r="B1267" s="497" t="s">
        <v>76</v>
      </c>
      <c r="C1267" s="504">
        <v>16</v>
      </c>
      <c r="D1267" s="499" t="s">
        <v>676</v>
      </c>
      <c r="E1267" s="500"/>
      <c r="F1267" s="500"/>
      <c r="G1267" s="500" t="s">
        <v>853</v>
      </c>
      <c r="H1267" s="501"/>
      <c r="I1267" s="500" t="s">
        <v>790</v>
      </c>
      <c r="J1267" s="502"/>
      <c r="K1267" s="525"/>
      <c r="L1267" s="503"/>
      <c r="M1267" s="501"/>
      <c r="N1267" s="501"/>
      <c r="O1267" s="500"/>
      <c r="P1267" s="500"/>
      <c r="Q1267" s="500"/>
      <c r="R1267" s="500"/>
      <c r="S1267" s="500"/>
      <c r="T1267" s="500"/>
      <c r="U1267" s="500"/>
      <c r="V1267" s="500"/>
      <c r="W1267" s="500"/>
      <c r="X1267" s="500"/>
      <c r="Y1267" s="500"/>
      <c r="Z1267" s="500"/>
      <c r="AA1267" s="500"/>
      <c r="AB1267" s="500"/>
      <c r="AC1267" s="504"/>
      <c r="AD1267" s="505"/>
      <c r="AE1267" s="478" t="str">
        <f t="shared" si="457"/>
        <v>SL3-BC-RCP1</v>
      </c>
    </row>
    <row r="1268" spans="1:31" s="479" customFormat="1" ht="15" customHeight="1" x14ac:dyDescent="0.25">
      <c r="A1268" s="472"/>
      <c r="B1268" s="506"/>
      <c r="C1268" s="507"/>
      <c r="D1268" s="508"/>
      <c r="E1268" s="478"/>
      <c r="F1268" s="478"/>
      <c r="G1268" s="478"/>
      <c r="I1268" s="478"/>
      <c r="J1268" s="304"/>
      <c r="K1268" s="493"/>
      <c r="L1268" s="494"/>
      <c r="M1268" s="509"/>
      <c r="N1268" s="509"/>
      <c r="O1268" s="509"/>
      <c r="Q1268" s="478"/>
      <c r="R1268" s="478"/>
      <c r="S1268" s="478"/>
      <c r="T1268" s="478"/>
      <c r="U1268" s="478"/>
      <c r="V1268" s="478"/>
      <c r="W1268" s="478"/>
      <c r="X1268" s="478"/>
      <c r="Y1268" s="478"/>
      <c r="Z1268" s="478"/>
      <c r="AA1268" s="478"/>
      <c r="AB1268" s="478"/>
      <c r="AC1268" s="507"/>
      <c r="AD1268" s="507"/>
      <c r="AE1268" s="478"/>
    </row>
    <row r="1269" spans="1:31" s="479" customFormat="1" ht="15" customHeight="1" x14ac:dyDescent="0.25">
      <c r="A1269" s="495" t="s">
        <v>9</v>
      </c>
      <c r="B1269" s="515" t="s">
        <v>76</v>
      </c>
      <c r="C1269" s="471">
        <v>16</v>
      </c>
      <c r="D1269" s="472" t="s">
        <v>678</v>
      </c>
      <c r="E1269" s="472" t="s">
        <v>786</v>
      </c>
      <c r="F1269" s="473" t="str">
        <f>IFERROR(CONCATENATE(VLOOKUP(G1269,'LOOK-UP TABLES'!$E$9:$J$32,5,FALSE),C1269,D1269,VLOOKUP(G1269,'LOOK-UP TABLES'!$E$9:$J$32,6,FALSE),E1269),"")</f>
        <v>I_1605-00</v>
      </c>
      <c r="G1269" s="473" t="s">
        <v>1018</v>
      </c>
      <c r="H1269" s="474" t="str">
        <f>IFERROR(VLOOKUP(G1269,'LOOK-UP TABLES'!$E$9:$J$32,2,FALSE),"")</f>
        <v>DI</v>
      </c>
      <c r="I1269" s="473" t="str">
        <f>IFERROR(VLOOKUP(G1269,'LOOK-UP TABLES'!$E$9:$J$32,3,FALSE),"")</f>
        <v>120V</v>
      </c>
      <c r="J1269" s="474"/>
      <c r="K1269" s="474" t="str">
        <f t="shared" ref="K1269:K1284" si="460">IF(J1269&lt;&gt;"",CONCATENATE(J1269,L1269),"SPARE")</f>
        <v>SPARE</v>
      </c>
      <c r="L1269" s="475"/>
      <c r="M1269" s="476" t="str">
        <f>IF($J1269&lt;&gt;"",IF(VLOOKUP($J1269,INSTRUMENT_LIST!$L$10:$R$716,3,FALSE)=0,"",VLOOKUP($J1269,INSTRUMENT_LIST!$L$10:$R$716,3,FALSE)),"")</f>
        <v/>
      </c>
      <c r="N1269" s="476" t="str">
        <f>IF($J1269&lt;&gt;"",IF(VLOOKUP($J1269,INSTRUMENT_LIST!$L$10:$R$716,4,FALSE)=0,"",VLOOKUP($J1269,INSTRUMENT_LIST!$L$10:$R$716,4,FALSE)),"")&amp;" "&amp;IF($J1269&lt;&gt;"",IF(VLOOKUP($J1269,INSTRUMENT_LIST!$L$10:$R$716,5,FALSE)=0,"",SUBSTITUTE(VLOOKUP($J1269,INSTRUMENT_LIST!$L$10:$R$716,5,FALSE),"LOCAL CONTROL STATION","LCS")),"")</f>
        <v xml:space="preserve"> </v>
      </c>
      <c r="O1269" s="476" t="str">
        <f>IF($J1269&lt;&gt;"",IF(VLOOKUP($J1269,INSTRUMENT_LIST!$L$10:$R$716,6,FALSE)=0,"",VLOOKUP($J1269,INSTRUMENT_LIST!$L$10:$R$716,6,FALSE)),"")</f>
        <v/>
      </c>
      <c r="P1269" s="476" t="str">
        <f>IF($J1269&lt;&gt;"",IF(VLOOKUP($J1269,INSTRUMENT_LIST!$L$10:$R$716,7,FALSE)=0,"",VLOOKUP($J1269,INSTRUMENT_LIST!$L$10:$R$716,7,FALSE)),"")</f>
        <v/>
      </c>
      <c r="Q1269" s="476" t="str">
        <f t="shared" ref="Q1269:Q1284" si="461">CONCATENATE(M1269,IF(M1269&lt;&gt;""," ",""),N1269,IF(N1269&lt;&gt;""," ",""),O1269,IF(O1269&lt;&gt;""," ",""),P1269,IF(P1269&lt;&gt;""," ",""))</f>
        <v xml:space="preserve">  </v>
      </c>
      <c r="R1269" s="476"/>
      <c r="S1269" s="476"/>
      <c r="T1269" s="476"/>
      <c r="U1269" s="476"/>
      <c r="V1269" s="476"/>
      <c r="W1269" s="476"/>
      <c r="X1269" s="476"/>
      <c r="Y1269" s="476"/>
      <c r="Z1269" s="476"/>
      <c r="AA1269" s="476"/>
      <c r="AB1269" s="477" t="str">
        <f t="shared" ref="AB1269:AB1284" si="462">IF((OR(H1269="AI",H1269="AO")),CONCATENATE(H1269,"_",C1269,D1269,"_CH[",E1269,"]"),CONCATENATE(H1269,"_",C1269,D1269,".",E1269))</f>
        <v>DI_1605.00</v>
      </c>
      <c r="AC1269" s="474"/>
      <c r="AD1269" s="474"/>
      <c r="AE1269" s="478" t="str">
        <f t="shared" ref="AE1269:AE1285" si="463">B1269</f>
        <v>SL3-BC-RCP1</v>
      </c>
    </row>
    <row r="1270" spans="1:31" s="479" customFormat="1" ht="15" customHeight="1" x14ac:dyDescent="0.25">
      <c r="A1270" s="495" t="s">
        <v>9</v>
      </c>
      <c r="B1270" s="515" t="s">
        <v>76</v>
      </c>
      <c r="C1270" s="471">
        <v>16</v>
      </c>
      <c r="D1270" s="472" t="str">
        <f t="shared" ref="D1270:D1284" si="464">D1269</f>
        <v>05</v>
      </c>
      <c r="E1270" s="472" t="s">
        <v>645</v>
      </c>
      <c r="F1270" s="473" t="str">
        <f>IFERROR(CONCATENATE(VLOOKUP(G1270,'LOOK-UP TABLES'!$E$9:$J$32,5,FALSE),C1270,D1270,VLOOKUP(G1270,'LOOK-UP TABLES'!$E$9:$J$32,6,FALSE),E1270),"")</f>
        <v>I_1605-01</v>
      </c>
      <c r="G1270" s="473" t="s">
        <v>1018</v>
      </c>
      <c r="H1270" s="474" t="str">
        <f>IFERROR(VLOOKUP(G1270,'LOOK-UP TABLES'!$E$9:$J$32,2,FALSE),"")</f>
        <v>DI</v>
      </c>
      <c r="I1270" s="473" t="str">
        <f>IFERROR(VLOOKUP(G1270,'LOOK-UP TABLES'!$E$9:$J$32,3,FALSE),"")</f>
        <v>120V</v>
      </c>
      <c r="J1270" s="474"/>
      <c r="K1270" s="474" t="str">
        <f t="shared" si="460"/>
        <v>SPARE</v>
      </c>
      <c r="L1270" s="475"/>
      <c r="M1270" s="476" t="str">
        <f>IF($J1270&lt;&gt;"",IF(VLOOKUP($J1270,INSTRUMENT_LIST!$L$10:$R$716,3,FALSE)=0,"",VLOOKUP($J1270,INSTRUMENT_LIST!$L$10:$R$716,3,FALSE)),"")</f>
        <v/>
      </c>
      <c r="N1270" s="476" t="str">
        <f>IF($J1270&lt;&gt;"",IF(VLOOKUP($J1270,INSTRUMENT_LIST!$L$10:$R$716,4,FALSE)=0,"",VLOOKUP($J1270,INSTRUMENT_LIST!$L$10:$R$716,4,FALSE)),"")&amp;" "&amp;IF($J1270&lt;&gt;"",IF(VLOOKUP($J1270,INSTRUMENT_LIST!$L$10:$R$716,5,FALSE)=0,"",SUBSTITUTE(VLOOKUP($J1270,INSTRUMENT_LIST!$L$10:$R$716,5,FALSE),"LOCAL CONTROL STATION","LCS")),"")</f>
        <v xml:space="preserve"> </v>
      </c>
      <c r="O1270" s="476" t="str">
        <f>IF($J1270&lt;&gt;"",IF(VLOOKUP($J1270,INSTRUMENT_LIST!$L$10:$R$716,6,FALSE)=0,"",VLOOKUP($J1270,INSTRUMENT_LIST!$L$10:$R$716,6,FALSE)),"")</f>
        <v/>
      </c>
      <c r="P1270" s="476" t="str">
        <f>IF($J1270&lt;&gt;"",IF(VLOOKUP($J1270,INSTRUMENT_LIST!$L$10:$R$716,7,FALSE)=0,"",VLOOKUP($J1270,INSTRUMENT_LIST!$L$10:$R$716,7,FALSE)),"")</f>
        <v/>
      </c>
      <c r="Q1270" s="476" t="str">
        <f t="shared" si="461"/>
        <v xml:space="preserve">  </v>
      </c>
      <c r="R1270" s="476"/>
      <c r="S1270" s="476"/>
      <c r="T1270" s="476"/>
      <c r="U1270" s="476"/>
      <c r="V1270" s="476"/>
      <c r="W1270" s="476"/>
      <c r="X1270" s="476"/>
      <c r="Y1270" s="476"/>
      <c r="Z1270" s="476"/>
      <c r="AA1270" s="476"/>
      <c r="AB1270" s="477" t="str">
        <f t="shared" si="462"/>
        <v>DI_1605.01</v>
      </c>
      <c r="AC1270" s="474"/>
      <c r="AD1270" s="474"/>
      <c r="AE1270" s="478" t="str">
        <f t="shared" si="463"/>
        <v>SL3-BC-RCP1</v>
      </c>
    </row>
    <row r="1271" spans="1:31" s="479" customFormat="1" ht="15" customHeight="1" x14ac:dyDescent="0.25">
      <c r="A1271" s="495" t="s">
        <v>9</v>
      </c>
      <c r="B1271" s="515" t="s">
        <v>76</v>
      </c>
      <c r="C1271" s="471">
        <v>16</v>
      </c>
      <c r="D1271" s="472" t="str">
        <f t="shared" si="464"/>
        <v>05</v>
      </c>
      <c r="E1271" s="472" t="s">
        <v>660</v>
      </c>
      <c r="F1271" s="473" t="str">
        <f>IFERROR(CONCATENATE(VLOOKUP(G1271,'LOOK-UP TABLES'!$E$9:$J$32,5,FALSE),C1271,D1271,VLOOKUP(G1271,'LOOK-UP TABLES'!$E$9:$J$32,6,FALSE),E1271),"")</f>
        <v>I_1605-02</v>
      </c>
      <c r="G1271" s="473" t="s">
        <v>1018</v>
      </c>
      <c r="H1271" s="474" t="str">
        <f>IFERROR(VLOOKUP(G1271,'LOOK-UP TABLES'!$E$9:$J$32,2,FALSE),"")</f>
        <v>DI</v>
      </c>
      <c r="I1271" s="473" t="str">
        <f>IFERROR(VLOOKUP(G1271,'LOOK-UP TABLES'!$E$9:$J$32,3,FALSE),"")</f>
        <v>120V</v>
      </c>
      <c r="J1271" s="297"/>
      <c r="K1271" s="474" t="str">
        <f t="shared" si="460"/>
        <v>SPARE</v>
      </c>
      <c r="L1271" s="475"/>
      <c r="M1271" s="476" t="str">
        <f>IF($J1271&lt;&gt;"",IF(VLOOKUP($J1271,INSTRUMENT_LIST!$L$10:$R$716,3,FALSE)=0,"",VLOOKUP($J1271,INSTRUMENT_LIST!$L$10:$R$716,3,FALSE)),"")</f>
        <v/>
      </c>
      <c r="N1271" s="476" t="str">
        <f>IF($J1271&lt;&gt;"",IF(VLOOKUP($J1271,INSTRUMENT_LIST!$L$10:$R$716,4,FALSE)=0,"",VLOOKUP($J1271,INSTRUMENT_LIST!$L$10:$R$716,4,FALSE)),"")&amp;" "&amp;IF($J1271&lt;&gt;"",IF(VLOOKUP($J1271,INSTRUMENT_LIST!$L$10:$R$716,5,FALSE)=0,"",SUBSTITUTE(VLOOKUP($J1271,INSTRUMENT_LIST!$L$10:$R$716,5,FALSE),"LOCAL CONTROL STATION","LCS")),"")</f>
        <v xml:space="preserve"> </v>
      </c>
      <c r="O1271" s="476" t="str">
        <f>IF($J1271&lt;&gt;"",IF(VLOOKUP($J1271,INSTRUMENT_LIST!$L$10:$R$716,6,FALSE)=0,"",VLOOKUP($J1271,INSTRUMENT_LIST!$L$10:$R$716,6,FALSE)),"")</f>
        <v/>
      </c>
      <c r="P1271" s="476" t="str">
        <f>IF($J1271&lt;&gt;"",IF(VLOOKUP($J1271,INSTRUMENT_LIST!$L$10:$R$716,7,FALSE)=0,"",VLOOKUP($J1271,INSTRUMENT_LIST!$L$10:$R$716,7,FALSE)),"")</f>
        <v/>
      </c>
      <c r="Q1271" s="476" t="str">
        <f t="shared" si="461"/>
        <v xml:space="preserve">  </v>
      </c>
      <c r="R1271" s="476"/>
      <c r="S1271" s="476"/>
      <c r="T1271" s="476"/>
      <c r="U1271" s="476"/>
      <c r="V1271" s="476"/>
      <c r="W1271" s="476"/>
      <c r="X1271" s="476"/>
      <c r="Y1271" s="476"/>
      <c r="Z1271" s="476"/>
      <c r="AA1271" s="476"/>
      <c r="AB1271" s="477" t="str">
        <f t="shared" si="462"/>
        <v>DI_1605.02</v>
      </c>
      <c r="AC1271" s="474"/>
      <c r="AD1271" s="474"/>
      <c r="AE1271" s="478" t="str">
        <f t="shared" si="463"/>
        <v>SL3-BC-RCP1</v>
      </c>
    </row>
    <row r="1272" spans="1:31" s="479" customFormat="1" ht="15" customHeight="1" x14ac:dyDescent="0.25">
      <c r="A1272" s="495" t="s">
        <v>9</v>
      </c>
      <c r="B1272" s="515" t="s">
        <v>76</v>
      </c>
      <c r="C1272" s="471">
        <v>16</v>
      </c>
      <c r="D1272" s="472" t="str">
        <f t="shared" si="464"/>
        <v>05</v>
      </c>
      <c r="E1272" s="472" t="s">
        <v>661</v>
      </c>
      <c r="F1272" s="473" t="str">
        <f>IFERROR(CONCATENATE(VLOOKUP(G1272,'LOOK-UP TABLES'!$E$9:$J$32,5,FALSE),C1272,D1272,VLOOKUP(G1272,'LOOK-UP TABLES'!$E$9:$J$32,6,FALSE),E1272),"")</f>
        <v>I_1605-03</v>
      </c>
      <c r="G1272" s="473" t="s">
        <v>1018</v>
      </c>
      <c r="H1272" s="474" t="str">
        <f>IFERROR(VLOOKUP(G1272,'LOOK-UP TABLES'!$E$9:$J$32,2,FALSE),"")</f>
        <v>DI</v>
      </c>
      <c r="I1272" s="473" t="str">
        <f>IFERROR(VLOOKUP(G1272,'LOOK-UP TABLES'!$E$9:$J$32,3,FALSE),"")</f>
        <v>120V</v>
      </c>
      <c r="J1272" s="297"/>
      <c r="K1272" s="474" t="str">
        <f t="shared" si="460"/>
        <v>SPARE</v>
      </c>
      <c r="L1272" s="475"/>
      <c r="M1272" s="476" t="str">
        <f>IF($J1272&lt;&gt;"",IF(VLOOKUP($J1272,INSTRUMENT_LIST!$L$10:$R$716,3,FALSE)=0,"",VLOOKUP($J1272,INSTRUMENT_LIST!$L$10:$R$716,3,FALSE)),"")</f>
        <v/>
      </c>
      <c r="N1272" s="476" t="str">
        <f>IF($J1272&lt;&gt;"",IF(VLOOKUP($J1272,INSTRUMENT_LIST!$L$10:$R$716,4,FALSE)=0,"",VLOOKUP($J1272,INSTRUMENT_LIST!$L$10:$R$716,4,FALSE)),"")&amp;" "&amp;IF($J1272&lt;&gt;"",IF(VLOOKUP($J1272,INSTRUMENT_LIST!$L$10:$R$716,5,FALSE)=0,"",SUBSTITUTE(VLOOKUP($J1272,INSTRUMENT_LIST!$L$10:$R$716,5,FALSE),"LOCAL CONTROL STATION","LCS")),"")</f>
        <v xml:space="preserve"> </v>
      </c>
      <c r="O1272" s="476" t="str">
        <f>IF($J1272&lt;&gt;"",IF(VLOOKUP($J1272,INSTRUMENT_LIST!$L$10:$R$716,6,FALSE)=0,"",VLOOKUP($J1272,INSTRUMENT_LIST!$L$10:$R$716,6,FALSE)),"")</f>
        <v/>
      </c>
      <c r="P1272" s="476" t="str">
        <f>IF($J1272&lt;&gt;"",IF(VLOOKUP($J1272,INSTRUMENT_LIST!$L$10:$R$716,7,FALSE)=0,"",VLOOKUP($J1272,INSTRUMENT_LIST!$L$10:$R$716,7,FALSE)),"")</f>
        <v/>
      </c>
      <c r="Q1272" s="476" t="str">
        <f t="shared" si="461"/>
        <v xml:space="preserve">  </v>
      </c>
      <c r="R1272" s="476"/>
      <c r="S1272" s="476"/>
      <c r="T1272" s="476"/>
      <c r="U1272" s="476"/>
      <c r="V1272" s="476"/>
      <c r="W1272" s="476"/>
      <c r="X1272" s="476"/>
      <c r="Y1272" s="476"/>
      <c r="Z1272" s="476"/>
      <c r="AA1272" s="476"/>
      <c r="AB1272" s="477" t="str">
        <f t="shared" si="462"/>
        <v>DI_1605.03</v>
      </c>
      <c r="AC1272" s="474"/>
      <c r="AD1272" s="474"/>
      <c r="AE1272" s="478" t="str">
        <f t="shared" si="463"/>
        <v>SL3-BC-RCP1</v>
      </c>
    </row>
    <row r="1273" spans="1:31" s="479" customFormat="1" ht="15" customHeight="1" x14ac:dyDescent="0.25">
      <c r="A1273" s="495" t="s">
        <v>9</v>
      </c>
      <c r="B1273" s="515" t="s">
        <v>76</v>
      </c>
      <c r="C1273" s="471">
        <v>16</v>
      </c>
      <c r="D1273" s="472" t="str">
        <f t="shared" si="464"/>
        <v>05</v>
      </c>
      <c r="E1273" s="472" t="s">
        <v>676</v>
      </c>
      <c r="F1273" s="473" t="str">
        <f>IFERROR(CONCATENATE(VLOOKUP(G1273,'LOOK-UP TABLES'!$E$9:$J$32,5,FALSE),C1273,D1273,VLOOKUP(G1273,'LOOK-UP TABLES'!$E$9:$J$32,6,FALSE),E1273),"")</f>
        <v>I_1605-04</v>
      </c>
      <c r="G1273" s="473" t="s">
        <v>1018</v>
      </c>
      <c r="H1273" s="474" t="str">
        <f>IFERROR(VLOOKUP(G1273,'LOOK-UP TABLES'!$E$9:$J$32,2,FALSE),"")</f>
        <v>DI</v>
      </c>
      <c r="I1273" s="473" t="str">
        <f>IFERROR(VLOOKUP(G1273,'LOOK-UP TABLES'!$E$9:$J$32,3,FALSE),"")</f>
        <v>120V</v>
      </c>
      <c r="J1273" s="297"/>
      <c r="K1273" s="474" t="str">
        <f t="shared" si="460"/>
        <v>SPARE</v>
      </c>
      <c r="L1273" s="475"/>
      <c r="M1273" s="476" t="str">
        <f>IF($J1273&lt;&gt;"",IF(VLOOKUP($J1273,INSTRUMENT_LIST!$L$10:$R$716,3,FALSE)=0,"",VLOOKUP($J1273,INSTRUMENT_LIST!$L$10:$R$716,3,FALSE)),"")</f>
        <v/>
      </c>
      <c r="N1273" s="476" t="str">
        <f>IF($J1273&lt;&gt;"",IF(VLOOKUP($J1273,INSTRUMENT_LIST!$L$10:$R$716,4,FALSE)=0,"",VLOOKUP($J1273,INSTRUMENT_LIST!$L$10:$R$716,4,FALSE)),"")&amp;" "&amp;IF($J1273&lt;&gt;"",IF(VLOOKUP($J1273,INSTRUMENT_LIST!$L$10:$R$716,5,FALSE)=0,"",SUBSTITUTE(VLOOKUP($J1273,INSTRUMENT_LIST!$L$10:$R$716,5,FALSE),"LOCAL CONTROL STATION","LCS")),"")</f>
        <v xml:space="preserve"> </v>
      </c>
      <c r="O1273" s="476" t="str">
        <f>IF($J1273&lt;&gt;"",IF(VLOOKUP($J1273,INSTRUMENT_LIST!$L$10:$R$716,6,FALSE)=0,"",VLOOKUP($J1273,INSTRUMENT_LIST!$L$10:$R$716,6,FALSE)),"")</f>
        <v/>
      </c>
      <c r="P1273" s="476" t="str">
        <f>IF($J1273&lt;&gt;"",IF(VLOOKUP($J1273,INSTRUMENT_LIST!$L$10:$R$716,7,FALSE)=0,"",VLOOKUP($J1273,INSTRUMENT_LIST!$L$10:$R$716,7,FALSE)),"")</f>
        <v/>
      </c>
      <c r="Q1273" s="476" t="str">
        <f t="shared" si="461"/>
        <v xml:space="preserve">  </v>
      </c>
      <c r="R1273" s="476"/>
      <c r="S1273" s="476"/>
      <c r="T1273" s="476"/>
      <c r="U1273" s="476"/>
      <c r="V1273" s="476"/>
      <c r="W1273" s="476"/>
      <c r="X1273" s="476"/>
      <c r="Y1273" s="476"/>
      <c r="Z1273" s="476"/>
      <c r="AA1273" s="476"/>
      <c r="AB1273" s="477" t="str">
        <f t="shared" si="462"/>
        <v>DI_1605.04</v>
      </c>
      <c r="AC1273" s="474"/>
      <c r="AD1273" s="474"/>
      <c r="AE1273" s="478" t="str">
        <f t="shared" si="463"/>
        <v>SL3-BC-RCP1</v>
      </c>
    </row>
    <row r="1274" spans="1:31" s="479" customFormat="1" ht="15" customHeight="1" x14ac:dyDescent="0.25">
      <c r="A1274" s="495" t="s">
        <v>9</v>
      </c>
      <c r="B1274" s="515" t="s">
        <v>76</v>
      </c>
      <c r="C1274" s="471">
        <v>16</v>
      </c>
      <c r="D1274" s="472" t="str">
        <f t="shared" si="464"/>
        <v>05</v>
      </c>
      <c r="E1274" s="472" t="s">
        <v>678</v>
      </c>
      <c r="F1274" s="473" t="str">
        <f>IFERROR(CONCATENATE(VLOOKUP(G1274,'LOOK-UP TABLES'!$E$9:$J$32,5,FALSE),C1274,D1274,VLOOKUP(G1274,'LOOK-UP TABLES'!$E$9:$J$32,6,FALSE),E1274),"")</f>
        <v>I_1605-05</v>
      </c>
      <c r="G1274" s="473" t="s">
        <v>1018</v>
      </c>
      <c r="H1274" s="474" t="str">
        <f>IFERROR(VLOOKUP(G1274,'LOOK-UP TABLES'!$E$9:$J$32,2,FALSE),"")</f>
        <v>DI</v>
      </c>
      <c r="I1274" s="473" t="str">
        <f>IFERROR(VLOOKUP(G1274,'LOOK-UP TABLES'!$E$9:$J$32,3,FALSE),"")</f>
        <v>120V</v>
      </c>
      <c r="J1274" s="297"/>
      <c r="K1274" s="474" t="str">
        <f t="shared" si="460"/>
        <v>SPARE</v>
      </c>
      <c r="L1274" s="475"/>
      <c r="M1274" s="476" t="str">
        <f>IF($J1274&lt;&gt;"",IF(VLOOKUP($J1274,INSTRUMENT_LIST!$L$10:$R$716,3,FALSE)=0,"",VLOOKUP($J1274,INSTRUMENT_LIST!$L$10:$R$716,3,FALSE)),"")</f>
        <v/>
      </c>
      <c r="N1274" s="476" t="str">
        <f>IF($J1274&lt;&gt;"",IF(VLOOKUP($J1274,INSTRUMENT_LIST!$L$10:$R$716,4,FALSE)=0,"",VLOOKUP($J1274,INSTRUMENT_LIST!$L$10:$R$716,4,FALSE)),"")&amp;" "&amp;IF($J1274&lt;&gt;"",IF(VLOOKUP($J1274,INSTRUMENT_LIST!$L$10:$R$716,5,FALSE)=0,"",SUBSTITUTE(VLOOKUP($J1274,INSTRUMENT_LIST!$L$10:$R$716,5,FALSE),"LOCAL CONTROL STATION","LCS")),"")</f>
        <v xml:space="preserve"> </v>
      </c>
      <c r="O1274" s="476" t="str">
        <f>IF($J1274&lt;&gt;"",IF(VLOOKUP($J1274,INSTRUMENT_LIST!$L$10:$R$716,6,FALSE)=0,"",VLOOKUP($J1274,INSTRUMENT_LIST!$L$10:$R$716,6,FALSE)),"")</f>
        <v/>
      </c>
      <c r="P1274" s="476" t="str">
        <f>IF($J1274&lt;&gt;"",IF(VLOOKUP($J1274,INSTRUMENT_LIST!$L$10:$R$716,7,FALSE)=0,"",VLOOKUP($J1274,INSTRUMENT_LIST!$L$10:$R$716,7,FALSE)),"")</f>
        <v/>
      </c>
      <c r="Q1274" s="476" t="str">
        <f t="shared" si="461"/>
        <v xml:space="preserve">  </v>
      </c>
      <c r="R1274" s="476"/>
      <c r="S1274" s="476"/>
      <c r="T1274" s="476"/>
      <c r="U1274" s="476"/>
      <c r="V1274" s="476"/>
      <c r="W1274" s="476"/>
      <c r="X1274" s="476"/>
      <c r="Y1274" s="476"/>
      <c r="Z1274" s="476"/>
      <c r="AA1274" s="476"/>
      <c r="AB1274" s="477" t="str">
        <f t="shared" si="462"/>
        <v>DI_1605.05</v>
      </c>
      <c r="AC1274" s="474"/>
      <c r="AD1274" s="474"/>
      <c r="AE1274" s="478" t="str">
        <f t="shared" si="463"/>
        <v>SL3-BC-RCP1</v>
      </c>
    </row>
    <row r="1275" spans="1:31" s="479" customFormat="1" ht="15" customHeight="1" x14ac:dyDescent="0.25">
      <c r="A1275" s="495" t="s">
        <v>9</v>
      </c>
      <c r="B1275" s="515" t="s">
        <v>76</v>
      </c>
      <c r="C1275" s="471">
        <v>16</v>
      </c>
      <c r="D1275" s="472" t="str">
        <f t="shared" si="464"/>
        <v>05</v>
      </c>
      <c r="E1275" s="472" t="s">
        <v>679</v>
      </c>
      <c r="F1275" s="473" t="str">
        <f>IFERROR(CONCATENATE(VLOOKUP(G1275,'LOOK-UP TABLES'!$E$9:$J$32,5,FALSE),C1275,D1275,VLOOKUP(G1275,'LOOK-UP TABLES'!$E$9:$J$32,6,FALSE),E1275),"")</f>
        <v>I_1605-06</v>
      </c>
      <c r="G1275" s="473" t="s">
        <v>1018</v>
      </c>
      <c r="H1275" s="474" t="str">
        <f>IFERROR(VLOOKUP(G1275,'LOOK-UP TABLES'!$E$9:$J$32,2,FALSE),"")</f>
        <v>DI</v>
      </c>
      <c r="I1275" s="473" t="str">
        <f>IFERROR(VLOOKUP(G1275,'LOOK-UP TABLES'!$E$9:$J$32,3,FALSE),"")</f>
        <v>120V</v>
      </c>
      <c r="J1275" s="297"/>
      <c r="K1275" s="474" t="str">
        <f t="shared" si="460"/>
        <v>SPARE</v>
      </c>
      <c r="L1275" s="475"/>
      <c r="M1275" s="476" t="str">
        <f>IF($J1275&lt;&gt;"",IF(VLOOKUP($J1275,INSTRUMENT_LIST!$L$10:$R$716,3,FALSE)=0,"",VLOOKUP($J1275,INSTRUMENT_LIST!$L$10:$R$716,3,FALSE)),"")</f>
        <v/>
      </c>
      <c r="N1275" s="476" t="str">
        <f>IF($J1275&lt;&gt;"",IF(VLOOKUP($J1275,INSTRUMENT_LIST!$L$10:$R$716,4,FALSE)=0,"",VLOOKUP($J1275,INSTRUMENT_LIST!$L$10:$R$716,4,FALSE)),"")&amp;" "&amp;IF($J1275&lt;&gt;"",IF(VLOOKUP($J1275,INSTRUMENT_LIST!$L$10:$R$716,5,FALSE)=0,"",SUBSTITUTE(VLOOKUP($J1275,INSTRUMENT_LIST!$L$10:$R$716,5,FALSE),"LOCAL CONTROL STATION","LCS")),"")</f>
        <v xml:space="preserve"> </v>
      </c>
      <c r="O1275" s="476" t="str">
        <f>IF($J1275&lt;&gt;"",IF(VLOOKUP($J1275,INSTRUMENT_LIST!$L$10:$R$716,6,FALSE)=0,"",VLOOKUP($J1275,INSTRUMENT_LIST!$L$10:$R$716,6,FALSE)),"")</f>
        <v/>
      </c>
      <c r="P1275" s="476" t="str">
        <f>IF($J1275&lt;&gt;"",IF(VLOOKUP($J1275,INSTRUMENT_LIST!$L$10:$R$716,7,FALSE)=0,"",VLOOKUP($J1275,INSTRUMENT_LIST!$L$10:$R$716,7,FALSE)),"")</f>
        <v/>
      </c>
      <c r="Q1275" s="476" t="str">
        <f t="shared" si="461"/>
        <v xml:space="preserve">  </v>
      </c>
      <c r="R1275" s="476"/>
      <c r="S1275" s="476"/>
      <c r="T1275" s="476"/>
      <c r="U1275" s="476"/>
      <c r="V1275" s="476"/>
      <c r="W1275" s="476"/>
      <c r="X1275" s="476"/>
      <c r="Y1275" s="476"/>
      <c r="Z1275" s="476"/>
      <c r="AA1275" s="476"/>
      <c r="AB1275" s="477" t="str">
        <f t="shared" si="462"/>
        <v>DI_1605.06</v>
      </c>
      <c r="AC1275" s="474"/>
      <c r="AD1275" s="474"/>
      <c r="AE1275" s="478" t="str">
        <f t="shared" si="463"/>
        <v>SL3-BC-RCP1</v>
      </c>
    </row>
    <row r="1276" spans="1:31" s="479" customFormat="1" ht="15" customHeight="1" x14ac:dyDescent="0.25">
      <c r="A1276" s="495" t="s">
        <v>9</v>
      </c>
      <c r="B1276" s="515" t="s">
        <v>76</v>
      </c>
      <c r="C1276" s="471">
        <v>16</v>
      </c>
      <c r="D1276" s="472" t="str">
        <f t="shared" si="464"/>
        <v>05</v>
      </c>
      <c r="E1276" s="472" t="s">
        <v>680</v>
      </c>
      <c r="F1276" s="473" t="str">
        <f>IFERROR(CONCATENATE(VLOOKUP(G1276,'LOOK-UP TABLES'!$E$9:$J$32,5,FALSE),C1276,D1276,VLOOKUP(G1276,'LOOK-UP TABLES'!$E$9:$J$32,6,FALSE),E1276),"")</f>
        <v>I_1605-07</v>
      </c>
      <c r="G1276" s="473" t="s">
        <v>1018</v>
      </c>
      <c r="H1276" s="474" t="str">
        <f>IFERROR(VLOOKUP(G1276,'LOOK-UP TABLES'!$E$9:$J$32,2,FALSE),"")</f>
        <v>DI</v>
      </c>
      <c r="I1276" s="473" t="str">
        <f>IFERROR(VLOOKUP(G1276,'LOOK-UP TABLES'!$E$9:$J$32,3,FALSE),"")</f>
        <v>120V</v>
      </c>
      <c r="J1276" s="297"/>
      <c r="K1276" s="474" t="str">
        <f t="shared" si="460"/>
        <v>SPARE</v>
      </c>
      <c r="L1276" s="475"/>
      <c r="M1276" s="476" t="str">
        <f>IF($J1276&lt;&gt;"",IF(VLOOKUP($J1276,INSTRUMENT_LIST!$L$10:$R$716,3,FALSE)=0,"",VLOOKUP($J1276,INSTRUMENT_LIST!$L$10:$R$716,3,FALSE)),"")</f>
        <v/>
      </c>
      <c r="N1276" s="476" t="str">
        <f>IF($J1276&lt;&gt;"",IF(VLOOKUP($J1276,INSTRUMENT_LIST!$L$10:$R$716,4,FALSE)=0,"",VLOOKUP($J1276,INSTRUMENT_LIST!$L$10:$R$716,4,FALSE)),"")&amp;" "&amp;IF($J1276&lt;&gt;"",IF(VLOOKUP($J1276,INSTRUMENT_LIST!$L$10:$R$716,5,FALSE)=0,"",SUBSTITUTE(VLOOKUP($J1276,INSTRUMENT_LIST!$L$10:$R$716,5,FALSE),"LOCAL CONTROL STATION","LCS")),"")</f>
        <v xml:space="preserve"> </v>
      </c>
      <c r="O1276" s="476" t="str">
        <f>IF($J1276&lt;&gt;"",IF(VLOOKUP($J1276,INSTRUMENT_LIST!$L$10:$R$716,6,FALSE)=0,"",VLOOKUP($J1276,INSTRUMENT_LIST!$L$10:$R$716,6,FALSE)),"")</f>
        <v/>
      </c>
      <c r="P1276" s="476" t="str">
        <f>IF($J1276&lt;&gt;"",IF(VLOOKUP($J1276,INSTRUMENT_LIST!$L$10:$R$716,7,FALSE)=0,"",VLOOKUP($J1276,INSTRUMENT_LIST!$L$10:$R$716,7,FALSE)),"")</f>
        <v/>
      </c>
      <c r="Q1276" s="476" t="str">
        <f t="shared" si="461"/>
        <v xml:space="preserve">  </v>
      </c>
      <c r="R1276" s="476"/>
      <c r="S1276" s="476"/>
      <c r="T1276" s="476"/>
      <c r="U1276" s="476"/>
      <c r="V1276" s="476"/>
      <c r="W1276" s="476"/>
      <c r="X1276" s="476"/>
      <c r="Y1276" s="476"/>
      <c r="Z1276" s="476"/>
      <c r="AA1276" s="476"/>
      <c r="AB1276" s="477" t="str">
        <f t="shared" si="462"/>
        <v>DI_1605.07</v>
      </c>
      <c r="AC1276" s="474"/>
      <c r="AD1276" s="474"/>
      <c r="AE1276" s="478" t="str">
        <f t="shared" si="463"/>
        <v>SL3-BC-RCP1</v>
      </c>
    </row>
    <row r="1277" spans="1:31" s="479" customFormat="1" ht="15" customHeight="1" x14ac:dyDescent="0.25">
      <c r="A1277" s="495" t="s">
        <v>9</v>
      </c>
      <c r="B1277" s="515" t="s">
        <v>76</v>
      </c>
      <c r="C1277" s="471">
        <v>16</v>
      </c>
      <c r="D1277" s="472" t="str">
        <f t="shared" si="464"/>
        <v>05</v>
      </c>
      <c r="E1277" s="472" t="s">
        <v>682</v>
      </c>
      <c r="F1277" s="473" t="str">
        <f>IFERROR(CONCATENATE(VLOOKUP(G1277,'LOOK-UP TABLES'!$E$9:$J$32,5,FALSE),C1277,D1277,VLOOKUP(G1277,'LOOK-UP TABLES'!$E$9:$J$32,6,FALSE),E1277),"")</f>
        <v>I_1605-08</v>
      </c>
      <c r="G1277" s="473" t="s">
        <v>1018</v>
      </c>
      <c r="H1277" s="474" t="str">
        <f>IFERROR(VLOOKUP(G1277,'LOOK-UP TABLES'!$E$9:$J$32,2,FALSE),"")</f>
        <v>DI</v>
      </c>
      <c r="I1277" s="473" t="str">
        <f>IFERROR(VLOOKUP(G1277,'LOOK-UP TABLES'!$E$9:$J$32,3,FALSE),"")</f>
        <v>120V</v>
      </c>
      <c r="J1277" s="297"/>
      <c r="K1277" s="474" t="str">
        <f t="shared" si="460"/>
        <v>SPARE</v>
      </c>
      <c r="L1277" s="475"/>
      <c r="M1277" s="476" t="str">
        <f>IF($J1277&lt;&gt;"",IF(VLOOKUP($J1277,INSTRUMENT_LIST!$L$10:$R$716,3,FALSE)=0,"",VLOOKUP($J1277,INSTRUMENT_LIST!$L$10:$R$716,3,FALSE)),"")</f>
        <v/>
      </c>
      <c r="N1277" s="476" t="str">
        <f>IF($J1277&lt;&gt;"",IF(VLOOKUP($J1277,INSTRUMENT_LIST!$L$10:$R$716,4,FALSE)=0,"",VLOOKUP($J1277,INSTRUMENT_LIST!$L$10:$R$716,4,FALSE)),"")&amp;" "&amp;IF($J1277&lt;&gt;"",IF(VLOOKUP($J1277,INSTRUMENT_LIST!$L$10:$R$716,5,FALSE)=0,"",SUBSTITUTE(VLOOKUP($J1277,INSTRUMENT_LIST!$L$10:$R$716,5,FALSE),"LOCAL CONTROL STATION","LCS")),"")</f>
        <v xml:space="preserve"> </v>
      </c>
      <c r="O1277" s="476" t="str">
        <f>IF($J1277&lt;&gt;"",IF(VLOOKUP($J1277,INSTRUMENT_LIST!$L$10:$R$716,6,FALSE)=0,"",VLOOKUP($J1277,INSTRUMENT_LIST!$L$10:$R$716,6,FALSE)),"")</f>
        <v/>
      </c>
      <c r="P1277" s="476" t="str">
        <f>IF($J1277&lt;&gt;"",IF(VLOOKUP($J1277,INSTRUMENT_LIST!$L$10:$R$716,7,FALSE)=0,"",VLOOKUP($J1277,INSTRUMENT_LIST!$L$10:$R$716,7,FALSE)),"")</f>
        <v/>
      </c>
      <c r="Q1277" s="476" t="str">
        <f t="shared" si="461"/>
        <v xml:space="preserve">  </v>
      </c>
      <c r="R1277" s="476"/>
      <c r="S1277" s="476"/>
      <c r="T1277" s="476"/>
      <c r="U1277" s="476"/>
      <c r="V1277" s="476"/>
      <c r="W1277" s="476"/>
      <c r="X1277" s="476"/>
      <c r="Y1277" s="476"/>
      <c r="Z1277" s="476"/>
      <c r="AA1277" s="476"/>
      <c r="AB1277" s="477" t="str">
        <f t="shared" si="462"/>
        <v>DI_1605.08</v>
      </c>
      <c r="AC1277" s="474"/>
      <c r="AD1277" s="474"/>
      <c r="AE1277" s="478" t="str">
        <f t="shared" si="463"/>
        <v>SL3-BC-RCP1</v>
      </c>
    </row>
    <row r="1278" spans="1:31" s="479" customFormat="1" ht="15" customHeight="1" x14ac:dyDescent="0.25">
      <c r="A1278" s="495" t="s">
        <v>9</v>
      </c>
      <c r="B1278" s="515" t="s">
        <v>76</v>
      </c>
      <c r="C1278" s="471">
        <v>16</v>
      </c>
      <c r="D1278" s="472" t="str">
        <f t="shared" si="464"/>
        <v>05</v>
      </c>
      <c r="E1278" s="472" t="s">
        <v>683</v>
      </c>
      <c r="F1278" s="473" t="str">
        <f>IFERROR(CONCATENATE(VLOOKUP(G1278,'LOOK-UP TABLES'!$E$9:$J$32,5,FALSE),C1278,D1278,VLOOKUP(G1278,'LOOK-UP TABLES'!$E$9:$J$32,6,FALSE),E1278),"")</f>
        <v>I_1605-09</v>
      </c>
      <c r="G1278" s="473" t="s">
        <v>1018</v>
      </c>
      <c r="H1278" s="474" t="str">
        <f>IFERROR(VLOOKUP(G1278,'LOOK-UP TABLES'!$E$9:$J$32,2,FALSE),"")</f>
        <v>DI</v>
      </c>
      <c r="I1278" s="473" t="str">
        <f>IFERROR(VLOOKUP(G1278,'LOOK-UP TABLES'!$E$9:$J$32,3,FALSE),"")</f>
        <v>120V</v>
      </c>
      <c r="J1278" s="297"/>
      <c r="K1278" s="474" t="str">
        <f t="shared" si="460"/>
        <v>SPARE</v>
      </c>
      <c r="L1278" s="475"/>
      <c r="M1278" s="476" t="str">
        <f>IF($J1278&lt;&gt;"",IF(VLOOKUP($J1278,INSTRUMENT_LIST!$L$10:$R$716,3,FALSE)=0,"",VLOOKUP($J1278,INSTRUMENT_LIST!$L$10:$R$716,3,FALSE)),"")</f>
        <v/>
      </c>
      <c r="N1278" s="476" t="str">
        <f>IF($J1278&lt;&gt;"",IF(VLOOKUP($J1278,INSTRUMENT_LIST!$L$10:$R$716,4,FALSE)=0,"",VLOOKUP($J1278,INSTRUMENT_LIST!$L$10:$R$716,4,FALSE)),"")&amp;" "&amp;IF($J1278&lt;&gt;"",IF(VLOOKUP($J1278,INSTRUMENT_LIST!$L$10:$R$716,5,FALSE)=0,"",SUBSTITUTE(VLOOKUP($J1278,INSTRUMENT_LIST!$L$10:$R$716,5,FALSE),"LOCAL CONTROL STATION","LCS")),"")</f>
        <v xml:space="preserve"> </v>
      </c>
      <c r="O1278" s="476" t="str">
        <f>IF($J1278&lt;&gt;"",IF(VLOOKUP($J1278,INSTRUMENT_LIST!$L$10:$R$716,6,FALSE)=0,"",VLOOKUP($J1278,INSTRUMENT_LIST!$L$10:$R$716,6,FALSE)),"")</f>
        <v/>
      </c>
      <c r="P1278" s="476" t="str">
        <f>IF($J1278&lt;&gt;"",IF(VLOOKUP($J1278,INSTRUMENT_LIST!$L$10:$R$716,7,FALSE)=0,"",VLOOKUP($J1278,INSTRUMENT_LIST!$L$10:$R$716,7,FALSE)),"")</f>
        <v/>
      </c>
      <c r="Q1278" s="476" t="str">
        <f t="shared" si="461"/>
        <v xml:space="preserve">  </v>
      </c>
      <c r="R1278" s="476"/>
      <c r="S1278" s="476"/>
      <c r="T1278" s="476"/>
      <c r="U1278" s="476"/>
      <c r="V1278" s="476"/>
      <c r="W1278" s="476"/>
      <c r="X1278" s="476"/>
      <c r="Y1278" s="476"/>
      <c r="Z1278" s="476"/>
      <c r="AA1278" s="476"/>
      <c r="AB1278" s="477" t="str">
        <f t="shared" si="462"/>
        <v>DI_1605.09</v>
      </c>
      <c r="AC1278" s="474"/>
      <c r="AD1278" s="474"/>
      <c r="AE1278" s="478" t="str">
        <f t="shared" si="463"/>
        <v>SL3-BC-RCP1</v>
      </c>
    </row>
    <row r="1279" spans="1:31" s="479" customFormat="1" ht="15" customHeight="1" x14ac:dyDescent="0.25">
      <c r="A1279" s="495" t="s">
        <v>9</v>
      </c>
      <c r="B1279" s="515" t="s">
        <v>76</v>
      </c>
      <c r="C1279" s="471">
        <v>16</v>
      </c>
      <c r="D1279" s="472" t="str">
        <f t="shared" si="464"/>
        <v>05</v>
      </c>
      <c r="E1279" s="472" t="s">
        <v>582</v>
      </c>
      <c r="F1279" s="473" t="str">
        <f>IFERROR(CONCATENATE(VLOOKUP(G1279,'LOOK-UP TABLES'!$E$9:$J$32,5,FALSE),C1279,D1279,VLOOKUP(G1279,'LOOK-UP TABLES'!$E$9:$J$32,6,FALSE),E1279),"")</f>
        <v>I_1605-10</v>
      </c>
      <c r="G1279" s="473" t="s">
        <v>1018</v>
      </c>
      <c r="H1279" s="474" t="str">
        <f>IFERROR(VLOOKUP(G1279,'LOOK-UP TABLES'!$E$9:$J$32,2,FALSE),"")</f>
        <v>DI</v>
      </c>
      <c r="I1279" s="473" t="str">
        <f>IFERROR(VLOOKUP(G1279,'LOOK-UP TABLES'!$E$9:$J$32,3,FALSE),"")</f>
        <v>120V</v>
      </c>
      <c r="J1279" s="297"/>
      <c r="K1279" s="474" t="str">
        <f t="shared" si="460"/>
        <v>SPARE</v>
      </c>
      <c r="L1279" s="475"/>
      <c r="M1279" s="476" t="str">
        <f>IF($J1279&lt;&gt;"",IF(VLOOKUP($J1279,INSTRUMENT_LIST!$L$10:$R$716,3,FALSE)=0,"",VLOOKUP($J1279,INSTRUMENT_LIST!$L$10:$R$716,3,FALSE)),"")</f>
        <v/>
      </c>
      <c r="N1279" s="476" t="str">
        <f>IF($J1279&lt;&gt;"",IF(VLOOKUP($J1279,INSTRUMENT_LIST!$L$10:$R$716,4,FALSE)=0,"",VLOOKUP($J1279,INSTRUMENT_LIST!$L$10:$R$716,4,FALSE)),"")&amp;" "&amp;IF($J1279&lt;&gt;"",IF(VLOOKUP($J1279,INSTRUMENT_LIST!$L$10:$R$716,5,FALSE)=0,"",SUBSTITUTE(VLOOKUP($J1279,INSTRUMENT_LIST!$L$10:$R$716,5,FALSE),"LOCAL CONTROL STATION","LCS")),"")</f>
        <v xml:space="preserve"> </v>
      </c>
      <c r="O1279" s="476" t="str">
        <f>IF($J1279&lt;&gt;"",IF(VLOOKUP($J1279,INSTRUMENT_LIST!$L$10:$R$716,6,FALSE)=0,"",VLOOKUP($J1279,INSTRUMENT_LIST!$L$10:$R$716,6,FALSE)),"")</f>
        <v/>
      </c>
      <c r="P1279" s="476" t="str">
        <f>IF($J1279&lt;&gt;"",IF(VLOOKUP($J1279,INSTRUMENT_LIST!$L$10:$R$716,7,FALSE)=0,"",VLOOKUP($J1279,INSTRUMENT_LIST!$L$10:$R$716,7,FALSE)),"")</f>
        <v/>
      </c>
      <c r="Q1279" s="476" t="str">
        <f t="shared" si="461"/>
        <v xml:space="preserve">  </v>
      </c>
      <c r="R1279" s="476"/>
      <c r="S1279" s="476"/>
      <c r="T1279" s="476"/>
      <c r="U1279" s="476"/>
      <c r="V1279" s="476"/>
      <c r="W1279" s="476"/>
      <c r="X1279" s="476"/>
      <c r="Y1279" s="476"/>
      <c r="Z1279" s="476"/>
      <c r="AA1279" s="476"/>
      <c r="AB1279" s="477" t="str">
        <f t="shared" si="462"/>
        <v>DI_1605.10</v>
      </c>
      <c r="AC1279" s="474"/>
      <c r="AD1279" s="474"/>
      <c r="AE1279" s="478" t="str">
        <f t="shared" si="463"/>
        <v>SL3-BC-RCP1</v>
      </c>
    </row>
    <row r="1280" spans="1:31" s="479" customFormat="1" ht="15" customHeight="1" x14ac:dyDescent="0.25">
      <c r="A1280" s="495" t="s">
        <v>9</v>
      </c>
      <c r="B1280" s="515" t="s">
        <v>76</v>
      </c>
      <c r="C1280" s="471">
        <v>16</v>
      </c>
      <c r="D1280" s="472" t="str">
        <f t="shared" si="464"/>
        <v>05</v>
      </c>
      <c r="E1280" s="472" t="s">
        <v>392</v>
      </c>
      <c r="F1280" s="473" t="str">
        <f>IFERROR(CONCATENATE(VLOOKUP(G1280,'LOOK-UP TABLES'!$E$9:$J$32,5,FALSE),C1280,D1280,VLOOKUP(G1280,'LOOK-UP TABLES'!$E$9:$J$32,6,FALSE),E1280),"")</f>
        <v>I_1605-11</v>
      </c>
      <c r="G1280" s="473" t="s">
        <v>1018</v>
      </c>
      <c r="H1280" s="474" t="str">
        <f>IFERROR(VLOOKUP(G1280,'LOOK-UP TABLES'!$E$9:$J$32,2,FALSE),"")</f>
        <v>DI</v>
      </c>
      <c r="I1280" s="473" t="str">
        <f>IFERROR(VLOOKUP(G1280,'LOOK-UP TABLES'!$E$9:$J$32,3,FALSE),"")</f>
        <v>120V</v>
      </c>
      <c r="J1280" s="297"/>
      <c r="K1280" s="474" t="str">
        <f t="shared" si="460"/>
        <v>SPARE</v>
      </c>
      <c r="L1280" s="475"/>
      <c r="M1280" s="476" t="str">
        <f>IF($J1280&lt;&gt;"",IF(VLOOKUP($J1280,INSTRUMENT_LIST!$L$10:$R$716,3,FALSE)=0,"",VLOOKUP($J1280,INSTRUMENT_LIST!$L$10:$R$716,3,FALSE)),"")</f>
        <v/>
      </c>
      <c r="N1280" s="476" t="str">
        <f>IF($J1280&lt;&gt;"",IF(VLOOKUP($J1280,INSTRUMENT_LIST!$L$10:$R$716,4,FALSE)=0,"",VLOOKUP($J1280,INSTRUMENT_LIST!$L$10:$R$716,4,FALSE)),"")&amp;" "&amp;IF($J1280&lt;&gt;"",IF(VLOOKUP($J1280,INSTRUMENT_LIST!$L$10:$R$716,5,FALSE)=0,"",SUBSTITUTE(VLOOKUP($J1280,INSTRUMENT_LIST!$L$10:$R$716,5,FALSE),"LOCAL CONTROL STATION","LCS")),"")</f>
        <v xml:space="preserve"> </v>
      </c>
      <c r="O1280" s="476" t="str">
        <f>IF($J1280&lt;&gt;"",IF(VLOOKUP($J1280,INSTRUMENT_LIST!$L$10:$R$716,6,FALSE)=0,"",VLOOKUP($J1280,INSTRUMENT_LIST!$L$10:$R$716,6,FALSE)),"")</f>
        <v/>
      </c>
      <c r="P1280" s="476" t="str">
        <f>IF($J1280&lt;&gt;"",IF(VLOOKUP($J1280,INSTRUMENT_LIST!$L$10:$R$716,7,FALSE)=0,"",VLOOKUP($J1280,INSTRUMENT_LIST!$L$10:$R$716,7,FALSE)),"")</f>
        <v/>
      </c>
      <c r="Q1280" s="476" t="str">
        <f t="shared" si="461"/>
        <v xml:space="preserve">  </v>
      </c>
      <c r="R1280" s="476"/>
      <c r="S1280" s="476"/>
      <c r="T1280" s="476"/>
      <c r="U1280" s="476"/>
      <c r="V1280" s="476"/>
      <c r="W1280" s="476"/>
      <c r="X1280" s="476"/>
      <c r="Y1280" s="476"/>
      <c r="Z1280" s="476"/>
      <c r="AA1280" s="476"/>
      <c r="AB1280" s="477" t="str">
        <f t="shared" si="462"/>
        <v>DI_1605.11</v>
      </c>
      <c r="AC1280" s="474"/>
      <c r="AD1280" s="474"/>
      <c r="AE1280" s="478" t="str">
        <f t="shared" si="463"/>
        <v>SL3-BC-RCP1</v>
      </c>
    </row>
    <row r="1281" spans="1:31" s="479" customFormat="1" ht="15" customHeight="1" x14ac:dyDescent="0.25">
      <c r="A1281" s="495" t="s">
        <v>9</v>
      </c>
      <c r="B1281" s="515" t="s">
        <v>76</v>
      </c>
      <c r="C1281" s="471">
        <v>16</v>
      </c>
      <c r="D1281" s="472" t="str">
        <f t="shared" si="464"/>
        <v>05</v>
      </c>
      <c r="E1281" s="472" t="s">
        <v>396</v>
      </c>
      <c r="F1281" s="473" t="str">
        <f>IFERROR(CONCATENATE(VLOOKUP(G1281,'LOOK-UP TABLES'!$E$9:$J$32,5,FALSE),C1281,D1281,VLOOKUP(G1281,'LOOK-UP TABLES'!$E$9:$J$32,6,FALSE),E1281),"")</f>
        <v>I_1605-12</v>
      </c>
      <c r="G1281" s="473" t="s">
        <v>1018</v>
      </c>
      <c r="H1281" s="474" t="str">
        <f>IFERROR(VLOOKUP(G1281,'LOOK-UP TABLES'!$E$9:$J$32,2,FALSE),"")</f>
        <v>DI</v>
      </c>
      <c r="I1281" s="473" t="str">
        <f>IFERROR(VLOOKUP(G1281,'LOOK-UP TABLES'!$E$9:$J$32,3,FALSE),"")</f>
        <v>120V</v>
      </c>
      <c r="J1281" s="297"/>
      <c r="K1281" s="474" t="str">
        <f t="shared" si="460"/>
        <v>SPARE</v>
      </c>
      <c r="L1281" s="475"/>
      <c r="M1281" s="476" t="str">
        <f>IF($J1281&lt;&gt;"",IF(VLOOKUP($J1281,INSTRUMENT_LIST!$L$10:$R$716,3,FALSE)=0,"",VLOOKUP($J1281,INSTRUMENT_LIST!$L$10:$R$716,3,FALSE)),"")</f>
        <v/>
      </c>
      <c r="N1281" s="476" t="str">
        <f>IF($J1281&lt;&gt;"",IF(VLOOKUP($J1281,INSTRUMENT_LIST!$L$10:$R$716,4,FALSE)=0,"",VLOOKUP($J1281,INSTRUMENT_LIST!$L$10:$R$716,4,FALSE)),"")&amp;" "&amp;IF($J1281&lt;&gt;"",IF(VLOOKUP($J1281,INSTRUMENT_LIST!$L$10:$R$716,5,FALSE)=0,"",SUBSTITUTE(VLOOKUP($J1281,INSTRUMENT_LIST!$L$10:$R$716,5,FALSE),"LOCAL CONTROL STATION","LCS")),"")</f>
        <v xml:space="preserve"> </v>
      </c>
      <c r="O1281" s="476" t="str">
        <f>IF($J1281&lt;&gt;"",IF(VLOOKUP($J1281,INSTRUMENT_LIST!$L$10:$R$716,6,FALSE)=0,"",VLOOKUP($J1281,INSTRUMENT_LIST!$L$10:$R$716,6,FALSE)),"")</f>
        <v/>
      </c>
      <c r="P1281" s="476" t="str">
        <f>IF($J1281&lt;&gt;"",IF(VLOOKUP($J1281,INSTRUMENT_LIST!$L$10:$R$716,7,FALSE)=0,"",VLOOKUP($J1281,INSTRUMENT_LIST!$L$10:$R$716,7,FALSE)),"")</f>
        <v/>
      </c>
      <c r="Q1281" s="476" t="str">
        <f t="shared" si="461"/>
        <v xml:space="preserve">  </v>
      </c>
      <c r="R1281" s="476"/>
      <c r="S1281" s="476"/>
      <c r="T1281" s="476"/>
      <c r="U1281" s="476"/>
      <c r="V1281" s="476"/>
      <c r="W1281" s="476"/>
      <c r="X1281" s="476"/>
      <c r="Y1281" s="476"/>
      <c r="Z1281" s="476"/>
      <c r="AA1281" s="476"/>
      <c r="AB1281" s="477" t="str">
        <f t="shared" si="462"/>
        <v>DI_1605.12</v>
      </c>
      <c r="AC1281" s="474"/>
      <c r="AD1281" s="474"/>
      <c r="AE1281" s="478" t="str">
        <f t="shared" si="463"/>
        <v>SL3-BC-RCP1</v>
      </c>
    </row>
    <row r="1282" spans="1:31" s="479" customFormat="1" ht="15" customHeight="1" x14ac:dyDescent="0.25">
      <c r="A1282" s="495" t="s">
        <v>9</v>
      </c>
      <c r="B1282" s="515" t="s">
        <v>76</v>
      </c>
      <c r="C1282" s="471">
        <v>16</v>
      </c>
      <c r="D1282" s="472" t="str">
        <f t="shared" si="464"/>
        <v>05</v>
      </c>
      <c r="E1282" s="472" t="s">
        <v>586</v>
      </c>
      <c r="F1282" s="473" t="str">
        <f>IFERROR(CONCATENATE(VLOOKUP(G1282,'LOOK-UP TABLES'!$E$9:$J$32,5,FALSE),C1282,D1282,VLOOKUP(G1282,'LOOK-UP TABLES'!$E$9:$J$32,6,FALSE),E1282),"")</f>
        <v>I_1605-13</v>
      </c>
      <c r="G1282" s="473" t="s">
        <v>1018</v>
      </c>
      <c r="H1282" s="474" t="str">
        <f>IFERROR(VLOOKUP(G1282,'LOOK-UP TABLES'!$E$9:$J$32,2,FALSE),"")</f>
        <v>DI</v>
      </c>
      <c r="I1282" s="473" t="str">
        <f>IFERROR(VLOOKUP(G1282,'LOOK-UP TABLES'!$E$9:$J$32,3,FALSE),"")</f>
        <v>120V</v>
      </c>
      <c r="J1282" s="297"/>
      <c r="K1282" s="474" t="str">
        <f t="shared" si="460"/>
        <v>SPARE</v>
      </c>
      <c r="L1282" s="475"/>
      <c r="M1282" s="476" t="str">
        <f>IF($J1282&lt;&gt;"",IF(VLOOKUP($J1282,INSTRUMENT_LIST!$L$10:$R$716,3,FALSE)=0,"",VLOOKUP($J1282,INSTRUMENT_LIST!$L$10:$R$716,3,FALSE)),"")</f>
        <v/>
      </c>
      <c r="N1282" s="476" t="str">
        <f>IF($J1282&lt;&gt;"",IF(VLOOKUP($J1282,INSTRUMENT_LIST!$L$10:$R$716,4,FALSE)=0,"",VLOOKUP($J1282,INSTRUMENT_LIST!$L$10:$R$716,4,FALSE)),"")&amp;" "&amp;IF($J1282&lt;&gt;"",IF(VLOOKUP($J1282,INSTRUMENT_LIST!$L$10:$R$716,5,FALSE)=0,"",SUBSTITUTE(VLOOKUP($J1282,INSTRUMENT_LIST!$L$10:$R$716,5,FALSE),"LOCAL CONTROL STATION","LCS")),"")</f>
        <v xml:space="preserve"> </v>
      </c>
      <c r="O1282" s="476" t="str">
        <f>IF($J1282&lt;&gt;"",IF(VLOOKUP($J1282,INSTRUMENT_LIST!$L$10:$R$716,6,FALSE)=0,"",VLOOKUP($J1282,INSTRUMENT_LIST!$L$10:$R$716,6,FALSE)),"")</f>
        <v/>
      </c>
      <c r="P1282" s="476" t="str">
        <f>IF($J1282&lt;&gt;"",IF(VLOOKUP($J1282,INSTRUMENT_LIST!$L$10:$R$716,7,FALSE)=0,"",VLOOKUP($J1282,INSTRUMENT_LIST!$L$10:$R$716,7,FALSE)),"")</f>
        <v/>
      </c>
      <c r="Q1282" s="476" t="str">
        <f t="shared" si="461"/>
        <v xml:space="preserve">  </v>
      </c>
      <c r="R1282" s="476"/>
      <c r="S1282" s="476"/>
      <c r="T1282" s="476"/>
      <c r="U1282" s="476"/>
      <c r="V1282" s="476"/>
      <c r="W1282" s="476"/>
      <c r="X1282" s="476"/>
      <c r="Y1282" s="476"/>
      <c r="Z1282" s="476"/>
      <c r="AA1282" s="476"/>
      <c r="AB1282" s="477" t="str">
        <f t="shared" si="462"/>
        <v>DI_1605.13</v>
      </c>
      <c r="AC1282" s="474"/>
      <c r="AD1282" s="474"/>
      <c r="AE1282" s="478" t="str">
        <f t="shared" si="463"/>
        <v>SL3-BC-RCP1</v>
      </c>
    </row>
    <row r="1283" spans="1:31" s="479" customFormat="1" ht="15" customHeight="1" x14ac:dyDescent="0.25">
      <c r="A1283" s="495" t="s">
        <v>9</v>
      </c>
      <c r="B1283" s="515" t="s">
        <v>76</v>
      </c>
      <c r="C1283" s="471">
        <v>16</v>
      </c>
      <c r="D1283" s="472" t="str">
        <f t="shared" si="464"/>
        <v>05</v>
      </c>
      <c r="E1283" s="472" t="s">
        <v>589</v>
      </c>
      <c r="F1283" s="473" t="str">
        <f>IFERROR(CONCATENATE(VLOOKUP(G1283,'LOOK-UP TABLES'!$E$9:$J$32,5,FALSE),C1283,D1283,VLOOKUP(G1283,'LOOK-UP TABLES'!$E$9:$J$32,6,FALSE),E1283),"")</f>
        <v>I_1605-14</v>
      </c>
      <c r="G1283" s="473" t="s">
        <v>1018</v>
      </c>
      <c r="H1283" s="474" t="str">
        <f>IFERROR(VLOOKUP(G1283,'LOOK-UP TABLES'!$E$9:$J$32,2,FALSE),"")</f>
        <v>DI</v>
      </c>
      <c r="I1283" s="473" t="str">
        <f>IFERROR(VLOOKUP(G1283,'LOOK-UP TABLES'!$E$9:$J$32,3,FALSE),"")</f>
        <v>120V</v>
      </c>
      <c r="J1283" s="297"/>
      <c r="K1283" s="474" t="str">
        <f t="shared" si="460"/>
        <v>SPARE</v>
      </c>
      <c r="L1283" s="475"/>
      <c r="M1283" s="476" t="str">
        <f>IF($J1283&lt;&gt;"",IF(VLOOKUP($J1283,INSTRUMENT_LIST!$L$10:$R$716,3,FALSE)=0,"",VLOOKUP($J1283,INSTRUMENT_LIST!$L$10:$R$716,3,FALSE)),"")</f>
        <v/>
      </c>
      <c r="N1283" s="476" t="str">
        <f>IF($J1283&lt;&gt;"",IF(VLOOKUP($J1283,INSTRUMENT_LIST!$L$10:$R$716,4,FALSE)=0,"",VLOOKUP($J1283,INSTRUMENT_LIST!$L$10:$R$716,4,FALSE)),"")&amp;" "&amp;IF($J1283&lt;&gt;"",IF(VLOOKUP($J1283,INSTRUMENT_LIST!$L$10:$R$716,5,FALSE)=0,"",SUBSTITUTE(VLOOKUP($J1283,INSTRUMENT_LIST!$L$10:$R$716,5,FALSE),"LOCAL CONTROL STATION","LCS")),"")</f>
        <v xml:space="preserve"> </v>
      </c>
      <c r="O1283" s="476" t="str">
        <f>IF($J1283&lt;&gt;"",IF(VLOOKUP($J1283,INSTRUMENT_LIST!$L$10:$R$716,6,FALSE)=0,"",VLOOKUP($J1283,INSTRUMENT_LIST!$L$10:$R$716,6,FALSE)),"")</f>
        <v/>
      </c>
      <c r="P1283" s="476" t="str">
        <f>IF($J1283&lt;&gt;"",IF(VLOOKUP($J1283,INSTRUMENT_LIST!$L$10:$R$716,7,FALSE)=0,"",VLOOKUP($J1283,INSTRUMENT_LIST!$L$10:$R$716,7,FALSE)),"")</f>
        <v/>
      </c>
      <c r="Q1283" s="476" t="str">
        <f t="shared" si="461"/>
        <v xml:space="preserve">  </v>
      </c>
      <c r="R1283" s="476"/>
      <c r="S1283" s="476"/>
      <c r="T1283" s="476"/>
      <c r="U1283" s="476"/>
      <c r="V1283" s="476"/>
      <c r="W1283" s="476"/>
      <c r="X1283" s="476"/>
      <c r="Y1283" s="476"/>
      <c r="Z1283" s="476"/>
      <c r="AA1283" s="476"/>
      <c r="AB1283" s="477" t="str">
        <f t="shared" si="462"/>
        <v>DI_1605.14</v>
      </c>
      <c r="AC1283" s="474"/>
      <c r="AD1283" s="474"/>
      <c r="AE1283" s="478" t="str">
        <f t="shared" si="463"/>
        <v>SL3-BC-RCP1</v>
      </c>
    </row>
    <row r="1284" spans="1:31" s="479" customFormat="1" ht="15" customHeight="1" x14ac:dyDescent="0.25">
      <c r="A1284" s="495" t="s">
        <v>9</v>
      </c>
      <c r="B1284" s="515" t="s">
        <v>76</v>
      </c>
      <c r="C1284" s="471">
        <v>16</v>
      </c>
      <c r="D1284" s="472" t="str">
        <f t="shared" si="464"/>
        <v>05</v>
      </c>
      <c r="E1284" s="472" t="s">
        <v>591</v>
      </c>
      <c r="F1284" s="473" t="str">
        <f>IFERROR(CONCATENATE(VLOOKUP(G1284,'LOOK-UP TABLES'!$E$9:$J$32,5,FALSE),C1284,D1284,VLOOKUP(G1284,'LOOK-UP TABLES'!$E$9:$J$32,6,FALSE),E1284),"")</f>
        <v>I_1605-15</v>
      </c>
      <c r="G1284" s="473" t="s">
        <v>1018</v>
      </c>
      <c r="H1284" s="474" t="str">
        <f>IFERROR(VLOOKUP(G1284,'LOOK-UP TABLES'!$E$9:$J$32,2,FALSE),"")</f>
        <v>DI</v>
      </c>
      <c r="I1284" s="473" t="str">
        <f>IFERROR(VLOOKUP(G1284,'LOOK-UP TABLES'!$E$9:$J$32,3,FALSE),"")</f>
        <v>120V</v>
      </c>
      <c r="J1284" s="297"/>
      <c r="K1284" s="474" t="str">
        <f t="shared" si="460"/>
        <v>SPARE</v>
      </c>
      <c r="L1284" s="475"/>
      <c r="M1284" s="476" t="str">
        <f>IF($J1284&lt;&gt;"",IF(VLOOKUP($J1284,INSTRUMENT_LIST!$L$10:$R$716,3,FALSE)=0,"",VLOOKUP($J1284,INSTRUMENT_LIST!$L$10:$R$716,3,FALSE)),"")</f>
        <v/>
      </c>
      <c r="N1284" s="476" t="str">
        <f>IF($J1284&lt;&gt;"",IF(VLOOKUP($J1284,INSTRUMENT_LIST!$L$10:$R$716,4,FALSE)=0,"",VLOOKUP($J1284,INSTRUMENT_LIST!$L$10:$R$716,4,FALSE)),"")&amp;" "&amp;IF($J1284&lt;&gt;"",IF(VLOOKUP($J1284,INSTRUMENT_LIST!$L$10:$R$716,5,FALSE)=0,"",SUBSTITUTE(VLOOKUP($J1284,INSTRUMENT_LIST!$L$10:$R$716,5,FALSE),"LOCAL CONTROL STATION","LCS")),"")</f>
        <v xml:space="preserve"> </v>
      </c>
      <c r="O1284" s="476" t="str">
        <f>IF($J1284&lt;&gt;"",IF(VLOOKUP($J1284,INSTRUMENT_LIST!$L$10:$R$716,6,FALSE)=0,"",VLOOKUP($J1284,INSTRUMENT_LIST!$L$10:$R$716,6,FALSE)),"")</f>
        <v/>
      </c>
      <c r="P1284" s="476" t="str">
        <f>IF($J1284&lt;&gt;"",IF(VLOOKUP($J1284,INSTRUMENT_LIST!$L$10:$R$716,7,FALSE)=0,"",VLOOKUP($J1284,INSTRUMENT_LIST!$L$10:$R$716,7,FALSE)),"")</f>
        <v/>
      </c>
      <c r="Q1284" s="476" t="str">
        <f t="shared" si="461"/>
        <v xml:space="preserve">  </v>
      </c>
      <c r="R1284" s="476"/>
      <c r="S1284" s="476"/>
      <c r="T1284" s="476"/>
      <c r="U1284" s="476"/>
      <c r="V1284" s="476"/>
      <c r="W1284" s="476"/>
      <c r="X1284" s="476"/>
      <c r="Y1284" s="476"/>
      <c r="Z1284" s="476"/>
      <c r="AA1284" s="476"/>
      <c r="AB1284" s="477" t="str">
        <f t="shared" si="462"/>
        <v>DI_1605.15</v>
      </c>
      <c r="AC1284" s="474"/>
      <c r="AD1284" s="474"/>
      <c r="AE1284" s="478" t="str">
        <f t="shared" si="463"/>
        <v>SL3-BC-RCP1</v>
      </c>
    </row>
    <row r="1285" spans="1:31" s="479" customFormat="1" ht="15" customHeight="1" x14ac:dyDescent="0.25">
      <c r="A1285" s="496" t="s">
        <v>9</v>
      </c>
      <c r="B1285" s="497" t="s">
        <v>76</v>
      </c>
      <c r="C1285" s="504">
        <v>16</v>
      </c>
      <c r="D1285" s="499" t="s">
        <v>678</v>
      </c>
      <c r="E1285" s="500"/>
      <c r="F1285" s="500"/>
      <c r="G1285" s="500" t="s">
        <v>853</v>
      </c>
      <c r="H1285" s="501"/>
      <c r="I1285" s="500" t="s">
        <v>790</v>
      </c>
      <c r="J1285" s="502"/>
      <c r="K1285" s="525"/>
      <c r="L1285" s="503"/>
      <c r="M1285" s="501"/>
      <c r="N1285" s="501"/>
      <c r="O1285" s="500"/>
      <c r="P1285" s="500"/>
      <c r="Q1285" s="500"/>
      <c r="R1285" s="500"/>
      <c r="S1285" s="500"/>
      <c r="T1285" s="500"/>
      <c r="U1285" s="500"/>
      <c r="V1285" s="500"/>
      <c r="W1285" s="500"/>
      <c r="X1285" s="500"/>
      <c r="Y1285" s="500"/>
      <c r="Z1285" s="500"/>
      <c r="AA1285" s="500"/>
      <c r="AB1285" s="500"/>
      <c r="AC1285" s="504"/>
      <c r="AD1285" s="505"/>
      <c r="AE1285" s="478" t="str">
        <f t="shared" si="463"/>
        <v>SL3-BC-RCP1</v>
      </c>
    </row>
    <row r="1286" spans="1:31" s="479" customFormat="1" ht="15" customHeight="1" x14ac:dyDescent="0.25">
      <c r="A1286" s="492"/>
      <c r="B1286" s="506"/>
      <c r="C1286" s="507"/>
      <c r="D1286" s="508"/>
      <c r="E1286" s="478"/>
      <c r="F1286" s="478"/>
      <c r="G1286" s="478"/>
      <c r="I1286" s="478"/>
      <c r="J1286" s="304"/>
      <c r="K1286" s="493"/>
      <c r="L1286" s="494"/>
      <c r="O1286" s="509"/>
      <c r="Q1286" s="478"/>
      <c r="R1286" s="478"/>
      <c r="S1286" s="478"/>
      <c r="T1286" s="478"/>
      <c r="U1286" s="478"/>
      <c r="V1286" s="478"/>
      <c r="W1286" s="478"/>
      <c r="X1286" s="478"/>
      <c r="Y1286" s="478"/>
      <c r="Z1286" s="478"/>
      <c r="AA1286" s="478"/>
      <c r="AB1286" s="478"/>
      <c r="AC1286" s="507"/>
      <c r="AD1286" s="507"/>
      <c r="AE1286" s="478"/>
    </row>
    <row r="1287" spans="1:31" s="479" customFormat="1" ht="15" customHeight="1" x14ac:dyDescent="0.25">
      <c r="A1287" s="510" t="s">
        <v>9</v>
      </c>
      <c r="B1287" s="515" t="s">
        <v>76</v>
      </c>
      <c r="C1287" s="471">
        <v>16</v>
      </c>
      <c r="D1287" s="472" t="s">
        <v>679</v>
      </c>
      <c r="E1287" s="472" t="s">
        <v>786</v>
      </c>
      <c r="F1287" s="473" t="str">
        <f>IFERROR(CONCATENATE(VLOOKUP(G1287,'LOOK-UP TABLES'!$E$9:$J$32,5,FALSE),C1287,D1287,VLOOKUP(G1287,'LOOK-UP TABLES'!$E$9:$J$32,6,FALSE),E1287),"")</f>
        <v>O_1606-00</v>
      </c>
      <c r="G1287" s="473" t="s">
        <v>1019</v>
      </c>
      <c r="H1287" s="474" t="str">
        <f>IFERROR(VLOOKUP(G1287,'LOOK-UP TABLES'!$E$9:$J$32,2,FALSE),"")</f>
        <v>DO</v>
      </c>
      <c r="I1287" s="473" t="str">
        <f>IFERROR(VLOOKUP(G1287,'LOOK-UP TABLES'!$E$9:$J$32,3,FALSE),"")</f>
        <v>120V</v>
      </c>
      <c r="J1287" s="297"/>
      <c r="K1287" s="474" t="str">
        <f t="shared" ref="K1287:K1298" si="465">IF(J1287&lt;&gt;"",CONCATENATE(J1287,L1287),"SPARE")</f>
        <v>SPARE</v>
      </c>
      <c r="L1287" s="475"/>
      <c r="M1287" s="476" t="str">
        <f>IF($J1287&lt;&gt;"",IF(VLOOKUP($J1287,INSTRUMENT_LIST!$L$10:$R$716,3,FALSE)=0,"",VLOOKUP($J1287,INSTRUMENT_LIST!$L$10:$R$716,3,FALSE)),"")</f>
        <v/>
      </c>
      <c r="N1287" s="476" t="str">
        <f>IF($J1287&lt;&gt;"",IF(VLOOKUP($J1287,INSTRUMENT_LIST!$L$10:$R$716,4,FALSE)=0,"",VLOOKUP($J1287,INSTRUMENT_LIST!$L$10:$R$716,4,FALSE)),"")&amp;" "&amp;IF($J1287&lt;&gt;"",IF(VLOOKUP($J1287,INSTRUMENT_LIST!$L$10:$R$716,5,FALSE)=0,"",SUBSTITUTE(VLOOKUP($J1287,INSTRUMENT_LIST!$L$10:$R$716,5,FALSE),"LOCAL CONTROL STATION","LCS")),"")</f>
        <v xml:space="preserve"> </v>
      </c>
      <c r="O1287" s="476" t="str">
        <f>IF($J1287&lt;&gt;"",IF(VLOOKUP($J1287,INSTRUMENT_LIST!$L$10:$R$716,6,FALSE)=0,"",VLOOKUP($J1287,INSTRUMENT_LIST!$L$10:$R$716,6,FALSE)),"")</f>
        <v/>
      </c>
      <c r="P1287" s="476" t="str">
        <f>IF($J1287&lt;&gt;"",IF(VLOOKUP($J1287,INSTRUMENT_LIST!$L$10:$R$716,7,FALSE)=0,"",VLOOKUP($J1287,INSTRUMENT_LIST!$L$10:$R$716,7,FALSE)),"")</f>
        <v/>
      </c>
      <c r="Q1287" s="476" t="str">
        <f>CONCATENATE(M1287,IF(M1287&lt;&gt;""," ",""),N1287,IF(N1287&lt;&gt;""," ",""),O1287,IF(O1287&lt;&gt;""," ",""),P1287,IF(P1287&lt;&gt;""," ",""))</f>
        <v xml:space="preserve">  </v>
      </c>
      <c r="R1287" s="476"/>
      <c r="S1287" s="476"/>
      <c r="T1287" s="476"/>
      <c r="U1287" s="476"/>
      <c r="V1287" s="476"/>
      <c r="W1287" s="476"/>
      <c r="X1287" s="476"/>
      <c r="Y1287" s="476"/>
      <c r="Z1287" s="476"/>
      <c r="AA1287" s="476"/>
      <c r="AB1287" s="477" t="str">
        <f t="shared" ref="AB1287:AB1302" si="466">IF((OR(H1287="AI",H1287="AO")),CONCATENATE(H1287,"_",C1287,D1287,"_CH[",E1287,"]"),CONCATENATE(H1287,"_",C1287,D1287,".",E1287))</f>
        <v>DO_1606.00</v>
      </c>
      <c r="AC1287" s="474"/>
      <c r="AD1287" s="474"/>
      <c r="AE1287" s="478" t="str">
        <f t="shared" ref="AE1287:AE1303" si="467">B1287</f>
        <v>SL3-BC-RCP1</v>
      </c>
    </row>
    <row r="1288" spans="1:31" s="479" customFormat="1" ht="15" customHeight="1" x14ac:dyDescent="0.25">
      <c r="A1288" s="510" t="s">
        <v>9</v>
      </c>
      <c r="B1288" s="515" t="s">
        <v>76</v>
      </c>
      <c r="C1288" s="471">
        <v>16</v>
      </c>
      <c r="D1288" s="472" t="str">
        <f t="shared" ref="D1288:D1302" si="468">D1287</f>
        <v>06</v>
      </c>
      <c r="E1288" s="472" t="s">
        <v>645</v>
      </c>
      <c r="F1288" s="473" t="str">
        <f>IFERROR(CONCATENATE(VLOOKUP(G1288,'LOOK-UP TABLES'!$E$9:$J$32,5,FALSE),C1288,D1288,VLOOKUP(G1288,'LOOK-UP TABLES'!$E$9:$J$32,6,FALSE),E1288),"")</f>
        <v>O_1606-01</v>
      </c>
      <c r="G1288" s="473" t="s">
        <v>1019</v>
      </c>
      <c r="H1288" s="474" t="str">
        <f>IFERROR(VLOOKUP(G1288,'LOOK-UP TABLES'!$E$9:$J$32,2,FALSE),"")</f>
        <v>DO</v>
      </c>
      <c r="I1288" s="473" t="str">
        <f>IFERROR(VLOOKUP(G1288,'LOOK-UP TABLES'!$E$9:$J$32,3,FALSE),"")</f>
        <v>120V</v>
      </c>
      <c r="J1288" s="297"/>
      <c r="K1288" s="474" t="str">
        <f t="shared" si="465"/>
        <v>SPARE</v>
      </c>
      <c r="L1288" s="475"/>
      <c r="M1288" s="476" t="str">
        <f>IF($J1288&lt;&gt;"",IF(VLOOKUP($J1288,INSTRUMENT_LIST!$L$10:$R$716,3,FALSE)=0,"",VLOOKUP($J1288,INSTRUMENT_LIST!$L$10:$R$716,3,FALSE)),"")</f>
        <v/>
      </c>
      <c r="N1288" s="476" t="str">
        <f>IF($J1288&lt;&gt;"",IF(VLOOKUP($J1288,INSTRUMENT_LIST!$L$10:$R$716,4,FALSE)=0,"",VLOOKUP($J1288,INSTRUMENT_LIST!$L$10:$R$716,4,FALSE)),"")&amp;" "&amp;IF($J1288&lt;&gt;"",IF(VLOOKUP($J1288,INSTRUMENT_LIST!$L$10:$R$716,5,FALSE)=0,"",SUBSTITUTE(VLOOKUP($J1288,INSTRUMENT_LIST!$L$10:$R$716,5,FALSE),"LOCAL CONTROL STATION","LCS")),"")</f>
        <v xml:space="preserve"> </v>
      </c>
      <c r="O1288" s="476" t="str">
        <f>IF($J1288&lt;&gt;"",IF(VLOOKUP($J1288,INSTRUMENT_LIST!$L$10:$R$716,6,FALSE)=0,"",VLOOKUP($J1288,INSTRUMENT_LIST!$L$10:$R$716,6,FALSE)),"")</f>
        <v/>
      </c>
      <c r="P1288" s="476" t="str">
        <f>IF($J1288&lt;&gt;"",IF(VLOOKUP($J1288,INSTRUMENT_LIST!$L$10:$R$716,7,FALSE)=0,"",VLOOKUP($J1288,INSTRUMENT_LIST!$L$10:$R$716,7,FALSE)),"")</f>
        <v/>
      </c>
      <c r="Q1288" s="476" t="str">
        <f t="shared" ref="Q1288:Q1302" si="469">CONCATENATE(M1288,IF(M1288&lt;&gt;""," ",""),N1288,IF(N1288&lt;&gt;""," ",""),O1288,IF(O1288&lt;&gt;""," ",""),P1288,IF(P1288&lt;&gt;""," ",""))</f>
        <v xml:space="preserve">  </v>
      </c>
      <c r="R1288" s="476"/>
      <c r="S1288" s="476"/>
      <c r="T1288" s="476"/>
      <c r="U1288" s="476"/>
      <c r="V1288" s="476"/>
      <c r="W1288" s="476"/>
      <c r="X1288" s="476"/>
      <c r="Y1288" s="476"/>
      <c r="Z1288" s="476"/>
      <c r="AA1288" s="476"/>
      <c r="AB1288" s="477" t="str">
        <f t="shared" si="466"/>
        <v>DO_1606.01</v>
      </c>
      <c r="AC1288" s="474"/>
      <c r="AD1288" s="474"/>
      <c r="AE1288" s="478" t="str">
        <f t="shared" si="467"/>
        <v>SL3-BC-RCP1</v>
      </c>
    </row>
    <row r="1289" spans="1:31" s="479" customFormat="1" ht="15" customHeight="1" x14ac:dyDescent="0.25">
      <c r="A1289" s="510" t="s">
        <v>9</v>
      </c>
      <c r="B1289" s="515" t="s">
        <v>76</v>
      </c>
      <c r="C1289" s="471">
        <v>16</v>
      </c>
      <c r="D1289" s="472" t="str">
        <f t="shared" si="468"/>
        <v>06</v>
      </c>
      <c r="E1289" s="472" t="s">
        <v>660</v>
      </c>
      <c r="F1289" s="473" t="str">
        <f>IFERROR(CONCATENATE(VLOOKUP(G1289,'LOOK-UP TABLES'!$E$9:$J$32,5,FALSE),C1289,D1289,VLOOKUP(G1289,'LOOK-UP TABLES'!$E$9:$J$32,6,FALSE),E1289),"")</f>
        <v>O_1606-02</v>
      </c>
      <c r="G1289" s="473" t="s">
        <v>1019</v>
      </c>
      <c r="H1289" s="474" t="str">
        <f>IFERROR(VLOOKUP(G1289,'LOOK-UP TABLES'!$E$9:$J$32,2,FALSE),"")</f>
        <v>DO</v>
      </c>
      <c r="I1289" s="473" t="str">
        <f>IFERROR(VLOOKUP(G1289,'LOOK-UP TABLES'!$E$9:$J$32,3,FALSE),"")</f>
        <v>120V</v>
      </c>
      <c r="J1289" s="297"/>
      <c r="K1289" s="474" t="str">
        <f t="shared" si="465"/>
        <v>SPARE</v>
      </c>
      <c r="L1289" s="475"/>
      <c r="M1289" s="476" t="str">
        <f>IF($J1289&lt;&gt;"",IF(VLOOKUP($J1289,INSTRUMENT_LIST!$L$10:$R$716,3,FALSE)=0,"",VLOOKUP($J1289,INSTRUMENT_LIST!$L$10:$R$716,3,FALSE)),"")</f>
        <v/>
      </c>
      <c r="N1289" s="476" t="str">
        <f>IF($J1289&lt;&gt;"",IF(VLOOKUP($J1289,INSTRUMENT_LIST!$L$10:$R$716,4,FALSE)=0,"",VLOOKUP($J1289,INSTRUMENT_LIST!$L$10:$R$716,4,FALSE)),"")&amp;" "&amp;IF($J1289&lt;&gt;"",IF(VLOOKUP($J1289,INSTRUMENT_LIST!$L$10:$R$716,5,FALSE)=0,"",SUBSTITUTE(VLOOKUP($J1289,INSTRUMENT_LIST!$L$10:$R$716,5,FALSE),"LOCAL CONTROL STATION","LCS")),"")</f>
        <v xml:space="preserve"> </v>
      </c>
      <c r="O1289" s="476" t="str">
        <f>IF($J1289&lt;&gt;"",IF(VLOOKUP($J1289,INSTRUMENT_LIST!$L$10:$R$716,6,FALSE)=0,"",VLOOKUP($J1289,INSTRUMENT_LIST!$L$10:$R$716,6,FALSE)),"")</f>
        <v/>
      </c>
      <c r="P1289" s="476" t="str">
        <f>IF($J1289&lt;&gt;"",IF(VLOOKUP($J1289,INSTRUMENT_LIST!$L$10:$R$716,7,FALSE)=0,"",VLOOKUP($J1289,INSTRUMENT_LIST!$L$10:$R$716,7,FALSE)),"")</f>
        <v/>
      </c>
      <c r="Q1289" s="476" t="str">
        <f t="shared" si="469"/>
        <v xml:space="preserve">  </v>
      </c>
      <c r="R1289" s="476"/>
      <c r="S1289" s="476"/>
      <c r="T1289" s="476"/>
      <c r="U1289" s="476"/>
      <c r="V1289" s="476"/>
      <c r="W1289" s="476"/>
      <c r="X1289" s="476"/>
      <c r="Y1289" s="476"/>
      <c r="Z1289" s="476"/>
      <c r="AA1289" s="476"/>
      <c r="AB1289" s="477" t="str">
        <f t="shared" si="466"/>
        <v>DO_1606.02</v>
      </c>
      <c r="AC1289" s="474"/>
      <c r="AD1289" s="474"/>
      <c r="AE1289" s="478" t="str">
        <f t="shared" si="467"/>
        <v>SL3-BC-RCP1</v>
      </c>
    </row>
    <row r="1290" spans="1:31" s="479" customFormat="1" ht="15" customHeight="1" x14ac:dyDescent="0.25">
      <c r="A1290" s="510" t="s">
        <v>9</v>
      </c>
      <c r="B1290" s="515" t="s">
        <v>76</v>
      </c>
      <c r="C1290" s="471">
        <v>16</v>
      </c>
      <c r="D1290" s="472" t="str">
        <f t="shared" si="468"/>
        <v>06</v>
      </c>
      <c r="E1290" s="472" t="s">
        <v>661</v>
      </c>
      <c r="F1290" s="473" t="str">
        <f>IFERROR(CONCATENATE(VLOOKUP(G1290,'LOOK-UP TABLES'!$E$9:$J$32,5,FALSE),C1290,D1290,VLOOKUP(G1290,'LOOK-UP TABLES'!$E$9:$J$32,6,FALSE),E1290),"")</f>
        <v>O_1606-03</v>
      </c>
      <c r="G1290" s="473" t="s">
        <v>1019</v>
      </c>
      <c r="H1290" s="474" t="str">
        <f>IFERROR(VLOOKUP(G1290,'LOOK-UP TABLES'!$E$9:$J$32,2,FALSE),"")</f>
        <v>DO</v>
      </c>
      <c r="I1290" s="473" t="str">
        <f>IFERROR(VLOOKUP(G1290,'LOOK-UP TABLES'!$E$9:$J$32,3,FALSE),"")</f>
        <v>120V</v>
      </c>
      <c r="J1290" s="297"/>
      <c r="K1290" s="474" t="str">
        <f t="shared" si="465"/>
        <v>SPARE</v>
      </c>
      <c r="L1290" s="475"/>
      <c r="M1290" s="476" t="str">
        <f>IF($J1290&lt;&gt;"",IF(VLOOKUP($J1290,INSTRUMENT_LIST!$L$10:$R$716,3,FALSE)=0,"",VLOOKUP($J1290,INSTRUMENT_LIST!$L$10:$R$716,3,FALSE)),"")</f>
        <v/>
      </c>
      <c r="N1290" s="476" t="str">
        <f>IF($J1290&lt;&gt;"",IF(VLOOKUP($J1290,INSTRUMENT_LIST!$L$10:$R$716,4,FALSE)=0,"",VLOOKUP($J1290,INSTRUMENT_LIST!$L$10:$R$716,4,FALSE)),"")&amp;" "&amp;IF($J1290&lt;&gt;"",IF(VLOOKUP($J1290,INSTRUMENT_LIST!$L$10:$R$716,5,FALSE)=0,"",SUBSTITUTE(VLOOKUP($J1290,INSTRUMENT_LIST!$L$10:$R$716,5,FALSE),"LOCAL CONTROL STATION","LCS")),"")</f>
        <v xml:space="preserve"> </v>
      </c>
      <c r="O1290" s="476" t="str">
        <f>IF($J1290&lt;&gt;"",IF(VLOOKUP($J1290,INSTRUMENT_LIST!$L$10:$R$716,6,FALSE)=0,"",VLOOKUP($J1290,INSTRUMENT_LIST!$L$10:$R$716,6,FALSE)),"")</f>
        <v/>
      </c>
      <c r="P1290" s="476" t="str">
        <f>IF($J1290&lt;&gt;"",IF(VLOOKUP($J1290,INSTRUMENT_LIST!$L$10:$R$716,7,FALSE)=0,"",VLOOKUP($J1290,INSTRUMENT_LIST!$L$10:$R$716,7,FALSE)),"")</f>
        <v/>
      </c>
      <c r="Q1290" s="476" t="str">
        <f t="shared" si="469"/>
        <v xml:space="preserve">  </v>
      </c>
      <c r="R1290" s="476"/>
      <c r="S1290" s="476"/>
      <c r="T1290" s="476"/>
      <c r="U1290" s="476"/>
      <c r="V1290" s="476"/>
      <c r="W1290" s="476"/>
      <c r="X1290" s="476"/>
      <c r="Y1290" s="476"/>
      <c r="Z1290" s="476"/>
      <c r="AA1290" s="476"/>
      <c r="AB1290" s="477" t="str">
        <f t="shared" si="466"/>
        <v>DO_1606.03</v>
      </c>
      <c r="AC1290" s="474"/>
      <c r="AD1290" s="474"/>
      <c r="AE1290" s="478" t="str">
        <f t="shared" si="467"/>
        <v>SL3-BC-RCP1</v>
      </c>
    </row>
    <row r="1291" spans="1:31" s="479" customFormat="1" ht="15" customHeight="1" x14ac:dyDescent="0.25">
      <c r="A1291" s="510" t="s">
        <v>9</v>
      </c>
      <c r="B1291" s="515" t="s">
        <v>76</v>
      </c>
      <c r="C1291" s="471">
        <v>16</v>
      </c>
      <c r="D1291" s="472" t="str">
        <f t="shared" si="468"/>
        <v>06</v>
      </c>
      <c r="E1291" s="472" t="s">
        <v>676</v>
      </c>
      <c r="F1291" s="473" t="str">
        <f>IFERROR(CONCATENATE(VLOOKUP(G1291,'LOOK-UP TABLES'!$E$9:$J$32,5,FALSE),C1291,D1291,VLOOKUP(G1291,'LOOK-UP TABLES'!$E$9:$J$32,6,FALSE),E1291),"")</f>
        <v>O_1606-04</v>
      </c>
      <c r="G1291" s="473" t="s">
        <v>1019</v>
      </c>
      <c r="H1291" s="474" t="str">
        <f>IFERROR(VLOOKUP(G1291,'LOOK-UP TABLES'!$E$9:$J$32,2,FALSE),"")</f>
        <v>DO</v>
      </c>
      <c r="I1291" s="473" t="str">
        <f>IFERROR(VLOOKUP(G1291,'LOOK-UP TABLES'!$E$9:$J$32,3,FALSE),"")</f>
        <v>120V</v>
      </c>
      <c r="J1291" s="297"/>
      <c r="K1291" s="474" t="str">
        <f t="shared" si="465"/>
        <v>SPARE</v>
      </c>
      <c r="L1291" s="475"/>
      <c r="M1291" s="476" t="str">
        <f>IF($J1291&lt;&gt;"",IF(VLOOKUP($J1291,INSTRUMENT_LIST!$L$10:$R$716,3,FALSE)=0,"",VLOOKUP($J1291,INSTRUMENT_LIST!$L$10:$R$716,3,FALSE)),"")</f>
        <v/>
      </c>
      <c r="N1291" s="476" t="str">
        <f>IF($J1291&lt;&gt;"",IF(VLOOKUP($J1291,INSTRUMENT_LIST!$L$10:$R$716,4,FALSE)=0,"",VLOOKUP($J1291,INSTRUMENT_LIST!$L$10:$R$716,4,FALSE)),"")&amp;" "&amp;IF($J1291&lt;&gt;"",IF(VLOOKUP($J1291,INSTRUMENT_LIST!$L$10:$R$716,5,FALSE)=0,"",SUBSTITUTE(VLOOKUP($J1291,INSTRUMENT_LIST!$L$10:$R$716,5,FALSE),"LOCAL CONTROL STATION","LCS")),"")</f>
        <v xml:space="preserve"> </v>
      </c>
      <c r="O1291" s="476" t="str">
        <f>IF($J1291&lt;&gt;"",IF(VLOOKUP($J1291,INSTRUMENT_LIST!$L$10:$R$716,6,FALSE)=0,"",VLOOKUP($J1291,INSTRUMENT_LIST!$L$10:$R$716,6,FALSE)),"")</f>
        <v/>
      </c>
      <c r="P1291" s="476" t="str">
        <f>IF($J1291&lt;&gt;"",IF(VLOOKUP($J1291,INSTRUMENT_LIST!$L$10:$R$716,7,FALSE)=0,"",VLOOKUP($J1291,INSTRUMENT_LIST!$L$10:$R$716,7,FALSE)),"")</f>
        <v/>
      </c>
      <c r="Q1291" s="476" t="str">
        <f t="shared" si="469"/>
        <v xml:space="preserve">  </v>
      </c>
      <c r="R1291" s="476"/>
      <c r="S1291" s="476"/>
      <c r="T1291" s="476"/>
      <c r="U1291" s="476"/>
      <c r="V1291" s="476"/>
      <c r="W1291" s="476"/>
      <c r="X1291" s="476"/>
      <c r="Y1291" s="476"/>
      <c r="Z1291" s="476"/>
      <c r="AA1291" s="476"/>
      <c r="AB1291" s="477" t="str">
        <f t="shared" si="466"/>
        <v>DO_1606.04</v>
      </c>
      <c r="AC1291" s="474"/>
      <c r="AD1291" s="474"/>
      <c r="AE1291" s="478" t="str">
        <f t="shared" si="467"/>
        <v>SL3-BC-RCP1</v>
      </c>
    </row>
    <row r="1292" spans="1:31" s="479" customFormat="1" ht="15" customHeight="1" x14ac:dyDescent="0.25">
      <c r="A1292" s="510" t="s">
        <v>9</v>
      </c>
      <c r="B1292" s="515" t="s">
        <v>76</v>
      </c>
      <c r="C1292" s="471">
        <v>16</v>
      </c>
      <c r="D1292" s="472" t="str">
        <f t="shared" si="468"/>
        <v>06</v>
      </c>
      <c r="E1292" s="472" t="s">
        <v>678</v>
      </c>
      <c r="F1292" s="473" t="str">
        <f>IFERROR(CONCATENATE(VLOOKUP(G1292,'LOOK-UP TABLES'!$E$9:$J$32,5,FALSE),C1292,D1292,VLOOKUP(G1292,'LOOK-UP TABLES'!$E$9:$J$32,6,FALSE),E1292),"")</f>
        <v>O_1606-05</v>
      </c>
      <c r="G1292" s="473" t="s">
        <v>1019</v>
      </c>
      <c r="H1292" s="474" t="str">
        <f>IFERROR(VLOOKUP(G1292,'LOOK-UP TABLES'!$E$9:$J$32,2,FALSE),"")</f>
        <v>DO</v>
      </c>
      <c r="I1292" s="473" t="str">
        <f>IFERROR(VLOOKUP(G1292,'LOOK-UP TABLES'!$E$9:$J$32,3,FALSE),"")</f>
        <v>120V</v>
      </c>
      <c r="J1292" s="297"/>
      <c r="K1292" s="474" t="str">
        <f t="shared" si="465"/>
        <v>SPARE</v>
      </c>
      <c r="L1292" s="475"/>
      <c r="M1292" s="476" t="str">
        <f>IF($J1292&lt;&gt;"",IF(VLOOKUP($J1292,INSTRUMENT_LIST!$L$10:$R$716,3,FALSE)=0,"",VLOOKUP($J1292,INSTRUMENT_LIST!$L$10:$R$716,3,FALSE)),"")</f>
        <v/>
      </c>
      <c r="N1292" s="476" t="str">
        <f>IF($J1292&lt;&gt;"",IF(VLOOKUP($J1292,INSTRUMENT_LIST!$L$10:$R$716,4,FALSE)=0,"",VLOOKUP($J1292,INSTRUMENT_LIST!$L$10:$R$716,4,FALSE)),"")&amp;" "&amp;IF($J1292&lt;&gt;"",IF(VLOOKUP($J1292,INSTRUMENT_LIST!$L$10:$R$716,5,FALSE)=0,"",SUBSTITUTE(VLOOKUP($J1292,INSTRUMENT_LIST!$L$10:$R$716,5,FALSE),"LOCAL CONTROL STATION","LCS")),"")</f>
        <v xml:space="preserve"> </v>
      </c>
      <c r="O1292" s="476" t="str">
        <f>IF($J1292&lt;&gt;"",IF(VLOOKUP($J1292,INSTRUMENT_LIST!$L$10:$R$716,6,FALSE)=0,"",VLOOKUP($J1292,INSTRUMENT_LIST!$L$10:$R$716,6,FALSE)),"")</f>
        <v/>
      </c>
      <c r="P1292" s="476" t="str">
        <f>IF($J1292&lt;&gt;"",IF(VLOOKUP($J1292,INSTRUMENT_LIST!$L$10:$R$716,7,FALSE)=0,"",VLOOKUP($J1292,INSTRUMENT_LIST!$L$10:$R$716,7,FALSE)),"")</f>
        <v/>
      </c>
      <c r="Q1292" s="476" t="str">
        <f t="shared" si="469"/>
        <v xml:space="preserve">  </v>
      </c>
      <c r="R1292" s="476"/>
      <c r="S1292" s="476"/>
      <c r="T1292" s="476"/>
      <c r="U1292" s="476"/>
      <c r="V1292" s="476"/>
      <c r="W1292" s="476"/>
      <c r="X1292" s="476"/>
      <c r="Y1292" s="476"/>
      <c r="Z1292" s="476"/>
      <c r="AA1292" s="476"/>
      <c r="AB1292" s="477" t="str">
        <f t="shared" si="466"/>
        <v>DO_1606.05</v>
      </c>
      <c r="AC1292" s="474"/>
      <c r="AD1292" s="474"/>
      <c r="AE1292" s="478" t="str">
        <f t="shared" si="467"/>
        <v>SL3-BC-RCP1</v>
      </c>
    </row>
    <row r="1293" spans="1:31" s="479" customFormat="1" ht="15" customHeight="1" x14ac:dyDescent="0.25">
      <c r="A1293" s="510" t="s">
        <v>9</v>
      </c>
      <c r="B1293" s="515" t="s">
        <v>76</v>
      </c>
      <c r="C1293" s="471">
        <v>16</v>
      </c>
      <c r="D1293" s="472" t="str">
        <f t="shared" si="468"/>
        <v>06</v>
      </c>
      <c r="E1293" s="472" t="s">
        <v>679</v>
      </c>
      <c r="F1293" s="473" t="str">
        <f>IFERROR(CONCATENATE(VLOOKUP(G1293,'LOOK-UP TABLES'!$E$9:$J$32,5,FALSE),C1293,D1293,VLOOKUP(G1293,'LOOK-UP TABLES'!$E$9:$J$32,6,FALSE),E1293),"")</f>
        <v>O_1606-06</v>
      </c>
      <c r="G1293" s="473" t="s">
        <v>1019</v>
      </c>
      <c r="H1293" s="474" t="str">
        <f>IFERROR(VLOOKUP(G1293,'LOOK-UP TABLES'!$E$9:$J$32,2,FALSE),"")</f>
        <v>DO</v>
      </c>
      <c r="I1293" s="473" t="str">
        <f>IFERROR(VLOOKUP(G1293,'LOOK-UP TABLES'!$E$9:$J$32,3,FALSE),"")</f>
        <v>120V</v>
      </c>
      <c r="J1293" s="297"/>
      <c r="K1293" s="474" t="str">
        <f t="shared" si="465"/>
        <v>SPARE</v>
      </c>
      <c r="L1293" s="475"/>
      <c r="M1293" s="476" t="str">
        <f>IF($J1293&lt;&gt;"",IF(VLOOKUP($J1293,INSTRUMENT_LIST!$L$10:$R$716,3,FALSE)=0,"",VLOOKUP($J1293,INSTRUMENT_LIST!$L$10:$R$716,3,FALSE)),"")</f>
        <v/>
      </c>
      <c r="N1293" s="476" t="str">
        <f>IF($J1293&lt;&gt;"",IF(VLOOKUP($J1293,INSTRUMENT_LIST!$L$10:$R$716,4,FALSE)=0,"",VLOOKUP($J1293,INSTRUMENT_LIST!$L$10:$R$716,4,FALSE)),"")&amp;" "&amp;IF($J1293&lt;&gt;"",IF(VLOOKUP($J1293,INSTRUMENT_LIST!$L$10:$R$716,5,FALSE)=0,"",SUBSTITUTE(VLOOKUP($J1293,INSTRUMENT_LIST!$L$10:$R$716,5,FALSE),"LOCAL CONTROL STATION","LCS")),"")</f>
        <v xml:space="preserve"> </v>
      </c>
      <c r="O1293" s="476" t="str">
        <f>IF($J1293&lt;&gt;"",IF(VLOOKUP($J1293,INSTRUMENT_LIST!$L$10:$R$716,6,FALSE)=0,"",VLOOKUP($J1293,INSTRUMENT_LIST!$L$10:$R$716,6,FALSE)),"")</f>
        <v/>
      </c>
      <c r="P1293" s="476" t="str">
        <f>IF($J1293&lt;&gt;"",IF(VLOOKUP($J1293,INSTRUMENT_LIST!$L$10:$R$716,7,FALSE)=0,"",VLOOKUP($J1293,INSTRUMENT_LIST!$L$10:$R$716,7,FALSE)),"")</f>
        <v/>
      </c>
      <c r="Q1293" s="476" t="str">
        <f t="shared" si="469"/>
        <v xml:space="preserve">  </v>
      </c>
      <c r="R1293" s="476"/>
      <c r="S1293" s="476"/>
      <c r="T1293" s="476"/>
      <c r="U1293" s="476"/>
      <c r="V1293" s="476"/>
      <c r="W1293" s="476"/>
      <c r="X1293" s="476"/>
      <c r="Y1293" s="476"/>
      <c r="Z1293" s="476"/>
      <c r="AA1293" s="476"/>
      <c r="AB1293" s="477" t="str">
        <f t="shared" si="466"/>
        <v>DO_1606.06</v>
      </c>
      <c r="AC1293" s="474"/>
      <c r="AD1293" s="474"/>
      <c r="AE1293" s="478" t="str">
        <f t="shared" si="467"/>
        <v>SL3-BC-RCP1</v>
      </c>
    </row>
    <row r="1294" spans="1:31" s="479" customFormat="1" ht="15" customHeight="1" x14ac:dyDescent="0.25">
      <c r="A1294" s="510" t="s">
        <v>9</v>
      </c>
      <c r="B1294" s="515" t="s">
        <v>76</v>
      </c>
      <c r="C1294" s="471">
        <v>16</v>
      </c>
      <c r="D1294" s="472" t="str">
        <f t="shared" si="468"/>
        <v>06</v>
      </c>
      <c r="E1294" s="472" t="s">
        <v>680</v>
      </c>
      <c r="F1294" s="473" t="str">
        <f>IFERROR(CONCATENATE(VLOOKUP(G1294,'LOOK-UP TABLES'!$E$9:$J$32,5,FALSE),C1294,D1294,VLOOKUP(G1294,'LOOK-UP TABLES'!$E$9:$J$32,6,FALSE),E1294),"")</f>
        <v>O_1606-07</v>
      </c>
      <c r="G1294" s="473" t="s">
        <v>1019</v>
      </c>
      <c r="H1294" s="474" t="str">
        <f>IFERROR(VLOOKUP(G1294,'LOOK-UP TABLES'!$E$9:$J$32,2,FALSE),"")</f>
        <v>DO</v>
      </c>
      <c r="I1294" s="473" t="str">
        <f>IFERROR(VLOOKUP(G1294,'LOOK-UP TABLES'!$E$9:$J$32,3,FALSE),"")</f>
        <v>120V</v>
      </c>
      <c r="J1294" s="493"/>
      <c r="K1294" s="474" t="str">
        <f t="shared" si="465"/>
        <v>SPARE</v>
      </c>
      <c r="L1294" s="475"/>
      <c r="M1294" s="476" t="str">
        <f>IF($J1294&lt;&gt;"",IF(VLOOKUP($J1294,INSTRUMENT_LIST!$L$10:$R$716,3,FALSE)=0,"",VLOOKUP($J1294,INSTRUMENT_LIST!$L$10:$R$716,3,FALSE)),"")</f>
        <v/>
      </c>
      <c r="N1294" s="476" t="str">
        <f>IF($J1294&lt;&gt;"",IF(VLOOKUP($J1294,INSTRUMENT_LIST!$L$10:$R$716,4,FALSE)=0,"",VLOOKUP($J1294,INSTRUMENT_LIST!$L$10:$R$716,4,FALSE)),"")&amp;" "&amp;IF($J1294&lt;&gt;"",IF(VLOOKUP($J1294,INSTRUMENT_LIST!$L$10:$R$716,5,FALSE)=0,"",SUBSTITUTE(VLOOKUP($J1294,INSTRUMENT_LIST!$L$10:$R$716,5,FALSE),"LOCAL CONTROL STATION","LCS")),"")</f>
        <v xml:space="preserve"> </v>
      </c>
      <c r="O1294" s="476" t="str">
        <f>IF($J1294&lt;&gt;"",IF(VLOOKUP($J1294,INSTRUMENT_LIST!$L$10:$R$716,6,FALSE)=0,"",VLOOKUP($J1294,INSTRUMENT_LIST!$L$10:$R$716,6,FALSE)),"")</f>
        <v/>
      </c>
      <c r="P1294" s="476" t="str">
        <f>IF($J1294&lt;&gt;"",IF(VLOOKUP($J1294,INSTRUMENT_LIST!$L$10:$R$716,7,FALSE)=0,"",VLOOKUP($J1294,INSTRUMENT_LIST!$L$10:$R$716,7,FALSE)),"")</f>
        <v/>
      </c>
      <c r="Q1294" s="476" t="str">
        <f t="shared" si="469"/>
        <v xml:space="preserve">  </v>
      </c>
      <c r="R1294" s="476"/>
      <c r="S1294" s="476"/>
      <c r="T1294" s="476"/>
      <c r="U1294" s="476"/>
      <c r="V1294" s="476"/>
      <c r="W1294" s="476"/>
      <c r="X1294" s="476"/>
      <c r="Y1294" s="476"/>
      <c r="Z1294" s="476"/>
      <c r="AA1294" s="476"/>
      <c r="AB1294" s="477" t="str">
        <f t="shared" si="466"/>
        <v>DO_1606.07</v>
      </c>
      <c r="AC1294" s="474"/>
      <c r="AD1294" s="474"/>
      <c r="AE1294" s="478" t="str">
        <f t="shared" si="467"/>
        <v>SL3-BC-RCP1</v>
      </c>
    </row>
    <row r="1295" spans="1:31" s="479" customFormat="1" ht="15" customHeight="1" x14ac:dyDescent="0.25">
      <c r="A1295" s="510" t="s">
        <v>9</v>
      </c>
      <c r="B1295" s="515" t="s">
        <v>76</v>
      </c>
      <c r="C1295" s="471">
        <v>16</v>
      </c>
      <c r="D1295" s="472" t="str">
        <f t="shared" si="468"/>
        <v>06</v>
      </c>
      <c r="E1295" s="472" t="s">
        <v>682</v>
      </c>
      <c r="F1295" s="473" t="str">
        <f>IFERROR(CONCATENATE(VLOOKUP(G1295,'LOOK-UP TABLES'!$E$9:$J$32,5,FALSE),C1295,D1295,VLOOKUP(G1295,'LOOK-UP TABLES'!$E$9:$J$32,6,FALSE),E1295),"")</f>
        <v>O_1606-08</v>
      </c>
      <c r="G1295" s="473" t="s">
        <v>1019</v>
      </c>
      <c r="H1295" s="474" t="str">
        <f>IFERROR(VLOOKUP(G1295,'LOOK-UP TABLES'!$E$9:$J$32,2,FALSE),"")</f>
        <v>DO</v>
      </c>
      <c r="I1295" s="473" t="str">
        <f>IFERROR(VLOOKUP(G1295,'LOOK-UP TABLES'!$E$9:$J$32,3,FALSE),"")</f>
        <v>120V</v>
      </c>
      <c r="J1295" s="297"/>
      <c r="K1295" s="526" t="str">
        <f t="shared" si="465"/>
        <v>SPARE</v>
      </c>
      <c r="L1295" s="475"/>
      <c r="M1295" s="476" t="str">
        <f>IF($J1295&lt;&gt;"",IF(VLOOKUP($J1295,INSTRUMENT_LIST!$L$10:$R$716,3,FALSE)=0,"",VLOOKUP($J1295,INSTRUMENT_LIST!$L$10:$R$716,3,FALSE)),"")</f>
        <v/>
      </c>
      <c r="N1295" s="476" t="str">
        <f>IF($J1295&lt;&gt;"",IF(VLOOKUP($J1295,INSTRUMENT_LIST!$L$10:$R$716,4,FALSE)=0,"",VLOOKUP($J1295,INSTRUMENT_LIST!$L$10:$R$716,4,FALSE)),"")&amp;" "&amp;IF($J1295&lt;&gt;"",IF(VLOOKUP($J1295,INSTRUMENT_LIST!$L$10:$R$716,5,FALSE)=0,"",SUBSTITUTE(VLOOKUP($J1295,INSTRUMENT_LIST!$L$10:$R$716,5,FALSE),"LOCAL CONTROL STATION","LCS")),"")</f>
        <v xml:space="preserve"> </v>
      </c>
      <c r="O1295" s="476" t="str">
        <f>IF($J1295&lt;&gt;"",IF(VLOOKUP($J1295,INSTRUMENT_LIST!$L$10:$R$716,6,FALSE)=0,"",VLOOKUP($J1295,INSTRUMENT_LIST!$L$10:$R$716,6,FALSE)),"")</f>
        <v/>
      </c>
      <c r="P1295" s="476" t="str">
        <f>IF($J1295&lt;&gt;"",IF(VLOOKUP($J1295,INSTRUMENT_LIST!$L$10:$R$716,7,FALSE)=0,"",VLOOKUP($J1295,INSTRUMENT_LIST!$L$10:$R$716,7,FALSE)),"")</f>
        <v/>
      </c>
      <c r="Q1295" s="476" t="str">
        <f t="shared" si="469"/>
        <v xml:space="preserve">  </v>
      </c>
      <c r="R1295" s="476"/>
      <c r="S1295" s="476"/>
      <c r="T1295" s="476"/>
      <c r="U1295" s="476"/>
      <c r="V1295" s="476"/>
      <c r="W1295" s="476"/>
      <c r="X1295" s="476"/>
      <c r="Y1295" s="476"/>
      <c r="Z1295" s="476"/>
      <c r="AA1295" s="476"/>
      <c r="AB1295" s="477" t="str">
        <f t="shared" si="466"/>
        <v>DO_1606.08</v>
      </c>
      <c r="AC1295" s="474"/>
      <c r="AD1295" s="474"/>
      <c r="AE1295" s="478" t="str">
        <f t="shared" si="467"/>
        <v>SL3-BC-RCP1</v>
      </c>
    </row>
    <row r="1296" spans="1:31" s="479" customFormat="1" ht="15" customHeight="1" x14ac:dyDescent="0.25">
      <c r="A1296" s="510" t="s">
        <v>9</v>
      </c>
      <c r="B1296" s="515" t="s">
        <v>76</v>
      </c>
      <c r="C1296" s="471">
        <v>16</v>
      </c>
      <c r="D1296" s="472" t="str">
        <f t="shared" si="468"/>
        <v>06</v>
      </c>
      <c r="E1296" s="472" t="s">
        <v>683</v>
      </c>
      <c r="F1296" s="473" t="str">
        <f>IFERROR(CONCATENATE(VLOOKUP(G1296,'LOOK-UP TABLES'!$E$9:$J$32,5,FALSE),C1296,D1296,VLOOKUP(G1296,'LOOK-UP TABLES'!$E$9:$J$32,6,FALSE),E1296),"")</f>
        <v>O_1606-09</v>
      </c>
      <c r="G1296" s="473" t="s">
        <v>1019</v>
      </c>
      <c r="H1296" s="474" t="str">
        <f>IFERROR(VLOOKUP(G1296,'LOOK-UP TABLES'!$E$9:$J$32,2,FALSE),"")</f>
        <v>DO</v>
      </c>
      <c r="I1296" s="473" t="str">
        <f>IFERROR(VLOOKUP(G1296,'LOOK-UP TABLES'!$E$9:$J$32,3,FALSE),"")</f>
        <v>120V</v>
      </c>
      <c r="J1296" s="297"/>
      <c r="K1296" s="526" t="str">
        <f t="shared" si="465"/>
        <v>SPARE</v>
      </c>
      <c r="L1296" s="475"/>
      <c r="M1296" s="476" t="str">
        <f>IF($J1296&lt;&gt;"",IF(VLOOKUP($J1296,INSTRUMENT_LIST!$L$10:$R$716,3,FALSE)=0,"",VLOOKUP($J1296,INSTRUMENT_LIST!$L$10:$R$716,3,FALSE)),"")</f>
        <v/>
      </c>
      <c r="N1296" s="476" t="str">
        <f>IF($J1296&lt;&gt;"",IF(VLOOKUP($J1296,INSTRUMENT_LIST!$L$10:$R$716,4,FALSE)=0,"",VLOOKUP($J1296,INSTRUMENT_LIST!$L$10:$R$716,4,FALSE)),"")&amp;" "&amp;IF($J1296&lt;&gt;"",IF(VLOOKUP($J1296,INSTRUMENT_LIST!$L$10:$R$716,5,FALSE)=0,"",SUBSTITUTE(VLOOKUP($J1296,INSTRUMENT_LIST!$L$10:$R$716,5,FALSE),"LOCAL CONTROL STATION","LCS")),"")</f>
        <v xml:space="preserve"> </v>
      </c>
      <c r="O1296" s="476" t="str">
        <f>IF($J1296&lt;&gt;"",IF(VLOOKUP($J1296,INSTRUMENT_LIST!$L$10:$R$716,6,FALSE)=0,"",VLOOKUP($J1296,INSTRUMENT_LIST!$L$10:$R$716,6,FALSE)),"")</f>
        <v/>
      </c>
      <c r="P1296" s="476" t="str">
        <f>IF($J1296&lt;&gt;"",IF(VLOOKUP($J1296,INSTRUMENT_LIST!$L$10:$R$716,7,FALSE)=0,"",VLOOKUP($J1296,INSTRUMENT_LIST!$L$10:$R$716,7,FALSE)),"")</f>
        <v/>
      </c>
      <c r="Q1296" s="476" t="str">
        <f t="shared" si="469"/>
        <v xml:space="preserve">  </v>
      </c>
      <c r="R1296" s="476"/>
      <c r="S1296" s="476"/>
      <c r="T1296" s="476"/>
      <c r="U1296" s="476"/>
      <c r="V1296" s="476"/>
      <c r="W1296" s="476"/>
      <c r="X1296" s="476"/>
      <c r="Y1296" s="476"/>
      <c r="Z1296" s="476"/>
      <c r="AA1296" s="476"/>
      <c r="AB1296" s="477" t="str">
        <f t="shared" si="466"/>
        <v>DO_1606.09</v>
      </c>
      <c r="AC1296" s="474"/>
      <c r="AD1296" s="474"/>
      <c r="AE1296" s="478" t="str">
        <f t="shared" si="467"/>
        <v>SL3-BC-RCP1</v>
      </c>
    </row>
    <row r="1297" spans="1:31" s="479" customFormat="1" ht="15" customHeight="1" x14ac:dyDescent="0.25">
      <c r="A1297" s="510" t="s">
        <v>9</v>
      </c>
      <c r="B1297" s="515" t="s">
        <v>76</v>
      </c>
      <c r="C1297" s="471">
        <v>16</v>
      </c>
      <c r="D1297" s="472" t="str">
        <f t="shared" si="468"/>
        <v>06</v>
      </c>
      <c r="E1297" s="472" t="s">
        <v>582</v>
      </c>
      <c r="F1297" s="473" t="str">
        <f>IFERROR(CONCATENATE(VLOOKUP(G1297,'LOOK-UP TABLES'!$E$9:$J$32,5,FALSE),C1297,D1297,VLOOKUP(G1297,'LOOK-UP TABLES'!$E$9:$J$32,6,FALSE),E1297),"")</f>
        <v>O_1606-10</v>
      </c>
      <c r="G1297" s="473" t="s">
        <v>1019</v>
      </c>
      <c r="H1297" s="474" t="str">
        <f>IFERROR(VLOOKUP(G1297,'LOOK-UP TABLES'!$E$9:$J$32,2,FALSE),"")</f>
        <v>DO</v>
      </c>
      <c r="I1297" s="473" t="str">
        <f>IFERROR(VLOOKUP(G1297,'LOOK-UP TABLES'!$E$9:$J$32,3,FALSE),"")</f>
        <v>120V</v>
      </c>
      <c r="J1297" s="297"/>
      <c r="K1297" s="474" t="str">
        <f t="shared" si="465"/>
        <v>SPARE</v>
      </c>
      <c r="L1297" s="475"/>
      <c r="M1297" s="476" t="str">
        <f>IF($J1297&lt;&gt;"",IF(VLOOKUP($J1297,INSTRUMENT_LIST!$L$10:$R$716,3,FALSE)=0,"",VLOOKUP($J1297,INSTRUMENT_LIST!$L$10:$R$716,3,FALSE)),"")</f>
        <v/>
      </c>
      <c r="N1297" s="476" t="str">
        <f>IF($J1297&lt;&gt;"",IF(VLOOKUP($J1297,INSTRUMENT_LIST!$L$10:$R$716,4,FALSE)=0,"",VLOOKUP($J1297,INSTRUMENT_LIST!$L$10:$R$716,4,FALSE)),"")&amp;" "&amp;IF($J1297&lt;&gt;"",IF(VLOOKUP($J1297,INSTRUMENT_LIST!$L$10:$R$716,5,FALSE)=0,"",SUBSTITUTE(VLOOKUP($J1297,INSTRUMENT_LIST!$L$10:$R$716,5,FALSE),"LOCAL CONTROL STATION","LCS")),"")</f>
        <v xml:space="preserve"> </v>
      </c>
      <c r="O1297" s="476" t="str">
        <f>IF($J1297&lt;&gt;"",IF(VLOOKUP($J1297,INSTRUMENT_LIST!$L$10:$R$716,6,FALSE)=0,"",VLOOKUP($J1297,INSTRUMENT_LIST!$L$10:$R$716,6,FALSE)),"")</f>
        <v/>
      </c>
      <c r="P1297" s="476" t="str">
        <f>IF($J1297&lt;&gt;"",IF(VLOOKUP($J1297,INSTRUMENT_LIST!$L$10:$R$716,7,FALSE)=0,"",VLOOKUP($J1297,INSTRUMENT_LIST!$L$10:$R$716,7,FALSE)),"")</f>
        <v/>
      </c>
      <c r="Q1297" s="476" t="str">
        <f t="shared" si="469"/>
        <v xml:space="preserve">  </v>
      </c>
      <c r="R1297" s="476"/>
      <c r="S1297" s="476"/>
      <c r="T1297" s="476"/>
      <c r="U1297" s="476"/>
      <c r="V1297" s="476"/>
      <c r="W1297" s="476"/>
      <c r="X1297" s="476"/>
      <c r="Y1297" s="476"/>
      <c r="Z1297" s="476"/>
      <c r="AA1297" s="476"/>
      <c r="AB1297" s="477" t="str">
        <f t="shared" si="466"/>
        <v>DO_1606.10</v>
      </c>
      <c r="AC1297" s="474"/>
      <c r="AD1297" s="474"/>
      <c r="AE1297" s="478" t="str">
        <f t="shared" si="467"/>
        <v>SL3-BC-RCP1</v>
      </c>
    </row>
    <row r="1298" spans="1:31" s="479" customFormat="1" ht="15" customHeight="1" x14ac:dyDescent="0.25">
      <c r="A1298" s="510" t="s">
        <v>9</v>
      </c>
      <c r="B1298" s="515" t="s">
        <v>76</v>
      </c>
      <c r="C1298" s="471">
        <v>16</v>
      </c>
      <c r="D1298" s="472" t="str">
        <f t="shared" si="468"/>
        <v>06</v>
      </c>
      <c r="E1298" s="472" t="s">
        <v>392</v>
      </c>
      <c r="F1298" s="473" t="str">
        <f>IFERROR(CONCATENATE(VLOOKUP(G1298,'LOOK-UP TABLES'!$E$9:$J$32,5,FALSE),C1298,D1298,VLOOKUP(G1298,'LOOK-UP TABLES'!$E$9:$J$32,6,FALSE),E1298),"")</f>
        <v>O_1606-11</v>
      </c>
      <c r="G1298" s="473" t="s">
        <v>1019</v>
      </c>
      <c r="H1298" s="474" t="str">
        <f>IFERROR(VLOOKUP(G1298,'LOOK-UP TABLES'!$E$9:$J$32,2,FALSE),"")</f>
        <v>DO</v>
      </c>
      <c r="I1298" s="473" t="str">
        <f>IFERROR(VLOOKUP(G1298,'LOOK-UP TABLES'!$E$9:$J$32,3,FALSE),"")</f>
        <v>120V</v>
      </c>
      <c r="J1298" s="297"/>
      <c r="K1298" s="474" t="str">
        <f t="shared" si="465"/>
        <v>SPARE</v>
      </c>
      <c r="L1298" s="475"/>
      <c r="M1298" s="476" t="str">
        <f>IF($J1298&lt;&gt;"",IF(VLOOKUP($J1298,INSTRUMENT_LIST!$L$10:$R$716,3,FALSE)=0,"",VLOOKUP($J1298,INSTRUMENT_LIST!$L$10:$R$716,3,FALSE)),"")</f>
        <v/>
      </c>
      <c r="N1298" s="476" t="str">
        <f>IF($J1298&lt;&gt;"",IF(VLOOKUP($J1298,INSTRUMENT_LIST!$L$10:$R$716,4,FALSE)=0,"",VLOOKUP($J1298,INSTRUMENT_LIST!$L$10:$R$716,4,FALSE)),"")&amp;" "&amp;IF($J1298&lt;&gt;"",IF(VLOOKUP($J1298,INSTRUMENT_LIST!$L$10:$R$716,5,FALSE)=0,"",SUBSTITUTE(VLOOKUP($J1298,INSTRUMENT_LIST!$L$10:$R$716,5,FALSE),"LOCAL CONTROL STATION","LCS")),"")</f>
        <v xml:space="preserve"> </v>
      </c>
      <c r="O1298" s="476" t="str">
        <f>IF($J1298&lt;&gt;"",IF(VLOOKUP($J1298,INSTRUMENT_LIST!$L$10:$R$716,6,FALSE)=0,"",VLOOKUP($J1298,INSTRUMENT_LIST!$L$10:$R$716,6,FALSE)),"")</f>
        <v/>
      </c>
      <c r="P1298" s="476" t="str">
        <f>IF($J1298&lt;&gt;"",IF(VLOOKUP($J1298,INSTRUMENT_LIST!$L$10:$R$716,7,FALSE)=0,"",VLOOKUP($J1298,INSTRUMENT_LIST!$L$10:$R$716,7,FALSE)),"")</f>
        <v/>
      </c>
      <c r="Q1298" s="476" t="str">
        <f t="shared" si="469"/>
        <v xml:space="preserve">  </v>
      </c>
      <c r="R1298" s="476"/>
      <c r="S1298" s="476"/>
      <c r="T1298" s="476"/>
      <c r="U1298" s="476"/>
      <c r="V1298" s="476"/>
      <c r="W1298" s="476"/>
      <c r="X1298" s="476"/>
      <c r="Y1298" s="476"/>
      <c r="Z1298" s="476"/>
      <c r="AA1298" s="476"/>
      <c r="AB1298" s="477" t="str">
        <f t="shared" si="466"/>
        <v>DO_1606.11</v>
      </c>
      <c r="AC1298" s="474"/>
      <c r="AD1298" s="474"/>
      <c r="AE1298" s="478" t="str">
        <f t="shared" si="467"/>
        <v>SL3-BC-RCP1</v>
      </c>
    </row>
    <row r="1299" spans="1:31" s="479" customFormat="1" ht="15" customHeight="1" x14ac:dyDescent="0.25">
      <c r="A1299" s="510" t="s">
        <v>9</v>
      </c>
      <c r="B1299" s="515" t="s">
        <v>76</v>
      </c>
      <c r="C1299" s="471">
        <v>16</v>
      </c>
      <c r="D1299" s="472" t="str">
        <f t="shared" si="468"/>
        <v>06</v>
      </c>
      <c r="E1299" s="472" t="s">
        <v>396</v>
      </c>
      <c r="F1299" s="473" t="str">
        <f>IFERROR(CONCATENATE(VLOOKUP(G1299,'LOOK-UP TABLES'!$E$9:$J$32,5,FALSE),C1299,D1299,VLOOKUP(G1299,'LOOK-UP TABLES'!$E$9:$J$32,6,FALSE),E1299),"")</f>
        <v>O_1606-12</v>
      </c>
      <c r="G1299" s="473" t="s">
        <v>1019</v>
      </c>
      <c r="H1299" s="474" t="str">
        <f>IFERROR(VLOOKUP(G1299,'LOOK-UP TABLES'!$E$9:$J$32,2,FALSE),"")</f>
        <v>DO</v>
      </c>
      <c r="I1299" s="473" t="str">
        <f>IFERROR(VLOOKUP(G1299,'LOOK-UP TABLES'!$E$9:$J$32,3,FALSE),"")</f>
        <v>120V</v>
      </c>
      <c r="J1299" s="297"/>
      <c r="K1299" s="474" t="str">
        <f t="shared" ref="K1299:K1302" si="470">IF(J1299&lt;&gt;"",CONCATENATE(J1299,L1299),"SPARE")</f>
        <v>SPARE</v>
      </c>
      <c r="L1299" s="475"/>
      <c r="M1299" s="476" t="str">
        <f>IF($J1299&lt;&gt;"",IF(VLOOKUP($J1299,INSTRUMENT_LIST!$L$10:$R$716,3,FALSE)=0,"",VLOOKUP($J1299,INSTRUMENT_LIST!$L$10:$R$716,3,FALSE)),"")</f>
        <v/>
      </c>
      <c r="N1299" s="476" t="str">
        <f>IF($J1299&lt;&gt;"",IF(VLOOKUP($J1299,INSTRUMENT_LIST!$L$10:$R$716,4,FALSE)=0,"",VLOOKUP($J1299,INSTRUMENT_LIST!$L$10:$R$716,4,FALSE)),"")&amp;" "&amp;IF($J1299&lt;&gt;"",IF(VLOOKUP($J1299,INSTRUMENT_LIST!$L$10:$R$716,5,FALSE)=0,"",SUBSTITUTE(VLOOKUP($J1299,INSTRUMENT_LIST!$L$10:$R$716,5,FALSE),"LOCAL CONTROL STATION","LCS")),"")</f>
        <v xml:space="preserve"> </v>
      </c>
      <c r="O1299" s="476" t="str">
        <f>IF($J1299&lt;&gt;"",IF(VLOOKUP($J1299,INSTRUMENT_LIST!$L$10:$R$716,6,FALSE)=0,"",VLOOKUP($J1299,INSTRUMENT_LIST!$L$10:$R$716,6,FALSE)),"")</f>
        <v/>
      </c>
      <c r="P1299" s="476" t="str">
        <f>IF($J1299&lt;&gt;"",IF(VLOOKUP($J1299,INSTRUMENT_LIST!$L$10:$R$716,7,FALSE)=0,"",VLOOKUP($J1299,INSTRUMENT_LIST!$L$10:$R$716,7,FALSE)),"")</f>
        <v/>
      </c>
      <c r="Q1299" s="476" t="str">
        <f t="shared" si="469"/>
        <v xml:space="preserve">  </v>
      </c>
      <c r="R1299" s="476"/>
      <c r="S1299" s="476"/>
      <c r="T1299" s="476"/>
      <c r="U1299" s="476"/>
      <c r="V1299" s="476"/>
      <c r="W1299" s="476"/>
      <c r="X1299" s="476"/>
      <c r="Y1299" s="476"/>
      <c r="Z1299" s="476"/>
      <c r="AA1299" s="476"/>
      <c r="AB1299" s="477" t="str">
        <f t="shared" si="466"/>
        <v>DO_1606.12</v>
      </c>
      <c r="AC1299" s="474"/>
      <c r="AD1299" s="474"/>
      <c r="AE1299" s="478" t="str">
        <f t="shared" si="467"/>
        <v>SL3-BC-RCP1</v>
      </c>
    </row>
    <row r="1300" spans="1:31" s="479" customFormat="1" ht="15" customHeight="1" x14ac:dyDescent="0.25">
      <c r="A1300" s="510" t="s">
        <v>9</v>
      </c>
      <c r="B1300" s="515" t="s">
        <v>76</v>
      </c>
      <c r="C1300" s="471">
        <v>16</v>
      </c>
      <c r="D1300" s="472" t="str">
        <f t="shared" si="468"/>
        <v>06</v>
      </c>
      <c r="E1300" s="472" t="s">
        <v>586</v>
      </c>
      <c r="F1300" s="473" t="str">
        <f>IFERROR(CONCATENATE(VLOOKUP(G1300,'LOOK-UP TABLES'!$E$9:$J$32,5,FALSE),C1300,D1300,VLOOKUP(G1300,'LOOK-UP TABLES'!$E$9:$J$32,6,FALSE),E1300),"")</f>
        <v>O_1606-13</v>
      </c>
      <c r="G1300" s="473" t="s">
        <v>1019</v>
      </c>
      <c r="H1300" s="474" t="str">
        <f>IFERROR(VLOOKUP(G1300,'LOOK-UP TABLES'!$E$9:$J$32,2,FALSE),"")</f>
        <v>DO</v>
      </c>
      <c r="I1300" s="473" t="str">
        <f>IFERROR(VLOOKUP(G1300,'LOOK-UP TABLES'!$E$9:$J$32,3,FALSE),"")</f>
        <v>120V</v>
      </c>
      <c r="J1300" s="297"/>
      <c r="K1300" s="474" t="str">
        <f t="shared" si="470"/>
        <v>SPARE</v>
      </c>
      <c r="L1300" s="475"/>
      <c r="M1300" s="476" t="str">
        <f>IF($J1300&lt;&gt;"",IF(VLOOKUP($J1300,INSTRUMENT_LIST!$L$10:$R$716,3,FALSE)=0,"",VLOOKUP($J1300,INSTRUMENT_LIST!$L$10:$R$716,3,FALSE)),"")</f>
        <v/>
      </c>
      <c r="N1300" s="476" t="str">
        <f>IF($J1300&lt;&gt;"",IF(VLOOKUP($J1300,INSTRUMENT_LIST!$L$10:$R$716,4,FALSE)=0,"",VLOOKUP($J1300,INSTRUMENT_LIST!$L$10:$R$716,4,FALSE)),"")&amp;" "&amp;IF($J1300&lt;&gt;"",IF(VLOOKUP($J1300,INSTRUMENT_LIST!$L$10:$R$716,5,FALSE)=0,"",SUBSTITUTE(VLOOKUP($J1300,INSTRUMENT_LIST!$L$10:$R$716,5,FALSE),"LOCAL CONTROL STATION","LCS")),"")</f>
        <v xml:space="preserve"> </v>
      </c>
      <c r="O1300" s="476" t="str">
        <f>IF($J1300&lt;&gt;"",IF(VLOOKUP($J1300,INSTRUMENT_LIST!$L$10:$R$716,6,FALSE)=0,"",VLOOKUP($J1300,INSTRUMENT_LIST!$L$10:$R$716,6,FALSE)),"")</f>
        <v/>
      </c>
      <c r="P1300" s="476" t="str">
        <f>IF($J1300&lt;&gt;"",IF(VLOOKUP($J1300,INSTRUMENT_LIST!$L$10:$R$716,7,FALSE)=0,"",VLOOKUP($J1300,INSTRUMENT_LIST!$L$10:$R$716,7,FALSE)),"")</f>
        <v/>
      </c>
      <c r="Q1300" s="476" t="str">
        <f t="shared" si="469"/>
        <v xml:space="preserve">  </v>
      </c>
      <c r="R1300" s="476"/>
      <c r="S1300" s="476"/>
      <c r="T1300" s="476"/>
      <c r="U1300" s="476"/>
      <c r="V1300" s="476"/>
      <c r="W1300" s="476"/>
      <c r="X1300" s="476"/>
      <c r="Y1300" s="476"/>
      <c r="Z1300" s="476"/>
      <c r="AA1300" s="476"/>
      <c r="AB1300" s="477" t="str">
        <f t="shared" si="466"/>
        <v>DO_1606.13</v>
      </c>
      <c r="AC1300" s="474"/>
      <c r="AD1300" s="474"/>
      <c r="AE1300" s="478" t="str">
        <f t="shared" si="467"/>
        <v>SL3-BC-RCP1</v>
      </c>
    </row>
    <row r="1301" spans="1:31" s="479" customFormat="1" ht="15" customHeight="1" x14ac:dyDescent="0.25">
      <c r="A1301" s="510" t="s">
        <v>9</v>
      </c>
      <c r="B1301" s="515" t="s">
        <v>76</v>
      </c>
      <c r="C1301" s="471">
        <v>16</v>
      </c>
      <c r="D1301" s="472" t="str">
        <f t="shared" si="468"/>
        <v>06</v>
      </c>
      <c r="E1301" s="472" t="s">
        <v>589</v>
      </c>
      <c r="F1301" s="473" t="str">
        <f>IFERROR(CONCATENATE(VLOOKUP(G1301,'LOOK-UP TABLES'!$E$9:$J$32,5,FALSE),C1301,D1301,VLOOKUP(G1301,'LOOK-UP TABLES'!$E$9:$J$32,6,FALSE),E1301),"")</f>
        <v>O_1606-14</v>
      </c>
      <c r="G1301" s="473" t="s">
        <v>1019</v>
      </c>
      <c r="H1301" s="474" t="str">
        <f>IFERROR(VLOOKUP(G1301,'LOOK-UP TABLES'!$E$9:$J$32,2,FALSE),"")</f>
        <v>DO</v>
      </c>
      <c r="I1301" s="473" t="str">
        <f>IFERROR(VLOOKUP(G1301,'LOOK-UP TABLES'!$E$9:$J$32,3,FALSE),"")</f>
        <v>120V</v>
      </c>
      <c r="J1301" s="297"/>
      <c r="K1301" s="474" t="str">
        <f t="shared" si="470"/>
        <v>SPARE</v>
      </c>
      <c r="L1301" s="475"/>
      <c r="M1301" s="476" t="str">
        <f>IF($J1301&lt;&gt;"",IF(VLOOKUP($J1301,INSTRUMENT_LIST!$L$10:$R$716,3,FALSE)=0,"",VLOOKUP($J1301,INSTRUMENT_LIST!$L$10:$R$716,3,FALSE)),"")</f>
        <v/>
      </c>
      <c r="N1301" s="476" t="str">
        <f>IF($J1301&lt;&gt;"",IF(VLOOKUP($J1301,INSTRUMENT_LIST!$L$10:$R$716,4,FALSE)=0,"",VLOOKUP($J1301,INSTRUMENT_LIST!$L$10:$R$716,4,FALSE)),"")&amp;" "&amp;IF($J1301&lt;&gt;"",IF(VLOOKUP($J1301,INSTRUMENT_LIST!$L$10:$R$716,5,FALSE)=0,"",SUBSTITUTE(VLOOKUP($J1301,INSTRUMENT_LIST!$L$10:$R$716,5,FALSE),"LOCAL CONTROL STATION","LCS")),"")</f>
        <v xml:space="preserve"> </v>
      </c>
      <c r="O1301" s="476" t="str">
        <f>IF($J1301&lt;&gt;"",IF(VLOOKUP($J1301,INSTRUMENT_LIST!$L$10:$R$716,6,FALSE)=0,"",VLOOKUP($J1301,INSTRUMENT_LIST!$L$10:$R$716,6,FALSE)),"")</f>
        <v/>
      </c>
      <c r="P1301" s="476" t="str">
        <f>IF($J1301&lt;&gt;"",IF(VLOOKUP($J1301,INSTRUMENT_LIST!$L$10:$R$716,7,FALSE)=0,"",VLOOKUP($J1301,INSTRUMENT_LIST!$L$10:$R$716,7,FALSE)),"")</f>
        <v/>
      </c>
      <c r="Q1301" s="476" t="str">
        <f t="shared" si="469"/>
        <v xml:space="preserve">  </v>
      </c>
      <c r="R1301" s="476"/>
      <c r="S1301" s="476"/>
      <c r="T1301" s="476"/>
      <c r="U1301" s="476"/>
      <c r="V1301" s="476"/>
      <c r="W1301" s="476"/>
      <c r="X1301" s="476"/>
      <c r="Y1301" s="476"/>
      <c r="Z1301" s="476"/>
      <c r="AA1301" s="476"/>
      <c r="AB1301" s="477" t="str">
        <f t="shared" si="466"/>
        <v>DO_1606.14</v>
      </c>
      <c r="AC1301" s="474"/>
      <c r="AD1301" s="474"/>
      <c r="AE1301" s="478" t="str">
        <f t="shared" si="467"/>
        <v>SL3-BC-RCP1</v>
      </c>
    </row>
    <row r="1302" spans="1:31" s="479" customFormat="1" ht="15" customHeight="1" x14ac:dyDescent="0.25">
      <c r="A1302" s="510" t="s">
        <v>9</v>
      </c>
      <c r="B1302" s="515" t="s">
        <v>76</v>
      </c>
      <c r="C1302" s="471">
        <v>16</v>
      </c>
      <c r="D1302" s="472" t="str">
        <f t="shared" si="468"/>
        <v>06</v>
      </c>
      <c r="E1302" s="472" t="s">
        <v>591</v>
      </c>
      <c r="F1302" s="473" t="str">
        <f>IFERROR(CONCATENATE(VLOOKUP(G1302,'LOOK-UP TABLES'!$E$9:$J$32,5,FALSE),C1302,D1302,VLOOKUP(G1302,'LOOK-UP TABLES'!$E$9:$J$32,6,FALSE),E1302),"")</f>
        <v>O_1606-15</v>
      </c>
      <c r="G1302" s="473" t="s">
        <v>1019</v>
      </c>
      <c r="H1302" s="474" t="str">
        <f>IFERROR(VLOOKUP(G1302,'LOOK-UP TABLES'!$E$9:$J$32,2,FALSE),"")</f>
        <v>DO</v>
      </c>
      <c r="I1302" s="473" t="str">
        <f>IFERROR(VLOOKUP(G1302,'LOOK-UP TABLES'!$E$9:$J$32,3,FALSE),"")</f>
        <v>120V</v>
      </c>
      <c r="J1302" s="297"/>
      <c r="K1302" s="474" t="str">
        <f t="shared" si="470"/>
        <v>SPARE</v>
      </c>
      <c r="L1302" s="475"/>
      <c r="M1302" s="476" t="str">
        <f>IF($J1302&lt;&gt;"",IF(VLOOKUP($J1302,INSTRUMENT_LIST!$L$10:$R$716,3,FALSE)=0,"",VLOOKUP($J1302,INSTRUMENT_LIST!$L$10:$R$716,3,FALSE)),"")</f>
        <v/>
      </c>
      <c r="N1302" s="476" t="str">
        <f>IF($J1302&lt;&gt;"",IF(VLOOKUP($J1302,INSTRUMENT_LIST!$L$10:$R$716,4,FALSE)=0,"",VLOOKUP($J1302,INSTRUMENT_LIST!$L$10:$R$716,4,FALSE)),"")&amp;" "&amp;IF($J1302&lt;&gt;"",IF(VLOOKUP($J1302,INSTRUMENT_LIST!$L$10:$R$716,5,FALSE)=0,"",SUBSTITUTE(VLOOKUP($J1302,INSTRUMENT_LIST!$L$10:$R$716,5,FALSE),"LOCAL CONTROL STATION","LCS")),"")</f>
        <v xml:space="preserve"> </v>
      </c>
      <c r="O1302" s="476" t="str">
        <f>IF($J1302&lt;&gt;"",IF(VLOOKUP($J1302,INSTRUMENT_LIST!$L$10:$R$716,6,FALSE)=0,"",VLOOKUP($J1302,INSTRUMENT_LIST!$L$10:$R$716,6,FALSE)),"")</f>
        <v/>
      </c>
      <c r="P1302" s="476" t="str">
        <f>IF($J1302&lt;&gt;"",IF(VLOOKUP($J1302,INSTRUMENT_LIST!$L$10:$R$716,7,FALSE)=0,"",VLOOKUP($J1302,INSTRUMENT_LIST!$L$10:$R$716,7,FALSE)),"")</f>
        <v/>
      </c>
      <c r="Q1302" s="476" t="str">
        <f t="shared" si="469"/>
        <v xml:space="preserve">  </v>
      </c>
      <c r="R1302" s="476"/>
      <c r="S1302" s="476"/>
      <c r="T1302" s="476"/>
      <c r="U1302" s="476"/>
      <c r="V1302" s="476"/>
      <c r="W1302" s="476"/>
      <c r="X1302" s="476"/>
      <c r="Y1302" s="476"/>
      <c r="Z1302" s="476"/>
      <c r="AA1302" s="476"/>
      <c r="AB1302" s="477" t="str">
        <f t="shared" si="466"/>
        <v>DO_1606.15</v>
      </c>
      <c r="AC1302" s="474"/>
      <c r="AD1302" s="474"/>
      <c r="AE1302" s="478" t="str">
        <f t="shared" si="467"/>
        <v>SL3-BC-RCP1</v>
      </c>
    </row>
    <row r="1303" spans="1:31" s="479" customFormat="1" ht="15" customHeight="1" x14ac:dyDescent="0.25">
      <c r="A1303" s="496" t="s">
        <v>9</v>
      </c>
      <c r="B1303" s="497" t="s">
        <v>76</v>
      </c>
      <c r="C1303" s="504">
        <v>15</v>
      </c>
      <c r="D1303" s="499" t="s">
        <v>679</v>
      </c>
      <c r="E1303" s="500"/>
      <c r="F1303" s="500"/>
      <c r="G1303" s="500" t="s">
        <v>1028</v>
      </c>
      <c r="H1303" s="501"/>
      <c r="I1303" s="500"/>
      <c r="J1303" s="502"/>
      <c r="K1303" s="525"/>
      <c r="L1303" s="503"/>
      <c r="M1303" s="501"/>
      <c r="N1303" s="501"/>
      <c r="O1303" s="500"/>
      <c r="P1303" s="500"/>
      <c r="Q1303" s="500"/>
      <c r="R1303" s="500"/>
      <c r="S1303" s="500"/>
      <c r="T1303" s="500"/>
      <c r="U1303" s="500"/>
      <c r="V1303" s="500"/>
      <c r="W1303" s="500"/>
      <c r="X1303" s="500"/>
      <c r="Y1303" s="500"/>
      <c r="Z1303" s="500"/>
      <c r="AA1303" s="500"/>
      <c r="AB1303" s="500"/>
      <c r="AC1303" s="504"/>
      <c r="AD1303" s="505"/>
      <c r="AE1303" s="478" t="str">
        <f t="shared" si="467"/>
        <v>SL3-BC-RCP1</v>
      </c>
    </row>
    <row r="1304" spans="1:31" s="479" customFormat="1" ht="15" customHeight="1" x14ac:dyDescent="0.25">
      <c r="A1304" s="472"/>
      <c r="B1304" s="527"/>
      <c r="C1304" s="528"/>
      <c r="D1304" s="529"/>
      <c r="E1304" s="530"/>
      <c r="F1304" s="530"/>
      <c r="G1304" s="530"/>
      <c r="H1304" s="509"/>
      <c r="I1304" s="530"/>
      <c r="J1304" s="516"/>
      <c r="K1304" s="531"/>
      <c r="L1304" s="532"/>
      <c r="M1304" s="509"/>
      <c r="N1304" s="509"/>
      <c r="O1304" s="530"/>
      <c r="P1304" s="530"/>
      <c r="Q1304" s="530"/>
      <c r="R1304" s="530"/>
      <c r="S1304" s="530"/>
      <c r="T1304" s="530"/>
      <c r="U1304" s="530"/>
      <c r="V1304" s="530"/>
      <c r="W1304" s="530"/>
      <c r="X1304" s="530"/>
      <c r="Y1304" s="530"/>
      <c r="Z1304" s="530"/>
      <c r="AA1304" s="530"/>
      <c r="AB1304" s="530"/>
      <c r="AC1304" s="528"/>
      <c r="AD1304" s="533"/>
      <c r="AE1304" s="478"/>
    </row>
    <row r="1305" spans="1:31" s="479" customFormat="1" ht="15" customHeight="1" x14ac:dyDescent="0.25">
      <c r="A1305" s="510" t="s">
        <v>9</v>
      </c>
      <c r="B1305" s="515" t="s">
        <v>76</v>
      </c>
      <c r="C1305" s="471">
        <v>16</v>
      </c>
      <c r="D1305" s="472" t="s">
        <v>680</v>
      </c>
      <c r="E1305" s="472" t="s">
        <v>786</v>
      </c>
      <c r="F1305" s="473" t="str">
        <f>IFERROR(CONCATENATE(VLOOKUP(G1305,'LOOK-UP TABLES'!$E$9:$J$32,5,FALSE),C1305,D1305,VLOOKUP(G1305,'LOOK-UP TABLES'!$E$9:$J$32,6,FALSE),E1305),"")</f>
        <v>O_1607-00</v>
      </c>
      <c r="G1305" s="473" t="s">
        <v>1019</v>
      </c>
      <c r="H1305" s="474" t="str">
        <f>IFERROR(VLOOKUP(G1305,'LOOK-UP TABLES'!$E$9:$J$32,2,FALSE),"")</f>
        <v>DO</v>
      </c>
      <c r="I1305" s="473" t="str">
        <f>IFERROR(VLOOKUP(G1305,'LOOK-UP TABLES'!$E$9:$J$32,3,FALSE),"")</f>
        <v>120V</v>
      </c>
      <c r="J1305" s="297"/>
      <c r="K1305" s="474" t="str">
        <f t="shared" ref="K1305:K1320" si="471">IF(J1305&lt;&gt;"",CONCATENATE(J1305,L1305),"SPARE")</f>
        <v>SPARE</v>
      </c>
      <c r="L1305" s="475"/>
      <c r="M1305" s="476" t="str">
        <f>IF($J1305&lt;&gt;"",IF(VLOOKUP($J1305,INSTRUMENT_LIST!$L$10:$R$716,3,FALSE)=0,"",VLOOKUP($J1305,INSTRUMENT_LIST!$L$10:$R$716,3,FALSE)),"")</f>
        <v/>
      </c>
      <c r="N1305" s="476" t="str">
        <f>IF($J1305&lt;&gt;"",IF(VLOOKUP($J1305,INSTRUMENT_LIST!$L$10:$R$716,4,FALSE)=0,"",VLOOKUP($J1305,INSTRUMENT_LIST!$L$10:$R$716,4,FALSE)),"")&amp;" "&amp;IF($J1305&lt;&gt;"",IF(VLOOKUP($J1305,INSTRUMENT_LIST!$L$10:$R$716,5,FALSE)=0,"",SUBSTITUTE(VLOOKUP($J1305,INSTRUMENT_LIST!$L$10:$R$716,5,FALSE),"LOCAL CONTROL STATION","LCS")),"")</f>
        <v xml:space="preserve"> </v>
      </c>
      <c r="O1305" s="476" t="str">
        <f>IF($J1305&lt;&gt;"",IF(VLOOKUP($J1305,INSTRUMENT_LIST!$L$10:$R$716,6,FALSE)=0,"",VLOOKUP($J1305,INSTRUMENT_LIST!$L$10:$R$716,6,FALSE)),"")</f>
        <v/>
      </c>
      <c r="P1305" s="476" t="str">
        <f>IF($J1305&lt;&gt;"",IF(VLOOKUP($J1305,INSTRUMENT_LIST!$L$10:$R$716,7,FALSE)=0,"",VLOOKUP($J1305,INSTRUMENT_LIST!$L$10:$R$716,7,FALSE)),"")</f>
        <v/>
      </c>
      <c r="Q1305" s="476" t="str">
        <f>CONCATENATE(M1305,IF(M1305&lt;&gt;""," ",""),N1305,IF(N1305&lt;&gt;""," ",""),O1305,IF(O1305&lt;&gt;""," ",""),P1305,IF(P1305&lt;&gt;""," ",""))</f>
        <v xml:space="preserve">  </v>
      </c>
      <c r="R1305" s="476"/>
      <c r="S1305" s="476"/>
      <c r="T1305" s="476"/>
      <c r="U1305" s="476"/>
      <c r="V1305" s="476"/>
      <c r="W1305" s="476"/>
      <c r="X1305" s="476"/>
      <c r="Y1305" s="476"/>
      <c r="Z1305" s="476"/>
      <c r="AA1305" s="476"/>
      <c r="AB1305" s="477" t="str">
        <f t="shared" ref="AB1305:AB1320" si="472">IF((OR(H1305="AI",H1305="AO")),CONCATENATE(H1305,"_",C1305,D1305,"_CH[",E1305,"]"),CONCATENATE(H1305,"_",C1305,D1305,".",E1305))</f>
        <v>DO_1607.00</v>
      </c>
      <c r="AC1305" s="474"/>
      <c r="AD1305" s="474"/>
      <c r="AE1305" s="478" t="str">
        <f t="shared" ref="AE1305:AE1321" si="473">B1305</f>
        <v>SL3-BC-RCP1</v>
      </c>
    </row>
    <row r="1306" spans="1:31" s="479" customFormat="1" ht="15" customHeight="1" x14ac:dyDescent="0.25">
      <c r="A1306" s="510" t="s">
        <v>9</v>
      </c>
      <c r="B1306" s="515" t="s">
        <v>76</v>
      </c>
      <c r="C1306" s="471">
        <v>16</v>
      </c>
      <c r="D1306" s="472" t="str">
        <f t="shared" ref="D1306:D1320" si="474">D1305</f>
        <v>07</v>
      </c>
      <c r="E1306" s="472" t="s">
        <v>645</v>
      </c>
      <c r="F1306" s="473" t="str">
        <f>IFERROR(CONCATENATE(VLOOKUP(G1306,'LOOK-UP TABLES'!$E$9:$J$32,5,FALSE),C1306,D1306,VLOOKUP(G1306,'LOOK-UP TABLES'!$E$9:$J$32,6,FALSE),E1306),"")</f>
        <v>O_1607-01</v>
      </c>
      <c r="G1306" s="473" t="s">
        <v>1019</v>
      </c>
      <c r="H1306" s="474" t="str">
        <f>IFERROR(VLOOKUP(G1306,'LOOK-UP TABLES'!$E$9:$J$32,2,FALSE),"")</f>
        <v>DO</v>
      </c>
      <c r="I1306" s="473" t="str">
        <f>IFERROR(VLOOKUP(G1306,'LOOK-UP TABLES'!$E$9:$J$32,3,FALSE),"")</f>
        <v>120V</v>
      </c>
      <c r="J1306" s="297"/>
      <c r="K1306" s="474" t="str">
        <f t="shared" si="471"/>
        <v>SPARE</v>
      </c>
      <c r="L1306" s="475"/>
      <c r="M1306" s="476" t="str">
        <f>IF($J1306&lt;&gt;"",IF(VLOOKUP($J1306,INSTRUMENT_LIST!$L$10:$R$716,3,FALSE)=0,"",VLOOKUP($J1306,INSTRUMENT_LIST!$L$10:$R$716,3,FALSE)),"")</f>
        <v/>
      </c>
      <c r="N1306" s="476" t="str">
        <f>IF($J1306&lt;&gt;"",IF(VLOOKUP($J1306,INSTRUMENT_LIST!$L$10:$R$716,4,FALSE)=0,"",VLOOKUP($J1306,INSTRUMENT_LIST!$L$10:$R$716,4,FALSE)),"")&amp;" "&amp;IF($J1306&lt;&gt;"",IF(VLOOKUP($J1306,INSTRUMENT_LIST!$L$10:$R$716,5,FALSE)=0,"",SUBSTITUTE(VLOOKUP($J1306,INSTRUMENT_LIST!$L$10:$R$716,5,FALSE),"LOCAL CONTROL STATION","LCS")),"")</f>
        <v xml:space="preserve"> </v>
      </c>
      <c r="O1306" s="476" t="str">
        <f>IF($J1306&lt;&gt;"",IF(VLOOKUP($J1306,INSTRUMENT_LIST!$L$10:$R$716,6,FALSE)=0,"",VLOOKUP($J1306,INSTRUMENT_LIST!$L$10:$R$716,6,FALSE)),"")</f>
        <v/>
      </c>
      <c r="P1306" s="476" t="str">
        <f>IF($J1306&lt;&gt;"",IF(VLOOKUP($J1306,INSTRUMENT_LIST!$L$10:$R$716,7,FALSE)=0,"",VLOOKUP($J1306,INSTRUMENT_LIST!$L$10:$R$716,7,FALSE)),"")</f>
        <v/>
      </c>
      <c r="Q1306" s="476" t="str">
        <f t="shared" ref="Q1306:Q1320" si="475">CONCATENATE(M1306,IF(M1306&lt;&gt;""," ",""),N1306,IF(N1306&lt;&gt;""," ",""),O1306,IF(O1306&lt;&gt;""," ",""),P1306,IF(P1306&lt;&gt;""," ",""))</f>
        <v xml:space="preserve">  </v>
      </c>
      <c r="R1306" s="476"/>
      <c r="S1306" s="476"/>
      <c r="T1306" s="476"/>
      <c r="U1306" s="476"/>
      <c r="V1306" s="476"/>
      <c r="W1306" s="476"/>
      <c r="X1306" s="476"/>
      <c r="Y1306" s="476"/>
      <c r="Z1306" s="476"/>
      <c r="AA1306" s="476"/>
      <c r="AB1306" s="477" t="str">
        <f t="shared" si="472"/>
        <v>DO_1607.01</v>
      </c>
      <c r="AC1306" s="474"/>
      <c r="AD1306" s="474"/>
      <c r="AE1306" s="478" t="str">
        <f t="shared" si="473"/>
        <v>SL3-BC-RCP1</v>
      </c>
    </row>
    <row r="1307" spans="1:31" s="479" customFormat="1" ht="15" customHeight="1" x14ac:dyDescent="0.25">
      <c r="A1307" s="510" t="s">
        <v>9</v>
      </c>
      <c r="B1307" s="515" t="s">
        <v>76</v>
      </c>
      <c r="C1307" s="471">
        <v>16</v>
      </c>
      <c r="D1307" s="472" t="str">
        <f t="shared" si="474"/>
        <v>07</v>
      </c>
      <c r="E1307" s="472" t="s">
        <v>660</v>
      </c>
      <c r="F1307" s="473" t="str">
        <f>IFERROR(CONCATENATE(VLOOKUP(G1307,'LOOK-UP TABLES'!$E$9:$J$32,5,FALSE),C1307,D1307,VLOOKUP(G1307,'LOOK-UP TABLES'!$E$9:$J$32,6,FALSE),E1307),"")</f>
        <v>O_1607-02</v>
      </c>
      <c r="G1307" s="473" t="s">
        <v>1019</v>
      </c>
      <c r="H1307" s="474" t="str">
        <f>IFERROR(VLOOKUP(G1307,'LOOK-UP TABLES'!$E$9:$J$32,2,FALSE),"")</f>
        <v>DO</v>
      </c>
      <c r="I1307" s="473" t="str">
        <f>IFERROR(VLOOKUP(G1307,'LOOK-UP TABLES'!$E$9:$J$32,3,FALSE),"")</f>
        <v>120V</v>
      </c>
      <c r="J1307" s="297"/>
      <c r="K1307" s="474" t="str">
        <f t="shared" si="471"/>
        <v>SPARE</v>
      </c>
      <c r="L1307" s="475"/>
      <c r="M1307" s="476" t="str">
        <f>IF($J1307&lt;&gt;"",IF(VLOOKUP($J1307,INSTRUMENT_LIST!$L$10:$R$716,3,FALSE)=0,"",VLOOKUP($J1307,INSTRUMENT_LIST!$L$10:$R$716,3,FALSE)),"")</f>
        <v/>
      </c>
      <c r="N1307" s="476" t="str">
        <f>IF($J1307&lt;&gt;"",IF(VLOOKUP($J1307,INSTRUMENT_LIST!$L$10:$R$716,4,FALSE)=0,"",VLOOKUP($J1307,INSTRUMENT_LIST!$L$10:$R$716,4,FALSE)),"")&amp;" "&amp;IF($J1307&lt;&gt;"",IF(VLOOKUP($J1307,INSTRUMENT_LIST!$L$10:$R$716,5,FALSE)=0,"",SUBSTITUTE(VLOOKUP($J1307,INSTRUMENT_LIST!$L$10:$R$716,5,FALSE),"LOCAL CONTROL STATION","LCS")),"")</f>
        <v xml:space="preserve"> </v>
      </c>
      <c r="O1307" s="476" t="str">
        <f>IF($J1307&lt;&gt;"",IF(VLOOKUP($J1307,INSTRUMENT_LIST!$L$10:$R$716,6,FALSE)=0,"",VLOOKUP($J1307,INSTRUMENT_LIST!$L$10:$R$716,6,FALSE)),"")</f>
        <v/>
      </c>
      <c r="P1307" s="476" t="str">
        <f>IF($J1307&lt;&gt;"",IF(VLOOKUP($J1307,INSTRUMENT_LIST!$L$10:$R$716,7,FALSE)=0,"",VLOOKUP($J1307,INSTRUMENT_LIST!$L$10:$R$716,7,FALSE)),"")</f>
        <v/>
      </c>
      <c r="Q1307" s="476" t="str">
        <f t="shared" si="475"/>
        <v xml:space="preserve">  </v>
      </c>
      <c r="R1307" s="476"/>
      <c r="S1307" s="476"/>
      <c r="T1307" s="476"/>
      <c r="U1307" s="476"/>
      <c r="V1307" s="476"/>
      <c r="W1307" s="476"/>
      <c r="X1307" s="476"/>
      <c r="Y1307" s="476"/>
      <c r="Z1307" s="476"/>
      <c r="AA1307" s="476"/>
      <c r="AB1307" s="477" t="str">
        <f t="shared" si="472"/>
        <v>DO_1607.02</v>
      </c>
      <c r="AC1307" s="474"/>
      <c r="AD1307" s="474"/>
      <c r="AE1307" s="478" t="str">
        <f t="shared" si="473"/>
        <v>SL3-BC-RCP1</v>
      </c>
    </row>
    <row r="1308" spans="1:31" s="479" customFormat="1" ht="15" customHeight="1" x14ac:dyDescent="0.25">
      <c r="A1308" s="510" t="s">
        <v>9</v>
      </c>
      <c r="B1308" s="515" t="s">
        <v>76</v>
      </c>
      <c r="C1308" s="471">
        <v>16</v>
      </c>
      <c r="D1308" s="472" t="str">
        <f t="shared" si="474"/>
        <v>07</v>
      </c>
      <c r="E1308" s="472" t="s">
        <v>661</v>
      </c>
      <c r="F1308" s="473" t="str">
        <f>IFERROR(CONCATENATE(VLOOKUP(G1308,'LOOK-UP TABLES'!$E$9:$J$32,5,FALSE),C1308,D1308,VLOOKUP(G1308,'LOOK-UP TABLES'!$E$9:$J$32,6,FALSE),E1308),"")</f>
        <v>O_1607-03</v>
      </c>
      <c r="G1308" s="473" t="s">
        <v>1019</v>
      </c>
      <c r="H1308" s="474" t="str">
        <f>IFERROR(VLOOKUP(G1308,'LOOK-UP TABLES'!$E$9:$J$32,2,FALSE),"")</f>
        <v>DO</v>
      </c>
      <c r="I1308" s="473" t="str">
        <f>IFERROR(VLOOKUP(G1308,'LOOK-UP TABLES'!$E$9:$J$32,3,FALSE),"")</f>
        <v>120V</v>
      </c>
      <c r="J1308" s="297"/>
      <c r="K1308" s="474" t="str">
        <f t="shared" si="471"/>
        <v>SPARE</v>
      </c>
      <c r="L1308" s="475"/>
      <c r="M1308" s="476" t="str">
        <f>IF($J1308&lt;&gt;"",IF(VLOOKUP($J1308,INSTRUMENT_LIST!$L$10:$R$716,3,FALSE)=0,"",VLOOKUP($J1308,INSTRUMENT_LIST!$L$10:$R$716,3,FALSE)),"")</f>
        <v/>
      </c>
      <c r="N1308" s="476" t="str">
        <f>IF($J1308&lt;&gt;"",IF(VLOOKUP($J1308,INSTRUMENT_LIST!$L$10:$R$716,4,FALSE)=0,"",VLOOKUP($J1308,INSTRUMENT_LIST!$L$10:$R$716,4,FALSE)),"")&amp;" "&amp;IF($J1308&lt;&gt;"",IF(VLOOKUP($J1308,INSTRUMENT_LIST!$L$10:$R$716,5,FALSE)=0,"",SUBSTITUTE(VLOOKUP($J1308,INSTRUMENT_LIST!$L$10:$R$716,5,FALSE),"LOCAL CONTROL STATION","LCS")),"")</f>
        <v xml:space="preserve"> </v>
      </c>
      <c r="O1308" s="476" t="str">
        <f>IF($J1308&lt;&gt;"",IF(VLOOKUP($J1308,INSTRUMENT_LIST!$L$10:$R$716,6,FALSE)=0,"",VLOOKUP($J1308,INSTRUMENT_LIST!$L$10:$R$716,6,FALSE)),"")</f>
        <v/>
      </c>
      <c r="P1308" s="476" t="str">
        <f>IF($J1308&lt;&gt;"",IF(VLOOKUP($J1308,INSTRUMENT_LIST!$L$10:$R$716,7,FALSE)=0,"",VLOOKUP($J1308,INSTRUMENT_LIST!$L$10:$R$716,7,FALSE)),"")</f>
        <v/>
      </c>
      <c r="Q1308" s="476" t="str">
        <f t="shared" si="475"/>
        <v xml:space="preserve">  </v>
      </c>
      <c r="R1308" s="476"/>
      <c r="S1308" s="476"/>
      <c r="T1308" s="476"/>
      <c r="U1308" s="476"/>
      <c r="V1308" s="476"/>
      <c r="W1308" s="476"/>
      <c r="X1308" s="476"/>
      <c r="Y1308" s="476"/>
      <c r="Z1308" s="476"/>
      <c r="AA1308" s="476"/>
      <c r="AB1308" s="477" t="str">
        <f t="shared" si="472"/>
        <v>DO_1607.03</v>
      </c>
      <c r="AC1308" s="474"/>
      <c r="AD1308" s="474"/>
      <c r="AE1308" s="478" t="str">
        <f t="shared" si="473"/>
        <v>SL3-BC-RCP1</v>
      </c>
    </row>
    <row r="1309" spans="1:31" s="479" customFormat="1" ht="15" customHeight="1" x14ac:dyDescent="0.25">
      <c r="A1309" s="510" t="s">
        <v>9</v>
      </c>
      <c r="B1309" s="515" t="s">
        <v>76</v>
      </c>
      <c r="C1309" s="471">
        <v>16</v>
      </c>
      <c r="D1309" s="472" t="str">
        <f t="shared" si="474"/>
        <v>07</v>
      </c>
      <c r="E1309" s="472" t="s">
        <v>676</v>
      </c>
      <c r="F1309" s="473" t="str">
        <f>IFERROR(CONCATENATE(VLOOKUP(G1309,'LOOK-UP TABLES'!$E$9:$J$32,5,FALSE),C1309,D1309,VLOOKUP(G1309,'LOOK-UP TABLES'!$E$9:$J$32,6,FALSE),E1309),"")</f>
        <v>O_1607-04</v>
      </c>
      <c r="G1309" s="473" t="s">
        <v>1019</v>
      </c>
      <c r="H1309" s="474" t="str">
        <f>IFERROR(VLOOKUP(G1309,'LOOK-UP TABLES'!$E$9:$J$32,2,FALSE),"")</f>
        <v>DO</v>
      </c>
      <c r="I1309" s="473" t="str">
        <f>IFERROR(VLOOKUP(G1309,'LOOK-UP TABLES'!$E$9:$J$32,3,FALSE),"")</f>
        <v>120V</v>
      </c>
      <c r="J1309" s="297"/>
      <c r="K1309" s="474" t="str">
        <f t="shared" si="471"/>
        <v>SPARE</v>
      </c>
      <c r="L1309" s="475"/>
      <c r="M1309" s="476" t="str">
        <f>IF($J1309&lt;&gt;"",IF(VLOOKUP($J1309,INSTRUMENT_LIST!$L$10:$R$716,3,FALSE)=0,"",VLOOKUP($J1309,INSTRUMENT_LIST!$L$10:$R$716,3,FALSE)),"")</f>
        <v/>
      </c>
      <c r="N1309" s="476" t="str">
        <f>IF($J1309&lt;&gt;"",IF(VLOOKUP($J1309,INSTRUMENT_LIST!$L$10:$R$716,4,FALSE)=0,"",VLOOKUP($J1309,INSTRUMENT_LIST!$L$10:$R$716,4,FALSE)),"")&amp;" "&amp;IF($J1309&lt;&gt;"",IF(VLOOKUP($J1309,INSTRUMENT_LIST!$L$10:$R$716,5,FALSE)=0,"",SUBSTITUTE(VLOOKUP($J1309,INSTRUMENT_LIST!$L$10:$R$716,5,FALSE),"LOCAL CONTROL STATION","LCS")),"")</f>
        <v xml:space="preserve"> </v>
      </c>
      <c r="O1309" s="476" t="str">
        <f>IF($J1309&lt;&gt;"",IF(VLOOKUP($J1309,INSTRUMENT_LIST!$L$10:$R$716,6,FALSE)=0,"",VLOOKUP($J1309,INSTRUMENT_LIST!$L$10:$R$716,6,FALSE)),"")</f>
        <v/>
      </c>
      <c r="P1309" s="476" t="str">
        <f>IF($J1309&lt;&gt;"",IF(VLOOKUP($J1309,INSTRUMENT_LIST!$L$10:$R$716,7,FALSE)=0,"",VLOOKUP($J1309,INSTRUMENT_LIST!$L$10:$R$716,7,FALSE)),"")</f>
        <v/>
      </c>
      <c r="Q1309" s="476" t="str">
        <f t="shared" si="475"/>
        <v xml:space="preserve">  </v>
      </c>
      <c r="R1309" s="476"/>
      <c r="S1309" s="476"/>
      <c r="T1309" s="476"/>
      <c r="U1309" s="476"/>
      <c r="V1309" s="476"/>
      <c r="W1309" s="476"/>
      <c r="X1309" s="476"/>
      <c r="Y1309" s="476"/>
      <c r="Z1309" s="476"/>
      <c r="AA1309" s="476"/>
      <c r="AB1309" s="477" t="str">
        <f t="shared" si="472"/>
        <v>DO_1607.04</v>
      </c>
      <c r="AC1309" s="474"/>
      <c r="AD1309" s="474"/>
      <c r="AE1309" s="478" t="str">
        <f t="shared" si="473"/>
        <v>SL3-BC-RCP1</v>
      </c>
    </row>
    <row r="1310" spans="1:31" s="479" customFormat="1" ht="15" customHeight="1" x14ac:dyDescent="0.25">
      <c r="A1310" s="510" t="s">
        <v>9</v>
      </c>
      <c r="B1310" s="515" t="s">
        <v>76</v>
      </c>
      <c r="C1310" s="471">
        <v>16</v>
      </c>
      <c r="D1310" s="472" t="str">
        <f t="shared" si="474"/>
        <v>07</v>
      </c>
      <c r="E1310" s="472" t="s">
        <v>678</v>
      </c>
      <c r="F1310" s="473" t="str">
        <f>IFERROR(CONCATENATE(VLOOKUP(G1310,'LOOK-UP TABLES'!$E$9:$J$32,5,FALSE),C1310,D1310,VLOOKUP(G1310,'LOOK-UP TABLES'!$E$9:$J$32,6,FALSE),E1310),"")</f>
        <v>O_1607-05</v>
      </c>
      <c r="G1310" s="473" t="s">
        <v>1019</v>
      </c>
      <c r="H1310" s="474" t="str">
        <f>IFERROR(VLOOKUP(G1310,'LOOK-UP TABLES'!$E$9:$J$32,2,FALSE),"")</f>
        <v>DO</v>
      </c>
      <c r="I1310" s="473" t="str">
        <f>IFERROR(VLOOKUP(G1310,'LOOK-UP TABLES'!$E$9:$J$32,3,FALSE),"")</f>
        <v>120V</v>
      </c>
      <c r="J1310" s="297"/>
      <c r="K1310" s="474" t="str">
        <f t="shared" si="471"/>
        <v>SPARE</v>
      </c>
      <c r="L1310" s="475"/>
      <c r="M1310" s="476" t="str">
        <f>IF($J1310&lt;&gt;"",IF(VLOOKUP($J1310,INSTRUMENT_LIST!$L$10:$R$716,3,FALSE)=0,"",VLOOKUP($J1310,INSTRUMENT_LIST!$L$10:$R$716,3,FALSE)),"")</f>
        <v/>
      </c>
      <c r="N1310" s="476" t="str">
        <f>IF($J1310&lt;&gt;"",IF(VLOOKUP($J1310,INSTRUMENT_LIST!$L$10:$R$716,4,FALSE)=0,"",VLOOKUP($J1310,INSTRUMENT_LIST!$L$10:$R$716,4,FALSE)),"")&amp;" "&amp;IF($J1310&lt;&gt;"",IF(VLOOKUP($J1310,INSTRUMENT_LIST!$L$10:$R$716,5,FALSE)=0,"",SUBSTITUTE(VLOOKUP($J1310,INSTRUMENT_LIST!$L$10:$R$716,5,FALSE),"LOCAL CONTROL STATION","LCS")),"")</f>
        <v xml:space="preserve"> </v>
      </c>
      <c r="O1310" s="476" t="str">
        <f>IF($J1310&lt;&gt;"",IF(VLOOKUP($J1310,INSTRUMENT_LIST!$L$10:$R$716,6,FALSE)=0,"",VLOOKUP($J1310,INSTRUMENT_LIST!$L$10:$R$716,6,FALSE)),"")</f>
        <v/>
      </c>
      <c r="P1310" s="476" t="str">
        <f>IF($J1310&lt;&gt;"",IF(VLOOKUP($J1310,INSTRUMENT_LIST!$L$10:$R$716,7,FALSE)=0,"",VLOOKUP($J1310,INSTRUMENT_LIST!$L$10:$R$716,7,FALSE)),"")</f>
        <v/>
      </c>
      <c r="Q1310" s="476" t="str">
        <f t="shared" si="475"/>
        <v xml:space="preserve">  </v>
      </c>
      <c r="R1310" s="476"/>
      <c r="S1310" s="476"/>
      <c r="T1310" s="476"/>
      <c r="U1310" s="476"/>
      <c r="V1310" s="476"/>
      <c r="W1310" s="476"/>
      <c r="X1310" s="476"/>
      <c r="Y1310" s="476"/>
      <c r="Z1310" s="476"/>
      <c r="AA1310" s="476"/>
      <c r="AB1310" s="477" t="str">
        <f t="shared" si="472"/>
        <v>DO_1607.05</v>
      </c>
      <c r="AC1310" s="474"/>
      <c r="AD1310" s="474"/>
      <c r="AE1310" s="478" t="str">
        <f t="shared" si="473"/>
        <v>SL3-BC-RCP1</v>
      </c>
    </row>
    <row r="1311" spans="1:31" s="479" customFormat="1" ht="15" customHeight="1" x14ac:dyDescent="0.25">
      <c r="A1311" s="510" t="s">
        <v>9</v>
      </c>
      <c r="B1311" s="515" t="s">
        <v>76</v>
      </c>
      <c r="C1311" s="471">
        <v>16</v>
      </c>
      <c r="D1311" s="472" t="str">
        <f t="shared" si="474"/>
        <v>07</v>
      </c>
      <c r="E1311" s="472" t="s">
        <v>679</v>
      </c>
      <c r="F1311" s="473" t="str">
        <f>IFERROR(CONCATENATE(VLOOKUP(G1311,'LOOK-UP TABLES'!$E$9:$J$32,5,FALSE),C1311,D1311,VLOOKUP(G1311,'LOOK-UP TABLES'!$E$9:$J$32,6,FALSE),E1311),"")</f>
        <v>O_1607-06</v>
      </c>
      <c r="G1311" s="473" t="s">
        <v>1019</v>
      </c>
      <c r="H1311" s="474" t="str">
        <f>IFERROR(VLOOKUP(G1311,'LOOK-UP TABLES'!$E$9:$J$32,2,FALSE),"")</f>
        <v>DO</v>
      </c>
      <c r="I1311" s="473" t="str">
        <f>IFERROR(VLOOKUP(G1311,'LOOK-UP TABLES'!$E$9:$J$32,3,FALSE),"")</f>
        <v>120V</v>
      </c>
      <c r="J1311" s="297"/>
      <c r="K1311" s="474" t="str">
        <f t="shared" si="471"/>
        <v>SPARE</v>
      </c>
      <c r="L1311" s="475"/>
      <c r="M1311" s="476" t="str">
        <f>IF($J1311&lt;&gt;"",IF(VLOOKUP($J1311,INSTRUMENT_LIST!$L$10:$R$716,3,FALSE)=0,"",VLOOKUP($J1311,INSTRUMENT_LIST!$L$10:$R$716,3,FALSE)),"")</f>
        <v/>
      </c>
      <c r="N1311" s="476" t="str">
        <f>IF($J1311&lt;&gt;"",IF(VLOOKUP($J1311,INSTRUMENT_LIST!$L$10:$R$716,4,FALSE)=0,"",VLOOKUP($J1311,INSTRUMENT_LIST!$L$10:$R$716,4,FALSE)),"")&amp;" "&amp;IF($J1311&lt;&gt;"",IF(VLOOKUP($J1311,INSTRUMENT_LIST!$L$10:$R$716,5,FALSE)=0,"",SUBSTITUTE(VLOOKUP($J1311,INSTRUMENT_LIST!$L$10:$R$716,5,FALSE),"LOCAL CONTROL STATION","LCS")),"")</f>
        <v xml:space="preserve"> </v>
      </c>
      <c r="O1311" s="476" t="str">
        <f>IF($J1311&lt;&gt;"",IF(VLOOKUP($J1311,INSTRUMENT_LIST!$L$10:$R$716,6,FALSE)=0,"",VLOOKUP($J1311,INSTRUMENT_LIST!$L$10:$R$716,6,FALSE)),"")</f>
        <v/>
      </c>
      <c r="P1311" s="476" t="str">
        <f>IF($J1311&lt;&gt;"",IF(VLOOKUP($J1311,INSTRUMENT_LIST!$L$10:$R$716,7,FALSE)=0,"",VLOOKUP($J1311,INSTRUMENT_LIST!$L$10:$R$716,7,FALSE)),"")</f>
        <v/>
      </c>
      <c r="Q1311" s="476" t="str">
        <f t="shared" si="475"/>
        <v xml:space="preserve">  </v>
      </c>
      <c r="R1311" s="476"/>
      <c r="S1311" s="476"/>
      <c r="T1311" s="476"/>
      <c r="U1311" s="476"/>
      <c r="V1311" s="476"/>
      <c r="W1311" s="476"/>
      <c r="X1311" s="476"/>
      <c r="Y1311" s="476"/>
      <c r="Z1311" s="476"/>
      <c r="AA1311" s="476"/>
      <c r="AB1311" s="477" t="str">
        <f t="shared" si="472"/>
        <v>DO_1607.06</v>
      </c>
      <c r="AC1311" s="474"/>
      <c r="AD1311" s="474"/>
      <c r="AE1311" s="478" t="str">
        <f t="shared" si="473"/>
        <v>SL3-BC-RCP1</v>
      </c>
    </row>
    <row r="1312" spans="1:31" s="479" customFormat="1" ht="15" customHeight="1" x14ac:dyDescent="0.25">
      <c r="A1312" s="510" t="s">
        <v>9</v>
      </c>
      <c r="B1312" s="515" t="s">
        <v>76</v>
      </c>
      <c r="C1312" s="471">
        <v>16</v>
      </c>
      <c r="D1312" s="472" t="str">
        <f t="shared" si="474"/>
        <v>07</v>
      </c>
      <c r="E1312" s="472" t="s">
        <v>680</v>
      </c>
      <c r="F1312" s="473" t="str">
        <f>IFERROR(CONCATENATE(VLOOKUP(G1312,'LOOK-UP TABLES'!$E$9:$J$32,5,FALSE),C1312,D1312,VLOOKUP(G1312,'LOOK-UP TABLES'!$E$9:$J$32,6,FALSE),E1312),"")</f>
        <v>O_1607-07</v>
      </c>
      <c r="G1312" s="473" t="s">
        <v>1019</v>
      </c>
      <c r="H1312" s="474" t="str">
        <f>IFERROR(VLOOKUP(G1312,'LOOK-UP TABLES'!$E$9:$J$32,2,FALSE),"")</f>
        <v>DO</v>
      </c>
      <c r="I1312" s="473" t="str">
        <f>IFERROR(VLOOKUP(G1312,'LOOK-UP TABLES'!$E$9:$J$32,3,FALSE),"")</f>
        <v>120V</v>
      </c>
      <c r="J1312" s="493"/>
      <c r="K1312" s="474" t="str">
        <f t="shared" si="471"/>
        <v>SPARE</v>
      </c>
      <c r="L1312" s="475"/>
      <c r="M1312" s="476" t="str">
        <f>IF($J1312&lt;&gt;"",IF(VLOOKUP($J1312,INSTRUMENT_LIST!$L$10:$R$716,3,FALSE)=0,"",VLOOKUP($J1312,INSTRUMENT_LIST!$L$10:$R$716,3,FALSE)),"")</f>
        <v/>
      </c>
      <c r="N1312" s="476" t="str">
        <f>IF($J1312&lt;&gt;"",IF(VLOOKUP($J1312,INSTRUMENT_LIST!$L$10:$R$716,4,FALSE)=0,"",VLOOKUP($J1312,INSTRUMENT_LIST!$L$10:$R$716,4,FALSE)),"")&amp;" "&amp;IF($J1312&lt;&gt;"",IF(VLOOKUP($J1312,INSTRUMENT_LIST!$L$10:$R$716,5,FALSE)=0,"",SUBSTITUTE(VLOOKUP($J1312,INSTRUMENT_LIST!$L$10:$R$716,5,FALSE),"LOCAL CONTROL STATION","LCS")),"")</f>
        <v xml:space="preserve"> </v>
      </c>
      <c r="O1312" s="476" t="str">
        <f>IF($J1312&lt;&gt;"",IF(VLOOKUP($J1312,INSTRUMENT_LIST!$L$10:$R$716,6,FALSE)=0,"",VLOOKUP($J1312,INSTRUMENT_LIST!$L$10:$R$716,6,FALSE)),"")</f>
        <v/>
      </c>
      <c r="P1312" s="476" t="str">
        <f>IF($J1312&lt;&gt;"",IF(VLOOKUP($J1312,INSTRUMENT_LIST!$L$10:$R$716,7,FALSE)=0,"",VLOOKUP($J1312,INSTRUMENT_LIST!$L$10:$R$716,7,FALSE)),"")</f>
        <v/>
      </c>
      <c r="Q1312" s="476" t="str">
        <f t="shared" si="475"/>
        <v xml:space="preserve">  </v>
      </c>
      <c r="R1312" s="476"/>
      <c r="S1312" s="476"/>
      <c r="T1312" s="476"/>
      <c r="U1312" s="476"/>
      <c r="V1312" s="476"/>
      <c r="W1312" s="476"/>
      <c r="X1312" s="476"/>
      <c r="Y1312" s="476"/>
      <c r="Z1312" s="476"/>
      <c r="AA1312" s="476"/>
      <c r="AB1312" s="477" t="str">
        <f t="shared" si="472"/>
        <v>DO_1607.07</v>
      </c>
      <c r="AC1312" s="474"/>
      <c r="AD1312" s="474"/>
      <c r="AE1312" s="478" t="str">
        <f t="shared" si="473"/>
        <v>SL3-BC-RCP1</v>
      </c>
    </row>
    <row r="1313" spans="1:31" s="479" customFormat="1" ht="15" customHeight="1" x14ac:dyDescent="0.25">
      <c r="A1313" s="510" t="s">
        <v>9</v>
      </c>
      <c r="B1313" s="515" t="s">
        <v>76</v>
      </c>
      <c r="C1313" s="471">
        <v>16</v>
      </c>
      <c r="D1313" s="472" t="str">
        <f t="shared" si="474"/>
        <v>07</v>
      </c>
      <c r="E1313" s="472" t="s">
        <v>682</v>
      </c>
      <c r="F1313" s="473" t="str">
        <f>IFERROR(CONCATENATE(VLOOKUP(G1313,'LOOK-UP TABLES'!$E$9:$J$32,5,FALSE),C1313,D1313,VLOOKUP(G1313,'LOOK-UP TABLES'!$E$9:$J$32,6,FALSE),E1313),"")</f>
        <v>O_1607-08</v>
      </c>
      <c r="G1313" s="473" t="s">
        <v>1019</v>
      </c>
      <c r="H1313" s="474" t="str">
        <f>IFERROR(VLOOKUP(G1313,'LOOK-UP TABLES'!$E$9:$J$32,2,FALSE),"")</f>
        <v>DO</v>
      </c>
      <c r="I1313" s="473" t="str">
        <f>IFERROR(VLOOKUP(G1313,'LOOK-UP TABLES'!$E$9:$J$32,3,FALSE),"")</f>
        <v>120V</v>
      </c>
      <c r="J1313" s="297"/>
      <c r="K1313" s="474" t="str">
        <f t="shared" si="471"/>
        <v>SPARE</v>
      </c>
      <c r="L1313" s="475"/>
      <c r="M1313" s="476" t="str">
        <f>IF($J1313&lt;&gt;"",IF(VLOOKUP($J1313,INSTRUMENT_LIST!$L$10:$R$716,3,FALSE)=0,"",VLOOKUP($J1313,INSTRUMENT_LIST!$L$10:$R$716,3,FALSE)),"")</f>
        <v/>
      </c>
      <c r="N1313" s="476" t="str">
        <f>IF($J1313&lt;&gt;"",IF(VLOOKUP($J1313,INSTRUMENT_LIST!$L$10:$R$716,4,FALSE)=0,"",VLOOKUP($J1313,INSTRUMENT_LIST!$L$10:$R$716,4,FALSE)),"")&amp;" "&amp;IF($J1313&lt;&gt;"",IF(VLOOKUP($J1313,INSTRUMENT_LIST!$L$10:$R$716,5,FALSE)=0,"",SUBSTITUTE(VLOOKUP($J1313,INSTRUMENT_LIST!$L$10:$R$716,5,FALSE),"LOCAL CONTROL STATION","LCS")),"")</f>
        <v xml:space="preserve"> </v>
      </c>
      <c r="O1313" s="476" t="str">
        <f>IF($J1313&lt;&gt;"",IF(VLOOKUP($J1313,INSTRUMENT_LIST!$L$10:$R$716,6,FALSE)=0,"",VLOOKUP($J1313,INSTRUMENT_LIST!$L$10:$R$716,6,FALSE)),"")</f>
        <v/>
      </c>
      <c r="P1313" s="476" t="str">
        <f>IF($J1313&lt;&gt;"",IF(VLOOKUP($J1313,INSTRUMENT_LIST!$L$10:$R$716,7,FALSE)=0,"",VLOOKUP($J1313,INSTRUMENT_LIST!$L$10:$R$716,7,FALSE)),"")</f>
        <v/>
      </c>
      <c r="Q1313" s="476" t="str">
        <f t="shared" si="475"/>
        <v xml:space="preserve">  </v>
      </c>
      <c r="R1313" s="476"/>
      <c r="S1313" s="476"/>
      <c r="T1313" s="476"/>
      <c r="U1313" s="476"/>
      <c r="V1313" s="476"/>
      <c r="W1313" s="476"/>
      <c r="X1313" s="476"/>
      <c r="Y1313" s="476"/>
      <c r="Z1313" s="476"/>
      <c r="AA1313" s="476"/>
      <c r="AB1313" s="477" t="str">
        <f t="shared" si="472"/>
        <v>DO_1607.08</v>
      </c>
      <c r="AC1313" s="474"/>
      <c r="AD1313" s="474"/>
      <c r="AE1313" s="478" t="str">
        <f t="shared" si="473"/>
        <v>SL3-BC-RCP1</v>
      </c>
    </row>
    <row r="1314" spans="1:31" s="479" customFormat="1" ht="15" customHeight="1" x14ac:dyDescent="0.25">
      <c r="A1314" s="510" t="s">
        <v>9</v>
      </c>
      <c r="B1314" s="515" t="s">
        <v>76</v>
      </c>
      <c r="C1314" s="471">
        <v>16</v>
      </c>
      <c r="D1314" s="472" t="str">
        <f t="shared" si="474"/>
        <v>07</v>
      </c>
      <c r="E1314" s="472" t="s">
        <v>683</v>
      </c>
      <c r="F1314" s="473" t="str">
        <f>IFERROR(CONCATENATE(VLOOKUP(G1314,'LOOK-UP TABLES'!$E$9:$J$32,5,FALSE),C1314,D1314,VLOOKUP(G1314,'LOOK-UP TABLES'!$E$9:$J$32,6,FALSE),E1314),"")</f>
        <v>O_1607-09</v>
      </c>
      <c r="G1314" s="473" t="s">
        <v>1019</v>
      </c>
      <c r="H1314" s="474" t="str">
        <f>IFERROR(VLOOKUP(G1314,'LOOK-UP TABLES'!$E$9:$J$32,2,FALSE),"")</f>
        <v>DO</v>
      </c>
      <c r="I1314" s="473" t="str">
        <f>IFERROR(VLOOKUP(G1314,'LOOK-UP TABLES'!$E$9:$J$32,3,FALSE),"")</f>
        <v>120V</v>
      </c>
      <c r="J1314" s="297"/>
      <c r="K1314" s="474" t="str">
        <f t="shared" si="471"/>
        <v>SPARE</v>
      </c>
      <c r="L1314" s="475"/>
      <c r="M1314" s="476" t="str">
        <f>IF($J1314&lt;&gt;"",IF(VLOOKUP($J1314,INSTRUMENT_LIST!$L$10:$R$716,3,FALSE)=0,"",VLOOKUP($J1314,INSTRUMENT_LIST!$L$10:$R$716,3,FALSE)),"")</f>
        <v/>
      </c>
      <c r="N1314" s="476" t="str">
        <f>IF($J1314&lt;&gt;"",IF(VLOOKUP($J1314,INSTRUMENT_LIST!$L$10:$R$716,4,FALSE)=0,"",VLOOKUP($J1314,INSTRUMENT_LIST!$L$10:$R$716,4,FALSE)),"")&amp;" "&amp;IF($J1314&lt;&gt;"",IF(VLOOKUP($J1314,INSTRUMENT_LIST!$L$10:$R$716,5,FALSE)=0,"",SUBSTITUTE(VLOOKUP($J1314,INSTRUMENT_LIST!$L$10:$R$716,5,FALSE),"LOCAL CONTROL STATION","LCS")),"")</f>
        <v xml:space="preserve"> </v>
      </c>
      <c r="O1314" s="476" t="str">
        <f>IF($J1314&lt;&gt;"",IF(VLOOKUP($J1314,INSTRUMENT_LIST!$L$10:$R$716,6,FALSE)=0,"",VLOOKUP($J1314,INSTRUMENT_LIST!$L$10:$R$716,6,FALSE)),"")</f>
        <v/>
      </c>
      <c r="P1314" s="476" t="str">
        <f>IF($J1314&lt;&gt;"",IF(VLOOKUP($J1314,INSTRUMENT_LIST!$L$10:$R$716,7,FALSE)=0,"",VLOOKUP($J1314,INSTRUMENT_LIST!$L$10:$R$716,7,FALSE)),"")</f>
        <v/>
      </c>
      <c r="Q1314" s="476" t="str">
        <f t="shared" si="475"/>
        <v xml:space="preserve">  </v>
      </c>
      <c r="R1314" s="476"/>
      <c r="S1314" s="476"/>
      <c r="T1314" s="476"/>
      <c r="U1314" s="476"/>
      <c r="V1314" s="476"/>
      <c r="W1314" s="476"/>
      <c r="X1314" s="476"/>
      <c r="Y1314" s="476"/>
      <c r="Z1314" s="476"/>
      <c r="AA1314" s="476"/>
      <c r="AB1314" s="477" t="str">
        <f t="shared" si="472"/>
        <v>DO_1607.09</v>
      </c>
      <c r="AC1314" s="474"/>
      <c r="AD1314" s="474"/>
      <c r="AE1314" s="478" t="str">
        <f t="shared" si="473"/>
        <v>SL3-BC-RCP1</v>
      </c>
    </row>
    <row r="1315" spans="1:31" s="479" customFormat="1" ht="15" customHeight="1" x14ac:dyDescent="0.25">
      <c r="A1315" s="510" t="s">
        <v>9</v>
      </c>
      <c r="B1315" s="515" t="s">
        <v>76</v>
      </c>
      <c r="C1315" s="471">
        <v>16</v>
      </c>
      <c r="D1315" s="472" t="str">
        <f t="shared" si="474"/>
        <v>07</v>
      </c>
      <c r="E1315" s="472" t="s">
        <v>582</v>
      </c>
      <c r="F1315" s="473" t="str">
        <f>IFERROR(CONCATENATE(VLOOKUP(G1315,'LOOK-UP TABLES'!$E$9:$J$32,5,FALSE),C1315,D1315,VLOOKUP(G1315,'LOOK-UP TABLES'!$E$9:$J$32,6,FALSE),E1315),"")</f>
        <v>O_1607-10</v>
      </c>
      <c r="G1315" s="473" t="s">
        <v>1019</v>
      </c>
      <c r="H1315" s="474" t="str">
        <f>IFERROR(VLOOKUP(G1315,'LOOK-UP TABLES'!$E$9:$J$32,2,FALSE),"")</f>
        <v>DO</v>
      </c>
      <c r="I1315" s="473" t="str">
        <f>IFERROR(VLOOKUP(G1315,'LOOK-UP TABLES'!$E$9:$J$32,3,FALSE),"")</f>
        <v>120V</v>
      </c>
      <c r="J1315" s="297"/>
      <c r="K1315" s="474" t="str">
        <f t="shared" si="471"/>
        <v>SPARE</v>
      </c>
      <c r="L1315" s="475"/>
      <c r="M1315" s="476" t="str">
        <f>IF($J1315&lt;&gt;"",IF(VLOOKUP($J1315,INSTRUMENT_LIST!$L$10:$R$716,3,FALSE)=0,"",VLOOKUP($J1315,INSTRUMENT_LIST!$L$10:$R$716,3,FALSE)),"")</f>
        <v/>
      </c>
      <c r="N1315" s="476" t="str">
        <f>IF($J1315&lt;&gt;"",IF(VLOOKUP($J1315,INSTRUMENT_LIST!$L$10:$R$716,4,FALSE)=0,"",VLOOKUP($J1315,INSTRUMENT_LIST!$L$10:$R$716,4,FALSE)),"")&amp;" "&amp;IF($J1315&lt;&gt;"",IF(VLOOKUP($J1315,INSTRUMENT_LIST!$L$10:$R$716,5,FALSE)=0,"",SUBSTITUTE(VLOOKUP($J1315,INSTRUMENT_LIST!$L$10:$R$716,5,FALSE),"LOCAL CONTROL STATION","LCS")),"")</f>
        <v xml:space="preserve"> </v>
      </c>
      <c r="O1315" s="476" t="str">
        <f>IF($J1315&lt;&gt;"",IF(VLOOKUP($J1315,INSTRUMENT_LIST!$L$10:$R$716,6,FALSE)=0,"",VLOOKUP($J1315,INSTRUMENT_LIST!$L$10:$R$716,6,FALSE)),"")</f>
        <v/>
      </c>
      <c r="P1315" s="476" t="str">
        <f>IF($J1315&lt;&gt;"",IF(VLOOKUP($J1315,INSTRUMENT_LIST!$L$10:$R$716,7,FALSE)=0,"",VLOOKUP($J1315,INSTRUMENT_LIST!$L$10:$R$716,7,FALSE)),"")</f>
        <v/>
      </c>
      <c r="Q1315" s="476" t="str">
        <f t="shared" si="475"/>
        <v xml:space="preserve">  </v>
      </c>
      <c r="R1315" s="476"/>
      <c r="S1315" s="476"/>
      <c r="T1315" s="476"/>
      <c r="U1315" s="476"/>
      <c r="V1315" s="476"/>
      <c r="W1315" s="476"/>
      <c r="X1315" s="476"/>
      <c r="Y1315" s="476"/>
      <c r="Z1315" s="476"/>
      <c r="AA1315" s="476"/>
      <c r="AB1315" s="477" t="str">
        <f t="shared" si="472"/>
        <v>DO_1607.10</v>
      </c>
      <c r="AC1315" s="474"/>
      <c r="AD1315" s="474"/>
      <c r="AE1315" s="478" t="str">
        <f t="shared" si="473"/>
        <v>SL3-BC-RCP1</v>
      </c>
    </row>
    <row r="1316" spans="1:31" s="479" customFormat="1" ht="15" customHeight="1" x14ac:dyDescent="0.25">
      <c r="A1316" s="510" t="s">
        <v>9</v>
      </c>
      <c r="B1316" s="515" t="s">
        <v>76</v>
      </c>
      <c r="C1316" s="471">
        <v>16</v>
      </c>
      <c r="D1316" s="472" t="str">
        <f t="shared" si="474"/>
        <v>07</v>
      </c>
      <c r="E1316" s="472" t="s">
        <v>392</v>
      </c>
      <c r="F1316" s="473" t="str">
        <f>IFERROR(CONCATENATE(VLOOKUP(G1316,'LOOK-UP TABLES'!$E$9:$J$32,5,FALSE),C1316,D1316,VLOOKUP(G1316,'LOOK-UP TABLES'!$E$9:$J$32,6,FALSE),E1316),"")</f>
        <v>O_1607-11</v>
      </c>
      <c r="G1316" s="473" t="s">
        <v>1019</v>
      </c>
      <c r="H1316" s="474" t="str">
        <f>IFERROR(VLOOKUP(G1316,'LOOK-UP TABLES'!$E$9:$J$32,2,FALSE),"")</f>
        <v>DO</v>
      </c>
      <c r="I1316" s="473" t="str">
        <f>IFERROR(VLOOKUP(G1316,'LOOK-UP TABLES'!$E$9:$J$32,3,FALSE),"")</f>
        <v>120V</v>
      </c>
      <c r="J1316" s="297"/>
      <c r="K1316" s="474" t="str">
        <f t="shared" si="471"/>
        <v>SPARE</v>
      </c>
      <c r="L1316" s="475"/>
      <c r="M1316" s="476" t="str">
        <f>IF($J1316&lt;&gt;"",IF(VLOOKUP($J1316,INSTRUMENT_LIST!$L$10:$R$716,3,FALSE)=0,"",VLOOKUP($J1316,INSTRUMENT_LIST!$L$10:$R$716,3,FALSE)),"")</f>
        <v/>
      </c>
      <c r="N1316" s="476" t="str">
        <f>IF($J1316&lt;&gt;"",IF(VLOOKUP($J1316,INSTRUMENT_LIST!$L$10:$R$716,4,FALSE)=0,"",VLOOKUP($J1316,INSTRUMENT_LIST!$L$10:$R$716,4,FALSE)),"")&amp;" "&amp;IF($J1316&lt;&gt;"",IF(VLOOKUP($J1316,INSTRUMENT_LIST!$L$10:$R$716,5,FALSE)=0,"",SUBSTITUTE(VLOOKUP($J1316,INSTRUMENT_LIST!$L$10:$R$716,5,FALSE),"LOCAL CONTROL STATION","LCS")),"")</f>
        <v xml:space="preserve"> </v>
      </c>
      <c r="O1316" s="476" t="str">
        <f>IF($J1316&lt;&gt;"",IF(VLOOKUP($J1316,INSTRUMENT_LIST!$L$10:$R$716,6,FALSE)=0,"",VLOOKUP($J1316,INSTRUMENT_LIST!$L$10:$R$716,6,FALSE)),"")</f>
        <v/>
      </c>
      <c r="P1316" s="476" t="str">
        <f>IF($J1316&lt;&gt;"",IF(VLOOKUP($J1316,INSTRUMENT_LIST!$L$10:$R$716,7,FALSE)=0,"",VLOOKUP($J1316,INSTRUMENT_LIST!$L$10:$R$716,7,FALSE)),"")</f>
        <v/>
      </c>
      <c r="Q1316" s="476" t="str">
        <f t="shared" si="475"/>
        <v xml:space="preserve">  </v>
      </c>
      <c r="R1316" s="476"/>
      <c r="S1316" s="476"/>
      <c r="T1316" s="476"/>
      <c r="U1316" s="476"/>
      <c r="V1316" s="476"/>
      <c r="W1316" s="476"/>
      <c r="X1316" s="476"/>
      <c r="Y1316" s="476"/>
      <c r="Z1316" s="476"/>
      <c r="AA1316" s="476"/>
      <c r="AB1316" s="477" t="str">
        <f t="shared" si="472"/>
        <v>DO_1607.11</v>
      </c>
      <c r="AC1316" s="474"/>
      <c r="AD1316" s="474"/>
      <c r="AE1316" s="478" t="str">
        <f t="shared" si="473"/>
        <v>SL3-BC-RCP1</v>
      </c>
    </row>
    <row r="1317" spans="1:31" s="479" customFormat="1" ht="15" customHeight="1" x14ac:dyDescent="0.25">
      <c r="A1317" s="510" t="s">
        <v>9</v>
      </c>
      <c r="B1317" s="515" t="s">
        <v>76</v>
      </c>
      <c r="C1317" s="471">
        <v>16</v>
      </c>
      <c r="D1317" s="472" t="str">
        <f t="shared" si="474"/>
        <v>07</v>
      </c>
      <c r="E1317" s="472" t="s">
        <v>396</v>
      </c>
      <c r="F1317" s="473" t="str">
        <f>IFERROR(CONCATENATE(VLOOKUP(G1317,'LOOK-UP TABLES'!$E$9:$J$32,5,FALSE),C1317,D1317,VLOOKUP(G1317,'LOOK-UP TABLES'!$E$9:$J$32,6,FALSE),E1317),"")</f>
        <v>O_1607-12</v>
      </c>
      <c r="G1317" s="473" t="s">
        <v>1019</v>
      </c>
      <c r="H1317" s="474" t="str">
        <f>IFERROR(VLOOKUP(G1317,'LOOK-UP TABLES'!$E$9:$J$32,2,FALSE),"")</f>
        <v>DO</v>
      </c>
      <c r="I1317" s="473" t="str">
        <f>IFERROR(VLOOKUP(G1317,'LOOK-UP TABLES'!$E$9:$J$32,3,FALSE),"")</f>
        <v>120V</v>
      </c>
      <c r="J1317" s="297"/>
      <c r="K1317" s="474" t="str">
        <f t="shared" si="471"/>
        <v>SPARE</v>
      </c>
      <c r="L1317" s="475"/>
      <c r="M1317" s="476" t="str">
        <f>IF($J1317&lt;&gt;"",IF(VLOOKUP($J1317,INSTRUMENT_LIST!$L$10:$R$716,3,FALSE)=0,"",VLOOKUP($J1317,INSTRUMENT_LIST!$L$10:$R$716,3,FALSE)),"")</f>
        <v/>
      </c>
      <c r="N1317" s="476" t="str">
        <f>IF($J1317&lt;&gt;"",IF(VLOOKUP($J1317,INSTRUMENT_LIST!$L$10:$R$716,4,FALSE)=0,"",VLOOKUP($J1317,INSTRUMENT_LIST!$L$10:$R$716,4,FALSE)),"")&amp;" "&amp;IF($J1317&lt;&gt;"",IF(VLOOKUP($J1317,INSTRUMENT_LIST!$L$10:$R$716,5,FALSE)=0,"",SUBSTITUTE(VLOOKUP($J1317,INSTRUMENT_LIST!$L$10:$R$716,5,FALSE),"LOCAL CONTROL STATION","LCS")),"")</f>
        <v xml:space="preserve"> </v>
      </c>
      <c r="O1317" s="476" t="str">
        <f>IF($J1317&lt;&gt;"",IF(VLOOKUP($J1317,INSTRUMENT_LIST!$L$10:$R$716,6,FALSE)=0,"",VLOOKUP($J1317,INSTRUMENT_LIST!$L$10:$R$716,6,FALSE)),"")</f>
        <v/>
      </c>
      <c r="P1317" s="476" t="str">
        <f>IF($J1317&lt;&gt;"",IF(VLOOKUP($J1317,INSTRUMENT_LIST!$L$10:$R$716,7,FALSE)=0,"",VLOOKUP($J1317,INSTRUMENT_LIST!$L$10:$R$716,7,FALSE)),"")</f>
        <v/>
      </c>
      <c r="Q1317" s="476" t="str">
        <f t="shared" si="475"/>
        <v xml:space="preserve">  </v>
      </c>
      <c r="R1317" s="476"/>
      <c r="S1317" s="476"/>
      <c r="T1317" s="476"/>
      <c r="U1317" s="476"/>
      <c r="V1317" s="476"/>
      <c r="W1317" s="476"/>
      <c r="X1317" s="476"/>
      <c r="Y1317" s="476"/>
      <c r="Z1317" s="476"/>
      <c r="AA1317" s="476"/>
      <c r="AB1317" s="477" t="str">
        <f t="shared" si="472"/>
        <v>DO_1607.12</v>
      </c>
      <c r="AC1317" s="474"/>
      <c r="AD1317" s="474"/>
      <c r="AE1317" s="478" t="str">
        <f t="shared" si="473"/>
        <v>SL3-BC-RCP1</v>
      </c>
    </row>
    <row r="1318" spans="1:31" s="479" customFormat="1" ht="15" customHeight="1" x14ac:dyDescent="0.25">
      <c r="A1318" s="510" t="s">
        <v>9</v>
      </c>
      <c r="B1318" s="515" t="s">
        <v>76</v>
      </c>
      <c r="C1318" s="471">
        <v>16</v>
      </c>
      <c r="D1318" s="472" t="str">
        <f t="shared" si="474"/>
        <v>07</v>
      </c>
      <c r="E1318" s="472" t="s">
        <v>586</v>
      </c>
      <c r="F1318" s="473" t="str">
        <f>IFERROR(CONCATENATE(VLOOKUP(G1318,'LOOK-UP TABLES'!$E$9:$J$32,5,FALSE),C1318,D1318,VLOOKUP(G1318,'LOOK-UP TABLES'!$E$9:$J$32,6,FALSE),E1318),"")</f>
        <v>O_1607-13</v>
      </c>
      <c r="G1318" s="473" t="s">
        <v>1019</v>
      </c>
      <c r="H1318" s="474" t="str">
        <f>IFERROR(VLOOKUP(G1318,'LOOK-UP TABLES'!$E$9:$J$32,2,FALSE),"")</f>
        <v>DO</v>
      </c>
      <c r="I1318" s="473" t="str">
        <f>IFERROR(VLOOKUP(G1318,'LOOK-UP TABLES'!$E$9:$J$32,3,FALSE),"")</f>
        <v>120V</v>
      </c>
      <c r="J1318" s="297"/>
      <c r="K1318" s="474" t="str">
        <f t="shared" si="471"/>
        <v>SPARE</v>
      </c>
      <c r="L1318" s="475"/>
      <c r="M1318" s="476" t="str">
        <f>IF($J1318&lt;&gt;"",IF(VLOOKUP($J1318,INSTRUMENT_LIST!$L$10:$R$716,3,FALSE)=0,"",VLOOKUP($J1318,INSTRUMENT_LIST!$L$10:$R$716,3,FALSE)),"")</f>
        <v/>
      </c>
      <c r="N1318" s="476" t="str">
        <f>IF($J1318&lt;&gt;"",IF(VLOOKUP($J1318,INSTRUMENT_LIST!$L$10:$R$716,4,FALSE)=0,"",VLOOKUP($J1318,INSTRUMENT_LIST!$L$10:$R$716,4,FALSE)),"")&amp;" "&amp;IF($J1318&lt;&gt;"",IF(VLOOKUP($J1318,INSTRUMENT_LIST!$L$10:$R$716,5,FALSE)=0,"",SUBSTITUTE(VLOOKUP($J1318,INSTRUMENT_LIST!$L$10:$R$716,5,FALSE),"LOCAL CONTROL STATION","LCS")),"")</f>
        <v xml:space="preserve"> </v>
      </c>
      <c r="O1318" s="476" t="str">
        <f>IF($J1318&lt;&gt;"",IF(VLOOKUP($J1318,INSTRUMENT_LIST!$L$10:$R$716,6,FALSE)=0,"",VLOOKUP($J1318,INSTRUMENT_LIST!$L$10:$R$716,6,FALSE)),"")</f>
        <v/>
      </c>
      <c r="P1318" s="476" t="str">
        <f>IF($J1318&lt;&gt;"",IF(VLOOKUP($J1318,INSTRUMENT_LIST!$L$10:$R$716,7,FALSE)=0,"",VLOOKUP($J1318,INSTRUMENT_LIST!$L$10:$R$716,7,FALSE)),"")</f>
        <v/>
      </c>
      <c r="Q1318" s="476" t="str">
        <f t="shared" si="475"/>
        <v xml:space="preserve">  </v>
      </c>
      <c r="R1318" s="476"/>
      <c r="S1318" s="476"/>
      <c r="T1318" s="476"/>
      <c r="U1318" s="476"/>
      <c r="V1318" s="476"/>
      <c r="W1318" s="476"/>
      <c r="X1318" s="476"/>
      <c r="Y1318" s="476"/>
      <c r="Z1318" s="476"/>
      <c r="AA1318" s="476"/>
      <c r="AB1318" s="477" t="str">
        <f t="shared" si="472"/>
        <v>DO_1607.13</v>
      </c>
      <c r="AC1318" s="474"/>
      <c r="AD1318" s="474"/>
      <c r="AE1318" s="478" t="str">
        <f t="shared" si="473"/>
        <v>SL3-BC-RCP1</v>
      </c>
    </row>
    <row r="1319" spans="1:31" s="479" customFormat="1" ht="15" customHeight="1" x14ac:dyDescent="0.25">
      <c r="A1319" s="510" t="s">
        <v>9</v>
      </c>
      <c r="B1319" s="515" t="s">
        <v>76</v>
      </c>
      <c r="C1319" s="471">
        <v>16</v>
      </c>
      <c r="D1319" s="472" t="str">
        <f t="shared" si="474"/>
        <v>07</v>
      </c>
      <c r="E1319" s="472" t="s">
        <v>589</v>
      </c>
      <c r="F1319" s="473" t="str">
        <f>IFERROR(CONCATENATE(VLOOKUP(G1319,'LOOK-UP TABLES'!$E$9:$J$32,5,FALSE),C1319,D1319,VLOOKUP(G1319,'LOOK-UP TABLES'!$E$9:$J$32,6,FALSE),E1319),"")</f>
        <v>O_1607-14</v>
      </c>
      <c r="G1319" s="473" t="s">
        <v>1019</v>
      </c>
      <c r="H1319" s="474" t="str">
        <f>IFERROR(VLOOKUP(G1319,'LOOK-UP TABLES'!$E$9:$J$32,2,FALSE),"")</f>
        <v>DO</v>
      </c>
      <c r="I1319" s="473" t="str">
        <f>IFERROR(VLOOKUP(G1319,'LOOK-UP TABLES'!$E$9:$J$32,3,FALSE),"")</f>
        <v>120V</v>
      </c>
      <c r="J1319" s="297"/>
      <c r="K1319" s="474" t="str">
        <f t="shared" si="471"/>
        <v>SPARE</v>
      </c>
      <c r="L1319" s="475"/>
      <c r="M1319" s="476" t="str">
        <f>IF($J1319&lt;&gt;"",IF(VLOOKUP($J1319,INSTRUMENT_LIST!$L$10:$R$716,3,FALSE)=0,"",VLOOKUP($J1319,INSTRUMENT_LIST!$L$10:$R$716,3,FALSE)),"")</f>
        <v/>
      </c>
      <c r="N1319" s="476" t="str">
        <f>IF($J1319&lt;&gt;"",IF(VLOOKUP($J1319,INSTRUMENT_LIST!$L$10:$R$716,4,FALSE)=0,"",VLOOKUP($J1319,INSTRUMENT_LIST!$L$10:$R$716,4,FALSE)),"")&amp;" "&amp;IF($J1319&lt;&gt;"",IF(VLOOKUP($J1319,INSTRUMENT_LIST!$L$10:$R$716,5,FALSE)=0,"",SUBSTITUTE(VLOOKUP($J1319,INSTRUMENT_LIST!$L$10:$R$716,5,FALSE),"LOCAL CONTROL STATION","LCS")),"")</f>
        <v xml:space="preserve"> </v>
      </c>
      <c r="O1319" s="476" t="str">
        <f>IF($J1319&lt;&gt;"",IF(VLOOKUP($J1319,INSTRUMENT_LIST!$L$10:$R$716,6,FALSE)=0,"",VLOOKUP($J1319,INSTRUMENT_LIST!$L$10:$R$716,6,FALSE)),"")</f>
        <v/>
      </c>
      <c r="P1319" s="476" t="str">
        <f>IF($J1319&lt;&gt;"",IF(VLOOKUP($J1319,INSTRUMENT_LIST!$L$10:$R$716,7,FALSE)=0,"",VLOOKUP($J1319,INSTRUMENT_LIST!$L$10:$R$716,7,FALSE)),"")</f>
        <v/>
      </c>
      <c r="Q1319" s="476" t="str">
        <f t="shared" si="475"/>
        <v xml:space="preserve">  </v>
      </c>
      <c r="R1319" s="476"/>
      <c r="S1319" s="476"/>
      <c r="T1319" s="476"/>
      <c r="U1319" s="476"/>
      <c r="V1319" s="476"/>
      <c r="W1319" s="476"/>
      <c r="X1319" s="476"/>
      <c r="Y1319" s="476"/>
      <c r="Z1319" s="476"/>
      <c r="AA1319" s="476"/>
      <c r="AB1319" s="477" t="str">
        <f t="shared" si="472"/>
        <v>DO_1607.14</v>
      </c>
      <c r="AC1319" s="474"/>
      <c r="AD1319" s="474"/>
      <c r="AE1319" s="478" t="str">
        <f t="shared" si="473"/>
        <v>SL3-BC-RCP1</v>
      </c>
    </row>
    <row r="1320" spans="1:31" s="479" customFormat="1" ht="15" customHeight="1" x14ac:dyDescent="0.25">
      <c r="A1320" s="510" t="s">
        <v>9</v>
      </c>
      <c r="B1320" s="515" t="s">
        <v>76</v>
      </c>
      <c r="C1320" s="471">
        <v>16</v>
      </c>
      <c r="D1320" s="472" t="str">
        <f t="shared" si="474"/>
        <v>07</v>
      </c>
      <c r="E1320" s="472" t="s">
        <v>591</v>
      </c>
      <c r="F1320" s="473" t="str">
        <f>IFERROR(CONCATENATE(VLOOKUP(G1320,'LOOK-UP TABLES'!$E$9:$J$32,5,FALSE),C1320,D1320,VLOOKUP(G1320,'LOOK-UP TABLES'!$E$9:$J$32,6,FALSE),E1320),"")</f>
        <v>O_1607-15</v>
      </c>
      <c r="G1320" s="473" t="s">
        <v>1019</v>
      </c>
      <c r="H1320" s="474" t="str">
        <f>IFERROR(VLOOKUP(G1320,'LOOK-UP TABLES'!$E$9:$J$32,2,FALSE),"")</f>
        <v>DO</v>
      </c>
      <c r="I1320" s="473" t="str">
        <f>IFERROR(VLOOKUP(G1320,'LOOK-UP TABLES'!$E$9:$J$32,3,FALSE),"")</f>
        <v>120V</v>
      </c>
      <c r="J1320" s="297"/>
      <c r="K1320" s="474" t="str">
        <f t="shared" si="471"/>
        <v>SPARE</v>
      </c>
      <c r="L1320" s="475"/>
      <c r="M1320" s="476" t="str">
        <f>IF($J1320&lt;&gt;"",IF(VLOOKUP($J1320,INSTRUMENT_LIST!$L$10:$R$716,3,FALSE)=0,"",VLOOKUP($J1320,INSTRUMENT_LIST!$L$10:$R$716,3,FALSE)),"")</f>
        <v/>
      </c>
      <c r="N1320" s="476" t="str">
        <f>IF($J1320&lt;&gt;"",IF(VLOOKUP($J1320,INSTRUMENT_LIST!$L$10:$R$716,4,FALSE)=0,"",VLOOKUP($J1320,INSTRUMENT_LIST!$L$10:$R$716,4,FALSE)),"")&amp;" "&amp;IF($J1320&lt;&gt;"",IF(VLOOKUP($J1320,INSTRUMENT_LIST!$L$10:$R$716,5,FALSE)=0,"",SUBSTITUTE(VLOOKUP($J1320,INSTRUMENT_LIST!$L$10:$R$716,5,FALSE),"LOCAL CONTROL STATION","LCS")),"")</f>
        <v xml:space="preserve"> </v>
      </c>
      <c r="O1320" s="476" t="str">
        <f>IF($J1320&lt;&gt;"",IF(VLOOKUP($J1320,INSTRUMENT_LIST!$L$10:$R$716,6,FALSE)=0,"",VLOOKUP($J1320,INSTRUMENT_LIST!$L$10:$R$716,6,FALSE)),"")</f>
        <v/>
      </c>
      <c r="P1320" s="476" t="str">
        <f>IF($J1320&lt;&gt;"",IF(VLOOKUP($J1320,INSTRUMENT_LIST!$L$10:$R$716,7,FALSE)=0,"",VLOOKUP($J1320,INSTRUMENT_LIST!$L$10:$R$716,7,FALSE)),"")</f>
        <v/>
      </c>
      <c r="Q1320" s="476" t="str">
        <f t="shared" si="475"/>
        <v xml:space="preserve">  </v>
      </c>
      <c r="R1320" s="476"/>
      <c r="S1320" s="476"/>
      <c r="T1320" s="476"/>
      <c r="U1320" s="476"/>
      <c r="V1320" s="476"/>
      <c r="W1320" s="476"/>
      <c r="X1320" s="476"/>
      <c r="Y1320" s="476"/>
      <c r="Z1320" s="476"/>
      <c r="AA1320" s="476"/>
      <c r="AB1320" s="477" t="str">
        <f t="shared" si="472"/>
        <v>DO_1607.15</v>
      </c>
      <c r="AC1320" s="474"/>
      <c r="AD1320" s="474"/>
      <c r="AE1320" s="478" t="str">
        <f t="shared" si="473"/>
        <v>SL3-BC-RCP1</v>
      </c>
    </row>
    <row r="1321" spans="1:31" s="479" customFormat="1" ht="15" customHeight="1" x14ac:dyDescent="0.25">
      <c r="A1321" s="496" t="s">
        <v>9</v>
      </c>
      <c r="B1321" s="497" t="s">
        <v>76</v>
      </c>
      <c r="C1321" s="504">
        <v>16</v>
      </c>
      <c r="D1321" s="499" t="s">
        <v>680</v>
      </c>
      <c r="E1321" s="500"/>
      <c r="F1321" s="500"/>
      <c r="G1321" s="500" t="s">
        <v>1028</v>
      </c>
      <c r="H1321" s="501"/>
      <c r="I1321" s="500"/>
      <c r="J1321" s="502"/>
      <c r="K1321" s="525"/>
      <c r="L1321" s="503"/>
      <c r="M1321" s="501"/>
      <c r="N1321" s="501"/>
      <c r="O1321" s="500"/>
      <c r="P1321" s="500"/>
      <c r="Q1321" s="500"/>
      <c r="R1321" s="500"/>
      <c r="S1321" s="500"/>
      <c r="T1321" s="500"/>
      <c r="U1321" s="500"/>
      <c r="V1321" s="500"/>
      <c r="W1321" s="500"/>
      <c r="X1321" s="500"/>
      <c r="Y1321" s="500"/>
      <c r="Z1321" s="500"/>
      <c r="AA1321" s="500"/>
      <c r="AB1321" s="500"/>
      <c r="AC1321" s="504"/>
      <c r="AD1321" s="505"/>
      <c r="AE1321" s="478" t="str">
        <f t="shared" si="473"/>
        <v>SL3-BC-RCP1</v>
      </c>
    </row>
    <row r="1322" spans="1:31" ht="15" customHeight="1" x14ac:dyDescent="0.25">
      <c r="A1322" s="73"/>
      <c r="B1322" s="266"/>
      <c r="C1322" s="267"/>
      <c r="D1322" s="268"/>
      <c r="E1322" s="269"/>
      <c r="F1322" s="269"/>
      <c r="G1322" s="269"/>
      <c r="H1322" s="270"/>
      <c r="I1322" s="269"/>
      <c r="J1322" s="271"/>
      <c r="K1322" s="272"/>
      <c r="L1322" s="273"/>
      <c r="M1322" s="270"/>
      <c r="N1322" s="270"/>
      <c r="O1322" s="269"/>
      <c r="P1322" s="269"/>
      <c r="Q1322" s="269"/>
      <c r="R1322" s="269"/>
      <c r="S1322" s="269"/>
      <c r="T1322" s="269"/>
      <c r="U1322" s="269"/>
      <c r="V1322" s="269"/>
      <c r="W1322" s="269"/>
      <c r="X1322" s="269"/>
      <c r="Y1322" s="269"/>
      <c r="Z1322" s="269"/>
      <c r="AA1322" s="269"/>
      <c r="AB1322" s="269"/>
      <c r="AC1322" s="267"/>
      <c r="AD1322" s="274"/>
    </row>
    <row r="1323" spans="1:31" ht="15" customHeight="1" x14ac:dyDescent="0.25">
      <c r="A1323" s="144"/>
      <c r="B1323" s="252" t="s">
        <v>1323</v>
      </c>
      <c r="C1323" s="64"/>
      <c r="D1323" s="60"/>
      <c r="E1323" s="64" t="s">
        <v>1104</v>
      </c>
      <c r="F1323" s="61"/>
      <c r="G1323" s="61"/>
      <c r="H1323" s="62"/>
      <c r="I1323" s="61"/>
      <c r="J1323" s="142"/>
      <c r="K1323" s="142"/>
      <c r="L1323" s="63"/>
      <c r="M1323" s="62"/>
      <c r="N1323" s="62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4"/>
      <c r="AD1323" s="65"/>
    </row>
    <row r="1324" spans="1:31" ht="15" customHeight="1" x14ac:dyDescent="0.25">
      <c r="A1324" s="265" t="s">
        <v>9</v>
      </c>
      <c r="B1324" s="261" t="s">
        <v>76</v>
      </c>
      <c r="C1324" s="145"/>
      <c r="D1324" s="70"/>
      <c r="E1324" s="70" t="s">
        <v>1105</v>
      </c>
      <c r="F1324" s="29" t="str">
        <f>IFERROR(CONCATENATE(VLOOKUP(G1324,'LOOK-UP TABLES'!$E$9:$J$101,5,FALSE),C1324,D1324,VLOOKUP(G1324,'LOOK-UP TABLES'!$E$9:$J$101,6,FALSE),E1324),"")</f>
        <v/>
      </c>
      <c r="G1324" s="74" t="s">
        <v>1106</v>
      </c>
      <c r="H1324" s="55" t="s">
        <v>1107</v>
      </c>
      <c r="I1324" s="71"/>
      <c r="J1324" s="138" t="s">
        <v>1422</v>
      </c>
      <c r="K1324" s="513" t="str">
        <f t="shared" ref="K1324:K1331" si="476">IF(J1324&lt;&gt;"",CONCATENATE(J1324,L1324),"SPARE")</f>
        <v>BC-RCP1-FOPP1-PORT1-2</v>
      </c>
      <c r="L1324" s="76"/>
      <c r="M1324" s="143" t="s">
        <v>1325</v>
      </c>
      <c r="N1324" s="143"/>
      <c r="O1324" s="143"/>
      <c r="P1324" s="143"/>
      <c r="Q1324" s="143" t="str">
        <f t="shared" ref="Q1324:Q1331" si="477">CONCATENATE(M1324,IF(M1324&lt;&gt;""," ",""),N1324,IF(N1324&lt;&gt;""," ",""),O1324,IF(O1324&lt;&gt;""," ",""),P1324,IF(P1324&lt;&gt;""," ",""))</f>
        <v xml:space="preserve">OM3 FIBER PATCH </v>
      </c>
      <c r="R1324" s="161"/>
      <c r="S1324" s="161"/>
      <c r="T1324" s="161"/>
      <c r="U1324" s="161"/>
      <c r="V1324" s="161"/>
      <c r="W1324" s="161"/>
      <c r="X1324" s="161"/>
      <c r="Y1324" s="161"/>
      <c r="Z1324" s="161"/>
      <c r="AA1324" s="161"/>
      <c r="AB1324" s="68" t="str">
        <f t="shared" ref="AB1324:AB1350" si="478">IF((OR(H1324="AI",H1324="AO")),CONCATENATE(H1324,"_",C1324,D1324,"_CH[",E1324,"]"),CONCATENATE(H1324,"_",C1324,D1324,".",E1324))</f>
        <v>SFP_.1/1</v>
      </c>
      <c r="AC1324" s="55"/>
      <c r="AD1324" s="145"/>
      <c r="AE1324" s="38" t="str">
        <f t="shared" ref="AE1324:AE1350" si="479">B1324</f>
        <v>SL3-BC-RCP1</v>
      </c>
    </row>
    <row r="1325" spans="1:31" ht="15" customHeight="1" x14ac:dyDescent="0.25">
      <c r="A1325" s="265" t="s">
        <v>9</v>
      </c>
      <c r="B1325" s="261" t="s">
        <v>76</v>
      </c>
      <c r="C1325" s="145"/>
      <c r="D1325" s="70"/>
      <c r="E1325" s="70" t="s">
        <v>1110</v>
      </c>
      <c r="F1325" s="29" t="str">
        <f>IFERROR(CONCATENATE(VLOOKUP(G1325,'LOOK-UP TABLES'!$E$9:$J$101,5,FALSE),C1325,D1325,VLOOKUP(G1325,'LOOK-UP TABLES'!$E$9:$J$101,6,FALSE),E1325),"")</f>
        <v/>
      </c>
      <c r="G1325" s="74" t="s">
        <v>1106</v>
      </c>
      <c r="H1325" s="75" t="s">
        <v>1107</v>
      </c>
      <c r="I1325" s="71"/>
      <c r="J1325" s="138"/>
      <c r="K1325" s="55" t="str">
        <f t="shared" si="476"/>
        <v>SPARE</v>
      </c>
      <c r="L1325" s="76"/>
      <c r="M1325" s="143" t="str">
        <f>IF($J1325&lt;&gt;"",IF(VLOOKUP($J1325,INSTRUMENT_LIST!$L$10:$R$716,3,FALSE)=0,"",VLOOKUP($J1325,INSTRUMENT_LIST!$L$10:$R$716,3,FALSE)),"")</f>
        <v/>
      </c>
      <c r="N1325" s="143" t="str">
        <f>IF($J1325&lt;&gt;"",IF(VLOOKUP($J1325,INSTRUMENT_LIST!$L$10:$R$716,4,FALSE)=0,"",VLOOKUP($J1325,INSTRUMENT_LIST!$L$10:$R$716,4,FALSE)),"")&amp;" "&amp;IF($J1325&lt;&gt;"",IF(VLOOKUP($J1325,INSTRUMENT_LIST!$L$10:$R$716,5,FALSE)=0,"",SUBSTITUTE(VLOOKUP($J1325,INSTRUMENT_LIST!$L$10:$R$716,5,FALSE),"LOCAL CONTROL STATION","LCS")),"")</f>
        <v xml:space="preserve"> </v>
      </c>
      <c r="O1325" s="143" t="str">
        <f>IF($J1325&lt;&gt;"",IF(VLOOKUP($J1325,INSTRUMENT_LIST!$L$10:$R$716,6,FALSE)=0,"",VLOOKUP($J1325,INSTRUMENT_LIST!$L$10:$R$716,6,FALSE)),"")</f>
        <v/>
      </c>
      <c r="P1325" s="143" t="str">
        <f>IF($J1325&lt;&gt;"",IF(VLOOKUP($J1325,INSTRUMENT_LIST!$L$10:$R$716,7,FALSE)=0,"",VLOOKUP($J1325,INSTRUMENT_LIST!$L$10:$R$716,7,FALSE)),"")</f>
        <v/>
      </c>
      <c r="Q1325" s="143" t="str">
        <f t="shared" si="477"/>
        <v xml:space="preserve">  </v>
      </c>
      <c r="R1325" s="161"/>
      <c r="S1325" s="161"/>
      <c r="T1325" s="161"/>
      <c r="U1325" s="161"/>
      <c r="V1325" s="161"/>
      <c r="W1325" s="161"/>
      <c r="X1325" s="161"/>
      <c r="Y1325" s="161"/>
      <c r="Z1325" s="161"/>
      <c r="AA1325" s="161"/>
      <c r="AB1325" s="68" t="str">
        <f t="shared" si="478"/>
        <v>SFP_.1/2</v>
      </c>
      <c r="AC1325" s="55"/>
      <c r="AD1325" s="55"/>
      <c r="AE1325" s="38" t="str">
        <f t="shared" si="479"/>
        <v>SL3-BC-RCP1</v>
      </c>
    </row>
    <row r="1326" spans="1:31" ht="15" customHeight="1" x14ac:dyDescent="0.25">
      <c r="A1326" s="265" t="s">
        <v>9</v>
      </c>
      <c r="B1326" s="261" t="s">
        <v>76</v>
      </c>
      <c r="C1326" s="145"/>
      <c r="D1326" s="70"/>
      <c r="E1326" s="70" t="s">
        <v>1111</v>
      </c>
      <c r="F1326" s="29" t="str">
        <f>IFERROR(CONCATENATE(VLOOKUP(G1326,'LOOK-UP TABLES'!$E$9:$J$101,5,FALSE),C1326,D1326,VLOOKUP(G1326,'LOOK-UP TABLES'!$E$9:$J$101,6,FALSE),E1326),"")</f>
        <v/>
      </c>
      <c r="G1326" s="74" t="s">
        <v>1106</v>
      </c>
      <c r="H1326" s="75" t="s">
        <v>1112</v>
      </c>
      <c r="I1326" s="71"/>
      <c r="J1326" s="138" t="s">
        <v>1423</v>
      </c>
      <c r="K1326" s="513" t="str">
        <f t="shared" si="476"/>
        <v>AENT-RACK14</v>
      </c>
      <c r="L1326" s="72"/>
      <c r="M1326" s="143" t="s">
        <v>61</v>
      </c>
      <c r="N1326" s="143" t="s">
        <v>1424</v>
      </c>
      <c r="O1326" s="143" t="s">
        <v>953</v>
      </c>
      <c r="P1326" s="143"/>
      <c r="Q1326" s="143" t="str">
        <f t="shared" si="477"/>
        <v xml:space="preserve">Shiploader 3 Rack 14 Network Adapter 1734-AENT </v>
      </c>
      <c r="R1326" s="161"/>
      <c r="S1326" s="161"/>
      <c r="T1326" s="161"/>
      <c r="U1326" s="161"/>
      <c r="V1326" s="161"/>
      <c r="W1326" s="161"/>
      <c r="X1326" s="161"/>
      <c r="Y1326" s="161"/>
      <c r="Z1326" s="161"/>
      <c r="AA1326" s="161"/>
      <c r="AB1326" s="68" t="str">
        <f t="shared" si="478"/>
        <v>CAT6_.1/3</v>
      </c>
      <c r="AC1326" s="55"/>
      <c r="AD1326" s="55"/>
      <c r="AE1326" s="38" t="str">
        <f t="shared" si="479"/>
        <v>SL3-BC-RCP1</v>
      </c>
    </row>
    <row r="1327" spans="1:31" ht="15" customHeight="1" x14ac:dyDescent="0.25">
      <c r="A1327" s="265" t="s">
        <v>9</v>
      </c>
      <c r="B1327" s="261" t="s">
        <v>76</v>
      </c>
      <c r="C1327" s="145"/>
      <c r="D1327" s="70"/>
      <c r="E1327" s="70" t="s">
        <v>1115</v>
      </c>
      <c r="F1327" s="29" t="str">
        <f>IFERROR(CONCATENATE(VLOOKUP(G1327,'LOOK-UP TABLES'!$E$9:$J$101,5,FALSE),C1327,D1327,VLOOKUP(G1327,'LOOK-UP TABLES'!$E$9:$J$101,6,FALSE),E1327),"")</f>
        <v/>
      </c>
      <c r="G1327" s="74" t="s">
        <v>1106</v>
      </c>
      <c r="H1327" s="75" t="s">
        <v>1112</v>
      </c>
      <c r="I1327" s="71"/>
      <c r="J1327" s="138" t="s">
        <v>1425</v>
      </c>
      <c r="K1327" s="513" t="str">
        <f t="shared" si="476"/>
        <v>AENTR-1500</v>
      </c>
      <c r="L1327" s="76"/>
      <c r="M1327" s="143" t="s">
        <v>61</v>
      </c>
      <c r="N1327" s="143" t="s">
        <v>1426</v>
      </c>
      <c r="O1327" s="143" t="s">
        <v>1016</v>
      </c>
      <c r="P1327" s="143"/>
      <c r="Q1327" s="143" t="str">
        <f t="shared" si="477"/>
        <v xml:space="preserve">Shiploader 3 Rack 15 Network Adapter 1794-AENTR </v>
      </c>
      <c r="R1327" s="160"/>
      <c r="S1327" s="160"/>
      <c r="T1327" s="160"/>
      <c r="U1327" s="160"/>
      <c r="V1327" s="160"/>
      <c r="W1327" s="160"/>
      <c r="X1327" s="160"/>
      <c r="Y1327" s="160"/>
      <c r="Z1327" s="160"/>
      <c r="AA1327" s="160"/>
      <c r="AB1327" s="68" t="str">
        <f t="shared" si="478"/>
        <v>CAT6_.1/4</v>
      </c>
      <c r="AC1327" s="55"/>
      <c r="AD1327" s="55"/>
      <c r="AE1327" s="38" t="str">
        <f t="shared" si="479"/>
        <v>SL3-BC-RCP1</v>
      </c>
    </row>
    <row r="1328" spans="1:31" ht="15" customHeight="1" x14ac:dyDescent="0.25">
      <c r="A1328" s="265" t="s">
        <v>9</v>
      </c>
      <c r="B1328" s="261" t="s">
        <v>76</v>
      </c>
      <c r="C1328" s="145"/>
      <c r="D1328" s="70"/>
      <c r="E1328" s="70" t="s">
        <v>1118</v>
      </c>
      <c r="F1328" s="29" t="str">
        <f>IFERROR(CONCATENATE(VLOOKUP(G1328,'LOOK-UP TABLES'!$E$9:$J$101,5,FALSE),C1328,D1328,VLOOKUP(G1328,'LOOK-UP TABLES'!$E$9:$J$101,6,FALSE),E1328),"")</f>
        <v/>
      </c>
      <c r="G1328" s="74" t="s">
        <v>1106</v>
      </c>
      <c r="H1328" s="75" t="s">
        <v>1112</v>
      </c>
      <c r="I1328" s="71"/>
      <c r="J1328" s="138" t="s">
        <v>1427</v>
      </c>
      <c r="K1328" s="513" t="str">
        <f t="shared" si="476"/>
        <v>SL3-BC-IPC1</v>
      </c>
      <c r="L1328" s="72"/>
      <c r="M1328" s="143" t="str">
        <f>IF($J1328&lt;&gt;"",IF(VLOOKUP($J1328,INSTRUMENT_LIST!$L$10:$R$716,3,FALSE)=0,"",VLOOKUP($J1328,INSTRUMENT_LIST!$L$10:$R$716,3,FALSE)),"")</f>
        <v>Shiploader 3</v>
      </c>
      <c r="N1328" s="143" t="str">
        <f>IF($J1328&lt;&gt;"",IF(VLOOKUP($J1328,INSTRUMENT_LIST!$L$10:$R$716,4,FALSE)=0,"",VLOOKUP($J1328,INSTRUMENT_LIST!$L$10:$R$716,4,FALSE)),"")&amp;" "&amp;IF($J1328&lt;&gt;"",IF(VLOOKUP($J1328,INSTRUMENT_LIST!$L$10:$R$716,5,FALSE)=0,"",SUBSTITUTE(VLOOKUP($J1328,INSTRUMENT_LIST!$L$10:$R$716,5,FALSE),"LOCAL CONTROL STATION","LCS")),"")</f>
        <v>Boom Conveyor Left Side View</v>
      </c>
      <c r="O1328" s="143" t="str">
        <f>IF($J1328&lt;&gt;"",IF(VLOOKUP($J1328,INSTRUMENT_LIST!$L$10:$R$716,6,FALSE)=0,"",VLOOKUP($J1328,INSTRUMENT_LIST!$L$10:$R$716,6,FALSE)),"")</f>
        <v/>
      </c>
      <c r="P1328" s="143" t="str">
        <f>IF($J1328&lt;&gt;"",IF(VLOOKUP($J1328,INSTRUMENT_LIST!$L$10:$R$716,7,FALSE)=0,"",VLOOKUP($J1328,INSTRUMENT_LIST!$L$10:$R$716,7,FALSE)),"")</f>
        <v>IP Camera</v>
      </c>
      <c r="Q1328" s="143" t="str">
        <f t="shared" ref="Q1328" si="480">CONCATENATE(M1328,IF(M1328&lt;&gt;""," ",""),N1328,IF(N1328&lt;&gt;""," ",""),O1328,IF(O1328&lt;&gt;""," ",""),P1328,IF(P1328&lt;&gt;""," ",""))</f>
        <v xml:space="preserve">Shiploader 3 Boom Conveyor Left Side View IP Camera </v>
      </c>
      <c r="R1328" s="161"/>
      <c r="S1328" s="161"/>
      <c r="T1328" s="161"/>
      <c r="U1328" s="161"/>
      <c r="V1328" s="161"/>
      <c r="W1328" s="161"/>
      <c r="X1328" s="161"/>
      <c r="Y1328" s="161"/>
      <c r="Z1328" s="161"/>
      <c r="AA1328" s="161"/>
      <c r="AB1328" s="68" t="str">
        <f t="shared" si="478"/>
        <v>CAT6_.1/5</v>
      </c>
      <c r="AC1328" s="55"/>
      <c r="AD1328" s="55"/>
      <c r="AE1328" s="38" t="str">
        <f t="shared" si="479"/>
        <v>SL3-BC-RCP1</v>
      </c>
    </row>
    <row r="1329" spans="1:31" ht="15" customHeight="1" x14ac:dyDescent="0.25">
      <c r="A1329" s="265" t="s">
        <v>9</v>
      </c>
      <c r="B1329" s="261" t="s">
        <v>76</v>
      </c>
      <c r="C1329" s="145"/>
      <c r="D1329" s="70"/>
      <c r="E1329" s="70" t="s">
        <v>1120</v>
      </c>
      <c r="F1329" s="29" t="str">
        <f>IFERROR(CONCATENATE(VLOOKUP(G1329,'LOOK-UP TABLES'!$E$9:$J$101,5,FALSE),C1329,D1329,VLOOKUP(G1329,'LOOK-UP TABLES'!$E$9:$J$101,6,FALSE),E1329),"")</f>
        <v/>
      </c>
      <c r="G1329" s="74" t="s">
        <v>1106</v>
      </c>
      <c r="H1329" s="75" t="s">
        <v>1112</v>
      </c>
      <c r="I1329" s="71"/>
      <c r="J1329" s="138" t="s">
        <v>1428</v>
      </c>
      <c r="K1329" s="513" t="str">
        <f t="shared" si="476"/>
        <v>SL3-BC-IPC2</v>
      </c>
      <c r="L1329" s="76"/>
      <c r="M1329" s="143" t="str">
        <f>IF($J1329&lt;&gt;"",IF(VLOOKUP($J1329,INSTRUMENT_LIST!$L$10:$R$716,3,FALSE)=0,"",VLOOKUP($J1329,INSTRUMENT_LIST!$L$10:$R$716,3,FALSE)),"")</f>
        <v>Shiploader 3</v>
      </c>
      <c r="N1329" s="143" t="str">
        <f>IF($J1329&lt;&gt;"",IF(VLOOKUP($J1329,INSTRUMENT_LIST!$L$10:$R$716,4,FALSE)=0,"",VLOOKUP($J1329,INSTRUMENT_LIST!$L$10:$R$716,4,FALSE)),"")&amp;" "&amp;IF($J1329&lt;&gt;"",IF(VLOOKUP($J1329,INSTRUMENT_LIST!$L$10:$R$716,5,FALSE)=0,"",SUBSTITUTE(VLOOKUP($J1329,INSTRUMENT_LIST!$L$10:$R$716,5,FALSE),"LOCAL CONTROL STATION","LCS")),"")</f>
        <v>Boom Conveyor Right Side View</v>
      </c>
      <c r="O1329" s="143" t="str">
        <f>IF($J1329&lt;&gt;"",IF(VLOOKUP($J1329,INSTRUMENT_LIST!$L$10:$R$716,6,FALSE)=0,"",VLOOKUP($J1329,INSTRUMENT_LIST!$L$10:$R$716,6,FALSE)),"")</f>
        <v/>
      </c>
      <c r="P1329" s="143" t="str">
        <f>IF($J1329&lt;&gt;"",IF(VLOOKUP($J1329,INSTRUMENT_LIST!$L$10:$R$716,7,FALSE)=0,"",VLOOKUP($J1329,INSTRUMENT_LIST!$L$10:$R$716,7,FALSE)),"")</f>
        <v>IP Camera</v>
      </c>
      <c r="Q1329" s="143" t="str">
        <f t="shared" si="477"/>
        <v xml:space="preserve">Shiploader 3 Boom Conveyor Right Side View IP Camera </v>
      </c>
      <c r="R1329" s="160"/>
      <c r="S1329" s="160"/>
      <c r="T1329" s="160"/>
      <c r="U1329" s="160"/>
      <c r="V1329" s="160"/>
      <c r="W1329" s="160"/>
      <c r="X1329" s="160"/>
      <c r="Y1329" s="160"/>
      <c r="Z1329" s="160"/>
      <c r="AA1329" s="160"/>
      <c r="AB1329" s="68" t="str">
        <f t="shared" si="478"/>
        <v>CAT6_.1/6</v>
      </c>
      <c r="AC1329" s="55"/>
      <c r="AD1329" s="55"/>
      <c r="AE1329" s="38" t="str">
        <f t="shared" si="479"/>
        <v>SL3-BC-RCP1</v>
      </c>
    </row>
    <row r="1330" spans="1:31" ht="15" customHeight="1" x14ac:dyDescent="0.25">
      <c r="A1330" s="265" t="s">
        <v>9</v>
      </c>
      <c r="B1330" s="261" t="s">
        <v>76</v>
      </c>
      <c r="C1330" s="145"/>
      <c r="D1330" s="70"/>
      <c r="E1330" s="70" t="s">
        <v>1122</v>
      </c>
      <c r="F1330" s="29" t="str">
        <f>IFERROR(CONCATENATE(VLOOKUP(G1330,'LOOK-UP TABLES'!$E$9:$J$101,5,FALSE),C1330,D1330,VLOOKUP(G1330,'LOOK-UP TABLES'!$E$9:$J$101,6,FALSE),E1330),"")</f>
        <v/>
      </c>
      <c r="G1330" s="74" t="s">
        <v>1106</v>
      </c>
      <c r="H1330" s="75" t="s">
        <v>1112</v>
      </c>
      <c r="I1330" s="71"/>
      <c r="J1330" s="450" t="s">
        <v>1429</v>
      </c>
      <c r="K1330" s="513" t="str">
        <f t="shared" si="476"/>
        <v>SL3-SP-IPC1</v>
      </c>
      <c r="L1330" s="72"/>
      <c r="M1330" s="143" t="str">
        <f>IF($J1330&lt;&gt;"",IF(VLOOKUP($J1330,INSTRUMENT_LIST!$L$10:$R$716,3,FALSE)=0,"",VLOOKUP($J1330,INSTRUMENT_LIST!$L$10:$R$716,3,FALSE)),"")</f>
        <v>Shiploader 3</v>
      </c>
      <c r="N1330" s="143" t="str">
        <f>IF($J1330&lt;&gt;"",IF(VLOOKUP($J1330,INSTRUMENT_LIST!$L$10:$R$716,4,FALSE)=0,"",VLOOKUP($J1330,INSTRUMENT_LIST!$L$10:$R$716,4,FALSE)),"")&amp;" "&amp;IF($J1330&lt;&gt;"",IF(VLOOKUP($J1330,INSTRUMENT_LIST!$L$10:$R$716,5,FALSE)=0,"",SUBSTITUTE(VLOOKUP($J1330,INSTRUMENT_LIST!$L$10:$R$716,5,FALSE),"LOCAL CONTROL STATION","LCS")),"")</f>
        <v>Spout Left Side View</v>
      </c>
      <c r="O1330" s="143" t="str">
        <f>IF($J1330&lt;&gt;"",IF(VLOOKUP($J1330,INSTRUMENT_LIST!$L$10:$R$716,6,FALSE)=0,"",VLOOKUP($J1330,INSTRUMENT_LIST!$L$10:$R$716,6,FALSE)),"")</f>
        <v/>
      </c>
      <c r="P1330" s="143" t="str">
        <f>IF($J1330&lt;&gt;"",IF(VLOOKUP($J1330,INSTRUMENT_LIST!$L$10:$R$716,7,FALSE)=0,"",VLOOKUP($J1330,INSTRUMENT_LIST!$L$10:$R$716,7,FALSE)),"")</f>
        <v>IP Camera</v>
      </c>
      <c r="Q1330" s="143" t="str">
        <f t="shared" si="477"/>
        <v xml:space="preserve">Shiploader 3 Spout Left Side View IP Camera </v>
      </c>
      <c r="R1330" s="161"/>
      <c r="S1330" s="161"/>
      <c r="T1330" s="161"/>
      <c r="U1330" s="161"/>
      <c r="V1330" s="161"/>
      <c r="W1330" s="161"/>
      <c r="X1330" s="161"/>
      <c r="Y1330" s="161"/>
      <c r="Z1330" s="161"/>
      <c r="AA1330" s="161"/>
      <c r="AB1330" s="68" t="str">
        <f t="shared" si="478"/>
        <v>CAT6_.1/7</v>
      </c>
      <c r="AC1330" s="55"/>
      <c r="AD1330" s="55"/>
      <c r="AE1330" s="38" t="str">
        <f t="shared" si="479"/>
        <v>SL3-BC-RCP1</v>
      </c>
    </row>
    <row r="1331" spans="1:31" ht="15" customHeight="1" x14ac:dyDescent="0.25">
      <c r="A1331" s="265" t="s">
        <v>9</v>
      </c>
      <c r="B1331" s="261" t="s">
        <v>76</v>
      </c>
      <c r="C1331" s="145"/>
      <c r="D1331" s="70"/>
      <c r="E1331" s="70" t="s">
        <v>1124</v>
      </c>
      <c r="F1331" s="29" t="str">
        <f>IFERROR(CONCATENATE(VLOOKUP(G1331,'LOOK-UP TABLES'!$E$9:$J$101,5,FALSE),C1331,D1331,VLOOKUP(G1331,'LOOK-UP TABLES'!$E$9:$J$101,6,FALSE),E1331),"")</f>
        <v/>
      </c>
      <c r="G1331" s="74" t="s">
        <v>1106</v>
      </c>
      <c r="H1331" s="75" t="s">
        <v>1112</v>
      </c>
      <c r="I1331" s="71"/>
      <c r="J1331" s="450" t="s">
        <v>1430</v>
      </c>
      <c r="K1331" s="513" t="str">
        <f t="shared" si="476"/>
        <v>SL3-SP-IPC2</v>
      </c>
      <c r="L1331" s="76"/>
      <c r="M1331" s="143" t="str">
        <f>IF($J1331&lt;&gt;"",IF(VLOOKUP($J1331,INSTRUMENT_LIST!$L$10:$R$716,3,FALSE)=0,"",VLOOKUP($J1331,INSTRUMENT_LIST!$L$10:$R$716,3,FALSE)),"")</f>
        <v>Shiploader 3</v>
      </c>
      <c r="N1331" s="143" t="str">
        <f>IF($J1331&lt;&gt;"",IF(VLOOKUP($J1331,INSTRUMENT_LIST!$L$10:$R$716,4,FALSE)=0,"",VLOOKUP($J1331,INSTRUMENT_LIST!$L$10:$R$716,4,FALSE)),"")&amp;" "&amp;IF($J1331&lt;&gt;"",IF(VLOOKUP($J1331,INSTRUMENT_LIST!$L$10:$R$716,5,FALSE)=0,"",SUBSTITUTE(VLOOKUP($J1331,INSTRUMENT_LIST!$L$10:$R$716,5,FALSE),"LOCAL CONTROL STATION","LCS")),"")</f>
        <v>Spout Right Side View</v>
      </c>
      <c r="O1331" s="143" t="str">
        <f>IF($J1331&lt;&gt;"",IF(VLOOKUP($J1331,INSTRUMENT_LIST!$L$10:$R$716,6,FALSE)=0,"",VLOOKUP($J1331,INSTRUMENT_LIST!$L$10:$R$716,6,FALSE)),"")</f>
        <v/>
      </c>
      <c r="P1331" s="143" t="str">
        <f>IF($J1331&lt;&gt;"",IF(VLOOKUP($J1331,INSTRUMENT_LIST!$L$10:$R$716,7,FALSE)=0,"",VLOOKUP($J1331,INSTRUMENT_LIST!$L$10:$R$716,7,FALSE)),"")</f>
        <v>IP Camera</v>
      </c>
      <c r="Q1331" s="143" t="str">
        <f t="shared" si="477"/>
        <v xml:space="preserve">Shiploader 3 Spout Right Side View IP Camera </v>
      </c>
      <c r="R1331" s="160"/>
      <c r="S1331" s="160"/>
      <c r="T1331" s="160"/>
      <c r="U1331" s="160"/>
      <c r="V1331" s="160"/>
      <c r="W1331" s="160"/>
      <c r="X1331" s="160"/>
      <c r="Y1331" s="160"/>
      <c r="Z1331" s="160"/>
      <c r="AA1331" s="160"/>
      <c r="AB1331" s="68" t="str">
        <f t="shared" si="478"/>
        <v>CAT6_.1/8</v>
      </c>
      <c r="AC1331" s="55"/>
      <c r="AD1331" s="55"/>
      <c r="AE1331" s="38" t="str">
        <f t="shared" si="479"/>
        <v>SL3-BC-RCP1</v>
      </c>
    </row>
    <row r="1332" spans="1:31" ht="15" customHeight="1" x14ac:dyDescent="0.25">
      <c r="A1332" s="265" t="s">
        <v>9</v>
      </c>
      <c r="B1332" s="261" t="s">
        <v>76</v>
      </c>
      <c r="C1332" s="145"/>
      <c r="D1332" s="70"/>
      <c r="E1332" s="70" t="s">
        <v>1125</v>
      </c>
      <c r="F1332" s="29" t="str">
        <f>IFERROR(CONCATENATE(VLOOKUP(G1332,'LOOK-UP TABLES'!$E$9:$J$101,5,FALSE),C1332,D1332,VLOOKUP(G1332,'LOOK-UP TABLES'!$E$9:$J$101,6,FALSE),E1332),"")</f>
        <v/>
      </c>
      <c r="G1332" s="74" t="s">
        <v>1106</v>
      </c>
      <c r="H1332" s="75" t="s">
        <v>1112</v>
      </c>
      <c r="I1332" s="71"/>
      <c r="J1332" s="138"/>
      <c r="K1332" s="55" t="str">
        <f t="shared" ref="K1332:K1350" si="481">IF(J1332&lt;&gt;"",CONCATENATE(J1332,L1332),"SPARE")</f>
        <v>SPARE</v>
      </c>
      <c r="L1332" s="72"/>
      <c r="M1332" s="143" t="str">
        <f>IF($J1332&lt;&gt;"",IF(VLOOKUP($J1332,INSTRUMENT_LIST!$L$10:$R$716,3,FALSE)=0,"",VLOOKUP($J1332,INSTRUMENT_LIST!$L$10:$R$716,3,FALSE)),"")</f>
        <v/>
      </c>
      <c r="N1332" s="143" t="str">
        <f>IF($J1332&lt;&gt;"",IF(VLOOKUP($J1332,INSTRUMENT_LIST!$L$10:$R$716,4,FALSE)=0,"",VLOOKUP($J1332,INSTRUMENT_LIST!$L$10:$R$716,4,FALSE)),"")&amp;" "&amp;IF($J1332&lt;&gt;"",IF(VLOOKUP($J1332,INSTRUMENT_LIST!$L$10:$R$716,5,FALSE)=0,"",SUBSTITUTE(VLOOKUP($J1332,INSTRUMENT_LIST!$L$10:$R$716,5,FALSE),"LOCAL CONTROL STATION","LCS")),"")</f>
        <v xml:space="preserve"> </v>
      </c>
      <c r="O1332" s="143" t="str">
        <f>IF($J1332&lt;&gt;"",IF(VLOOKUP($J1332,INSTRUMENT_LIST!$L$10:$R$716,6,FALSE)=0,"",VLOOKUP($J1332,INSTRUMENT_LIST!$L$10:$R$716,6,FALSE)),"")</f>
        <v/>
      </c>
      <c r="P1332" s="143" t="str">
        <f>IF($J1332&lt;&gt;"",IF(VLOOKUP($J1332,INSTRUMENT_LIST!$L$10:$R$716,7,FALSE)=0,"",VLOOKUP($J1332,INSTRUMENT_LIST!$L$10:$R$716,7,FALSE)),"")</f>
        <v/>
      </c>
      <c r="Q1332" s="143" t="str">
        <f t="shared" ref="Q1332:Q1350" si="482">CONCATENATE(M1332,IF(M1332&lt;&gt;""," ",""),N1332,IF(N1332&lt;&gt;""," ",""),O1332,IF(O1332&lt;&gt;""," ",""),P1332,IF(P1332&lt;&gt;""," ",""))</f>
        <v xml:space="preserve">  </v>
      </c>
      <c r="R1332" s="161"/>
      <c r="S1332" s="161"/>
      <c r="T1332" s="161"/>
      <c r="U1332" s="161"/>
      <c r="V1332" s="161"/>
      <c r="W1332" s="161"/>
      <c r="X1332" s="161"/>
      <c r="Y1332" s="161"/>
      <c r="Z1332" s="161"/>
      <c r="AA1332" s="161"/>
      <c r="AB1332" s="68" t="str">
        <f t="shared" si="478"/>
        <v>CAT6_.1/9</v>
      </c>
      <c r="AC1332" s="55"/>
      <c r="AD1332" s="55"/>
      <c r="AE1332" s="38" t="str">
        <f t="shared" si="479"/>
        <v>SL3-BC-RCP1</v>
      </c>
    </row>
    <row r="1333" spans="1:31" ht="15" customHeight="1" x14ac:dyDescent="0.25">
      <c r="A1333" s="265" t="s">
        <v>9</v>
      </c>
      <c r="B1333" s="261" t="s">
        <v>76</v>
      </c>
      <c r="C1333" s="145"/>
      <c r="D1333" s="70"/>
      <c r="E1333" s="70" t="s">
        <v>1126</v>
      </c>
      <c r="F1333" s="29" t="str">
        <f>IFERROR(CONCATENATE(VLOOKUP(G1333,'LOOK-UP TABLES'!$E$9:$J$101,5,FALSE),C1333,D1333,VLOOKUP(G1333,'LOOK-UP TABLES'!$E$9:$J$101,6,FALSE),E1333),"")</f>
        <v/>
      </c>
      <c r="G1333" s="74" t="s">
        <v>1106</v>
      </c>
      <c r="H1333" s="75" t="s">
        <v>1112</v>
      </c>
      <c r="I1333" s="71"/>
      <c r="J1333" s="139"/>
      <c r="K1333" s="55" t="str">
        <f t="shared" si="481"/>
        <v>SPARE</v>
      </c>
      <c r="L1333" s="72"/>
      <c r="M1333" s="143" t="str">
        <f>IF($J1333&lt;&gt;"",IF(VLOOKUP($J1333,INSTRUMENT_LIST!$L$10:$R$716,3,FALSE)=0,"",VLOOKUP($J1333,INSTRUMENT_LIST!$L$10:$R$716,3,FALSE)),"")</f>
        <v/>
      </c>
      <c r="N1333" s="143" t="str">
        <f>IF($J1333&lt;&gt;"",IF(VLOOKUP($J1333,INSTRUMENT_LIST!$L$10:$R$716,4,FALSE)=0,"",VLOOKUP($J1333,INSTRUMENT_LIST!$L$10:$R$716,4,FALSE)),"")&amp;" "&amp;IF($J1333&lt;&gt;"",IF(VLOOKUP($J1333,INSTRUMENT_LIST!$L$10:$R$716,5,FALSE)=0,"",SUBSTITUTE(VLOOKUP($J1333,INSTRUMENT_LIST!$L$10:$R$716,5,FALSE),"LOCAL CONTROL STATION","LCS")),"")</f>
        <v xml:space="preserve"> </v>
      </c>
      <c r="O1333" s="143" t="str">
        <f>IF($J1333&lt;&gt;"",IF(VLOOKUP($J1333,INSTRUMENT_LIST!$L$10:$R$716,6,FALSE)=0,"",VLOOKUP($J1333,INSTRUMENT_LIST!$L$10:$R$716,6,FALSE)),"")</f>
        <v/>
      </c>
      <c r="P1333" s="143" t="str">
        <f>IF($J1333&lt;&gt;"",IF(VLOOKUP($J1333,INSTRUMENT_LIST!$L$10:$R$716,7,FALSE)=0,"",VLOOKUP($J1333,INSTRUMENT_LIST!$L$10:$R$716,7,FALSE)),"")</f>
        <v/>
      </c>
      <c r="Q1333" s="143" t="str">
        <f t="shared" si="482"/>
        <v xml:space="preserve">  </v>
      </c>
      <c r="R1333" s="160"/>
      <c r="S1333" s="160"/>
      <c r="T1333" s="160"/>
      <c r="U1333" s="160"/>
      <c r="V1333" s="160"/>
      <c r="W1333" s="160"/>
      <c r="X1333" s="160"/>
      <c r="Y1333" s="160"/>
      <c r="Z1333" s="160"/>
      <c r="AA1333" s="160"/>
      <c r="AB1333" s="68" t="str">
        <f t="shared" si="478"/>
        <v>CAT6_.1/10</v>
      </c>
      <c r="AC1333" s="55"/>
      <c r="AD1333" s="55"/>
      <c r="AE1333" s="38" t="str">
        <f t="shared" si="479"/>
        <v>SL3-BC-RCP1</v>
      </c>
    </row>
    <row r="1334" spans="1:31" ht="15" customHeight="1" x14ac:dyDescent="0.25">
      <c r="A1334" s="73"/>
      <c r="B1334" s="266"/>
      <c r="C1334" s="267"/>
      <c r="D1334" s="268"/>
      <c r="E1334" s="269"/>
      <c r="F1334" s="269"/>
      <c r="G1334" s="269"/>
      <c r="H1334" s="270"/>
      <c r="I1334" s="269"/>
      <c r="J1334" s="271"/>
      <c r="K1334" s="272"/>
      <c r="L1334" s="273"/>
      <c r="M1334" s="270"/>
      <c r="N1334" s="270"/>
      <c r="O1334" s="269"/>
      <c r="P1334" s="269"/>
      <c r="Q1334" s="269"/>
      <c r="R1334" s="269"/>
      <c r="S1334" s="269"/>
      <c r="T1334" s="269"/>
      <c r="U1334" s="269"/>
      <c r="V1334" s="269"/>
      <c r="W1334" s="269"/>
      <c r="X1334" s="269"/>
      <c r="Y1334" s="269"/>
      <c r="Z1334" s="269"/>
      <c r="AA1334" s="269"/>
      <c r="AB1334" s="269"/>
      <c r="AC1334" s="267"/>
      <c r="AD1334" s="274"/>
    </row>
    <row r="1335" spans="1:31" s="479" customFormat="1" ht="15" customHeight="1" x14ac:dyDescent="0.25">
      <c r="A1335" s="469" t="s">
        <v>9</v>
      </c>
      <c r="B1335" s="470" t="s">
        <v>76</v>
      </c>
      <c r="C1335" s="471"/>
      <c r="D1335" s="472"/>
      <c r="E1335" s="472" t="s">
        <v>1127</v>
      </c>
      <c r="F1335" s="473" t="str">
        <f>IFERROR(CONCATENATE(VLOOKUP(G1335,'LOOK-UP TABLES'!$E$9:$J$101,5,FALSE),C1335,D1335,VLOOKUP(G1335,'LOOK-UP TABLES'!$E$9:$J$101,6,FALSE),E1335),"")</f>
        <v/>
      </c>
      <c r="G1335" s="473" t="s">
        <v>1128</v>
      </c>
      <c r="H1335" s="474" t="s">
        <v>1112</v>
      </c>
      <c r="I1335" s="473"/>
      <c r="J1335" s="297"/>
      <c r="K1335" s="474" t="str">
        <f t="shared" si="481"/>
        <v>SPARE</v>
      </c>
      <c r="L1335" s="475"/>
      <c r="M1335" s="476" t="str">
        <f>IF($J1335&lt;&gt;"",IF(VLOOKUP($J1335,INSTRUMENT_LIST!$L$10:$R$716,3,FALSE)=0,"",VLOOKUP($J1335,INSTRUMENT_LIST!$L$10:$R$716,3,FALSE)),"")</f>
        <v/>
      </c>
      <c r="N1335" s="476" t="str">
        <f>IF($J1335&lt;&gt;"",IF(VLOOKUP($J1335,INSTRUMENT_LIST!$L$10:$R$716,4,FALSE)=0,"",VLOOKUP($J1335,INSTRUMENT_LIST!$L$10:$R$716,4,FALSE)),"")&amp;" "&amp;IF($J1335&lt;&gt;"",IF(VLOOKUP($J1335,INSTRUMENT_LIST!$L$10:$R$716,5,FALSE)=0,"",SUBSTITUTE(VLOOKUP($J1335,INSTRUMENT_LIST!$L$10:$R$716,5,FALSE),"LOCAL CONTROL STATION","LCS")),"")</f>
        <v xml:space="preserve"> </v>
      </c>
      <c r="O1335" s="476" t="str">
        <f>IF($J1335&lt;&gt;"",IF(VLOOKUP($J1335,INSTRUMENT_LIST!$L$10:$R$716,6,FALSE)=0,"",VLOOKUP($J1335,INSTRUMENT_LIST!$L$10:$R$716,6,FALSE)),"")</f>
        <v/>
      </c>
      <c r="P1335" s="476" t="str">
        <f>IF($J1335&lt;&gt;"",IF(VLOOKUP($J1335,INSTRUMENT_LIST!$L$10:$R$716,7,FALSE)=0,"",VLOOKUP($J1335,INSTRUMENT_LIST!$L$10:$R$716,7,FALSE)),"")</f>
        <v/>
      </c>
      <c r="Q1335" s="476" t="str">
        <f t="shared" si="482"/>
        <v xml:space="preserve">  </v>
      </c>
      <c r="R1335" s="476"/>
      <c r="S1335" s="476"/>
      <c r="T1335" s="476"/>
      <c r="U1335" s="476"/>
      <c r="V1335" s="476"/>
      <c r="W1335" s="476"/>
      <c r="X1335" s="476"/>
      <c r="Y1335" s="476"/>
      <c r="Z1335" s="476"/>
      <c r="AA1335" s="476"/>
      <c r="AB1335" s="477" t="str">
        <f t="shared" si="478"/>
        <v>CAT6_.2/1</v>
      </c>
      <c r="AC1335" s="474"/>
      <c r="AD1335" s="471"/>
      <c r="AE1335" s="478" t="str">
        <f t="shared" si="479"/>
        <v>SL3-BC-RCP1</v>
      </c>
    </row>
    <row r="1336" spans="1:31" s="479" customFormat="1" ht="15" customHeight="1" x14ac:dyDescent="0.25">
      <c r="A1336" s="469" t="s">
        <v>9</v>
      </c>
      <c r="B1336" s="470" t="s">
        <v>76</v>
      </c>
      <c r="C1336" s="471"/>
      <c r="D1336" s="472"/>
      <c r="E1336" s="472" t="s">
        <v>1129</v>
      </c>
      <c r="F1336" s="473" t="str">
        <f>IFERROR(CONCATENATE(VLOOKUP(G1336,'LOOK-UP TABLES'!$E$9:$J$101,5,FALSE),C1336,D1336,VLOOKUP(G1336,'LOOK-UP TABLES'!$E$9:$J$101,6,FALSE),E1336),"")</f>
        <v/>
      </c>
      <c r="G1336" s="473" t="s">
        <v>1128</v>
      </c>
      <c r="H1336" s="474" t="s">
        <v>1112</v>
      </c>
      <c r="I1336" s="473"/>
      <c r="J1336" s="297"/>
      <c r="K1336" s="474" t="str">
        <f t="shared" si="481"/>
        <v>SPARE</v>
      </c>
      <c r="L1336" s="475"/>
      <c r="M1336" s="476" t="str">
        <f>IF($J1336&lt;&gt;"",IF(VLOOKUP($J1336,INSTRUMENT_LIST!$L$10:$R$716,3,FALSE)=0,"",VLOOKUP($J1336,INSTRUMENT_LIST!$L$10:$R$716,3,FALSE)),"")</f>
        <v/>
      </c>
      <c r="N1336" s="476" t="str">
        <f>IF($J1336&lt;&gt;"",IF(VLOOKUP($J1336,INSTRUMENT_LIST!$L$10:$R$716,4,FALSE)=0,"",VLOOKUP($J1336,INSTRUMENT_LIST!$L$10:$R$716,4,FALSE)),"")&amp;" "&amp;IF($J1336&lt;&gt;"",IF(VLOOKUP($J1336,INSTRUMENT_LIST!$L$10:$R$716,5,FALSE)=0,"",SUBSTITUTE(VLOOKUP($J1336,INSTRUMENT_LIST!$L$10:$R$716,5,FALSE),"LOCAL CONTROL STATION","LCS")),"")</f>
        <v xml:space="preserve"> </v>
      </c>
      <c r="O1336" s="476" t="str">
        <f>IF($J1336&lt;&gt;"",IF(VLOOKUP($J1336,INSTRUMENT_LIST!$L$10:$R$716,6,FALSE)=0,"",VLOOKUP($J1336,INSTRUMENT_LIST!$L$10:$R$716,6,FALSE)),"")</f>
        <v/>
      </c>
      <c r="P1336" s="476" t="str">
        <f>IF($J1336&lt;&gt;"",IF(VLOOKUP($J1336,INSTRUMENT_LIST!$L$10:$R$716,7,FALSE)=0,"",VLOOKUP($J1336,INSTRUMENT_LIST!$L$10:$R$716,7,FALSE)),"")</f>
        <v/>
      </c>
      <c r="Q1336" s="476" t="str">
        <f t="shared" si="482"/>
        <v xml:space="preserve">  </v>
      </c>
      <c r="R1336" s="476"/>
      <c r="S1336" s="476"/>
      <c r="T1336" s="476"/>
      <c r="U1336" s="476"/>
      <c r="V1336" s="476"/>
      <c r="W1336" s="476"/>
      <c r="X1336" s="476"/>
      <c r="Y1336" s="476"/>
      <c r="Z1336" s="476"/>
      <c r="AA1336" s="476"/>
      <c r="AB1336" s="477" t="str">
        <f t="shared" si="478"/>
        <v>CAT6_.2/2</v>
      </c>
      <c r="AC1336" s="474"/>
      <c r="AD1336" s="474"/>
      <c r="AE1336" s="478" t="str">
        <f t="shared" si="479"/>
        <v>SL3-BC-RCP1</v>
      </c>
    </row>
    <row r="1337" spans="1:31" s="479" customFormat="1" ht="15" customHeight="1" x14ac:dyDescent="0.25">
      <c r="A1337" s="469" t="s">
        <v>9</v>
      </c>
      <c r="B1337" s="470" t="s">
        <v>76</v>
      </c>
      <c r="C1337" s="471"/>
      <c r="D1337" s="472"/>
      <c r="E1337" s="472" t="s">
        <v>1130</v>
      </c>
      <c r="F1337" s="473" t="str">
        <f>IFERROR(CONCATENATE(VLOOKUP(G1337,'LOOK-UP TABLES'!$E$9:$J$101,5,FALSE),C1337,D1337,VLOOKUP(G1337,'LOOK-UP TABLES'!$E$9:$J$101,6,FALSE),E1337),"")</f>
        <v/>
      </c>
      <c r="G1337" s="473" t="s">
        <v>1128</v>
      </c>
      <c r="H1337" s="474" t="s">
        <v>1112</v>
      </c>
      <c r="I1337" s="473"/>
      <c r="J1337" s="297"/>
      <c r="K1337" s="474" t="str">
        <f t="shared" si="481"/>
        <v>SPARE</v>
      </c>
      <c r="L1337" s="475"/>
      <c r="M1337" s="476" t="str">
        <f>IF($J1337&lt;&gt;"",IF(VLOOKUP($J1337,INSTRUMENT_LIST!$L$10:$R$716,3,FALSE)=0,"",VLOOKUP($J1337,INSTRUMENT_LIST!$L$10:$R$716,3,FALSE)),"")</f>
        <v/>
      </c>
      <c r="N1337" s="476" t="str">
        <f>IF($J1337&lt;&gt;"",IF(VLOOKUP($J1337,INSTRUMENT_LIST!$L$10:$R$716,4,FALSE)=0,"",VLOOKUP($J1337,INSTRUMENT_LIST!$L$10:$R$716,4,FALSE)),"")&amp;" "&amp;IF($J1337&lt;&gt;"",IF(VLOOKUP($J1337,INSTRUMENT_LIST!$L$10:$R$716,5,FALSE)=0,"",SUBSTITUTE(VLOOKUP($J1337,INSTRUMENT_LIST!$L$10:$R$716,5,FALSE),"LOCAL CONTROL STATION","LCS")),"")</f>
        <v xml:space="preserve"> </v>
      </c>
      <c r="O1337" s="476" t="str">
        <f>IF($J1337&lt;&gt;"",IF(VLOOKUP($J1337,INSTRUMENT_LIST!$L$10:$R$716,6,FALSE)=0,"",VLOOKUP($J1337,INSTRUMENT_LIST!$L$10:$R$716,6,FALSE)),"")</f>
        <v/>
      </c>
      <c r="P1337" s="476" t="str">
        <f>IF($J1337&lt;&gt;"",IF(VLOOKUP($J1337,INSTRUMENT_LIST!$L$10:$R$716,7,FALSE)=0,"",VLOOKUP($J1337,INSTRUMENT_LIST!$L$10:$R$716,7,FALSE)),"")</f>
        <v/>
      </c>
      <c r="Q1337" s="476" t="str">
        <f t="shared" si="482"/>
        <v xml:space="preserve">  </v>
      </c>
      <c r="R1337" s="476"/>
      <c r="S1337" s="476"/>
      <c r="T1337" s="476"/>
      <c r="U1337" s="476"/>
      <c r="V1337" s="476"/>
      <c r="W1337" s="476"/>
      <c r="X1337" s="476"/>
      <c r="Y1337" s="476"/>
      <c r="Z1337" s="476"/>
      <c r="AA1337" s="476"/>
      <c r="AB1337" s="477" t="str">
        <f t="shared" si="478"/>
        <v>CAT6_.2/3</v>
      </c>
      <c r="AC1337" s="474"/>
      <c r="AD1337" s="474"/>
      <c r="AE1337" s="478" t="str">
        <f t="shared" si="479"/>
        <v>SL3-BC-RCP1</v>
      </c>
    </row>
    <row r="1338" spans="1:31" s="479" customFormat="1" ht="15" customHeight="1" x14ac:dyDescent="0.25">
      <c r="A1338" s="469" t="s">
        <v>9</v>
      </c>
      <c r="B1338" s="470" t="s">
        <v>76</v>
      </c>
      <c r="C1338" s="471"/>
      <c r="D1338" s="472"/>
      <c r="E1338" s="472" t="s">
        <v>1131</v>
      </c>
      <c r="F1338" s="473" t="str">
        <f>IFERROR(CONCATENATE(VLOOKUP(G1338,'LOOK-UP TABLES'!$E$9:$J$101,5,FALSE),C1338,D1338,VLOOKUP(G1338,'LOOK-UP TABLES'!$E$9:$J$101,6,FALSE),E1338),"")</f>
        <v/>
      </c>
      <c r="G1338" s="473" t="s">
        <v>1128</v>
      </c>
      <c r="H1338" s="474" t="s">
        <v>1112</v>
      </c>
      <c r="I1338" s="473"/>
      <c r="J1338" s="297"/>
      <c r="K1338" s="474" t="str">
        <f t="shared" si="481"/>
        <v>SPARE</v>
      </c>
      <c r="L1338" s="475"/>
      <c r="M1338" s="476" t="str">
        <f>IF($J1338&lt;&gt;"",IF(VLOOKUP($J1338,INSTRUMENT_LIST!$L$10:$R$716,3,FALSE)=0,"",VLOOKUP($J1338,INSTRUMENT_LIST!$L$10:$R$716,3,FALSE)),"")</f>
        <v/>
      </c>
      <c r="N1338" s="476" t="str">
        <f>IF($J1338&lt;&gt;"",IF(VLOOKUP($J1338,INSTRUMENT_LIST!$L$10:$R$716,4,FALSE)=0,"",VLOOKUP($J1338,INSTRUMENT_LIST!$L$10:$R$716,4,FALSE)),"")&amp;" "&amp;IF($J1338&lt;&gt;"",IF(VLOOKUP($J1338,INSTRUMENT_LIST!$L$10:$R$716,5,FALSE)=0,"",SUBSTITUTE(VLOOKUP($J1338,INSTRUMENT_LIST!$L$10:$R$716,5,FALSE),"LOCAL CONTROL STATION","LCS")),"")</f>
        <v xml:space="preserve"> </v>
      </c>
      <c r="O1338" s="476" t="str">
        <f>IF($J1338&lt;&gt;"",IF(VLOOKUP($J1338,INSTRUMENT_LIST!$L$10:$R$716,6,FALSE)=0,"",VLOOKUP($J1338,INSTRUMENT_LIST!$L$10:$R$716,6,FALSE)),"")</f>
        <v/>
      </c>
      <c r="P1338" s="476" t="str">
        <f>IF($J1338&lt;&gt;"",IF(VLOOKUP($J1338,INSTRUMENT_LIST!$L$10:$R$716,7,FALSE)=0,"",VLOOKUP($J1338,INSTRUMENT_LIST!$L$10:$R$716,7,FALSE)),"")</f>
        <v/>
      </c>
      <c r="Q1338" s="476" t="str">
        <f t="shared" si="482"/>
        <v xml:space="preserve">  </v>
      </c>
      <c r="R1338" s="476"/>
      <c r="S1338" s="476"/>
      <c r="T1338" s="476"/>
      <c r="U1338" s="476"/>
      <c r="V1338" s="476"/>
      <c r="W1338" s="476"/>
      <c r="X1338" s="476"/>
      <c r="Y1338" s="476"/>
      <c r="Z1338" s="476"/>
      <c r="AA1338" s="476"/>
      <c r="AB1338" s="477" t="str">
        <f t="shared" si="478"/>
        <v>CAT6_.2/4</v>
      </c>
      <c r="AC1338" s="474"/>
      <c r="AD1338" s="474"/>
      <c r="AE1338" s="478" t="str">
        <f t="shared" si="479"/>
        <v>SL3-BC-RCP1</v>
      </c>
    </row>
    <row r="1339" spans="1:31" s="479" customFormat="1" ht="15" customHeight="1" x14ac:dyDescent="0.25">
      <c r="A1339" s="469" t="s">
        <v>9</v>
      </c>
      <c r="B1339" s="470" t="s">
        <v>76</v>
      </c>
      <c r="C1339" s="471"/>
      <c r="D1339" s="472"/>
      <c r="E1339" s="472" t="s">
        <v>1132</v>
      </c>
      <c r="F1339" s="473" t="str">
        <f>IFERROR(CONCATENATE(VLOOKUP(G1339,'LOOK-UP TABLES'!$E$9:$J$101,5,FALSE),C1339,D1339,VLOOKUP(G1339,'LOOK-UP TABLES'!$E$9:$J$101,6,FALSE),E1339),"")</f>
        <v/>
      </c>
      <c r="G1339" s="473" t="s">
        <v>1128</v>
      </c>
      <c r="H1339" s="474" t="s">
        <v>1112</v>
      </c>
      <c r="I1339" s="473"/>
      <c r="J1339" s="297"/>
      <c r="K1339" s="474" t="str">
        <f t="shared" si="481"/>
        <v>SPARE</v>
      </c>
      <c r="L1339" s="475"/>
      <c r="M1339" s="476" t="str">
        <f>IF($J1339&lt;&gt;"",IF(VLOOKUP($J1339,INSTRUMENT_LIST!$L$10:$R$716,3,FALSE)=0,"",VLOOKUP($J1339,INSTRUMENT_LIST!$L$10:$R$716,3,FALSE)),"")</f>
        <v/>
      </c>
      <c r="N1339" s="476" t="str">
        <f>IF($J1339&lt;&gt;"",IF(VLOOKUP($J1339,INSTRUMENT_LIST!$L$10:$R$716,4,FALSE)=0,"",VLOOKUP($J1339,INSTRUMENT_LIST!$L$10:$R$716,4,FALSE)),"")&amp;" "&amp;IF($J1339&lt;&gt;"",IF(VLOOKUP($J1339,INSTRUMENT_LIST!$L$10:$R$716,5,FALSE)=0,"",SUBSTITUTE(VLOOKUP($J1339,INSTRUMENT_LIST!$L$10:$R$716,5,FALSE),"LOCAL CONTROL STATION","LCS")),"")</f>
        <v xml:space="preserve"> </v>
      </c>
      <c r="O1339" s="476" t="str">
        <f>IF($J1339&lt;&gt;"",IF(VLOOKUP($J1339,INSTRUMENT_LIST!$L$10:$R$716,6,FALSE)=0,"",VLOOKUP($J1339,INSTRUMENT_LIST!$L$10:$R$716,6,FALSE)),"")</f>
        <v/>
      </c>
      <c r="P1339" s="476" t="str">
        <f>IF($J1339&lt;&gt;"",IF(VLOOKUP($J1339,INSTRUMENT_LIST!$L$10:$R$716,7,FALSE)=0,"",VLOOKUP($J1339,INSTRUMENT_LIST!$L$10:$R$716,7,FALSE)),"")</f>
        <v/>
      </c>
      <c r="Q1339" s="476" t="str">
        <f t="shared" si="482"/>
        <v xml:space="preserve">  </v>
      </c>
      <c r="R1339" s="476"/>
      <c r="S1339" s="476"/>
      <c r="T1339" s="476"/>
      <c r="U1339" s="476"/>
      <c r="V1339" s="476"/>
      <c r="W1339" s="476"/>
      <c r="X1339" s="476"/>
      <c r="Y1339" s="476"/>
      <c r="Z1339" s="476"/>
      <c r="AA1339" s="476"/>
      <c r="AB1339" s="477" t="str">
        <f t="shared" si="478"/>
        <v>CAT6_.2/5</v>
      </c>
      <c r="AC1339" s="474"/>
      <c r="AD1339" s="474"/>
      <c r="AE1339" s="478" t="str">
        <f t="shared" si="479"/>
        <v>SL3-BC-RCP1</v>
      </c>
    </row>
    <row r="1340" spans="1:31" s="479" customFormat="1" ht="15" customHeight="1" x14ac:dyDescent="0.25">
      <c r="A1340" s="469" t="s">
        <v>9</v>
      </c>
      <c r="B1340" s="470" t="s">
        <v>76</v>
      </c>
      <c r="C1340" s="471"/>
      <c r="D1340" s="472"/>
      <c r="E1340" s="472" t="s">
        <v>1133</v>
      </c>
      <c r="F1340" s="473" t="str">
        <f>IFERROR(CONCATENATE(VLOOKUP(G1340,'LOOK-UP TABLES'!$E$9:$J$101,5,FALSE),C1340,D1340,VLOOKUP(G1340,'LOOK-UP TABLES'!$E$9:$J$101,6,FALSE),E1340),"")</f>
        <v/>
      </c>
      <c r="G1340" s="473" t="s">
        <v>1128</v>
      </c>
      <c r="H1340" s="474" t="s">
        <v>1112</v>
      </c>
      <c r="I1340" s="473"/>
      <c r="J1340" s="297"/>
      <c r="K1340" s="474" t="str">
        <f t="shared" si="481"/>
        <v>SPARE</v>
      </c>
      <c r="L1340" s="475"/>
      <c r="M1340" s="476" t="str">
        <f>IF($J1340&lt;&gt;"",IF(VLOOKUP($J1340,INSTRUMENT_LIST!$L$10:$R$716,3,FALSE)=0,"",VLOOKUP($J1340,INSTRUMENT_LIST!$L$10:$R$716,3,FALSE)),"")</f>
        <v/>
      </c>
      <c r="N1340" s="476" t="str">
        <f>IF($J1340&lt;&gt;"",IF(VLOOKUP($J1340,INSTRUMENT_LIST!$L$10:$R$716,4,FALSE)=0,"",VLOOKUP($J1340,INSTRUMENT_LIST!$L$10:$R$716,4,FALSE)),"")&amp;" "&amp;IF($J1340&lt;&gt;"",IF(VLOOKUP($J1340,INSTRUMENT_LIST!$L$10:$R$716,5,FALSE)=0,"",SUBSTITUTE(VLOOKUP($J1340,INSTRUMENT_LIST!$L$10:$R$716,5,FALSE),"LOCAL CONTROL STATION","LCS")),"")</f>
        <v xml:space="preserve"> </v>
      </c>
      <c r="O1340" s="476" t="str">
        <f>IF($J1340&lt;&gt;"",IF(VLOOKUP($J1340,INSTRUMENT_LIST!$L$10:$R$716,6,FALSE)=0,"",VLOOKUP($J1340,INSTRUMENT_LIST!$L$10:$R$716,6,FALSE)),"")</f>
        <v/>
      </c>
      <c r="P1340" s="476" t="str">
        <f>IF($J1340&lt;&gt;"",IF(VLOOKUP($J1340,INSTRUMENT_LIST!$L$10:$R$716,7,FALSE)=0,"",VLOOKUP($J1340,INSTRUMENT_LIST!$L$10:$R$716,7,FALSE)),"")</f>
        <v/>
      </c>
      <c r="Q1340" s="476" t="str">
        <f t="shared" si="482"/>
        <v xml:space="preserve">  </v>
      </c>
      <c r="R1340" s="476"/>
      <c r="S1340" s="476"/>
      <c r="T1340" s="476"/>
      <c r="U1340" s="476"/>
      <c r="V1340" s="476"/>
      <c r="W1340" s="476"/>
      <c r="X1340" s="476"/>
      <c r="Y1340" s="476"/>
      <c r="Z1340" s="476"/>
      <c r="AA1340" s="476"/>
      <c r="AB1340" s="477" t="str">
        <f t="shared" si="478"/>
        <v>CAT6_.2/6</v>
      </c>
      <c r="AC1340" s="474"/>
      <c r="AD1340" s="474"/>
      <c r="AE1340" s="478" t="str">
        <f t="shared" si="479"/>
        <v>SL3-BC-RCP1</v>
      </c>
    </row>
    <row r="1341" spans="1:31" s="479" customFormat="1" ht="15" customHeight="1" x14ac:dyDescent="0.25">
      <c r="A1341" s="469" t="s">
        <v>9</v>
      </c>
      <c r="B1341" s="470" t="s">
        <v>76</v>
      </c>
      <c r="C1341" s="471"/>
      <c r="D1341" s="472"/>
      <c r="E1341" s="472" t="s">
        <v>1134</v>
      </c>
      <c r="F1341" s="473" t="str">
        <f>IFERROR(CONCATENATE(VLOOKUP(G1341,'LOOK-UP TABLES'!$E$9:$J$101,5,FALSE),C1341,D1341,VLOOKUP(G1341,'LOOK-UP TABLES'!$E$9:$J$101,6,FALSE),E1341),"")</f>
        <v/>
      </c>
      <c r="G1341" s="473" t="s">
        <v>1128</v>
      </c>
      <c r="H1341" s="474" t="s">
        <v>1112</v>
      </c>
      <c r="I1341" s="473"/>
      <c r="J1341" s="297"/>
      <c r="K1341" s="474" t="str">
        <f t="shared" si="481"/>
        <v>SPARE</v>
      </c>
      <c r="L1341" s="475"/>
      <c r="M1341" s="476" t="str">
        <f>IF($J1341&lt;&gt;"",IF(VLOOKUP($J1341,INSTRUMENT_LIST!$L$10:$R$716,3,FALSE)=0,"",VLOOKUP($J1341,INSTRUMENT_LIST!$L$10:$R$716,3,FALSE)),"")</f>
        <v/>
      </c>
      <c r="N1341" s="476" t="str">
        <f>IF($J1341&lt;&gt;"",IF(VLOOKUP($J1341,INSTRUMENT_LIST!$L$10:$R$716,4,FALSE)=0,"",VLOOKUP($J1341,INSTRUMENT_LIST!$L$10:$R$716,4,FALSE)),"")&amp;" "&amp;IF($J1341&lt;&gt;"",IF(VLOOKUP($J1341,INSTRUMENT_LIST!$L$10:$R$716,5,FALSE)=0,"",SUBSTITUTE(VLOOKUP($J1341,INSTRUMENT_LIST!$L$10:$R$716,5,FALSE),"LOCAL CONTROL STATION","LCS")),"")</f>
        <v xml:space="preserve"> </v>
      </c>
      <c r="O1341" s="476" t="str">
        <f>IF($J1341&lt;&gt;"",IF(VLOOKUP($J1341,INSTRUMENT_LIST!$L$10:$R$716,6,FALSE)=0,"",VLOOKUP($J1341,INSTRUMENT_LIST!$L$10:$R$716,6,FALSE)),"")</f>
        <v/>
      </c>
      <c r="P1341" s="476" t="str">
        <f>IF($J1341&lt;&gt;"",IF(VLOOKUP($J1341,INSTRUMENT_LIST!$L$10:$R$716,7,FALSE)=0,"",VLOOKUP($J1341,INSTRUMENT_LIST!$L$10:$R$716,7,FALSE)),"")</f>
        <v/>
      </c>
      <c r="Q1341" s="476" t="str">
        <f t="shared" si="482"/>
        <v xml:space="preserve">  </v>
      </c>
      <c r="R1341" s="476"/>
      <c r="S1341" s="476"/>
      <c r="T1341" s="476"/>
      <c r="U1341" s="476"/>
      <c r="V1341" s="476"/>
      <c r="W1341" s="476"/>
      <c r="X1341" s="476"/>
      <c r="Y1341" s="476"/>
      <c r="Z1341" s="476"/>
      <c r="AA1341" s="476"/>
      <c r="AB1341" s="477" t="str">
        <f t="shared" si="478"/>
        <v>CAT6_.2/7</v>
      </c>
      <c r="AC1341" s="474"/>
      <c r="AD1341" s="474"/>
      <c r="AE1341" s="478" t="str">
        <f t="shared" si="479"/>
        <v>SL3-BC-RCP1</v>
      </c>
    </row>
    <row r="1342" spans="1:31" s="479" customFormat="1" ht="15" customHeight="1" x14ac:dyDescent="0.25">
      <c r="A1342" s="469" t="s">
        <v>9</v>
      </c>
      <c r="B1342" s="470" t="s">
        <v>76</v>
      </c>
      <c r="C1342" s="471"/>
      <c r="D1342" s="472"/>
      <c r="E1342" s="472" t="s">
        <v>1135</v>
      </c>
      <c r="F1342" s="473" t="str">
        <f>IFERROR(CONCATENATE(VLOOKUP(G1342,'LOOK-UP TABLES'!$E$9:$J$101,5,FALSE),C1342,D1342,VLOOKUP(G1342,'LOOK-UP TABLES'!$E$9:$J$101,6,FALSE),E1342),"")</f>
        <v/>
      </c>
      <c r="G1342" s="473" t="s">
        <v>1128</v>
      </c>
      <c r="H1342" s="474" t="s">
        <v>1112</v>
      </c>
      <c r="I1342" s="473"/>
      <c r="J1342" s="297"/>
      <c r="K1342" s="474" t="str">
        <f t="shared" si="481"/>
        <v>SPARE</v>
      </c>
      <c r="L1342" s="475"/>
      <c r="M1342" s="476" t="str">
        <f>IF($J1342&lt;&gt;"",IF(VLOOKUP($J1342,INSTRUMENT_LIST!$L$10:$R$716,3,FALSE)=0,"",VLOOKUP($J1342,INSTRUMENT_LIST!$L$10:$R$716,3,FALSE)),"")</f>
        <v/>
      </c>
      <c r="N1342" s="476" t="str">
        <f>IF($J1342&lt;&gt;"",IF(VLOOKUP($J1342,INSTRUMENT_LIST!$L$10:$R$716,4,FALSE)=0,"",VLOOKUP($J1342,INSTRUMENT_LIST!$L$10:$R$716,4,FALSE)),"")&amp;" "&amp;IF($J1342&lt;&gt;"",IF(VLOOKUP($J1342,INSTRUMENT_LIST!$L$10:$R$716,5,FALSE)=0,"",SUBSTITUTE(VLOOKUP($J1342,INSTRUMENT_LIST!$L$10:$R$716,5,FALSE),"LOCAL CONTROL STATION","LCS")),"")</f>
        <v xml:space="preserve"> </v>
      </c>
      <c r="O1342" s="476" t="str">
        <f>IF($J1342&lt;&gt;"",IF(VLOOKUP($J1342,INSTRUMENT_LIST!$L$10:$R$716,6,FALSE)=0,"",VLOOKUP($J1342,INSTRUMENT_LIST!$L$10:$R$716,6,FALSE)),"")</f>
        <v/>
      </c>
      <c r="P1342" s="476" t="str">
        <f>IF($J1342&lt;&gt;"",IF(VLOOKUP($J1342,INSTRUMENT_LIST!$L$10:$R$716,7,FALSE)=0,"",VLOOKUP($J1342,INSTRUMENT_LIST!$L$10:$R$716,7,FALSE)),"")</f>
        <v/>
      </c>
      <c r="Q1342" s="476" t="str">
        <f t="shared" si="482"/>
        <v xml:space="preserve">  </v>
      </c>
      <c r="R1342" s="476"/>
      <c r="S1342" s="476"/>
      <c r="T1342" s="476"/>
      <c r="U1342" s="476"/>
      <c r="V1342" s="476"/>
      <c r="W1342" s="476"/>
      <c r="X1342" s="476"/>
      <c r="Y1342" s="476"/>
      <c r="Z1342" s="476"/>
      <c r="AA1342" s="476"/>
      <c r="AB1342" s="477" t="str">
        <f t="shared" si="478"/>
        <v>CAT6_.2/8</v>
      </c>
      <c r="AC1342" s="474"/>
      <c r="AD1342" s="474"/>
      <c r="AE1342" s="478" t="str">
        <f t="shared" si="479"/>
        <v>SL3-BC-RCP1</v>
      </c>
    </row>
    <row r="1343" spans="1:31" s="479" customFormat="1" ht="15" customHeight="1" x14ac:dyDescent="0.25">
      <c r="A1343" s="469" t="s">
        <v>9</v>
      </c>
      <c r="B1343" s="470" t="s">
        <v>76</v>
      </c>
      <c r="C1343" s="471"/>
      <c r="D1343" s="472"/>
      <c r="E1343" s="472" t="s">
        <v>1136</v>
      </c>
      <c r="F1343" s="473" t="str">
        <f>IFERROR(CONCATENATE(VLOOKUP(G1343,'LOOK-UP TABLES'!$E$9:$J$101,5,FALSE),C1343,D1343,VLOOKUP(G1343,'LOOK-UP TABLES'!$E$9:$J$101,6,FALSE),E1343),"")</f>
        <v/>
      </c>
      <c r="G1343" s="473" t="s">
        <v>1128</v>
      </c>
      <c r="H1343" s="474" t="s">
        <v>1112</v>
      </c>
      <c r="I1343" s="473"/>
      <c r="J1343" s="297"/>
      <c r="K1343" s="474" t="str">
        <f t="shared" si="481"/>
        <v>SPARE</v>
      </c>
      <c r="L1343" s="475"/>
      <c r="M1343" s="476" t="str">
        <f>IF($J1343&lt;&gt;"",IF(VLOOKUP($J1343,INSTRUMENT_LIST!$L$10:$R$716,3,FALSE)=0,"",VLOOKUP($J1343,INSTRUMENT_LIST!$L$10:$R$716,3,FALSE)),"")</f>
        <v/>
      </c>
      <c r="N1343" s="476" t="str">
        <f>IF($J1343&lt;&gt;"",IF(VLOOKUP($J1343,INSTRUMENT_LIST!$L$10:$R$716,4,FALSE)=0,"",VLOOKUP($J1343,INSTRUMENT_LIST!$L$10:$R$716,4,FALSE)),"")&amp;" "&amp;IF($J1343&lt;&gt;"",IF(VLOOKUP($J1343,INSTRUMENT_LIST!$L$10:$R$716,5,FALSE)=0,"",SUBSTITUTE(VLOOKUP($J1343,INSTRUMENT_LIST!$L$10:$R$716,5,FALSE),"LOCAL CONTROL STATION","LCS")),"")</f>
        <v xml:space="preserve"> </v>
      </c>
      <c r="O1343" s="476" t="str">
        <f>IF($J1343&lt;&gt;"",IF(VLOOKUP($J1343,INSTRUMENT_LIST!$L$10:$R$716,6,FALSE)=0,"",VLOOKUP($J1343,INSTRUMENT_LIST!$L$10:$R$716,6,FALSE)),"")</f>
        <v/>
      </c>
      <c r="P1343" s="476" t="str">
        <f>IF($J1343&lt;&gt;"",IF(VLOOKUP($J1343,INSTRUMENT_LIST!$L$10:$R$716,7,FALSE)=0,"",VLOOKUP($J1343,INSTRUMENT_LIST!$L$10:$R$716,7,FALSE)),"")</f>
        <v/>
      </c>
      <c r="Q1343" s="476" t="str">
        <f t="shared" si="482"/>
        <v xml:space="preserve">  </v>
      </c>
      <c r="R1343" s="476"/>
      <c r="S1343" s="476"/>
      <c r="T1343" s="476"/>
      <c r="U1343" s="476"/>
      <c r="V1343" s="476"/>
      <c r="W1343" s="476"/>
      <c r="X1343" s="476"/>
      <c r="Y1343" s="476"/>
      <c r="Z1343" s="476"/>
      <c r="AA1343" s="476"/>
      <c r="AB1343" s="477" t="str">
        <f t="shared" si="478"/>
        <v>CAT6_.2/9</v>
      </c>
      <c r="AC1343" s="474"/>
      <c r="AD1343" s="474"/>
      <c r="AE1343" s="478" t="str">
        <f t="shared" si="479"/>
        <v>SL3-BC-RCP1</v>
      </c>
    </row>
    <row r="1344" spans="1:31" s="479" customFormat="1" ht="15" customHeight="1" x14ac:dyDescent="0.25">
      <c r="A1344" s="469" t="s">
        <v>9</v>
      </c>
      <c r="B1344" s="470" t="s">
        <v>76</v>
      </c>
      <c r="C1344" s="471"/>
      <c r="D1344" s="472"/>
      <c r="E1344" s="472" t="s">
        <v>1137</v>
      </c>
      <c r="F1344" s="473" t="str">
        <f>IFERROR(CONCATENATE(VLOOKUP(G1344,'LOOK-UP TABLES'!$E$9:$J$101,5,FALSE),C1344,D1344,VLOOKUP(G1344,'LOOK-UP TABLES'!$E$9:$J$101,6,FALSE),E1344),"")</f>
        <v/>
      </c>
      <c r="G1344" s="473" t="s">
        <v>1128</v>
      </c>
      <c r="H1344" s="474" t="s">
        <v>1112</v>
      </c>
      <c r="I1344" s="473"/>
      <c r="J1344" s="297"/>
      <c r="K1344" s="474" t="str">
        <f t="shared" si="481"/>
        <v>SPARE</v>
      </c>
      <c r="L1344" s="475"/>
      <c r="M1344" s="476" t="str">
        <f>IF($J1344&lt;&gt;"",IF(VLOOKUP($J1344,INSTRUMENT_LIST!$L$10:$R$716,3,FALSE)=0,"",VLOOKUP($J1344,INSTRUMENT_LIST!$L$10:$R$716,3,FALSE)),"")</f>
        <v/>
      </c>
      <c r="N1344" s="476" t="str">
        <f>IF($J1344&lt;&gt;"",IF(VLOOKUP($J1344,INSTRUMENT_LIST!$L$10:$R$716,4,FALSE)=0,"",VLOOKUP($J1344,INSTRUMENT_LIST!$L$10:$R$716,4,FALSE)),"")&amp;" "&amp;IF($J1344&lt;&gt;"",IF(VLOOKUP($J1344,INSTRUMENT_LIST!$L$10:$R$716,5,FALSE)=0,"",SUBSTITUTE(VLOOKUP($J1344,INSTRUMENT_LIST!$L$10:$R$716,5,FALSE),"LOCAL CONTROL STATION","LCS")),"")</f>
        <v xml:space="preserve"> </v>
      </c>
      <c r="O1344" s="476" t="str">
        <f>IF($J1344&lt;&gt;"",IF(VLOOKUP($J1344,INSTRUMENT_LIST!$L$10:$R$716,6,FALSE)=0,"",VLOOKUP($J1344,INSTRUMENT_LIST!$L$10:$R$716,6,FALSE)),"")</f>
        <v/>
      </c>
      <c r="P1344" s="476" t="str">
        <f>IF($J1344&lt;&gt;"",IF(VLOOKUP($J1344,INSTRUMENT_LIST!$L$10:$R$716,7,FALSE)=0,"",VLOOKUP($J1344,INSTRUMENT_LIST!$L$10:$R$716,7,FALSE)),"")</f>
        <v/>
      </c>
      <c r="Q1344" s="476" t="str">
        <f t="shared" si="482"/>
        <v xml:space="preserve">  </v>
      </c>
      <c r="R1344" s="476"/>
      <c r="S1344" s="476"/>
      <c r="T1344" s="476"/>
      <c r="U1344" s="476"/>
      <c r="V1344" s="476"/>
      <c r="W1344" s="476"/>
      <c r="X1344" s="476"/>
      <c r="Y1344" s="476"/>
      <c r="Z1344" s="476"/>
      <c r="AA1344" s="476"/>
      <c r="AB1344" s="477" t="str">
        <f t="shared" si="478"/>
        <v>CAT6_.2/10</v>
      </c>
      <c r="AC1344" s="474"/>
      <c r="AD1344" s="474"/>
      <c r="AE1344" s="478" t="str">
        <f t="shared" si="479"/>
        <v>SL3-BC-RCP1</v>
      </c>
    </row>
    <row r="1345" spans="1:35" s="479" customFormat="1" ht="15" customHeight="1" x14ac:dyDescent="0.25">
      <c r="A1345" s="469" t="s">
        <v>9</v>
      </c>
      <c r="B1345" s="470" t="s">
        <v>76</v>
      </c>
      <c r="C1345" s="471"/>
      <c r="D1345" s="472"/>
      <c r="E1345" s="472" t="s">
        <v>1138</v>
      </c>
      <c r="F1345" s="473" t="str">
        <f>IFERROR(CONCATENATE(VLOOKUP(G1345,'LOOK-UP TABLES'!$E$9:$J$101,5,FALSE),C1345,D1345,VLOOKUP(G1345,'LOOK-UP TABLES'!$E$9:$J$101,6,FALSE),E1345),"")</f>
        <v/>
      </c>
      <c r="G1345" s="473" t="s">
        <v>1128</v>
      </c>
      <c r="H1345" s="474" t="s">
        <v>1112</v>
      </c>
      <c r="I1345" s="473"/>
      <c r="J1345" s="297"/>
      <c r="K1345" s="474" t="str">
        <f t="shared" si="481"/>
        <v>SPARE</v>
      </c>
      <c r="L1345" s="475"/>
      <c r="M1345" s="476" t="str">
        <f>IF($J1345&lt;&gt;"",IF(VLOOKUP($J1345,INSTRUMENT_LIST!$L$10:$R$716,3,FALSE)=0,"",VLOOKUP($J1345,INSTRUMENT_LIST!$L$10:$R$716,3,FALSE)),"")</f>
        <v/>
      </c>
      <c r="N1345" s="476" t="str">
        <f>IF($J1345&lt;&gt;"",IF(VLOOKUP($J1345,INSTRUMENT_LIST!$L$10:$R$716,4,FALSE)=0,"",VLOOKUP($J1345,INSTRUMENT_LIST!$L$10:$R$716,4,FALSE)),"")&amp;" "&amp;IF($J1345&lt;&gt;"",IF(VLOOKUP($J1345,INSTRUMENT_LIST!$L$10:$R$716,5,FALSE)=0,"",SUBSTITUTE(VLOOKUP($J1345,INSTRUMENT_LIST!$L$10:$R$716,5,FALSE),"LOCAL CONTROL STATION","LCS")),"")</f>
        <v xml:space="preserve"> </v>
      </c>
      <c r="O1345" s="476" t="str">
        <f>IF($J1345&lt;&gt;"",IF(VLOOKUP($J1345,INSTRUMENT_LIST!$L$10:$R$716,6,FALSE)=0,"",VLOOKUP($J1345,INSTRUMENT_LIST!$L$10:$R$716,6,FALSE)),"")</f>
        <v/>
      </c>
      <c r="P1345" s="476" t="str">
        <f>IF($J1345&lt;&gt;"",IF(VLOOKUP($J1345,INSTRUMENT_LIST!$L$10:$R$716,7,FALSE)=0,"",VLOOKUP($J1345,INSTRUMENT_LIST!$L$10:$R$716,7,FALSE)),"")</f>
        <v/>
      </c>
      <c r="Q1345" s="476" t="str">
        <f t="shared" si="482"/>
        <v xml:space="preserve">  </v>
      </c>
      <c r="R1345" s="476"/>
      <c r="S1345" s="476"/>
      <c r="T1345" s="476"/>
      <c r="U1345" s="476"/>
      <c r="V1345" s="476"/>
      <c r="W1345" s="476"/>
      <c r="X1345" s="476"/>
      <c r="Y1345" s="476"/>
      <c r="Z1345" s="476"/>
      <c r="AA1345" s="476"/>
      <c r="AB1345" s="477" t="str">
        <f t="shared" si="478"/>
        <v>CAT6_.2/11</v>
      </c>
      <c r="AC1345" s="474"/>
      <c r="AD1345" s="474"/>
      <c r="AE1345" s="478" t="str">
        <f t="shared" si="479"/>
        <v>SL3-BC-RCP1</v>
      </c>
    </row>
    <row r="1346" spans="1:35" s="479" customFormat="1" ht="15" customHeight="1" x14ac:dyDescent="0.25">
      <c r="A1346" s="469" t="s">
        <v>9</v>
      </c>
      <c r="B1346" s="470" t="s">
        <v>76</v>
      </c>
      <c r="C1346" s="471"/>
      <c r="D1346" s="472"/>
      <c r="E1346" s="472" t="s">
        <v>1139</v>
      </c>
      <c r="F1346" s="473" t="str">
        <f>IFERROR(CONCATENATE(VLOOKUP(G1346,'LOOK-UP TABLES'!$E$9:$J$101,5,FALSE),C1346,D1346,VLOOKUP(G1346,'LOOK-UP TABLES'!$E$9:$J$101,6,FALSE),E1346),"")</f>
        <v/>
      </c>
      <c r="G1346" s="473" t="s">
        <v>1128</v>
      </c>
      <c r="H1346" s="474" t="s">
        <v>1112</v>
      </c>
      <c r="I1346" s="473"/>
      <c r="J1346" s="297"/>
      <c r="K1346" s="474" t="str">
        <f t="shared" si="481"/>
        <v>SPARE</v>
      </c>
      <c r="L1346" s="475"/>
      <c r="M1346" s="476" t="str">
        <f>IF($J1346&lt;&gt;"",IF(VLOOKUP($J1346,INSTRUMENT_LIST!$L$10:$R$716,3,FALSE)=0,"",VLOOKUP($J1346,INSTRUMENT_LIST!$L$10:$R$716,3,FALSE)),"")</f>
        <v/>
      </c>
      <c r="N1346" s="476" t="str">
        <f>IF($J1346&lt;&gt;"",IF(VLOOKUP($J1346,INSTRUMENT_LIST!$L$10:$R$716,4,FALSE)=0,"",VLOOKUP($J1346,INSTRUMENT_LIST!$L$10:$R$716,4,FALSE)),"")&amp;" "&amp;IF($J1346&lt;&gt;"",IF(VLOOKUP($J1346,INSTRUMENT_LIST!$L$10:$R$716,5,FALSE)=0,"",SUBSTITUTE(VLOOKUP($J1346,INSTRUMENT_LIST!$L$10:$R$716,5,FALSE),"LOCAL CONTROL STATION","LCS")),"")</f>
        <v xml:space="preserve"> </v>
      </c>
      <c r="O1346" s="476" t="str">
        <f>IF($J1346&lt;&gt;"",IF(VLOOKUP($J1346,INSTRUMENT_LIST!$L$10:$R$716,6,FALSE)=0,"",VLOOKUP($J1346,INSTRUMENT_LIST!$L$10:$R$716,6,FALSE)),"")</f>
        <v/>
      </c>
      <c r="P1346" s="476" t="str">
        <f>IF($J1346&lt;&gt;"",IF(VLOOKUP($J1346,INSTRUMENT_LIST!$L$10:$R$716,7,FALSE)=0,"",VLOOKUP($J1346,INSTRUMENT_LIST!$L$10:$R$716,7,FALSE)),"")</f>
        <v/>
      </c>
      <c r="Q1346" s="476" t="str">
        <f t="shared" si="482"/>
        <v xml:space="preserve">  </v>
      </c>
      <c r="R1346" s="476"/>
      <c r="S1346" s="476"/>
      <c r="T1346" s="476"/>
      <c r="U1346" s="476"/>
      <c r="V1346" s="476"/>
      <c r="W1346" s="476"/>
      <c r="X1346" s="476"/>
      <c r="Y1346" s="476"/>
      <c r="Z1346" s="476"/>
      <c r="AA1346" s="476"/>
      <c r="AB1346" s="477" t="str">
        <f t="shared" si="478"/>
        <v>CAT6_.2/12</v>
      </c>
      <c r="AC1346" s="474"/>
      <c r="AD1346" s="474"/>
      <c r="AE1346" s="478" t="str">
        <f t="shared" si="479"/>
        <v>SL3-BC-RCP1</v>
      </c>
    </row>
    <row r="1347" spans="1:35" s="479" customFormat="1" ht="15" customHeight="1" x14ac:dyDescent="0.25">
      <c r="A1347" s="469" t="s">
        <v>9</v>
      </c>
      <c r="B1347" s="470" t="s">
        <v>76</v>
      </c>
      <c r="C1347" s="471"/>
      <c r="D1347" s="472"/>
      <c r="E1347" s="472" t="s">
        <v>1140</v>
      </c>
      <c r="F1347" s="473" t="str">
        <f>IFERROR(CONCATENATE(VLOOKUP(G1347,'LOOK-UP TABLES'!$E$9:$J$101,5,FALSE),C1347,D1347,VLOOKUP(G1347,'LOOK-UP TABLES'!$E$9:$J$101,6,FALSE),E1347),"")</f>
        <v/>
      </c>
      <c r="G1347" s="473" t="s">
        <v>1128</v>
      </c>
      <c r="H1347" s="474" t="s">
        <v>1112</v>
      </c>
      <c r="I1347" s="473"/>
      <c r="J1347" s="297"/>
      <c r="K1347" s="474" t="str">
        <f t="shared" si="481"/>
        <v>SPARE</v>
      </c>
      <c r="L1347" s="475"/>
      <c r="M1347" s="476" t="str">
        <f>IF($J1347&lt;&gt;"",IF(VLOOKUP($J1347,INSTRUMENT_LIST!$L$10:$R$716,3,FALSE)=0,"",VLOOKUP($J1347,INSTRUMENT_LIST!$L$10:$R$716,3,FALSE)),"")</f>
        <v/>
      </c>
      <c r="N1347" s="476" t="str">
        <f>IF($J1347&lt;&gt;"",IF(VLOOKUP($J1347,INSTRUMENT_LIST!$L$10:$R$716,4,FALSE)=0,"",VLOOKUP($J1347,INSTRUMENT_LIST!$L$10:$R$716,4,FALSE)),"")&amp;" "&amp;IF($J1347&lt;&gt;"",IF(VLOOKUP($J1347,INSTRUMENT_LIST!$L$10:$R$716,5,FALSE)=0,"",SUBSTITUTE(VLOOKUP($J1347,INSTRUMENT_LIST!$L$10:$R$716,5,FALSE),"LOCAL CONTROL STATION","LCS")),"")</f>
        <v xml:space="preserve"> </v>
      </c>
      <c r="O1347" s="476" t="str">
        <f>IF($J1347&lt;&gt;"",IF(VLOOKUP($J1347,INSTRUMENT_LIST!$L$10:$R$716,6,FALSE)=0,"",VLOOKUP($J1347,INSTRUMENT_LIST!$L$10:$R$716,6,FALSE)),"")</f>
        <v/>
      </c>
      <c r="P1347" s="476" t="str">
        <f>IF($J1347&lt;&gt;"",IF(VLOOKUP($J1347,INSTRUMENT_LIST!$L$10:$R$716,7,FALSE)=0,"",VLOOKUP($J1347,INSTRUMENT_LIST!$L$10:$R$716,7,FALSE)),"")</f>
        <v/>
      </c>
      <c r="Q1347" s="476" t="str">
        <f t="shared" si="482"/>
        <v xml:space="preserve">  </v>
      </c>
      <c r="R1347" s="476"/>
      <c r="S1347" s="476"/>
      <c r="T1347" s="476"/>
      <c r="U1347" s="476"/>
      <c r="V1347" s="476"/>
      <c r="W1347" s="476"/>
      <c r="X1347" s="476"/>
      <c r="Y1347" s="476"/>
      <c r="Z1347" s="476"/>
      <c r="AA1347" s="476"/>
      <c r="AB1347" s="477" t="str">
        <f t="shared" si="478"/>
        <v>CAT6_.2/13</v>
      </c>
      <c r="AC1347" s="474"/>
      <c r="AD1347" s="474"/>
      <c r="AE1347" s="478" t="str">
        <f t="shared" si="479"/>
        <v>SL3-BC-RCP1</v>
      </c>
    </row>
    <row r="1348" spans="1:35" s="479" customFormat="1" ht="15" customHeight="1" x14ac:dyDescent="0.25">
      <c r="A1348" s="469" t="s">
        <v>9</v>
      </c>
      <c r="B1348" s="470" t="s">
        <v>76</v>
      </c>
      <c r="C1348" s="471"/>
      <c r="D1348" s="472"/>
      <c r="E1348" s="472" t="s">
        <v>1141</v>
      </c>
      <c r="F1348" s="473" t="str">
        <f>IFERROR(CONCATENATE(VLOOKUP(G1348,'LOOK-UP TABLES'!$E$9:$J$101,5,FALSE),C1348,D1348,VLOOKUP(G1348,'LOOK-UP TABLES'!$E$9:$J$101,6,FALSE),E1348),"")</f>
        <v/>
      </c>
      <c r="G1348" s="473" t="s">
        <v>1128</v>
      </c>
      <c r="H1348" s="474" t="s">
        <v>1112</v>
      </c>
      <c r="I1348" s="473"/>
      <c r="J1348" s="297"/>
      <c r="K1348" s="474" t="str">
        <f t="shared" si="481"/>
        <v>SPARE</v>
      </c>
      <c r="L1348" s="475"/>
      <c r="M1348" s="476" t="str">
        <f>IF($J1348&lt;&gt;"",IF(VLOOKUP($J1348,INSTRUMENT_LIST!$L$10:$R$716,3,FALSE)=0,"",VLOOKUP($J1348,INSTRUMENT_LIST!$L$10:$R$716,3,FALSE)),"")</f>
        <v/>
      </c>
      <c r="N1348" s="476" t="str">
        <f>IF($J1348&lt;&gt;"",IF(VLOOKUP($J1348,INSTRUMENT_LIST!$L$10:$R$716,4,FALSE)=0,"",VLOOKUP($J1348,INSTRUMENT_LIST!$L$10:$R$716,4,FALSE)),"")&amp;" "&amp;IF($J1348&lt;&gt;"",IF(VLOOKUP($J1348,INSTRUMENT_LIST!$L$10:$R$716,5,FALSE)=0,"",SUBSTITUTE(VLOOKUP($J1348,INSTRUMENT_LIST!$L$10:$R$716,5,FALSE),"LOCAL CONTROL STATION","LCS")),"")</f>
        <v xml:space="preserve"> </v>
      </c>
      <c r="O1348" s="476" t="str">
        <f>IF($J1348&lt;&gt;"",IF(VLOOKUP($J1348,INSTRUMENT_LIST!$L$10:$R$716,6,FALSE)=0,"",VLOOKUP($J1348,INSTRUMENT_LIST!$L$10:$R$716,6,FALSE)),"")</f>
        <v/>
      </c>
      <c r="P1348" s="476" t="str">
        <f>IF($J1348&lt;&gt;"",IF(VLOOKUP($J1348,INSTRUMENT_LIST!$L$10:$R$716,7,FALSE)=0,"",VLOOKUP($J1348,INSTRUMENT_LIST!$L$10:$R$716,7,FALSE)),"")</f>
        <v/>
      </c>
      <c r="Q1348" s="476" t="str">
        <f t="shared" si="482"/>
        <v xml:space="preserve">  </v>
      </c>
      <c r="R1348" s="476"/>
      <c r="S1348" s="476"/>
      <c r="T1348" s="476"/>
      <c r="U1348" s="476"/>
      <c r="V1348" s="476"/>
      <c r="W1348" s="476"/>
      <c r="X1348" s="476"/>
      <c r="Y1348" s="476"/>
      <c r="Z1348" s="476"/>
      <c r="AA1348" s="476"/>
      <c r="AB1348" s="477" t="str">
        <f t="shared" si="478"/>
        <v>CAT6_.2/14</v>
      </c>
      <c r="AC1348" s="474"/>
      <c r="AD1348" s="474"/>
      <c r="AE1348" s="478" t="str">
        <f t="shared" si="479"/>
        <v>SL3-BC-RCP1</v>
      </c>
    </row>
    <row r="1349" spans="1:35" s="479" customFormat="1" ht="15" customHeight="1" x14ac:dyDescent="0.25">
      <c r="A1349" s="469" t="s">
        <v>9</v>
      </c>
      <c r="B1349" s="470" t="s">
        <v>76</v>
      </c>
      <c r="C1349" s="471"/>
      <c r="D1349" s="472"/>
      <c r="E1349" s="472" t="s">
        <v>1142</v>
      </c>
      <c r="F1349" s="473" t="str">
        <f>IFERROR(CONCATENATE(VLOOKUP(G1349,'LOOK-UP TABLES'!$E$9:$J$101,5,FALSE),C1349,D1349,VLOOKUP(G1349,'LOOK-UP TABLES'!$E$9:$J$101,6,FALSE),E1349),"")</f>
        <v/>
      </c>
      <c r="G1349" s="473" t="s">
        <v>1128</v>
      </c>
      <c r="H1349" s="474" t="s">
        <v>1112</v>
      </c>
      <c r="I1349" s="473"/>
      <c r="J1349" s="297"/>
      <c r="K1349" s="474" t="str">
        <f t="shared" si="481"/>
        <v>SPARE</v>
      </c>
      <c r="L1349" s="475"/>
      <c r="M1349" s="476" t="str">
        <f>IF($J1349&lt;&gt;"",IF(VLOOKUP($J1349,INSTRUMENT_LIST!$L$10:$R$716,3,FALSE)=0,"",VLOOKUP($J1349,INSTRUMENT_LIST!$L$10:$R$716,3,FALSE)),"")</f>
        <v/>
      </c>
      <c r="N1349" s="476" t="str">
        <f>IF($J1349&lt;&gt;"",IF(VLOOKUP($J1349,INSTRUMENT_LIST!$L$10:$R$716,4,FALSE)=0,"",VLOOKUP($J1349,INSTRUMENT_LIST!$L$10:$R$716,4,FALSE)),"")&amp;" "&amp;IF($J1349&lt;&gt;"",IF(VLOOKUP($J1349,INSTRUMENT_LIST!$L$10:$R$716,5,FALSE)=0,"",SUBSTITUTE(VLOOKUP($J1349,INSTRUMENT_LIST!$L$10:$R$716,5,FALSE),"LOCAL CONTROL STATION","LCS")),"")</f>
        <v xml:space="preserve"> </v>
      </c>
      <c r="O1349" s="476" t="str">
        <f>IF($J1349&lt;&gt;"",IF(VLOOKUP($J1349,INSTRUMENT_LIST!$L$10:$R$716,6,FALSE)=0,"",VLOOKUP($J1349,INSTRUMENT_LIST!$L$10:$R$716,6,FALSE)),"")</f>
        <v/>
      </c>
      <c r="P1349" s="476" t="str">
        <f>IF($J1349&lt;&gt;"",IF(VLOOKUP($J1349,INSTRUMENT_LIST!$L$10:$R$716,7,FALSE)=0,"",VLOOKUP($J1349,INSTRUMENT_LIST!$L$10:$R$716,7,FALSE)),"")</f>
        <v/>
      </c>
      <c r="Q1349" s="476" t="str">
        <f t="shared" si="482"/>
        <v xml:space="preserve">  </v>
      </c>
      <c r="R1349" s="476"/>
      <c r="S1349" s="476"/>
      <c r="T1349" s="476"/>
      <c r="U1349" s="476"/>
      <c r="V1349" s="476"/>
      <c r="W1349" s="476"/>
      <c r="X1349" s="476"/>
      <c r="Y1349" s="476"/>
      <c r="Z1349" s="476"/>
      <c r="AA1349" s="476"/>
      <c r="AB1349" s="477" t="str">
        <f t="shared" si="478"/>
        <v>CAT6_.2/15</v>
      </c>
      <c r="AC1349" s="474"/>
      <c r="AD1349" s="474"/>
      <c r="AE1349" s="478" t="str">
        <f t="shared" si="479"/>
        <v>SL3-BC-RCP1</v>
      </c>
    </row>
    <row r="1350" spans="1:35" s="479" customFormat="1" ht="15" customHeight="1" x14ac:dyDescent="0.25">
      <c r="A1350" s="469" t="s">
        <v>9</v>
      </c>
      <c r="B1350" s="470" t="s">
        <v>76</v>
      </c>
      <c r="C1350" s="471"/>
      <c r="D1350" s="472"/>
      <c r="E1350" s="472" t="s">
        <v>1143</v>
      </c>
      <c r="F1350" s="473" t="str">
        <f>IFERROR(CONCATENATE(VLOOKUP(G1350,'LOOK-UP TABLES'!$E$9:$J$101,5,FALSE),C1350,D1350,VLOOKUP(G1350,'LOOK-UP TABLES'!$E$9:$J$101,6,FALSE),E1350),"")</f>
        <v/>
      </c>
      <c r="G1350" s="473" t="s">
        <v>1128</v>
      </c>
      <c r="H1350" s="474" t="s">
        <v>1112</v>
      </c>
      <c r="I1350" s="473"/>
      <c r="J1350" s="297"/>
      <c r="K1350" s="474" t="str">
        <f t="shared" si="481"/>
        <v>SPARE</v>
      </c>
      <c r="L1350" s="475"/>
      <c r="M1350" s="476" t="str">
        <f>IF($J1350&lt;&gt;"",IF(VLOOKUP($J1350,INSTRUMENT_LIST!$L$10:$R$716,3,FALSE)=0,"",VLOOKUP($J1350,INSTRUMENT_LIST!$L$10:$R$716,3,FALSE)),"")</f>
        <v/>
      </c>
      <c r="N1350" s="476" t="str">
        <f>IF($J1350&lt;&gt;"",IF(VLOOKUP($J1350,INSTRUMENT_LIST!$L$10:$R$716,4,FALSE)=0,"",VLOOKUP($J1350,INSTRUMENT_LIST!$L$10:$R$716,4,FALSE)),"")&amp;" "&amp;IF($J1350&lt;&gt;"",IF(VLOOKUP($J1350,INSTRUMENT_LIST!$L$10:$R$716,5,FALSE)=0,"",SUBSTITUTE(VLOOKUP($J1350,INSTRUMENT_LIST!$L$10:$R$716,5,FALSE),"LOCAL CONTROL STATION","LCS")),"")</f>
        <v xml:space="preserve"> </v>
      </c>
      <c r="O1350" s="476" t="str">
        <f>IF($J1350&lt;&gt;"",IF(VLOOKUP($J1350,INSTRUMENT_LIST!$L$10:$R$716,6,FALSE)=0,"",VLOOKUP($J1350,INSTRUMENT_LIST!$L$10:$R$716,6,FALSE)),"")</f>
        <v/>
      </c>
      <c r="P1350" s="476" t="str">
        <f>IF($J1350&lt;&gt;"",IF(VLOOKUP($J1350,INSTRUMENT_LIST!$L$10:$R$716,7,FALSE)=0,"",VLOOKUP($J1350,INSTRUMENT_LIST!$L$10:$R$716,7,FALSE)),"")</f>
        <v/>
      </c>
      <c r="Q1350" s="476" t="str">
        <f t="shared" si="482"/>
        <v xml:space="preserve">  </v>
      </c>
      <c r="R1350" s="476"/>
      <c r="S1350" s="476"/>
      <c r="T1350" s="476"/>
      <c r="U1350" s="476"/>
      <c r="V1350" s="476"/>
      <c r="W1350" s="476"/>
      <c r="X1350" s="476"/>
      <c r="Y1350" s="476"/>
      <c r="Z1350" s="476"/>
      <c r="AA1350" s="476"/>
      <c r="AB1350" s="477" t="str">
        <f t="shared" si="478"/>
        <v>CAT6_.2/16</v>
      </c>
      <c r="AC1350" s="474"/>
      <c r="AD1350" s="474"/>
      <c r="AE1350" s="478" t="str">
        <f t="shared" si="479"/>
        <v>SL3-BC-RCP1</v>
      </c>
    </row>
    <row r="1351" spans="1:35" ht="15" customHeight="1" x14ac:dyDescent="0.25">
      <c r="C1351" s="57"/>
      <c r="D1351" s="52"/>
      <c r="E1351" s="52"/>
      <c r="J1351" s="22"/>
      <c r="M1351" s="77"/>
      <c r="N1351" s="77"/>
      <c r="O1351" s="77"/>
      <c r="P1351" s="36"/>
    </row>
    <row r="1352" spans="1:35" ht="15" customHeight="1" x14ac:dyDescent="0.25">
      <c r="C1352" s="57"/>
      <c r="D1352" s="52"/>
      <c r="E1352" s="52"/>
      <c r="J1352" s="22"/>
      <c r="M1352" s="77"/>
      <c r="N1352" s="77"/>
      <c r="O1352" s="77"/>
      <c r="P1352" s="36"/>
    </row>
    <row r="1353" spans="1:35" x14ac:dyDescent="0.25">
      <c r="A1353" s="354"/>
      <c r="B1353" s="618" t="s">
        <v>1431</v>
      </c>
      <c r="C1353" s="278"/>
      <c r="D1353" s="355"/>
      <c r="E1353" s="355"/>
      <c r="F1353" s="355"/>
      <c r="G1353" s="355"/>
      <c r="H1353" s="355"/>
      <c r="I1353" s="355"/>
      <c r="J1353" s="141"/>
      <c r="K1353" s="141"/>
      <c r="L1353" s="356"/>
      <c r="M1353" s="355"/>
      <c r="N1353" s="355"/>
      <c r="O1353" s="355"/>
      <c r="P1353" s="355"/>
      <c r="Q1353" s="618" t="s">
        <v>1333</v>
      </c>
      <c r="R1353" s="355"/>
      <c r="S1353" s="355"/>
      <c r="T1353" s="355"/>
      <c r="U1353" s="355"/>
      <c r="V1353" s="355"/>
      <c r="W1353" s="355"/>
      <c r="X1353" s="355"/>
      <c r="Y1353" s="355"/>
      <c r="Z1353" s="355"/>
      <c r="AA1353" s="355"/>
      <c r="AB1353" s="355"/>
      <c r="AC1353" s="141"/>
      <c r="AD1353" s="141"/>
      <c r="AE1353" s="278"/>
      <c r="AF1353"/>
      <c r="AG1353"/>
      <c r="AH1353"/>
      <c r="AI1353"/>
    </row>
    <row r="1354" spans="1:35" x14ac:dyDescent="0.25">
      <c r="A1354" s="354"/>
      <c r="B1354" s="618"/>
      <c r="C1354" s="278"/>
      <c r="D1354" s="355"/>
      <c r="E1354" s="355"/>
      <c r="F1354" s="355"/>
      <c r="G1354" s="355"/>
      <c r="H1354" s="355"/>
      <c r="I1354" s="355"/>
      <c r="J1354" s="141"/>
      <c r="K1354" s="141"/>
      <c r="L1354" s="356"/>
      <c r="M1354" s="355"/>
      <c r="N1354" s="355"/>
      <c r="O1354" s="355"/>
      <c r="P1354" s="355"/>
      <c r="Q1354" s="618"/>
      <c r="R1354" s="355"/>
      <c r="S1354" s="355"/>
      <c r="T1354" s="355"/>
      <c r="U1354" s="355"/>
      <c r="V1354" s="355"/>
      <c r="W1354" s="355"/>
      <c r="X1354" s="355"/>
      <c r="Y1354" s="355"/>
      <c r="Z1354" s="355"/>
      <c r="AA1354" s="355"/>
      <c r="AB1354" s="355"/>
      <c r="AC1354" s="141"/>
      <c r="AD1354" s="141"/>
      <c r="AE1354" s="278"/>
      <c r="AF1354"/>
      <c r="AG1354"/>
      <c r="AH1354"/>
      <c r="AI1354"/>
    </row>
    <row r="1355" spans="1:35" x14ac:dyDescent="0.25">
      <c r="A1355" s="320"/>
      <c r="D1355"/>
      <c r="E1355"/>
      <c r="F1355"/>
      <c r="G1355"/>
      <c r="H1355"/>
      <c r="I1355"/>
      <c r="J1355" s="30"/>
      <c r="K1355" s="30"/>
      <c r="L1355" s="350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 s="30"/>
      <c r="AD1355" s="30"/>
      <c r="AF1355"/>
      <c r="AG1355"/>
      <c r="AH1355"/>
      <c r="AI1355"/>
    </row>
    <row r="1356" spans="1:35" ht="15" customHeight="1" x14ac:dyDescent="0.25">
      <c r="A1356" s="144" t="s">
        <v>9</v>
      </c>
      <c r="B1356" s="252" t="s">
        <v>1431</v>
      </c>
      <c r="C1356" s="64">
        <v>17</v>
      </c>
      <c r="D1356" s="341" t="s">
        <v>786</v>
      </c>
      <c r="E1356" s="61"/>
      <c r="F1356" s="340" t="str">
        <f>IFERROR(CONCATENATE(VLOOKUP(G1356,'LOOK-UP TABLES'!$E$5:$J$101,5,FALSE),C1356,D1356,VLOOKUP(G1356,'LOOK-UP TABLES'!$E$5:$J$101,6,FALSE),E1356),"")</f>
        <v>AENT-1700</v>
      </c>
      <c r="G1356" s="61" t="s">
        <v>953</v>
      </c>
      <c r="H1356" s="340"/>
      <c r="I1356" s="61" t="s">
        <v>793</v>
      </c>
      <c r="J1356" s="344"/>
      <c r="K1356" s="344"/>
      <c r="L1356" s="345"/>
      <c r="M1356" s="340"/>
      <c r="N1356" s="340"/>
      <c r="O1356" s="61"/>
      <c r="P1356" s="61"/>
      <c r="Q1356" s="61" t="s">
        <v>954</v>
      </c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4"/>
      <c r="AD1356" s="65"/>
      <c r="AE1356" s="38" t="str">
        <f t="shared" ref="AE1356:AE1361" si="483">B1356</f>
        <v>SL3-SP1-RCP1</v>
      </c>
      <c r="AF1356"/>
      <c r="AG1356"/>
      <c r="AH1356"/>
      <c r="AI1356"/>
    </row>
    <row r="1357" spans="1:35" s="479" customFormat="1" ht="15" customHeight="1" x14ac:dyDescent="0.25">
      <c r="A1357" s="480" t="s">
        <v>9</v>
      </c>
      <c r="B1357" s="481" t="str">
        <f>B1356</f>
        <v>SL3-SP1-RCP1</v>
      </c>
      <c r="C1357" s="488">
        <v>17</v>
      </c>
      <c r="D1357" s="483" t="s">
        <v>645</v>
      </c>
      <c r="E1357" s="484"/>
      <c r="F1357" s="485" t="str">
        <f>IFERROR(CONCATENATE(VLOOKUP(G1357,'LOOK-UP TABLES'!$E$5:$J$101,5,FALSE),C1357,D1357,VLOOKUP(G1357,'LOOK-UP TABLES'!$E$5:$J$101,6,FALSE),E1357),"")</f>
        <v>FPD-1701</v>
      </c>
      <c r="G1357" s="484" t="s">
        <v>955</v>
      </c>
      <c r="H1357" s="485"/>
      <c r="I1357" s="484" t="str">
        <f>I1358</f>
        <v>24VDC</v>
      </c>
      <c r="J1357" s="486"/>
      <c r="K1357" s="486"/>
      <c r="L1357" s="487"/>
      <c r="M1357" s="485" t="s">
        <v>956</v>
      </c>
      <c r="N1357" s="485"/>
      <c r="O1357" s="484"/>
      <c r="P1357" s="484"/>
      <c r="Q1357" s="484" t="str">
        <f>CONCATENATE(M1357,IF(M1357&lt;&gt;""," ",""),N1357,IF(N1357&lt;&gt;""," ",""),O1357,IF(O1357&lt;&gt;""," ",""),P1357,IF(P1357&lt;&gt;""," ",""))</f>
        <v xml:space="preserve">Power Distribution </v>
      </c>
      <c r="R1357" s="484"/>
      <c r="S1357" s="484"/>
      <c r="T1357" s="484"/>
      <c r="U1357" s="484"/>
      <c r="V1357" s="484"/>
      <c r="W1357" s="484"/>
      <c r="X1357" s="484"/>
      <c r="Y1357" s="484"/>
      <c r="Z1357" s="484"/>
      <c r="AA1357" s="484"/>
      <c r="AB1357" s="484"/>
      <c r="AC1357" s="488"/>
      <c r="AD1357" s="489"/>
      <c r="AE1357" s="478" t="str">
        <f t="shared" si="483"/>
        <v>SL3-SP1-RCP1</v>
      </c>
    </row>
    <row r="1358" spans="1:35" s="479" customFormat="1" ht="15" customHeight="1" x14ac:dyDescent="0.25">
      <c r="A1358" s="495" t="s">
        <v>9</v>
      </c>
      <c r="B1358" s="470" t="str">
        <f>B1357</f>
        <v>SL3-SP1-RCP1</v>
      </c>
      <c r="C1358" s="471">
        <v>17</v>
      </c>
      <c r="D1358" s="472" t="str">
        <f>D1357</f>
        <v>01</v>
      </c>
      <c r="E1358" s="472" t="s">
        <v>786</v>
      </c>
      <c r="F1358" s="473" t="str">
        <f>IFERROR(CONCATENATE(VLOOKUP(G1358,'LOOK-UP TABLES'!$E$9:$J$101,5,FALSE),C1358,D1358,VLOOKUP(G1358,'LOOK-UP TABLES'!$E$9:$J$101,6,FALSE),E1358),"")</f>
        <v>I_1701-00</v>
      </c>
      <c r="G1358" s="473" t="s">
        <v>1432</v>
      </c>
      <c r="H1358" s="474" t="str">
        <f>IFERROR(VLOOKUP(G1358,'LOOK-UP TABLES'!$E$9:$J$101,2,FALSE),"")</f>
        <v>DI</v>
      </c>
      <c r="I1358" s="473" t="str">
        <f>IFERROR(VLOOKUP(G1358,'LOOK-UP TABLES'!$E$9:$J$101,3,FALSE),"")</f>
        <v>24VDC</v>
      </c>
      <c r="J1358" s="474"/>
      <c r="K1358" s="512" t="str">
        <f>IF(J1358&lt;&gt;"",CONCATENATE(J1358,L1358),"SPARE")</f>
        <v>SPARE</v>
      </c>
      <c r="L1358" s="475"/>
      <c r="M1358" s="476" t="str">
        <f>IF($J1358&lt;&gt;"",IF(VLOOKUP($J1358,INSTRUMENT_LIST!$L$10:$R$716,3,FALSE)=0,"",VLOOKUP($J1358,INSTRUMENT_LIST!$L$10:$R$716,3,FALSE)),"")</f>
        <v/>
      </c>
      <c r="N1358" s="476" t="str">
        <f>IF($J1358&lt;&gt;"",IF(VLOOKUP($J1358,INSTRUMENT_LIST!$L$10:$R$716,4,FALSE)=0,"",VLOOKUP($J1358,INSTRUMENT_LIST!$L$10:$R$716,4,FALSE)),"")&amp;" "&amp;IF($J1358&lt;&gt;"",IF(VLOOKUP($J1358,INSTRUMENT_LIST!$L$10:$R$716,5,FALSE)=0,"",SUBSTITUTE(VLOOKUP($J1358,INSTRUMENT_LIST!$L$10:$R$716,5,FALSE),"LOCAL CONTROL STATION","LCS")),"")</f>
        <v xml:space="preserve"> </v>
      </c>
      <c r="O1358" s="476" t="str">
        <f>IF($J1358&lt;&gt;"",IF(VLOOKUP($J1358,INSTRUMENT_LIST!$L$10:$R$716,6,FALSE)=0,"",VLOOKUP($J1358,INSTRUMENT_LIST!$L$10:$R$716,6,FALSE)),"")</f>
        <v/>
      </c>
      <c r="P1358" s="476" t="str">
        <f>IF($J1358&lt;&gt;"",IF(VLOOKUP($J1358,INSTRUMENT_LIST!$L$10:$R$716,7,FALSE)=0,"",VLOOKUP($J1358,INSTRUMENT_LIST!$L$10:$R$716,7,FALSE)),"")</f>
        <v/>
      </c>
      <c r="Q1358" s="476" t="str">
        <f>CONCATENATE(M1358,IF(M1358&lt;&gt;""," ",""),N1358,IF(N1358&lt;&gt;""," ",""),O1358,IF(O1358&lt;&gt;""," ",""),P1358,IF(P1358&lt;&gt;""," ",""))</f>
        <v xml:space="preserve">  </v>
      </c>
      <c r="R1358" s="476"/>
      <c r="S1358" s="476"/>
      <c r="T1358" s="476"/>
      <c r="U1358" s="476"/>
      <c r="V1358" s="476"/>
      <c r="W1358" s="476"/>
      <c r="X1358" s="476"/>
      <c r="Y1358" s="476"/>
      <c r="Z1358" s="476"/>
      <c r="AA1358" s="476"/>
      <c r="AB1358" s="477" t="str">
        <f>IF((OR(H1358="AI",H1358="AO")),CONCATENATE(H1358,"_",C1358,D1358,"_CH[",E1358,"]"),CONCATENATE(H1358,"_",C1358,D1358,".",E1358))</f>
        <v>DI_1701.00</v>
      </c>
      <c r="AC1358" s="474"/>
      <c r="AD1358" s="474"/>
      <c r="AE1358" s="478" t="str">
        <f t="shared" si="483"/>
        <v>SL3-SP1-RCP1</v>
      </c>
    </row>
    <row r="1359" spans="1:35" s="479" customFormat="1" ht="15" customHeight="1" x14ac:dyDescent="0.25">
      <c r="A1359" s="495" t="s">
        <v>9</v>
      </c>
      <c r="B1359" s="470" t="str">
        <f>B1358</f>
        <v>SL3-SP1-RCP1</v>
      </c>
      <c r="C1359" s="471">
        <f>C1358</f>
        <v>17</v>
      </c>
      <c r="D1359" s="472" t="str">
        <f>D1358</f>
        <v>01</v>
      </c>
      <c r="E1359" s="472" t="s">
        <v>645</v>
      </c>
      <c r="F1359" s="473" t="str">
        <f>IFERROR(CONCATENATE(VLOOKUP(G1359,'LOOK-UP TABLES'!$E$9:$J$101,5,FALSE),C1359,D1359,VLOOKUP(G1359,'LOOK-UP TABLES'!$E$9:$J$101,6,FALSE),E1359),"")</f>
        <v>I_1701-01</v>
      </c>
      <c r="G1359" s="473" t="s">
        <v>1432</v>
      </c>
      <c r="H1359" s="474" t="str">
        <f>IFERROR(VLOOKUP(G1359,'LOOK-UP TABLES'!$E$9:$J$101,2,FALSE),"")</f>
        <v>DI</v>
      </c>
      <c r="I1359" s="473" t="str">
        <f>IFERROR(VLOOKUP(G1359,'LOOK-UP TABLES'!$E$9:$J$101,3,FALSE),"")</f>
        <v>24VDC</v>
      </c>
      <c r="J1359" s="474"/>
      <c r="K1359" s="512" t="str">
        <f>IF(J1359&lt;&gt;"",CONCATENATE(J1359,L1359),"SPARE")</f>
        <v>SPARE</v>
      </c>
      <c r="L1359" s="475"/>
      <c r="M1359" s="476" t="str">
        <f>IF($J1359&lt;&gt;"",IF(VLOOKUP($J1359,INSTRUMENT_LIST!$L$10:$R$716,3,FALSE)=0,"",VLOOKUP($J1359,INSTRUMENT_LIST!$L$10:$R$716,3,FALSE)),"")</f>
        <v/>
      </c>
      <c r="N1359" s="476" t="str">
        <f>IF($J1359&lt;&gt;"",IF(VLOOKUP($J1359,INSTRUMENT_LIST!$L$10:$R$716,4,FALSE)=0,"",VLOOKUP($J1359,INSTRUMENT_LIST!$L$10:$R$716,4,FALSE)),"")&amp;" "&amp;IF($J1359&lt;&gt;"",IF(VLOOKUP($J1359,INSTRUMENT_LIST!$L$10:$R$716,5,FALSE)=0,"",SUBSTITUTE(VLOOKUP($J1359,INSTRUMENT_LIST!$L$10:$R$716,5,FALSE),"LOCAL CONTROL STATION","LCS")),"")</f>
        <v xml:space="preserve"> </v>
      </c>
      <c r="O1359" s="476" t="str">
        <f>IF($J1359&lt;&gt;"",IF(VLOOKUP($J1359,INSTRUMENT_LIST!$L$10:$R$716,6,FALSE)=0,"",VLOOKUP($J1359,INSTRUMENT_LIST!$L$10:$R$716,6,FALSE)),"")</f>
        <v/>
      </c>
      <c r="P1359" s="476" t="str">
        <f>IF($J1359&lt;&gt;"",IF(VLOOKUP($J1359,INSTRUMENT_LIST!$L$10:$R$716,7,FALSE)=0,"",VLOOKUP($J1359,INSTRUMENT_LIST!$L$10:$R$716,7,FALSE)),"")</f>
        <v/>
      </c>
      <c r="Q1359" s="476" t="str">
        <f>CONCATENATE(M1359,IF(M1359&lt;&gt;""," ",""),N1359,IF(N1359&lt;&gt;""," ",""),O1359,IF(O1359&lt;&gt;""," ",""),P1359,IF(P1359&lt;&gt;""," ",""))</f>
        <v xml:space="preserve">  </v>
      </c>
      <c r="R1359" s="476"/>
      <c r="S1359" s="476"/>
      <c r="T1359" s="476"/>
      <c r="U1359" s="476"/>
      <c r="V1359" s="476"/>
      <c r="W1359" s="476"/>
      <c r="X1359" s="476"/>
      <c r="Y1359" s="476"/>
      <c r="Z1359" s="476"/>
      <c r="AA1359" s="476"/>
      <c r="AB1359" s="477" t="str">
        <f>IF((OR(H1359="AI",H1359="AO")),CONCATENATE(H1359,"_",C1359,D1359,"_CH[",E1359,"]"),CONCATENATE(H1359,"_",C1359,D1359,".",E1359))</f>
        <v>DI_1701.01</v>
      </c>
      <c r="AC1359" s="474"/>
      <c r="AD1359" s="474"/>
      <c r="AE1359" s="478" t="str">
        <f t="shared" si="483"/>
        <v>SL3-SP1-RCP1</v>
      </c>
    </row>
    <row r="1360" spans="1:35" s="479" customFormat="1" ht="15" customHeight="1" x14ac:dyDescent="0.25">
      <c r="A1360" s="495" t="s">
        <v>9</v>
      </c>
      <c r="B1360" s="470" t="str">
        <f>B1359</f>
        <v>SL3-SP1-RCP1</v>
      </c>
      <c r="C1360" s="471">
        <f>C1359</f>
        <v>17</v>
      </c>
      <c r="D1360" s="472" t="str">
        <f>D1359</f>
        <v>01</v>
      </c>
      <c r="E1360" s="472" t="s">
        <v>660</v>
      </c>
      <c r="F1360" s="473" t="str">
        <f>IFERROR(CONCATENATE(VLOOKUP(G1360,'LOOK-UP TABLES'!$E$9:$J$101,5,FALSE),C1360,D1360,VLOOKUP(G1360,'LOOK-UP TABLES'!$E$9:$J$101,6,FALSE),E1360),"")</f>
        <v>I_1701-02</v>
      </c>
      <c r="G1360" s="473" t="s">
        <v>1432</v>
      </c>
      <c r="H1360" s="474" t="str">
        <f>IFERROR(VLOOKUP(G1360,'LOOK-UP TABLES'!$E$9:$J$101,2,FALSE),"")</f>
        <v>DI</v>
      </c>
      <c r="I1360" s="473" t="str">
        <f>IFERROR(VLOOKUP(G1360,'LOOK-UP TABLES'!$E$9:$J$101,3,FALSE),"")</f>
        <v>24VDC</v>
      </c>
      <c r="J1360" s="297"/>
      <c r="K1360" s="512" t="str">
        <f>IF(J1360&lt;&gt;"",CONCATENATE(J1360,L1360),"SPARE")</f>
        <v>SPARE</v>
      </c>
      <c r="L1360" s="475"/>
      <c r="M1360" s="476" t="str">
        <f>IF($J1360&lt;&gt;"",IF(VLOOKUP($J1360,INSTRUMENT_LIST!$L$10:$R$716,3,FALSE)=0,"",VLOOKUP($J1360,INSTRUMENT_LIST!$L$10:$R$716,3,FALSE)),"")</f>
        <v/>
      </c>
      <c r="N1360" s="476" t="str">
        <f>IF($J1360&lt;&gt;"",IF(VLOOKUP($J1360,INSTRUMENT_LIST!$L$10:$R$716,4,FALSE)=0,"",VLOOKUP($J1360,INSTRUMENT_LIST!$L$10:$R$716,4,FALSE)),"")&amp;" "&amp;IF($J1360&lt;&gt;"",IF(VLOOKUP($J1360,INSTRUMENT_LIST!$L$10:$R$716,5,FALSE)=0,"",SUBSTITUTE(VLOOKUP($J1360,INSTRUMENT_LIST!$L$10:$R$716,5,FALSE),"LOCAL CONTROL STATION","LCS")),"")</f>
        <v xml:space="preserve"> </v>
      </c>
      <c r="O1360" s="476" t="str">
        <f>IF($J1360&lt;&gt;"",IF(VLOOKUP($J1360,INSTRUMENT_LIST!$L$10:$R$716,6,FALSE)=0,"",VLOOKUP($J1360,INSTRUMENT_LIST!$L$10:$R$716,6,FALSE)),"")</f>
        <v/>
      </c>
      <c r="P1360" s="476" t="str">
        <f>IF($J1360&lt;&gt;"",IF(VLOOKUP($J1360,INSTRUMENT_LIST!$L$10:$R$716,7,FALSE)=0,"",VLOOKUP($J1360,INSTRUMENT_LIST!$L$10:$R$716,7,FALSE)),"")</f>
        <v/>
      </c>
      <c r="Q1360" s="476" t="str">
        <f>CONCATENATE(M1360,IF(M1360&lt;&gt;""," ",""),N1360,IF(N1360&lt;&gt;""," ",""),O1360,IF(O1360&lt;&gt;""," ",""),P1360,IF(P1360&lt;&gt;""," ",""))</f>
        <v xml:space="preserve">  </v>
      </c>
      <c r="R1360" s="476"/>
      <c r="S1360" s="476"/>
      <c r="T1360" s="476"/>
      <c r="U1360" s="476"/>
      <c r="V1360" s="476"/>
      <c r="W1360" s="476"/>
      <c r="X1360" s="476"/>
      <c r="Y1360" s="476"/>
      <c r="Z1360" s="476"/>
      <c r="AA1360" s="476"/>
      <c r="AB1360" s="477" t="str">
        <f>IF((OR(H1360="AI",H1360="AO")),CONCATENATE(H1360,"_",C1360,D1360,"_CH[",E1360,"]"),CONCATENATE(H1360,"_",C1360,D1360,".",E1360))</f>
        <v>DI_1701.02</v>
      </c>
      <c r="AC1360" s="474"/>
      <c r="AD1360" s="474"/>
      <c r="AE1360" s="478" t="str">
        <f t="shared" si="483"/>
        <v>SL3-SP1-RCP1</v>
      </c>
    </row>
    <row r="1361" spans="1:35" s="479" customFormat="1" ht="15" customHeight="1" x14ac:dyDescent="0.25">
      <c r="A1361" s="495" t="s">
        <v>9</v>
      </c>
      <c r="B1361" s="470" t="str">
        <f>B1360</f>
        <v>SL3-SP1-RCP1</v>
      </c>
      <c r="C1361" s="471">
        <f>C1360</f>
        <v>17</v>
      </c>
      <c r="D1361" s="472" t="str">
        <f>D1360</f>
        <v>01</v>
      </c>
      <c r="E1361" s="472" t="s">
        <v>661</v>
      </c>
      <c r="F1361" s="473" t="str">
        <f>IFERROR(CONCATENATE(VLOOKUP(G1361,'LOOK-UP TABLES'!$E$9:$J$101,5,FALSE),C1361,D1361,VLOOKUP(G1361,'LOOK-UP TABLES'!$E$9:$J$101,6,FALSE),E1361),"")</f>
        <v>I_1701-03</v>
      </c>
      <c r="G1361" s="473" t="s">
        <v>1432</v>
      </c>
      <c r="H1361" s="474" t="str">
        <f>IFERROR(VLOOKUP(G1361,'LOOK-UP TABLES'!$E$9:$J$101,2,FALSE),"")</f>
        <v>DI</v>
      </c>
      <c r="I1361" s="473" t="str">
        <f>IFERROR(VLOOKUP(G1361,'LOOK-UP TABLES'!$E$9:$J$101,3,FALSE),"")</f>
        <v>24VDC</v>
      </c>
      <c r="J1361" s="297"/>
      <c r="K1361" s="474" t="str">
        <f>IF(J1361&lt;&gt;"",CONCATENATE(J1361,L1361),"SPARE")</f>
        <v>SPARE</v>
      </c>
      <c r="L1361" s="475"/>
      <c r="M1361" s="476" t="str">
        <f>IF($J1361&lt;&gt;"",IF(VLOOKUP($J1361,INSTRUMENT_LIST!$L$10:$R$716,3,FALSE)=0,"",VLOOKUP($J1361,INSTRUMENT_LIST!$L$10:$R$716,3,FALSE)),"")</f>
        <v/>
      </c>
      <c r="N1361" s="476" t="str">
        <f>IF($J1361&lt;&gt;"",IF(VLOOKUP($J1361,INSTRUMENT_LIST!$L$10:$R$716,4,FALSE)=0,"",VLOOKUP($J1361,INSTRUMENT_LIST!$L$10:$R$716,4,FALSE)),"")&amp;" "&amp;IF($J1361&lt;&gt;"",IF(VLOOKUP($J1361,INSTRUMENT_LIST!$L$10:$R$716,5,FALSE)=0,"",SUBSTITUTE(VLOOKUP($J1361,INSTRUMENT_LIST!$L$10:$R$716,5,FALSE),"LOCAL CONTROL STATION","LCS")),"")</f>
        <v xml:space="preserve"> </v>
      </c>
      <c r="O1361" s="476" t="str">
        <f>IF($J1361&lt;&gt;"",IF(VLOOKUP($J1361,INSTRUMENT_LIST!$L$10:$R$716,6,FALSE)=0,"",VLOOKUP($J1361,INSTRUMENT_LIST!$L$10:$R$716,6,FALSE)),"")</f>
        <v/>
      </c>
      <c r="P1361" s="476" t="str">
        <f>IF($J1361&lt;&gt;"",IF(VLOOKUP($J1361,INSTRUMENT_LIST!$L$10:$R$716,7,FALSE)=0,"",VLOOKUP($J1361,INSTRUMENT_LIST!$L$10:$R$716,7,FALSE)),"")</f>
        <v/>
      </c>
      <c r="Q1361" s="476" t="str">
        <f>CONCATENATE(M1361,IF(M1361&lt;&gt;""," ",""),N1361,IF(N1361&lt;&gt;""," ",""),O1361,IF(O1361&lt;&gt;""," ",""),P1361,IF(P1361&lt;&gt;""," ",""))</f>
        <v xml:space="preserve">  </v>
      </c>
      <c r="R1361" s="476"/>
      <c r="S1361" s="476"/>
      <c r="T1361" s="476"/>
      <c r="U1361" s="476"/>
      <c r="V1361" s="476"/>
      <c r="W1361" s="476"/>
      <c r="X1361" s="476"/>
      <c r="Y1361" s="476"/>
      <c r="Z1361" s="476"/>
      <c r="AA1361" s="476"/>
      <c r="AB1361" s="477" t="str">
        <f>IF((OR(H1361="AI",H1361="AO")),CONCATENATE(H1361,"_",C1361,D1361,"_CH[",E1361,"]"),CONCATENATE(H1361,"_",C1361,D1361,".",E1361))</f>
        <v>DI_1701.03</v>
      </c>
      <c r="AC1361" s="474"/>
      <c r="AD1361" s="474"/>
      <c r="AE1361" s="478" t="str">
        <f t="shared" si="483"/>
        <v>SL3-SP1-RCP1</v>
      </c>
    </row>
    <row r="1362" spans="1:35" ht="15" customHeight="1" x14ac:dyDescent="0.25">
      <c r="A1362" s="73"/>
      <c r="B1362" s="266"/>
      <c r="C1362" s="267"/>
      <c r="D1362" s="268"/>
      <c r="E1362" s="269"/>
      <c r="F1362" s="269"/>
      <c r="G1362" s="269"/>
      <c r="H1362" s="346"/>
      <c r="I1362" s="269"/>
      <c r="J1362" s="347"/>
      <c r="K1362" s="348"/>
      <c r="L1362" s="349"/>
      <c r="M1362" s="346"/>
      <c r="N1362" s="346"/>
      <c r="O1362" s="269"/>
      <c r="P1362" s="269"/>
      <c r="Q1362" s="269"/>
      <c r="R1362" s="269"/>
      <c r="S1362" s="269"/>
      <c r="T1362" s="269"/>
      <c r="U1362" s="269"/>
      <c r="V1362" s="269"/>
      <c r="W1362" s="269"/>
      <c r="X1362" s="269"/>
      <c r="Y1362" s="269"/>
      <c r="Z1362" s="269"/>
      <c r="AA1362" s="269"/>
      <c r="AB1362" s="269"/>
      <c r="AC1362" s="267"/>
      <c r="AD1362" s="274"/>
      <c r="AF1362"/>
      <c r="AG1362"/>
      <c r="AH1362"/>
      <c r="AI1362"/>
    </row>
    <row r="1363" spans="1:35" s="479" customFormat="1" ht="15" customHeight="1" x14ac:dyDescent="0.25">
      <c r="A1363" s="495" t="s">
        <v>9</v>
      </c>
      <c r="B1363" s="470" t="s">
        <v>1431</v>
      </c>
      <c r="C1363" s="471">
        <v>17</v>
      </c>
      <c r="D1363" s="522" t="s">
        <v>660</v>
      </c>
      <c r="E1363" s="472" t="s">
        <v>786</v>
      </c>
      <c r="F1363" s="473" t="str">
        <f>IFERROR(CONCATENATE(VLOOKUP(G1363,'LOOK-UP TABLES'!$E$9:$J$101,5,FALSE),C1363,D1363,VLOOKUP(G1363,'LOOK-UP TABLES'!$E$9:$J$101,6,FALSE),E1363),"")</f>
        <v>I_1702-00</v>
      </c>
      <c r="G1363" s="473" t="s">
        <v>1432</v>
      </c>
      <c r="H1363" s="474" t="str">
        <f>IFERROR(VLOOKUP(G1363,'LOOK-UP TABLES'!$E$9:$J$101,2,FALSE),"")</f>
        <v>DI</v>
      </c>
      <c r="I1363" s="473" t="str">
        <f>IFERROR(VLOOKUP(G1363,'LOOK-UP TABLES'!$E$9:$J$101,3,FALSE),"")</f>
        <v>24VDC</v>
      </c>
      <c r="J1363" s="474"/>
      <c r="K1363" s="474" t="str">
        <f>IF(J1363&lt;&gt;"",CONCATENATE(J1363,L1363),"SPARE")</f>
        <v>SPARE</v>
      </c>
      <c r="L1363" s="475"/>
      <c r="M1363" s="476" t="str">
        <f>IF($J1363&lt;&gt;"",IF(VLOOKUP($J1363,INSTRUMENT_LIST!$L$10:$R$716,3,FALSE)=0,"",VLOOKUP($J1363,INSTRUMENT_LIST!$L$10:$R$716,3,FALSE)),"")</f>
        <v/>
      </c>
      <c r="N1363" s="476" t="str">
        <f>IF($J1363&lt;&gt;"",IF(VLOOKUP($J1363,INSTRUMENT_LIST!$L$10:$R$716,4,FALSE)=0,"",VLOOKUP($J1363,INSTRUMENT_LIST!$L$10:$R$716,4,FALSE)),"")&amp;" "&amp;IF($J1363&lt;&gt;"",IF(VLOOKUP($J1363,INSTRUMENT_LIST!$L$10:$R$716,5,FALSE)=0,"",SUBSTITUTE(VLOOKUP($J1363,INSTRUMENT_LIST!$L$10:$R$716,5,FALSE),"LOCAL CONTROL STATION","LCS")),"")</f>
        <v xml:space="preserve"> </v>
      </c>
      <c r="O1363" s="476" t="str">
        <f>IF($J1363&lt;&gt;"",IF(VLOOKUP($J1363,INSTRUMENT_LIST!$L$10:$R$716,6,FALSE)=0,"",VLOOKUP($J1363,INSTRUMENT_LIST!$L$10:$R$716,6,FALSE)),"")</f>
        <v/>
      </c>
      <c r="P1363" s="476" t="str">
        <f>IF($J1363&lt;&gt;"",IF(VLOOKUP($J1363,INSTRUMENT_LIST!$L$10:$R$716,7,FALSE)=0,"",VLOOKUP($J1363,INSTRUMENT_LIST!$L$10:$R$716,7,FALSE)),"")</f>
        <v/>
      </c>
      <c r="Q1363" s="476" t="str">
        <f>CONCATENATE(M1363,IF(M1363&lt;&gt;""," ",""),N1363,IF(N1363&lt;&gt;""," ",""),O1363,IF(O1363&lt;&gt;""," ",""),P1363,IF(P1363&lt;&gt;""," ",""))</f>
        <v xml:space="preserve">  </v>
      </c>
      <c r="R1363" s="476"/>
      <c r="S1363" s="476"/>
      <c r="T1363" s="476"/>
      <c r="U1363" s="476"/>
      <c r="V1363" s="476"/>
      <c r="W1363" s="476"/>
      <c r="X1363" s="476"/>
      <c r="Y1363" s="476"/>
      <c r="Z1363" s="476"/>
      <c r="AA1363" s="476"/>
      <c r="AB1363" s="477" t="str">
        <f>IF((OR(H1363="AI",H1363="AO")),CONCATENATE(H1363,"_",C1363,D1363,"_CH[",E1363,"]"),CONCATENATE(H1363,"_",C1363,D1363,".",E1363))</f>
        <v>DI_1702.00</v>
      </c>
      <c r="AC1363" s="474"/>
      <c r="AD1363" s="474"/>
      <c r="AE1363" s="478" t="str">
        <f>B1363</f>
        <v>SL3-SP1-RCP1</v>
      </c>
    </row>
    <row r="1364" spans="1:35" s="479" customFormat="1" ht="15" customHeight="1" x14ac:dyDescent="0.25">
      <c r="A1364" s="495" t="s">
        <v>9</v>
      </c>
      <c r="B1364" s="470" t="str">
        <f t="shared" ref="B1364:D1366" si="484">B1363</f>
        <v>SL3-SP1-RCP1</v>
      </c>
      <c r="C1364" s="471">
        <f t="shared" si="484"/>
        <v>17</v>
      </c>
      <c r="D1364" s="472" t="str">
        <f t="shared" si="484"/>
        <v>02</v>
      </c>
      <c r="E1364" s="472" t="s">
        <v>645</v>
      </c>
      <c r="F1364" s="473" t="str">
        <f>IFERROR(CONCATENATE(VLOOKUP(G1364,'LOOK-UP TABLES'!$E$9:$J$101,5,FALSE),C1364,D1364,VLOOKUP(G1364,'LOOK-UP TABLES'!$E$9:$J$101,6,FALSE),E1364),"")</f>
        <v>I_1702-01</v>
      </c>
      <c r="G1364" s="473" t="s">
        <v>1432</v>
      </c>
      <c r="H1364" s="474" t="str">
        <f>IFERROR(VLOOKUP(G1364,'LOOK-UP TABLES'!$E$9:$J$101,2,FALSE),"")</f>
        <v>DI</v>
      </c>
      <c r="I1364" s="473" t="str">
        <f>IFERROR(VLOOKUP(G1364,'LOOK-UP TABLES'!$E$9:$J$101,3,FALSE),"")</f>
        <v>24VDC</v>
      </c>
      <c r="J1364" s="474"/>
      <c r="K1364" s="474" t="str">
        <f>IF(J1364&lt;&gt;"",CONCATENATE(J1364,L1364),"SPARE")</f>
        <v>SPARE</v>
      </c>
      <c r="L1364" s="475"/>
      <c r="M1364" s="476" t="str">
        <f>IF($J1364&lt;&gt;"",IF(VLOOKUP($J1364,INSTRUMENT_LIST!$L$10:$R$716,3,FALSE)=0,"",VLOOKUP($J1364,INSTRUMENT_LIST!$L$10:$R$716,3,FALSE)),"")</f>
        <v/>
      </c>
      <c r="N1364" s="476" t="str">
        <f>IF($J1364&lt;&gt;"",IF(VLOOKUP($J1364,INSTRUMENT_LIST!$L$10:$R$716,4,FALSE)=0,"",VLOOKUP($J1364,INSTRUMENT_LIST!$L$10:$R$716,4,FALSE)),"")&amp;" "&amp;IF($J1364&lt;&gt;"",IF(VLOOKUP($J1364,INSTRUMENT_LIST!$L$10:$R$716,5,FALSE)=0,"",SUBSTITUTE(VLOOKUP($J1364,INSTRUMENT_LIST!$L$10:$R$716,5,FALSE),"LOCAL CONTROL STATION","LCS")),"")</f>
        <v xml:space="preserve"> </v>
      </c>
      <c r="O1364" s="476" t="str">
        <f>IF($J1364&lt;&gt;"",IF(VLOOKUP($J1364,INSTRUMENT_LIST!$L$10:$R$716,6,FALSE)=0,"",VLOOKUP($J1364,INSTRUMENT_LIST!$L$10:$R$716,6,FALSE)),"")</f>
        <v/>
      </c>
      <c r="P1364" s="476" t="str">
        <f>IF($J1364&lt;&gt;"",IF(VLOOKUP($J1364,INSTRUMENT_LIST!$L$10:$R$716,7,FALSE)=0,"",VLOOKUP($J1364,INSTRUMENT_LIST!$L$10:$R$716,7,FALSE)),"")</f>
        <v/>
      </c>
      <c r="Q1364" s="476" t="str">
        <f>CONCATENATE(M1364,IF(M1364&lt;&gt;""," ",""),N1364,IF(N1364&lt;&gt;""," ",""),O1364,IF(O1364&lt;&gt;""," ",""),P1364,IF(P1364&lt;&gt;""," ",""))</f>
        <v xml:space="preserve">  </v>
      </c>
      <c r="R1364" s="476"/>
      <c r="S1364" s="476"/>
      <c r="T1364" s="476"/>
      <c r="U1364" s="476"/>
      <c r="V1364" s="476"/>
      <c r="W1364" s="476"/>
      <c r="X1364" s="476"/>
      <c r="Y1364" s="476"/>
      <c r="Z1364" s="476"/>
      <c r="AA1364" s="476"/>
      <c r="AB1364" s="477" t="str">
        <f>IF((OR(H1364="AI",H1364="AO")),CONCATENATE(H1364,"_",C1364,D1364,"_CH[",E1364,"]"),CONCATENATE(H1364,"_",C1364,D1364,".",E1364))</f>
        <v>DI_1702.01</v>
      </c>
      <c r="AC1364" s="474"/>
      <c r="AD1364" s="474"/>
      <c r="AE1364" s="478" t="str">
        <f>B1364</f>
        <v>SL3-SP1-RCP1</v>
      </c>
    </row>
    <row r="1365" spans="1:35" s="479" customFormat="1" ht="15" customHeight="1" x14ac:dyDescent="0.25">
      <c r="A1365" s="495" t="s">
        <v>9</v>
      </c>
      <c r="B1365" s="470" t="str">
        <f t="shared" si="484"/>
        <v>SL3-SP1-RCP1</v>
      </c>
      <c r="C1365" s="471">
        <f t="shared" si="484"/>
        <v>17</v>
      </c>
      <c r="D1365" s="472" t="str">
        <f t="shared" si="484"/>
        <v>02</v>
      </c>
      <c r="E1365" s="472" t="s">
        <v>660</v>
      </c>
      <c r="F1365" s="473" t="str">
        <f>IFERROR(CONCATENATE(VLOOKUP(G1365,'LOOK-UP TABLES'!$E$9:$J$101,5,FALSE),C1365,D1365,VLOOKUP(G1365,'LOOK-UP TABLES'!$E$9:$J$101,6,FALSE),E1365),"")</f>
        <v>I_1702-02</v>
      </c>
      <c r="G1365" s="473" t="s">
        <v>1432</v>
      </c>
      <c r="H1365" s="474" t="str">
        <f>IFERROR(VLOOKUP(G1365,'LOOK-UP TABLES'!$E$9:$J$101,2,FALSE),"")</f>
        <v>DI</v>
      </c>
      <c r="I1365" s="473" t="str">
        <f>IFERROR(VLOOKUP(G1365,'LOOK-UP TABLES'!$E$9:$J$101,3,FALSE),"")</f>
        <v>24VDC</v>
      </c>
      <c r="J1365" s="297"/>
      <c r="K1365" s="474" t="str">
        <f>IF(J1365&lt;&gt;"",CONCATENATE(J1365,L1365),"SPARE")</f>
        <v>SPARE</v>
      </c>
      <c r="L1365" s="475"/>
      <c r="M1365" s="476" t="str">
        <f>IF($J1365&lt;&gt;"",IF(VLOOKUP($J1365,INSTRUMENT_LIST!$L$10:$R$716,3,FALSE)=0,"",VLOOKUP($J1365,INSTRUMENT_LIST!$L$10:$R$716,3,FALSE)),"")</f>
        <v/>
      </c>
      <c r="N1365" s="476" t="str">
        <f>IF($J1365&lt;&gt;"",IF(VLOOKUP($J1365,INSTRUMENT_LIST!$L$10:$R$716,4,FALSE)=0,"",VLOOKUP($J1365,INSTRUMENT_LIST!$L$10:$R$716,4,FALSE)),"")&amp;" "&amp;IF($J1365&lt;&gt;"",IF(VLOOKUP($J1365,INSTRUMENT_LIST!$L$10:$R$716,5,FALSE)=0,"",SUBSTITUTE(VLOOKUP($J1365,INSTRUMENT_LIST!$L$10:$R$716,5,FALSE),"LOCAL CONTROL STATION","LCS")),"")</f>
        <v xml:space="preserve"> </v>
      </c>
      <c r="O1365" s="476" t="str">
        <f>IF($J1365&lt;&gt;"",IF(VLOOKUP($J1365,INSTRUMENT_LIST!$L$10:$R$716,6,FALSE)=0,"",VLOOKUP($J1365,INSTRUMENT_LIST!$L$10:$R$716,6,FALSE)),"")</f>
        <v/>
      </c>
      <c r="P1365" s="476" t="str">
        <f>IF($J1365&lt;&gt;"",IF(VLOOKUP($J1365,INSTRUMENT_LIST!$L$10:$R$716,7,FALSE)=0,"",VLOOKUP($J1365,INSTRUMENT_LIST!$L$10:$R$716,7,FALSE)),"")</f>
        <v/>
      </c>
      <c r="Q1365" s="476" t="str">
        <f>CONCATENATE(M1365,IF(M1365&lt;&gt;""," ",""),N1365,IF(N1365&lt;&gt;""," ",""),O1365,IF(O1365&lt;&gt;""," ",""),P1365,IF(P1365&lt;&gt;""," ",""))</f>
        <v xml:space="preserve">  </v>
      </c>
      <c r="R1365" s="476"/>
      <c r="S1365" s="476"/>
      <c r="T1365" s="476"/>
      <c r="U1365" s="476"/>
      <c r="V1365" s="476"/>
      <c r="W1365" s="476"/>
      <c r="X1365" s="476"/>
      <c r="Y1365" s="476"/>
      <c r="Z1365" s="476"/>
      <c r="AA1365" s="476"/>
      <c r="AB1365" s="477" t="str">
        <f>IF((OR(H1365="AI",H1365="AO")),CONCATENATE(H1365,"_",C1365,D1365,"_CH[",E1365,"]"),CONCATENATE(H1365,"_",C1365,D1365,".",E1365))</f>
        <v>DI_1702.02</v>
      </c>
      <c r="AC1365" s="474"/>
      <c r="AD1365" s="474"/>
      <c r="AE1365" s="478" t="str">
        <f>B1365</f>
        <v>SL3-SP1-RCP1</v>
      </c>
    </row>
    <row r="1366" spans="1:35" s="479" customFormat="1" ht="15" customHeight="1" x14ac:dyDescent="0.25">
      <c r="A1366" s="495" t="s">
        <v>9</v>
      </c>
      <c r="B1366" s="470" t="str">
        <f t="shared" si="484"/>
        <v>SL3-SP1-RCP1</v>
      </c>
      <c r="C1366" s="471">
        <f t="shared" si="484"/>
        <v>17</v>
      </c>
      <c r="D1366" s="472" t="str">
        <f t="shared" si="484"/>
        <v>02</v>
      </c>
      <c r="E1366" s="472" t="s">
        <v>661</v>
      </c>
      <c r="F1366" s="473" t="str">
        <f>IFERROR(CONCATENATE(VLOOKUP(G1366,'LOOK-UP TABLES'!$E$9:$J$101,5,FALSE),C1366,D1366,VLOOKUP(G1366,'LOOK-UP TABLES'!$E$9:$J$101,6,FALSE),E1366),"")</f>
        <v>I_1702-03</v>
      </c>
      <c r="G1366" s="473" t="s">
        <v>1432</v>
      </c>
      <c r="H1366" s="474" t="str">
        <f>IFERROR(VLOOKUP(G1366,'LOOK-UP TABLES'!$E$9:$J$101,2,FALSE),"")</f>
        <v>DI</v>
      </c>
      <c r="I1366" s="473" t="str">
        <f>IFERROR(VLOOKUP(G1366,'LOOK-UP TABLES'!$E$9:$J$101,3,FALSE),"")</f>
        <v>24VDC</v>
      </c>
      <c r="J1366" s="297"/>
      <c r="K1366" s="474" t="str">
        <f>IF(J1366&lt;&gt;"",CONCATENATE(J1366,L1366),"SPARE")</f>
        <v>SPARE</v>
      </c>
      <c r="L1366" s="475"/>
      <c r="M1366" s="476" t="str">
        <f>IF($J1366&lt;&gt;"",IF(VLOOKUP($J1366,INSTRUMENT_LIST!$L$10:$R$716,3,FALSE)=0,"",VLOOKUP($J1366,INSTRUMENT_LIST!$L$10:$R$716,3,FALSE)),"")</f>
        <v/>
      </c>
      <c r="N1366" s="476" t="str">
        <f>IF($J1366&lt;&gt;"",IF(VLOOKUP($J1366,INSTRUMENT_LIST!$L$10:$R$716,4,FALSE)=0,"",VLOOKUP($J1366,INSTRUMENT_LIST!$L$10:$R$716,4,FALSE)),"")&amp;" "&amp;IF($J1366&lt;&gt;"",IF(VLOOKUP($J1366,INSTRUMENT_LIST!$L$10:$R$716,5,FALSE)=0,"",SUBSTITUTE(VLOOKUP($J1366,INSTRUMENT_LIST!$L$10:$R$716,5,FALSE),"LOCAL CONTROL STATION","LCS")),"")</f>
        <v xml:space="preserve"> </v>
      </c>
      <c r="O1366" s="476" t="str">
        <f>IF($J1366&lt;&gt;"",IF(VLOOKUP($J1366,INSTRUMENT_LIST!$L$10:$R$716,6,FALSE)=0,"",VLOOKUP($J1366,INSTRUMENT_LIST!$L$10:$R$716,6,FALSE)),"")</f>
        <v/>
      </c>
      <c r="P1366" s="476" t="str">
        <f>IF($J1366&lt;&gt;"",IF(VLOOKUP($J1366,INSTRUMENT_LIST!$L$10:$R$716,7,FALSE)=0,"",VLOOKUP($J1366,INSTRUMENT_LIST!$L$10:$R$716,7,FALSE)),"")</f>
        <v/>
      </c>
      <c r="Q1366" s="476" t="str">
        <f>CONCATENATE(M1366,IF(M1366&lt;&gt;""," ",""),N1366,IF(N1366&lt;&gt;""," ",""),O1366,IF(O1366&lt;&gt;""," ",""),P1366,IF(P1366&lt;&gt;""," ",""))</f>
        <v xml:space="preserve">  </v>
      </c>
      <c r="R1366" s="476"/>
      <c r="S1366" s="476"/>
      <c r="T1366" s="476"/>
      <c r="U1366" s="476"/>
      <c r="V1366" s="476"/>
      <c r="W1366" s="476"/>
      <c r="X1366" s="476"/>
      <c r="Y1366" s="476"/>
      <c r="Z1366" s="476"/>
      <c r="AA1366" s="476"/>
      <c r="AB1366" s="477" t="str">
        <f>IF((OR(H1366="AI",H1366="AO")),CONCATENATE(H1366,"_",C1366,D1366,"_CH[",E1366,"]"),CONCATENATE(H1366,"_",C1366,D1366,".",E1366))</f>
        <v>DI_1702.03</v>
      </c>
      <c r="AC1366" s="474"/>
      <c r="AD1366" s="474"/>
      <c r="AE1366" s="478" t="str">
        <f>B1366</f>
        <v>SL3-SP1-RCP1</v>
      </c>
    </row>
    <row r="1367" spans="1:35" ht="15" customHeight="1" x14ac:dyDescent="0.25">
      <c r="A1367" s="320"/>
      <c r="D1367"/>
      <c r="E1367"/>
      <c r="F1367"/>
      <c r="G1367"/>
      <c r="H1367"/>
      <c r="I1367"/>
      <c r="J1367" s="336"/>
      <c r="K1367" s="30"/>
      <c r="L1367" s="350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 s="30"/>
      <c r="AD1367" s="30"/>
      <c r="AF1367"/>
      <c r="AG1367"/>
      <c r="AH1367"/>
      <c r="AI1367"/>
    </row>
    <row r="1368" spans="1:35" s="479" customFormat="1" ht="15" customHeight="1" x14ac:dyDescent="0.25">
      <c r="A1368" s="495" t="s">
        <v>9</v>
      </c>
      <c r="B1368" s="470" t="s">
        <v>1431</v>
      </c>
      <c r="C1368" s="471">
        <v>17</v>
      </c>
      <c r="D1368" s="522" t="s">
        <v>661</v>
      </c>
      <c r="E1368" s="472" t="s">
        <v>786</v>
      </c>
      <c r="F1368" s="473" t="str">
        <f>IFERROR(CONCATENATE(VLOOKUP(G1368,'LOOK-UP TABLES'!$E$9:$J$101,5,FALSE),C1368,D1368,VLOOKUP(G1368,'LOOK-UP TABLES'!$E$9:$J$101,6,FALSE),E1368),"")</f>
        <v>I_1703-00</v>
      </c>
      <c r="G1368" s="473" t="s">
        <v>1432</v>
      </c>
      <c r="H1368" s="474" t="str">
        <f>IFERROR(VLOOKUP(G1368,'LOOK-UP TABLES'!$E$9:$J$101,2,FALSE),"")</f>
        <v>DI</v>
      </c>
      <c r="I1368" s="473" t="str">
        <f>IFERROR(VLOOKUP(G1368,'LOOK-UP TABLES'!$E$9:$J$101,3,FALSE),"")</f>
        <v>24VDC</v>
      </c>
      <c r="J1368" s="474"/>
      <c r="K1368" s="474" t="str">
        <f>IF(J1368&lt;&gt;"",CONCATENATE(J1368,L1368),"SPARE")</f>
        <v>SPARE</v>
      </c>
      <c r="L1368" s="475"/>
      <c r="M1368" s="476" t="str">
        <f>IF($J1368&lt;&gt;"",IF(VLOOKUP($J1368,INSTRUMENT_LIST!$L$10:$R$716,3,FALSE)=0,"",VLOOKUP($J1368,INSTRUMENT_LIST!$L$10:$R$716,3,FALSE)),"")</f>
        <v/>
      </c>
      <c r="N1368" s="476" t="str">
        <f>IF($J1368&lt;&gt;"",IF(VLOOKUP($J1368,INSTRUMENT_LIST!$L$10:$R$716,4,FALSE)=0,"",VLOOKUP($J1368,INSTRUMENT_LIST!$L$10:$R$716,4,FALSE)),"")&amp;" "&amp;IF($J1368&lt;&gt;"",IF(VLOOKUP($J1368,INSTRUMENT_LIST!$L$10:$R$716,5,FALSE)=0,"",SUBSTITUTE(VLOOKUP($J1368,INSTRUMENT_LIST!$L$10:$R$716,5,FALSE),"LOCAL CONTROL STATION","LCS")),"")</f>
        <v xml:space="preserve"> </v>
      </c>
      <c r="O1368" s="476" t="str">
        <f>IF($J1368&lt;&gt;"",IF(VLOOKUP($J1368,INSTRUMENT_LIST!$L$10:$R$716,6,FALSE)=0,"",VLOOKUP($J1368,INSTRUMENT_LIST!$L$10:$R$716,6,FALSE)),"")</f>
        <v/>
      </c>
      <c r="P1368" s="476" t="str">
        <f>IF($J1368&lt;&gt;"",IF(VLOOKUP($J1368,INSTRUMENT_LIST!$L$10:$R$716,7,FALSE)=0,"",VLOOKUP($J1368,INSTRUMENT_LIST!$L$10:$R$716,7,FALSE)),"")</f>
        <v/>
      </c>
      <c r="Q1368" s="476" t="str">
        <f>CONCATENATE(M1368,IF(M1368&lt;&gt;""," ",""),N1368,IF(N1368&lt;&gt;""," ",""),O1368,IF(O1368&lt;&gt;""," ",""),P1368,IF(P1368&lt;&gt;""," ",""))</f>
        <v xml:space="preserve">  </v>
      </c>
      <c r="R1368" s="476"/>
      <c r="S1368" s="476"/>
      <c r="T1368" s="476"/>
      <c r="U1368" s="476"/>
      <c r="V1368" s="476"/>
      <c r="W1368" s="476"/>
      <c r="X1368" s="476"/>
      <c r="Y1368" s="476"/>
      <c r="Z1368" s="476"/>
      <c r="AA1368" s="476"/>
      <c r="AB1368" s="477" t="str">
        <f>IF((OR(H1368="AI",H1368="AO")),CONCATENATE(H1368,"_",C1368,D1368,"_CH[",E1368,"]"),CONCATENATE(H1368,"_",C1368,D1368,".",E1368))</f>
        <v>DI_1703.00</v>
      </c>
      <c r="AC1368" s="474"/>
      <c r="AD1368" s="474"/>
      <c r="AE1368" s="478" t="str">
        <f>B1368</f>
        <v>SL3-SP1-RCP1</v>
      </c>
    </row>
    <row r="1369" spans="1:35" s="479" customFormat="1" ht="15" customHeight="1" x14ac:dyDescent="0.25">
      <c r="A1369" s="495" t="s">
        <v>9</v>
      </c>
      <c r="B1369" s="470" t="str">
        <f t="shared" ref="B1369:D1371" si="485">B1368</f>
        <v>SL3-SP1-RCP1</v>
      </c>
      <c r="C1369" s="471">
        <f t="shared" si="485"/>
        <v>17</v>
      </c>
      <c r="D1369" s="472" t="str">
        <f t="shared" si="485"/>
        <v>03</v>
      </c>
      <c r="E1369" s="472" t="s">
        <v>645</v>
      </c>
      <c r="F1369" s="473" t="str">
        <f>IFERROR(CONCATENATE(VLOOKUP(G1369,'LOOK-UP TABLES'!$E$9:$J$101,5,FALSE),C1369,D1369,VLOOKUP(G1369,'LOOK-UP TABLES'!$E$9:$J$101,6,FALSE),E1369),"")</f>
        <v>I_1703-01</v>
      </c>
      <c r="G1369" s="473" t="s">
        <v>1432</v>
      </c>
      <c r="H1369" s="474" t="str">
        <f>IFERROR(VLOOKUP(G1369,'LOOK-UP TABLES'!$E$9:$J$101,2,FALSE),"")</f>
        <v>DI</v>
      </c>
      <c r="I1369" s="473" t="str">
        <f>IFERROR(VLOOKUP(G1369,'LOOK-UP TABLES'!$E$9:$J$101,3,FALSE),"")</f>
        <v>24VDC</v>
      </c>
      <c r="J1369" s="474"/>
      <c r="K1369" s="474" t="str">
        <f>IF(J1369&lt;&gt;"",CONCATENATE(J1369,L1369),"SPARE")</f>
        <v>SPARE</v>
      </c>
      <c r="L1369" s="475"/>
      <c r="M1369" s="476" t="str">
        <f>IF($J1369&lt;&gt;"",IF(VLOOKUP($J1369,INSTRUMENT_LIST!$L$10:$R$716,3,FALSE)=0,"",VLOOKUP($J1369,INSTRUMENT_LIST!$L$10:$R$716,3,FALSE)),"")</f>
        <v/>
      </c>
      <c r="N1369" s="476" t="str">
        <f>IF($J1369&lt;&gt;"",IF(VLOOKUP($J1369,INSTRUMENT_LIST!$L$10:$R$716,4,FALSE)=0,"",VLOOKUP($J1369,INSTRUMENT_LIST!$L$10:$R$716,4,FALSE)),"")&amp;" "&amp;IF($J1369&lt;&gt;"",IF(VLOOKUP($J1369,INSTRUMENT_LIST!$L$10:$R$716,5,FALSE)=0,"",SUBSTITUTE(VLOOKUP($J1369,INSTRUMENT_LIST!$L$10:$R$716,5,FALSE),"LOCAL CONTROL STATION","LCS")),"")</f>
        <v xml:space="preserve"> </v>
      </c>
      <c r="O1369" s="476" t="str">
        <f>IF($J1369&lt;&gt;"",IF(VLOOKUP($J1369,INSTRUMENT_LIST!$L$10:$R$716,6,FALSE)=0,"",VLOOKUP($J1369,INSTRUMENT_LIST!$L$10:$R$716,6,FALSE)),"")</f>
        <v/>
      </c>
      <c r="P1369" s="476" t="str">
        <f>IF($J1369&lt;&gt;"",IF(VLOOKUP($J1369,INSTRUMENT_LIST!$L$10:$R$716,7,FALSE)=0,"",VLOOKUP($J1369,INSTRUMENT_LIST!$L$10:$R$716,7,FALSE)),"")</f>
        <v/>
      </c>
      <c r="Q1369" s="476" t="str">
        <f>CONCATENATE(M1369,IF(M1369&lt;&gt;""," ",""),N1369,IF(N1369&lt;&gt;""," ",""),O1369,IF(O1369&lt;&gt;""," ",""),P1369,IF(P1369&lt;&gt;""," ",""))</f>
        <v xml:space="preserve">  </v>
      </c>
      <c r="R1369" s="476"/>
      <c r="S1369" s="476"/>
      <c r="T1369" s="476"/>
      <c r="U1369" s="476"/>
      <c r="V1369" s="476"/>
      <c r="W1369" s="476"/>
      <c r="X1369" s="476"/>
      <c r="Y1369" s="476"/>
      <c r="Z1369" s="476"/>
      <c r="AA1369" s="476"/>
      <c r="AB1369" s="477" t="str">
        <f>IF((OR(H1369="AI",H1369="AO")),CONCATENATE(H1369,"_",C1369,D1369,"_CH[",E1369,"]"),CONCATENATE(H1369,"_",C1369,D1369,".",E1369))</f>
        <v>DI_1703.01</v>
      </c>
      <c r="AC1369" s="474"/>
      <c r="AD1369" s="474"/>
      <c r="AE1369" s="478" t="str">
        <f>B1369</f>
        <v>SL3-SP1-RCP1</v>
      </c>
    </row>
    <row r="1370" spans="1:35" s="479" customFormat="1" ht="15" customHeight="1" x14ac:dyDescent="0.25">
      <c r="A1370" s="495" t="s">
        <v>9</v>
      </c>
      <c r="B1370" s="470" t="str">
        <f t="shared" si="485"/>
        <v>SL3-SP1-RCP1</v>
      </c>
      <c r="C1370" s="471">
        <f t="shared" si="485"/>
        <v>17</v>
      </c>
      <c r="D1370" s="472" t="str">
        <f t="shared" si="485"/>
        <v>03</v>
      </c>
      <c r="E1370" s="472" t="s">
        <v>660</v>
      </c>
      <c r="F1370" s="473" t="str">
        <f>IFERROR(CONCATENATE(VLOOKUP(G1370,'LOOK-UP TABLES'!$E$9:$J$101,5,FALSE),C1370,D1370,VLOOKUP(G1370,'LOOK-UP TABLES'!$E$9:$J$101,6,FALSE),E1370),"")</f>
        <v>I_1703-02</v>
      </c>
      <c r="G1370" s="473" t="s">
        <v>1432</v>
      </c>
      <c r="H1370" s="474" t="str">
        <f>IFERROR(VLOOKUP(G1370,'LOOK-UP TABLES'!$E$9:$J$101,2,FALSE),"")</f>
        <v>DI</v>
      </c>
      <c r="I1370" s="473" t="str">
        <f>IFERROR(VLOOKUP(G1370,'LOOK-UP TABLES'!$E$9:$J$101,3,FALSE),"")</f>
        <v>24VDC</v>
      </c>
      <c r="J1370" s="297"/>
      <c r="K1370" s="474" t="str">
        <f>IF(J1370&lt;&gt;"",CONCATENATE(J1370,L1370),"SPARE")</f>
        <v>SPARE</v>
      </c>
      <c r="L1370" s="475"/>
      <c r="M1370" s="476" t="str">
        <f>IF($J1370&lt;&gt;"",IF(VLOOKUP($J1370,INSTRUMENT_LIST!$L$10:$R$716,3,FALSE)=0,"",VLOOKUP($J1370,INSTRUMENT_LIST!$L$10:$R$716,3,FALSE)),"")</f>
        <v/>
      </c>
      <c r="N1370" s="476" t="str">
        <f>IF($J1370&lt;&gt;"",IF(VLOOKUP($J1370,INSTRUMENT_LIST!$L$10:$R$716,4,FALSE)=0,"",VLOOKUP($J1370,INSTRUMENT_LIST!$L$10:$R$716,4,FALSE)),"")&amp;" "&amp;IF($J1370&lt;&gt;"",IF(VLOOKUP($J1370,INSTRUMENT_LIST!$L$10:$R$716,5,FALSE)=0,"",SUBSTITUTE(VLOOKUP($J1370,INSTRUMENT_LIST!$L$10:$R$716,5,FALSE),"LOCAL CONTROL STATION","LCS")),"")</f>
        <v xml:space="preserve"> </v>
      </c>
      <c r="O1370" s="476" t="str">
        <f>IF($J1370&lt;&gt;"",IF(VLOOKUP($J1370,INSTRUMENT_LIST!$L$10:$R$716,6,FALSE)=0,"",VLOOKUP($J1370,INSTRUMENT_LIST!$L$10:$R$716,6,FALSE)),"")</f>
        <v/>
      </c>
      <c r="P1370" s="476" t="str">
        <f>IF($J1370&lt;&gt;"",IF(VLOOKUP($J1370,INSTRUMENT_LIST!$L$10:$R$716,7,FALSE)=0,"",VLOOKUP($J1370,INSTRUMENT_LIST!$L$10:$R$716,7,FALSE)),"")</f>
        <v/>
      </c>
      <c r="Q1370" s="476" t="str">
        <f>CONCATENATE(M1370,IF(M1370&lt;&gt;""," ",""),N1370,IF(N1370&lt;&gt;""," ",""),O1370,IF(O1370&lt;&gt;""," ",""),P1370,IF(P1370&lt;&gt;""," ",""))</f>
        <v xml:space="preserve">  </v>
      </c>
      <c r="R1370" s="476"/>
      <c r="S1370" s="476"/>
      <c r="T1370" s="476"/>
      <c r="U1370" s="476"/>
      <c r="V1370" s="476"/>
      <c r="W1370" s="476"/>
      <c r="X1370" s="476"/>
      <c r="Y1370" s="476"/>
      <c r="Z1370" s="476"/>
      <c r="AA1370" s="476"/>
      <c r="AB1370" s="477" t="str">
        <f>IF((OR(H1370="AI",H1370="AO")),CONCATENATE(H1370,"_",C1370,D1370,"_CH[",E1370,"]"),CONCATENATE(H1370,"_",C1370,D1370,".",E1370))</f>
        <v>DI_1703.02</v>
      </c>
      <c r="AC1370" s="474"/>
      <c r="AD1370" s="474"/>
      <c r="AE1370" s="478" t="str">
        <f>B1370</f>
        <v>SL3-SP1-RCP1</v>
      </c>
    </row>
    <row r="1371" spans="1:35" s="479" customFormat="1" ht="15" customHeight="1" x14ac:dyDescent="0.25">
      <c r="A1371" s="495" t="s">
        <v>9</v>
      </c>
      <c r="B1371" s="470" t="str">
        <f t="shared" si="485"/>
        <v>SL3-SP1-RCP1</v>
      </c>
      <c r="C1371" s="471">
        <f t="shared" si="485"/>
        <v>17</v>
      </c>
      <c r="D1371" s="472" t="str">
        <f t="shared" si="485"/>
        <v>03</v>
      </c>
      <c r="E1371" s="472" t="s">
        <v>661</v>
      </c>
      <c r="F1371" s="473" t="str">
        <f>IFERROR(CONCATENATE(VLOOKUP(G1371,'LOOK-UP TABLES'!$E$9:$J$101,5,FALSE),C1371,D1371,VLOOKUP(G1371,'LOOK-UP TABLES'!$E$9:$J$101,6,FALSE),E1371),"")</f>
        <v>I_1703-03</v>
      </c>
      <c r="G1371" s="473" t="s">
        <v>1432</v>
      </c>
      <c r="H1371" s="474" t="str">
        <f>IFERROR(VLOOKUP(G1371,'LOOK-UP TABLES'!$E$9:$J$101,2,FALSE),"")</f>
        <v>DI</v>
      </c>
      <c r="I1371" s="473" t="str">
        <f>IFERROR(VLOOKUP(G1371,'LOOK-UP TABLES'!$E$9:$J$101,3,FALSE),"")</f>
        <v>24VDC</v>
      </c>
      <c r="J1371" s="297"/>
      <c r="K1371" s="474" t="str">
        <f>IF(J1371&lt;&gt;"",CONCATENATE(J1371,L1371),"SPARE")</f>
        <v>SPARE</v>
      </c>
      <c r="L1371" s="475"/>
      <c r="M1371" s="476" t="str">
        <f>IF($J1371&lt;&gt;"",IF(VLOOKUP($J1371,INSTRUMENT_LIST!$L$10:$R$716,3,FALSE)=0,"",VLOOKUP($J1371,INSTRUMENT_LIST!$L$10:$R$716,3,FALSE)),"")</f>
        <v/>
      </c>
      <c r="N1371" s="476" t="str">
        <f>IF($J1371&lt;&gt;"",IF(VLOOKUP($J1371,INSTRUMENT_LIST!$L$10:$R$716,4,FALSE)=0,"",VLOOKUP($J1371,INSTRUMENT_LIST!$L$10:$R$716,4,FALSE)),"")&amp;" "&amp;IF($J1371&lt;&gt;"",IF(VLOOKUP($J1371,INSTRUMENT_LIST!$L$10:$R$716,5,FALSE)=0,"",SUBSTITUTE(VLOOKUP($J1371,INSTRUMENT_LIST!$L$10:$R$716,5,FALSE),"LOCAL CONTROL STATION","LCS")),"")</f>
        <v xml:space="preserve"> </v>
      </c>
      <c r="O1371" s="476" t="str">
        <f>IF($J1371&lt;&gt;"",IF(VLOOKUP($J1371,INSTRUMENT_LIST!$L$10:$R$716,6,FALSE)=0,"",VLOOKUP($J1371,INSTRUMENT_LIST!$L$10:$R$716,6,FALSE)),"")</f>
        <v/>
      </c>
      <c r="P1371" s="476" t="str">
        <f>IF($J1371&lt;&gt;"",IF(VLOOKUP($J1371,INSTRUMENT_LIST!$L$10:$R$716,7,FALSE)=0,"",VLOOKUP($J1371,INSTRUMENT_LIST!$L$10:$R$716,7,FALSE)),"")</f>
        <v/>
      </c>
      <c r="Q1371" s="476" t="str">
        <f>CONCATENATE(M1371,IF(M1371&lt;&gt;""," ",""),N1371,IF(N1371&lt;&gt;""," ",""),O1371,IF(O1371&lt;&gt;""," ",""),P1371,IF(P1371&lt;&gt;""," ",""))</f>
        <v xml:space="preserve">  </v>
      </c>
      <c r="R1371" s="476"/>
      <c r="S1371" s="476"/>
      <c r="T1371" s="476"/>
      <c r="U1371" s="476"/>
      <c r="V1371" s="476"/>
      <c r="W1371" s="476"/>
      <c r="X1371" s="476"/>
      <c r="Y1371" s="476"/>
      <c r="Z1371" s="476"/>
      <c r="AA1371" s="476"/>
      <c r="AB1371" s="477" t="str">
        <f>IF((OR(H1371="AI",H1371="AO")),CONCATENATE(H1371,"_",C1371,D1371,"_CH[",E1371,"]"),CONCATENATE(H1371,"_",C1371,D1371,".",E1371))</f>
        <v>DI_1703.03</v>
      </c>
      <c r="AC1371" s="474"/>
      <c r="AD1371" s="474"/>
      <c r="AE1371" s="478" t="str">
        <f>B1371</f>
        <v>SL3-SP1-RCP1</v>
      </c>
    </row>
    <row r="1372" spans="1:35" ht="15" customHeight="1" x14ac:dyDescent="0.25">
      <c r="A1372" s="320"/>
      <c r="D1372"/>
      <c r="E1372"/>
      <c r="F1372"/>
      <c r="G1372"/>
      <c r="H1372"/>
      <c r="I1372"/>
      <c r="J1372" s="336"/>
      <c r="K1372" s="30"/>
      <c r="L1372" s="350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 s="30"/>
      <c r="AD1372" s="30"/>
      <c r="AF1372"/>
      <c r="AG1372"/>
      <c r="AH1372"/>
      <c r="AI1372"/>
    </row>
    <row r="1373" spans="1:35" s="479" customFormat="1" ht="15" customHeight="1" x14ac:dyDescent="0.25">
      <c r="A1373" s="495" t="s">
        <v>9</v>
      </c>
      <c r="B1373" s="470" t="s">
        <v>1431</v>
      </c>
      <c r="C1373" s="471">
        <v>17</v>
      </c>
      <c r="D1373" s="522" t="s">
        <v>676</v>
      </c>
      <c r="E1373" s="472" t="s">
        <v>786</v>
      </c>
      <c r="F1373" s="473" t="str">
        <f>IFERROR(CONCATENATE(VLOOKUP(G1373,'LOOK-UP TABLES'!$E$9:$J$101,5,FALSE),C1373,D1373,VLOOKUP(G1373,'LOOK-UP TABLES'!$E$9:$J$101,6,FALSE),E1373),"")</f>
        <v>I_1704-00</v>
      </c>
      <c r="G1373" s="473" t="s">
        <v>1432</v>
      </c>
      <c r="H1373" s="474" t="str">
        <f>IFERROR(VLOOKUP(G1373,'LOOK-UP TABLES'!$E$9:$J$101,2,FALSE),"")</f>
        <v>DI</v>
      </c>
      <c r="I1373" s="473" t="str">
        <f>IFERROR(VLOOKUP(G1373,'LOOK-UP TABLES'!$E$9:$J$101,3,FALSE),"")</f>
        <v>24VDC</v>
      </c>
      <c r="J1373" s="474"/>
      <c r="K1373" s="474" t="str">
        <f>IF(J1373&lt;&gt;"",CONCATENATE(J1373,L1373),"SPARE")</f>
        <v>SPARE</v>
      </c>
      <c r="L1373" s="475"/>
      <c r="M1373" s="476" t="str">
        <f>IF($J1373&lt;&gt;"",IF(VLOOKUP($J1373,INSTRUMENT_LIST!$L$10:$R$716,3,FALSE)=0,"",VLOOKUP($J1373,INSTRUMENT_LIST!$L$10:$R$716,3,FALSE)),"")</f>
        <v/>
      </c>
      <c r="N1373" s="476" t="str">
        <f>IF($J1373&lt;&gt;"",IF(VLOOKUP($J1373,INSTRUMENT_LIST!$L$10:$R$716,4,FALSE)=0,"",VLOOKUP($J1373,INSTRUMENT_LIST!$L$10:$R$716,4,FALSE)),"")&amp;" "&amp;IF($J1373&lt;&gt;"",IF(VLOOKUP($J1373,INSTRUMENT_LIST!$L$10:$R$716,5,FALSE)=0,"",SUBSTITUTE(VLOOKUP($J1373,INSTRUMENT_LIST!$L$10:$R$716,5,FALSE),"LOCAL CONTROL STATION","LCS")),"")</f>
        <v xml:space="preserve"> </v>
      </c>
      <c r="O1373" s="476" t="str">
        <f>IF($J1373&lt;&gt;"",IF(VLOOKUP($J1373,INSTRUMENT_LIST!$L$10:$R$716,6,FALSE)=0,"",VLOOKUP($J1373,INSTRUMENT_LIST!$L$10:$R$716,6,FALSE)),"")</f>
        <v/>
      </c>
      <c r="P1373" s="476" t="str">
        <f>IF($J1373&lt;&gt;"",IF(VLOOKUP($J1373,INSTRUMENT_LIST!$L$10:$R$716,7,FALSE)=0,"",VLOOKUP($J1373,INSTRUMENT_LIST!$L$10:$R$716,7,FALSE)),"")</f>
        <v/>
      </c>
      <c r="Q1373" s="476" t="str">
        <f>CONCATENATE(M1373,IF(M1373&lt;&gt;""," ",""),N1373,IF(N1373&lt;&gt;""," ",""),O1373,IF(O1373&lt;&gt;""," ",""),P1373,IF(P1373&lt;&gt;""," ",""))</f>
        <v xml:space="preserve">  </v>
      </c>
      <c r="R1373" s="476"/>
      <c r="S1373" s="476"/>
      <c r="T1373" s="476"/>
      <c r="U1373" s="476"/>
      <c r="V1373" s="476"/>
      <c r="W1373" s="476"/>
      <c r="X1373" s="476"/>
      <c r="Y1373" s="476"/>
      <c r="Z1373" s="476"/>
      <c r="AA1373" s="476"/>
      <c r="AB1373" s="477" t="str">
        <f>IF((OR(H1373="AI",H1373="AO")),CONCATENATE(H1373,"_",C1373,D1373,"_CH[",E1373,"]"),CONCATENATE(H1373,"_",C1373,D1373,".",E1373))</f>
        <v>DI_1704.00</v>
      </c>
      <c r="AC1373" s="474"/>
      <c r="AD1373" s="474"/>
      <c r="AE1373" s="478" t="str">
        <f>B1373</f>
        <v>SL3-SP1-RCP1</v>
      </c>
    </row>
    <row r="1374" spans="1:35" s="479" customFormat="1" ht="15" customHeight="1" x14ac:dyDescent="0.25">
      <c r="A1374" s="495" t="s">
        <v>9</v>
      </c>
      <c r="B1374" s="470" t="str">
        <f t="shared" ref="B1374:D1376" si="486">B1373</f>
        <v>SL3-SP1-RCP1</v>
      </c>
      <c r="C1374" s="471">
        <f t="shared" si="486"/>
        <v>17</v>
      </c>
      <c r="D1374" s="472" t="str">
        <f t="shared" si="486"/>
        <v>04</v>
      </c>
      <c r="E1374" s="472" t="s">
        <v>645</v>
      </c>
      <c r="F1374" s="473" t="str">
        <f>IFERROR(CONCATENATE(VLOOKUP(G1374,'LOOK-UP TABLES'!$E$9:$J$101,5,FALSE),C1374,D1374,VLOOKUP(G1374,'LOOK-UP TABLES'!$E$9:$J$101,6,FALSE),E1374),"")</f>
        <v>I_1704-01</v>
      </c>
      <c r="G1374" s="473" t="s">
        <v>1432</v>
      </c>
      <c r="H1374" s="474" t="str">
        <f>IFERROR(VLOOKUP(G1374,'LOOK-UP TABLES'!$E$9:$J$101,2,FALSE),"")</f>
        <v>DI</v>
      </c>
      <c r="I1374" s="473" t="str">
        <f>IFERROR(VLOOKUP(G1374,'LOOK-UP TABLES'!$E$9:$J$101,3,FALSE),"")</f>
        <v>24VDC</v>
      </c>
      <c r="J1374" s="474"/>
      <c r="K1374" s="474" t="str">
        <f>IF(J1374&lt;&gt;"",CONCATENATE(J1374,L1374),"SPARE")</f>
        <v>SPARE</v>
      </c>
      <c r="L1374" s="475"/>
      <c r="M1374" s="476" t="str">
        <f>IF($J1374&lt;&gt;"",IF(VLOOKUP($J1374,INSTRUMENT_LIST!$L$10:$R$716,3,FALSE)=0,"",VLOOKUP($J1374,INSTRUMENT_LIST!$L$10:$R$716,3,FALSE)),"")</f>
        <v/>
      </c>
      <c r="N1374" s="476" t="str">
        <f>IF($J1374&lt;&gt;"",IF(VLOOKUP($J1374,INSTRUMENT_LIST!$L$10:$R$716,4,FALSE)=0,"",VLOOKUP($J1374,INSTRUMENT_LIST!$L$10:$R$716,4,FALSE)),"")&amp;" "&amp;IF($J1374&lt;&gt;"",IF(VLOOKUP($J1374,INSTRUMENT_LIST!$L$10:$R$716,5,FALSE)=0,"",SUBSTITUTE(VLOOKUP($J1374,INSTRUMENT_LIST!$L$10:$R$716,5,FALSE),"LOCAL CONTROL STATION","LCS")),"")</f>
        <v xml:space="preserve"> </v>
      </c>
      <c r="O1374" s="476" t="str">
        <f>IF($J1374&lt;&gt;"",IF(VLOOKUP($J1374,INSTRUMENT_LIST!$L$10:$R$716,6,FALSE)=0,"",VLOOKUP($J1374,INSTRUMENT_LIST!$L$10:$R$716,6,FALSE)),"")</f>
        <v/>
      </c>
      <c r="P1374" s="476" t="str">
        <f>IF($J1374&lt;&gt;"",IF(VLOOKUP($J1374,INSTRUMENT_LIST!$L$10:$R$716,7,FALSE)=0,"",VLOOKUP($J1374,INSTRUMENT_LIST!$L$10:$R$716,7,FALSE)),"")</f>
        <v/>
      </c>
      <c r="Q1374" s="476" t="str">
        <f>CONCATENATE(M1374,IF(M1374&lt;&gt;""," ",""),N1374,IF(N1374&lt;&gt;""," ",""),O1374,IF(O1374&lt;&gt;""," ",""),P1374,IF(P1374&lt;&gt;""," ",""))</f>
        <v xml:space="preserve">  </v>
      </c>
      <c r="R1374" s="476"/>
      <c r="S1374" s="476"/>
      <c r="T1374" s="476"/>
      <c r="U1374" s="476"/>
      <c r="V1374" s="476"/>
      <c r="W1374" s="476"/>
      <c r="X1374" s="476"/>
      <c r="Y1374" s="476"/>
      <c r="Z1374" s="476"/>
      <c r="AA1374" s="476"/>
      <c r="AB1374" s="477" t="str">
        <f>IF((OR(H1374="AI",H1374="AO")),CONCATENATE(H1374,"_",C1374,D1374,"_CH[",E1374,"]"),CONCATENATE(H1374,"_",C1374,D1374,".",E1374))</f>
        <v>DI_1704.01</v>
      </c>
      <c r="AC1374" s="474"/>
      <c r="AD1374" s="474"/>
      <c r="AE1374" s="478" t="str">
        <f>B1374</f>
        <v>SL3-SP1-RCP1</v>
      </c>
    </row>
    <row r="1375" spans="1:35" s="479" customFormat="1" ht="15" customHeight="1" x14ac:dyDescent="0.25">
      <c r="A1375" s="495" t="s">
        <v>9</v>
      </c>
      <c r="B1375" s="470" t="str">
        <f t="shared" si="486"/>
        <v>SL3-SP1-RCP1</v>
      </c>
      <c r="C1375" s="471">
        <f t="shared" si="486"/>
        <v>17</v>
      </c>
      <c r="D1375" s="472" t="str">
        <f t="shared" si="486"/>
        <v>04</v>
      </c>
      <c r="E1375" s="472" t="s">
        <v>660</v>
      </c>
      <c r="F1375" s="473" t="str">
        <f>IFERROR(CONCATENATE(VLOOKUP(G1375,'LOOK-UP TABLES'!$E$9:$J$101,5,FALSE),C1375,D1375,VLOOKUP(G1375,'LOOK-UP TABLES'!$E$9:$J$101,6,FALSE),E1375),"")</f>
        <v>I_1704-02</v>
      </c>
      <c r="G1375" s="473" t="s">
        <v>1432</v>
      </c>
      <c r="H1375" s="474" t="str">
        <f>IFERROR(VLOOKUP(G1375,'LOOK-UP TABLES'!$E$9:$J$101,2,FALSE),"")</f>
        <v>DI</v>
      </c>
      <c r="I1375" s="473" t="str">
        <f>IFERROR(VLOOKUP(G1375,'LOOK-UP TABLES'!$E$9:$J$101,3,FALSE),"")</f>
        <v>24VDC</v>
      </c>
      <c r="J1375" s="297"/>
      <c r="K1375" s="474" t="str">
        <f>IF(J1375&lt;&gt;"",CONCATENATE(J1375,L1375),"SPARE")</f>
        <v>SPARE</v>
      </c>
      <c r="L1375" s="475"/>
      <c r="M1375" s="476" t="str">
        <f>IF($J1375&lt;&gt;"",IF(VLOOKUP($J1375,INSTRUMENT_LIST!$L$10:$R$716,3,FALSE)=0,"",VLOOKUP($J1375,INSTRUMENT_LIST!$L$10:$R$716,3,FALSE)),"")</f>
        <v/>
      </c>
      <c r="N1375" s="476" t="str">
        <f>IF($J1375&lt;&gt;"",IF(VLOOKUP($J1375,INSTRUMENT_LIST!$L$10:$R$716,4,FALSE)=0,"",VLOOKUP($J1375,INSTRUMENT_LIST!$L$10:$R$716,4,FALSE)),"")&amp;" "&amp;IF($J1375&lt;&gt;"",IF(VLOOKUP($J1375,INSTRUMENT_LIST!$L$10:$R$716,5,FALSE)=0,"",SUBSTITUTE(VLOOKUP($J1375,INSTRUMENT_LIST!$L$10:$R$716,5,FALSE),"LOCAL CONTROL STATION","LCS")),"")</f>
        <v xml:space="preserve"> </v>
      </c>
      <c r="O1375" s="476" t="str">
        <f>IF($J1375&lt;&gt;"",IF(VLOOKUP($J1375,INSTRUMENT_LIST!$L$10:$R$716,6,FALSE)=0,"",VLOOKUP($J1375,INSTRUMENT_LIST!$L$10:$R$716,6,FALSE)),"")</f>
        <v/>
      </c>
      <c r="P1375" s="476" t="str">
        <f>IF($J1375&lt;&gt;"",IF(VLOOKUP($J1375,INSTRUMENT_LIST!$L$10:$R$716,7,FALSE)=0,"",VLOOKUP($J1375,INSTRUMENT_LIST!$L$10:$R$716,7,FALSE)),"")</f>
        <v/>
      </c>
      <c r="Q1375" s="476" t="str">
        <f>CONCATENATE(M1375,IF(M1375&lt;&gt;""," ",""),N1375,IF(N1375&lt;&gt;""," ",""),O1375,IF(O1375&lt;&gt;""," ",""),P1375,IF(P1375&lt;&gt;""," ",""))</f>
        <v xml:space="preserve">  </v>
      </c>
      <c r="R1375" s="476"/>
      <c r="S1375" s="476"/>
      <c r="T1375" s="476"/>
      <c r="U1375" s="476"/>
      <c r="V1375" s="476"/>
      <c r="W1375" s="476"/>
      <c r="X1375" s="476"/>
      <c r="Y1375" s="476"/>
      <c r="Z1375" s="476"/>
      <c r="AA1375" s="476"/>
      <c r="AB1375" s="477" t="str">
        <f>IF((OR(H1375="AI",H1375="AO")),CONCATENATE(H1375,"_",C1375,D1375,"_CH[",E1375,"]"),CONCATENATE(H1375,"_",C1375,D1375,".",E1375))</f>
        <v>DI_1704.02</v>
      </c>
      <c r="AC1375" s="474"/>
      <c r="AD1375" s="474"/>
      <c r="AE1375" s="478" t="str">
        <f>B1375</f>
        <v>SL3-SP1-RCP1</v>
      </c>
    </row>
    <row r="1376" spans="1:35" s="479" customFormat="1" ht="15" customHeight="1" x14ac:dyDescent="0.25">
      <c r="A1376" s="495" t="s">
        <v>9</v>
      </c>
      <c r="B1376" s="470" t="str">
        <f t="shared" si="486"/>
        <v>SL3-SP1-RCP1</v>
      </c>
      <c r="C1376" s="471">
        <f t="shared" si="486"/>
        <v>17</v>
      </c>
      <c r="D1376" s="472" t="str">
        <f t="shared" si="486"/>
        <v>04</v>
      </c>
      <c r="E1376" s="472" t="s">
        <v>661</v>
      </c>
      <c r="F1376" s="473" t="str">
        <f>IFERROR(CONCATENATE(VLOOKUP(G1376,'LOOK-UP TABLES'!$E$9:$J$101,5,FALSE),C1376,D1376,VLOOKUP(G1376,'LOOK-UP TABLES'!$E$9:$J$101,6,FALSE),E1376),"")</f>
        <v>I_1704-03</v>
      </c>
      <c r="G1376" s="473" t="s">
        <v>1432</v>
      </c>
      <c r="H1376" s="474" t="str">
        <f>IFERROR(VLOOKUP(G1376,'LOOK-UP TABLES'!$E$9:$J$101,2,FALSE),"")</f>
        <v>DI</v>
      </c>
      <c r="I1376" s="473" t="str">
        <f>IFERROR(VLOOKUP(G1376,'LOOK-UP TABLES'!$E$9:$J$101,3,FALSE),"")</f>
        <v>24VDC</v>
      </c>
      <c r="J1376" s="297"/>
      <c r="K1376" s="474" t="str">
        <f>IF(J1376&lt;&gt;"",CONCATENATE(J1376,L1376),"SPARE")</f>
        <v>SPARE</v>
      </c>
      <c r="L1376" s="475"/>
      <c r="M1376" s="476" t="str">
        <f>IF($J1376&lt;&gt;"",IF(VLOOKUP($J1376,INSTRUMENT_LIST!$L$10:$R$716,3,FALSE)=0,"",VLOOKUP($J1376,INSTRUMENT_LIST!$L$10:$R$716,3,FALSE)),"")</f>
        <v/>
      </c>
      <c r="N1376" s="476" t="str">
        <f>IF($J1376&lt;&gt;"",IF(VLOOKUP($J1376,INSTRUMENT_LIST!$L$10:$R$716,4,FALSE)=0,"",VLOOKUP($J1376,INSTRUMENT_LIST!$L$10:$R$716,4,FALSE)),"")&amp;" "&amp;IF($J1376&lt;&gt;"",IF(VLOOKUP($J1376,INSTRUMENT_LIST!$L$10:$R$716,5,FALSE)=0,"",SUBSTITUTE(VLOOKUP($J1376,INSTRUMENT_LIST!$L$10:$R$716,5,FALSE),"LOCAL CONTROL STATION","LCS")),"")</f>
        <v xml:space="preserve"> </v>
      </c>
      <c r="O1376" s="476" t="str">
        <f>IF($J1376&lt;&gt;"",IF(VLOOKUP($J1376,INSTRUMENT_LIST!$L$10:$R$716,6,FALSE)=0,"",VLOOKUP($J1376,INSTRUMENT_LIST!$L$10:$R$716,6,FALSE)),"")</f>
        <v/>
      </c>
      <c r="P1376" s="476" t="str">
        <f>IF($J1376&lt;&gt;"",IF(VLOOKUP($J1376,INSTRUMENT_LIST!$L$10:$R$716,7,FALSE)=0,"",VLOOKUP($J1376,INSTRUMENT_LIST!$L$10:$R$716,7,FALSE)),"")</f>
        <v/>
      </c>
      <c r="Q1376" s="476" t="str">
        <f>CONCATENATE(M1376,IF(M1376&lt;&gt;""," ",""),N1376,IF(N1376&lt;&gt;""," ",""),O1376,IF(O1376&lt;&gt;""," ",""),P1376,IF(P1376&lt;&gt;""," ",""))</f>
        <v xml:space="preserve">  </v>
      </c>
      <c r="R1376" s="476"/>
      <c r="S1376" s="476"/>
      <c r="T1376" s="476"/>
      <c r="U1376" s="476"/>
      <c r="V1376" s="476"/>
      <c r="W1376" s="476"/>
      <c r="X1376" s="476"/>
      <c r="Y1376" s="476"/>
      <c r="Z1376" s="476"/>
      <c r="AA1376" s="476"/>
      <c r="AB1376" s="477" t="str">
        <f>IF((OR(H1376="AI",H1376="AO")),CONCATENATE(H1376,"_",C1376,D1376,"_CH[",E1376,"]"),CONCATENATE(H1376,"_",C1376,D1376,".",E1376))</f>
        <v>DI_1704.03</v>
      </c>
      <c r="AC1376" s="474"/>
      <c r="AD1376" s="474"/>
      <c r="AE1376" s="478" t="str">
        <f>B1376</f>
        <v>SL3-SP1-RCP1</v>
      </c>
    </row>
    <row r="1377" spans="1:35" s="479" customFormat="1" ht="15" customHeight="1" x14ac:dyDescent="0.25">
      <c r="A1377" s="492"/>
      <c r="B1377" s="478"/>
      <c r="C1377" s="478"/>
      <c r="J1377" s="304"/>
      <c r="K1377" s="493"/>
      <c r="L1377" s="494"/>
      <c r="AC1377" s="493"/>
      <c r="AD1377" s="493"/>
      <c r="AE1377" s="478"/>
    </row>
    <row r="1378" spans="1:35" ht="15" customHeight="1" x14ac:dyDescent="0.25">
      <c r="A1378" s="144" t="s">
        <v>9</v>
      </c>
      <c r="B1378" s="252" t="s">
        <v>1431</v>
      </c>
      <c r="C1378" s="64">
        <v>17</v>
      </c>
      <c r="D1378" s="341" t="s">
        <v>645</v>
      </c>
      <c r="E1378" s="61"/>
      <c r="F1378" s="340" t="str">
        <f>IFERROR(CONCATENATE(VLOOKUP(G1378,'LOOK-UP TABLES'!$E$5:$J$101,5,FALSE),C1378,D1378,VLOOKUP(G1378,'LOOK-UP TABLES'!$E$5:$J$101,6,FALSE),E1378),"")</f>
        <v>FPD-1701</v>
      </c>
      <c r="G1378" s="61" t="s">
        <v>955</v>
      </c>
      <c r="H1378" s="340"/>
      <c r="I1378" s="61" t="s">
        <v>1433</v>
      </c>
      <c r="J1378" s="344"/>
      <c r="K1378" s="344"/>
      <c r="L1378" s="345"/>
      <c r="M1378" s="340" t="s">
        <v>956</v>
      </c>
      <c r="N1378" s="340"/>
      <c r="O1378" s="61"/>
      <c r="P1378" s="61"/>
      <c r="Q1378" s="308" t="str">
        <f t="shared" ref="Q1378:Q1386" si="487">CONCATENATE(M1378,IF(M1378&lt;&gt;""," ",""),N1378,IF(N1378&lt;&gt;""," ",""),O1378,IF(O1378&lt;&gt;""," ",""),P1378,IF(P1378&lt;&gt;""," ",""))</f>
        <v xml:space="preserve">Power Distribution </v>
      </c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4"/>
      <c r="AD1378" s="65"/>
      <c r="AE1378" s="38" t="str">
        <f t="shared" ref="AE1378:AE1388" si="488">B1378</f>
        <v>SL3-SP1-RCP1</v>
      </c>
      <c r="AF1378"/>
      <c r="AG1378"/>
      <c r="AH1378"/>
      <c r="AI1378"/>
    </row>
    <row r="1379" spans="1:35" s="36" customFormat="1" ht="15" customHeight="1" x14ac:dyDescent="0.25">
      <c r="A1379" s="260" t="s">
        <v>9</v>
      </c>
      <c r="B1379" s="261" t="s">
        <v>1431</v>
      </c>
      <c r="C1379" s="146">
        <v>17</v>
      </c>
      <c r="D1379" s="342" t="s">
        <v>645</v>
      </c>
      <c r="E1379" s="66" t="s">
        <v>786</v>
      </c>
      <c r="F1379" s="29" t="str">
        <f>IFERROR(CONCATENATE(VLOOKUP(G1379,'LOOK-UP TABLES'!$E$9:$J$101,5,FALSE),C1379,D1379,VLOOKUP(G1379,'LOOK-UP TABLES'!$E$9:$J$101,6,FALSE),E1379),"")</f>
        <v>I_1701-00</v>
      </c>
      <c r="G1379" s="29" t="s">
        <v>1434</v>
      </c>
      <c r="H1379" s="26" t="str">
        <f>IFERROR(VLOOKUP(G1379,'LOOK-UP TABLES'!$E$9:$J$101,2,FALSE),"")</f>
        <v>AI</v>
      </c>
      <c r="I1379" s="29" t="str">
        <f>IFERROR(VLOOKUP(G1379,'LOOK-UP TABLES'!$E$9:$J$101,3,FALSE),"")</f>
        <v>4-20mA</v>
      </c>
      <c r="J1379" s="21" t="s">
        <v>1435</v>
      </c>
      <c r="K1379" s="511" t="str">
        <f t="shared" ref="K1379:K1386" si="489">IF(J1379&lt;&gt;"",CONCATENATE(J1379,L1379),"SPARE")</f>
        <v>SL3-SP1-ZT1A</v>
      </c>
      <c r="L1379" s="67"/>
      <c r="M1379" s="143" t="str">
        <f>IF($J1379&lt;&gt;"",IF(VLOOKUP($J1379,INSTRUMENT_LIST!$L$10:$R$716,3,FALSE)=0,"",VLOOKUP($J1379,INSTRUMENT_LIST!$L$10:$R$716,3,FALSE)),"")</f>
        <v>Shiploader 3</v>
      </c>
      <c r="N1379" s="143" t="str">
        <f>IF($J1379&lt;&gt;"",IF(VLOOKUP($J1379,INSTRUMENT_LIST!$L$10:$R$716,4,FALSE)=0,"",VLOOKUP($J1379,INSTRUMENT_LIST!$L$10:$R$716,4,FALSE)),"")&amp;" "&amp;IF($J1379&lt;&gt;"",IF(VLOOKUP($J1379,INSTRUMENT_LIST!$L$10:$R$716,5,FALSE)=0,"",SUBSTITUTE(VLOOKUP($J1379,INSTRUMENT_LIST!$L$10:$R$716,5,FALSE),"LOCAL CONTROL STATION","LCS")),"")</f>
        <v>Coal Spout Dual-Axis</v>
      </c>
      <c r="O1379" s="143" t="str">
        <f>IF($J1379&lt;&gt;"",IF(VLOOKUP($J1379,INSTRUMENT_LIST!$L$10:$R$716,6,FALSE)=0,"",VLOOKUP($J1379,INSTRUMENT_LIST!$L$10:$R$716,6,FALSE)),"")</f>
        <v>X-Axis</v>
      </c>
      <c r="P1379" s="143" t="str">
        <f>IF($J1379&lt;&gt;"",IF(VLOOKUP($J1379,INSTRUMENT_LIST!$L$10:$R$716,7,FALSE)=0,"",VLOOKUP($J1379,INSTRUMENT_LIST!$L$10:$R$716,7,FALSE)),"")</f>
        <v>Inclinometer</v>
      </c>
      <c r="Q1379" s="143" t="str">
        <f t="shared" ref="Q1379" si="490">CONCATENATE(M1379,IF(M1379&lt;&gt;""," ",""),N1379,IF(N1379&lt;&gt;""," ",""),O1379,IF(O1379&lt;&gt;""," ",""),P1379,IF(P1379&lt;&gt;""," ",""))</f>
        <v xml:space="preserve">Shiploader 3 Coal Spout Dual-Axis X-Axis Inclinometer </v>
      </c>
      <c r="R1379" s="143"/>
      <c r="S1379" s="161"/>
      <c r="T1379" s="161"/>
      <c r="U1379" s="161"/>
      <c r="V1379" s="161"/>
      <c r="W1379" s="161"/>
      <c r="X1379" s="161"/>
      <c r="Y1379" s="161"/>
      <c r="Z1379" s="161"/>
      <c r="AA1379" s="161"/>
      <c r="AB1379" s="68" t="str">
        <f t="shared" ref="AB1379:AB1386" si="491">IF((OR(H1379="AI",H1379="AO")),CONCATENATE(H1379,"_",C1379,D1379,"_CH[",E1379,"]"),CONCATENATE(H1379,"_",C1379,D1379,".",E1379))</f>
        <v>AI_1701_CH[00]</v>
      </c>
      <c r="AC1379" s="26"/>
      <c r="AD1379" s="146"/>
      <c r="AE1379" s="69" t="str">
        <f t="shared" si="488"/>
        <v>SL3-SP1-RCP1</v>
      </c>
    </row>
    <row r="1380" spans="1:35" ht="15" customHeight="1" x14ac:dyDescent="0.25">
      <c r="A1380" s="260" t="s">
        <v>9</v>
      </c>
      <c r="B1380" s="261" t="str">
        <f t="shared" ref="B1380:D1386" si="492">B1379</f>
        <v>SL3-SP1-RCP1</v>
      </c>
      <c r="C1380" s="146">
        <f t="shared" si="492"/>
        <v>17</v>
      </c>
      <c r="D1380" s="73" t="str">
        <f t="shared" si="492"/>
        <v>01</v>
      </c>
      <c r="E1380" s="73" t="s">
        <v>645</v>
      </c>
      <c r="F1380" s="29" t="str">
        <f>IFERROR(CONCATENATE(VLOOKUP(G1380,'LOOK-UP TABLES'!$E$9:$J$101,5,FALSE),C1380,D1380,VLOOKUP(G1380,'LOOK-UP TABLES'!$E$9:$J$101,6,FALSE),E1380),"")</f>
        <v>I_1701-01</v>
      </c>
      <c r="G1380" s="29" t="s">
        <v>1434</v>
      </c>
      <c r="H1380" s="26" t="str">
        <f>IFERROR(VLOOKUP(G1380,'LOOK-UP TABLES'!$E$9:$J$101,2,FALSE),"")</f>
        <v>AI</v>
      </c>
      <c r="I1380" s="29" t="str">
        <f>IFERROR(VLOOKUP(G1380,'LOOK-UP TABLES'!$E$9:$J$101,3,FALSE),"")</f>
        <v>4-20mA</v>
      </c>
      <c r="J1380" s="21" t="s">
        <v>1436</v>
      </c>
      <c r="K1380" s="511" t="str">
        <f t="shared" si="489"/>
        <v>SL3-SP1-ZT1B</v>
      </c>
      <c r="L1380" s="76"/>
      <c r="M1380" s="143" t="str">
        <f>IF($J1380&lt;&gt;"",IF(VLOOKUP($J1380,INSTRUMENT_LIST!$L$10:$R$716,3,FALSE)=0,"",VLOOKUP($J1380,INSTRUMENT_LIST!$L$10:$R$716,3,FALSE)),"")</f>
        <v>Shiploader 3</v>
      </c>
      <c r="N1380" s="143" t="str">
        <f>IF($J1380&lt;&gt;"",IF(VLOOKUP($J1380,INSTRUMENT_LIST!$L$10:$R$716,4,FALSE)=0,"",VLOOKUP($J1380,INSTRUMENT_LIST!$L$10:$R$716,4,FALSE)),"")&amp;" "&amp;IF($J1380&lt;&gt;"",IF(VLOOKUP($J1380,INSTRUMENT_LIST!$L$10:$R$716,5,FALSE)=0,"",SUBSTITUTE(VLOOKUP($J1380,INSTRUMENT_LIST!$L$10:$R$716,5,FALSE),"LOCAL CONTROL STATION","LCS")),"")</f>
        <v>Coal Spout Dual-Axis</v>
      </c>
      <c r="O1380" s="143" t="str">
        <f>IF($J1380&lt;&gt;"",IF(VLOOKUP($J1380,INSTRUMENT_LIST!$L$10:$R$716,6,FALSE)=0,"",VLOOKUP($J1380,INSTRUMENT_LIST!$L$10:$R$716,6,FALSE)),"")</f>
        <v>Y-Axis</v>
      </c>
      <c r="P1380" s="143" t="str">
        <f>IF($J1380&lt;&gt;"",IF(VLOOKUP($J1380,INSTRUMENT_LIST!$L$10:$R$716,7,FALSE)=0,"",VLOOKUP($J1380,INSTRUMENT_LIST!$L$10:$R$716,7,FALSE)),"")</f>
        <v>Inclinometer</v>
      </c>
      <c r="Q1380" s="143" t="str">
        <f t="shared" ref="Q1380" si="493">CONCATENATE(M1380,IF(M1380&lt;&gt;""," ",""),N1380,IF(N1380&lt;&gt;""," ",""),O1380,IF(O1380&lt;&gt;""," ",""),P1380,IF(P1380&lt;&gt;""," ",""))</f>
        <v xml:space="preserve">Shiploader 3 Coal Spout Dual-Axis Y-Axis Inclinometer </v>
      </c>
      <c r="R1380" s="143"/>
      <c r="S1380" s="161"/>
      <c r="T1380" s="161"/>
      <c r="U1380" s="161"/>
      <c r="V1380" s="161"/>
      <c r="W1380" s="161"/>
      <c r="X1380" s="161"/>
      <c r="Y1380" s="161"/>
      <c r="Z1380" s="161"/>
      <c r="AA1380" s="161"/>
      <c r="AB1380" s="68" t="str">
        <f t="shared" si="491"/>
        <v>AI_1701_CH[01]</v>
      </c>
      <c r="AC1380" s="75"/>
      <c r="AD1380" s="75"/>
      <c r="AE1380" s="38" t="str">
        <f t="shared" si="488"/>
        <v>SL3-SP1-RCP1</v>
      </c>
      <c r="AF1380"/>
      <c r="AG1380"/>
      <c r="AH1380"/>
      <c r="AI1380"/>
    </row>
    <row r="1381" spans="1:35" ht="15" customHeight="1" x14ac:dyDescent="0.25">
      <c r="A1381" s="260" t="s">
        <v>9</v>
      </c>
      <c r="B1381" s="261" t="str">
        <f t="shared" si="492"/>
        <v>SL3-SP1-RCP1</v>
      </c>
      <c r="C1381" s="146">
        <f t="shared" si="492"/>
        <v>17</v>
      </c>
      <c r="D1381" s="73" t="str">
        <f t="shared" si="492"/>
        <v>01</v>
      </c>
      <c r="E1381" s="73" t="s">
        <v>660</v>
      </c>
      <c r="F1381" s="29" t="str">
        <f>IFERROR(CONCATENATE(VLOOKUP(G1381,'LOOK-UP TABLES'!$E$9:$J$101,5,FALSE),C1381,D1381,VLOOKUP(G1381,'LOOK-UP TABLES'!$E$9:$J$101,6,FALSE),E1381),"")</f>
        <v>I_1701-02</v>
      </c>
      <c r="G1381" s="29" t="s">
        <v>1434</v>
      </c>
      <c r="H1381" s="26" t="str">
        <f>IFERROR(VLOOKUP(G1381,'LOOK-UP TABLES'!$E$9:$J$101,2,FALSE),"")</f>
        <v>AI</v>
      </c>
      <c r="I1381" s="29" t="str">
        <f>IFERROR(VLOOKUP(G1381,'LOOK-UP TABLES'!$E$9:$J$101,3,FALSE),"")</f>
        <v>4-20mA</v>
      </c>
      <c r="J1381" s="21" t="s">
        <v>1437</v>
      </c>
      <c r="K1381" s="511" t="str">
        <f t="shared" si="489"/>
        <v>SL3-SP1-HPU1-PIT1</v>
      </c>
      <c r="L1381" s="76"/>
      <c r="M1381" s="143" t="str">
        <f>IF($J1381&lt;&gt;"",IF(VLOOKUP($J1381,INSTRUMENT_LIST!$L$10:$R$716,3,FALSE)=0,"",VLOOKUP($J1381,INSTRUMENT_LIST!$L$10:$R$716,3,FALSE)),"")</f>
        <v>Shiploader 3</v>
      </c>
      <c r="N1381" s="143" t="str">
        <f>IF($J1381&lt;&gt;"",IF(VLOOKUP($J1381,INSTRUMENT_LIST!$L$10:$R$716,4,FALSE)=0,"",VLOOKUP($J1381,INSTRUMENT_LIST!$L$10:$R$716,4,FALSE)),"")&amp;" "&amp;IF($J1381&lt;&gt;"",IF(VLOOKUP($J1381,INSTRUMENT_LIST!$L$10:$R$716,5,FALSE)=0,"",SUBSTITUTE(VLOOKUP($J1381,INSTRUMENT_LIST!$L$10:$R$716,5,FALSE),"LOCAL CONTROL STATION","LCS")),"")</f>
        <v>Coal Spout Chute Pressure</v>
      </c>
      <c r="O1381" s="143" t="str">
        <f>IF($J1381&lt;&gt;"",IF(VLOOKUP($J1381,INSTRUMENT_LIST!$L$10:$R$716,6,FALSE)=0,"",VLOOKUP($J1381,INSTRUMENT_LIST!$L$10:$R$716,6,FALSE)),"")</f>
        <v>Oil</v>
      </c>
      <c r="P1381" s="143" t="str">
        <f>IF($J1381&lt;&gt;"",IF(VLOOKUP($J1381,INSTRUMENT_LIST!$L$10:$R$716,7,FALSE)=0,"",VLOOKUP($J1381,INSTRUMENT_LIST!$L$10:$R$716,7,FALSE)),"")</f>
        <v>Pressure Transmitter</v>
      </c>
      <c r="Q1381" s="143" t="str">
        <f t="shared" si="487"/>
        <v xml:space="preserve">Shiploader 3 Coal Spout Chute Pressure Oil Pressure Transmitter </v>
      </c>
      <c r="R1381" s="143"/>
      <c r="S1381" s="161"/>
      <c r="T1381" s="161"/>
      <c r="U1381" s="161"/>
      <c r="V1381" s="161"/>
      <c r="W1381" s="161"/>
      <c r="X1381" s="161"/>
      <c r="Y1381" s="161"/>
      <c r="Z1381" s="161"/>
      <c r="AA1381" s="161"/>
      <c r="AB1381" s="68" t="str">
        <f t="shared" si="491"/>
        <v>AI_1701_CH[02]</v>
      </c>
      <c r="AC1381" s="75"/>
      <c r="AD1381" s="75"/>
      <c r="AE1381" s="38" t="str">
        <f t="shared" si="488"/>
        <v>SL3-SP1-RCP1</v>
      </c>
      <c r="AF1381"/>
      <c r="AG1381"/>
      <c r="AH1381"/>
      <c r="AI1381"/>
    </row>
    <row r="1382" spans="1:35" ht="15" customHeight="1" x14ac:dyDescent="0.25">
      <c r="A1382" s="260" t="s">
        <v>9</v>
      </c>
      <c r="B1382" s="261" t="str">
        <f t="shared" si="492"/>
        <v>SL3-SP1-RCP1</v>
      </c>
      <c r="C1382" s="146">
        <f t="shared" si="492"/>
        <v>17</v>
      </c>
      <c r="D1382" s="73" t="str">
        <f t="shared" si="492"/>
        <v>01</v>
      </c>
      <c r="E1382" s="73" t="s">
        <v>661</v>
      </c>
      <c r="F1382" s="29" t="str">
        <f>IFERROR(CONCATENATE(VLOOKUP(G1382,'LOOK-UP TABLES'!$E$9:$J$101,5,FALSE),C1382,D1382,VLOOKUP(G1382,'LOOK-UP TABLES'!$E$9:$J$101,6,FALSE),E1382),"")</f>
        <v>I_1701-03</v>
      </c>
      <c r="G1382" s="29" t="s">
        <v>1434</v>
      </c>
      <c r="H1382" s="26" t="str">
        <f>IFERROR(VLOOKUP(G1382,'LOOK-UP TABLES'!$E$9:$J$101,2,FALSE),"")</f>
        <v>AI</v>
      </c>
      <c r="I1382" s="29" t="str">
        <f>IFERROR(VLOOKUP(G1382,'LOOK-UP TABLES'!$E$9:$J$101,3,FALSE),"")</f>
        <v>4-20mA</v>
      </c>
      <c r="J1382" s="21" t="s">
        <v>1438</v>
      </c>
      <c r="K1382" s="511" t="str">
        <f t="shared" si="489"/>
        <v>SL3-SP1-HPU1-PT2</v>
      </c>
      <c r="L1382" s="76"/>
      <c r="M1382" s="143" t="str">
        <f>IF($J1382&lt;&gt;"",IF(VLOOKUP($J1382,INSTRUMENT_LIST!$L$10:$R$716,3,FALSE)=0,"",VLOOKUP($J1382,INSTRUMENT_LIST!$L$10:$R$716,3,FALSE)),"")</f>
        <v>Shiploader 3</v>
      </c>
      <c r="N1382" s="143" t="str">
        <f>IF($J1382&lt;&gt;"",IF(VLOOKUP($J1382,INSTRUMENT_LIST!$L$10:$R$716,4,FALSE)=0,"",VLOOKUP($J1382,INSTRUMENT_LIST!$L$10:$R$716,4,FALSE)),"")&amp;" "&amp;IF($J1382&lt;&gt;"",IF(VLOOKUP($J1382,INSTRUMENT_LIST!$L$10:$R$716,5,FALSE)=0,"",SUBSTITUTE(VLOOKUP($J1382,INSTRUMENT_LIST!$L$10:$R$716,5,FALSE),"LOCAL CONTROL STATION","LCS")),"")</f>
        <v>Coal Spout Leveling Cylinder</v>
      </c>
      <c r="O1382" s="143" t="str">
        <f>IF($J1382&lt;&gt;"",IF(VLOOKUP($J1382,INSTRUMENT_LIST!$L$10:$R$716,6,FALSE)=0,"",VLOOKUP($J1382,INSTRUMENT_LIST!$L$10:$R$716,6,FALSE)),"")</f>
        <v>Blind End</v>
      </c>
      <c r="P1382" s="143" t="str">
        <f>IF($J1382&lt;&gt;"",IF(VLOOKUP($J1382,INSTRUMENT_LIST!$L$10:$R$716,7,FALSE)=0,"",VLOOKUP($J1382,INSTRUMENT_LIST!$L$10:$R$716,7,FALSE)),"")</f>
        <v>Pressure Transmitter</v>
      </c>
      <c r="Q1382" s="143" t="str">
        <f t="shared" si="487"/>
        <v xml:space="preserve">Shiploader 3 Coal Spout Leveling Cylinder Blind End Pressure Transmitter </v>
      </c>
      <c r="R1382" s="143"/>
      <c r="S1382" s="161"/>
      <c r="T1382" s="161"/>
      <c r="U1382" s="161"/>
      <c r="V1382" s="161"/>
      <c r="W1382" s="161"/>
      <c r="X1382" s="161"/>
      <c r="Y1382" s="161"/>
      <c r="Z1382" s="161"/>
      <c r="AA1382" s="161"/>
      <c r="AB1382" s="68" t="str">
        <f t="shared" si="491"/>
        <v>AI_1701_CH[03]</v>
      </c>
      <c r="AC1382" s="75"/>
      <c r="AD1382" s="75"/>
      <c r="AE1382" s="38" t="str">
        <f t="shared" si="488"/>
        <v>SL3-SP1-RCP1</v>
      </c>
      <c r="AF1382"/>
      <c r="AG1382"/>
      <c r="AH1382"/>
      <c r="AI1382"/>
    </row>
    <row r="1383" spans="1:35" ht="15" customHeight="1" x14ac:dyDescent="0.25">
      <c r="A1383" s="260" t="s">
        <v>9</v>
      </c>
      <c r="B1383" s="261" t="str">
        <f t="shared" si="492"/>
        <v>SL3-SP1-RCP1</v>
      </c>
      <c r="C1383" s="146">
        <f t="shared" si="492"/>
        <v>17</v>
      </c>
      <c r="D1383" s="73" t="str">
        <f t="shared" si="492"/>
        <v>01</v>
      </c>
      <c r="E1383" s="73" t="s">
        <v>676</v>
      </c>
      <c r="F1383" s="29" t="str">
        <f>IFERROR(CONCATENATE(VLOOKUP(G1383,'LOOK-UP TABLES'!$E$9:$J$101,5,FALSE),C1383,D1383,VLOOKUP(G1383,'LOOK-UP TABLES'!$E$9:$J$101,6,FALSE),E1383),"")</f>
        <v>I_1701-04</v>
      </c>
      <c r="G1383" s="29" t="s">
        <v>1434</v>
      </c>
      <c r="H1383" s="26" t="str">
        <f>IFERROR(VLOOKUP(G1383,'LOOK-UP TABLES'!$E$9:$J$101,2,FALSE),"")</f>
        <v>AI</v>
      </c>
      <c r="I1383" s="29" t="str">
        <f>IFERROR(VLOOKUP(G1383,'LOOK-UP TABLES'!$E$9:$J$101,3,FALSE),"")</f>
        <v>4-20mA</v>
      </c>
      <c r="J1383" s="21" t="s">
        <v>1439</v>
      </c>
      <c r="K1383" s="511" t="str">
        <f t="shared" si="489"/>
        <v>SL3-SP1-HPU1-PT3</v>
      </c>
      <c r="L1383" s="76"/>
      <c r="M1383" s="143" t="str">
        <f>IF($J1383&lt;&gt;"",IF(VLOOKUP($J1383,INSTRUMENT_LIST!$L$10:$R$716,3,FALSE)=0,"",VLOOKUP($J1383,INSTRUMENT_LIST!$L$10:$R$716,3,FALSE)),"")</f>
        <v>Shiploader 3</v>
      </c>
      <c r="N1383" s="143" t="str">
        <f>IF($J1383&lt;&gt;"",IF(VLOOKUP($J1383,INSTRUMENT_LIST!$L$10:$R$716,4,FALSE)=0,"",VLOOKUP($J1383,INSTRUMENT_LIST!$L$10:$R$716,4,FALSE)),"")&amp;" "&amp;IF($J1383&lt;&gt;"",IF(VLOOKUP($J1383,INSTRUMENT_LIST!$L$10:$R$716,5,FALSE)=0,"",SUBSTITUTE(VLOOKUP($J1383,INSTRUMENT_LIST!$L$10:$R$716,5,FALSE),"LOCAL CONTROL STATION","LCS")),"")</f>
        <v>Coal Spout Leveling Cylinder</v>
      </c>
      <c r="O1383" s="143" t="str">
        <f>IF($J1383&lt;&gt;"",IF(VLOOKUP($J1383,INSTRUMENT_LIST!$L$10:$R$716,6,FALSE)=0,"",VLOOKUP($J1383,INSTRUMENT_LIST!$L$10:$R$716,6,FALSE)),"")</f>
        <v>Rod End</v>
      </c>
      <c r="P1383" s="143" t="str">
        <f>IF($J1383&lt;&gt;"",IF(VLOOKUP($J1383,INSTRUMENT_LIST!$L$10:$R$716,7,FALSE)=0,"",VLOOKUP($J1383,INSTRUMENT_LIST!$L$10:$R$716,7,FALSE)),"")</f>
        <v>Pressure Transmitter</v>
      </c>
      <c r="Q1383" s="143" t="str">
        <f t="shared" si="487"/>
        <v xml:space="preserve">Shiploader 3 Coal Spout Leveling Cylinder Rod End Pressure Transmitter </v>
      </c>
      <c r="R1383" s="143"/>
      <c r="S1383" s="161"/>
      <c r="T1383" s="161"/>
      <c r="U1383" s="161"/>
      <c r="V1383" s="161"/>
      <c r="W1383" s="161"/>
      <c r="X1383" s="161"/>
      <c r="Y1383" s="161"/>
      <c r="Z1383" s="161"/>
      <c r="AA1383" s="161"/>
      <c r="AB1383" s="68" t="str">
        <f t="shared" si="491"/>
        <v>AI_1701_CH[04]</v>
      </c>
      <c r="AC1383" s="75"/>
      <c r="AD1383" s="75"/>
      <c r="AE1383" s="38" t="str">
        <f t="shared" si="488"/>
        <v>SL3-SP1-RCP1</v>
      </c>
      <c r="AF1383"/>
      <c r="AG1383"/>
      <c r="AH1383"/>
      <c r="AI1383"/>
    </row>
    <row r="1384" spans="1:35" ht="15" customHeight="1" x14ac:dyDescent="0.25">
      <c r="A1384" s="260" t="s">
        <v>9</v>
      </c>
      <c r="B1384" s="261" t="str">
        <f t="shared" si="492"/>
        <v>SL3-SP1-RCP1</v>
      </c>
      <c r="C1384" s="146">
        <f t="shared" si="492"/>
        <v>17</v>
      </c>
      <c r="D1384" s="73" t="str">
        <f t="shared" si="492"/>
        <v>01</v>
      </c>
      <c r="E1384" s="73" t="s">
        <v>678</v>
      </c>
      <c r="F1384" s="29" t="str">
        <f>IFERROR(CONCATENATE(VLOOKUP(G1384,'LOOK-UP TABLES'!$E$9:$J$101,5,FALSE),C1384,D1384,VLOOKUP(G1384,'LOOK-UP TABLES'!$E$9:$J$101,6,FALSE),E1384),"")</f>
        <v>I_1701-05</v>
      </c>
      <c r="G1384" s="29" t="s">
        <v>1434</v>
      </c>
      <c r="H1384" s="26" t="str">
        <f>IFERROR(VLOOKUP(G1384,'LOOK-UP TABLES'!$E$9:$J$101,2,FALSE),"")</f>
        <v>AI</v>
      </c>
      <c r="I1384" s="29" t="str">
        <f>IFERROR(VLOOKUP(G1384,'LOOK-UP TABLES'!$E$9:$J$101,3,FALSE),"")</f>
        <v>4-20mA</v>
      </c>
      <c r="J1384" s="21" t="s">
        <v>1440</v>
      </c>
      <c r="K1384" s="511" t="str">
        <f t="shared" si="489"/>
        <v>SL3-SP1-HPU1-PT4</v>
      </c>
      <c r="L1384" s="76"/>
      <c r="M1384" s="143" t="str">
        <f>IF($J1384&lt;&gt;"",IF(VLOOKUP($J1384,INSTRUMENT_LIST!$L$10:$R$716,3,FALSE)=0,"",VLOOKUP($J1384,INSTRUMENT_LIST!$L$10:$R$716,3,FALSE)),"")</f>
        <v>Shiploader 3</v>
      </c>
      <c r="N1384" s="143" t="str">
        <f>IF($J1384&lt;&gt;"",IF(VLOOKUP($J1384,INSTRUMENT_LIST!$L$10:$R$716,4,FALSE)=0,"",VLOOKUP($J1384,INSTRUMENT_LIST!$L$10:$R$716,4,FALSE)),"")&amp;" "&amp;IF($J1384&lt;&gt;"",IF(VLOOKUP($J1384,INSTRUMENT_LIST!$L$10:$R$716,5,FALSE)=0,"",SUBSTITUTE(VLOOKUP($J1384,INSTRUMENT_LIST!$L$10:$R$716,5,FALSE),"LOCAL CONTROL STATION","LCS")),"")</f>
        <v>Coal Spout Left Safety Cylinder</v>
      </c>
      <c r="O1384" s="143" t="str">
        <f>IF($J1384&lt;&gt;"",IF(VLOOKUP($J1384,INSTRUMENT_LIST!$L$10:$R$716,6,FALSE)=0,"",VLOOKUP($J1384,INSTRUMENT_LIST!$L$10:$R$716,6,FALSE)),"")</f>
        <v/>
      </c>
      <c r="P1384" s="143" t="str">
        <f>IF($J1384&lt;&gt;"",IF(VLOOKUP($J1384,INSTRUMENT_LIST!$L$10:$R$716,7,FALSE)=0,"",VLOOKUP($J1384,INSTRUMENT_LIST!$L$10:$R$716,7,FALSE)),"")</f>
        <v>Pressure Transmitter</v>
      </c>
      <c r="Q1384" s="143" t="str">
        <f t="shared" si="487"/>
        <v xml:space="preserve">Shiploader 3 Coal Spout Left Safety Cylinder Pressure Transmitter </v>
      </c>
      <c r="R1384" s="143"/>
      <c r="S1384" s="161"/>
      <c r="T1384" s="161"/>
      <c r="U1384" s="161"/>
      <c r="V1384" s="161"/>
      <c r="W1384" s="161"/>
      <c r="X1384" s="161"/>
      <c r="Y1384" s="161"/>
      <c r="Z1384" s="161"/>
      <c r="AA1384" s="161"/>
      <c r="AB1384" s="68" t="str">
        <f t="shared" si="491"/>
        <v>AI_1701_CH[05]</v>
      </c>
      <c r="AC1384" s="75"/>
      <c r="AD1384" s="75"/>
      <c r="AE1384" s="38" t="str">
        <f t="shared" si="488"/>
        <v>SL3-SP1-RCP1</v>
      </c>
      <c r="AF1384"/>
      <c r="AG1384"/>
      <c r="AH1384"/>
      <c r="AI1384"/>
    </row>
    <row r="1385" spans="1:35" ht="15" customHeight="1" x14ac:dyDescent="0.25">
      <c r="A1385" s="260" t="s">
        <v>9</v>
      </c>
      <c r="B1385" s="261" t="str">
        <f t="shared" si="492"/>
        <v>SL3-SP1-RCP1</v>
      </c>
      <c r="C1385" s="146">
        <f t="shared" si="492"/>
        <v>17</v>
      </c>
      <c r="D1385" s="73" t="str">
        <f t="shared" si="492"/>
        <v>01</v>
      </c>
      <c r="E1385" s="73" t="s">
        <v>679</v>
      </c>
      <c r="F1385" s="29" t="str">
        <f>IFERROR(CONCATENATE(VLOOKUP(G1385,'LOOK-UP TABLES'!$E$9:$J$101,5,FALSE),C1385,D1385,VLOOKUP(G1385,'LOOK-UP TABLES'!$E$9:$J$101,6,FALSE),E1385),"")</f>
        <v>I_1701-06</v>
      </c>
      <c r="G1385" s="29" t="s">
        <v>1434</v>
      </c>
      <c r="H1385" s="26" t="str">
        <f>IFERROR(VLOOKUP(G1385,'LOOK-UP TABLES'!$E$9:$J$101,2,FALSE),"")</f>
        <v>AI</v>
      </c>
      <c r="I1385" s="29" t="str">
        <f>IFERROR(VLOOKUP(G1385,'LOOK-UP TABLES'!$E$9:$J$101,3,FALSE),"")</f>
        <v>4-20mA</v>
      </c>
      <c r="J1385" s="21" t="s">
        <v>1441</v>
      </c>
      <c r="K1385" s="511" t="str">
        <f t="shared" si="489"/>
        <v>SL3-SP1-HPU1-PT5</v>
      </c>
      <c r="L1385" s="76"/>
      <c r="M1385" s="143" t="str">
        <f>IF($J1385&lt;&gt;"",IF(VLOOKUP($J1385,INSTRUMENT_LIST!$L$10:$R$716,3,FALSE)=0,"",VLOOKUP($J1385,INSTRUMENT_LIST!$L$10:$R$716,3,FALSE)),"")</f>
        <v>Shiploader 3</v>
      </c>
      <c r="N1385" s="143" t="str">
        <f>IF($J1385&lt;&gt;"",IF(VLOOKUP($J1385,INSTRUMENT_LIST!$L$10:$R$716,4,FALSE)=0,"",VLOOKUP($J1385,INSTRUMENT_LIST!$L$10:$R$716,4,FALSE)),"")&amp;" "&amp;IF($J1385&lt;&gt;"",IF(VLOOKUP($J1385,INSTRUMENT_LIST!$L$10:$R$716,5,FALSE)=0,"",SUBSTITUTE(VLOOKUP($J1385,INSTRUMENT_LIST!$L$10:$R$716,5,FALSE),"LOCAL CONTROL STATION","LCS")),"")</f>
        <v>Coal Spout Right Safety Cylinder</v>
      </c>
      <c r="O1385" s="143" t="str">
        <f>IF($J1385&lt;&gt;"",IF(VLOOKUP($J1385,INSTRUMENT_LIST!$L$10:$R$716,6,FALSE)=0,"",VLOOKUP($J1385,INSTRUMENT_LIST!$L$10:$R$716,6,FALSE)),"")</f>
        <v/>
      </c>
      <c r="P1385" s="143" t="str">
        <f>IF($J1385&lt;&gt;"",IF(VLOOKUP($J1385,INSTRUMENT_LIST!$L$10:$R$716,7,FALSE)=0,"",VLOOKUP($J1385,INSTRUMENT_LIST!$L$10:$R$716,7,FALSE)),"")</f>
        <v>Pressure Transmitter</v>
      </c>
      <c r="Q1385" s="143" t="str">
        <f t="shared" si="487"/>
        <v xml:space="preserve">Shiploader 3 Coal Spout Right Safety Cylinder Pressure Transmitter </v>
      </c>
      <c r="R1385" s="143"/>
      <c r="S1385" s="161"/>
      <c r="T1385" s="161"/>
      <c r="U1385" s="161"/>
      <c r="V1385" s="161"/>
      <c r="W1385" s="161"/>
      <c r="X1385" s="161"/>
      <c r="Y1385" s="161"/>
      <c r="Z1385" s="161"/>
      <c r="AA1385" s="161"/>
      <c r="AB1385" s="68" t="str">
        <f t="shared" si="491"/>
        <v>AI_1701_CH[06]</v>
      </c>
      <c r="AC1385" s="75"/>
      <c r="AD1385" s="75"/>
      <c r="AE1385" s="38" t="str">
        <f t="shared" si="488"/>
        <v>SL3-SP1-RCP1</v>
      </c>
      <c r="AF1385"/>
      <c r="AG1385"/>
      <c r="AH1385"/>
      <c r="AI1385"/>
    </row>
    <row r="1386" spans="1:35" ht="15" customHeight="1" x14ac:dyDescent="0.25">
      <c r="A1386" s="260" t="s">
        <v>9</v>
      </c>
      <c r="B1386" s="261" t="str">
        <f t="shared" si="492"/>
        <v>SL3-SP1-RCP1</v>
      </c>
      <c r="C1386" s="146">
        <f t="shared" si="492"/>
        <v>17</v>
      </c>
      <c r="D1386" s="73" t="str">
        <f t="shared" si="492"/>
        <v>01</v>
      </c>
      <c r="E1386" s="73" t="s">
        <v>680</v>
      </c>
      <c r="F1386" s="29" t="str">
        <f>IFERROR(CONCATENATE(VLOOKUP(G1386,'LOOK-UP TABLES'!$E$9:$J$101,5,FALSE),C1386,D1386,VLOOKUP(G1386,'LOOK-UP TABLES'!$E$9:$J$101,6,FALSE),E1386),"")</f>
        <v>I_1701-07</v>
      </c>
      <c r="G1386" s="29" t="s">
        <v>1434</v>
      </c>
      <c r="H1386" s="26" t="str">
        <f>IFERROR(VLOOKUP(G1386,'LOOK-UP TABLES'!$E$9:$J$101,2,FALSE),"")</f>
        <v>AI</v>
      </c>
      <c r="I1386" s="29" t="str">
        <f>IFERROR(VLOOKUP(G1386,'LOOK-UP TABLES'!$E$9:$J$101,3,FALSE),"")</f>
        <v>4-20mA</v>
      </c>
      <c r="J1386" s="21"/>
      <c r="K1386" s="75" t="str">
        <f t="shared" si="489"/>
        <v>SPARE</v>
      </c>
      <c r="L1386" s="76"/>
      <c r="M1386" s="143" t="str">
        <f>IF($J1386&lt;&gt;"",IF(VLOOKUP($J1386,INSTRUMENT_LIST!$L$10:$R$716,3,FALSE)=0,"",VLOOKUP($J1386,INSTRUMENT_LIST!$L$10:$R$716,3,FALSE)),"")</f>
        <v/>
      </c>
      <c r="N1386" s="143" t="str">
        <f>IF($J1386&lt;&gt;"",IF(VLOOKUP($J1386,INSTRUMENT_LIST!$L$10:$R$716,4,FALSE)=0,"",VLOOKUP($J1386,INSTRUMENT_LIST!$L$10:$R$716,4,FALSE)),"")&amp;" "&amp;IF($J1386&lt;&gt;"",IF(VLOOKUP($J1386,INSTRUMENT_LIST!$L$10:$R$716,5,FALSE)=0,"",SUBSTITUTE(VLOOKUP($J1386,INSTRUMENT_LIST!$L$10:$R$716,5,FALSE),"LOCAL CONTROL STATION","LCS")),"")</f>
        <v xml:space="preserve"> </v>
      </c>
      <c r="O1386" s="143" t="str">
        <f>IF($J1386&lt;&gt;"",IF(VLOOKUP($J1386,INSTRUMENT_LIST!$L$10:$R$716,6,FALSE)=0,"",VLOOKUP($J1386,INSTRUMENT_LIST!$L$10:$R$716,6,FALSE)),"")</f>
        <v/>
      </c>
      <c r="P1386" s="143" t="str">
        <f>IF($J1386&lt;&gt;"",IF(VLOOKUP($J1386,INSTRUMENT_LIST!$L$10:$R$716,7,FALSE)=0,"",VLOOKUP($J1386,INSTRUMENT_LIST!$L$10:$R$716,7,FALSE)),"")</f>
        <v/>
      </c>
      <c r="Q1386" s="143" t="str">
        <f t="shared" si="487"/>
        <v xml:space="preserve">  </v>
      </c>
      <c r="R1386" s="143"/>
      <c r="S1386" s="161"/>
      <c r="T1386" s="161"/>
      <c r="U1386" s="161"/>
      <c r="V1386" s="161"/>
      <c r="W1386" s="161"/>
      <c r="X1386" s="161"/>
      <c r="Y1386" s="161"/>
      <c r="Z1386" s="161"/>
      <c r="AA1386" s="161"/>
      <c r="AB1386" s="68" t="str">
        <f t="shared" si="491"/>
        <v>AI_1701_CH[07]</v>
      </c>
      <c r="AC1386" s="75"/>
      <c r="AD1386" s="75"/>
      <c r="AE1386" s="38" t="str">
        <f t="shared" si="488"/>
        <v>SL3-SP1-RCP1</v>
      </c>
      <c r="AF1386"/>
      <c r="AG1386"/>
      <c r="AH1386"/>
      <c r="AI1386"/>
    </row>
    <row r="1387" spans="1:35" ht="15" customHeight="1" x14ac:dyDescent="0.25">
      <c r="A1387" s="391" t="s">
        <v>9</v>
      </c>
      <c r="B1387" s="389" t="s">
        <v>1431</v>
      </c>
      <c r="C1387" s="393">
        <f>C1386</f>
        <v>17</v>
      </c>
      <c r="D1387" s="378" t="str">
        <f>D1386</f>
        <v>01</v>
      </c>
      <c r="E1387" s="379"/>
      <c r="F1387" s="380" t="str">
        <f>IFERROR(CONCATENATE(VLOOKUP(G1387,'LOOK-UP TABLES'!$E$9:$J$101,5,FALSE),C1387,D1387,VLOOKUP(G1387,'LOOK-UP TABLES'!$E$9:$J$101,6,FALSE),E1387),"")</f>
        <v>VTM-1701</v>
      </c>
      <c r="G1387" s="381" t="s">
        <v>1442</v>
      </c>
      <c r="H1387" s="381"/>
      <c r="I1387" s="381" t="s">
        <v>1433</v>
      </c>
      <c r="J1387" s="380"/>
      <c r="K1387" s="380"/>
      <c r="L1387" s="380"/>
      <c r="M1387" s="381" t="s">
        <v>1443</v>
      </c>
      <c r="N1387" s="380" t="s">
        <v>63</v>
      </c>
      <c r="O1387" s="380"/>
      <c r="P1387" s="380"/>
      <c r="Q1387" s="380"/>
      <c r="R1387" s="382"/>
      <c r="S1387" s="381"/>
      <c r="T1387" s="380"/>
      <c r="U1387" s="383"/>
      <c r="V1387" s="383"/>
      <c r="W1387" s="383"/>
      <c r="X1387" s="383"/>
      <c r="Y1387" s="383"/>
      <c r="Z1387" s="383"/>
      <c r="AA1387" s="383"/>
      <c r="AB1387" s="383"/>
      <c r="AC1387" s="383"/>
      <c r="AD1387" s="383"/>
      <c r="AE1387" s="38" t="str">
        <f t="shared" si="488"/>
        <v>SL3-SP1-RCP1</v>
      </c>
    </row>
    <row r="1388" spans="1:35" ht="15" customHeight="1" x14ac:dyDescent="0.25">
      <c r="A1388" s="392" t="s">
        <v>9</v>
      </c>
      <c r="B1388" s="390" t="s">
        <v>1431</v>
      </c>
      <c r="C1388" s="394">
        <f>C1387</f>
        <v>17</v>
      </c>
      <c r="D1388" s="384" t="str">
        <f>D1387</f>
        <v>01</v>
      </c>
      <c r="E1388" s="385"/>
      <c r="F1388" s="376" t="str">
        <f>IFERROR(CONCATENATE(VLOOKUP(G1388,'LOOK-UP TABLES'!$E$9:$J$101,5,FALSE),C1388,D1388,VLOOKUP(G1388,'LOOK-UP TABLES'!$E$9:$J$101,6,FALSE),E1388),"")</f>
        <v>CTM-1701</v>
      </c>
      <c r="G1388" s="386" t="s">
        <v>1444</v>
      </c>
      <c r="H1388" s="386"/>
      <c r="I1388" s="386" t="s">
        <v>1433</v>
      </c>
      <c r="J1388" s="376"/>
      <c r="K1388" s="376"/>
      <c r="L1388" s="376"/>
      <c r="M1388" s="386" t="s">
        <v>1445</v>
      </c>
      <c r="N1388" s="376" t="s">
        <v>63</v>
      </c>
      <c r="O1388" s="376"/>
      <c r="P1388" s="376"/>
      <c r="Q1388" s="376"/>
      <c r="R1388" s="387"/>
      <c r="S1388" s="386"/>
      <c r="T1388" s="376"/>
      <c r="U1388" s="388"/>
      <c r="V1388" s="388"/>
      <c r="W1388" s="388"/>
      <c r="X1388" s="388"/>
      <c r="Y1388" s="388"/>
      <c r="Z1388" s="388"/>
      <c r="AA1388" s="388"/>
      <c r="AB1388" s="388"/>
      <c r="AC1388" s="388"/>
      <c r="AD1388" s="388"/>
      <c r="AE1388" s="38" t="str">
        <f t="shared" si="488"/>
        <v>SL3-SP1-RCP1</v>
      </c>
    </row>
    <row r="1389" spans="1:35" ht="15" customHeight="1" x14ac:dyDescent="0.25">
      <c r="A1389" s="73"/>
      <c r="B1389" s="371"/>
      <c r="C1389" s="372"/>
      <c r="D1389" s="373"/>
      <c r="E1389" s="373"/>
      <c r="F1389" s="78"/>
      <c r="G1389" s="346"/>
      <c r="H1389" s="374"/>
      <c r="I1389" s="78"/>
      <c r="J1389" s="375"/>
      <c r="K1389" s="348"/>
      <c r="L1389" s="349"/>
      <c r="M1389" s="346"/>
      <c r="N1389" s="78"/>
      <c r="O1389" s="78"/>
      <c r="P1389" s="78"/>
      <c r="Q1389" s="78"/>
      <c r="R1389" s="78"/>
      <c r="S1389" s="346"/>
      <c r="T1389" s="346"/>
      <c r="U1389" s="346"/>
      <c r="V1389" s="346"/>
      <c r="W1389" s="346"/>
      <c r="X1389" s="346"/>
      <c r="Y1389" s="346"/>
      <c r="Z1389" s="346"/>
      <c r="AA1389" s="346"/>
      <c r="AB1389" s="78"/>
      <c r="AC1389" s="348"/>
      <c r="AD1389" s="377"/>
      <c r="AF1389"/>
      <c r="AG1389"/>
      <c r="AH1389"/>
      <c r="AI1389"/>
    </row>
    <row r="1390" spans="1:35" s="542" customFormat="1" ht="15" customHeight="1" x14ac:dyDescent="0.25">
      <c r="A1390" s="557" t="s">
        <v>9</v>
      </c>
      <c r="B1390" s="558" t="s">
        <v>1431</v>
      </c>
      <c r="C1390" s="559">
        <v>17</v>
      </c>
      <c r="D1390" s="560" t="s">
        <v>660</v>
      </c>
      <c r="E1390" s="561"/>
      <c r="F1390" s="562" t="str">
        <f>IFERROR(CONCATENATE(VLOOKUP(G1390,'LOOK-UP TABLES'!$E$5:$J$101,5,FALSE),C1390,D1390,VLOOKUP(G1390,'LOOK-UP TABLES'!$E$5:$J$101,6,FALSE),E1390),"")</f>
        <v>EPAC-1702</v>
      </c>
      <c r="G1390" s="561" t="s">
        <v>1446</v>
      </c>
      <c r="H1390" s="562"/>
      <c r="I1390" s="561"/>
      <c r="J1390" s="563"/>
      <c r="K1390" s="563"/>
      <c r="L1390" s="564"/>
      <c r="M1390" s="562" t="s">
        <v>1447</v>
      </c>
      <c r="N1390" s="562"/>
      <c r="O1390" s="561"/>
      <c r="P1390" s="561"/>
      <c r="Q1390" s="561" t="str">
        <f t="shared" ref="Q1390:Q1414" si="494">CONCATENATE(M1390,IF(M1390&lt;&gt;""," ",""),N1390,IF(N1390&lt;&gt;""," ",""),O1390,IF(O1390&lt;&gt;""," ",""),P1390,IF(P1390&lt;&gt;""," ",""))</f>
        <v xml:space="preserve">120VAC Extension Power Module </v>
      </c>
      <c r="R1390" s="561"/>
      <c r="S1390" s="561"/>
      <c r="T1390" s="561"/>
      <c r="U1390" s="561"/>
      <c r="V1390" s="561"/>
      <c r="W1390" s="561"/>
      <c r="X1390" s="561"/>
      <c r="Y1390" s="561"/>
      <c r="Z1390" s="561"/>
      <c r="AA1390" s="561"/>
      <c r="AB1390" s="561"/>
      <c r="AC1390" s="559"/>
      <c r="AD1390" s="565"/>
      <c r="AE1390" s="541" t="str">
        <f t="shared" ref="AE1390:AE1415" si="495">B1390</f>
        <v>SL3-SP1-RCP1</v>
      </c>
    </row>
    <row r="1391" spans="1:35" s="542" customFormat="1" ht="15" customHeight="1" x14ac:dyDescent="0.25">
      <c r="A1391" s="557" t="s">
        <v>9</v>
      </c>
      <c r="B1391" s="558" t="str">
        <f>B1390</f>
        <v>SL3-SP1-RCP1</v>
      </c>
      <c r="C1391" s="559">
        <v>17</v>
      </c>
      <c r="D1391" s="560" t="s">
        <v>660</v>
      </c>
      <c r="E1391" s="561"/>
      <c r="F1391" s="562" t="str">
        <f>IFERROR(CONCATENATE(VLOOKUP(G1391,'LOOK-UP TABLES'!$E$5:$J$101,5,FALSE),C1391,D1391,VLOOKUP(G1391,'LOOK-UP TABLES'!$E$5:$J$101,6,FALSE),E1391),"")</f>
        <v>FPD-1702</v>
      </c>
      <c r="G1391" s="561" t="s">
        <v>955</v>
      </c>
      <c r="H1391" s="562"/>
      <c r="I1391" s="561" t="s">
        <v>790</v>
      </c>
      <c r="J1391" s="563"/>
      <c r="K1391" s="563"/>
      <c r="L1391" s="564"/>
      <c r="M1391" s="562" t="s">
        <v>956</v>
      </c>
      <c r="N1391" s="562"/>
      <c r="O1391" s="561"/>
      <c r="P1391" s="561"/>
      <c r="Q1391" s="561" t="str">
        <f>CONCATENATE(M1391,IF(M1391&lt;&gt;""," ",""),N1391,IF(N1391&lt;&gt;""," ",""),O1391,IF(O1391&lt;&gt;""," ",""),P1391,IF(P1391&lt;&gt;""," ",""))</f>
        <v xml:space="preserve">Power Distribution </v>
      </c>
      <c r="R1391" s="561"/>
      <c r="S1391" s="561"/>
      <c r="T1391" s="561"/>
      <c r="U1391" s="561"/>
      <c r="V1391" s="561"/>
      <c r="W1391" s="561"/>
      <c r="X1391" s="561"/>
      <c r="Y1391" s="561"/>
      <c r="Z1391" s="561"/>
      <c r="AA1391" s="561"/>
      <c r="AB1391" s="561"/>
      <c r="AC1391" s="559"/>
      <c r="AD1391" s="565"/>
      <c r="AE1391" s="541" t="str">
        <f t="shared" si="495"/>
        <v>SL3-SP1-RCP1</v>
      </c>
    </row>
    <row r="1392" spans="1:35" s="542" customFormat="1" ht="15" customHeight="1" x14ac:dyDescent="0.25">
      <c r="A1392" s="534" t="s">
        <v>9</v>
      </c>
      <c r="B1392" s="555" t="str">
        <f>B1391</f>
        <v>SL3-SP1-RCP1</v>
      </c>
      <c r="C1392" s="536">
        <v>17</v>
      </c>
      <c r="D1392" s="537" t="str">
        <f>D1391</f>
        <v>02</v>
      </c>
      <c r="E1392" s="537" t="s">
        <v>786</v>
      </c>
      <c r="F1392" s="518" t="str">
        <f>IFERROR(CONCATENATE(VLOOKUP(G1392,'LOOK-UP TABLES'!$E$9:$J$101,5,FALSE),C1392,D1392,VLOOKUP(G1392,'LOOK-UP TABLES'!$E$9:$J$101,6,FALSE),E1392),"")</f>
        <v>I_1702.00</v>
      </c>
      <c r="G1392" s="518" t="s">
        <v>1448</v>
      </c>
      <c r="H1392" s="519" t="s">
        <v>91</v>
      </c>
      <c r="I1392" s="518" t="s">
        <v>790</v>
      </c>
      <c r="J1392" s="519" t="s">
        <v>1449</v>
      </c>
      <c r="K1392" s="556" t="str">
        <f>IF(J1392&lt;&gt;"",CONCATENATE(J1392,L1392),"SPARE")</f>
        <v>SL3-SP1-ZPX1</v>
      </c>
      <c r="L1392" s="538"/>
      <c r="M1392" s="539" t="str">
        <f>IF($J1392&lt;&gt;"",IF(VLOOKUP($J1392,INSTRUMENT_LIST!$L$10:$R$716,3,FALSE)=0,"",VLOOKUP($J1392,INSTRUMENT_LIST!$L$10:$R$716,3,FALSE)),"")</f>
        <v>Shiploader 3</v>
      </c>
      <c r="N1392" s="539" t="str">
        <f>IF($J1392&lt;&gt;"",IF(VLOOKUP($J1392,INSTRUMENT_LIST!$L$10:$R$716,4,FALSE)=0,"",VLOOKUP($J1392,INSTRUMENT_LIST!$L$10:$R$716,4,FALSE)),"")&amp;" "&amp;IF($J1392&lt;&gt;"",IF(VLOOKUP($J1392,INSTRUMENT_LIST!$L$10:$R$716,5,FALSE)=0,"",SUBSTITUTE(VLOOKUP($J1392,INSTRUMENT_LIST!$L$10:$R$716,5,FALSE),"LOCAL CONTROL STATION","LCS")),"")</f>
        <v>Coal Spout Slew</v>
      </c>
      <c r="O1392" s="539" t="str">
        <f>IF($J1392&lt;&gt;"",IF(VLOOKUP($J1392,INSTRUMENT_LIST!$L$10:$R$716,6,FALSE)=0,"",VLOOKUP($J1392,INSTRUMENT_LIST!$L$10:$R$716,6,FALSE)),"")</f>
        <v>Encoder Calibration</v>
      </c>
      <c r="P1392" s="539" t="str">
        <f>IF($J1392&lt;&gt;"",IF(VLOOKUP($J1392,INSTRUMENT_LIST!$L$10:$R$716,7,FALSE)=0,"",VLOOKUP($J1392,INSTRUMENT_LIST!$L$10:$R$716,7,FALSE)),"")</f>
        <v>Proximity Switch</v>
      </c>
      <c r="Q1392" s="539" t="str">
        <f>CONCATENATE(M1392,IF(M1392&lt;&gt;""," ",""),N1392,IF(N1392&lt;&gt;""," ",""),O1392,IF(O1392&lt;&gt;""," ",""),P1392,IF(P1392&lt;&gt;""," ",""))</f>
        <v xml:space="preserve">Shiploader 3 Coal Spout Slew Encoder Calibration Proximity Switch </v>
      </c>
      <c r="R1392" s="539"/>
      <c r="S1392" s="539"/>
      <c r="T1392" s="539"/>
      <c r="U1392" s="539"/>
      <c r="V1392" s="539"/>
      <c r="W1392" s="539"/>
      <c r="X1392" s="539"/>
      <c r="Y1392" s="539"/>
      <c r="Z1392" s="539"/>
      <c r="AA1392" s="539"/>
      <c r="AB1392" s="540" t="str">
        <f>IF((OR(H1392="AI",H1392="AO")),CONCATENATE(H1392,"_",C1392,D1392,"_CH[",E1392,"]"),CONCATENATE(H1392,"_",C1392,D1392,".",E1392))</f>
        <v>DI_1702.00</v>
      </c>
      <c r="AC1392" s="519"/>
      <c r="AD1392" s="519"/>
      <c r="AE1392" s="541" t="str">
        <f t="shared" si="495"/>
        <v>SL3-SP1-RCP1</v>
      </c>
    </row>
    <row r="1393" spans="1:35" s="542" customFormat="1" ht="15" customHeight="1" x14ac:dyDescent="0.25">
      <c r="A1393" s="534" t="s">
        <v>9</v>
      </c>
      <c r="B1393" s="555" t="str">
        <f>B1392</f>
        <v>SL3-SP1-RCP1</v>
      </c>
      <c r="C1393" s="536">
        <f>C1392</f>
        <v>17</v>
      </c>
      <c r="D1393" s="537" t="str">
        <f>D1392</f>
        <v>02</v>
      </c>
      <c r="E1393" s="537" t="s">
        <v>645</v>
      </c>
      <c r="F1393" s="518" t="str">
        <f>IFERROR(CONCATENATE(VLOOKUP(G1393,'LOOK-UP TABLES'!$E$9:$J$101,5,FALSE),C1393,D1393,VLOOKUP(G1393,'LOOK-UP TABLES'!$E$9:$J$101,6,FALSE),E1393),"")</f>
        <v>I_1702.01</v>
      </c>
      <c r="G1393" s="518" t="s">
        <v>1448</v>
      </c>
      <c r="H1393" s="519" t="s">
        <v>91</v>
      </c>
      <c r="I1393" s="518" t="s">
        <v>790</v>
      </c>
      <c r="J1393" s="519" t="s">
        <v>1450</v>
      </c>
      <c r="K1393" s="556" t="str">
        <f>IF(J1393&lt;&gt;"",CONCATENATE(J1393,L1393),"SPARE")</f>
        <v>SL3-SP1-ZPX2</v>
      </c>
      <c r="L1393" s="538"/>
      <c r="M1393" s="539" t="str">
        <f>IF($J1393&lt;&gt;"",IF(VLOOKUP($J1393,INSTRUMENT_LIST!$L$10:$R$716,3,FALSE)=0,"",VLOOKUP($J1393,INSTRUMENT_LIST!$L$10:$R$716,3,FALSE)),"")</f>
        <v>Shiploader 3</v>
      </c>
      <c r="N1393" s="539" t="str">
        <f>IF($J1393&lt;&gt;"",IF(VLOOKUP($J1393,INSTRUMENT_LIST!$L$10:$R$716,4,FALSE)=0,"",VLOOKUP($J1393,INSTRUMENT_LIST!$L$10:$R$716,4,FALSE)),"")&amp;" "&amp;IF($J1393&lt;&gt;"",IF(VLOOKUP($J1393,INSTRUMENT_LIST!$L$10:$R$716,5,FALSE)=0,"",SUBSTITUTE(VLOOKUP($J1393,INSTRUMENT_LIST!$L$10:$R$716,5,FALSE),"LOCAL CONTROL STATION","LCS")),"")</f>
        <v>Coal Spout Slew</v>
      </c>
      <c r="O1393" s="539" t="str">
        <f>IF($J1393&lt;&gt;"",IF(VLOOKUP($J1393,INSTRUMENT_LIST!$L$10:$R$716,6,FALSE)=0,"",VLOOKUP($J1393,INSTRUMENT_LIST!$L$10:$R$716,6,FALSE)),"")</f>
        <v>CW Limit</v>
      </c>
      <c r="P1393" s="539" t="str">
        <f>IF($J1393&lt;&gt;"",IF(VLOOKUP($J1393,INSTRUMENT_LIST!$L$10:$R$716,7,FALSE)=0,"",VLOOKUP($J1393,INSTRUMENT_LIST!$L$10:$R$716,7,FALSE)),"")</f>
        <v>Proximity Switch</v>
      </c>
      <c r="Q1393" s="539" t="str">
        <f>CONCATENATE(M1393,IF(M1393&lt;&gt;""," ",""),N1393,IF(N1393&lt;&gt;""," ",""),O1393,IF(O1393&lt;&gt;""," ",""),P1393,IF(P1393&lt;&gt;""," ",""))</f>
        <v xml:space="preserve">Shiploader 3 Coal Spout Slew CW Limit Proximity Switch </v>
      </c>
      <c r="R1393" s="539"/>
      <c r="S1393" s="539"/>
      <c r="T1393" s="539"/>
      <c r="U1393" s="539"/>
      <c r="V1393" s="539"/>
      <c r="W1393" s="539"/>
      <c r="X1393" s="539"/>
      <c r="Y1393" s="539"/>
      <c r="Z1393" s="539"/>
      <c r="AA1393" s="539"/>
      <c r="AB1393" s="540" t="str">
        <f>IF((OR(H1393="AI",H1393="AO")),CONCATENATE(H1393,"_",C1393,D1393,"_CH[",E1393,"]"),CONCATENATE(H1393,"_",C1393,D1393,".",E1393))</f>
        <v>DI_1702.01</v>
      </c>
      <c r="AC1393" s="519"/>
      <c r="AD1393" s="519"/>
      <c r="AE1393" s="541" t="str">
        <f t="shared" si="495"/>
        <v>SL3-SP1-RCP1</v>
      </c>
    </row>
    <row r="1394" spans="1:35" s="542" customFormat="1" ht="15" customHeight="1" x14ac:dyDescent="0.25">
      <c r="A1394" s="534" t="s">
        <v>9</v>
      </c>
      <c r="B1394" s="555" t="str">
        <f>B1393</f>
        <v>SL3-SP1-RCP1</v>
      </c>
      <c r="C1394" s="536">
        <f>C1393</f>
        <v>17</v>
      </c>
      <c r="D1394" s="537" t="str">
        <f>D1393</f>
        <v>02</v>
      </c>
      <c r="E1394" s="537" t="s">
        <v>660</v>
      </c>
      <c r="F1394" s="518" t="str">
        <f>IFERROR(CONCATENATE(VLOOKUP(G1394,'LOOK-UP TABLES'!$E$9:$J$101,5,FALSE),C1394,D1394,VLOOKUP(G1394,'LOOK-UP TABLES'!$E$9:$J$101,6,FALSE),E1394),"")</f>
        <v>I_1702.02</v>
      </c>
      <c r="G1394" s="518" t="s">
        <v>1448</v>
      </c>
      <c r="H1394" s="519" t="s">
        <v>91</v>
      </c>
      <c r="I1394" s="518" t="s">
        <v>790</v>
      </c>
      <c r="J1394" s="291" t="s">
        <v>1451</v>
      </c>
      <c r="K1394" s="556" t="str">
        <f>IF(J1394&lt;&gt;"",CONCATENATE(J1394,L1394),"SPARE")</f>
        <v>SL3-SP1-ZPX3</v>
      </c>
      <c r="L1394" s="538"/>
      <c r="M1394" s="539" t="str">
        <f>IF($J1394&lt;&gt;"",IF(VLOOKUP($J1394,INSTRUMENT_LIST!$L$10:$R$716,3,FALSE)=0,"",VLOOKUP($J1394,INSTRUMENT_LIST!$L$10:$R$716,3,FALSE)),"")</f>
        <v>Shiploader 3</v>
      </c>
      <c r="N1394" s="539" t="str">
        <f>IF($J1394&lt;&gt;"",IF(VLOOKUP($J1394,INSTRUMENT_LIST!$L$10:$R$716,4,FALSE)=0,"",VLOOKUP($J1394,INSTRUMENT_LIST!$L$10:$R$716,4,FALSE)),"")&amp;" "&amp;IF($J1394&lt;&gt;"",IF(VLOOKUP($J1394,INSTRUMENT_LIST!$L$10:$R$716,5,FALSE)=0,"",SUBSTITUTE(VLOOKUP($J1394,INSTRUMENT_LIST!$L$10:$R$716,5,FALSE),"LOCAL CONTROL STATION","LCS")),"")</f>
        <v>Coal Spout Slew</v>
      </c>
      <c r="O1394" s="539" t="str">
        <f>IF($J1394&lt;&gt;"",IF(VLOOKUP($J1394,INSTRUMENT_LIST!$L$10:$R$716,6,FALSE)=0,"",VLOOKUP($J1394,INSTRUMENT_LIST!$L$10:$R$716,6,FALSE)),"")</f>
        <v>CCW Limit</v>
      </c>
      <c r="P1394" s="539" t="str">
        <f>IF($J1394&lt;&gt;"",IF(VLOOKUP($J1394,INSTRUMENT_LIST!$L$10:$R$716,7,FALSE)=0,"",VLOOKUP($J1394,INSTRUMENT_LIST!$L$10:$R$716,7,FALSE)),"")</f>
        <v>Proximity Switch</v>
      </c>
      <c r="Q1394" s="539" t="str">
        <f>CONCATENATE(M1394,IF(M1394&lt;&gt;""," ",""),N1394,IF(N1394&lt;&gt;""," ",""),O1394,IF(O1394&lt;&gt;""," ",""),P1394,IF(P1394&lt;&gt;""," ",""))</f>
        <v xml:space="preserve">Shiploader 3 Coal Spout Slew CCW Limit Proximity Switch </v>
      </c>
      <c r="R1394" s="539"/>
      <c r="S1394" s="539"/>
      <c r="T1394" s="539"/>
      <c r="U1394" s="539"/>
      <c r="V1394" s="539"/>
      <c r="W1394" s="539"/>
      <c r="X1394" s="539"/>
      <c r="Y1394" s="539"/>
      <c r="Z1394" s="539"/>
      <c r="AA1394" s="539"/>
      <c r="AB1394" s="540" t="str">
        <f>IF((OR(H1394="AI",H1394="AO")),CONCATENATE(H1394,"_",C1394,D1394,"_CH[",E1394,"]"),CONCATENATE(H1394,"_",C1394,D1394,".",E1394))</f>
        <v>DI_1702.02</v>
      </c>
      <c r="AC1394" s="519"/>
      <c r="AD1394" s="519"/>
      <c r="AE1394" s="541" t="str">
        <f t="shared" si="495"/>
        <v>SL3-SP1-RCP1</v>
      </c>
    </row>
    <row r="1395" spans="1:35" s="542" customFormat="1" ht="15" customHeight="1" x14ac:dyDescent="0.25">
      <c r="A1395" s="534" t="s">
        <v>9</v>
      </c>
      <c r="B1395" s="555" t="str">
        <f>B1394</f>
        <v>SL3-SP1-RCP1</v>
      </c>
      <c r="C1395" s="536">
        <f>C1394</f>
        <v>17</v>
      </c>
      <c r="D1395" s="537" t="str">
        <f>D1394</f>
        <v>02</v>
      </c>
      <c r="E1395" s="537" t="s">
        <v>661</v>
      </c>
      <c r="F1395" s="518" t="str">
        <f>IFERROR(CONCATENATE(VLOOKUP(G1395,'LOOK-UP TABLES'!$E$9:$J$101,5,FALSE),C1395,D1395,VLOOKUP(G1395,'LOOK-UP TABLES'!$E$9:$J$101,6,FALSE),E1395),"")</f>
        <v>I_1702.03</v>
      </c>
      <c r="G1395" s="518" t="s">
        <v>1448</v>
      </c>
      <c r="H1395" s="519" t="s">
        <v>91</v>
      </c>
      <c r="I1395" s="518" t="s">
        <v>790</v>
      </c>
      <c r="J1395" s="291"/>
      <c r="K1395" s="519" t="str">
        <f>IF(J1395&lt;&gt;"",CONCATENATE(J1395,L1395),"SPARE")</f>
        <v>SPARE</v>
      </c>
      <c r="L1395" s="538"/>
      <c r="M1395" s="539" t="str">
        <f>IF($J1395&lt;&gt;"",IF(VLOOKUP($J1395,INSTRUMENT_LIST!$L$10:$R$716,3,FALSE)=0,"",VLOOKUP($J1395,INSTRUMENT_LIST!$L$10:$R$716,3,FALSE)),"")</f>
        <v/>
      </c>
      <c r="N1395" s="539" t="str">
        <f>IF($J1395&lt;&gt;"",IF(VLOOKUP($J1395,INSTRUMENT_LIST!$L$10:$R$716,4,FALSE)=0,"",VLOOKUP($J1395,INSTRUMENT_LIST!$L$10:$R$716,4,FALSE)),"")&amp;" "&amp;IF($J1395&lt;&gt;"",IF(VLOOKUP($J1395,INSTRUMENT_LIST!$L$10:$R$716,5,FALSE)=0,"",SUBSTITUTE(VLOOKUP($J1395,INSTRUMENT_LIST!$L$10:$R$716,5,FALSE),"LOCAL CONTROL STATION","LCS")),"")</f>
        <v xml:space="preserve"> </v>
      </c>
      <c r="O1395" s="539" t="str">
        <f>IF($J1395&lt;&gt;"",IF(VLOOKUP($J1395,INSTRUMENT_LIST!$L$10:$R$716,6,FALSE)=0,"",VLOOKUP($J1395,INSTRUMENT_LIST!$L$10:$R$716,6,FALSE)),"")</f>
        <v/>
      </c>
      <c r="P1395" s="539" t="str">
        <f>IF($J1395&lt;&gt;"",IF(VLOOKUP($J1395,INSTRUMENT_LIST!$L$10:$R$716,7,FALSE)=0,"",VLOOKUP($J1395,INSTRUMENT_LIST!$L$10:$R$716,7,FALSE)),"")</f>
        <v/>
      </c>
      <c r="Q1395" s="539" t="str">
        <f>CONCATENATE(M1395,IF(M1395&lt;&gt;""," ",""),N1395,IF(N1395&lt;&gt;""," ",""),O1395,IF(O1395&lt;&gt;""," ",""),P1395,IF(P1395&lt;&gt;""," ",""))</f>
        <v xml:space="preserve">  </v>
      </c>
      <c r="R1395" s="539"/>
      <c r="S1395" s="539"/>
      <c r="T1395" s="539"/>
      <c r="U1395" s="539"/>
      <c r="V1395" s="539"/>
      <c r="W1395" s="539"/>
      <c r="X1395" s="539"/>
      <c r="Y1395" s="539"/>
      <c r="Z1395" s="539"/>
      <c r="AA1395" s="539"/>
      <c r="AB1395" s="540" t="str">
        <f>IF((OR(H1395="AI",H1395="AO")),CONCATENATE(H1395,"_",C1395,D1395,"_CH[",E1395,"]"),CONCATENATE(H1395,"_",C1395,D1395,".",E1395))</f>
        <v>DI_1702.03</v>
      </c>
      <c r="AC1395" s="519"/>
      <c r="AD1395" s="519"/>
      <c r="AE1395" s="541" t="str">
        <f t="shared" si="495"/>
        <v>SL3-SP1-RCP1</v>
      </c>
    </row>
    <row r="1396" spans="1:35" ht="15" customHeight="1" x14ac:dyDescent="0.25">
      <c r="A1396" s="73"/>
      <c r="B1396" s="266"/>
      <c r="C1396" s="267"/>
      <c r="D1396" s="268"/>
      <c r="E1396" s="269"/>
      <c r="F1396" s="269"/>
      <c r="G1396" s="269"/>
      <c r="H1396" s="346"/>
      <c r="I1396" s="269"/>
      <c r="J1396" s="347"/>
      <c r="K1396" s="348"/>
      <c r="L1396" s="349"/>
      <c r="M1396" s="346"/>
      <c r="N1396" s="346"/>
      <c r="O1396" s="269"/>
      <c r="P1396" s="269"/>
      <c r="Q1396" s="269"/>
      <c r="R1396" s="269"/>
      <c r="S1396" s="269"/>
      <c r="T1396" s="269"/>
      <c r="U1396" s="269"/>
      <c r="V1396" s="269"/>
      <c r="W1396" s="269"/>
      <c r="X1396" s="269"/>
      <c r="Y1396" s="269"/>
      <c r="Z1396" s="269"/>
      <c r="AA1396" s="269"/>
      <c r="AB1396" s="269"/>
      <c r="AC1396" s="267"/>
      <c r="AD1396" s="274"/>
      <c r="AF1396"/>
      <c r="AG1396"/>
      <c r="AH1396"/>
      <c r="AI1396"/>
    </row>
    <row r="1397" spans="1:35" s="542" customFormat="1" ht="15" customHeight="1" x14ac:dyDescent="0.25">
      <c r="A1397" s="557" t="s">
        <v>9</v>
      </c>
      <c r="B1397" s="558" t="s">
        <v>1431</v>
      </c>
      <c r="C1397" s="559">
        <v>17</v>
      </c>
      <c r="D1397" s="560" t="s">
        <v>661</v>
      </c>
      <c r="E1397" s="561"/>
      <c r="F1397" s="562" t="str">
        <f>IFERROR(CONCATENATE(VLOOKUP(G1397,'LOOK-UP TABLES'!$E$5:$J$101,5,FALSE),C1397,D1397,VLOOKUP(G1397,'LOOK-UP TABLES'!$E$5:$J$101,6,FALSE),E1397),"")</f>
        <v>FPD-1703</v>
      </c>
      <c r="G1397" s="561" t="s">
        <v>955</v>
      </c>
      <c r="H1397" s="562"/>
      <c r="I1397" s="561" t="s">
        <v>790</v>
      </c>
      <c r="J1397" s="563"/>
      <c r="K1397" s="563"/>
      <c r="L1397" s="564"/>
      <c r="M1397" s="562" t="s">
        <v>956</v>
      </c>
      <c r="N1397" s="562"/>
      <c r="O1397" s="561"/>
      <c r="P1397" s="561"/>
      <c r="Q1397" s="561" t="str">
        <f>CONCATENATE(M1397,IF(M1397&lt;&gt;""," ",""),N1397,IF(N1397&lt;&gt;""," ",""),O1397,IF(O1397&lt;&gt;""," ",""),P1397,IF(P1397&lt;&gt;""," ",""))</f>
        <v xml:space="preserve">Power Distribution </v>
      </c>
      <c r="R1397" s="561"/>
      <c r="S1397" s="561"/>
      <c r="T1397" s="561"/>
      <c r="U1397" s="561"/>
      <c r="V1397" s="561"/>
      <c r="W1397" s="561"/>
      <c r="X1397" s="561"/>
      <c r="Y1397" s="561"/>
      <c r="Z1397" s="561"/>
      <c r="AA1397" s="561"/>
      <c r="AB1397" s="561"/>
      <c r="AC1397" s="559"/>
      <c r="AD1397" s="565"/>
      <c r="AE1397" s="541" t="str">
        <f t="shared" ref="AE1397:AE1401" si="496">B1397</f>
        <v>SL3-SP1-RCP1</v>
      </c>
    </row>
    <row r="1398" spans="1:35" s="542" customFormat="1" ht="15" customHeight="1" x14ac:dyDescent="0.25">
      <c r="A1398" s="534" t="s">
        <v>9</v>
      </c>
      <c r="B1398" s="555" t="str">
        <f>B1397</f>
        <v>SL3-SP1-RCP1</v>
      </c>
      <c r="C1398" s="536">
        <v>17</v>
      </c>
      <c r="D1398" s="537" t="str">
        <f>D1397</f>
        <v>03</v>
      </c>
      <c r="E1398" s="537" t="s">
        <v>786</v>
      </c>
      <c r="F1398" s="518" t="str">
        <f>IFERROR(CONCATENATE(VLOOKUP(G1398,'LOOK-UP TABLES'!$E$9:$J$101,5,FALSE),C1398,D1398,VLOOKUP(G1398,'LOOK-UP TABLES'!$E$9:$J$101,6,FALSE),E1398),"")</f>
        <v>I_1703.00</v>
      </c>
      <c r="G1398" s="518" t="s">
        <v>1448</v>
      </c>
      <c r="H1398" s="519" t="s">
        <v>91</v>
      </c>
      <c r="I1398" s="518" t="s">
        <v>790</v>
      </c>
      <c r="J1398" s="519" t="s">
        <v>1452</v>
      </c>
      <c r="K1398" s="556" t="str">
        <f>IF(J1398&lt;&gt;"",CONCATENATE(J1398,L1398),"SPARE")</f>
        <v>SL3-CSPT-M2-ZLS1</v>
      </c>
      <c r="L1398" s="538"/>
      <c r="M1398" s="539" t="e">
        <f>IF($J1398&lt;&gt;"",IF(VLOOKUP($J1398,INSTRUMENT_LIST!$L$10:$R$716,3,FALSE)=0,"",VLOOKUP($J1398,INSTRUMENT_LIST!$L$10:$R$716,3,FALSE)),"")</f>
        <v>#N/A</v>
      </c>
      <c r="N1398" s="539" t="e">
        <f>IF($J1398&lt;&gt;"",IF(VLOOKUP($J1398,INSTRUMENT_LIST!$L$10:$R$716,4,FALSE)=0,"",VLOOKUP($J1398,INSTRUMENT_LIST!$L$10:$R$716,4,FALSE)),"")&amp;" "&amp;IF($J1398&lt;&gt;"",IF(VLOOKUP($J1398,INSTRUMENT_LIST!$L$10:$R$716,5,FALSE)=0,"",SUBSTITUTE(VLOOKUP($J1398,INSTRUMENT_LIST!$L$10:$R$716,5,FALSE),"LOCAL CONTROL STATION","LCS")),"")</f>
        <v>#N/A</v>
      </c>
      <c r="O1398" s="539" t="e">
        <f>IF($J1398&lt;&gt;"",IF(VLOOKUP($J1398,INSTRUMENT_LIST!$L$10:$R$716,6,FALSE)=0,"",VLOOKUP($J1398,INSTRUMENT_LIST!$L$10:$R$716,6,FALSE)),"")</f>
        <v>#N/A</v>
      </c>
      <c r="P1398" s="539" t="e">
        <f>IF($J1398&lt;&gt;"",IF(VLOOKUP($J1398,INSTRUMENT_LIST!$L$10:$R$716,7,FALSE)=0,"",VLOOKUP($J1398,INSTRUMENT_LIST!$L$10:$R$716,7,FALSE)),"")</f>
        <v>#N/A</v>
      </c>
      <c r="Q1398" s="539" t="e">
        <f>CONCATENATE(M1398,IF(M1398&lt;&gt;""," ",""),N1398,IF(N1398&lt;&gt;""," ",""),O1398,IF(O1398&lt;&gt;""," ",""),P1398,IF(P1398&lt;&gt;""," ",""))</f>
        <v>#N/A</v>
      </c>
      <c r="R1398" s="539"/>
      <c r="S1398" s="539"/>
      <c r="T1398" s="539"/>
      <c r="U1398" s="539"/>
      <c r="V1398" s="539"/>
      <c r="W1398" s="539"/>
      <c r="X1398" s="539"/>
      <c r="Y1398" s="539"/>
      <c r="Z1398" s="539"/>
      <c r="AA1398" s="539"/>
      <c r="AB1398" s="540" t="str">
        <f>IF((OR(H1398="AI",H1398="AO")),CONCATENATE(H1398,"_",C1398,D1398,"_CH[",E1398,"]"),CONCATENATE(H1398,"_",C1398,D1398,".",E1398))</f>
        <v>DI_1703.00</v>
      </c>
      <c r="AC1398" s="519"/>
      <c r="AD1398" s="519"/>
      <c r="AE1398" s="541" t="str">
        <f t="shared" si="496"/>
        <v>SL3-SP1-RCP1</v>
      </c>
    </row>
    <row r="1399" spans="1:35" s="542" customFormat="1" ht="15" customHeight="1" x14ac:dyDescent="0.25">
      <c r="A1399" s="534" t="s">
        <v>9</v>
      </c>
      <c r="B1399" s="555" t="str">
        <f>B1398</f>
        <v>SL3-SP1-RCP1</v>
      </c>
      <c r="C1399" s="536">
        <f>C1398</f>
        <v>17</v>
      </c>
      <c r="D1399" s="537" t="str">
        <f>D1398</f>
        <v>03</v>
      </c>
      <c r="E1399" s="537" t="s">
        <v>645</v>
      </c>
      <c r="F1399" s="518" t="str">
        <f>IFERROR(CONCATENATE(VLOOKUP(G1399,'LOOK-UP TABLES'!$E$9:$J$101,5,FALSE),C1399,D1399,VLOOKUP(G1399,'LOOK-UP TABLES'!$E$9:$J$101,6,FALSE),E1399),"")</f>
        <v>I_1703.01</v>
      </c>
      <c r="G1399" s="518" t="s">
        <v>1448</v>
      </c>
      <c r="H1399" s="519" t="s">
        <v>91</v>
      </c>
      <c r="I1399" s="518" t="s">
        <v>790</v>
      </c>
      <c r="J1399" s="519" t="s">
        <v>1453</v>
      </c>
      <c r="K1399" s="556" t="str">
        <f>IF(J1399&lt;&gt;"",CONCATENATE(J1399,L1399),"SPARE")</f>
        <v>SL3-CSPT-M2-ZLS2</v>
      </c>
      <c r="L1399" s="538"/>
      <c r="M1399" s="539" t="e">
        <f>IF($J1399&lt;&gt;"",IF(VLOOKUP($J1399,INSTRUMENT_LIST!$L$10:$R$716,3,FALSE)=0,"",VLOOKUP($J1399,INSTRUMENT_LIST!$L$10:$R$716,3,FALSE)),"")</f>
        <v>#N/A</v>
      </c>
      <c r="N1399" s="539" t="e">
        <f>IF($J1399&lt;&gt;"",IF(VLOOKUP($J1399,INSTRUMENT_LIST!$L$10:$R$716,4,FALSE)=0,"",VLOOKUP($J1399,INSTRUMENT_LIST!$L$10:$R$716,4,FALSE)),"")&amp;" "&amp;IF($J1399&lt;&gt;"",IF(VLOOKUP($J1399,INSTRUMENT_LIST!$L$10:$R$716,5,FALSE)=0,"",SUBSTITUTE(VLOOKUP($J1399,INSTRUMENT_LIST!$L$10:$R$716,5,FALSE),"LOCAL CONTROL STATION","LCS")),"")</f>
        <v>#N/A</v>
      </c>
      <c r="O1399" s="539" t="e">
        <f>IF($J1399&lt;&gt;"",IF(VLOOKUP($J1399,INSTRUMENT_LIST!$L$10:$R$716,6,FALSE)=0,"",VLOOKUP($J1399,INSTRUMENT_LIST!$L$10:$R$716,6,FALSE)),"")</f>
        <v>#N/A</v>
      </c>
      <c r="P1399" s="539" t="e">
        <f>IF($J1399&lt;&gt;"",IF(VLOOKUP($J1399,INSTRUMENT_LIST!$L$10:$R$716,7,FALSE)=0,"",VLOOKUP($J1399,INSTRUMENT_LIST!$L$10:$R$716,7,FALSE)),"")</f>
        <v>#N/A</v>
      </c>
      <c r="Q1399" s="539" t="e">
        <f>CONCATENATE(M1399,IF(M1399&lt;&gt;""," ",""),N1399,IF(N1399&lt;&gt;""," ",""),O1399,IF(O1399&lt;&gt;""," ",""),P1399,IF(P1399&lt;&gt;""," ",""))</f>
        <v>#N/A</v>
      </c>
      <c r="R1399" s="539"/>
      <c r="S1399" s="539"/>
      <c r="T1399" s="539"/>
      <c r="U1399" s="539"/>
      <c r="V1399" s="539"/>
      <c r="W1399" s="539"/>
      <c r="X1399" s="539"/>
      <c r="Y1399" s="539"/>
      <c r="Z1399" s="539"/>
      <c r="AA1399" s="539"/>
      <c r="AB1399" s="540" t="str">
        <f>IF((OR(H1399="AI",H1399="AO")),CONCATENATE(H1399,"_",C1399,D1399,"_CH[",E1399,"]"),CONCATENATE(H1399,"_",C1399,D1399,".",E1399))</f>
        <v>DI_1703.01</v>
      </c>
      <c r="AC1399" s="519"/>
      <c r="AD1399" s="519"/>
      <c r="AE1399" s="541" t="str">
        <f t="shared" si="496"/>
        <v>SL3-SP1-RCP1</v>
      </c>
    </row>
    <row r="1400" spans="1:35" s="542" customFormat="1" ht="15" customHeight="1" x14ac:dyDescent="0.25">
      <c r="A1400" s="534" t="s">
        <v>9</v>
      </c>
      <c r="B1400" s="555" t="str">
        <f>B1399</f>
        <v>SL3-SP1-RCP1</v>
      </c>
      <c r="C1400" s="536">
        <f>C1399</f>
        <v>17</v>
      </c>
      <c r="D1400" s="537" t="str">
        <f>D1399</f>
        <v>03</v>
      </c>
      <c r="E1400" s="537" t="s">
        <v>660</v>
      </c>
      <c r="F1400" s="518" t="str">
        <f>IFERROR(CONCATENATE(VLOOKUP(G1400,'LOOK-UP TABLES'!$E$9:$J$101,5,FALSE),C1400,D1400,VLOOKUP(G1400,'LOOK-UP TABLES'!$E$9:$J$101,6,FALSE),E1400),"")</f>
        <v>I_1703.02</v>
      </c>
      <c r="G1400" s="518" t="s">
        <v>1448</v>
      </c>
      <c r="H1400" s="519" t="s">
        <v>91</v>
      </c>
      <c r="I1400" s="518" t="s">
        <v>790</v>
      </c>
      <c r="J1400" s="291"/>
      <c r="K1400" s="556" t="str">
        <f>IF(J1400&lt;&gt;"",CONCATENATE(J1400,L1400),"SPARE")</f>
        <v>SPARE</v>
      </c>
      <c r="L1400" s="538"/>
      <c r="M1400" s="539" t="str">
        <f>IF($J1400&lt;&gt;"",IF(VLOOKUP($J1400,INSTRUMENT_LIST!$L$10:$R$716,3,FALSE)=0,"",VLOOKUP($J1400,INSTRUMENT_LIST!$L$10:$R$716,3,FALSE)),"")</f>
        <v/>
      </c>
      <c r="N1400" s="539" t="str">
        <f>IF($J1400&lt;&gt;"",IF(VLOOKUP($J1400,INSTRUMENT_LIST!$L$10:$R$716,4,FALSE)=0,"",VLOOKUP($J1400,INSTRUMENT_LIST!$L$10:$R$716,4,FALSE)),"")&amp;" "&amp;IF($J1400&lt;&gt;"",IF(VLOOKUP($J1400,INSTRUMENT_LIST!$L$10:$R$716,5,FALSE)=0,"",SUBSTITUTE(VLOOKUP($J1400,INSTRUMENT_LIST!$L$10:$R$716,5,FALSE),"LOCAL CONTROL STATION","LCS")),"")</f>
        <v xml:space="preserve"> </v>
      </c>
      <c r="O1400" s="539" t="str">
        <f>IF($J1400&lt;&gt;"",IF(VLOOKUP($J1400,INSTRUMENT_LIST!$L$10:$R$716,6,FALSE)=0,"",VLOOKUP($J1400,INSTRUMENT_LIST!$L$10:$R$716,6,FALSE)),"")</f>
        <v/>
      </c>
      <c r="P1400" s="539" t="str">
        <f>IF($J1400&lt;&gt;"",IF(VLOOKUP($J1400,INSTRUMENT_LIST!$L$10:$R$716,7,FALSE)=0,"",VLOOKUP($J1400,INSTRUMENT_LIST!$L$10:$R$716,7,FALSE)),"")</f>
        <v/>
      </c>
      <c r="Q1400" s="539" t="str">
        <f>CONCATENATE(M1400,IF(M1400&lt;&gt;""," ",""),N1400,IF(N1400&lt;&gt;""," ",""),O1400,IF(O1400&lt;&gt;""," ",""),P1400,IF(P1400&lt;&gt;""," ",""))</f>
        <v xml:space="preserve">  </v>
      </c>
      <c r="R1400" s="539"/>
      <c r="S1400" s="539"/>
      <c r="T1400" s="539"/>
      <c r="U1400" s="539"/>
      <c r="V1400" s="539"/>
      <c r="W1400" s="539"/>
      <c r="X1400" s="539"/>
      <c r="Y1400" s="539"/>
      <c r="Z1400" s="539"/>
      <c r="AA1400" s="539"/>
      <c r="AB1400" s="540" t="str">
        <f>IF((OR(H1400="AI",H1400="AO")),CONCATENATE(H1400,"_",C1400,D1400,"_CH[",E1400,"]"),CONCATENATE(H1400,"_",C1400,D1400,".",E1400))</f>
        <v>DI_1703.02</v>
      </c>
      <c r="AC1400" s="519"/>
      <c r="AD1400" s="519"/>
      <c r="AE1400" s="541" t="str">
        <f t="shared" si="496"/>
        <v>SL3-SP1-RCP1</v>
      </c>
    </row>
    <row r="1401" spans="1:35" s="542" customFormat="1" ht="15" customHeight="1" x14ac:dyDescent="0.25">
      <c r="A1401" s="534" t="s">
        <v>9</v>
      </c>
      <c r="B1401" s="555" t="str">
        <f>B1400</f>
        <v>SL3-SP1-RCP1</v>
      </c>
      <c r="C1401" s="536">
        <f>C1400</f>
        <v>17</v>
      </c>
      <c r="D1401" s="537" t="str">
        <f>D1400</f>
        <v>03</v>
      </c>
      <c r="E1401" s="537" t="s">
        <v>661</v>
      </c>
      <c r="F1401" s="518" t="str">
        <f>IFERROR(CONCATENATE(VLOOKUP(G1401,'LOOK-UP TABLES'!$E$9:$J$101,5,FALSE),C1401,D1401,VLOOKUP(G1401,'LOOK-UP TABLES'!$E$9:$J$101,6,FALSE),E1401),"")</f>
        <v>I_1703.03</v>
      </c>
      <c r="G1401" s="518" t="s">
        <v>1448</v>
      </c>
      <c r="H1401" s="519" t="s">
        <v>91</v>
      </c>
      <c r="I1401" s="518" t="s">
        <v>790</v>
      </c>
      <c r="J1401" s="291"/>
      <c r="K1401" s="519" t="str">
        <f>IF(J1401&lt;&gt;"",CONCATENATE(J1401,L1401),"SPARE")</f>
        <v>SPARE</v>
      </c>
      <c r="L1401" s="538"/>
      <c r="M1401" s="539" t="str">
        <f>IF($J1401&lt;&gt;"",IF(VLOOKUP($J1401,INSTRUMENT_LIST!$L$10:$R$716,3,FALSE)=0,"",VLOOKUP($J1401,INSTRUMENT_LIST!$L$10:$R$716,3,FALSE)),"")</f>
        <v/>
      </c>
      <c r="N1401" s="539" t="str">
        <f>IF($J1401&lt;&gt;"",IF(VLOOKUP($J1401,INSTRUMENT_LIST!$L$10:$R$716,4,FALSE)=0,"",VLOOKUP($J1401,INSTRUMENT_LIST!$L$10:$R$716,4,FALSE)),"")&amp;" "&amp;IF($J1401&lt;&gt;"",IF(VLOOKUP($J1401,INSTRUMENT_LIST!$L$10:$R$716,5,FALSE)=0,"",SUBSTITUTE(VLOOKUP($J1401,INSTRUMENT_LIST!$L$10:$R$716,5,FALSE),"LOCAL CONTROL STATION","LCS")),"")</f>
        <v xml:space="preserve"> </v>
      </c>
      <c r="O1401" s="539" t="str">
        <f>IF($J1401&lt;&gt;"",IF(VLOOKUP($J1401,INSTRUMENT_LIST!$L$10:$R$716,6,FALSE)=0,"",VLOOKUP($J1401,INSTRUMENT_LIST!$L$10:$R$716,6,FALSE)),"")</f>
        <v/>
      </c>
      <c r="P1401" s="539" t="str">
        <f>IF($J1401&lt;&gt;"",IF(VLOOKUP($J1401,INSTRUMENT_LIST!$L$10:$R$716,7,FALSE)=0,"",VLOOKUP($J1401,INSTRUMENT_LIST!$L$10:$R$716,7,FALSE)),"")</f>
        <v/>
      </c>
      <c r="Q1401" s="539" t="str">
        <f>CONCATENATE(M1401,IF(M1401&lt;&gt;""," ",""),N1401,IF(N1401&lt;&gt;""," ",""),O1401,IF(O1401&lt;&gt;""," ",""),P1401,IF(P1401&lt;&gt;""," ",""))</f>
        <v xml:space="preserve">  </v>
      </c>
      <c r="R1401" s="539"/>
      <c r="S1401" s="539"/>
      <c r="T1401" s="539"/>
      <c r="U1401" s="539"/>
      <c r="V1401" s="539"/>
      <c r="W1401" s="539"/>
      <c r="X1401" s="539"/>
      <c r="Y1401" s="539"/>
      <c r="Z1401" s="539"/>
      <c r="AA1401" s="539"/>
      <c r="AB1401" s="540" t="str">
        <f>IF((OR(H1401="AI",H1401="AO")),CONCATENATE(H1401,"_",C1401,D1401,"_CH[",E1401,"]"),CONCATENATE(H1401,"_",C1401,D1401,".",E1401))</f>
        <v>DI_1703.03</v>
      </c>
      <c r="AC1401" s="519"/>
      <c r="AD1401" s="519"/>
      <c r="AE1401" s="541" t="str">
        <f t="shared" si="496"/>
        <v>SL3-SP1-RCP1</v>
      </c>
    </row>
    <row r="1402" spans="1:35" ht="15" customHeight="1" x14ac:dyDescent="0.25">
      <c r="A1402" s="73"/>
      <c r="B1402" s="266"/>
      <c r="C1402" s="267"/>
      <c r="D1402" s="268"/>
      <c r="E1402" s="269"/>
      <c r="F1402" s="269"/>
      <c r="G1402" s="269"/>
      <c r="H1402" s="346"/>
      <c r="I1402" s="269"/>
      <c r="J1402" s="347"/>
      <c r="K1402" s="348"/>
      <c r="L1402" s="349"/>
      <c r="M1402" s="346"/>
      <c r="N1402" s="346"/>
      <c r="O1402" s="269"/>
      <c r="P1402" s="269"/>
      <c r="Q1402" s="269"/>
      <c r="R1402" s="269"/>
      <c r="S1402" s="269"/>
      <c r="T1402" s="269"/>
      <c r="U1402" s="269"/>
      <c r="V1402" s="269"/>
      <c r="W1402" s="269"/>
      <c r="X1402" s="269"/>
      <c r="Y1402" s="269"/>
      <c r="Z1402" s="269"/>
      <c r="AA1402" s="269"/>
      <c r="AB1402" s="269"/>
      <c r="AC1402" s="267"/>
      <c r="AD1402" s="274"/>
      <c r="AF1402"/>
      <c r="AG1402"/>
      <c r="AH1402"/>
      <c r="AI1402"/>
    </row>
    <row r="1403" spans="1:35" customFormat="1" ht="15" customHeight="1" x14ac:dyDescent="0.25">
      <c r="A1403" s="144" t="s">
        <v>9</v>
      </c>
      <c r="B1403" s="252" t="s">
        <v>1431</v>
      </c>
      <c r="C1403" s="64">
        <v>17</v>
      </c>
      <c r="D1403" s="341" t="s">
        <v>676</v>
      </c>
      <c r="E1403" s="61"/>
      <c r="F1403" s="340" t="str">
        <f>IFERROR(CONCATENATE(VLOOKUP(G1403,'LOOK-UP TABLES'!$E$5:$J$101,5,FALSE),C1403,D1403,VLOOKUP(G1403,'LOOK-UP TABLES'!$E$5:$J$101,6,FALSE),E1403),"")</f>
        <v>FPD-1704</v>
      </c>
      <c r="G1403" s="61" t="s">
        <v>955</v>
      </c>
      <c r="H1403" s="340"/>
      <c r="I1403" s="61" t="str">
        <f>I1404</f>
        <v>120V</v>
      </c>
      <c r="J1403" s="344"/>
      <c r="K1403" s="344"/>
      <c r="L1403" s="345"/>
      <c r="M1403" s="340" t="s">
        <v>956</v>
      </c>
      <c r="N1403" s="340"/>
      <c r="O1403" s="61"/>
      <c r="P1403" s="61"/>
      <c r="Q1403" s="308" t="str">
        <f>CONCATENATE(M1403,IF(M1403&lt;&gt;""," ",""),N1403,IF(N1403&lt;&gt;""," ",""),O1403,IF(O1403&lt;&gt;""," ",""),P1403,IF(P1403&lt;&gt;""," ",""))</f>
        <v xml:space="preserve">Power Distribution </v>
      </c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4"/>
      <c r="AD1403" s="65"/>
      <c r="AE1403" s="38" t="str">
        <f t="shared" ref="AE1403:AE1408" si="497">B1403</f>
        <v>SL3-SP1-RCP1</v>
      </c>
    </row>
    <row r="1404" spans="1:35" customFormat="1" ht="15" customHeight="1" x14ac:dyDescent="0.25">
      <c r="A1404" s="396" t="s">
        <v>9</v>
      </c>
      <c r="B1404" s="397" t="str">
        <f>B1403</f>
        <v>SL3-SP1-RCP1</v>
      </c>
      <c r="C1404" s="398" t="s">
        <v>688</v>
      </c>
      <c r="D1404" s="537" t="str">
        <f>D1403</f>
        <v>04</v>
      </c>
      <c r="E1404" s="399" t="s">
        <v>786</v>
      </c>
      <c r="F1404" s="29" t="str">
        <f>IFERROR(CONCATENATE(VLOOKUP(G1404,'LOOK-UP TABLES'!$E$9:$J$101,5,FALSE),C1404,D1404,VLOOKUP(G1404,'LOOK-UP TABLES'!$E$9:$J$101,6,FALSE),E1404),"")</f>
        <v>O_1704-00</v>
      </c>
      <c r="G1404" s="74" t="s">
        <v>1454</v>
      </c>
      <c r="H1404" s="26" t="str">
        <f>IFERROR(VLOOKUP(G1404,'LOOK-UP TABLES'!$E$9:$J$101,2,FALSE),"")</f>
        <v>DO</v>
      </c>
      <c r="I1404" s="29" t="str">
        <f>IFERROR(VLOOKUP(G1404,'LOOK-UP TABLES'!$E$9:$J$101,3,FALSE),"")</f>
        <v>120V</v>
      </c>
      <c r="J1404" s="21" t="s">
        <v>1455</v>
      </c>
      <c r="K1404" s="511" t="str">
        <f>IF(J1404&lt;&gt;"",CONCATENATE(J1404,L1404),"SPARE")</f>
        <v>SL3-CSPT-M1-HE1</v>
      </c>
      <c r="L1404" s="76"/>
      <c r="M1404" s="143" t="e">
        <f>IF($J1404&lt;&gt;"",IF(VLOOKUP($J1404,INSTRUMENT_LIST!$L$10:$R$716,3,FALSE)=0,"",VLOOKUP($J1404,INSTRUMENT_LIST!$L$10:$R$716,3,FALSE)),"")</f>
        <v>#N/A</v>
      </c>
      <c r="N1404" s="143" t="e">
        <f>IF($J1404&lt;&gt;"",IF(VLOOKUP($J1404,INSTRUMENT_LIST!$L$10:$R$716,4,FALSE)=0,"",VLOOKUP($J1404,INSTRUMENT_LIST!$L$10:$R$716,4,FALSE)),"")&amp;" "&amp;IF($J1404&lt;&gt;"",IF(VLOOKUP($J1404,INSTRUMENT_LIST!$L$10:$R$716,5,FALSE)=0,"",SUBSTITUTE(VLOOKUP($J1404,INSTRUMENT_LIST!$L$10:$R$716,5,FALSE),"LOCAL CONTROL STATION","LCS")),"")</f>
        <v>#N/A</v>
      </c>
      <c r="O1404" s="143" t="e">
        <f>IF($J1404&lt;&gt;"",IF(VLOOKUP($J1404,INSTRUMENT_LIST!$L$10:$R$716,6,FALSE)=0,"",VLOOKUP($J1404,INSTRUMENT_LIST!$L$10:$R$716,6,FALSE)),"")</f>
        <v>#N/A</v>
      </c>
      <c r="P1404" s="143" t="e">
        <f>IF($J1404&lt;&gt;"",IF(VLOOKUP($J1404,INSTRUMENT_LIST!$L$10:$R$716,7,FALSE)=0,"",VLOOKUP($J1404,INSTRUMENT_LIST!$L$10:$R$716,7,FALSE)),"")</f>
        <v>#N/A</v>
      </c>
      <c r="Q1404" s="143" t="e">
        <f>CONCATENATE(M1404,IF(M1404&lt;&gt;""," ",""),N1404,IF(N1404&lt;&gt;""," ",""),O1404,IF(O1404&lt;&gt;""," ",""),P1404,IF(P1404&lt;&gt;""," ",""))</f>
        <v>#N/A</v>
      </c>
      <c r="R1404" s="161"/>
      <c r="S1404" s="161"/>
      <c r="T1404" s="161"/>
      <c r="U1404" s="161"/>
      <c r="V1404" s="161"/>
      <c r="W1404" s="161"/>
      <c r="X1404" s="161"/>
      <c r="Y1404" s="161"/>
      <c r="Z1404" s="161"/>
      <c r="AA1404" s="161"/>
      <c r="AB1404" s="68" t="str">
        <f>IF((OR(H1404="AI",H1404="AO")),CONCATENATE(H1404,"_",C1404,D1404,"_CH[",E1404,"]"),CONCATENATE(H1404,"_",C1404,D1404,".",E1404))</f>
        <v>DO_1704.00</v>
      </c>
      <c r="AC1404" s="75"/>
      <c r="AD1404" s="75"/>
      <c r="AE1404" s="38" t="str">
        <f t="shared" si="497"/>
        <v>SL3-SP1-RCP1</v>
      </c>
    </row>
    <row r="1405" spans="1:35" customFormat="1" ht="15" customHeight="1" x14ac:dyDescent="0.25">
      <c r="A1405" s="264" t="s">
        <v>9</v>
      </c>
      <c r="B1405" s="253" t="str">
        <f>B1404</f>
        <v>SL3-SP1-RCP1</v>
      </c>
      <c r="C1405" s="146" t="str">
        <f t="shared" ref="C1405:C1408" si="498">C1404</f>
        <v>17</v>
      </c>
      <c r="D1405" s="537" t="str">
        <f>D1404</f>
        <v>04</v>
      </c>
      <c r="E1405" s="73" t="s">
        <v>645</v>
      </c>
      <c r="F1405" s="395" t="str">
        <f>IFERROR(CONCATENATE(VLOOKUP(G1405,'LOOK-UP TABLES'!$E$9:$J$101,5,FALSE),C1405,D1405,VLOOKUP(G1405,'LOOK-UP TABLES'!$E$9:$J$101,6,FALSE),E1405),"")</f>
        <v>O_1704-01</v>
      </c>
      <c r="G1405" s="74" t="s">
        <v>1454</v>
      </c>
      <c r="H1405" s="26" t="str">
        <f>IFERROR(VLOOKUP(G1405,'LOOK-UP TABLES'!$E$9:$J$101,2,FALSE),"")</f>
        <v>DO</v>
      </c>
      <c r="I1405" s="29" t="str">
        <f>IFERROR(VLOOKUP(G1405,'LOOK-UP TABLES'!$E$9:$J$101,3,FALSE),"")</f>
        <v>120V</v>
      </c>
      <c r="J1405" s="21"/>
      <c r="K1405" s="511" t="str">
        <f>IF(J1405&lt;&gt;"",CONCATENATE(J1405,L1405),"SPARE")</f>
        <v>SPARE</v>
      </c>
      <c r="L1405" s="76"/>
      <c r="M1405" s="143" t="str">
        <f>IF($J1405&lt;&gt;"",IF(VLOOKUP($J1405,INSTRUMENT_LIST!$L$10:$R$716,3,FALSE)=0,"",VLOOKUP($J1405,INSTRUMENT_LIST!$L$10:$R$716,3,FALSE)),"")</f>
        <v/>
      </c>
      <c r="N1405" s="143" t="str">
        <f>IF($J1405&lt;&gt;"",IF(VLOOKUP($J1405,INSTRUMENT_LIST!$L$10:$R$716,4,FALSE)=0,"",VLOOKUP($J1405,INSTRUMENT_LIST!$L$10:$R$716,4,FALSE)),"")&amp;" "&amp;IF($J1405&lt;&gt;"",IF(VLOOKUP($J1405,INSTRUMENT_LIST!$L$10:$R$716,5,FALSE)=0,"",SUBSTITUTE(VLOOKUP($J1405,INSTRUMENT_LIST!$L$10:$R$716,5,FALSE),"LOCAL CONTROL STATION","LCS")),"")</f>
        <v xml:space="preserve"> </v>
      </c>
      <c r="O1405" s="143" t="str">
        <f>IF($J1405&lt;&gt;"",IF(VLOOKUP($J1405,INSTRUMENT_LIST!$L$10:$R$716,6,FALSE)=0,"",VLOOKUP($J1405,INSTRUMENT_LIST!$L$10:$R$716,6,FALSE)),"")</f>
        <v/>
      </c>
      <c r="P1405" s="143" t="str">
        <f>IF($J1405&lt;&gt;"",IF(VLOOKUP($J1405,INSTRUMENT_LIST!$L$10:$R$716,7,FALSE)=0,"",VLOOKUP($J1405,INSTRUMENT_LIST!$L$10:$R$716,7,FALSE)),"")</f>
        <v/>
      </c>
      <c r="Q1405" s="143" t="str">
        <f>CONCATENATE(M1405,IF(M1405&lt;&gt;""," ",""),N1405,IF(N1405&lt;&gt;""," ",""),O1405,IF(O1405&lt;&gt;""," ",""),P1405,IF(P1405&lt;&gt;""," ",""))</f>
        <v xml:space="preserve">  </v>
      </c>
      <c r="R1405" s="161"/>
      <c r="S1405" s="161"/>
      <c r="T1405" s="161"/>
      <c r="U1405" s="161"/>
      <c r="V1405" s="161"/>
      <c r="W1405" s="161"/>
      <c r="X1405" s="161"/>
      <c r="Y1405" s="161"/>
      <c r="Z1405" s="161"/>
      <c r="AA1405" s="161"/>
      <c r="AB1405" s="68" t="str">
        <f>IF((OR(H1405="AI",H1405="AO")),CONCATENATE(H1405,"_",C1405,D1405,"_CH[",E1405,"]"),CONCATENATE(H1405,"_",C1405,D1405,".",E1405))</f>
        <v>DO_1704.01</v>
      </c>
      <c r="AC1405" s="75"/>
      <c r="AD1405" s="75"/>
      <c r="AE1405" s="38" t="str">
        <f t="shared" si="497"/>
        <v>SL3-SP1-RCP1</v>
      </c>
    </row>
    <row r="1406" spans="1:35" customFormat="1" ht="15" customHeight="1" x14ac:dyDescent="0.25">
      <c r="A1406" s="264" t="s">
        <v>9</v>
      </c>
      <c r="B1406" s="253" t="str">
        <f>B1405</f>
        <v>SL3-SP1-RCP1</v>
      </c>
      <c r="C1406" s="146" t="str">
        <f t="shared" si="498"/>
        <v>17</v>
      </c>
      <c r="D1406" s="537" t="str">
        <f>D1405</f>
        <v>04</v>
      </c>
      <c r="E1406" s="73" t="s">
        <v>660</v>
      </c>
      <c r="F1406" s="395" t="str">
        <f>IFERROR(CONCATENATE(VLOOKUP(G1406,'LOOK-UP TABLES'!$E$9:$J$101,5,FALSE),C1406,D1406,VLOOKUP(G1406,'LOOK-UP TABLES'!$E$9:$J$101,6,FALSE),E1406),"")</f>
        <v>O_1704-02</v>
      </c>
      <c r="G1406" s="74" t="s">
        <v>1454</v>
      </c>
      <c r="H1406" s="26" t="str">
        <f>IFERROR(VLOOKUP(G1406,'LOOK-UP TABLES'!$E$9:$J$101,2,FALSE),"")</f>
        <v>DO</v>
      </c>
      <c r="I1406" s="29" t="str">
        <f>IFERROR(VLOOKUP(G1406,'LOOK-UP TABLES'!$E$9:$J$101,3,FALSE),"")</f>
        <v>120V</v>
      </c>
      <c r="J1406" s="21" t="s">
        <v>1456</v>
      </c>
      <c r="K1406" s="511" t="str">
        <f>IF(J1406&lt;&gt;"",CONCATENATE(J1406,L1406),"SPARE")</f>
        <v>SL3-CSPT-YL-CR</v>
      </c>
      <c r="L1406" s="76"/>
      <c r="M1406" s="143" t="s">
        <v>61</v>
      </c>
      <c r="N1406" s="143" t="s">
        <v>535</v>
      </c>
      <c r="O1406" s="143" t="s">
        <v>1457</v>
      </c>
      <c r="P1406" s="143" t="s">
        <v>1458</v>
      </c>
      <c r="Q1406" s="143" t="s">
        <v>1459</v>
      </c>
      <c r="R1406" s="161"/>
      <c r="S1406" s="161"/>
      <c r="T1406" s="161"/>
      <c r="U1406" s="161"/>
      <c r="V1406" s="161"/>
      <c r="W1406" s="161"/>
      <c r="X1406" s="161"/>
      <c r="Y1406" s="161"/>
      <c r="Z1406" s="161"/>
      <c r="AA1406" s="161"/>
      <c r="AB1406" s="68" t="str">
        <f>IF((OR(H1406="AI",H1406="AO")),CONCATENATE(H1406,"_",C1406,D1406,"_CH[",E1406,"]"),CONCATENATE(H1406,"_",C1406,D1406,".",E1406))</f>
        <v>DO_1704.02</v>
      </c>
      <c r="AC1406" s="75"/>
      <c r="AD1406" s="75"/>
      <c r="AE1406" s="38" t="str">
        <f t="shared" si="497"/>
        <v>SL3-SP1-RCP1</v>
      </c>
    </row>
    <row r="1407" spans="1:35" customFormat="1" ht="15" customHeight="1" x14ac:dyDescent="0.25">
      <c r="A1407" s="264" t="s">
        <v>9</v>
      </c>
      <c r="B1407" s="253" t="str">
        <f>B1406</f>
        <v>SL3-SP1-RCP1</v>
      </c>
      <c r="C1407" s="146" t="str">
        <f t="shared" si="498"/>
        <v>17</v>
      </c>
      <c r="D1407" s="537" t="str">
        <f>D1406</f>
        <v>04</v>
      </c>
      <c r="E1407" s="73" t="s">
        <v>661</v>
      </c>
      <c r="F1407" s="395" t="str">
        <f>IFERROR(CONCATENATE(VLOOKUP(G1407,'LOOK-UP TABLES'!$E$9:$J$101,5,FALSE),C1407,D1407,VLOOKUP(G1407,'LOOK-UP TABLES'!$E$9:$J$101,6,FALSE),E1407),"")</f>
        <v>O_1704-03</v>
      </c>
      <c r="G1407" s="74" t="s">
        <v>1454</v>
      </c>
      <c r="H1407" s="26" t="str">
        <f>IFERROR(VLOOKUP(G1407,'LOOK-UP TABLES'!$E$9:$J$101,2,FALSE),"")</f>
        <v>DO</v>
      </c>
      <c r="I1407" s="29" t="str">
        <f>IFERROR(VLOOKUP(G1407,'LOOK-UP TABLES'!$E$9:$J$101,3,FALSE),"")</f>
        <v>120V</v>
      </c>
      <c r="J1407" s="21"/>
      <c r="K1407" s="75" t="str">
        <f>IF(J1407&lt;&gt;"",CONCATENATE(J1407,L1407),"SPARE")</f>
        <v>SPARE</v>
      </c>
      <c r="L1407" s="76"/>
      <c r="M1407" s="143" t="str">
        <f>IF($J1407&lt;&gt;"",IF(VLOOKUP($J1407,INSTRUMENT_LIST!$L$10:$R$716,3,FALSE)=0,"",VLOOKUP($J1407,INSTRUMENT_LIST!$L$10:$R$716,3,FALSE)),"")</f>
        <v/>
      </c>
      <c r="N1407" s="143" t="str">
        <f>IF($J1407&lt;&gt;"",IF(VLOOKUP($J1407,INSTRUMENT_LIST!$L$10:$R$716,4,FALSE)=0,"",VLOOKUP($J1407,INSTRUMENT_LIST!$L$10:$R$716,4,FALSE)),"")&amp;" "&amp;IF($J1407&lt;&gt;"",IF(VLOOKUP($J1407,INSTRUMENT_LIST!$L$10:$R$716,5,FALSE)=0,"",SUBSTITUTE(VLOOKUP($J1407,INSTRUMENT_LIST!$L$10:$R$716,5,FALSE),"LOCAL CONTROL STATION","LCS")),"")</f>
        <v xml:space="preserve"> </v>
      </c>
      <c r="O1407" s="143" t="str">
        <f>IF($J1407&lt;&gt;"",IF(VLOOKUP($J1407,INSTRUMENT_LIST!$L$10:$R$716,6,FALSE)=0,"",VLOOKUP($J1407,INSTRUMENT_LIST!$L$10:$R$716,6,FALSE)),"")</f>
        <v/>
      </c>
      <c r="P1407" s="143" t="str">
        <f>IF($J1407&lt;&gt;"",IF(VLOOKUP($J1407,INSTRUMENT_LIST!$L$10:$R$716,7,FALSE)=0,"",VLOOKUP($J1407,INSTRUMENT_LIST!$L$10:$R$716,7,FALSE)),"")</f>
        <v/>
      </c>
      <c r="Q1407" s="143" t="str">
        <f>CONCATENATE(M1407,IF(M1407&lt;&gt;""," ",""),N1407,IF(N1407&lt;&gt;""," ",""),O1407,IF(O1407&lt;&gt;""," ",""),P1407,IF(P1407&lt;&gt;""," ",""))</f>
        <v xml:space="preserve">  </v>
      </c>
      <c r="R1407" s="161"/>
      <c r="S1407" s="161"/>
      <c r="T1407" s="161"/>
      <c r="U1407" s="161"/>
      <c r="V1407" s="161"/>
      <c r="W1407" s="161"/>
      <c r="X1407" s="161"/>
      <c r="Y1407" s="161"/>
      <c r="Z1407" s="161"/>
      <c r="AA1407" s="161"/>
      <c r="AB1407" s="68" t="str">
        <f>IF((OR(H1407="AI",H1407="AO")),CONCATENATE(H1407,"_",C1407,D1407,"_CH[",E1407,"]"),CONCATENATE(H1407,"_",C1407,D1407,".",E1407))</f>
        <v>DO_1704.03</v>
      </c>
      <c r="AC1407" s="75"/>
      <c r="AD1407" s="75"/>
      <c r="AE1407" s="38" t="str">
        <f t="shared" si="497"/>
        <v>SL3-SP1-RCP1</v>
      </c>
    </row>
    <row r="1408" spans="1:35" customFormat="1" ht="15" customHeight="1" x14ac:dyDescent="0.25">
      <c r="A1408" s="400" t="s">
        <v>9</v>
      </c>
      <c r="B1408" s="401" t="s">
        <v>1431</v>
      </c>
      <c r="C1408" s="402" t="str">
        <f t="shared" si="498"/>
        <v>17</v>
      </c>
      <c r="D1408" s="403" t="s">
        <v>676</v>
      </c>
      <c r="E1408" s="400"/>
      <c r="F1408" s="376" t="str">
        <f>IFERROR(CONCATENATE(VLOOKUP(G1408,'LOOK-UP TABLES'!$E$9:$J$101,5,FALSE),C1408,D1408,VLOOKUP(G1408,'LOOK-UP TABLES'!$E$9:$J$101,6,FALSE),E1408),"")</f>
        <v>CTM-1704</v>
      </c>
      <c r="G1408" s="386" t="s">
        <v>1444</v>
      </c>
      <c r="H1408" s="386"/>
      <c r="I1408" s="386" t="str">
        <f>I1407</f>
        <v>120V</v>
      </c>
      <c r="J1408" s="376"/>
      <c r="K1408" s="376"/>
      <c r="L1408" s="376"/>
      <c r="M1408" s="386" t="s">
        <v>1445</v>
      </c>
      <c r="N1408" s="376" t="s">
        <v>63</v>
      </c>
      <c r="O1408" s="376"/>
      <c r="P1408" s="376"/>
      <c r="Q1408" s="376"/>
      <c r="R1408" s="387"/>
      <c r="S1408" s="386"/>
      <c r="T1408" s="376"/>
      <c r="U1408" s="388"/>
      <c r="V1408" s="388"/>
      <c r="W1408" s="388"/>
      <c r="X1408" s="388"/>
      <c r="Y1408" s="388"/>
      <c r="Z1408" s="388"/>
      <c r="AA1408" s="388"/>
      <c r="AB1408" s="388"/>
      <c r="AC1408" s="388"/>
      <c r="AD1408" s="388"/>
      <c r="AE1408" s="38" t="str">
        <f t="shared" si="497"/>
        <v>SL3-SP1-RCP1</v>
      </c>
    </row>
    <row r="1409" spans="1:31" customFormat="1" ht="15" customHeight="1" x14ac:dyDescent="0.25">
      <c r="A1409" s="320"/>
      <c r="B1409" s="38"/>
      <c r="C1409" s="57"/>
      <c r="D1409" s="517"/>
      <c r="E1409" s="320"/>
      <c r="J1409" s="336"/>
      <c r="K1409" s="30"/>
      <c r="L1409" s="350"/>
      <c r="M1409" s="77"/>
      <c r="N1409" s="77"/>
      <c r="O1409" s="77"/>
      <c r="P1409" s="36"/>
      <c r="AC1409" s="30"/>
      <c r="AD1409" s="30"/>
      <c r="AE1409" s="38"/>
    </row>
    <row r="1410" spans="1:31" s="542" customFormat="1" ht="15" customHeight="1" x14ac:dyDescent="0.25">
      <c r="A1410" s="557" t="s">
        <v>9</v>
      </c>
      <c r="B1410" s="558" t="s">
        <v>1431</v>
      </c>
      <c r="C1410" s="559">
        <v>17</v>
      </c>
      <c r="D1410" s="560" t="s">
        <v>678</v>
      </c>
      <c r="E1410" s="561"/>
      <c r="F1410" s="562" t="str">
        <f>IFERROR(CONCATENATE(VLOOKUP(G1410,'LOOK-UP TABLES'!$E$5:$J$101,5,FALSE),C1410,D1410,VLOOKUP(G1410,'LOOK-UP TABLES'!$E$5:$J$101,6,FALSE),E1410),"")</f>
        <v>FPD-1705</v>
      </c>
      <c r="G1410" s="561" t="s">
        <v>955</v>
      </c>
      <c r="H1410" s="562"/>
      <c r="I1410" s="561" t="str">
        <f>I1411</f>
        <v>120V</v>
      </c>
      <c r="J1410" s="563"/>
      <c r="K1410" s="563"/>
      <c r="L1410" s="564"/>
      <c r="M1410" s="562" t="s">
        <v>956</v>
      </c>
      <c r="N1410" s="562"/>
      <c r="O1410" s="561"/>
      <c r="P1410" s="561"/>
      <c r="Q1410" s="561" t="str">
        <f t="shared" si="494"/>
        <v xml:space="preserve">Power Distribution </v>
      </c>
      <c r="R1410" s="561"/>
      <c r="S1410" s="561"/>
      <c r="T1410" s="561"/>
      <c r="U1410" s="561"/>
      <c r="V1410" s="561"/>
      <c r="W1410" s="561"/>
      <c r="X1410" s="561"/>
      <c r="Y1410" s="561"/>
      <c r="Z1410" s="561"/>
      <c r="AA1410" s="561"/>
      <c r="AB1410" s="561"/>
      <c r="AC1410" s="559"/>
      <c r="AD1410" s="565"/>
      <c r="AE1410" s="541" t="str">
        <f t="shared" si="495"/>
        <v>SL3-SP1-RCP1</v>
      </c>
    </row>
    <row r="1411" spans="1:31" s="542" customFormat="1" ht="15" customHeight="1" x14ac:dyDescent="0.25">
      <c r="A1411" s="566" t="s">
        <v>9</v>
      </c>
      <c r="B1411" s="567" t="str">
        <f>B1410</f>
        <v>SL3-SP1-RCP1</v>
      </c>
      <c r="C1411" s="568" t="s">
        <v>688</v>
      </c>
      <c r="D1411" s="537" t="str">
        <f>D1410</f>
        <v>05</v>
      </c>
      <c r="E1411" s="569" t="s">
        <v>786</v>
      </c>
      <c r="F1411" s="518" t="str">
        <f>IFERROR(CONCATENATE(VLOOKUP(G1411,'LOOK-UP TABLES'!$E$9:$J$101,5,FALSE),C1411,D1411,VLOOKUP(G1411,'LOOK-UP TABLES'!$E$9:$J$101,6,FALSE),E1411),"")</f>
        <v>O_1705-00</v>
      </c>
      <c r="G1411" s="518" t="s">
        <v>1454</v>
      </c>
      <c r="H1411" s="519" t="str">
        <f>IFERROR(VLOOKUP(G1411,'LOOK-UP TABLES'!$E$9:$J$101,2,FALSE),"")</f>
        <v>DO</v>
      </c>
      <c r="I1411" s="518" t="str">
        <f>IFERROR(VLOOKUP(G1411,'LOOK-UP TABLES'!$E$9:$J$101,3,FALSE),"")</f>
        <v>120V</v>
      </c>
      <c r="J1411" s="291" t="s">
        <v>1460</v>
      </c>
      <c r="K1411" s="556" t="str">
        <f>IF(J1411&lt;&gt;"",CONCATENATE(J1411,L1411),"SPARE")</f>
        <v>SL3-SP1-HPU1-SV5A</v>
      </c>
      <c r="L1411" s="538"/>
      <c r="M1411" s="539" t="str">
        <f>IF($J1411&lt;&gt;"",IF(VLOOKUP($J1411,INSTRUMENT_LIST!$L$10:$R$716,3,FALSE)=0,"",VLOOKUP($J1411,INSTRUMENT_LIST!$L$10:$R$716,3,FALSE)),"")</f>
        <v>Shiploader 3</v>
      </c>
      <c r="N1411" s="539" t="str">
        <f>IF($J1411&lt;&gt;"",IF(VLOOKUP($J1411,INSTRUMENT_LIST!$L$10:$R$716,4,FALSE)=0,"",VLOOKUP($J1411,INSTRUMENT_LIST!$L$10:$R$716,4,FALSE)),"")&amp;" "&amp;IF($J1411&lt;&gt;"",IF(VLOOKUP($J1411,INSTRUMENT_LIST!$L$10:$R$716,5,FALSE)=0,"",SUBSTITUTE(VLOOKUP($J1411,INSTRUMENT_LIST!$L$10:$R$716,5,FALSE),"LOCAL CONTROL STATION","LCS")),"")</f>
        <v>Coal Spout Left Safety Cylinder</v>
      </c>
      <c r="O1411" s="539" t="str">
        <f>IF($J1411&lt;&gt;"",IF(VLOOKUP($J1411,INSTRUMENT_LIST!$L$10:$R$716,6,FALSE)=0,"",VLOOKUP($J1411,INSTRUMENT_LIST!$L$10:$R$716,6,FALSE)),"")</f>
        <v/>
      </c>
      <c r="P1411" s="539" t="str">
        <f>IF($J1411&lt;&gt;"",IF(VLOOKUP($J1411,INSTRUMENT_LIST!$L$10:$R$716,7,FALSE)=0,"",VLOOKUP($J1411,INSTRUMENT_LIST!$L$10:$R$716,7,FALSE)),"")</f>
        <v>Solenoid Valve</v>
      </c>
      <c r="Q1411" s="539" t="str">
        <f t="shared" si="494"/>
        <v xml:space="preserve">Shiploader 3 Coal Spout Left Safety Cylinder Solenoid Valve </v>
      </c>
      <c r="R1411" s="539"/>
      <c r="S1411" s="539"/>
      <c r="T1411" s="539"/>
      <c r="U1411" s="539"/>
      <c r="V1411" s="539"/>
      <c r="W1411" s="539"/>
      <c r="X1411" s="539"/>
      <c r="Y1411" s="539"/>
      <c r="Z1411" s="539"/>
      <c r="AA1411" s="539"/>
      <c r="AB1411" s="540" t="str">
        <f>IF((OR(H1411="AI",H1411="AO")),CONCATENATE(H1411,"_",C1411,D1411,"_CH[",E1411,"]"),CONCATENATE(H1411,"_",C1411,D1411,".",E1411))</f>
        <v>DO_1705.00</v>
      </c>
      <c r="AC1411" s="519"/>
      <c r="AD1411" s="519"/>
      <c r="AE1411" s="541" t="str">
        <f t="shared" si="495"/>
        <v>SL3-SP1-RCP1</v>
      </c>
    </row>
    <row r="1412" spans="1:31" s="542" customFormat="1" ht="15" customHeight="1" x14ac:dyDescent="0.25">
      <c r="A1412" s="554" t="s">
        <v>9</v>
      </c>
      <c r="B1412" s="535" t="str">
        <f>B1411</f>
        <v>SL3-SP1-RCP1</v>
      </c>
      <c r="C1412" s="536" t="str">
        <f t="shared" ref="C1412:D1415" si="499">C1411</f>
        <v>17</v>
      </c>
      <c r="D1412" s="537" t="str">
        <f>D1411</f>
        <v>05</v>
      </c>
      <c r="E1412" s="537" t="s">
        <v>645</v>
      </c>
      <c r="F1412" s="570" t="str">
        <f>IFERROR(CONCATENATE(VLOOKUP(G1412,'LOOK-UP TABLES'!$E$9:$J$101,5,FALSE),C1412,D1412,VLOOKUP(G1412,'LOOK-UP TABLES'!$E$9:$J$101,6,FALSE),E1412),"")</f>
        <v>O_1705-01</v>
      </c>
      <c r="G1412" s="518" t="s">
        <v>1454</v>
      </c>
      <c r="H1412" s="519" t="str">
        <f>IFERROR(VLOOKUP(G1412,'LOOK-UP TABLES'!$E$9:$J$101,2,FALSE),"")</f>
        <v>DO</v>
      </c>
      <c r="I1412" s="518" t="str">
        <f>IFERROR(VLOOKUP(G1412,'LOOK-UP TABLES'!$E$9:$J$101,3,FALSE),"")</f>
        <v>120V</v>
      </c>
      <c r="J1412" s="291" t="s">
        <v>1461</v>
      </c>
      <c r="K1412" s="556" t="str">
        <f>IF(J1412&lt;&gt;"",CONCATENATE(J1412,L1412),"SPARE")</f>
        <v>SL3-SP1-HPU1-SV5B</v>
      </c>
      <c r="L1412" s="538"/>
      <c r="M1412" s="539" t="str">
        <f>IF($J1412&lt;&gt;"",IF(VLOOKUP($J1412,INSTRUMENT_LIST!$L$10:$R$716,3,FALSE)=0,"",VLOOKUP($J1412,INSTRUMENT_LIST!$L$10:$R$716,3,FALSE)),"")</f>
        <v>Shiploader 3</v>
      </c>
      <c r="N1412" s="539" t="str">
        <f>IF($J1412&lt;&gt;"",IF(VLOOKUP($J1412,INSTRUMENT_LIST!$L$10:$R$716,4,FALSE)=0,"",VLOOKUP($J1412,INSTRUMENT_LIST!$L$10:$R$716,4,FALSE)),"")&amp;" "&amp;IF($J1412&lt;&gt;"",IF(VLOOKUP($J1412,INSTRUMENT_LIST!$L$10:$R$716,5,FALSE)=0,"",SUBSTITUTE(VLOOKUP($J1412,INSTRUMENT_LIST!$L$10:$R$716,5,FALSE),"LOCAL CONTROL STATION","LCS")),"")</f>
        <v>Coal Spout Right Safety Cylinder</v>
      </c>
      <c r="O1412" s="539" t="str">
        <f>IF($J1412&lt;&gt;"",IF(VLOOKUP($J1412,INSTRUMENT_LIST!$L$10:$R$716,6,FALSE)=0,"",VLOOKUP($J1412,INSTRUMENT_LIST!$L$10:$R$716,6,FALSE)),"")</f>
        <v/>
      </c>
      <c r="P1412" s="539" t="str">
        <f>IF($J1412&lt;&gt;"",IF(VLOOKUP($J1412,INSTRUMENT_LIST!$L$10:$R$716,7,FALSE)=0,"",VLOOKUP($J1412,INSTRUMENT_LIST!$L$10:$R$716,7,FALSE)),"")</f>
        <v>Solenoid Valve</v>
      </c>
      <c r="Q1412" s="539" t="str">
        <f t="shared" si="494"/>
        <v xml:space="preserve">Shiploader 3 Coal Spout Right Safety Cylinder Solenoid Valve </v>
      </c>
      <c r="R1412" s="539"/>
      <c r="S1412" s="539"/>
      <c r="T1412" s="539"/>
      <c r="U1412" s="539"/>
      <c r="V1412" s="539"/>
      <c r="W1412" s="539"/>
      <c r="X1412" s="539"/>
      <c r="Y1412" s="539"/>
      <c r="Z1412" s="539"/>
      <c r="AA1412" s="539"/>
      <c r="AB1412" s="540" t="str">
        <f>IF((OR(H1412="AI",H1412="AO")),CONCATENATE(H1412,"_",C1412,D1412,"_CH[",E1412,"]"),CONCATENATE(H1412,"_",C1412,D1412,".",E1412))</f>
        <v>DO_1705.01</v>
      </c>
      <c r="AC1412" s="519"/>
      <c r="AD1412" s="519"/>
      <c r="AE1412" s="541" t="str">
        <f t="shared" si="495"/>
        <v>SL3-SP1-RCP1</v>
      </c>
    </row>
    <row r="1413" spans="1:31" s="542" customFormat="1" ht="15" customHeight="1" x14ac:dyDescent="0.25">
      <c r="A1413" s="554" t="s">
        <v>9</v>
      </c>
      <c r="B1413" s="535" t="str">
        <f>B1412</f>
        <v>SL3-SP1-RCP1</v>
      </c>
      <c r="C1413" s="536" t="str">
        <f t="shared" si="499"/>
        <v>17</v>
      </c>
      <c r="D1413" s="537" t="str">
        <f>D1412</f>
        <v>05</v>
      </c>
      <c r="E1413" s="537" t="s">
        <v>660</v>
      </c>
      <c r="F1413" s="570" t="str">
        <f>IFERROR(CONCATENATE(VLOOKUP(G1413,'LOOK-UP TABLES'!$E$9:$J$101,5,FALSE),C1413,D1413,VLOOKUP(G1413,'LOOK-UP TABLES'!$E$9:$J$101,6,FALSE),E1413),"")</f>
        <v>O_1705-02</v>
      </c>
      <c r="G1413" s="518" t="s">
        <v>1454</v>
      </c>
      <c r="H1413" s="519" t="str">
        <f>IFERROR(VLOOKUP(G1413,'LOOK-UP TABLES'!$E$9:$J$101,2,FALSE),"")</f>
        <v>DO</v>
      </c>
      <c r="I1413" s="518" t="str">
        <f>IFERROR(VLOOKUP(G1413,'LOOK-UP TABLES'!$E$9:$J$101,3,FALSE),"")</f>
        <v>120V</v>
      </c>
      <c r="J1413" s="291" t="s">
        <v>1462</v>
      </c>
      <c r="K1413" s="556" t="str">
        <f>IF(J1413&lt;&gt;"",CONCATENATE(J1413,L1413),"SPARE")</f>
        <v>SL3-SP1-HPU1-SV6A</v>
      </c>
      <c r="L1413" s="538"/>
      <c r="M1413" s="539" t="str">
        <f>IF($J1413&lt;&gt;"",IF(VLOOKUP($J1413,INSTRUMENT_LIST!$L$10:$R$716,3,FALSE)=0,"",VLOOKUP($J1413,INSTRUMENT_LIST!$L$10:$R$716,3,FALSE)),"")</f>
        <v>Shiploader 3</v>
      </c>
      <c r="N1413" s="539" t="str">
        <f>IF($J1413&lt;&gt;"",IF(VLOOKUP($J1413,INSTRUMENT_LIST!$L$10:$R$716,4,FALSE)=0,"",VLOOKUP($J1413,INSTRUMENT_LIST!$L$10:$R$716,4,FALSE)),"")&amp;" "&amp;IF($J1413&lt;&gt;"",IF(VLOOKUP($J1413,INSTRUMENT_LIST!$L$10:$R$716,5,FALSE)=0,"",SUBSTITUTE(VLOOKUP($J1413,INSTRUMENT_LIST!$L$10:$R$716,5,FALSE),"LOCAL CONTROL STATION","LCS")),"")</f>
        <v>Coal Spout Leveling Cylinder</v>
      </c>
      <c r="O1413" s="539" t="str">
        <f>IF($J1413&lt;&gt;"",IF(VLOOKUP($J1413,INSTRUMENT_LIST!$L$10:$R$716,6,FALSE)=0,"",VLOOKUP($J1413,INSTRUMENT_LIST!$L$10:$R$716,6,FALSE)),"")</f>
        <v>Extend</v>
      </c>
      <c r="P1413" s="539" t="str">
        <f>IF($J1413&lt;&gt;"",IF(VLOOKUP($J1413,INSTRUMENT_LIST!$L$10:$R$716,7,FALSE)=0,"",VLOOKUP($J1413,INSTRUMENT_LIST!$L$10:$R$716,7,FALSE)),"")</f>
        <v>Solenoid Valve</v>
      </c>
      <c r="Q1413" s="539" t="str">
        <f t="shared" si="494"/>
        <v xml:space="preserve">Shiploader 3 Coal Spout Leveling Cylinder Extend Solenoid Valve </v>
      </c>
      <c r="R1413" s="539"/>
      <c r="S1413" s="539"/>
      <c r="T1413" s="539"/>
      <c r="U1413" s="539"/>
      <c r="V1413" s="539"/>
      <c r="W1413" s="539"/>
      <c r="X1413" s="539"/>
      <c r="Y1413" s="539"/>
      <c r="Z1413" s="539"/>
      <c r="AA1413" s="539"/>
      <c r="AB1413" s="540" t="str">
        <f>IF((OR(H1413="AI",H1413="AO")),CONCATENATE(H1413,"_",C1413,D1413,"_CH[",E1413,"]"),CONCATENATE(H1413,"_",C1413,D1413,".",E1413))</f>
        <v>DO_1705.02</v>
      </c>
      <c r="AC1413" s="519"/>
      <c r="AD1413" s="519"/>
      <c r="AE1413" s="541" t="str">
        <f t="shared" si="495"/>
        <v>SL3-SP1-RCP1</v>
      </c>
    </row>
    <row r="1414" spans="1:31" s="542" customFormat="1" ht="15" customHeight="1" x14ac:dyDescent="0.25">
      <c r="A1414" s="554" t="s">
        <v>9</v>
      </c>
      <c r="B1414" s="535" t="str">
        <f>B1413</f>
        <v>SL3-SP1-RCP1</v>
      </c>
      <c r="C1414" s="536" t="str">
        <f t="shared" si="499"/>
        <v>17</v>
      </c>
      <c r="D1414" s="537" t="str">
        <f>D1413</f>
        <v>05</v>
      </c>
      <c r="E1414" s="537" t="s">
        <v>661</v>
      </c>
      <c r="F1414" s="570" t="str">
        <f>IFERROR(CONCATENATE(VLOOKUP(G1414,'LOOK-UP TABLES'!$E$9:$J$101,5,FALSE),C1414,D1414,VLOOKUP(G1414,'LOOK-UP TABLES'!$E$9:$J$101,6,FALSE),E1414),"")</f>
        <v>O_1705-03</v>
      </c>
      <c r="G1414" s="518" t="s">
        <v>1454</v>
      </c>
      <c r="H1414" s="519" t="str">
        <f>IFERROR(VLOOKUP(G1414,'LOOK-UP TABLES'!$E$9:$J$101,2,FALSE),"")</f>
        <v>DO</v>
      </c>
      <c r="I1414" s="518" t="str">
        <f>IFERROR(VLOOKUP(G1414,'LOOK-UP TABLES'!$E$9:$J$101,3,FALSE),"")</f>
        <v>120V</v>
      </c>
      <c r="J1414" s="291" t="s">
        <v>1463</v>
      </c>
      <c r="K1414" s="556" t="str">
        <f>IF(J1414&lt;&gt;"",CONCATENATE(J1414,L1414),"SPARE")</f>
        <v>SL3-SP1-HPU1-SV6B</v>
      </c>
      <c r="L1414" s="538"/>
      <c r="M1414" s="539" t="str">
        <f>IF($J1414&lt;&gt;"",IF(VLOOKUP($J1414,INSTRUMENT_LIST!$L$10:$R$716,3,FALSE)=0,"",VLOOKUP($J1414,INSTRUMENT_LIST!$L$10:$R$716,3,FALSE)),"")</f>
        <v>Shiploader 3</v>
      </c>
      <c r="N1414" s="539" t="str">
        <f>IF($J1414&lt;&gt;"",IF(VLOOKUP($J1414,INSTRUMENT_LIST!$L$10:$R$716,4,FALSE)=0,"",VLOOKUP($J1414,INSTRUMENT_LIST!$L$10:$R$716,4,FALSE)),"")&amp;" "&amp;IF($J1414&lt;&gt;"",IF(VLOOKUP($J1414,INSTRUMENT_LIST!$L$10:$R$716,5,FALSE)=0,"",SUBSTITUTE(VLOOKUP($J1414,INSTRUMENT_LIST!$L$10:$R$716,5,FALSE),"LOCAL CONTROL STATION","LCS")),"")</f>
        <v>Coal Spout Leveling Cylinder</v>
      </c>
      <c r="O1414" s="539" t="str">
        <f>IF($J1414&lt;&gt;"",IF(VLOOKUP($J1414,INSTRUMENT_LIST!$L$10:$R$716,6,FALSE)=0,"",VLOOKUP($J1414,INSTRUMENT_LIST!$L$10:$R$716,6,FALSE)),"")</f>
        <v>Retract</v>
      </c>
      <c r="P1414" s="539" t="str">
        <f>IF($J1414&lt;&gt;"",IF(VLOOKUP($J1414,INSTRUMENT_LIST!$L$10:$R$716,7,FALSE)=0,"",VLOOKUP($J1414,INSTRUMENT_LIST!$L$10:$R$716,7,FALSE)),"")</f>
        <v>Solenoid Valve</v>
      </c>
      <c r="Q1414" s="539" t="str">
        <f t="shared" si="494"/>
        <v xml:space="preserve">Shiploader 3 Coal Spout Leveling Cylinder Retract Solenoid Valve </v>
      </c>
      <c r="R1414" s="539"/>
      <c r="S1414" s="539"/>
      <c r="T1414" s="539"/>
      <c r="U1414" s="539"/>
      <c r="V1414" s="539"/>
      <c r="W1414" s="539"/>
      <c r="X1414" s="539"/>
      <c r="Y1414" s="539"/>
      <c r="Z1414" s="539"/>
      <c r="AA1414" s="539"/>
      <c r="AB1414" s="540" t="str">
        <f>IF((OR(H1414="AI",H1414="AO")),CONCATENATE(H1414,"_",C1414,D1414,"_CH[",E1414,"]"),CONCATENATE(H1414,"_",C1414,D1414,".",E1414))</f>
        <v>DO_1705.03</v>
      </c>
      <c r="AC1414" s="519"/>
      <c r="AD1414" s="519"/>
      <c r="AE1414" s="541" t="str">
        <f t="shared" si="495"/>
        <v>SL3-SP1-RCP1</v>
      </c>
    </row>
    <row r="1415" spans="1:31" s="542" customFormat="1" ht="15" customHeight="1" x14ac:dyDescent="0.25">
      <c r="A1415" s="571" t="s">
        <v>9</v>
      </c>
      <c r="B1415" s="572" t="s">
        <v>1431</v>
      </c>
      <c r="C1415" s="573" t="str">
        <f t="shared" si="499"/>
        <v>17</v>
      </c>
      <c r="D1415" s="574" t="str">
        <f t="shared" si="499"/>
        <v>05</v>
      </c>
      <c r="E1415" s="571"/>
      <c r="F1415" s="575" t="str">
        <f>IFERROR(CONCATENATE(VLOOKUP(G1415,'LOOK-UP TABLES'!$E$9:$J$101,5,FALSE),C1415,D1415,VLOOKUP(G1415,'LOOK-UP TABLES'!$E$9:$J$101,6,FALSE),E1415),"")</f>
        <v>CTM-1705</v>
      </c>
      <c r="G1415" s="576" t="s">
        <v>1444</v>
      </c>
      <c r="H1415" s="576"/>
      <c r="I1415" s="576" t="str">
        <f>I1414</f>
        <v>120V</v>
      </c>
      <c r="J1415" s="575"/>
      <c r="K1415" s="575"/>
      <c r="L1415" s="575"/>
      <c r="M1415" s="576" t="s">
        <v>1445</v>
      </c>
      <c r="N1415" s="575" t="s">
        <v>63</v>
      </c>
      <c r="O1415" s="575"/>
      <c r="P1415" s="575"/>
      <c r="Q1415" s="575"/>
      <c r="R1415" s="577"/>
      <c r="S1415" s="576"/>
      <c r="T1415" s="575"/>
      <c r="U1415" s="578"/>
      <c r="V1415" s="578"/>
      <c r="W1415" s="578"/>
      <c r="X1415" s="578"/>
      <c r="Y1415" s="578"/>
      <c r="Z1415" s="578"/>
      <c r="AA1415" s="578"/>
      <c r="AB1415" s="578"/>
      <c r="AC1415" s="578"/>
      <c r="AD1415" s="578"/>
      <c r="AE1415" s="541" t="str">
        <f t="shared" si="495"/>
        <v>SL3-SP1-RCP1</v>
      </c>
    </row>
    <row r="1416" spans="1:31" ht="15" customHeight="1" x14ac:dyDescent="0.25">
      <c r="C1416" s="57"/>
      <c r="D1416" s="52"/>
      <c r="E1416" s="52"/>
      <c r="J1416" s="22"/>
      <c r="M1416" s="77"/>
      <c r="N1416" s="77"/>
      <c r="O1416" s="77"/>
      <c r="P1416" s="36"/>
    </row>
    <row r="1417" spans="1:31" s="479" customFormat="1" ht="15" customHeight="1" x14ac:dyDescent="0.25">
      <c r="A1417" s="480" t="s">
        <v>9</v>
      </c>
      <c r="B1417" s="481" t="s">
        <v>1431</v>
      </c>
      <c r="C1417" s="488">
        <v>17</v>
      </c>
      <c r="D1417" s="483" t="s">
        <v>679</v>
      </c>
      <c r="E1417" s="484"/>
      <c r="F1417" s="485" t="str">
        <f>IFERROR(CONCATENATE(VLOOKUP(G1417,'LOOK-UP TABLES'!$E$5:$J$101,5,FALSE),C1417,D1417,VLOOKUP(G1417,'LOOK-UP TABLES'!$E$5:$J$101,6,FALSE),E1417),"")</f>
        <v>FPD-1706</v>
      </c>
      <c r="G1417" s="484" t="s">
        <v>955</v>
      </c>
      <c r="H1417" s="485"/>
      <c r="I1417" s="484" t="str">
        <f>I1418</f>
        <v>120V</v>
      </c>
      <c r="J1417" s="486"/>
      <c r="K1417" s="486"/>
      <c r="L1417" s="487"/>
      <c r="M1417" s="485" t="s">
        <v>956</v>
      </c>
      <c r="N1417" s="485"/>
      <c r="O1417" s="484"/>
      <c r="P1417" s="484"/>
      <c r="Q1417" s="484" t="str">
        <f t="shared" ref="Q1417:Q1421" si="500">CONCATENATE(M1417,IF(M1417&lt;&gt;""," ",""),N1417,IF(N1417&lt;&gt;""," ",""),O1417,IF(O1417&lt;&gt;""," ",""),P1417,IF(P1417&lt;&gt;""," ",""))</f>
        <v xml:space="preserve">Power Distribution </v>
      </c>
      <c r="R1417" s="484"/>
      <c r="S1417" s="484"/>
      <c r="T1417" s="484"/>
      <c r="U1417" s="484"/>
      <c r="V1417" s="484"/>
      <c r="W1417" s="484"/>
      <c r="X1417" s="484"/>
      <c r="Y1417" s="484"/>
      <c r="Z1417" s="484"/>
      <c r="AA1417" s="484"/>
      <c r="AB1417" s="484"/>
      <c r="AC1417" s="488"/>
      <c r="AD1417" s="489"/>
      <c r="AE1417" s="478" t="str">
        <f t="shared" ref="AE1417:AE1422" si="501">B1417</f>
        <v>SL3-SP1-RCP1</v>
      </c>
    </row>
    <row r="1418" spans="1:31" s="479" customFormat="1" ht="15" customHeight="1" x14ac:dyDescent="0.25">
      <c r="A1418" s="579" t="s">
        <v>9</v>
      </c>
      <c r="B1418" s="580" t="str">
        <f>B1417</f>
        <v>SL3-SP1-RCP1</v>
      </c>
      <c r="C1418" s="581" t="s">
        <v>688</v>
      </c>
      <c r="D1418" s="472" t="str">
        <f>D1417</f>
        <v>06</v>
      </c>
      <c r="E1418" s="582" t="s">
        <v>786</v>
      </c>
      <c r="F1418" s="473" t="str">
        <f>IFERROR(CONCATENATE(VLOOKUP(G1418,'LOOK-UP TABLES'!$E$9:$J$101,5,FALSE),C1418,D1418,VLOOKUP(G1418,'LOOK-UP TABLES'!$E$9:$J$101,6,FALSE),E1418),"")</f>
        <v>O_1706-00</v>
      </c>
      <c r="G1418" s="473" t="s">
        <v>1454</v>
      </c>
      <c r="H1418" s="474" t="str">
        <f>IFERROR(VLOOKUP(G1418,'LOOK-UP TABLES'!$E$9:$J$101,2,FALSE),"")</f>
        <v>DO</v>
      </c>
      <c r="I1418" s="473" t="str">
        <f>IFERROR(VLOOKUP(G1418,'LOOK-UP TABLES'!$E$9:$J$101,3,FALSE),"")</f>
        <v>120V</v>
      </c>
      <c r="J1418" s="297"/>
      <c r="K1418" s="512" t="str">
        <f>IF(J1418&lt;&gt;"",CONCATENATE(J1418,L1418),"SPARE")</f>
        <v>SPARE</v>
      </c>
      <c r="L1418" s="475"/>
      <c r="M1418" s="476" t="str">
        <f>IF($J1418&lt;&gt;"",IF(VLOOKUP($J1418,INSTRUMENT_LIST!$L$10:$R$716,3,FALSE)=0,"",VLOOKUP($J1418,INSTRUMENT_LIST!$L$10:$R$716,3,FALSE)),"")</f>
        <v/>
      </c>
      <c r="N1418" s="476" t="str">
        <f>IF($J1418&lt;&gt;"",IF(VLOOKUP($J1418,INSTRUMENT_LIST!$L$10:$R$716,4,FALSE)=0,"",VLOOKUP($J1418,INSTRUMENT_LIST!$L$10:$R$716,4,FALSE)),"")&amp;" "&amp;IF($J1418&lt;&gt;"",IF(VLOOKUP($J1418,INSTRUMENT_LIST!$L$10:$R$716,5,FALSE)=0,"",SUBSTITUTE(VLOOKUP($J1418,INSTRUMENT_LIST!$L$10:$R$716,5,FALSE),"LOCAL CONTROL STATION","LCS")),"")</f>
        <v xml:space="preserve"> </v>
      </c>
      <c r="O1418" s="476" t="str">
        <f>IF($J1418&lt;&gt;"",IF(VLOOKUP($J1418,INSTRUMENT_LIST!$L$10:$R$716,6,FALSE)=0,"",VLOOKUP($J1418,INSTRUMENT_LIST!$L$10:$R$716,6,FALSE)),"")</f>
        <v/>
      </c>
      <c r="P1418" s="476" t="str">
        <f>IF($J1418&lt;&gt;"",IF(VLOOKUP($J1418,INSTRUMENT_LIST!$L$10:$R$716,7,FALSE)=0,"",VLOOKUP($J1418,INSTRUMENT_LIST!$L$10:$R$716,7,FALSE)),"")</f>
        <v/>
      </c>
      <c r="Q1418" s="476" t="str">
        <f t="shared" si="500"/>
        <v xml:space="preserve">  </v>
      </c>
      <c r="R1418" s="476"/>
      <c r="S1418" s="476"/>
      <c r="T1418" s="476"/>
      <c r="U1418" s="476"/>
      <c r="V1418" s="476"/>
      <c r="W1418" s="476"/>
      <c r="X1418" s="476"/>
      <c r="Y1418" s="476"/>
      <c r="Z1418" s="476"/>
      <c r="AA1418" s="476"/>
      <c r="AB1418" s="477" t="str">
        <f>IF((OR(H1418="AI",H1418="AO")),CONCATENATE(H1418,"_",C1418,D1418,"_CH[",E1418,"]"),CONCATENATE(H1418,"_",C1418,D1418,".",E1418))</f>
        <v>DO_1706.00</v>
      </c>
      <c r="AC1418" s="474"/>
      <c r="AD1418" s="474"/>
      <c r="AE1418" s="478" t="str">
        <f t="shared" si="501"/>
        <v>SL3-SP1-RCP1</v>
      </c>
    </row>
    <row r="1419" spans="1:31" s="479" customFormat="1" ht="15" customHeight="1" x14ac:dyDescent="0.25">
      <c r="A1419" s="510" t="s">
        <v>9</v>
      </c>
      <c r="B1419" s="515" t="str">
        <f>B1418</f>
        <v>SL3-SP1-RCP1</v>
      </c>
      <c r="C1419" s="471" t="str">
        <f t="shared" ref="C1419" si="502">C1418</f>
        <v>17</v>
      </c>
      <c r="D1419" s="472" t="str">
        <f>D1418</f>
        <v>06</v>
      </c>
      <c r="E1419" s="472" t="s">
        <v>645</v>
      </c>
      <c r="F1419" s="583" t="str">
        <f>IFERROR(CONCATENATE(VLOOKUP(G1419,'LOOK-UP TABLES'!$E$9:$J$101,5,FALSE),C1419,D1419,VLOOKUP(G1419,'LOOK-UP TABLES'!$E$9:$J$101,6,FALSE),E1419),"")</f>
        <v>O_1706-01</v>
      </c>
      <c r="G1419" s="473" t="s">
        <v>1454</v>
      </c>
      <c r="H1419" s="474" t="str">
        <f>IFERROR(VLOOKUP(G1419,'LOOK-UP TABLES'!$E$9:$J$101,2,FALSE),"")</f>
        <v>DO</v>
      </c>
      <c r="I1419" s="473" t="str">
        <f>IFERROR(VLOOKUP(G1419,'LOOK-UP TABLES'!$E$9:$J$101,3,FALSE),"")</f>
        <v>120V</v>
      </c>
      <c r="J1419" s="297"/>
      <c r="K1419" s="512" t="str">
        <f>IF(J1419&lt;&gt;"",CONCATENATE(J1419,L1419),"SPARE")</f>
        <v>SPARE</v>
      </c>
      <c r="L1419" s="475"/>
      <c r="M1419" s="476" t="str">
        <f>IF($J1419&lt;&gt;"",IF(VLOOKUP($J1419,INSTRUMENT_LIST!$L$10:$R$716,3,FALSE)=0,"",VLOOKUP($J1419,INSTRUMENT_LIST!$L$10:$R$716,3,FALSE)),"")</f>
        <v/>
      </c>
      <c r="N1419" s="476" t="str">
        <f>IF($J1419&lt;&gt;"",IF(VLOOKUP($J1419,INSTRUMENT_LIST!$L$10:$R$716,4,FALSE)=0,"",VLOOKUP($J1419,INSTRUMENT_LIST!$L$10:$R$716,4,FALSE)),"")&amp;" "&amp;IF($J1419&lt;&gt;"",IF(VLOOKUP($J1419,INSTRUMENT_LIST!$L$10:$R$716,5,FALSE)=0,"",SUBSTITUTE(VLOOKUP($J1419,INSTRUMENT_LIST!$L$10:$R$716,5,FALSE),"LOCAL CONTROL STATION","LCS")),"")</f>
        <v xml:space="preserve"> </v>
      </c>
      <c r="O1419" s="476" t="str">
        <f>IF($J1419&lt;&gt;"",IF(VLOOKUP($J1419,INSTRUMENT_LIST!$L$10:$R$716,6,FALSE)=0,"",VLOOKUP($J1419,INSTRUMENT_LIST!$L$10:$R$716,6,FALSE)),"")</f>
        <v/>
      </c>
      <c r="P1419" s="476" t="str">
        <f>IF($J1419&lt;&gt;"",IF(VLOOKUP($J1419,INSTRUMENT_LIST!$L$10:$R$716,7,FALSE)=0,"",VLOOKUP($J1419,INSTRUMENT_LIST!$L$10:$R$716,7,FALSE)),"")</f>
        <v/>
      </c>
      <c r="Q1419" s="476" t="str">
        <f t="shared" si="500"/>
        <v xml:space="preserve">  </v>
      </c>
      <c r="R1419" s="476"/>
      <c r="S1419" s="476"/>
      <c r="T1419" s="476"/>
      <c r="U1419" s="476"/>
      <c r="V1419" s="476"/>
      <c r="W1419" s="476"/>
      <c r="X1419" s="476"/>
      <c r="Y1419" s="476"/>
      <c r="Z1419" s="476"/>
      <c r="AA1419" s="476"/>
      <c r="AB1419" s="477" t="str">
        <f>IF((OR(H1419="AI",H1419="AO")),CONCATENATE(H1419,"_",C1419,D1419,"_CH[",E1419,"]"),CONCATENATE(H1419,"_",C1419,D1419,".",E1419))</f>
        <v>DO_1706.01</v>
      </c>
      <c r="AC1419" s="474"/>
      <c r="AD1419" s="474"/>
      <c r="AE1419" s="478" t="str">
        <f t="shared" si="501"/>
        <v>SL3-SP1-RCP1</v>
      </c>
    </row>
    <row r="1420" spans="1:31" s="479" customFormat="1" ht="15" customHeight="1" x14ac:dyDescent="0.25">
      <c r="A1420" s="510" t="s">
        <v>9</v>
      </c>
      <c r="B1420" s="515" t="str">
        <f>B1419</f>
        <v>SL3-SP1-RCP1</v>
      </c>
      <c r="C1420" s="471" t="str">
        <f t="shared" ref="C1420" si="503">C1419</f>
        <v>17</v>
      </c>
      <c r="D1420" s="472" t="str">
        <f>D1419</f>
        <v>06</v>
      </c>
      <c r="E1420" s="472" t="s">
        <v>660</v>
      </c>
      <c r="F1420" s="583" t="str">
        <f>IFERROR(CONCATENATE(VLOOKUP(G1420,'LOOK-UP TABLES'!$E$9:$J$101,5,FALSE),C1420,D1420,VLOOKUP(G1420,'LOOK-UP TABLES'!$E$9:$J$101,6,FALSE),E1420),"")</f>
        <v>O_1706-02</v>
      </c>
      <c r="G1420" s="473" t="s">
        <v>1454</v>
      </c>
      <c r="H1420" s="474" t="str">
        <f>IFERROR(VLOOKUP(G1420,'LOOK-UP TABLES'!$E$9:$J$101,2,FALSE),"")</f>
        <v>DO</v>
      </c>
      <c r="I1420" s="473" t="str">
        <f>IFERROR(VLOOKUP(G1420,'LOOK-UP TABLES'!$E$9:$J$101,3,FALSE),"")</f>
        <v>120V</v>
      </c>
      <c r="J1420" s="297"/>
      <c r="K1420" s="512" t="str">
        <f>IF(J1420&lt;&gt;"",CONCATENATE(J1420,L1420),"SPARE")</f>
        <v>SPARE</v>
      </c>
      <c r="L1420" s="475"/>
      <c r="M1420" s="476" t="str">
        <f>IF($J1420&lt;&gt;"",IF(VLOOKUP($J1420,INSTRUMENT_LIST!$L$10:$R$716,3,FALSE)=0,"",VLOOKUP($J1420,INSTRUMENT_LIST!$L$10:$R$716,3,FALSE)),"")</f>
        <v/>
      </c>
      <c r="N1420" s="476" t="str">
        <f>IF($J1420&lt;&gt;"",IF(VLOOKUP($J1420,INSTRUMENT_LIST!$L$10:$R$716,4,FALSE)=0,"",VLOOKUP($J1420,INSTRUMENT_LIST!$L$10:$R$716,4,FALSE)),"")&amp;" "&amp;IF($J1420&lt;&gt;"",IF(VLOOKUP($J1420,INSTRUMENT_LIST!$L$10:$R$716,5,FALSE)=0,"",SUBSTITUTE(VLOOKUP($J1420,INSTRUMENT_LIST!$L$10:$R$716,5,FALSE),"LOCAL CONTROL STATION","LCS")),"")</f>
        <v xml:space="preserve"> </v>
      </c>
      <c r="O1420" s="476" t="str">
        <f>IF($J1420&lt;&gt;"",IF(VLOOKUP($J1420,INSTRUMENT_LIST!$L$10:$R$716,6,FALSE)=0,"",VLOOKUP($J1420,INSTRUMENT_LIST!$L$10:$R$716,6,FALSE)),"")</f>
        <v/>
      </c>
      <c r="P1420" s="476" t="str">
        <f>IF($J1420&lt;&gt;"",IF(VLOOKUP($J1420,INSTRUMENT_LIST!$L$10:$R$716,7,FALSE)=0,"",VLOOKUP($J1420,INSTRUMENT_LIST!$L$10:$R$716,7,FALSE)),"")</f>
        <v/>
      </c>
      <c r="Q1420" s="476" t="str">
        <f t="shared" si="500"/>
        <v xml:space="preserve">  </v>
      </c>
      <c r="R1420" s="476"/>
      <c r="S1420" s="476"/>
      <c r="T1420" s="476"/>
      <c r="U1420" s="476"/>
      <c r="V1420" s="476"/>
      <c r="W1420" s="476"/>
      <c r="X1420" s="476"/>
      <c r="Y1420" s="476"/>
      <c r="Z1420" s="476"/>
      <c r="AA1420" s="476"/>
      <c r="AB1420" s="477" t="str">
        <f>IF((OR(H1420="AI",H1420="AO")),CONCATENATE(H1420,"_",C1420,D1420,"_CH[",E1420,"]"),CONCATENATE(H1420,"_",C1420,D1420,".",E1420))</f>
        <v>DO_1706.02</v>
      </c>
      <c r="AC1420" s="474"/>
      <c r="AD1420" s="474"/>
      <c r="AE1420" s="478" t="str">
        <f t="shared" si="501"/>
        <v>SL3-SP1-RCP1</v>
      </c>
    </row>
    <row r="1421" spans="1:31" s="479" customFormat="1" ht="15" customHeight="1" x14ac:dyDescent="0.25">
      <c r="A1421" s="510" t="s">
        <v>9</v>
      </c>
      <c r="B1421" s="515" t="str">
        <f>B1420</f>
        <v>SL3-SP1-RCP1</v>
      </c>
      <c r="C1421" s="471" t="str">
        <f t="shared" ref="C1421" si="504">C1420</f>
        <v>17</v>
      </c>
      <c r="D1421" s="472" t="str">
        <f>D1420</f>
        <v>06</v>
      </c>
      <c r="E1421" s="472" t="s">
        <v>661</v>
      </c>
      <c r="F1421" s="583" t="str">
        <f>IFERROR(CONCATENATE(VLOOKUP(G1421,'LOOK-UP TABLES'!$E$9:$J$101,5,FALSE),C1421,D1421,VLOOKUP(G1421,'LOOK-UP TABLES'!$E$9:$J$101,6,FALSE),E1421),"")</f>
        <v>O_1706-03</v>
      </c>
      <c r="G1421" s="473" t="s">
        <v>1454</v>
      </c>
      <c r="H1421" s="474" t="str">
        <f>IFERROR(VLOOKUP(G1421,'LOOK-UP TABLES'!$E$9:$J$101,2,FALSE),"")</f>
        <v>DO</v>
      </c>
      <c r="I1421" s="473" t="str">
        <f>IFERROR(VLOOKUP(G1421,'LOOK-UP TABLES'!$E$9:$J$101,3,FALSE),"")</f>
        <v>120V</v>
      </c>
      <c r="J1421" s="297"/>
      <c r="K1421" s="512" t="str">
        <f>IF(J1421&lt;&gt;"",CONCATENATE(J1421,L1421),"SPARE")</f>
        <v>SPARE</v>
      </c>
      <c r="L1421" s="475"/>
      <c r="M1421" s="476" t="str">
        <f>IF($J1421&lt;&gt;"",IF(VLOOKUP($J1421,INSTRUMENT_LIST!$L$10:$R$716,3,FALSE)=0,"",VLOOKUP($J1421,INSTRUMENT_LIST!$L$10:$R$716,3,FALSE)),"")</f>
        <v/>
      </c>
      <c r="N1421" s="476" t="str">
        <f>IF($J1421&lt;&gt;"",IF(VLOOKUP($J1421,INSTRUMENT_LIST!$L$10:$R$716,4,FALSE)=0,"",VLOOKUP($J1421,INSTRUMENT_LIST!$L$10:$R$716,4,FALSE)),"")&amp;" "&amp;IF($J1421&lt;&gt;"",IF(VLOOKUP($J1421,INSTRUMENT_LIST!$L$10:$R$716,5,FALSE)=0,"",SUBSTITUTE(VLOOKUP($J1421,INSTRUMENT_LIST!$L$10:$R$716,5,FALSE),"LOCAL CONTROL STATION","LCS")),"")</f>
        <v xml:space="preserve"> </v>
      </c>
      <c r="O1421" s="476" t="str">
        <f>IF($J1421&lt;&gt;"",IF(VLOOKUP($J1421,INSTRUMENT_LIST!$L$10:$R$716,6,FALSE)=0,"",VLOOKUP($J1421,INSTRUMENT_LIST!$L$10:$R$716,6,FALSE)),"")</f>
        <v/>
      </c>
      <c r="P1421" s="476" t="str">
        <f>IF($J1421&lt;&gt;"",IF(VLOOKUP($J1421,INSTRUMENT_LIST!$L$10:$R$716,7,FALSE)=0,"",VLOOKUP($J1421,INSTRUMENT_LIST!$L$10:$R$716,7,FALSE)),"")</f>
        <v/>
      </c>
      <c r="Q1421" s="476" t="str">
        <f t="shared" si="500"/>
        <v xml:space="preserve">  </v>
      </c>
      <c r="R1421" s="476"/>
      <c r="S1421" s="476"/>
      <c r="T1421" s="476"/>
      <c r="U1421" s="476"/>
      <c r="V1421" s="476"/>
      <c r="W1421" s="476"/>
      <c r="X1421" s="476"/>
      <c r="Y1421" s="476"/>
      <c r="Z1421" s="476"/>
      <c r="AA1421" s="476"/>
      <c r="AB1421" s="477" t="str">
        <f>IF((OR(H1421="AI",H1421="AO")),CONCATENATE(H1421,"_",C1421,D1421,"_CH[",E1421,"]"),CONCATENATE(H1421,"_",C1421,D1421,".",E1421))</f>
        <v>DO_1706.03</v>
      </c>
      <c r="AC1421" s="474"/>
      <c r="AD1421" s="474"/>
      <c r="AE1421" s="478" t="str">
        <f t="shared" si="501"/>
        <v>SL3-SP1-RCP1</v>
      </c>
    </row>
    <row r="1422" spans="1:31" s="479" customFormat="1" ht="15" customHeight="1" x14ac:dyDescent="0.25">
      <c r="A1422" s="584" t="s">
        <v>9</v>
      </c>
      <c r="B1422" s="585" t="s">
        <v>1431</v>
      </c>
      <c r="C1422" s="586" t="str">
        <f t="shared" ref="C1422:D1422" si="505">C1421</f>
        <v>17</v>
      </c>
      <c r="D1422" s="587" t="str">
        <f t="shared" si="505"/>
        <v>06</v>
      </c>
      <c r="E1422" s="584"/>
      <c r="F1422" s="588" t="str">
        <f>IFERROR(CONCATENATE(VLOOKUP(G1422,'LOOK-UP TABLES'!$E$9:$J$101,5,FALSE),C1422,D1422,VLOOKUP(G1422,'LOOK-UP TABLES'!$E$9:$J$101,6,FALSE),E1422),"")</f>
        <v>CTM-1706</v>
      </c>
      <c r="G1422" s="589" t="s">
        <v>1444</v>
      </c>
      <c r="H1422" s="589"/>
      <c r="I1422" s="589" t="str">
        <f>I1421</f>
        <v>120V</v>
      </c>
      <c r="J1422" s="588"/>
      <c r="K1422" s="588"/>
      <c r="L1422" s="588"/>
      <c r="M1422" s="589" t="s">
        <v>1445</v>
      </c>
      <c r="N1422" s="588" t="s">
        <v>63</v>
      </c>
      <c r="O1422" s="588"/>
      <c r="P1422" s="588"/>
      <c r="Q1422" s="588"/>
      <c r="R1422" s="590"/>
      <c r="S1422" s="589"/>
      <c r="T1422" s="588"/>
      <c r="U1422" s="591"/>
      <c r="V1422" s="591"/>
      <c r="W1422" s="591"/>
      <c r="X1422" s="591"/>
      <c r="Y1422" s="591"/>
      <c r="Z1422" s="591"/>
      <c r="AA1422" s="591"/>
      <c r="AB1422" s="591"/>
      <c r="AC1422" s="591"/>
      <c r="AD1422" s="591"/>
      <c r="AE1422" s="478" t="str">
        <f t="shared" si="501"/>
        <v>SL3-SP1-RCP1</v>
      </c>
    </row>
    <row r="1423" spans="1:31" ht="15" customHeight="1" x14ac:dyDescent="0.25">
      <c r="C1423" s="57"/>
      <c r="D1423" s="52"/>
      <c r="E1423" s="52"/>
      <c r="J1423" s="22"/>
      <c r="M1423" s="77"/>
      <c r="N1423" s="77"/>
      <c r="O1423" s="77"/>
      <c r="P1423" s="36"/>
    </row>
    <row r="1424" spans="1:31" ht="15" customHeight="1" x14ac:dyDescent="0.25">
      <c r="A1424" s="144"/>
      <c r="B1424" s="252" t="s">
        <v>1323</v>
      </c>
      <c r="C1424" s="64"/>
      <c r="D1424" s="60"/>
      <c r="E1424" s="64" t="s">
        <v>1104</v>
      </c>
      <c r="F1424" s="61"/>
      <c r="G1424" s="61"/>
      <c r="H1424" s="62"/>
      <c r="I1424" s="61"/>
      <c r="J1424" s="142"/>
      <c r="K1424" s="142"/>
      <c r="L1424" s="63"/>
      <c r="M1424" s="62"/>
      <c r="N1424" s="62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4"/>
      <c r="AD1424" s="65"/>
    </row>
    <row r="1425" spans="1:35" ht="15" customHeight="1" x14ac:dyDescent="0.25">
      <c r="A1425" s="265" t="s">
        <v>9</v>
      </c>
      <c r="B1425" s="261" t="s">
        <v>1431</v>
      </c>
      <c r="C1425" s="145"/>
      <c r="D1425" s="70"/>
      <c r="E1425" s="70" t="s">
        <v>1105</v>
      </c>
      <c r="F1425" s="29" t="str">
        <f>IFERROR(CONCATENATE(VLOOKUP(G1425,'LOOK-UP TABLES'!$E$9:$J$101,5,FALSE),C1425,D1425,VLOOKUP(G1425,'LOOK-UP TABLES'!$E$9:$J$101,6,FALSE),E1425),"")</f>
        <v/>
      </c>
      <c r="G1425" s="74" t="s">
        <v>1464</v>
      </c>
      <c r="H1425" s="55" t="s">
        <v>1107</v>
      </c>
      <c r="I1425" s="71"/>
      <c r="J1425" s="138"/>
      <c r="K1425" s="513" t="str">
        <f t="shared" ref="K1425:K1433" si="506">IF(J1425&lt;&gt;"",CONCATENATE(J1425,L1425),"SPARE")</f>
        <v>SPARE</v>
      </c>
      <c r="L1425" s="76"/>
      <c r="M1425" s="143"/>
      <c r="N1425" s="143"/>
      <c r="O1425" s="143"/>
      <c r="P1425" s="143"/>
      <c r="Q1425" s="143" t="str">
        <f t="shared" ref="Q1425:Q1434" si="507">CONCATENATE(M1425,IF(M1425&lt;&gt;""," ",""),N1425,IF(N1425&lt;&gt;""," ",""),O1425,IF(O1425&lt;&gt;""," ",""),P1425,IF(P1425&lt;&gt;""," ",""))</f>
        <v/>
      </c>
      <c r="R1425" s="161"/>
      <c r="S1425" s="161"/>
      <c r="T1425" s="161"/>
      <c r="U1425" s="161"/>
      <c r="V1425" s="161"/>
      <c r="W1425" s="161"/>
      <c r="X1425" s="161"/>
      <c r="Y1425" s="161"/>
      <c r="Z1425" s="161"/>
      <c r="AA1425" s="161"/>
      <c r="AB1425" s="68" t="str">
        <f t="shared" ref="AB1425:AB1434" si="508">IF((OR(H1425="AI",H1425="AO")),CONCATENATE(H1425,"_",C1425,D1425,"_CH[",E1425,"]"),CONCATENATE(H1425,"_",C1425,D1425,".",E1425))</f>
        <v>SFP_.1/1</v>
      </c>
      <c r="AC1425" s="55"/>
      <c r="AD1425" s="145"/>
      <c r="AE1425" s="38" t="str">
        <f t="shared" ref="AE1425:AE1434" si="509">B1425</f>
        <v>SL3-SP1-RCP1</v>
      </c>
    </row>
    <row r="1426" spans="1:35" ht="15" customHeight="1" x14ac:dyDescent="0.25">
      <c r="A1426" s="265" t="s">
        <v>9</v>
      </c>
      <c r="B1426" s="261" t="s">
        <v>1431</v>
      </c>
      <c r="C1426" s="145"/>
      <c r="D1426" s="70"/>
      <c r="E1426" s="70" t="s">
        <v>1110</v>
      </c>
      <c r="F1426" s="29" t="str">
        <f>IFERROR(CONCATENATE(VLOOKUP(G1426,'LOOK-UP TABLES'!$E$9:$J$101,5,FALSE),C1426,D1426,VLOOKUP(G1426,'LOOK-UP TABLES'!$E$9:$J$101,6,FALSE),E1426),"")</f>
        <v/>
      </c>
      <c r="G1426" s="74" t="s">
        <v>1464</v>
      </c>
      <c r="H1426" s="75" t="s">
        <v>1107</v>
      </c>
      <c r="I1426" s="71"/>
      <c r="J1426" s="138"/>
      <c r="K1426" s="55" t="str">
        <f t="shared" si="506"/>
        <v>SPARE</v>
      </c>
      <c r="L1426" s="76"/>
      <c r="M1426" s="143" t="str">
        <f>IF($J1426&lt;&gt;"",IF(VLOOKUP($J1426,INSTRUMENT_LIST!$L$10:$R$716,3,FALSE)=0,"",VLOOKUP($J1426,INSTRUMENT_LIST!$L$10:$R$716,3,FALSE)),"")</f>
        <v/>
      </c>
      <c r="N1426" s="143" t="str">
        <f>IF($J1426&lt;&gt;"",IF(VLOOKUP($J1426,INSTRUMENT_LIST!$L$10:$R$716,4,FALSE)=0,"",VLOOKUP($J1426,INSTRUMENT_LIST!$L$10:$R$716,4,FALSE)),"")&amp;" "&amp;IF($J1426&lt;&gt;"",IF(VLOOKUP($J1426,INSTRUMENT_LIST!$L$10:$R$716,5,FALSE)=0,"",SUBSTITUTE(VLOOKUP($J1426,INSTRUMENT_LIST!$L$10:$R$716,5,FALSE),"LOCAL CONTROL STATION","LCS")),"")</f>
        <v xml:space="preserve"> </v>
      </c>
      <c r="O1426" s="143" t="str">
        <f>IF($J1426&lt;&gt;"",IF(VLOOKUP($J1426,INSTRUMENT_LIST!$L$10:$R$716,6,FALSE)=0,"",VLOOKUP($J1426,INSTRUMENT_LIST!$L$10:$R$716,6,FALSE)),"")</f>
        <v/>
      </c>
      <c r="P1426" s="143" t="str">
        <f>IF($J1426&lt;&gt;"",IF(VLOOKUP($J1426,INSTRUMENT_LIST!$L$10:$R$716,7,FALSE)=0,"",VLOOKUP($J1426,INSTRUMENT_LIST!$L$10:$R$716,7,FALSE)),"")</f>
        <v/>
      </c>
      <c r="Q1426" s="143" t="str">
        <f t="shared" si="507"/>
        <v xml:space="preserve">  </v>
      </c>
      <c r="R1426" s="161"/>
      <c r="S1426" s="161"/>
      <c r="T1426" s="161"/>
      <c r="U1426" s="161"/>
      <c r="V1426" s="161"/>
      <c r="W1426" s="161"/>
      <c r="X1426" s="161"/>
      <c r="Y1426" s="161"/>
      <c r="Z1426" s="161"/>
      <c r="AA1426" s="161"/>
      <c r="AB1426" s="68" t="str">
        <f t="shared" si="508"/>
        <v>SFP_.1/2</v>
      </c>
      <c r="AC1426" s="55"/>
      <c r="AD1426" s="55"/>
      <c r="AE1426" s="38" t="str">
        <f t="shared" si="509"/>
        <v>SL3-SP1-RCP1</v>
      </c>
    </row>
    <row r="1427" spans="1:35" ht="15" customHeight="1" x14ac:dyDescent="0.25">
      <c r="A1427" s="265" t="s">
        <v>9</v>
      </c>
      <c r="B1427" s="261" t="s">
        <v>1431</v>
      </c>
      <c r="C1427" s="145"/>
      <c r="D1427" s="70"/>
      <c r="E1427" s="70" t="s">
        <v>1111</v>
      </c>
      <c r="F1427" s="29" t="str">
        <f>IFERROR(CONCATENATE(VLOOKUP(G1427,'LOOK-UP TABLES'!$E$9:$J$101,5,FALSE),C1427,D1427,VLOOKUP(G1427,'LOOK-UP TABLES'!$E$9:$J$101,6,FALSE),E1427),"")</f>
        <v/>
      </c>
      <c r="G1427" s="74" t="s">
        <v>1464</v>
      </c>
      <c r="H1427" s="75" t="s">
        <v>1112</v>
      </c>
      <c r="I1427" s="71"/>
      <c r="J1427" s="138" t="s">
        <v>1465</v>
      </c>
      <c r="K1427" s="513" t="str">
        <f t="shared" si="506"/>
        <v>SP1-Modem1</v>
      </c>
      <c r="L1427" s="76"/>
      <c r="M1427" s="143" t="s">
        <v>61</v>
      </c>
      <c r="N1427" s="143" t="s">
        <v>535</v>
      </c>
      <c r="O1427" s="143" t="s">
        <v>1466</v>
      </c>
      <c r="P1427" s="143" t="s">
        <v>1467</v>
      </c>
      <c r="Q1427" s="143" t="str">
        <f t="shared" si="507"/>
        <v xml:space="preserve">Shiploader 3 Coal Spout Communication Over Power Nexus BB Modem </v>
      </c>
      <c r="R1427" s="161"/>
      <c r="S1427" s="161"/>
      <c r="T1427" s="161"/>
      <c r="U1427" s="161"/>
      <c r="V1427" s="161"/>
      <c r="W1427" s="161"/>
      <c r="X1427" s="161"/>
      <c r="Y1427" s="161"/>
      <c r="Z1427" s="161"/>
      <c r="AA1427" s="161"/>
      <c r="AB1427" s="68" t="str">
        <f t="shared" si="508"/>
        <v>CAT6_.1/3</v>
      </c>
      <c r="AC1427" s="55"/>
      <c r="AD1427" s="55"/>
      <c r="AE1427" s="38" t="str">
        <f t="shared" si="509"/>
        <v>SL3-SP1-RCP1</v>
      </c>
    </row>
    <row r="1428" spans="1:35" ht="15" customHeight="1" x14ac:dyDescent="0.25">
      <c r="A1428" s="265" t="s">
        <v>9</v>
      </c>
      <c r="B1428" s="261" t="s">
        <v>1431</v>
      </c>
      <c r="C1428" s="145"/>
      <c r="D1428" s="70"/>
      <c r="E1428" s="70" t="s">
        <v>1115</v>
      </c>
      <c r="F1428" s="29" t="str">
        <f>IFERROR(CONCATENATE(VLOOKUP(G1428,'LOOK-UP TABLES'!$E$9:$J$101,5,FALSE),C1428,D1428,VLOOKUP(G1428,'LOOK-UP TABLES'!$E$9:$J$101,6,FALSE),E1428),"")</f>
        <v/>
      </c>
      <c r="G1428" s="74" t="s">
        <v>1464</v>
      </c>
      <c r="H1428" s="75" t="s">
        <v>1112</v>
      </c>
      <c r="I1428" s="71"/>
      <c r="J1428" s="138" t="s">
        <v>1468</v>
      </c>
      <c r="K1428" s="513" t="str">
        <f t="shared" ref="K1428" si="510">IF(J1428&lt;&gt;"",CONCATENATE(J1428,L1428),"SPARE")</f>
        <v>AENT-RACK17</v>
      </c>
      <c r="L1428" s="72"/>
      <c r="M1428" s="143" t="s">
        <v>61</v>
      </c>
      <c r="N1428" s="143" t="s">
        <v>1469</v>
      </c>
      <c r="O1428" s="143" t="s">
        <v>953</v>
      </c>
      <c r="P1428" s="143"/>
      <c r="Q1428" s="143" t="str">
        <f t="shared" si="507"/>
        <v xml:space="preserve">Shiploader 3 Rack 17 Network Adapter 1734-AENT </v>
      </c>
      <c r="R1428" s="160"/>
      <c r="S1428" s="160"/>
      <c r="T1428" s="160"/>
      <c r="U1428" s="160"/>
      <c r="V1428" s="160"/>
      <c r="W1428" s="160"/>
      <c r="X1428" s="160"/>
      <c r="Y1428" s="160"/>
      <c r="Z1428" s="160"/>
      <c r="AA1428" s="160"/>
      <c r="AB1428" s="68" t="str">
        <f t="shared" si="508"/>
        <v>CAT6_.1/4</v>
      </c>
      <c r="AC1428" s="55"/>
      <c r="AD1428" s="55"/>
      <c r="AE1428" s="38" t="str">
        <f t="shared" si="509"/>
        <v>SL3-SP1-RCP1</v>
      </c>
    </row>
    <row r="1429" spans="1:35" ht="15" customHeight="1" x14ac:dyDescent="0.25">
      <c r="A1429" s="265" t="s">
        <v>9</v>
      </c>
      <c r="B1429" s="261" t="s">
        <v>1431</v>
      </c>
      <c r="C1429" s="145"/>
      <c r="D1429" s="70"/>
      <c r="E1429" s="70" t="s">
        <v>1118</v>
      </c>
      <c r="F1429" s="29" t="str">
        <f>IFERROR(CONCATENATE(VLOOKUP(G1429,'LOOK-UP TABLES'!$E$9:$J$101,5,FALSE),C1429,D1429,VLOOKUP(G1429,'LOOK-UP TABLES'!$E$9:$J$101,6,FALSE),E1429),"")</f>
        <v/>
      </c>
      <c r="G1429" s="74" t="s">
        <v>1464</v>
      </c>
      <c r="H1429" s="75" t="s">
        <v>1112</v>
      </c>
      <c r="I1429" s="71"/>
      <c r="J1429" s="138" t="s">
        <v>1470</v>
      </c>
      <c r="K1429" s="513" t="str">
        <f t="shared" si="506"/>
        <v>SL3-SP1-ZT2</v>
      </c>
      <c r="L1429" s="72"/>
      <c r="M1429" s="143" t="str">
        <f>IF($J1429&lt;&gt;"",IF(VLOOKUP($J1429,INSTRUMENT_LIST!$L$10:$R$716,3,FALSE)=0,"",VLOOKUP($J1429,INSTRUMENT_LIST!$L$10:$R$716,3,FALSE)),"")</f>
        <v>Shiploader 3</v>
      </c>
      <c r="N1429" s="143" t="str">
        <f>IF($J1429&lt;&gt;"",IF(VLOOKUP($J1429,INSTRUMENT_LIST!$L$10:$R$716,4,FALSE)=0,"",VLOOKUP($J1429,INSTRUMENT_LIST!$L$10:$R$716,4,FALSE)),"")&amp;" "&amp;IF($J1429&lt;&gt;"",IF(VLOOKUP($J1429,INSTRUMENT_LIST!$L$10:$R$716,5,FALSE)=0,"",SUBSTITUTE(VLOOKUP($J1429,INSTRUMENT_LIST!$L$10:$R$716,5,FALSE),"LOCAL CONTROL STATION","LCS")),"")</f>
        <v>Coal Spout Slew</v>
      </c>
      <c r="O1429" s="143" t="str">
        <f>IF($J1429&lt;&gt;"",IF(VLOOKUP($J1429,INSTRUMENT_LIST!$L$10:$R$716,6,FALSE)=0,"",VLOOKUP($J1429,INSTRUMENT_LIST!$L$10:$R$716,6,FALSE)),"")</f>
        <v/>
      </c>
      <c r="P1429" s="143" t="str">
        <f>IF($J1429&lt;&gt;"",IF(VLOOKUP($J1429,INSTRUMENT_LIST!$L$10:$R$716,7,FALSE)=0,"",VLOOKUP($J1429,INSTRUMENT_LIST!$L$10:$R$716,7,FALSE)),"")</f>
        <v>Absolute Encoder</v>
      </c>
      <c r="Q1429" s="143" t="str">
        <f t="shared" si="507"/>
        <v xml:space="preserve">Shiploader 3 Coal Spout Slew Absolute Encoder </v>
      </c>
      <c r="R1429" s="161"/>
      <c r="S1429" s="161"/>
      <c r="T1429" s="161"/>
      <c r="U1429" s="161"/>
      <c r="V1429" s="161"/>
      <c r="W1429" s="161"/>
      <c r="X1429" s="161"/>
      <c r="Y1429" s="161"/>
      <c r="Z1429" s="161"/>
      <c r="AA1429" s="161"/>
      <c r="AB1429" s="68" t="str">
        <f t="shared" si="508"/>
        <v>CAT6_.1/5</v>
      </c>
      <c r="AC1429" s="55"/>
      <c r="AD1429" s="55"/>
      <c r="AE1429" s="38" t="str">
        <f t="shared" si="509"/>
        <v>SL3-SP1-RCP1</v>
      </c>
    </row>
    <row r="1430" spans="1:35" ht="15" customHeight="1" x14ac:dyDescent="0.25">
      <c r="A1430" s="265" t="s">
        <v>9</v>
      </c>
      <c r="B1430" s="261" t="s">
        <v>1431</v>
      </c>
      <c r="C1430" s="145"/>
      <c r="D1430" s="70"/>
      <c r="E1430" s="70" t="s">
        <v>1120</v>
      </c>
      <c r="F1430" s="29" t="str">
        <f>IFERROR(CONCATENATE(VLOOKUP(G1430,'LOOK-UP TABLES'!$E$9:$J$101,5,FALSE),C1430,D1430,VLOOKUP(G1430,'LOOK-UP TABLES'!$E$9:$J$101,6,FALSE),E1430),"")</f>
        <v/>
      </c>
      <c r="G1430" s="74" t="s">
        <v>1464</v>
      </c>
      <c r="H1430" s="75" t="s">
        <v>1112</v>
      </c>
      <c r="I1430" s="71"/>
      <c r="J1430" s="138"/>
      <c r="K1430" s="513" t="str">
        <f t="shared" si="506"/>
        <v>SPARE</v>
      </c>
      <c r="L1430" s="76"/>
      <c r="M1430" s="143" t="str">
        <f>IF($J1430&lt;&gt;"",IF(VLOOKUP($J1430,INSTRUMENT_LIST!$L$10:$R$716,3,FALSE)=0,"",VLOOKUP($J1430,INSTRUMENT_LIST!$L$10:$R$716,3,FALSE)),"")</f>
        <v/>
      </c>
      <c r="N1430" s="143" t="str">
        <f>IF($J1430&lt;&gt;"",IF(VLOOKUP($J1430,INSTRUMENT_LIST!$L$10:$R$716,4,FALSE)=0,"",VLOOKUP($J1430,INSTRUMENT_LIST!$L$10:$R$716,4,FALSE)),"")&amp;" "&amp;IF($J1430&lt;&gt;"",IF(VLOOKUP($J1430,INSTRUMENT_LIST!$L$10:$R$716,5,FALSE)=0,"",SUBSTITUTE(VLOOKUP($J1430,INSTRUMENT_LIST!$L$10:$R$716,5,FALSE),"LOCAL CONTROL STATION","LCS")),"")</f>
        <v xml:space="preserve"> </v>
      </c>
      <c r="O1430" s="143" t="str">
        <f>IF($J1430&lt;&gt;"",IF(VLOOKUP($J1430,INSTRUMENT_LIST!$L$10:$R$716,6,FALSE)=0,"",VLOOKUP($J1430,INSTRUMENT_LIST!$L$10:$R$716,6,FALSE)),"")</f>
        <v/>
      </c>
      <c r="P1430" s="143" t="str">
        <f>IF($J1430&lt;&gt;"",IF(VLOOKUP($J1430,INSTRUMENT_LIST!$L$10:$R$716,7,FALSE)=0,"",VLOOKUP($J1430,INSTRUMENT_LIST!$L$10:$R$716,7,FALSE)),"")</f>
        <v/>
      </c>
      <c r="Q1430" s="143" t="str">
        <f t="shared" si="507"/>
        <v xml:space="preserve">  </v>
      </c>
      <c r="R1430" s="160"/>
      <c r="S1430" s="160"/>
      <c r="T1430" s="160"/>
      <c r="U1430" s="160"/>
      <c r="V1430" s="160"/>
      <c r="W1430" s="160"/>
      <c r="X1430" s="160"/>
      <c r="Y1430" s="160"/>
      <c r="Z1430" s="160"/>
      <c r="AA1430" s="160"/>
      <c r="AB1430" s="68" t="str">
        <f t="shared" si="508"/>
        <v>CAT6_.1/6</v>
      </c>
      <c r="AC1430" s="55"/>
      <c r="AD1430" s="55"/>
      <c r="AE1430" s="38" t="str">
        <f t="shared" si="509"/>
        <v>SL3-SP1-RCP1</v>
      </c>
    </row>
    <row r="1431" spans="1:35" ht="15" customHeight="1" x14ac:dyDescent="0.25">
      <c r="A1431" s="265" t="s">
        <v>9</v>
      </c>
      <c r="B1431" s="261" t="s">
        <v>1431</v>
      </c>
      <c r="C1431" s="145"/>
      <c r="D1431" s="70"/>
      <c r="E1431" s="70" t="s">
        <v>1122</v>
      </c>
      <c r="F1431" s="29" t="str">
        <f>IFERROR(CONCATENATE(VLOOKUP(G1431,'LOOK-UP TABLES'!$E$9:$J$101,5,FALSE),C1431,D1431,VLOOKUP(G1431,'LOOK-UP TABLES'!$E$9:$J$101,6,FALSE),E1431),"")</f>
        <v/>
      </c>
      <c r="G1431" s="74" t="s">
        <v>1464</v>
      </c>
      <c r="H1431" s="75" t="s">
        <v>1112</v>
      </c>
      <c r="I1431" s="71"/>
      <c r="J1431" s="138"/>
      <c r="K1431" s="513" t="str">
        <f t="shared" si="506"/>
        <v>SPARE</v>
      </c>
      <c r="L1431" s="72"/>
      <c r="M1431" s="143" t="str">
        <f>IF($J1431&lt;&gt;"",IF(VLOOKUP($J1431,INSTRUMENT_LIST!$L$10:$R$716,3,FALSE)=0,"",VLOOKUP($J1431,INSTRUMENT_LIST!$L$10:$R$716,3,FALSE)),"")</f>
        <v/>
      </c>
      <c r="N1431" s="143" t="str">
        <f>IF($J1431&lt;&gt;"",IF(VLOOKUP($J1431,INSTRUMENT_LIST!$L$10:$R$716,4,FALSE)=0,"",VLOOKUP($J1431,INSTRUMENT_LIST!$L$10:$R$716,4,FALSE)),"")&amp;" "&amp;IF($J1431&lt;&gt;"",IF(VLOOKUP($J1431,INSTRUMENT_LIST!$L$10:$R$716,5,FALSE)=0,"",SUBSTITUTE(VLOOKUP($J1431,INSTRUMENT_LIST!$L$10:$R$716,5,FALSE),"LOCAL CONTROL STATION","LCS")),"")</f>
        <v xml:space="preserve"> </v>
      </c>
      <c r="O1431" s="143" t="str">
        <f>IF($J1431&lt;&gt;"",IF(VLOOKUP($J1431,INSTRUMENT_LIST!$L$10:$R$716,6,FALSE)=0,"",VLOOKUP($J1431,INSTRUMENT_LIST!$L$10:$R$716,6,FALSE)),"")</f>
        <v/>
      </c>
      <c r="P1431" s="143" t="str">
        <f>IF($J1431&lt;&gt;"",IF(VLOOKUP($J1431,INSTRUMENT_LIST!$L$10:$R$716,7,FALSE)=0,"",VLOOKUP($J1431,INSTRUMENT_LIST!$L$10:$R$716,7,FALSE)),"")</f>
        <v/>
      </c>
      <c r="Q1431" s="143" t="str">
        <f t="shared" si="507"/>
        <v xml:space="preserve">  </v>
      </c>
      <c r="R1431" s="161"/>
      <c r="S1431" s="161"/>
      <c r="T1431" s="161"/>
      <c r="U1431" s="161"/>
      <c r="V1431" s="161"/>
      <c r="W1431" s="161"/>
      <c r="X1431" s="161"/>
      <c r="Y1431" s="161"/>
      <c r="Z1431" s="161"/>
      <c r="AA1431" s="161"/>
      <c r="AB1431" s="68" t="str">
        <f t="shared" si="508"/>
        <v>CAT6_.1/7</v>
      </c>
      <c r="AC1431" s="55"/>
      <c r="AD1431" s="55"/>
      <c r="AE1431" s="38" t="str">
        <f t="shared" si="509"/>
        <v>SL3-SP1-RCP1</v>
      </c>
    </row>
    <row r="1432" spans="1:35" ht="15" customHeight="1" x14ac:dyDescent="0.25">
      <c r="A1432" s="265" t="s">
        <v>9</v>
      </c>
      <c r="B1432" s="261" t="s">
        <v>1431</v>
      </c>
      <c r="C1432" s="145"/>
      <c r="D1432" s="70"/>
      <c r="E1432" s="70" t="s">
        <v>1124</v>
      </c>
      <c r="F1432" s="29" t="str">
        <f>IFERROR(CONCATENATE(VLOOKUP(G1432,'LOOK-UP TABLES'!$E$9:$J$101,5,FALSE),C1432,D1432,VLOOKUP(G1432,'LOOK-UP TABLES'!$E$9:$J$101,6,FALSE),E1432),"")</f>
        <v/>
      </c>
      <c r="G1432" s="74" t="s">
        <v>1464</v>
      </c>
      <c r="H1432" s="75" t="s">
        <v>1112</v>
      </c>
      <c r="I1432" s="71"/>
      <c r="J1432" s="138"/>
      <c r="K1432" s="513" t="str">
        <f t="shared" si="506"/>
        <v>SPARE</v>
      </c>
      <c r="L1432" s="76"/>
      <c r="M1432" s="143" t="str">
        <f>IF($J1432&lt;&gt;"",IF(VLOOKUP($J1432,INSTRUMENT_LIST!$L$10:$R$716,3,FALSE)=0,"",VLOOKUP($J1432,INSTRUMENT_LIST!$L$10:$R$716,3,FALSE)),"")</f>
        <v/>
      </c>
      <c r="N1432" s="143" t="str">
        <f>IF($J1432&lt;&gt;"",IF(VLOOKUP($J1432,INSTRUMENT_LIST!$L$10:$R$716,4,FALSE)=0,"",VLOOKUP($J1432,INSTRUMENT_LIST!$L$10:$R$716,4,FALSE)),"")&amp;" "&amp;IF($J1432&lt;&gt;"",IF(VLOOKUP($J1432,INSTRUMENT_LIST!$L$10:$R$716,5,FALSE)=0,"",SUBSTITUTE(VLOOKUP($J1432,INSTRUMENT_LIST!$L$10:$R$716,5,FALSE),"LOCAL CONTROL STATION","LCS")),"")</f>
        <v xml:space="preserve"> </v>
      </c>
      <c r="O1432" s="143" t="str">
        <f>IF($J1432&lt;&gt;"",IF(VLOOKUP($J1432,INSTRUMENT_LIST!$L$10:$R$716,6,FALSE)=0,"",VLOOKUP($J1432,INSTRUMENT_LIST!$L$10:$R$716,6,FALSE)),"")</f>
        <v/>
      </c>
      <c r="P1432" s="143" t="str">
        <f>IF($J1432&lt;&gt;"",IF(VLOOKUP($J1432,INSTRUMENT_LIST!$L$10:$R$716,7,FALSE)=0,"",VLOOKUP($J1432,INSTRUMENT_LIST!$L$10:$R$716,7,FALSE)),"")</f>
        <v/>
      </c>
      <c r="Q1432" s="143" t="str">
        <f t="shared" si="507"/>
        <v xml:space="preserve">  </v>
      </c>
      <c r="R1432" s="160"/>
      <c r="S1432" s="160"/>
      <c r="T1432" s="160"/>
      <c r="U1432" s="160"/>
      <c r="V1432" s="160"/>
      <c r="W1432" s="160"/>
      <c r="X1432" s="160"/>
      <c r="Y1432" s="160"/>
      <c r="Z1432" s="160"/>
      <c r="AA1432" s="160"/>
      <c r="AB1432" s="68" t="str">
        <f t="shared" si="508"/>
        <v>CAT6_.1/8</v>
      </c>
      <c r="AC1432" s="55"/>
      <c r="AD1432" s="55"/>
      <c r="AE1432" s="38" t="str">
        <f t="shared" si="509"/>
        <v>SL3-SP1-RCP1</v>
      </c>
    </row>
    <row r="1433" spans="1:35" ht="15" customHeight="1" x14ac:dyDescent="0.25">
      <c r="A1433" s="265" t="s">
        <v>9</v>
      </c>
      <c r="B1433" s="261" t="s">
        <v>1431</v>
      </c>
      <c r="C1433" s="145"/>
      <c r="D1433" s="70"/>
      <c r="E1433" s="70" t="s">
        <v>1125</v>
      </c>
      <c r="F1433" s="29" t="str">
        <f>IFERROR(CONCATENATE(VLOOKUP(G1433,'LOOK-UP TABLES'!$E$9:$J$101,5,FALSE),C1433,D1433,VLOOKUP(G1433,'LOOK-UP TABLES'!$E$9:$J$101,6,FALSE),E1433),"")</f>
        <v/>
      </c>
      <c r="G1433" s="74" t="s">
        <v>1464</v>
      </c>
      <c r="H1433" s="75" t="s">
        <v>1112</v>
      </c>
      <c r="I1433" s="71"/>
      <c r="J1433" s="138"/>
      <c r="K1433" s="55" t="str">
        <f t="shared" si="506"/>
        <v>SPARE</v>
      </c>
      <c r="L1433" s="72"/>
      <c r="M1433" s="143" t="str">
        <f>IF($J1433&lt;&gt;"",IF(VLOOKUP($J1433,INSTRUMENT_LIST!$L$10:$R$716,3,FALSE)=0,"",VLOOKUP($J1433,INSTRUMENT_LIST!$L$10:$R$716,3,FALSE)),"")</f>
        <v/>
      </c>
      <c r="N1433" s="143" t="str">
        <f>IF($J1433&lt;&gt;"",IF(VLOOKUP($J1433,INSTRUMENT_LIST!$L$10:$R$716,4,FALSE)=0,"",VLOOKUP($J1433,INSTRUMENT_LIST!$L$10:$R$716,4,FALSE)),"")&amp;" "&amp;IF($J1433&lt;&gt;"",IF(VLOOKUP($J1433,INSTRUMENT_LIST!$L$10:$R$716,5,FALSE)=0,"",SUBSTITUTE(VLOOKUP($J1433,INSTRUMENT_LIST!$L$10:$R$716,5,FALSE),"LOCAL CONTROL STATION","LCS")),"")</f>
        <v xml:space="preserve"> </v>
      </c>
      <c r="O1433" s="143" t="str">
        <f>IF($J1433&lt;&gt;"",IF(VLOOKUP($J1433,INSTRUMENT_LIST!$L$10:$R$716,6,FALSE)=0,"",VLOOKUP($J1433,INSTRUMENT_LIST!$L$10:$R$716,6,FALSE)),"")</f>
        <v/>
      </c>
      <c r="P1433" s="143" t="str">
        <f>IF($J1433&lt;&gt;"",IF(VLOOKUP($J1433,INSTRUMENT_LIST!$L$10:$R$716,7,FALSE)=0,"",VLOOKUP($J1433,INSTRUMENT_LIST!$L$10:$R$716,7,FALSE)),"")</f>
        <v/>
      </c>
      <c r="Q1433" s="143" t="str">
        <f t="shared" si="507"/>
        <v xml:space="preserve">  </v>
      </c>
      <c r="R1433" s="161"/>
      <c r="S1433" s="161"/>
      <c r="T1433" s="161"/>
      <c r="U1433" s="161"/>
      <c r="V1433" s="161"/>
      <c r="W1433" s="161"/>
      <c r="X1433" s="161"/>
      <c r="Y1433" s="161"/>
      <c r="Z1433" s="161"/>
      <c r="AA1433" s="161"/>
      <c r="AB1433" s="68" t="str">
        <f t="shared" si="508"/>
        <v>CAT6_.1/9</v>
      </c>
      <c r="AC1433" s="55"/>
      <c r="AD1433" s="55"/>
      <c r="AE1433" s="38" t="str">
        <f t="shared" si="509"/>
        <v>SL3-SP1-RCP1</v>
      </c>
    </row>
    <row r="1434" spans="1:35" ht="15" customHeight="1" x14ac:dyDescent="0.25">
      <c r="A1434" s="265" t="s">
        <v>9</v>
      </c>
      <c r="B1434" s="261" t="s">
        <v>1431</v>
      </c>
      <c r="C1434" s="145"/>
      <c r="D1434" s="70"/>
      <c r="E1434" s="70" t="s">
        <v>1126</v>
      </c>
      <c r="F1434" s="29" t="str">
        <f>IFERROR(CONCATENATE(VLOOKUP(G1434,'LOOK-UP TABLES'!$E$9:$J$101,5,FALSE),C1434,D1434,VLOOKUP(G1434,'LOOK-UP TABLES'!$E$9:$J$101,6,FALSE),E1434),"")</f>
        <v/>
      </c>
      <c r="G1434" s="74" t="s">
        <v>1464</v>
      </c>
      <c r="H1434" s="75" t="s">
        <v>1112</v>
      </c>
      <c r="I1434" s="71"/>
      <c r="J1434" s="138"/>
      <c r="K1434" s="513" t="str">
        <f t="shared" ref="K1434" si="511">IF(J1434&lt;&gt;"",CONCATENATE(J1434,L1434),"SPARE")</f>
        <v>SPARE</v>
      </c>
      <c r="L1434" s="76"/>
      <c r="M1434" s="143"/>
      <c r="N1434" s="143"/>
      <c r="O1434" s="143"/>
      <c r="P1434" s="143"/>
      <c r="Q1434" s="143" t="str">
        <f t="shared" si="507"/>
        <v/>
      </c>
      <c r="R1434" s="160"/>
      <c r="S1434" s="160"/>
      <c r="T1434" s="160"/>
      <c r="U1434" s="160"/>
      <c r="V1434" s="160"/>
      <c r="W1434" s="160"/>
      <c r="X1434" s="160"/>
      <c r="Y1434" s="160"/>
      <c r="Z1434" s="160"/>
      <c r="AA1434" s="160"/>
      <c r="AB1434" s="68" t="str">
        <f t="shared" si="508"/>
        <v>CAT6_.1/10</v>
      </c>
      <c r="AC1434" s="55"/>
      <c r="AD1434" s="55"/>
      <c r="AE1434" s="38" t="str">
        <f t="shared" si="509"/>
        <v>SL3-SP1-RCP1</v>
      </c>
    </row>
    <row r="1435" spans="1:35" ht="15" customHeight="1" x14ac:dyDescent="0.25">
      <c r="A1435" s="73"/>
      <c r="B1435" s="266"/>
      <c r="C1435" s="267"/>
      <c r="D1435" s="268"/>
      <c r="E1435" s="269"/>
      <c r="F1435" s="269"/>
      <c r="G1435" s="269"/>
      <c r="H1435" s="270"/>
      <c r="I1435" s="269"/>
      <c r="J1435" s="271"/>
      <c r="K1435" s="272"/>
      <c r="L1435" s="273"/>
      <c r="M1435" s="270"/>
      <c r="N1435" s="270"/>
      <c r="O1435" s="269"/>
      <c r="P1435" s="269"/>
      <c r="Q1435" s="269"/>
      <c r="R1435" s="269"/>
      <c r="S1435" s="269"/>
      <c r="T1435" s="269"/>
      <c r="U1435" s="269"/>
      <c r="V1435" s="269"/>
      <c r="W1435" s="269"/>
      <c r="X1435" s="269"/>
      <c r="Y1435" s="269"/>
      <c r="Z1435" s="269"/>
      <c r="AA1435" s="269"/>
      <c r="AB1435" s="269"/>
      <c r="AC1435" s="267"/>
      <c r="AD1435" s="274"/>
    </row>
    <row r="1436" spans="1:35" x14ac:dyDescent="0.25">
      <c r="A1436" s="354"/>
      <c r="B1436" s="618" t="s">
        <v>618</v>
      </c>
      <c r="C1436" s="278"/>
      <c r="D1436" s="355"/>
      <c r="E1436" s="355"/>
      <c r="F1436" s="355"/>
      <c r="G1436" s="355"/>
      <c r="H1436" s="355"/>
      <c r="I1436" s="355"/>
      <c r="J1436" s="141"/>
      <c r="K1436" s="141"/>
      <c r="L1436" s="356"/>
      <c r="M1436" s="355"/>
      <c r="N1436" s="355"/>
      <c r="O1436" s="355"/>
      <c r="P1436" s="355"/>
      <c r="Q1436" s="618" t="s">
        <v>1333</v>
      </c>
      <c r="R1436" s="355"/>
      <c r="S1436" s="355"/>
      <c r="T1436" s="355"/>
      <c r="U1436" s="355"/>
      <c r="V1436" s="355"/>
      <c r="W1436" s="355"/>
      <c r="X1436" s="355"/>
      <c r="Y1436" s="355"/>
      <c r="Z1436" s="355"/>
      <c r="AA1436" s="355"/>
      <c r="AB1436" s="355"/>
      <c r="AC1436" s="141"/>
      <c r="AD1436" s="141"/>
      <c r="AE1436" s="278"/>
      <c r="AF1436"/>
      <c r="AG1436"/>
      <c r="AH1436"/>
      <c r="AI1436"/>
    </row>
    <row r="1437" spans="1:35" x14ac:dyDescent="0.25">
      <c r="A1437" s="354"/>
      <c r="B1437" s="618"/>
      <c r="C1437" s="278"/>
      <c r="D1437" s="355"/>
      <c r="E1437" s="355"/>
      <c r="F1437" s="355"/>
      <c r="G1437" s="355"/>
      <c r="H1437" s="355"/>
      <c r="I1437" s="355"/>
      <c r="J1437" s="141"/>
      <c r="K1437" s="141"/>
      <c r="L1437" s="356"/>
      <c r="M1437" s="355"/>
      <c r="N1437" s="355"/>
      <c r="O1437" s="355"/>
      <c r="P1437" s="355"/>
      <c r="Q1437" s="618"/>
      <c r="R1437" s="355"/>
      <c r="S1437" s="355"/>
      <c r="T1437" s="355"/>
      <c r="U1437" s="355"/>
      <c r="V1437" s="355"/>
      <c r="W1437" s="355"/>
      <c r="X1437" s="355"/>
      <c r="Y1437" s="355"/>
      <c r="Z1437" s="355"/>
      <c r="AA1437" s="355"/>
      <c r="AB1437" s="355"/>
      <c r="AC1437" s="141"/>
      <c r="AD1437" s="141"/>
      <c r="AE1437" s="278"/>
      <c r="AF1437"/>
      <c r="AG1437"/>
      <c r="AH1437"/>
      <c r="AI1437"/>
    </row>
    <row r="1438" spans="1:35" x14ac:dyDescent="0.25">
      <c r="A1438" s="320"/>
      <c r="D1438"/>
      <c r="E1438"/>
      <c r="F1438"/>
      <c r="G1438"/>
      <c r="H1438"/>
      <c r="I1438"/>
      <c r="J1438" s="30"/>
      <c r="K1438" s="30"/>
      <c r="L1438" s="350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 s="30"/>
      <c r="AD1438" s="30"/>
      <c r="AF1438"/>
      <c r="AG1438"/>
      <c r="AH1438"/>
      <c r="AI1438"/>
    </row>
    <row r="1439" spans="1:35" ht="15" customHeight="1" x14ac:dyDescent="0.25">
      <c r="A1439" s="144" t="s">
        <v>9</v>
      </c>
      <c r="B1439" s="252" t="s">
        <v>618</v>
      </c>
      <c r="C1439" s="64">
        <v>18</v>
      </c>
      <c r="D1439" s="341" t="s">
        <v>786</v>
      </c>
      <c r="E1439" s="61"/>
      <c r="F1439" s="340" t="str">
        <f>IFERROR(CONCATENATE(VLOOKUP(G1439,'LOOK-UP TABLES'!$E$5:$J$101,5,FALSE),C1439,D1439,VLOOKUP(G1439,'LOOK-UP TABLES'!$E$5:$J$101,6,FALSE),E1439),"")</f>
        <v>AENT-1800</v>
      </c>
      <c r="G1439" s="61" t="s">
        <v>953</v>
      </c>
      <c r="H1439" s="340"/>
      <c r="I1439" s="61" t="s">
        <v>793</v>
      </c>
      <c r="J1439" s="344"/>
      <c r="K1439" s="344"/>
      <c r="L1439" s="345"/>
      <c r="M1439" s="340"/>
      <c r="N1439" s="340"/>
      <c r="O1439" s="61"/>
      <c r="P1439" s="61"/>
      <c r="Q1439" s="61" t="s">
        <v>954</v>
      </c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4"/>
      <c r="AD1439" s="65"/>
      <c r="AE1439" s="38" t="str">
        <f t="shared" ref="AE1439:AE1444" si="512">B1439</f>
        <v>SL3-SP2-RCP1</v>
      </c>
      <c r="AF1439"/>
      <c r="AG1439"/>
      <c r="AH1439"/>
      <c r="AI1439"/>
    </row>
    <row r="1440" spans="1:35" ht="15" customHeight="1" x14ac:dyDescent="0.25">
      <c r="A1440" s="144" t="s">
        <v>9</v>
      </c>
      <c r="B1440" s="252" t="str">
        <f>B1439</f>
        <v>SL3-SP2-RCP1</v>
      </c>
      <c r="C1440" s="64">
        <v>18</v>
      </c>
      <c r="D1440" s="341" t="s">
        <v>645</v>
      </c>
      <c r="E1440" s="61"/>
      <c r="F1440" s="340" t="str">
        <f>IFERROR(CONCATENATE(VLOOKUP(G1440,'LOOK-UP TABLES'!$E$5:$J$101,5,FALSE),C1440,D1440,VLOOKUP(G1440,'LOOK-UP TABLES'!$E$5:$J$101,6,FALSE),E1440),"")</f>
        <v>FPD-1801</v>
      </c>
      <c r="G1440" s="61" t="s">
        <v>955</v>
      </c>
      <c r="H1440" s="340"/>
      <c r="I1440" s="61" t="str">
        <f>I1441</f>
        <v>24VDC</v>
      </c>
      <c r="J1440" s="344"/>
      <c r="K1440" s="344"/>
      <c r="L1440" s="345"/>
      <c r="M1440" s="340" t="s">
        <v>956</v>
      </c>
      <c r="N1440" s="340"/>
      <c r="O1440" s="61"/>
      <c r="P1440" s="61"/>
      <c r="Q1440" s="308" t="str">
        <f>CONCATENATE(M1440,IF(M1440&lt;&gt;""," ",""),N1440,IF(N1440&lt;&gt;""," ",""),O1440,IF(O1440&lt;&gt;""," ",""),P1440,IF(P1440&lt;&gt;""," ",""))</f>
        <v xml:space="preserve">Power Distribution </v>
      </c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4"/>
      <c r="AD1440" s="65"/>
      <c r="AE1440" s="38" t="str">
        <f t="shared" si="512"/>
        <v>SL3-SP2-RCP1</v>
      </c>
      <c r="AF1440"/>
      <c r="AG1440"/>
      <c r="AH1440"/>
      <c r="AI1440"/>
    </row>
    <row r="1441" spans="1:35" ht="15" customHeight="1" x14ac:dyDescent="0.25">
      <c r="A1441" s="263" t="s">
        <v>9</v>
      </c>
      <c r="B1441" s="261" t="str">
        <f>B1440</f>
        <v>SL3-SP2-RCP1</v>
      </c>
      <c r="C1441" s="146">
        <v>18</v>
      </c>
      <c r="D1441" s="73" t="str">
        <f>D1440</f>
        <v>01</v>
      </c>
      <c r="E1441" s="73" t="s">
        <v>786</v>
      </c>
      <c r="F1441" s="29" t="str">
        <f>IFERROR(CONCATENATE(VLOOKUP(G1441,'LOOK-UP TABLES'!$E$9:$J$101,5,FALSE),C1441,D1441,VLOOKUP(G1441,'LOOK-UP TABLES'!$E$9:$J$101,6,FALSE),E1441),"")</f>
        <v>I_1801-00</v>
      </c>
      <c r="G1441" s="74" t="s">
        <v>1432</v>
      </c>
      <c r="H1441" s="26" t="str">
        <f>IFERROR(VLOOKUP(G1441,'LOOK-UP TABLES'!$E$9:$J$101,2,FALSE),"")</f>
        <v>DI</v>
      </c>
      <c r="I1441" s="29" t="str">
        <f>IFERROR(VLOOKUP(G1441,'LOOK-UP TABLES'!$E$9:$J$101,3,FALSE),"")</f>
        <v>24VDC</v>
      </c>
      <c r="J1441" s="75" t="s">
        <v>1471</v>
      </c>
      <c r="K1441" s="511" t="str">
        <f>IF(J1441&lt;&gt;"",CONCATENATE(J1441,L1441),"SPARE")</f>
        <v>SL3-SP2-BK1-ZPX1</v>
      </c>
      <c r="L1441" s="76"/>
      <c r="M1441" s="143" t="str">
        <f>IF($J1441&lt;&gt;"",IF(VLOOKUP($J1441,INSTRUMENT_LIST!$L$10:$R$716,3,FALSE)=0,"",VLOOKUP($J1441,INSTRUMENT_LIST!$L$10:$R$716,3,FALSE)),"")</f>
        <v>Shiploader 3</v>
      </c>
      <c r="N1441" s="143" t="str">
        <f>IF($J1441&lt;&gt;"",IF(VLOOKUP($J1441,INSTRUMENT_LIST!$L$10:$R$716,4,FALSE)=0,"",VLOOKUP($J1441,INSTRUMENT_LIST!$L$10:$R$716,4,FALSE)),"")&amp;" "&amp;IF($J1441&lt;&gt;"",IF(VLOOKUP($J1441,INSTRUMENT_LIST!$L$10:$R$716,5,FALSE)=0,"",SUBSTITUTE(VLOOKUP($J1441,INSTRUMENT_LIST!$L$10:$R$716,5,FALSE),"LOCAL CONTROL STATION","LCS")),"")</f>
        <v>Potash Spout Hoist Motor 1</v>
      </c>
      <c r="O1441" s="143" t="str">
        <f>IF($J1441&lt;&gt;"",IF(VLOOKUP($J1441,INSTRUMENT_LIST!$L$10:$R$716,6,FALSE)=0,"",VLOOKUP($J1441,INSTRUMENT_LIST!$L$10:$R$716,6,FALSE)),"")</f>
        <v>Brake Released</v>
      </c>
      <c r="P1441" s="143" t="str">
        <f>IF($J1441&lt;&gt;"",IF(VLOOKUP($J1441,INSTRUMENT_LIST!$L$10:$R$716,7,FALSE)=0,"",VLOOKUP($J1441,INSTRUMENT_LIST!$L$10:$R$716,7,FALSE)),"")</f>
        <v>Proximity Switch</v>
      </c>
      <c r="Q1441" s="143" t="str">
        <f>CONCATENATE(M1441,IF(M1441&lt;&gt;""," ",""),N1441,IF(N1441&lt;&gt;""," ",""),O1441,IF(O1441&lt;&gt;""," ",""),P1441,IF(P1441&lt;&gt;""," ",""))</f>
        <v xml:space="preserve">Shiploader 3 Potash Spout Hoist Motor 1 Brake Released Proximity Switch </v>
      </c>
      <c r="R1441" s="161"/>
      <c r="S1441" s="161"/>
      <c r="T1441" s="161"/>
      <c r="U1441" s="161"/>
      <c r="V1441" s="161"/>
      <c r="W1441" s="161"/>
      <c r="X1441" s="161"/>
      <c r="Y1441" s="161"/>
      <c r="Z1441" s="161"/>
      <c r="AA1441" s="161"/>
      <c r="AB1441" s="68" t="str">
        <f>IF((OR(H1441="AI",H1441="AO")),CONCATENATE(H1441,"_",C1441,D1441,"_CH[",E1441,"]"),CONCATENATE(H1441,"_",C1441,D1441,".",E1441))</f>
        <v>DI_1801.00</v>
      </c>
      <c r="AC1441" s="75"/>
      <c r="AD1441" s="75"/>
      <c r="AE1441" s="38" t="str">
        <f t="shared" si="512"/>
        <v>SL3-SP2-RCP1</v>
      </c>
      <c r="AF1441"/>
      <c r="AG1441"/>
      <c r="AH1441"/>
      <c r="AI1441"/>
    </row>
    <row r="1442" spans="1:35" ht="15" customHeight="1" x14ac:dyDescent="0.25">
      <c r="A1442" s="263" t="s">
        <v>9</v>
      </c>
      <c r="B1442" s="261" t="str">
        <f>B1441</f>
        <v>SL3-SP2-RCP1</v>
      </c>
      <c r="C1442" s="146">
        <f>C1441</f>
        <v>18</v>
      </c>
      <c r="D1442" s="73" t="str">
        <f>D1441</f>
        <v>01</v>
      </c>
      <c r="E1442" s="73" t="s">
        <v>645</v>
      </c>
      <c r="F1442" s="29" t="str">
        <f>IFERROR(CONCATENATE(VLOOKUP(G1442,'LOOK-UP TABLES'!$E$9:$J$101,5,FALSE),C1442,D1442,VLOOKUP(G1442,'LOOK-UP TABLES'!$E$9:$J$101,6,FALSE),E1442),"")</f>
        <v>I_1801-01</v>
      </c>
      <c r="G1442" s="74" t="s">
        <v>1432</v>
      </c>
      <c r="H1442" s="26" t="str">
        <f>IFERROR(VLOOKUP(G1442,'LOOK-UP TABLES'!$E$9:$J$101,2,FALSE),"")</f>
        <v>DI</v>
      </c>
      <c r="I1442" s="29" t="str">
        <f>IFERROR(VLOOKUP(G1442,'LOOK-UP TABLES'!$E$9:$J$101,3,FALSE),"")</f>
        <v>24VDC</v>
      </c>
      <c r="J1442" s="75" t="s">
        <v>1472</v>
      </c>
      <c r="K1442" s="511" t="str">
        <f>IF(J1442&lt;&gt;"",CONCATENATE(J1442,L1442),"SPARE")</f>
        <v>SL3-SP2-ZLS1,2</v>
      </c>
      <c r="L1442" s="76"/>
      <c r="M1442" s="143" t="s">
        <v>61</v>
      </c>
      <c r="N1442" s="143" t="s">
        <v>1473</v>
      </c>
      <c r="O1442" s="143" t="s">
        <v>617</v>
      </c>
      <c r="P1442" s="143" t="s">
        <v>1474</v>
      </c>
      <c r="Q1442" s="143" t="str">
        <f>CONCATENATE(M1442,IF(M1442&lt;&gt;""," ",""),N1442,IF(N1442&lt;&gt;""," ",""),O1442,IF(O1442&lt;&gt;""," ",""),P1442,IF(P1442&lt;&gt;""," ",""))</f>
        <v xml:space="preserve">Shiploader 3 Potash Spout Carrier Material Detection Limit Switch 1 and 2 </v>
      </c>
      <c r="R1442" s="161"/>
      <c r="S1442" s="161"/>
      <c r="T1442" s="161"/>
      <c r="U1442" s="161"/>
      <c r="V1442" s="161"/>
      <c r="W1442" s="161"/>
      <c r="X1442" s="161"/>
      <c r="Y1442" s="161"/>
      <c r="Z1442" s="161"/>
      <c r="AA1442" s="161"/>
      <c r="AB1442" s="68" t="str">
        <f>IF((OR(H1442="AI",H1442="AO")),CONCATENATE(H1442,"_",C1442,D1442,"_CH[",E1442,"]"),CONCATENATE(H1442,"_",C1442,D1442,".",E1442))</f>
        <v>DI_1801.01</v>
      </c>
      <c r="AC1442" s="75"/>
      <c r="AD1442" s="75"/>
      <c r="AE1442" s="38" t="str">
        <f t="shared" si="512"/>
        <v>SL3-SP2-RCP1</v>
      </c>
      <c r="AF1442"/>
      <c r="AG1442"/>
      <c r="AH1442"/>
      <c r="AI1442"/>
    </row>
    <row r="1443" spans="1:35" ht="15" customHeight="1" x14ac:dyDescent="0.25">
      <c r="A1443" s="263" t="s">
        <v>9</v>
      </c>
      <c r="B1443" s="261" t="str">
        <f>B1442</f>
        <v>SL3-SP2-RCP1</v>
      </c>
      <c r="C1443" s="146">
        <f>C1442</f>
        <v>18</v>
      </c>
      <c r="D1443" s="73" t="str">
        <f>D1442</f>
        <v>01</v>
      </c>
      <c r="E1443" s="73" t="s">
        <v>660</v>
      </c>
      <c r="F1443" s="29" t="str">
        <f>IFERROR(CONCATENATE(VLOOKUP(G1443,'LOOK-UP TABLES'!$E$9:$J$101,5,FALSE),C1443,D1443,VLOOKUP(G1443,'LOOK-UP TABLES'!$E$9:$J$101,6,FALSE),E1443),"")</f>
        <v>I_1801-02</v>
      </c>
      <c r="G1443" s="74" t="s">
        <v>1432</v>
      </c>
      <c r="H1443" s="26" t="str">
        <f>IFERROR(VLOOKUP(G1443,'LOOK-UP TABLES'!$E$9:$J$101,2,FALSE),"")</f>
        <v>DI</v>
      </c>
      <c r="I1443" s="29" t="str">
        <f>IFERROR(VLOOKUP(G1443,'LOOK-UP TABLES'!$E$9:$J$101,3,FALSE),"")</f>
        <v>24VDC</v>
      </c>
      <c r="J1443" s="21" t="s">
        <v>1475</v>
      </c>
      <c r="K1443" s="511" t="str">
        <f>IF(J1443&lt;&gt;"",CONCATENATE(J1443,L1443),"SPARE")</f>
        <v>SL3-SP2-ZLS3</v>
      </c>
      <c r="L1443" s="76"/>
      <c r="M1443" s="143" t="str">
        <f>IF($J1443&lt;&gt;"",IF(VLOOKUP($J1443,INSTRUMENT_LIST!$L$10:$R$716,3,FALSE)=0,"",VLOOKUP($J1443,INSTRUMENT_LIST!$L$10:$R$716,3,FALSE)),"")</f>
        <v>Shiploader 3</v>
      </c>
      <c r="N1443" s="143" t="str">
        <f>IF($J1443&lt;&gt;"",IF(VLOOKUP($J1443,INSTRUMENT_LIST!$L$10:$R$716,4,FALSE)=0,"",VLOOKUP($J1443,INSTRUMENT_LIST!$L$10:$R$716,4,FALSE)),"")&amp;" "&amp;IF($J1443&lt;&gt;"",IF(VLOOKUP($J1443,INSTRUMENT_LIST!$L$10:$R$716,5,FALSE)=0,"",SUBSTITUTE(VLOOKUP($J1443,INSTRUMENT_LIST!$L$10:$R$716,5,FALSE),"LOCAL CONTROL STATION","LCS")),"")</f>
        <v>Potash Spout Head Chute</v>
      </c>
      <c r="O1443" s="143" t="str">
        <f>IF($J1443&lt;&gt;"",IF(VLOOKUP($J1443,INSTRUMENT_LIST!$L$10:$R$716,6,FALSE)=0,"",VLOOKUP($J1443,INSTRUMENT_LIST!$L$10:$R$716,6,FALSE)),"")</f>
        <v>Material Detection</v>
      </c>
      <c r="P1443" s="143" t="str">
        <f>IF($J1443&lt;&gt;"",IF(VLOOKUP($J1443,INSTRUMENT_LIST!$L$10:$R$716,7,FALSE)=0,"",VLOOKUP($J1443,INSTRUMENT_LIST!$L$10:$R$716,7,FALSE)),"")</f>
        <v>Limit Switch</v>
      </c>
      <c r="Q1443" s="143" t="str">
        <f>CONCATENATE(M1443,IF(M1443&lt;&gt;""," ",""),N1443,IF(N1443&lt;&gt;""," ",""),O1443,IF(O1443&lt;&gt;""," ",""),P1443,IF(P1443&lt;&gt;""," ",""))</f>
        <v xml:space="preserve">Shiploader 3 Potash Spout Head Chute Material Detection Limit Switch </v>
      </c>
      <c r="R1443" s="161"/>
      <c r="S1443" s="161"/>
      <c r="T1443" s="161"/>
      <c r="U1443" s="161"/>
      <c r="V1443" s="161"/>
      <c r="W1443" s="161"/>
      <c r="X1443" s="161"/>
      <c r="Y1443" s="161"/>
      <c r="Z1443" s="161"/>
      <c r="AA1443" s="161"/>
      <c r="AB1443" s="68" t="str">
        <f>IF((OR(H1443="AI",H1443="AO")),CONCATENATE(H1443,"_",C1443,D1443,"_CH[",E1443,"]"),CONCATENATE(H1443,"_",C1443,D1443,".",E1443))</f>
        <v>DI_1801.02</v>
      </c>
      <c r="AC1443" s="75"/>
      <c r="AD1443" s="75"/>
      <c r="AE1443" s="38" t="str">
        <f t="shared" si="512"/>
        <v>SL3-SP2-RCP1</v>
      </c>
      <c r="AF1443"/>
      <c r="AG1443"/>
      <c r="AH1443"/>
      <c r="AI1443"/>
    </row>
    <row r="1444" spans="1:35" ht="15" customHeight="1" x14ac:dyDescent="0.25">
      <c r="A1444" s="263" t="s">
        <v>9</v>
      </c>
      <c r="B1444" s="261" t="str">
        <f>B1443</f>
        <v>SL3-SP2-RCP1</v>
      </c>
      <c r="C1444" s="146">
        <f>C1443</f>
        <v>18</v>
      </c>
      <c r="D1444" s="73" t="str">
        <f>D1443</f>
        <v>01</v>
      </c>
      <c r="E1444" s="73" t="s">
        <v>661</v>
      </c>
      <c r="F1444" s="29" t="str">
        <f>IFERROR(CONCATENATE(VLOOKUP(G1444,'LOOK-UP TABLES'!$E$9:$J$101,5,FALSE),C1444,D1444,VLOOKUP(G1444,'LOOK-UP TABLES'!$E$9:$J$101,6,FALSE),E1444),"")</f>
        <v>I_1801-03</v>
      </c>
      <c r="G1444" s="74" t="s">
        <v>1432</v>
      </c>
      <c r="H1444" s="26" t="str">
        <f>IFERROR(VLOOKUP(G1444,'LOOK-UP TABLES'!$E$9:$J$101,2,FALSE),"")</f>
        <v>DI</v>
      </c>
      <c r="I1444" s="29" t="str">
        <f>IFERROR(VLOOKUP(G1444,'LOOK-UP TABLES'!$E$9:$J$101,3,FALSE),"")</f>
        <v>24VDC</v>
      </c>
      <c r="J1444" s="21"/>
      <c r="K1444" s="511" t="str">
        <f>IF(J1444&lt;&gt;"",CONCATENATE(J1444,L1444),"SPARE")</f>
        <v>SPARE</v>
      </c>
      <c r="L1444" s="76"/>
      <c r="M1444" s="143" t="str">
        <f>IF($J1444&lt;&gt;"",IF(VLOOKUP($J1444,INSTRUMENT_LIST!$L$10:$R$716,3,FALSE)=0,"",VLOOKUP($J1444,INSTRUMENT_LIST!$L$10:$R$716,3,FALSE)),"")</f>
        <v/>
      </c>
      <c r="N1444" s="143" t="str">
        <f>IF($J1444&lt;&gt;"",IF(VLOOKUP($J1444,INSTRUMENT_LIST!$L$10:$R$716,4,FALSE)=0,"",VLOOKUP($J1444,INSTRUMENT_LIST!$L$10:$R$716,4,FALSE)),"")&amp;" "&amp;IF($J1444&lt;&gt;"",IF(VLOOKUP($J1444,INSTRUMENT_LIST!$L$10:$R$716,5,FALSE)=0,"",SUBSTITUTE(VLOOKUP($J1444,INSTRUMENT_LIST!$L$10:$R$716,5,FALSE),"LOCAL CONTROL STATION","LCS")),"")</f>
        <v xml:space="preserve"> </v>
      </c>
      <c r="O1444" s="143" t="str">
        <f>IF($J1444&lt;&gt;"",IF(VLOOKUP($J1444,INSTRUMENT_LIST!$L$10:$R$716,6,FALSE)=0,"",VLOOKUP($J1444,INSTRUMENT_LIST!$L$10:$R$716,6,FALSE)),"")</f>
        <v/>
      </c>
      <c r="P1444" s="143" t="str">
        <f>IF($J1444&lt;&gt;"",IF(VLOOKUP($J1444,INSTRUMENT_LIST!$L$10:$R$716,7,FALSE)=0,"",VLOOKUP($J1444,INSTRUMENT_LIST!$L$10:$R$716,7,FALSE)),"")</f>
        <v/>
      </c>
      <c r="Q1444" s="143" t="str">
        <f>CONCATENATE(M1444,IF(M1444&lt;&gt;""," ",""),N1444,IF(N1444&lt;&gt;""," ",""),O1444,IF(O1444&lt;&gt;""," ",""),P1444,IF(P1444&lt;&gt;""," ",""))</f>
        <v xml:space="preserve">  </v>
      </c>
      <c r="R1444" s="161"/>
      <c r="S1444" s="161"/>
      <c r="T1444" s="161"/>
      <c r="U1444" s="161"/>
      <c r="V1444" s="161"/>
      <c r="W1444" s="161"/>
      <c r="X1444" s="161"/>
      <c r="Y1444" s="161"/>
      <c r="Z1444" s="161"/>
      <c r="AA1444" s="161"/>
      <c r="AB1444" s="68" t="str">
        <f>IF((OR(H1444="AI",H1444="AO")),CONCATENATE(H1444,"_",C1444,D1444,"_CH[",E1444,"]"),CONCATENATE(H1444,"_",C1444,D1444,".",E1444))</f>
        <v>DI_1801.03</v>
      </c>
      <c r="AC1444" s="75"/>
      <c r="AD1444" s="75"/>
      <c r="AE1444" s="38" t="str">
        <f t="shared" si="512"/>
        <v>SL3-SP2-RCP1</v>
      </c>
      <c r="AF1444"/>
      <c r="AG1444"/>
      <c r="AH1444"/>
      <c r="AI1444"/>
    </row>
    <row r="1445" spans="1:35" ht="15" customHeight="1" x14ac:dyDescent="0.25">
      <c r="A1445" s="73"/>
      <c r="B1445" s="266"/>
      <c r="C1445" s="267"/>
      <c r="D1445" s="268"/>
      <c r="E1445" s="269"/>
      <c r="F1445" s="269"/>
      <c r="G1445" s="269"/>
      <c r="H1445" s="346"/>
      <c r="I1445" s="269"/>
      <c r="J1445" s="347"/>
      <c r="K1445" s="348"/>
      <c r="L1445" s="349"/>
      <c r="M1445" s="346"/>
      <c r="N1445" s="346"/>
      <c r="O1445" s="269"/>
      <c r="P1445" s="269"/>
      <c r="Q1445" s="269" t="s">
        <v>1476</v>
      </c>
      <c r="R1445" s="269"/>
      <c r="S1445" s="269"/>
      <c r="T1445" s="269"/>
      <c r="U1445" s="269"/>
      <c r="V1445" s="269"/>
      <c r="W1445" s="269"/>
      <c r="X1445" s="269"/>
      <c r="Y1445" s="269"/>
      <c r="Z1445" s="269"/>
      <c r="AA1445" s="269"/>
      <c r="AB1445" s="269"/>
      <c r="AC1445" s="267"/>
      <c r="AD1445" s="274"/>
      <c r="AF1445"/>
      <c r="AG1445"/>
      <c r="AH1445"/>
      <c r="AI1445"/>
    </row>
    <row r="1446" spans="1:35" ht="15" customHeight="1" x14ac:dyDescent="0.25">
      <c r="A1446" s="263" t="s">
        <v>9</v>
      </c>
      <c r="B1446" s="261" t="s">
        <v>618</v>
      </c>
      <c r="C1446" s="146">
        <v>18</v>
      </c>
      <c r="D1446" s="307" t="s">
        <v>660</v>
      </c>
      <c r="E1446" s="73" t="s">
        <v>786</v>
      </c>
      <c r="F1446" s="29" t="str">
        <f>IFERROR(CONCATENATE(VLOOKUP(G1446,'LOOK-UP TABLES'!$E$9:$J$101,5,FALSE),C1446,D1446,VLOOKUP(G1446,'LOOK-UP TABLES'!$E$9:$J$101,6,FALSE),E1446),"")</f>
        <v>I_1802-00</v>
      </c>
      <c r="G1446" s="74" t="s">
        <v>1432</v>
      </c>
      <c r="H1446" s="26" t="str">
        <f>IFERROR(VLOOKUP(G1446,'LOOK-UP TABLES'!$E$9:$J$101,2,FALSE),"")</f>
        <v>DI</v>
      </c>
      <c r="I1446" s="29" t="str">
        <f>IFERROR(VLOOKUP(G1446,'LOOK-UP TABLES'!$E$9:$J$101,3,FALSE),"")</f>
        <v>24VDC</v>
      </c>
      <c r="J1446" s="75" t="s">
        <v>1477</v>
      </c>
      <c r="K1446" s="511" t="str">
        <f>IF(J1446&lt;&gt;"",CONCATENATE(J1446,L1446),"SPARE")</f>
        <v>SL3-SP2-ZLS4</v>
      </c>
      <c r="L1446" s="76"/>
      <c r="M1446" s="143" t="str">
        <f>IF($J1446&lt;&gt;"",IF(VLOOKUP($J1446,INSTRUMENT_LIST!$L$10:$R$716,3,FALSE)=0,"",VLOOKUP($J1446,INSTRUMENT_LIST!$L$10:$R$716,3,FALSE)),"")</f>
        <v>Shiploader 3</v>
      </c>
      <c r="N1446" s="143" t="str">
        <f>IF($J1446&lt;&gt;"",IF(VLOOKUP($J1446,INSTRUMENT_LIST!$L$10:$R$716,4,FALSE)=0,"",VLOOKUP($J1446,INSTRUMENT_LIST!$L$10:$R$716,4,FALSE)),"")&amp;" "&amp;IF($J1446&lt;&gt;"",IF(VLOOKUP($J1446,INSTRUMENT_LIST!$L$10:$R$716,5,FALSE)=0,"",SUBSTITUTE(VLOOKUP($J1446,INSTRUMENT_LIST!$L$10:$R$716,5,FALSE),"LOCAL CONTROL STATION","LCS")),"")</f>
        <v>Potash Spout Chute</v>
      </c>
      <c r="O1446" s="143" t="str">
        <f>IF($J1446&lt;&gt;"",IF(VLOOKUP($J1446,INSTRUMENT_LIST!$L$10:$R$716,6,FALSE)=0,"",VLOOKUP($J1446,INSTRUMENT_LIST!$L$10:$R$716,6,FALSE)),"")</f>
        <v>Fully Retracted</v>
      </c>
      <c r="P1446" s="143" t="str">
        <f>IF($J1446&lt;&gt;"",IF(VLOOKUP($J1446,INSTRUMENT_LIST!$L$10:$R$716,7,FALSE)=0,"",VLOOKUP($J1446,INSTRUMENT_LIST!$L$10:$R$716,7,FALSE)),"")</f>
        <v>Cam Switch (Winch High)</v>
      </c>
      <c r="Q1446" s="143" t="str">
        <f>CONCATENATE(M1446,IF(M1446&lt;&gt;""," ",""),N1446,IF(N1446&lt;&gt;""," ",""),O1446,IF(O1446&lt;&gt;""," ",""),P1446,IF(P1446&lt;&gt;""," ",""))</f>
        <v xml:space="preserve">Shiploader 3 Potash Spout Chute Fully Retracted Cam Switch (Winch High) </v>
      </c>
      <c r="R1446" s="161"/>
      <c r="S1446" s="161"/>
      <c r="T1446" s="161"/>
      <c r="U1446" s="161"/>
      <c r="V1446" s="161"/>
      <c r="W1446" s="161"/>
      <c r="X1446" s="161"/>
      <c r="Y1446" s="161"/>
      <c r="Z1446" s="161"/>
      <c r="AA1446" s="161"/>
      <c r="AB1446" s="68" t="str">
        <f>IF((OR(H1446="AI",H1446="AO")),CONCATENATE(H1446,"_",C1446,D1446,"_CH[",E1446,"]"),CONCATENATE(H1446,"_",C1446,D1446,".",E1446))</f>
        <v>DI_1802.00</v>
      </c>
      <c r="AC1446" s="75"/>
      <c r="AD1446" s="75"/>
      <c r="AE1446" s="38" t="str">
        <f>B1446</f>
        <v>SL3-SP2-RCP1</v>
      </c>
      <c r="AF1446"/>
      <c r="AG1446"/>
      <c r="AH1446"/>
      <c r="AI1446"/>
    </row>
    <row r="1447" spans="1:35" ht="15" customHeight="1" x14ac:dyDescent="0.25">
      <c r="A1447" s="263" t="s">
        <v>9</v>
      </c>
      <c r="B1447" s="261" t="str">
        <f t="shared" ref="B1447:D1449" si="513">B1446</f>
        <v>SL3-SP2-RCP1</v>
      </c>
      <c r="C1447" s="146">
        <f t="shared" si="513"/>
        <v>18</v>
      </c>
      <c r="D1447" s="73" t="str">
        <f t="shared" si="513"/>
        <v>02</v>
      </c>
      <c r="E1447" s="73" t="s">
        <v>645</v>
      </c>
      <c r="F1447" s="29" t="str">
        <f>IFERROR(CONCATENATE(VLOOKUP(G1447,'LOOK-UP TABLES'!$E$9:$J$101,5,FALSE),C1447,D1447,VLOOKUP(G1447,'LOOK-UP TABLES'!$E$9:$J$101,6,FALSE),E1447),"")</f>
        <v>I_1802-01</v>
      </c>
      <c r="G1447" s="74" t="s">
        <v>1432</v>
      </c>
      <c r="H1447" s="26" t="str">
        <f>IFERROR(VLOOKUP(G1447,'LOOK-UP TABLES'!$E$9:$J$101,2,FALSE),"")</f>
        <v>DI</v>
      </c>
      <c r="I1447" s="29" t="str">
        <f>IFERROR(VLOOKUP(G1447,'LOOK-UP TABLES'!$E$9:$J$101,3,FALSE),"")</f>
        <v>24VDC</v>
      </c>
      <c r="J1447" s="75" t="s">
        <v>1478</v>
      </c>
      <c r="K1447" s="511" t="str">
        <f>IF(J1447&lt;&gt;"",CONCATENATE(J1447,L1447),"SPARE")</f>
        <v>SL3-SP2-ZLS5</v>
      </c>
      <c r="L1447" s="76"/>
      <c r="M1447" s="143" t="str">
        <f>IF($J1447&lt;&gt;"",IF(VLOOKUP($J1447,INSTRUMENT_LIST!$L$10:$R$716,3,FALSE)=0,"",VLOOKUP($J1447,INSTRUMENT_LIST!$L$10:$R$716,3,FALSE)),"")</f>
        <v>Shiploader 3</v>
      </c>
      <c r="N1447" s="143" t="str">
        <f>IF($J1447&lt;&gt;"",IF(VLOOKUP($J1447,INSTRUMENT_LIST!$L$10:$R$716,4,FALSE)=0,"",VLOOKUP($J1447,INSTRUMENT_LIST!$L$10:$R$716,4,FALSE)),"")&amp;" "&amp;IF($J1447&lt;&gt;"",IF(VLOOKUP($J1447,INSTRUMENT_LIST!$L$10:$R$716,5,FALSE)=0,"",SUBSTITUTE(VLOOKUP($J1447,INSTRUMENT_LIST!$L$10:$R$716,5,FALSE),"LOCAL CONTROL STATION","LCS")),"")</f>
        <v>Potash Spout Chute</v>
      </c>
      <c r="O1447" s="143" t="str">
        <f>IF($J1447&lt;&gt;"",IF(VLOOKUP($J1447,INSTRUMENT_LIST!$L$10:$R$716,6,FALSE)=0,"",VLOOKUP($J1447,INSTRUMENT_LIST!$L$10:$R$716,6,FALSE)),"")</f>
        <v>Fully Extended</v>
      </c>
      <c r="P1447" s="143" t="str">
        <f>IF($J1447&lt;&gt;"",IF(VLOOKUP($J1447,INSTRUMENT_LIST!$L$10:$R$716,7,FALSE)=0,"",VLOOKUP($J1447,INSTRUMENT_LIST!$L$10:$R$716,7,FALSE)),"")</f>
        <v>Cam Switch (Winch Low)</v>
      </c>
      <c r="Q1447" s="143" t="str">
        <f>CONCATENATE(M1447,IF(M1447&lt;&gt;""," ",""),N1447,IF(N1447&lt;&gt;""," ",""),O1447,IF(O1447&lt;&gt;""," ",""),P1447,IF(P1447&lt;&gt;""," ",""))</f>
        <v xml:space="preserve">Shiploader 3 Potash Spout Chute Fully Extended Cam Switch (Winch Low) </v>
      </c>
      <c r="R1447" s="161"/>
      <c r="S1447" s="161"/>
      <c r="T1447" s="161"/>
      <c r="U1447" s="161"/>
      <c r="V1447" s="161"/>
      <c r="W1447" s="161"/>
      <c r="X1447" s="161"/>
      <c r="Y1447" s="161"/>
      <c r="Z1447" s="161"/>
      <c r="AA1447" s="161"/>
      <c r="AB1447" s="68" t="str">
        <f>IF((OR(H1447="AI",H1447="AO")),CONCATENATE(H1447,"_",C1447,D1447,"_CH[",E1447,"]"),CONCATENATE(H1447,"_",C1447,D1447,".",E1447))</f>
        <v>DI_1802.01</v>
      </c>
      <c r="AC1447" s="75"/>
      <c r="AD1447" s="75"/>
      <c r="AE1447" s="38" t="str">
        <f>B1447</f>
        <v>SL3-SP2-RCP1</v>
      </c>
      <c r="AF1447"/>
      <c r="AG1447"/>
      <c r="AH1447"/>
      <c r="AI1447"/>
    </row>
    <row r="1448" spans="1:35" ht="15" customHeight="1" x14ac:dyDescent="0.25">
      <c r="A1448" s="263" t="s">
        <v>9</v>
      </c>
      <c r="B1448" s="261" t="str">
        <f t="shared" si="513"/>
        <v>SL3-SP2-RCP1</v>
      </c>
      <c r="C1448" s="146">
        <f t="shared" si="513"/>
        <v>18</v>
      </c>
      <c r="D1448" s="73" t="str">
        <f t="shared" si="513"/>
        <v>02</v>
      </c>
      <c r="E1448" s="73" t="s">
        <v>660</v>
      </c>
      <c r="F1448" s="29" t="str">
        <f>IFERROR(CONCATENATE(VLOOKUP(G1448,'LOOK-UP TABLES'!$E$9:$J$101,5,FALSE),C1448,D1448,VLOOKUP(G1448,'LOOK-UP TABLES'!$E$9:$J$101,6,FALSE),E1448),"")</f>
        <v>I_1802-02</v>
      </c>
      <c r="G1448" s="74" t="s">
        <v>1432</v>
      </c>
      <c r="H1448" s="26" t="str">
        <f>IFERROR(VLOOKUP(G1448,'LOOK-UP TABLES'!$E$9:$J$101,2,FALSE),"")</f>
        <v>DI</v>
      </c>
      <c r="I1448" s="29" t="str">
        <f>IFERROR(VLOOKUP(G1448,'LOOK-UP TABLES'!$E$9:$J$101,3,FALSE),"")</f>
        <v>24VDC</v>
      </c>
      <c r="J1448" s="21" t="s">
        <v>1479</v>
      </c>
      <c r="K1448" s="511" t="str">
        <f>IF(J1448&lt;&gt;"",CONCATENATE(J1448,L1448),"SPARE")</f>
        <v>SL3-SP2-ZLS6</v>
      </c>
      <c r="L1448" s="76"/>
      <c r="M1448" s="143" t="str">
        <f>IF($J1448&lt;&gt;"",IF(VLOOKUP($J1448,INSTRUMENT_LIST!$L$10:$R$716,3,FALSE)=0,"",VLOOKUP($J1448,INSTRUMENT_LIST!$L$10:$R$716,3,FALSE)),"")</f>
        <v>Shiploader 3</v>
      </c>
      <c r="N1448" s="143" t="str">
        <f>IF($J1448&lt;&gt;"",IF(VLOOKUP($J1448,INSTRUMENT_LIST!$L$10:$R$716,4,FALSE)=0,"",VLOOKUP($J1448,INSTRUMENT_LIST!$L$10:$R$716,4,FALSE)),"")&amp;" "&amp;IF($J1448&lt;&gt;"",IF(VLOOKUP($J1448,INSTRUMENT_LIST!$L$10:$R$716,5,FALSE)=0,"",SUBSTITUTE(VLOOKUP($J1448,INSTRUMENT_LIST!$L$10:$R$716,5,FALSE),"LOCAL CONTROL STATION","LCS")),"")</f>
        <v>Potash Spout Winch</v>
      </c>
      <c r="O1448" s="143" t="str">
        <f>IF($J1448&lt;&gt;"",IF(VLOOKUP($J1448,INSTRUMENT_LIST!$L$10:$R$716,6,FALSE)=0,"",VLOOKUP($J1448,INSTRUMENT_LIST!$L$10:$R$716,6,FALSE)),"")</f>
        <v>Ultimate High</v>
      </c>
      <c r="P1448" s="143" t="str">
        <f>IF($J1448&lt;&gt;"",IF(VLOOKUP($J1448,INSTRUMENT_LIST!$L$10:$R$716,7,FALSE)=0,"",VLOOKUP($J1448,INSTRUMENT_LIST!$L$10:$R$716,7,FALSE)),"")</f>
        <v>Lever Position Switch</v>
      </c>
      <c r="Q1448" s="143" t="str">
        <f>CONCATENATE(M1448,IF(M1448&lt;&gt;""," ",""),N1448,IF(N1448&lt;&gt;""," ",""),O1448,IF(O1448&lt;&gt;""," ",""),P1448,IF(P1448&lt;&gt;""," ",""))</f>
        <v xml:space="preserve">Shiploader 3 Potash Spout Winch Ultimate High Lever Position Switch </v>
      </c>
      <c r="R1448" s="161"/>
      <c r="S1448" s="161"/>
      <c r="T1448" s="161"/>
      <c r="U1448" s="161"/>
      <c r="V1448" s="161"/>
      <c r="W1448" s="161"/>
      <c r="X1448" s="161"/>
      <c r="Y1448" s="161"/>
      <c r="Z1448" s="161"/>
      <c r="AA1448" s="161"/>
      <c r="AB1448" s="68" t="str">
        <f>IF((OR(H1448="AI",H1448="AO")),CONCATENATE(H1448,"_",C1448,D1448,"_CH[",E1448,"]"),CONCATENATE(H1448,"_",C1448,D1448,".",E1448))</f>
        <v>DI_1802.02</v>
      </c>
      <c r="AC1448" s="75"/>
      <c r="AD1448" s="75"/>
      <c r="AE1448" s="38" t="str">
        <f>B1448</f>
        <v>SL3-SP2-RCP1</v>
      </c>
      <c r="AF1448"/>
      <c r="AG1448"/>
      <c r="AH1448"/>
      <c r="AI1448"/>
    </row>
    <row r="1449" spans="1:35" ht="15" customHeight="1" x14ac:dyDescent="0.25">
      <c r="A1449" s="263" t="s">
        <v>9</v>
      </c>
      <c r="B1449" s="261" t="str">
        <f t="shared" si="513"/>
        <v>SL3-SP2-RCP1</v>
      </c>
      <c r="C1449" s="146">
        <f t="shared" si="513"/>
        <v>18</v>
      </c>
      <c r="D1449" s="73" t="str">
        <f t="shared" si="513"/>
        <v>02</v>
      </c>
      <c r="E1449" s="73" t="s">
        <v>661</v>
      </c>
      <c r="F1449" s="29" t="str">
        <f>IFERROR(CONCATENATE(VLOOKUP(G1449,'LOOK-UP TABLES'!$E$9:$J$101,5,FALSE),C1449,D1449,VLOOKUP(G1449,'LOOK-UP TABLES'!$E$9:$J$101,6,FALSE),E1449),"")</f>
        <v>I_1802-03</v>
      </c>
      <c r="G1449" s="74" t="s">
        <v>1432</v>
      </c>
      <c r="H1449" s="26" t="str">
        <f>IFERROR(VLOOKUP(G1449,'LOOK-UP TABLES'!$E$9:$J$101,2,FALSE),"")</f>
        <v>DI</v>
      </c>
      <c r="I1449" s="29" t="str">
        <f>IFERROR(VLOOKUP(G1449,'LOOK-UP TABLES'!$E$9:$J$101,3,FALSE),"")</f>
        <v>24VDC</v>
      </c>
      <c r="J1449" s="21" t="s">
        <v>1480</v>
      </c>
      <c r="K1449" s="511" t="str">
        <f>IF(J1449&lt;&gt;"",CONCATENATE(J1449,L1449),"SPARE")</f>
        <v>SL3-SP2-ZLS7</v>
      </c>
      <c r="L1449" s="76"/>
      <c r="M1449" s="143" t="str">
        <f>IF($J1449&lt;&gt;"",IF(VLOOKUP($J1449,INSTRUMENT_LIST!$L$10:$R$716,3,FALSE)=0,"",VLOOKUP($J1449,INSTRUMENT_LIST!$L$10:$R$716,3,FALSE)),"")</f>
        <v>Shiploader 3</v>
      </c>
      <c r="N1449" s="143" t="str">
        <f>IF($J1449&lt;&gt;"",IF(VLOOKUP($J1449,INSTRUMENT_LIST!$L$10:$R$716,4,FALSE)=0,"",VLOOKUP($J1449,INSTRUMENT_LIST!$L$10:$R$716,4,FALSE)),"")&amp;" "&amp;IF($J1449&lt;&gt;"",IF(VLOOKUP($J1449,INSTRUMENT_LIST!$L$10:$R$716,5,FALSE)=0,"",SUBSTITUTE(VLOOKUP($J1449,INSTRUMENT_LIST!$L$10:$R$716,5,FALSE),"LOCAL CONTROL STATION","LCS")),"")</f>
        <v>Potash Spout Slack Rope</v>
      </c>
      <c r="O1449" s="143" t="str">
        <f>IF($J1449&lt;&gt;"",IF(VLOOKUP($J1449,INSTRUMENT_LIST!$L$10:$R$716,6,FALSE)=0,"",VLOOKUP($J1449,INSTRUMENT_LIST!$L$10:$R$716,6,FALSE)),"")</f>
        <v/>
      </c>
      <c r="P1449" s="143" t="str">
        <f>IF($J1449&lt;&gt;"",IF(VLOOKUP($J1449,INSTRUMENT_LIST!$L$10:$R$716,7,FALSE)=0,"",VLOOKUP($J1449,INSTRUMENT_LIST!$L$10:$R$716,7,FALSE)),"")</f>
        <v>Limit Switch</v>
      </c>
      <c r="Q1449" s="143" t="str">
        <f>CONCATENATE(M1449,IF(M1449&lt;&gt;""," ",""),N1449,IF(N1449&lt;&gt;""," ",""),O1449,IF(O1449&lt;&gt;""," ",""),P1449,IF(P1449&lt;&gt;""," ",""))</f>
        <v xml:space="preserve">Shiploader 3 Potash Spout Slack Rope Limit Switch </v>
      </c>
      <c r="R1449" s="161"/>
      <c r="S1449" s="161"/>
      <c r="T1449" s="161"/>
      <c r="U1449" s="161"/>
      <c r="V1449" s="161"/>
      <c r="W1449" s="161"/>
      <c r="X1449" s="161"/>
      <c r="Y1449" s="161"/>
      <c r="Z1449" s="161"/>
      <c r="AA1449" s="161"/>
      <c r="AB1449" s="68" t="str">
        <f>IF((OR(H1449="AI",H1449="AO")),CONCATENATE(H1449,"_",C1449,D1449,"_CH[",E1449,"]"),CONCATENATE(H1449,"_",C1449,D1449,".",E1449))</f>
        <v>DI_1802.03</v>
      </c>
      <c r="AC1449" s="75"/>
      <c r="AD1449" s="75"/>
      <c r="AE1449" s="38" t="str">
        <f>B1449</f>
        <v>SL3-SP2-RCP1</v>
      </c>
      <c r="AF1449"/>
      <c r="AG1449"/>
      <c r="AH1449"/>
      <c r="AI1449"/>
    </row>
    <row r="1450" spans="1:35" ht="15" customHeight="1" x14ac:dyDescent="0.25">
      <c r="A1450" s="320"/>
      <c r="D1450"/>
      <c r="E1450"/>
      <c r="F1450"/>
      <c r="G1450"/>
      <c r="H1450"/>
      <c r="I1450"/>
      <c r="J1450" s="336"/>
      <c r="K1450" s="30"/>
      <c r="L1450" s="3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 s="30"/>
      <c r="AD1450" s="30"/>
      <c r="AF1450"/>
      <c r="AG1450"/>
      <c r="AH1450"/>
      <c r="AI1450"/>
    </row>
    <row r="1451" spans="1:35" ht="15" customHeight="1" x14ac:dyDescent="0.25">
      <c r="A1451" s="263" t="s">
        <v>9</v>
      </c>
      <c r="B1451" s="261" t="s">
        <v>618</v>
      </c>
      <c r="C1451" s="146">
        <v>18</v>
      </c>
      <c r="D1451" s="307" t="s">
        <v>661</v>
      </c>
      <c r="E1451" s="73" t="s">
        <v>786</v>
      </c>
      <c r="F1451" s="29" t="str">
        <f>IFERROR(CONCATENATE(VLOOKUP(G1451,'LOOK-UP TABLES'!$E$9:$J$101,5,FALSE),C1451,D1451,VLOOKUP(G1451,'LOOK-UP TABLES'!$E$9:$J$101,6,FALSE),E1451),"")</f>
        <v>I_1803-00</v>
      </c>
      <c r="G1451" s="74" t="s">
        <v>1432</v>
      </c>
      <c r="H1451" s="26" t="str">
        <f>IFERROR(VLOOKUP(G1451,'LOOK-UP TABLES'!$E$9:$J$101,2,FALSE),"")</f>
        <v>DI</v>
      </c>
      <c r="I1451" s="29" t="str">
        <f>IFERROR(VLOOKUP(G1451,'LOOK-UP TABLES'!$E$9:$J$101,3,FALSE),"")</f>
        <v>24VDC</v>
      </c>
      <c r="J1451" s="75" t="s">
        <v>1481</v>
      </c>
      <c r="K1451" s="511" t="str">
        <f>IF(J1451&lt;&gt;"",CONCATENATE(J1451,L1451),"SPARE")</f>
        <v>SL3-SP2-ZLS8,9</v>
      </c>
      <c r="L1451" s="76"/>
      <c r="M1451" s="143" t="s">
        <v>61</v>
      </c>
      <c r="N1451" s="143" t="s">
        <v>1473</v>
      </c>
      <c r="O1451" s="143" t="s">
        <v>628</v>
      </c>
      <c r="P1451" s="143" t="s">
        <v>1482</v>
      </c>
      <c r="Q1451" s="143" t="str">
        <f>CONCATENATE(M1451,IF(M1451&lt;&gt;""," ",""),N1451,IF(N1451&lt;&gt;""," ",""),O1451,IF(O1451&lt;&gt;""," ",""),P1451,IF(P1451&lt;&gt;""," ",""))</f>
        <v xml:space="preserve">Shiploader 3 Potash Spout Carrier Collision Detection Tilt Switches  </v>
      </c>
      <c r="R1451" s="161"/>
      <c r="S1451" s="161"/>
      <c r="T1451" s="161"/>
      <c r="U1451" s="161"/>
      <c r="V1451" s="161"/>
      <c r="W1451" s="161"/>
      <c r="X1451" s="161"/>
      <c r="Y1451" s="161"/>
      <c r="Z1451" s="161"/>
      <c r="AA1451" s="161"/>
      <c r="AB1451" s="68" t="str">
        <f>IF((OR(H1451="AI",H1451="AO")),CONCATENATE(H1451,"_",C1451,D1451,"_CH[",E1451,"]"),CONCATENATE(H1451,"_",C1451,D1451,".",E1451))</f>
        <v>DI_1803.00</v>
      </c>
      <c r="AC1451" s="75"/>
      <c r="AD1451" s="75"/>
      <c r="AE1451" s="38" t="str">
        <f>B1451</f>
        <v>SL3-SP2-RCP1</v>
      </c>
      <c r="AF1451"/>
      <c r="AG1451"/>
      <c r="AH1451"/>
      <c r="AI1451"/>
    </row>
    <row r="1452" spans="1:35" ht="15" customHeight="1" x14ac:dyDescent="0.25">
      <c r="A1452" s="263" t="s">
        <v>9</v>
      </c>
      <c r="B1452" s="261" t="str">
        <f t="shared" ref="B1452:D1454" si="514">B1451</f>
        <v>SL3-SP2-RCP1</v>
      </c>
      <c r="C1452" s="146">
        <f t="shared" si="514"/>
        <v>18</v>
      </c>
      <c r="D1452" s="73" t="str">
        <f t="shared" si="514"/>
        <v>03</v>
      </c>
      <c r="E1452" s="73" t="s">
        <v>645</v>
      </c>
      <c r="F1452" s="29" t="str">
        <f>IFERROR(CONCATENATE(VLOOKUP(G1452,'LOOK-UP TABLES'!$E$9:$J$101,5,FALSE),C1452,D1452,VLOOKUP(G1452,'LOOK-UP TABLES'!$E$9:$J$101,6,FALSE),E1452),"")</f>
        <v>I_1803-01</v>
      </c>
      <c r="G1452" s="74" t="s">
        <v>1432</v>
      </c>
      <c r="H1452" s="26" t="str">
        <f>IFERROR(VLOOKUP(G1452,'LOOK-UP TABLES'!$E$9:$J$101,2,FALSE),"")</f>
        <v>DI</v>
      </c>
      <c r="I1452" s="29" t="str">
        <f>IFERROR(VLOOKUP(G1452,'LOOK-UP TABLES'!$E$9:$J$101,3,FALSE),"")</f>
        <v>24VDC</v>
      </c>
      <c r="J1452" s="21" t="s">
        <v>1483</v>
      </c>
      <c r="K1452" s="511" t="str">
        <f>IF(J1452&lt;&gt;"",CONCATENATE(J1452,L1452),"SPARE")</f>
        <v>SL3-SP2-WE1,2,3-A</v>
      </c>
      <c r="L1452" s="76" t="s">
        <v>1484</v>
      </c>
      <c r="M1452" s="143" t="s">
        <v>61</v>
      </c>
      <c r="N1452" s="143" t="s">
        <v>1485</v>
      </c>
      <c r="O1452" s="143" t="s">
        <v>1486</v>
      </c>
      <c r="P1452" s="143" t="s">
        <v>1487</v>
      </c>
      <c r="Q1452" s="143" t="str">
        <f>CONCATENATE(M1452,IF(M1452&lt;&gt;""," ",""),N1452,IF(N1452&lt;&gt;""," ",""),O1452,IF(O1452&lt;&gt;""," ",""),P1452,IF(P1452&lt;&gt;""," ",""))</f>
        <v xml:space="preserve">Shiploader 3 Potash Spout Cascade Cones Strop 1, 2, 3 Chute Overweight Alarm </v>
      </c>
      <c r="R1452" s="161"/>
      <c r="S1452" s="161"/>
      <c r="T1452" s="161"/>
      <c r="U1452" s="161"/>
      <c r="V1452" s="161"/>
      <c r="W1452" s="161"/>
      <c r="X1452" s="161"/>
      <c r="Y1452" s="161"/>
      <c r="Z1452" s="161"/>
      <c r="AA1452" s="161"/>
      <c r="AB1452" s="68" t="str">
        <f>IF((OR(H1452="AI",H1452="AO")),CONCATENATE(H1452,"_",C1452,D1452,"_CH[",E1452,"]"),CONCATENATE(H1452,"_",C1452,D1452,".",E1452))</f>
        <v>DI_1803.01</v>
      </c>
      <c r="AC1452" s="75"/>
      <c r="AD1452" s="75"/>
      <c r="AE1452" s="38" t="str">
        <f>B1452</f>
        <v>SL3-SP2-RCP1</v>
      </c>
      <c r="AF1452"/>
      <c r="AG1452"/>
      <c r="AH1452"/>
      <c r="AI1452"/>
    </row>
    <row r="1453" spans="1:35" ht="15" customHeight="1" x14ac:dyDescent="0.25">
      <c r="A1453" s="263" t="s">
        <v>9</v>
      </c>
      <c r="B1453" s="261" t="str">
        <f t="shared" si="514"/>
        <v>SL3-SP2-RCP1</v>
      </c>
      <c r="C1453" s="146">
        <f t="shared" si="514"/>
        <v>18</v>
      </c>
      <c r="D1453" s="73" t="str">
        <f t="shared" si="514"/>
        <v>03</v>
      </c>
      <c r="E1453" s="73" t="s">
        <v>660</v>
      </c>
      <c r="F1453" s="29" t="str">
        <f>IFERROR(CONCATENATE(VLOOKUP(G1453,'LOOK-UP TABLES'!$E$9:$J$101,5,FALSE),C1453,D1453,VLOOKUP(G1453,'LOOK-UP TABLES'!$E$9:$J$101,6,FALSE),E1453),"")</f>
        <v>I_1803-02</v>
      </c>
      <c r="G1453" s="74" t="s">
        <v>1432</v>
      </c>
      <c r="H1453" s="26" t="str">
        <f>IFERROR(VLOOKUP(G1453,'LOOK-UP TABLES'!$E$9:$J$101,2,FALSE),"")</f>
        <v>DI</v>
      </c>
      <c r="I1453" s="29" t="str">
        <f>IFERROR(VLOOKUP(G1453,'LOOK-UP TABLES'!$E$9:$J$101,3,FALSE),"")</f>
        <v>24VDC</v>
      </c>
      <c r="J1453" s="21" t="s">
        <v>1483</v>
      </c>
      <c r="K1453" s="511" t="str">
        <f>IF(J1453&lt;&gt;"",CONCATENATE(J1453,L1453),"SPARE")</f>
        <v>SL3-SP2-WE1,2,3-B</v>
      </c>
      <c r="L1453" s="76" t="s">
        <v>1488</v>
      </c>
      <c r="M1453" s="143" t="s">
        <v>61</v>
      </c>
      <c r="N1453" s="143" t="s">
        <v>1485</v>
      </c>
      <c r="O1453" s="143" t="s">
        <v>1489</v>
      </c>
      <c r="P1453" s="143" t="s">
        <v>1487</v>
      </c>
      <c r="Q1453" s="143" t="str">
        <f>CONCATENATE(M1453,IF(M1453&lt;&gt;""," ",""),N1453,IF(N1453&lt;&gt;""," ",""),O1453,IF(O1453&lt;&gt;""," ",""),P1453,IF(P1453&lt;&gt;""," ",""))</f>
        <v xml:space="preserve">Shiploader 3 Potash Spout Cascade Cones Strop 1, 2, 3 Load Cell System Fault Alarm </v>
      </c>
      <c r="R1453" s="161"/>
      <c r="S1453" s="161"/>
      <c r="T1453" s="161"/>
      <c r="U1453" s="161"/>
      <c r="V1453" s="161"/>
      <c r="W1453" s="161"/>
      <c r="X1453" s="161"/>
      <c r="Y1453" s="161"/>
      <c r="Z1453" s="161"/>
      <c r="AA1453" s="161"/>
      <c r="AB1453" s="68" t="str">
        <f>IF((OR(H1453="AI",H1453="AO")),CONCATENATE(H1453,"_",C1453,D1453,"_CH[",E1453,"]"),CONCATENATE(H1453,"_",C1453,D1453,".",E1453))</f>
        <v>DI_1803.02</v>
      </c>
      <c r="AC1453" s="75"/>
      <c r="AD1453" s="75"/>
      <c r="AE1453" s="38" t="str">
        <f>B1453</f>
        <v>SL3-SP2-RCP1</v>
      </c>
      <c r="AF1453"/>
      <c r="AG1453"/>
      <c r="AH1453"/>
      <c r="AI1453"/>
    </row>
    <row r="1454" spans="1:35" ht="15" customHeight="1" x14ac:dyDescent="0.25">
      <c r="A1454" s="263" t="s">
        <v>9</v>
      </c>
      <c r="B1454" s="261" t="str">
        <f t="shared" si="514"/>
        <v>SL3-SP2-RCP1</v>
      </c>
      <c r="C1454" s="146">
        <f t="shared" si="514"/>
        <v>18</v>
      </c>
      <c r="D1454" s="73" t="str">
        <f t="shared" si="514"/>
        <v>03</v>
      </c>
      <c r="E1454" s="73" t="s">
        <v>661</v>
      </c>
      <c r="F1454" s="29" t="str">
        <f>IFERROR(CONCATENATE(VLOOKUP(G1454,'LOOK-UP TABLES'!$E$9:$J$101,5,FALSE),C1454,D1454,VLOOKUP(G1454,'LOOK-UP TABLES'!$E$9:$J$101,6,FALSE),E1454),"")</f>
        <v>I_1803-03</v>
      </c>
      <c r="G1454" s="74" t="s">
        <v>1432</v>
      </c>
      <c r="H1454" s="26" t="str">
        <f>IFERROR(VLOOKUP(G1454,'LOOK-UP TABLES'!$E$9:$J$101,2,FALSE),"")</f>
        <v>DI</v>
      </c>
      <c r="I1454" s="29" t="str">
        <f>IFERROR(VLOOKUP(G1454,'LOOK-UP TABLES'!$E$9:$J$101,3,FALSE),"")</f>
        <v>24VDC</v>
      </c>
      <c r="J1454" s="21"/>
      <c r="K1454" s="75" t="str">
        <f>IF(J1454&lt;&gt;"",CONCATENATE(J1454,L1454),"SPARE")</f>
        <v>SPARE</v>
      </c>
      <c r="L1454" s="76"/>
      <c r="M1454" s="143" t="str">
        <f>IF($J1454&lt;&gt;"",IF(VLOOKUP($J1454,INSTRUMENT_LIST!$L$10:$R$716,3,FALSE)=0,"",VLOOKUP($J1454,INSTRUMENT_LIST!$L$10:$R$716,3,FALSE)),"")</f>
        <v/>
      </c>
      <c r="N1454" s="143" t="str">
        <f>IF($J1454&lt;&gt;"",IF(VLOOKUP($J1454,INSTRUMENT_LIST!$L$10:$R$716,4,FALSE)=0,"",VLOOKUP($J1454,INSTRUMENT_LIST!$L$10:$R$716,4,FALSE)),"")&amp;" "&amp;IF($J1454&lt;&gt;"",IF(VLOOKUP($J1454,INSTRUMENT_LIST!$L$10:$R$716,5,FALSE)=0,"",SUBSTITUTE(VLOOKUP($J1454,INSTRUMENT_LIST!$L$10:$R$716,5,FALSE),"LOCAL CONTROL STATION","LCS")),"")</f>
        <v xml:space="preserve"> </v>
      </c>
      <c r="O1454" s="143" t="str">
        <f>IF($J1454&lt;&gt;"",IF(VLOOKUP($J1454,INSTRUMENT_LIST!$L$10:$R$716,6,FALSE)=0,"",VLOOKUP($J1454,INSTRUMENT_LIST!$L$10:$R$716,6,FALSE)),"")</f>
        <v/>
      </c>
      <c r="P1454" s="143" t="str">
        <f>IF($J1454&lt;&gt;"",IF(VLOOKUP($J1454,INSTRUMENT_LIST!$L$10:$R$716,7,FALSE)=0,"",VLOOKUP($J1454,INSTRUMENT_LIST!$L$10:$R$716,7,FALSE)),"")</f>
        <v/>
      </c>
      <c r="Q1454" s="143" t="str">
        <f>CONCATENATE(M1454,IF(M1454&lt;&gt;""," ",""),N1454,IF(N1454&lt;&gt;""," ",""),O1454,IF(O1454&lt;&gt;""," ",""),P1454,IF(P1454&lt;&gt;""," ",""))</f>
        <v xml:space="preserve">  </v>
      </c>
      <c r="R1454" s="161"/>
      <c r="S1454" s="161"/>
      <c r="T1454" s="161"/>
      <c r="U1454" s="161"/>
      <c r="V1454" s="161"/>
      <c r="W1454" s="161"/>
      <c r="X1454" s="161"/>
      <c r="Y1454" s="161"/>
      <c r="Z1454" s="161"/>
      <c r="AA1454" s="161"/>
      <c r="AB1454" s="68" t="str">
        <f>IF((OR(H1454="AI",H1454="AO")),CONCATENATE(H1454,"_",C1454,D1454,"_CH[",E1454,"]"),CONCATENATE(H1454,"_",C1454,D1454,".",E1454))</f>
        <v>DI_1803.03</v>
      </c>
      <c r="AC1454" s="75"/>
      <c r="AD1454" s="75"/>
      <c r="AE1454" s="38" t="str">
        <f>B1454</f>
        <v>SL3-SP2-RCP1</v>
      </c>
      <c r="AF1454"/>
      <c r="AG1454"/>
      <c r="AH1454"/>
      <c r="AI1454"/>
    </row>
    <row r="1455" spans="1:35" ht="15" customHeight="1" x14ac:dyDescent="0.25">
      <c r="A1455" s="320"/>
      <c r="D1455"/>
      <c r="E1455"/>
      <c r="F1455"/>
      <c r="G1455"/>
      <c r="H1455"/>
      <c r="I1455"/>
      <c r="J1455" s="336"/>
      <c r="K1455" s="30"/>
      <c r="L1455" s="350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 s="30"/>
      <c r="AD1455" s="30"/>
      <c r="AF1455"/>
      <c r="AG1455"/>
      <c r="AH1455"/>
      <c r="AI1455"/>
    </row>
    <row r="1456" spans="1:35" ht="15" customHeight="1" x14ac:dyDescent="0.25">
      <c r="A1456" s="263" t="s">
        <v>9</v>
      </c>
      <c r="B1456" s="261" t="s">
        <v>618</v>
      </c>
      <c r="C1456" s="146">
        <v>18</v>
      </c>
      <c r="D1456" s="307" t="s">
        <v>676</v>
      </c>
      <c r="E1456" s="73" t="s">
        <v>786</v>
      </c>
      <c r="F1456" s="29" t="str">
        <f>IFERROR(CONCATENATE(VLOOKUP(G1456,'LOOK-UP TABLES'!$E$9:$J$101,5,FALSE),C1456,D1456,VLOOKUP(G1456,'LOOK-UP TABLES'!$E$9:$J$101,6,FALSE),E1456),"")</f>
        <v>I_1804-00</v>
      </c>
      <c r="G1456" s="74" t="s">
        <v>1432</v>
      </c>
      <c r="H1456" s="26" t="str">
        <f>IFERROR(VLOOKUP(G1456,'LOOK-UP TABLES'!$E$9:$J$101,2,FALSE),"")</f>
        <v>DI</v>
      </c>
      <c r="I1456" s="29" t="str">
        <f>IFERROR(VLOOKUP(G1456,'LOOK-UP TABLES'!$E$9:$J$101,3,FALSE),"")</f>
        <v>24VDC</v>
      </c>
      <c r="J1456" s="75"/>
      <c r="K1456" s="75" t="str">
        <f>IF(J1456&lt;&gt;"",CONCATENATE(J1456,L1456),"SPARE")</f>
        <v>SPARE</v>
      </c>
      <c r="L1456" s="76"/>
      <c r="M1456" s="143" t="str">
        <f>IF($J1456&lt;&gt;"",IF(VLOOKUP($J1456,INSTRUMENT_LIST!$L$10:$R$716,3,FALSE)=0,"",VLOOKUP($J1456,INSTRUMENT_LIST!$L$10:$R$716,3,FALSE)),"")</f>
        <v/>
      </c>
      <c r="N1456" s="143" t="str">
        <f>IF($J1456&lt;&gt;"",IF(VLOOKUP($J1456,INSTRUMENT_LIST!$L$10:$R$716,4,FALSE)=0,"",VLOOKUP($J1456,INSTRUMENT_LIST!$L$10:$R$716,4,FALSE)),"")&amp;" "&amp;IF($J1456&lt;&gt;"",IF(VLOOKUP($J1456,INSTRUMENT_LIST!$L$10:$R$716,5,FALSE)=0,"",SUBSTITUTE(VLOOKUP($J1456,INSTRUMENT_LIST!$L$10:$R$716,5,FALSE),"LOCAL CONTROL STATION","LCS")),"")</f>
        <v xml:space="preserve"> </v>
      </c>
      <c r="O1456" s="143" t="str">
        <f>IF($J1456&lt;&gt;"",IF(VLOOKUP($J1456,INSTRUMENT_LIST!$L$10:$R$716,6,FALSE)=0,"",VLOOKUP($J1456,INSTRUMENT_LIST!$L$10:$R$716,6,FALSE)),"")</f>
        <v/>
      </c>
      <c r="P1456" s="143" t="str">
        <f>IF($J1456&lt;&gt;"",IF(VLOOKUP($J1456,INSTRUMENT_LIST!$L$10:$R$716,7,FALSE)=0,"",VLOOKUP($J1456,INSTRUMENT_LIST!$L$10:$R$716,7,FALSE)),"")</f>
        <v/>
      </c>
      <c r="Q1456" s="143" t="str">
        <f>CONCATENATE(M1456,IF(M1456&lt;&gt;""," ",""),N1456,IF(N1456&lt;&gt;""," ",""),O1456,IF(O1456&lt;&gt;""," ",""),P1456,IF(P1456&lt;&gt;""," ",""))</f>
        <v xml:space="preserve">  </v>
      </c>
      <c r="R1456" s="161"/>
      <c r="S1456" s="161"/>
      <c r="T1456" s="161"/>
      <c r="U1456" s="161"/>
      <c r="V1456" s="161"/>
      <c r="W1456" s="161"/>
      <c r="X1456" s="161"/>
      <c r="Y1456" s="161"/>
      <c r="Z1456" s="161"/>
      <c r="AA1456" s="161"/>
      <c r="AB1456" s="68" t="str">
        <f>IF((OR(H1456="AI",H1456="AO")),CONCATENATE(H1456,"_",C1456,D1456,"_CH[",E1456,"]"),CONCATENATE(H1456,"_",C1456,D1456,".",E1456))</f>
        <v>DI_1804.00</v>
      </c>
      <c r="AC1456" s="75"/>
      <c r="AD1456" s="75"/>
      <c r="AE1456" s="38" t="str">
        <f>B1456</f>
        <v>SL3-SP2-RCP1</v>
      </c>
      <c r="AF1456"/>
      <c r="AG1456"/>
      <c r="AH1456"/>
      <c r="AI1456"/>
    </row>
    <row r="1457" spans="1:35" ht="15" customHeight="1" x14ac:dyDescent="0.25">
      <c r="A1457" s="263" t="s">
        <v>9</v>
      </c>
      <c r="B1457" s="261" t="str">
        <f t="shared" ref="B1457:D1459" si="515">B1456</f>
        <v>SL3-SP2-RCP1</v>
      </c>
      <c r="C1457" s="146">
        <f t="shared" si="515"/>
        <v>18</v>
      </c>
      <c r="D1457" s="73" t="str">
        <f t="shared" si="515"/>
        <v>04</v>
      </c>
      <c r="E1457" s="73" t="s">
        <v>645</v>
      </c>
      <c r="F1457" s="29" t="str">
        <f>IFERROR(CONCATENATE(VLOOKUP(G1457,'LOOK-UP TABLES'!$E$9:$J$101,5,FALSE),C1457,D1457,VLOOKUP(G1457,'LOOK-UP TABLES'!$E$9:$J$101,6,FALSE),E1457),"")</f>
        <v>I_1804-01</v>
      </c>
      <c r="G1457" s="74" t="s">
        <v>1432</v>
      </c>
      <c r="H1457" s="26" t="str">
        <f>IFERROR(VLOOKUP(G1457,'LOOK-UP TABLES'!$E$9:$J$101,2,FALSE),"")</f>
        <v>DI</v>
      </c>
      <c r="I1457" s="29" t="str">
        <f>IFERROR(VLOOKUP(G1457,'LOOK-UP TABLES'!$E$9:$J$101,3,FALSE),"")</f>
        <v>24VDC</v>
      </c>
      <c r="J1457" s="75"/>
      <c r="K1457" s="75" t="str">
        <f>IF(J1457&lt;&gt;"",CONCATENATE(J1457,L1457),"SPARE")</f>
        <v>SPARE</v>
      </c>
      <c r="L1457" s="76"/>
      <c r="M1457" s="143" t="str">
        <f>IF($J1457&lt;&gt;"",IF(VLOOKUP($J1457,INSTRUMENT_LIST!$L$10:$R$716,3,FALSE)=0,"",VLOOKUP($J1457,INSTRUMENT_LIST!$L$10:$R$716,3,FALSE)),"")</f>
        <v/>
      </c>
      <c r="N1457" s="143" t="str">
        <f>IF($J1457&lt;&gt;"",IF(VLOOKUP($J1457,INSTRUMENT_LIST!$L$10:$R$716,4,FALSE)=0,"",VLOOKUP($J1457,INSTRUMENT_LIST!$L$10:$R$716,4,FALSE)),"")&amp;" "&amp;IF($J1457&lt;&gt;"",IF(VLOOKUP($J1457,INSTRUMENT_LIST!$L$10:$R$716,5,FALSE)=0,"",SUBSTITUTE(VLOOKUP($J1457,INSTRUMENT_LIST!$L$10:$R$716,5,FALSE),"LOCAL CONTROL STATION","LCS")),"")</f>
        <v xml:space="preserve"> </v>
      </c>
      <c r="O1457" s="143" t="str">
        <f>IF($J1457&lt;&gt;"",IF(VLOOKUP($J1457,INSTRUMENT_LIST!$L$10:$R$716,6,FALSE)=0,"",VLOOKUP($J1457,INSTRUMENT_LIST!$L$10:$R$716,6,FALSE)),"")</f>
        <v/>
      </c>
      <c r="P1457" s="143" t="str">
        <f>IF($J1457&lt;&gt;"",IF(VLOOKUP($J1457,INSTRUMENT_LIST!$L$10:$R$716,7,FALSE)=0,"",VLOOKUP($J1457,INSTRUMENT_LIST!$L$10:$R$716,7,FALSE)),"")</f>
        <v/>
      </c>
      <c r="Q1457" s="143" t="str">
        <f>CONCATENATE(M1457,IF(M1457&lt;&gt;""," ",""),N1457,IF(N1457&lt;&gt;""," ",""),O1457,IF(O1457&lt;&gt;""," ",""),P1457,IF(P1457&lt;&gt;""," ",""))</f>
        <v xml:space="preserve">  </v>
      </c>
      <c r="R1457" s="161"/>
      <c r="S1457" s="161"/>
      <c r="T1457" s="161"/>
      <c r="U1457" s="161"/>
      <c r="V1457" s="161"/>
      <c r="W1457" s="161"/>
      <c r="X1457" s="161"/>
      <c r="Y1457" s="161"/>
      <c r="Z1457" s="161"/>
      <c r="AA1457" s="161"/>
      <c r="AB1457" s="68" t="str">
        <f>IF((OR(H1457="AI",H1457="AO")),CONCATENATE(H1457,"_",C1457,D1457,"_CH[",E1457,"]"),CONCATENATE(H1457,"_",C1457,D1457,".",E1457))</f>
        <v>DI_1804.01</v>
      </c>
      <c r="AC1457" s="75"/>
      <c r="AD1457" s="75"/>
      <c r="AE1457" s="38" t="str">
        <f>B1457</f>
        <v>SL3-SP2-RCP1</v>
      </c>
      <c r="AF1457"/>
      <c r="AG1457"/>
      <c r="AH1457"/>
      <c r="AI1457"/>
    </row>
    <row r="1458" spans="1:35" ht="15" customHeight="1" x14ac:dyDescent="0.25">
      <c r="A1458" s="263" t="s">
        <v>9</v>
      </c>
      <c r="B1458" s="261" t="str">
        <f t="shared" si="515"/>
        <v>SL3-SP2-RCP1</v>
      </c>
      <c r="C1458" s="146">
        <f t="shared" si="515"/>
        <v>18</v>
      </c>
      <c r="D1458" s="73" t="str">
        <f t="shared" si="515"/>
        <v>04</v>
      </c>
      <c r="E1458" s="73" t="s">
        <v>660</v>
      </c>
      <c r="F1458" s="29" t="str">
        <f>IFERROR(CONCATENATE(VLOOKUP(G1458,'LOOK-UP TABLES'!$E$9:$J$101,5,FALSE),C1458,D1458,VLOOKUP(G1458,'LOOK-UP TABLES'!$E$9:$J$101,6,FALSE),E1458),"")</f>
        <v>I_1804-02</v>
      </c>
      <c r="G1458" s="74" t="s">
        <v>1432</v>
      </c>
      <c r="H1458" s="26" t="str">
        <f>IFERROR(VLOOKUP(G1458,'LOOK-UP TABLES'!$E$9:$J$101,2,FALSE),"")</f>
        <v>DI</v>
      </c>
      <c r="I1458" s="29" t="str">
        <f>IFERROR(VLOOKUP(G1458,'LOOK-UP TABLES'!$E$9:$J$101,3,FALSE),"")</f>
        <v>24VDC</v>
      </c>
      <c r="J1458" s="21"/>
      <c r="K1458" s="75" t="str">
        <f>IF(J1458&lt;&gt;"",CONCATENATE(J1458,L1458),"SPARE")</f>
        <v>SPARE</v>
      </c>
      <c r="L1458" s="76"/>
      <c r="M1458" s="143" t="str">
        <f>IF($J1458&lt;&gt;"",IF(VLOOKUP($J1458,INSTRUMENT_LIST!$L$10:$R$716,3,FALSE)=0,"",VLOOKUP($J1458,INSTRUMENT_LIST!$L$10:$R$716,3,FALSE)),"")</f>
        <v/>
      </c>
      <c r="N1458" s="143" t="str">
        <f>IF($J1458&lt;&gt;"",IF(VLOOKUP($J1458,INSTRUMENT_LIST!$L$10:$R$716,4,FALSE)=0,"",VLOOKUP($J1458,INSTRUMENT_LIST!$L$10:$R$716,4,FALSE)),"")&amp;" "&amp;IF($J1458&lt;&gt;"",IF(VLOOKUP($J1458,INSTRUMENT_LIST!$L$10:$R$716,5,FALSE)=0,"",SUBSTITUTE(VLOOKUP($J1458,INSTRUMENT_LIST!$L$10:$R$716,5,FALSE),"LOCAL CONTROL STATION","LCS")),"")</f>
        <v xml:space="preserve"> </v>
      </c>
      <c r="O1458" s="143" t="str">
        <f>IF($J1458&lt;&gt;"",IF(VLOOKUP($J1458,INSTRUMENT_LIST!$L$10:$R$716,6,FALSE)=0,"",VLOOKUP($J1458,INSTRUMENT_LIST!$L$10:$R$716,6,FALSE)),"")</f>
        <v/>
      </c>
      <c r="P1458" s="143" t="str">
        <f>IF($J1458&lt;&gt;"",IF(VLOOKUP($J1458,INSTRUMENT_LIST!$L$10:$R$716,7,FALSE)=0,"",VLOOKUP($J1458,INSTRUMENT_LIST!$L$10:$R$716,7,FALSE)),"")</f>
        <v/>
      </c>
      <c r="Q1458" s="143" t="str">
        <f>CONCATENATE(M1458,IF(M1458&lt;&gt;""," ",""),N1458,IF(N1458&lt;&gt;""," ",""),O1458,IF(O1458&lt;&gt;""," ",""),P1458,IF(P1458&lt;&gt;""," ",""))</f>
        <v xml:space="preserve">  </v>
      </c>
      <c r="R1458" s="161"/>
      <c r="S1458" s="161"/>
      <c r="T1458" s="161"/>
      <c r="U1458" s="161"/>
      <c r="V1458" s="161"/>
      <c r="W1458" s="161"/>
      <c r="X1458" s="161"/>
      <c r="Y1458" s="161"/>
      <c r="Z1458" s="161"/>
      <c r="AA1458" s="161"/>
      <c r="AB1458" s="68" t="str">
        <f>IF((OR(H1458="AI",H1458="AO")),CONCATENATE(H1458,"_",C1458,D1458,"_CH[",E1458,"]"),CONCATENATE(H1458,"_",C1458,D1458,".",E1458))</f>
        <v>DI_1804.02</v>
      </c>
      <c r="AC1458" s="75"/>
      <c r="AD1458" s="75"/>
      <c r="AE1458" s="38" t="str">
        <f>B1458</f>
        <v>SL3-SP2-RCP1</v>
      </c>
      <c r="AF1458"/>
      <c r="AG1458"/>
      <c r="AH1458"/>
      <c r="AI1458"/>
    </row>
    <row r="1459" spans="1:35" ht="15" customHeight="1" x14ac:dyDescent="0.25">
      <c r="A1459" s="263" t="s">
        <v>9</v>
      </c>
      <c r="B1459" s="261" t="str">
        <f t="shared" si="515"/>
        <v>SL3-SP2-RCP1</v>
      </c>
      <c r="C1459" s="146">
        <f t="shared" si="515"/>
        <v>18</v>
      </c>
      <c r="D1459" s="73" t="str">
        <f t="shared" si="515"/>
        <v>04</v>
      </c>
      <c r="E1459" s="73" t="s">
        <v>661</v>
      </c>
      <c r="F1459" s="29" t="str">
        <f>IFERROR(CONCATENATE(VLOOKUP(G1459,'LOOK-UP TABLES'!$E$9:$J$101,5,FALSE),C1459,D1459,VLOOKUP(G1459,'LOOK-UP TABLES'!$E$9:$J$101,6,FALSE),E1459),"")</f>
        <v>I_1804-03</v>
      </c>
      <c r="G1459" s="74" t="s">
        <v>1432</v>
      </c>
      <c r="H1459" s="26" t="str">
        <f>IFERROR(VLOOKUP(G1459,'LOOK-UP TABLES'!$E$9:$J$101,2,FALSE),"")</f>
        <v>DI</v>
      </c>
      <c r="I1459" s="29" t="str">
        <f>IFERROR(VLOOKUP(G1459,'LOOK-UP TABLES'!$E$9:$J$101,3,FALSE),"")</f>
        <v>24VDC</v>
      </c>
      <c r="J1459" s="21"/>
      <c r="K1459" s="75" t="str">
        <f>IF(J1459&lt;&gt;"",CONCATENATE(J1459,L1459),"SPARE")</f>
        <v>SPARE</v>
      </c>
      <c r="L1459" s="76"/>
      <c r="M1459" s="143" t="str">
        <f>IF($J1459&lt;&gt;"",IF(VLOOKUP($J1459,INSTRUMENT_LIST!$L$10:$R$716,3,FALSE)=0,"",VLOOKUP($J1459,INSTRUMENT_LIST!$L$10:$R$716,3,FALSE)),"")</f>
        <v/>
      </c>
      <c r="N1459" s="143" t="str">
        <f>IF($J1459&lt;&gt;"",IF(VLOOKUP($J1459,INSTRUMENT_LIST!$L$10:$R$716,4,FALSE)=0,"",VLOOKUP($J1459,INSTRUMENT_LIST!$L$10:$R$716,4,FALSE)),"")&amp;" "&amp;IF($J1459&lt;&gt;"",IF(VLOOKUP($J1459,INSTRUMENT_LIST!$L$10:$R$716,5,FALSE)=0,"",SUBSTITUTE(VLOOKUP($J1459,INSTRUMENT_LIST!$L$10:$R$716,5,FALSE),"LOCAL CONTROL STATION","LCS")),"")</f>
        <v xml:space="preserve"> </v>
      </c>
      <c r="O1459" s="143" t="str">
        <f>IF($J1459&lt;&gt;"",IF(VLOOKUP($J1459,INSTRUMENT_LIST!$L$10:$R$716,6,FALSE)=0,"",VLOOKUP($J1459,INSTRUMENT_LIST!$L$10:$R$716,6,FALSE)),"")</f>
        <v/>
      </c>
      <c r="P1459" s="143" t="str">
        <f>IF($J1459&lt;&gt;"",IF(VLOOKUP($J1459,INSTRUMENT_LIST!$L$10:$R$716,7,FALSE)=0,"",VLOOKUP($J1459,INSTRUMENT_LIST!$L$10:$R$716,7,FALSE)),"")</f>
        <v/>
      </c>
      <c r="Q1459" s="143" t="str">
        <f>CONCATENATE(M1459,IF(M1459&lt;&gt;""," ",""),N1459,IF(N1459&lt;&gt;""," ",""),O1459,IF(O1459&lt;&gt;""," ",""),P1459,IF(P1459&lt;&gt;""," ",""))</f>
        <v xml:space="preserve">  </v>
      </c>
      <c r="R1459" s="161"/>
      <c r="S1459" s="161"/>
      <c r="T1459" s="161"/>
      <c r="U1459" s="161"/>
      <c r="V1459" s="161"/>
      <c r="W1459" s="161"/>
      <c r="X1459" s="161"/>
      <c r="Y1459" s="161"/>
      <c r="Z1459" s="161"/>
      <c r="AA1459" s="161"/>
      <c r="AB1459" s="68" t="str">
        <f>IF((OR(H1459="AI",H1459="AO")),CONCATENATE(H1459,"_",C1459,D1459,"_CH[",E1459,"]"),CONCATENATE(H1459,"_",C1459,D1459,".",E1459))</f>
        <v>DI_1804.03</v>
      </c>
      <c r="AC1459" s="75"/>
      <c r="AD1459" s="75"/>
      <c r="AE1459" s="38" t="str">
        <f>B1459</f>
        <v>SL3-SP2-RCP1</v>
      </c>
      <c r="AF1459"/>
      <c r="AG1459"/>
      <c r="AH1459"/>
      <c r="AI1459"/>
    </row>
    <row r="1460" spans="1:35" ht="15" customHeight="1" x14ac:dyDescent="0.25">
      <c r="A1460" s="320"/>
      <c r="D1460"/>
      <c r="E1460"/>
      <c r="F1460"/>
      <c r="G1460"/>
      <c r="H1460"/>
      <c r="I1460"/>
      <c r="J1460" s="336"/>
      <c r="K1460" s="30"/>
      <c r="L1460" s="35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 s="30"/>
      <c r="AD1460" s="30"/>
      <c r="AF1460"/>
      <c r="AG1460"/>
      <c r="AH1460"/>
      <c r="AI1460"/>
    </row>
    <row r="1461" spans="1:35" ht="15" customHeight="1" x14ac:dyDescent="0.25">
      <c r="A1461" s="144" t="s">
        <v>9</v>
      </c>
      <c r="B1461" s="252" t="s">
        <v>618</v>
      </c>
      <c r="C1461" s="64">
        <v>18</v>
      </c>
      <c r="D1461" s="341" t="s">
        <v>678</v>
      </c>
      <c r="E1461" s="61"/>
      <c r="F1461" s="340" t="str">
        <f>IFERROR(CONCATENATE(VLOOKUP(G1461,'LOOK-UP TABLES'!$E$5:$J$101,5,FALSE),C1461,D1461,VLOOKUP(G1461,'LOOK-UP TABLES'!$E$5:$J$101,6,FALSE),E1461),"")</f>
        <v>FPD-1805</v>
      </c>
      <c r="G1461" s="61" t="s">
        <v>955</v>
      </c>
      <c r="H1461" s="340"/>
      <c r="I1461" s="61" t="s">
        <v>1433</v>
      </c>
      <c r="J1461" s="344"/>
      <c r="K1461" s="344"/>
      <c r="L1461" s="345"/>
      <c r="M1461" s="340" t="s">
        <v>956</v>
      </c>
      <c r="N1461" s="340"/>
      <c r="O1461" s="61"/>
      <c r="P1461" s="61"/>
      <c r="Q1461" s="308" t="str">
        <f t="shared" ref="Q1461:Q1469" si="516">CONCATENATE(M1461,IF(M1461&lt;&gt;""," ",""),N1461,IF(N1461&lt;&gt;""," ",""),O1461,IF(O1461&lt;&gt;""," ",""),P1461,IF(P1461&lt;&gt;""," ",""))</f>
        <v xml:space="preserve">Power Distribution </v>
      </c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4"/>
      <c r="AD1461" s="65"/>
      <c r="AE1461" s="38" t="str">
        <f t="shared" ref="AE1461:AE1471" si="517">B1461</f>
        <v>SL3-SP2-RCP1</v>
      </c>
      <c r="AF1461"/>
      <c r="AG1461"/>
      <c r="AH1461"/>
      <c r="AI1461"/>
    </row>
    <row r="1462" spans="1:35" s="36" customFormat="1" ht="15" customHeight="1" x14ac:dyDescent="0.25">
      <c r="A1462" s="260" t="s">
        <v>9</v>
      </c>
      <c r="B1462" s="261" t="s">
        <v>618</v>
      </c>
      <c r="C1462" s="146">
        <v>18</v>
      </c>
      <c r="D1462" s="342" t="s">
        <v>678</v>
      </c>
      <c r="E1462" s="66" t="s">
        <v>786</v>
      </c>
      <c r="F1462" s="29" t="str">
        <f>IFERROR(CONCATENATE(VLOOKUP(G1462,'LOOK-UP TABLES'!$E$9:$J$101,5,FALSE),C1462,D1462,VLOOKUP(G1462,'LOOK-UP TABLES'!$E$9:$J$101,6,FALSE),E1462),"")</f>
        <v>I_1805-00</v>
      </c>
      <c r="G1462" s="29" t="s">
        <v>1434</v>
      </c>
      <c r="H1462" s="26" t="str">
        <f>IFERROR(VLOOKUP(G1462,'LOOK-UP TABLES'!$E$9:$J$101,2,FALSE),"")</f>
        <v>AI</v>
      </c>
      <c r="I1462" s="29" t="str">
        <f>IFERROR(VLOOKUP(G1462,'LOOK-UP TABLES'!$E$9:$J$101,3,FALSE),"")</f>
        <v>4-20mA</v>
      </c>
      <c r="J1462" s="21" t="s">
        <v>1483</v>
      </c>
      <c r="K1462" s="511" t="str">
        <f t="shared" ref="K1462:K1469" si="518">IF(J1462&lt;&gt;"",CONCATENATE(J1462,L1462),"SPARE")</f>
        <v>SL3-SP2-WE1,2,3</v>
      </c>
      <c r="L1462" s="67"/>
      <c r="M1462" s="143" t="s">
        <v>61</v>
      </c>
      <c r="N1462" s="143" t="s">
        <v>1485</v>
      </c>
      <c r="O1462" s="143" t="s">
        <v>63</v>
      </c>
      <c r="P1462" s="143" t="s">
        <v>631</v>
      </c>
      <c r="Q1462" s="143" t="str">
        <f t="shared" si="516"/>
        <v xml:space="preserve">Shiploader 3 Potash Spout Cascade Cones Strop 1, 2, 3 Strain Gauge </v>
      </c>
      <c r="R1462" s="143"/>
      <c r="S1462" s="161"/>
      <c r="T1462" s="161"/>
      <c r="U1462" s="161"/>
      <c r="V1462" s="161"/>
      <c r="W1462" s="161"/>
      <c r="X1462" s="161"/>
      <c r="Y1462" s="161"/>
      <c r="Z1462" s="161"/>
      <c r="AA1462" s="161"/>
      <c r="AB1462" s="68" t="str">
        <f t="shared" ref="AB1462:AB1469" si="519">IF((OR(H1462="AI",H1462="AO")),CONCATENATE(H1462,"_",C1462,D1462,"_CH[",E1462,"]"),CONCATENATE(H1462,"_",C1462,D1462,".",E1462))</f>
        <v>AI_1805_CH[00]</v>
      </c>
      <c r="AC1462" s="26"/>
      <c r="AD1462" s="146"/>
      <c r="AE1462" s="69" t="str">
        <f t="shared" si="517"/>
        <v>SL3-SP2-RCP1</v>
      </c>
    </row>
    <row r="1463" spans="1:35" ht="15" customHeight="1" x14ac:dyDescent="0.25">
      <c r="A1463" s="260" t="s">
        <v>9</v>
      </c>
      <c r="B1463" s="261" t="str">
        <f t="shared" ref="B1463:D1469" si="520">B1462</f>
        <v>SL3-SP2-RCP1</v>
      </c>
      <c r="C1463" s="146">
        <f t="shared" si="520"/>
        <v>18</v>
      </c>
      <c r="D1463" s="73" t="str">
        <f t="shared" si="520"/>
        <v>05</v>
      </c>
      <c r="E1463" s="73" t="s">
        <v>645</v>
      </c>
      <c r="F1463" s="29" t="str">
        <f>IFERROR(CONCATENATE(VLOOKUP(G1463,'LOOK-UP TABLES'!$E$9:$J$101,5,FALSE),C1463,D1463,VLOOKUP(G1463,'LOOK-UP TABLES'!$E$9:$J$101,6,FALSE),E1463),"")</f>
        <v>I_1805-01</v>
      </c>
      <c r="G1463" s="29" t="s">
        <v>1434</v>
      </c>
      <c r="H1463" s="26" t="str">
        <f>IFERROR(VLOOKUP(G1463,'LOOK-UP TABLES'!$E$9:$J$101,2,FALSE),"")</f>
        <v>AI</v>
      </c>
      <c r="I1463" s="29" t="str">
        <f>IFERROR(VLOOKUP(G1463,'LOOK-UP TABLES'!$E$9:$J$101,3,FALSE),"")</f>
        <v>4-20mA</v>
      </c>
      <c r="J1463" s="21"/>
      <c r="K1463" s="75" t="str">
        <f t="shared" si="518"/>
        <v>SPARE</v>
      </c>
      <c r="L1463" s="76"/>
      <c r="M1463" s="143" t="str">
        <f>IF($J1463&lt;&gt;"",IF(VLOOKUP($J1463,INSTRUMENT_LIST!$L$10:$R$716,3,FALSE)=0,"",VLOOKUP($J1463,INSTRUMENT_LIST!$L$10:$R$716,3,FALSE)),"")</f>
        <v/>
      </c>
      <c r="N1463" s="143" t="str">
        <f>IF($J1463&lt;&gt;"",IF(VLOOKUP($J1463,INSTRUMENT_LIST!$L$10:$R$716,4,FALSE)=0,"",VLOOKUP($J1463,INSTRUMENT_LIST!$L$10:$R$716,4,FALSE)),"")&amp;" "&amp;IF($J1463&lt;&gt;"",IF(VLOOKUP($J1463,INSTRUMENT_LIST!$L$10:$R$716,5,FALSE)=0,"",SUBSTITUTE(VLOOKUP($J1463,INSTRUMENT_LIST!$L$10:$R$716,5,FALSE),"LOCAL CONTROL STATION","LCS")),"")</f>
        <v xml:space="preserve"> </v>
      </c>
      <c r="O1463" s="143" t="str">
        <f>IF($J1463&lt;&gt;"",IF(VLOOKUP($J1463,INSTRUMENT_LIST!$L$10:$R$716,6,FALSE)=0,"",VLOOKUP($J1463,INSTRUMENT_LIST!$L$10:$R$716,6,FALSE)),"")</f>
        <v/>
      </c>
      <c r="P1463" s="143" t="str">
        <f>IF($J1463&lt;&gt;"",IF(VLOOKUP($J1463,INSTRUMENT_LIST!$L$10:$R$716,7,FALSE)=0,"",VLOOKUP($J1463,INSTRUMENT_LIST!$L$10:$R$716,7,FALSE)),"")</f>
        <v/>
      </c>
      <c r="Q1463" s="143" t="str">
        <f t="shared" si="516"/>
        <v xml:space="preserve">  </v>
      </c>
      <c r="R1463" s="143"/>
      <c r="S1463" s="161"/>
      <c r="T1463" s="161"/>
      <c r="U1463" s="161"/>
      <c r="V1463" s="161"/>
      <c r="W1463" s="161"/>
      <c r="X1463" s="161"/>
      <c r="Y1463" s="161"/>
      <c r="Z1463" s="161"/>
      <c r="AA1463" s="161"/>
      <c r="AB1463" s="68" t="str">
        <f t="shared" si="519"/>
        <v>AI_1805_CH[01]</v>
      </c>
      <c r="AC1463" s="75"/>
      <c r="AD1463" s="75"/>
      <c r="AE1463" s="38" t="str">
        <f t="shared" si="517"/>
        <v>SL3-SP2-RCP1</v>
      </c>
      <c r="AF1463"/>
      <c r="AG1463"/>
      <c r="AH1463"/>
      <c r="AI1463"/>
    </row>
    <row r="1464" spans="1:35" ht="15" customHeight="1" x14ac:dyDescent="0.25">
      <c r="A1464" s="260" t="s">
        <v>9</v>
      </c>
      <c r="B1464" s="261" t="str">
        <f t="shared" si="520"/>
        <v>SL3-SP2-RCP1</v>
      </c>
      <c r="C1464" s="146">
        <f t="shared" si="520"/>
        <v>18</v>
      </c>
      <c r="D1464" s="73" t="str">
        <f t="shared" si="520"/>
        <v>05</v>
      </c>
      <c r="E1464" s="73" t="s">
        <v>660</v>
      </c>
      <c r="F1464" s="29" t="str">
        <f>IFERROR(CONCATENATE(VLOOKUP(G1464,'LOOK-UP TABLES'!$E$9:$J$101,5,FALSE),C1464,D1464,VLOOKUP(G1464,'LOOK-UP TABLES'!$E$9:$J$101,6,FALSE),E1464),"")</f>
        <v>I_1805-02</v>
      </c>
      <c r="G1464" s="29" t="s">
        <v>1434</v>
      </c>
      <c r="H1464" s="26" t="str">
        <f>IFERROR(VLOOKUP(G1464,'LOOK-UP TABLES'!$E$9:$J$101,2,FALSE),"")</f>
        <v>AI</v>
      </c>
      <c r="I1464" s="29" t="str">
        <f>IFERROR(VLOOKUP(G1464,'LOOK-UP TABLES'!$E$9:$J$101,3,FALSE),"")</f>
        <v>4-20mA</v>
      </c>
      <c r="J1464" s="21"/>
      <c r="K1464" s="75" t="str">
        <f t="shared" si="518"/>
        <v>SPARE</v>
      </c>
      <c r="L1464" s="76"/>
      <c r="M1464" s="143" t="str">
        <f>IF($J1464&lt;&gt;"",IF(VLOOKUP($J1464,INSTRUMENT_LIST!$L$10:$R$716,3,FALSE)=0,"",VLOOKUP($J1464,INSTRUMENT_LIST!$L$10:$R$716,3,FALSE)),"")</f>
        <v/>
      </c>
      <c r="N1464" s="143" t="str">
        <f>IF($J1464&lt;&gt;"",IF(VLOOKUP($J1464,INSTRUMENT_LIST!$L$10:$R$716,4,FALSE)=0,"",VLOOKUP($J1464,INSTRUMENT_LIST!$L$10:$R$716,4,FALSE)),"")&amp;" "&amp;IF($J1464&lt;&gt;"",IF(VLOOKUP($J1464,INSTRUMENT_LIST!$L$10:$R$716,5,FALSE)=0,"",SUBSTITUTE(VLOOKUP($J1464,INSTRUMENT_LIST!$L$10:$R$716,5,FALSE),"LOCAL CONTROL STATION","LCS")),"")</f>
        <v xml:space="preserve"> </v>
      </c>
      <c r="O1464" s="143" t="str">
        <f>IF($J1464&lt;&gt;"",IF(VLOOKUP($J1464,INSTRUMENT_LIST!$L$10:$R$716,6,FALSE)=0,"",VLOOKUP($J1464,INSTRUMENT_LIST!$L$10:$R$716,6,FALSE)),"")</f>
        <v/>
      </c>
      <c r="P1464" s="143" t="str">
        <f>IF($J1464&lt;&gt;"",IF(VLOOKUP($J1464,INSTRUMENT_LIST!$L$10:$R$716,7,FALSE)=0,"",VLOOKUP($J1464,INSTRUMENT_LIST!$L$10:$R$716,7,FALSE)),"")</f>
        <v/>
      </c>
      <c r="Q1464" s="143" t="str">
        <f t="shared" si="516"/>
        <v xml:space="preserve">  </v>
      </c>
      <c r="R1464" s="143"/>
      <c r="S1464" s="161"/>
      <c r="T1464" s="161"/>
      <c r="U1464" s="161"/>
      <c r="V1464" s="161"/>
      <c r="W1464" s="161"/>
      <c r="X1464" s="161"/>
      <c r="Y1464" s="161"/>
      <c r="Z1464" s="161"/>
      <c r="AA1464" s="161"/>
      <c r="AB1464" s="68" t="str">
        <f t="shared" si="519"/>
        <v>AI_1805_CH[02]</v>
      </c>
      <c r="AC1464" s="75"/>
      <c r="AD1464" s="75"/>
      <c r="AE1464" s="38" t="str">
        <f t="shared" si="517"/>
        <v>SL3-SP2-RCP1</v>
      </c>
      <c r="AF1464"/>
      <c r="AG1464"/>
      <c r="AH1464"/>
      <c r="AI1464"/>
    </row>
    <row r="1465" spans="1:35" ht="15" customHeight="1" x14ac:dyDescent="0.25">
      <c r="A1465" s="260" t="s">
        <v>9</v>
      </c>
      <c r="B1465" s="261" t="str">
        <f t="shared" si="520"/>
        <v>SL3-SP2-RCP1</v>
      </c>
      <c r="C1465" s="146">
        <f t="shared" si="520"/>
        <v>18</v>
      </c>
      <c r="D1465" s="73" t="str">
        <f t="shared" si="520"/>
        <v>05</v>
      </c>
      <c r="E1465" s="73" t="s">
        <v>661</v>
      </c>
      <c r="F1465" s="29" t="str">
        <f>IFERROR(CONCATENATE(VLOOKUP(G1465,'LOOK-UP TABLES'!$E$9:$J$101,5,FALSE),C1465,D1465,VLOOKUP(G1465,'LOOK-UP TABLES'!$E$9:$J$101,6,FALSE),E1465),"")</f>
        <v>I_1805-03</v>
      </c>
      <c r="G1465" s="29" t="s">
        <v>1434</v>
      </c>
      <c r="H1465" s="26" t="str">
        <f>IFERROR(VLOOKUP(G1465,'LOOK-UP TABLES'!$E$9:$J$101,2,FALSE),"")</f>
        <v>AI</v>
      </c>
      <c r="I1465" s="29" t="str">
        <f>IFERROR(VLOOKUP(G1465,'LOOK-UP TABLES'!$E$9:$J$101,3,FALSE),"")</f>
        <v>4-20mA</v>
      </c>
      <c r="J1465" s="21"/>
      <c r="K1465" s="75" t="str">
        <f t="shared" si="518"/>
        <v>SPARE</v>
      </c>
      <c r="L1465" s="76"/>
      <c r="M1465" s="143" t="str">
        <f>IF($J1465&lt;&gt;"",IF(VLOOKUP($J1465,INSTRUMENT_LIST!$L$10:$R$716,3,FALSE)=0,"",VLOOKUP($J1465,INSTRUMENT_LIST!$L$10:$R$716,3,FALSE)),"")</f>
        <v/>
      </c>
      <c r="N1465" s="143" t="str">
        <f>IF($J1465&lt;&gt;"",IF(VLOOKUP($J1465,INSTRUMENT_LIST!$L$10:$R$716,4,FALSE)=0,"",VLOOKUP($J1465,INSTRUMENT_LIST!$L$10:$R$716,4,FALSE)),"")&amp;" "&amp;IF($J1465&lt;&gt;"",IF(VLOOKUP($J1465,INSTRUMENT_LIST!$L$10:$R$716,5,FALSE)=0,"",SUBSTITUTE(VLOOKUP($J1465,INSTRUMENT_LIST!$L$10:$R$716,5,FALSE),"LOCAL CONTROL STATION","LCS")),"")</f>
        <v xml:space="preserve"> </v>
      </c>
      <c r="O1465" s="143" t="str">
        <f>IF($J1465&lt;&gt;"",IF(VLOOKUP($J1465,INSTRUMENT_LIST!$L$10:$R$716,6,FALSE)=0,"",VLOOKUP($J1465,INSTRUMENT_LIST!$L$10:$R$716,6,FALSE)),"")</f>
        <v/>
      </c>
      <c r="P1465" s="143" t="str">
        <f>IF($J1465&lt;&gt;"",IF(VLOOKUP($J1465,INSTRUMENT_LIST!$L$10:$R$716,7,FALSE)=0,"",VLOOKUP($J1465,INSTRUMENT_LIST!$L$10:$R$716,7,FALSE)),"")</f>
        <v/>
      </c>
      <c r="Q1465" s="143" t="str">
        <f t="shared" si="516"/>
        <v xml:space="preserve">  </v>
      </c>
      <c r="R1465" s="143"/>
      <c r="S1465" s="161"/>
      <c r="T1465" s="161"/>
      <c r="U1465" s="161"/>
      <c r="V1465" s="161"/>
      <c r="W1465" s="161"/>
      <c r="X1465" s="161"/>
      <c r="Y1465" s="161"/>
      <c r="Z1465" s="161"/>
      <c r="AA1465" s="161"/>
      <c r="AB1465" s="68" t="str">
        <f t="shared" si="519"/>
        <v>AI_1805_CH[03]</v>
      </c>
      <c r="AC1465" s="75"/>
      <c r="AD1465" s="75"/>
      <c r="AE1465" s="38" t="str">
        <f t="shared" si="517"/>
        <v>SL3-SP2-RCP1</v>
      </c>
      <c r="AF1465"/>
      <c r="AG1465"/>
      <c r="AH1465"/>
      <c r="AI1465"/>
    </row>
    <row r="1466" spans="1:35" ht="15" customHeight="1" x14ac:dyDescent="0.25">
      <c r="A1466" s="260" t="s">
        <v>9</v>
      </c>
      <c r="B1466" s="261" t="str">
        <f t="shared" si="520"/>
        <v>SL3-SP2-RCP1</v>
      </c>
      <c r="C1466" s="146">
        <f t="shared" si="520"/>
        <v>18</v>
      </c>
      <c r="D1466" s="73" t="str">
        <f t="shared" si="520"/>
        <v>05</v>
      </c>
      <c r="E1466" s="73" t="s">
        <v>676</v>
      </c>
      <c r="F1466" s="29" t="str">
        <f>IFERROR(CONCATENATE(VLOOKUP(G1466,'LOOK-UP TABLES'!$E$9:$J$101,5,FALSE),C1466,D1466,VLOOKUP(G1466,'LOOK-UP TABLES'!$E$9:$J$101,6,FALSE),E1466),"")</f>
        <v>I_1805-04</v>
      </c>
      <c r="G1466" s="29" t="s">
        <v>1434</v>
      </c>
      <c r="H1466" s="26" t="str">
        <f>IFERROR(VLOOKUP(G1466,'LOOK-UP TABLES'!$E$9:$J$101,2,FALSE),"")</f>
        <v>AI</v>
      </c>
      <c r="I1466" s="29" t="str">
        <f>IFERROR(VLOOKUP(G1466,'LOOK-UP TABLES'!$E$9:$J$101,3,FALSE),"")</f>
        <v>4-20mA</v>
      </c>
      <c r="J1466" s="21"/>
      <c r="K1466" s="75" t="str">
        <f t="shared" si="518"/>
        <v>SPARE</v>
      </c>
      <c r="L1466" s="76"/>
      <c r="M1466" s="143" t="str">
        <f>IF($J1466&lt;&gt;"",IF(VLOOKUP($J1466,INSTRUMENT_LIST!$L$10:$R$716,3,FALSE)=0,"",VLOOKUP($J1466,INSTRUMENT_LIST!$L$10:$R$716,3,FALSE)),"")</f>
        <v/>
      </c>
      <c r="N1466" s="143" t="str">
        <f>IF($J1466&lt;&gt;"",IF(VLOOKUP($J1466,INSTRUMENT_LIST!$L$10:$R$716,4,FALSE)=0,"",VLOOKUP($J1466,INSTRUMENT_LIST!$L$10:$R$716,4,FALSE)),"")&amp;" "&amp;IF($J1466&lt;&gt;"",IF(VLOOKUP($J1466,INSTRUMENT_LIST!$L$10:$R$716,5,FALSE)=0,"",SUBSTITUTE(VLOOKUP($J1466,INSTRUMENT_LIST!$L$10:$R$716,5,FALSE),"LOCAL CONTROL STATION","LCS")),"")</f>
        <v xml:space="preserve"> </v>
      </c>
      <c r="O1466" s="143" t="str">
        <f>IF($J1466&lt;&gt;"",IF(VLOOKUP($J1466,INSTRUMENT_LIST!$L$10:$R$716,6,FALSE)=0,"",VLOOKUP($J1466,INSTRUMENT_LIST!$L$10:$R$716,6,FALSE)),"")</f>
        <v/>
      </c>
      <c r="P1466" s="143" t="str">
        <f>IF($J1466&lt;&gt;"",IF(VLOOKUP($J1466,INSTRUMENT_LIST!$L$10:$R$716,7,FALSE)=0,"",VLOOKUP($J1466,INSTRUMENT_LIST!$L$10:$R$716,7,FALSE)),"")</f>
        <v/>
      </c>
      <c r="Q1466" s="143" t="str">
        <f t="shared" si="516"/>
        <v xml:space="preserve">  </v>
      </c>
      <c r="R1466" s="143"/>
      <c r="S1466" s="161"/>
      <c r="T1466" s="161"/>
      <c r="U1466" s="161"/>
      <c r="V1466" s="161"/>
      <c r="W1466" s="161"/>
      <c r="X1466" s="161"/>
      <c r="Y1466" s="161"/>
      <c r="Z1466" s="161"/>
      <c r="AA1466" s="161"/>
      <c r="AB1466" s="68" t="str">
        <f t="shared" si="519"/>
        <v>AI_1805_CH[04]</v>
      </c>
      <c r="AC1466" s="75"/>
      <c r="AD1466" s="75"/>
      <c r="AE1466" s="38" t="str">
        <f t="shared" si="517"/>
        <v>SL3-SP2-RCP1</v>
      </c>
      <c r="AF1466"/>
      <c r="AG1466"/>
      <c r="AH1466"/>
      <c r="AI1466"/>
    </row>
    <row r="1467" spans="1:35" ht="15" customHeight="1" x14ac:dyDescent="0.25">
      <c r="A1467" s="260" t="s">
        <v>9</v>
      </c>
      <c r="B1467" s="261" t="str">
        <f t="shared" si="520"/>
        <v>SL3-SP2-RCP1</v>
      </c>
      <c r="C1467" s="146">
        <f t="shared" si="520"/>
        <v>18</v>
      </c>
      <c r="D1467" s="73" t="str">
        <f t="shared" si="520"/>
        <v>05</v>
      </c>
      <c r="E1467" s="73" t="s">
        <v>678</v>
      </c>
      <c r="F1467" s="29" t="str">
        <f>IFERROR(CONCATENATE(VLOOKUP(G1467,'LOOK-UP TABLES'!$E$9:$J$101,5,FALSE),C1467,D1467,VLOOKUP(G1467,'LOOK-UP TABLES'!$E$9:$J$101,6,FALSE),E1467),"")</f>
        <v>I_1805-05</v>
      </c>
      <c r="G1467" s="29" t="s">
        <v>1434</v>
      </c>
      <c r="H1467" s="26" t="str">
        <f>IFERROR(VLOOKUP(G1467,'LOOK-UP TABLES'!$E$9:$J$101,2,FALSE),"")</f>
        <v>AI</v>
      </c>
      <c r="I1467" s="29" t="str">
        <f>IFERROR(VLOOKUP(G1467,'LOOK-UP TABLES'!$E$9:$J$101,3,FALSE),"")</f>
        <v>4-20mA</v>
      </c>
      <c r="J1467" s="21"/>
      <c r="K1467" s="75" t="str">
        <f t="shared" si="518"/>
        <v>SPARE</v>
      </c>
      <c r="L1467" s="76"/>
      <c r="M1467" s="143" t="str">
        <f>IF($J1467&lt;&gt;"",IF(VLOOKUP($J1467,INSTRUMENT_LIST!$L$10:$R$716,3,FALSE)=0,"",VLOOKUP($J1467,INSTRUMENT_LIST!$L$10:$R$716,3,FALSE)),"")</f>
        <v/>
      </c>
      <c r="N1467" s="143" t="str">
        <f>IF($J1467&lt;&gt;"",IF(VLOOKUP($J1467,INSTRUMENT_LIST!$L$10:$R$716,4,FALSE)=0,"",VLOOKUP($J1467,INSTRUMENT_LIST!$L$10:$R$716,4,FALSE)),"")&amp;" "&amp;IF($J1467&lt;&gt;"",IF(VLOOKUP($J1467,INSTRUMENT_LIST!$L$10:$R$716,5,FALSE)=0,"",SUBSTITUTE(VLOOKUP($J1467,INSTRUMENT_LIST!$L$10:$R$716,5,FALSE),"LOCAL CONTROL STATION","LCS")),"")</f>
        <v xml:space="preserve"> </v>
      </c>
      <c r="O1467" s="143" t="str">
        <f>IF($J1467&lt;&gt;"",IF(VLOOKUP($J1467,INSTRUMENT_LIST!$L$10:$R$716,6,FALSE)=0,"",VLOOKUP($J1467,INSTRUMENT_LIST!$L$10:$R$716,6,FALSE)),"")</f>
        <v/>
      </c>
      <c r="P1467" s="143" t="str">
        <f>IF($J1467&lt;&gt;"",IF(VLOOKUP($J1467,INSTRUMENT_LIST!$L$10:$R$716,7,FALSE)=0,"",VLOOKUP($J1467,INSTRUMENT_LIST!$L$10:$R$716,7,FALSE)),"")</f>
        <v/>
      </c>
      <c r="Q1467" s="143" t="str">
        <f t="shared" si="516"/>
        <v xml:space="preserve">  </v>
      </c>
      <c r="R1467" s="143"/>
      <c r="S1467" s="161"/>
      <c r="T1467" s="161"/>
      <c r="U1467" s="161"/>
      <c r="V1467" s="161"/>
      <c r="W1467" s="161"/>
      <c r="X1467" s="161"/>
      <c r="Y1467" s="161"/>
      <c r="Z1467" s="161"/>
      <c r="AA1467" s="161"/>
      <c r="AB1467" s="68" t="str">
        <f t="shared" si="519"/>
        <v>AI_1805_CH[05]</v>
      </c>
      <c r="AC1467" s="75"/>
      <c r="AD1467" s="75"/>
      <c r="AE1467" s="38" t="str">
        <f t="shared" si="517"/>
        <v>SL3-SP2-RCP1</v>
      </c>
      <c r="AF1467"/>
      <c r="AG1467"/>
      <c r="AH1467"/>
      <c r="AI1467"/>
    </row>
    <row r="1468" spans="1:35" ht="15" customHeight="1" x14ac:dyDescent="0.25">
      <c r="A1468" s="260" t="s">
        <v>9</v>
      </c>
      <c r="B1468" s="261" t="str">
        <f t="shared" si="520"/>
        <v>SL3-SP2-RCP1</v>
      </c>
      <c r="C1468" s="146">
        <f t="shared" si="520"/>
        <v>18</v>
      </c>
      <c r="D1468" s="73" t="str">
        <f t="shared" si="520"/>
        <v>05</v>
      </c>
      <c r="E1468" s="73" t="s">
        <v>679</v>
      </c>
      <c r="F1468" s="29" t="str">
        <f>IFERROR(CONCATENATE(VLOOKUP(G1468,'LOOK-UP TABLES'!$E$9:$J$101,5,FALSE),C1468,D1468,VLOOKUP(G1468,'LOOK-UP TABLES'!$E$9:$J$101,6,FALSE),E1468),"")</f>
        <v>I_1805-06</v>
      </c>
      <c r="G1468" s="29" t="s">
        <v>1434</v>
      </c>
      <c r="H1468" s="26" t="str">
        <f>IFERROR(VLOOKUP(G1468,'LOOK-UP TABLES'!$E$9:$J$101,2,FALSE),"")</f>
        <v>AI</v>
      </c>
      <c r="I1468" s="29" t="str">
        <f>IFERROR(VLOOKUP(G1468,'LOOK-UP TABLES'!$E$9:$J$101,3,FALSE),"")</f>
        <v>4-20mA</v>
      </c>
      <c r="J1468" s="21"/>
      <c r="K1468" s="75" t="str">
        <f t="shared" si="518"/>
        <v>SPARE</v>
      </c>
      <c r="L1468" s="76"/>
      <c r="M1468" s="143" t="str">
        <f>IF($J1468&lt;&gt;"",IF(VLOOKUP($J1468,INSTRUMENT_LIST!$L$10:$R$716,3,FALSE)=0,"",VLOOKUP($J1468,INSTRUMENT_LIST!$L$10:$R$716,3,FALSE)),"")</f>
        <v/>
      </c>
      <c r="N1468" s="143" t="str">
        <f>IF($J1468&lt;&gt;"",IF(VLOOKUP($J1468,INSTRUMENT_LIST!$L$10:$R$716,4,FALSE)=0,"",VLOOKUP($J1468,INSTRUMENT_LIST!$L$10:$R$716,4,FALSE)),"")&amp;" "&amp;IF($J1468&lt;&gt;"",IF(VLOOKUP($J1468,INSTRUMENT_LIST!$L$10:$R$716,5,FALSE)=0,"",SUBSTITUTE(VLOOKUP($J1468,INSTRUMENT_LIST!$L$10:$R$716,5,FALSE),"LOCAL CONTROL STATION","LCS")),"")</f>
        <v xml:space="preserve"> </v>
      </c>
      <c r="O1468" s="143" t="str">
        <f>IF($J1468&lt;&gt;"",IF(VLOOKUP($J1468,INSTRUMENT_LIST!$L$10:$R$716,6,FALSE)=0,"",VLOOKUP($J1468,INSTRUMENT_LIST!$L$10:$R$716,6,FALSE)),"")</f>
        <v/>
      </c>
      <c r="P1468" s="143" t="str">
        <f>IF($J1468&lt;&gt;"",IF(VLOOKUP($J1468,INSTRUMENT_LIST!$L$10:$R$716,7,FALSE)=0,"",VLOOKUP($J1468,INSTRUMENT_LIST!$L$10:$R$716,7,FALSE)),"")</f>
        <v/>
      </c>
      <c r="Q1468" s="143" t="str">
        <f t="shared" si="516"/>
        <v xml:space="preserve">  </v>
      </c>
      <c r="R1468" s="143"/>
      <c r="S1468" s="161"/>
      <c r="T1468" s="161"/>
      <c r="U1468" s="161"/>
      <c r="V1468" s="161"/>
      <c r="W1468" s="161"/>
      <c r="X1468" s="161"/>
      <c r="Y1468" s="161"/>
      <c r="Z1468" s="161"/>
      <c r="AA1468" s="161"/>
      <c r="AB1468" s="68" t="str">
        <f t="shared" si="519"/>
        <v>AI_1805_CH[06]</v>
      </c>
      <c r="AC1468" s="75"/>
      <c r="AD1468" s="75"/>
      <c r="AE1468" s="38" t="str">
        <f t="shared" si="517"/>
        <v>SL3-SP2-RCP1</v>
      </c>
      <c r="AF1468"/>
      <c r="AG1468"/>
      <c r="AH1468"/>
      <c r="AI1468"/>
    </row>
    <row r="1469" spans="1:35" ht="15" customHeight="1" x14ac:dyDescent="0.25">
      <c r="A1469" s="260" t="s">
        <v>9</v>
      </c>
      <c r="B1469" s="261" t="str">
        <f t="shared" si="520"/>
        <v>SL3-SP2-RCP1</v>
      </c>
      <c r="C1469" s="146">
        <f t="shared" si="520"/>
        <v>18</v>
      </c>
      <c r="D1469" s="73" t="str">
        <f t="shared" si="520"/>
        <v>05</v>
      </c>
      <c r="E1469" s="73" t="s">
        <v>680</v>
      </c>
      <c r="F1469" s="29" t="str">
        <f>IFERROR(CONCATENATE(VLOOKUP(G1469,'LOOK-UP TABLES'!$E$9:$J$101,5,FALSE),C1469,D1469,VLOOKUP(G1469,'LOOK-UP TABLES'!$E$9:$J$101,6,FALSE),E1469),"")</f>
        <v>I_1805-07</v>
      </c>
      <c r="G1469" s="29" t="s">
        <v>1434</v>
      </c>
      <c r="H1469" s="26" t="str">
        <f>IFERROR(VLOOKUP(G1469,'LOOK-UP TABLES'!$E$9:$J$101,2,FALSE),"")</f>
        <v>AI</v>
      </c>
      <c r="I1469" s="29" t="str">
        <f>IFERROR(VLOOKUP(G1469,'LOOK-UP TABLES'!$E$9:$J$101,3,FALSE),"")</f>
        <v>4-20mA</v>
      </c>
      <c r="J1469" s="21"/>
      <c r="K1469" s="75" t="str">
        <f t="shared" si="518"/>
        <v>SPARE</v>
      </c>
      <c r="L1469" s="76"/>
      <c r="M1469" s="143" t="str">
        <f>IF($J1469&lt;&gt;"",IF(VLOOKUP($J1469,INSTRUMENT_LIST!$L$10:$R$716,3,FALSE)=0,"",VLOOKUP($J1469,INSTRUMENT_LIST!$L$10:$R$716,3,FALSE)),"")</f>
        <v/>
      </c>
      <c r="N1469" s="143" t="str">
        <f>IF($J1469&lt;&gt;"",IF(VLOOKUP($J1469,INSTRUMENT_LIST!$L$10:$R$716,4,FALSE)=0,"",VLOOKUP($J1469,INSTRUMENT_LIST!$L$10:$R$716,4,FALSE)),"")&amp;" "&amp;IF($J1469&lt;&gt;"",IF(VLOOKUP($J1469,INSTRUMENT_LIST!$L$10:$R$716,5,FALSE)=0,"",SUBSTITUTE(VLOOKUP($J1469,INSTRUMENT_LIST!$L$10:$R$716,5,FALSE),"LOCAL CONTROL STATION","LCS")),"")</f>
        <v xml:space="preserve"> </v>
      </c>
      <c r="O1469" s="143" t="str">
        <f>IF($J1469&lt;&gt;"",IF(VLOOKUP($J1469,INSTRUMENT_LIST!$L$10:$R$716,6,FALSE)=0,"",VLOOKUP($J1469,INSTRUMENT_LIST!$L$10:$R$716,6,FALSE)),"")</f>
        <v/>
      </c>
      <c r="P1469" s="143" t="str">
        <f>IF($J1469&lt;&gt;"",IF(VLOOKUP($J1469,INSTRUMENT_LIST!$L$10:$R$716,7,FALSE)=0,"",VLOOKUP($J1469,INSTRUMENT_LIST!$L$10:$R$716,7,FALSE)),"")</f>
        <v/>
      </c>
      <c r="Q1469" s="143" t="str">
        <f t="shared" si="516"/>
        <v xml:space="preserve">  </v>
      </c>
      <c r="R1469" s="143"/>
      <c r="S1469" s="161"/>
      <c r="T1469" s="161"/>
      <c r="U1469" s="161"/>
      <c r="V1469" s="161"/>
      <c r="W1469" s="161"/>
      <c r="X1469" s="161"/>
      <c r="Y1469" s="161"/>
      <c r="Z1469" s="161"/>
      <c r="AA1469" s="161"/>
      <c r="AB1469" s="68" t="str">
        <f t="shared" si="519"/>
        <v>AI_1805_CH[07]</v>
      </c>
      <c r="AC1469" s="75"/>
      <c r="AD1469" s="75"/>
      <c r="AE1469" s="38" t="str">
        <f t="shared" si="517"/>
        <v>SL3-SP2-RCP1</v>
      </c>
      <c r="AF1469"/>
      <c r="AG1469"/>
      <c r="AH1469"/>
      <c r="AI1469"/>
    </row>
    <row r="1470" spans="1:35" ht="15" customHeight="1" x14ac:dyDescent="0.25">
      <c r="A1470" s="391" t="s">
        <v>9</v>
      </c>
      <c r="B1470" s="389" t="s">
        <v>618</v>
      </c>
      <c r="C1470" s="393">
        <f>C1469</f>
        <v>18</v>
      </c>
      <c r="D1470" s="378" t="str">
        <f>D1469</f>
        <v>05</v>
      </c>
      <c r="E1470" s="379"/>
      <c r="F1470" s="380" t="str">
        <f>IFERROR(CONCATENATE(VLOOKUP(G1470,'LOOK-UP TABLES'!$E$9:$J$101,5,FALSE),C1470,D1470,VLOOKUP(G1470,'LOOK-UP TABLES'!$E$9:$J$101,6,FALSE),E1470),"")</f>
        <v>VTM-1805</v>
      </c>
      <c r="G1470" s="381" t="s">
        <v>1442</v>
      </c>
      <c r="H1470" s="381"/>
      <c r="I1470" s="381" t="s">
        <v>1433</v>
      </c>
      <c r="J1470" s="380"/>
      <c r="K1470" s="380"/>
      <c r="L1470" s="380"/>
      <c r="M1470" s="381" t="s">
        <v>1443</v>
      </c>
      <c r="N1470" s="380" t="s">
        <v>63</v>
      </c>
      <c r="O1470" s="380"/>
      <c r="P1470" s="380"/>
      <c r="Q1470" s="380"/>
      <c r="R1470" s="382"/>
      <c r="S1470" s="381"/>
      <c r="T1470" s="380"/>
      <c r="U1470" s="383"/>
      <c r="V1470" s="383"/>
      <c r="W1470" s="383"/>
      <c r="X1470" s="383"/>
      <c r="Y1470" s="383"/>
      <c r="Z1470" s="383"/>
      <c r="AA1470" s="383"/>
      <c r="AB1470" s="383"/>
      <c r="AC1470" s="383"/>
      <c r="AD1470" s="383"/>
      <c r="AE1470" s="38" t="str">
        <f t="shared" si="517"/>
        <v>SL3-SP2-RCP1</v>
      </c>
      <c r="AF1470"/>
      <c r="AG1470"/>
      <c r="AH1470"/>
      <c r="AI1470"/>
    </row>
    <row r="1471" spans="1:35" ht="15" customHeight="1" x14ac:dyDescent="0.25">
      <c r="A1471" s="392" t="s">
        <v>9</v>
      </c>
      <c r="B1471" s="390" t="s">
        <v>618</v>
      </c>
      <c r="C1471" s="394">
        <f>C1470</f>
        <v>18</v>
      </c>
      <c r="D1471" s="384" t="str">
        <f>D1470</f>
        <v>05</v>
      </c>
      <c r="E1471" s="385"/>
      <c r="F1471" s="376" t="str">
        <f>IFERROR(CONCATENATE(VLOOKUP(G1471,'LOOK-UP TABLES'!$E$9:$J$101,5,FALSE),C1471,D1471,VLOOKUP(G1471,'LOOK-UP TABLES'!$E$9:$J$101,6,FALSE),E1471),"")</f>
        <v>CTM-1805</v>
      </c>
      <c r="G1471" s="386" t="s">
        <v>1444</v>
      </c>
      <c r="H1471" s="386"/>
      <c r="I1471" s="386" t="s">
        <v>1433</v>
      </c>
      <c r="J1471" s="376"/>
      <c r="K1471" s="376"/>
      <c r="L1471" s="376"/>
      <c r="M1471" s="386" t="s">
        <v>1445</v>
      </c>
      <c r="N1471" s="376" t="s">
        <v>63</v>
      </c>
      <c r="O1471" s="376"/>
      <c r="P1471" s="376"/>
      <c r="Q1471" s="376"/>
      <c r="R1471" s="387"/>
      <c r="S1471" s="386"/>
      <c r="T1471" s="376"/>
      <c r="U1471" s="388"/>
      <c r="V1471" s="388"/>
      <c r="W1471" s="388"/>
      <c r="X1471" s="388"/>
      <c r="Y1471" s="388"/>
      <c r="Z1471" s="388"/>
      <c r="AA1471" s="388"/>
      <c r="AB1471" s="388"/>
      <c r="AC1471" s="388"/>
      <c r="AD1471" s="388"/>
      <c r="AE1471" s="38" t="str">
        <f t="shared" si="517"/>
        <v>SL3-SP2-RCP1</v>
      </c>
      <c r="AF1471"/>
      <c r="AG1471"/>
      <c r="AH1471"/>
      <c r="AI1471"/>
    </row>
    <row r="1472" spans="1:35" customFormat="1" ht="15" customHeight="1" x14ac:dyDescent="0.25">
      <c r="A1472" s="73"/>
      <c r="B1472" s="371"/>
      <c r="C1472" s="372"/>
      <c r="D1472" s="373"/>
      <c r="E1472" s="373"/>
      <c r="F1472" s="78"/>
      <c r="G1472" s="346"/>
      <c r="H1472" s="374"/>
      <c r="I1472" s="78"/>
      <c r="J1472" s="375"/>
      <c r="K1472" s="348"/>
      <c r="L1472" s="349"/>
      <c r="M1472" s="346"/>
      <c r="N1472" s="78"/>
      <c r="O1472" s="78"/>
      <c r="P1472" s="78"/>
      <c r="Q1472" s="78"/>
      <c r="R1472" s="78"/>
      <c r="S1472" s="346"/>
      <c r="T1472" s="346"/>
      <c r="U1472" s="346"/>
      <c r="V1472" s="346"/>
      <c r="W1472" s="346"/>
      <c r="X1472" s="346"/>
      <c r="Y1472" s="346"/>
      <c r="Z1472" s="346"/>
      <c r="AA1472" s="346"/>
      <c r="AB1472" s="78"/>
      <c r="AC1472" s="348"/>
      <c r="AD1472" s="377"/>
      <c r="AE1472" s="38"/>
    </row>
    <row r="1473" spans="1:35" ht="15" customHeight="1" x14ac:dyDescent="0.25">
      <c r="A1473" s="144" t="s">
        <v>9</v>
      </c>
      <c r="B1473" s="252" t="s">
        <v>618</v>
      </c>
      <c r="C1473" s="64">
        <v>18</v>
      </c>
      <c r="D1473" s="341" t="s">
        <v>679</v>
      </c>
      <c r="E1473" s="61"/>
      <c r="F1473" s="340" t="str">
        <f>IFERROR(CONCATENATE(VLOOKUP(G1473,'LOOK-UP TABLES'!$E$5:$J$101,5,FALSE),C1473,D1473,VLOOKUP(G1473,'LOOK-UP TABLES'!$E$5:$J$101,6,FALSE),E1473),"")</f>
        <v>EPAC-1806</v>
      </c>
      <c r="G1473" s="61" t="s">
        <v>1446</v>
      </c>
      <c r="H1473" s="340"/>
      <c r="I1473" s="61"/>
      <c r="J1473" s="344"/>
      <c r="K1473" s="344"/>
      <c r="L1473" s="345"/>
      <c r="M1473" s="340" t="s">
        <v>1447</v>
      </c>
      <c r="N1473" s="340"/>
      <c r="O1473" s="61"/>
      <c r="P1473" s="61"/>
      <c r="Q1473" s="308" t="str">
        <f t="shared" ref="Q1473:Q1478" si="521">CONCATENATE(M1473,IF(M1473&lt;&gt;""," ",""),N1473,IF(N1473&lt;&gt;""," ",""),O1473,IF(O1473&lt;&gt;""," ",""),P1473,IF(P1473&lt;&gt;""," ",""))</f>
        <v xml:space="preserve">120VAC Extension Power Module </v>
      </c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4"/>
      <c r="AD1473" s="65"/>
      <c r="AE1473" s="38" t="str">
        <f t="shared" ref="AE1473:AE1479" si="522">B1473</f>
        <v>SL3-SP2-RCP1</v>
      </c>
      <c r="AF1473"/>
      <c r="AG1473"/>
      <c r="AH1473"/>
      <c r="AI1473"/>
    </row>
    <row r="1474" spans="1:35" ht="15" customHeight="1" x14ac:dyDescent="0.25">
      <c r="A1474" s="144" t="s">
        <v>9</v>
      </c>
      <c r="B1474" s="252" t="s">
        <v>618</v>
      </c>
      <c r="C1474" s="64">
        <v>18</v>
      </c>
      <c r="D1474" s="341" t="s">
        <v>679</v>
      </c>
      <c r="E1474" s="61"/>
      <c r="F1474" s="340" t="str">
        <f>IFERROR(CONCATENATE(VLOOKUP(G1474,'LOOK-UP TABLES'!$E$5:$J$101,5,FALSE),C1474,D1474,VLOOKUP(G1474,'LOOK-UP TABLES'!$E$5:$J$101,6,FALSE),E1474),"")</f>
        <v>FPD-1806</v>
      </c>
      <c r="G1474" s="61" t="s">
        <v>955</v>
      </c>
      <c r="H1474" s="340"/>
      <c r="I1474" s="61" t="str">
        <f>I1475</f>
        <v>120V</v>
      </c>
      <c r="J1474" s="344"/>
      <c r="K1474" s="344"/>
      <c r="L1474" s="345"/>
      <c r="M1474" s="340" t="s">
        <v>956</v>
      </c>
      <c r="N1474" s="340"/>
      <c r="O1474" s="61"/>
      <c r="P1474" s="61"/>
      <c r="Q1474" s="308" t="str">
        <f t="shared" si="521"/>
        <v xml:space="preserve">Power Distribution </v>
      </c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4"/>
      <c r="AD1474" s="65"/>
      <c r="AE1474" s="38" t="str">
        <f t="shared" si="522"/>
        <v>SL3-SP2-RCP1</v>
      </c>
      <c r="AF1474"/>
      <c r="AG1474"/>
      <c r="AH1474"/>
      <c r="AI1474"/>
    </row>
    <row r="1475" spans="1:35" ht="15" customHeight="1" x14ac:dyDescent="0.25">
      <c r="A1475" s="264" t="s">
        <v>9</v>
      </c>
      <c r="B1475" s="261" t="str">
        <f>B1474</f>
        <v>SL3-SP2-RCP1</v>
      </c>
      <c r="C1475" s="146">
        <v>18</v>
      </c>
      <c r="D1475" s="307" t="s">
        <v>679</v>
      </c>
      <c r="E1475" s="73" t="s">
        <v>786</v>
      </c>
      <c r="F1475" s="29" t="str">
        <f>IFERROR(CONCATENATE(VLOOKUP(G1475,'LOOK-UP TABLES'!$E$9:$J$101,5,FALSE),C1475,D1475,VLOOKUP(G1475,'LOOK-UP TABLES'!$E$9:$J$101,6,FALSE),E1475),"")</f>
        <v>O_1806-00</v>
      </c>
      <c r="G1475" s="74" t="s">
        <v>1454</v>
      </c>
      <c r="H1475" s="26" t="str">
        <f>IFERROR(VLOOKUP(G1475,'LOOK-UP TABLES'!$E$9:$J$101,2,FALSE),"")</f>
        <v>DO</v>
      </c>
      <c r="I1475" s="29" t="str">
        <f>IFERROR(VLOOKUP(G1475,'LOOK-UP TABLES'!$E$9:$J$101,3,FALSE),"")</f>
        <v>120V</v>
      </c>
      <c r="J1475" s="21" t="s">
        <v>1490</v>
      </c>
      <c r="K1475" s="511" t="str">
        <f>IF(J1475&lt;&gt;"",CONCATENATE(J1475,L1475),"SPARE")</f>
        <v>SL3-SP2-M1-HE1</v>
      </c>
      <c r="L1475" s="76"/>
      <c r="M1475" s="143" t="str">
        <f>IF($J1475&lt;&gt;"",IF(VLOOKUP($J1475,INSTRUMENT_LIST!$L$10:$R$716,3,FALSE)=0,"",VLOOKUP($J1475,INSTRUMENT_LIST!$L$10:$R$716,3,FALSE)),"")</f>
        <v>Shiploader 3</v>
      </c>
      <c r="N1475" s="143" t="str">
        <f>IF($J1475&lt;&gt;"",IF(VLOOKUP($J1475,INSTRUMENT_LIST!$L$10:$R$716,4,FALSE)=0,"",VLOOKUP($J1475,INSTRUMENT_LIST!$L$10:$R$716,4,FALSE)),"")&amp;" "&amp;IF($J1475&lt;&gt;"",IF(VLOOKUP($J1475,INSTRUMENT_LIST!$L$10:$R$716,5,FALSE)=0,"",SUBSTITUTE(VLOOKUP($J1475,INSTRUMENT_LIST!$L$10:$R$716,5,FALSE),"LOCAL CONTROL STATION","LCS")),"")</f>
        <v>Potash Spout Hoist Motor 1</v>
      </c>
      <c r="O1475" s="143" t="str">
        <f>IF($J1475&lt;&gt;"",IF(VLOOKUP($J1475,INSTRUMENT_LIST!$L$10:$R$716,6,FALSE)=0,"",VLOOKUP($J1475,INSTRUMENT_LIST!$L$10:$R$716,6,FALSE)),"")</f>
        <v/>
      </c>
      <c r="P1475" s="143" t="str">
        <f>IF($J1475&lt;&gt;"",IF(VLOOKUP($J1475,INSTRUMENT_LIST!$L$10:$R$716,7,FALSE)=0,"",VLOOKUP($J1475,INSTRUMENT_LIST!$L$10:$R$716,7,FALSE)),"")</f>
        <v>Space Heater</v>
      </c>
      <c r="Q1475" s="143" t="str">
        <f t="shared" si="521"/>
        <v xml:space="preserve">Shiploader 3 Potash Spout Hoist Motor 1 Space Heater </v>
      </c>
      <c r="R1475" s="161"/>
      <c r="S1475" s="161"/>
      <c r="T1475" s="161"/>
      <c r="U1475" s="161"/>
      <c r="V1475" s="161"/>
      <c r="W1475" s="161"/>
      <c r="X1475" s="161"/>
      <c r="Y1475" s="161"/>
      <c r="Z1475" s="161"/>
      <c r="AA1475" s="161"/>
      <c r="AB1475" s="68" t="str">
        <f>IF((OR(H1475="AI",H1475="AO")),CONCATENATE(H1475,"_",C1475,D1475,"_CH[",E1475,"]"),CONCATENATE(H1475,"_",C1475,D1475,".",E1475))</f>
        <v>DO_1806.00</v>
      </c>
      <c r="AC1475" s="75"/>
      <c r="AD1475" s="75"/>
      <c r="AE1475" s="38" t="str">
        <f t="shared" si="522"/>
        <v>SL3-SP2-RCP1</v>
      </c>
      <c r="AF1475"/>
      <c r="AG1475"/>
      <c r="AH1475"/>
      <c r="AI1475"/>
    </row>
    <row r="1476" spans="1:35" ht="15" customHeight="1" x14ac:dyDescent="0.25">
      <c r="A1476" s="264" t="s">
        <v>9</v>
      </c>
      <c r="B1476" s="253" t="str">
        <f>B1475</f>
        <v>SL3-SP2-RCP1</v>
      </c>
      <c r="C1476" s="146">
        <f t="shared" ref="C1476:D1479" si="523">C1475</f>
        <v>18</v>
      </c>
      <c r="D1476" s="73" t="str">
        <f t="shared" si="523"/>
        <v>06</v>
      </c>
      <c r="E1476" s="73" t="s">
        <v>645</v>
      </c>
      <c r="F1476" s="395" t="str">
        <f>IFERROR(CONCATENATE(VLOOKUP(G1476,'LOOK-UP TABLES'!$E$9:$J$101,5,FALSE),C1476,D1476,VLOOKUP(G1476,'LOOK-UP TABLES'!$E$9:$J$101,6,FALSE),E1476),"")</f>
        <v>O_1806-01</v>
      </c>
      <c r="G1476" s="74" t="s">
        <v>1454</v>
      </c>
      <c r="H1476" s="26" t="str">
        <f>IFERROR(VLOOKUP(G1476,'LOOK-UP TABLES'!$E$9:$J$101,2,FALSE),"")</f>
        <v>DO</v>
      </c>
      <c r="I1476" s="29" t="str">
        <f>IFERROR(VLOOKUP(G1476,'LOOK-UP TABLES'!$E$9:$J$101,3,FALSE),"")</f>
        <v>120V</v>
      </c>
      <c r="J1476" s="21" t="s">
        <v>1491</v>
      </c>
      <c r="K1476" s="511" t="str">
        <f>IF(J1476&lt;&gt;"",CONCATENATE(J1476,L1476),"SPARE")</f>
        <v>SL3-SP2-BK1</v>
      </c>
      <c r="L1476" s="76"/>
      <c r="M1476" s="143" t="str">
        <f>IF($J1476&lt;&gt;"",IF(VLOOKUP($J1476,INSTRUMENT_LIST!$L$10:$R$716,3,FALSE)=0,"",VLOOKUP($J1476,INSTRUMENT_LIST!$L$10:$R$716,3,FALSE)),"")</f>
        <v>Shiploader 3</v>
      </c>
      <c r="N1476" s="143" t="str">
        <f>IF($J1476&lt;&gt;"",IF(VLOOKUP($J1476,INSTRUMENT_LIST!$L$10:$R$716,4,FALSE)=0,"",VLOOKUP($J1476,INSTRUMENT_LIST!$L$10:$R$716,4,FALSE)),"")&amp;" "&amp;IF($J1476&lt;&gt;"",IF(VLOOKUP($J1476,INSTRUMENT_LIST!$L$10:$R$716,5,FALSE)=0,"",SUBSTITUTE(VLOOKUP($J1476,INSTRUMENT_LIST!$L$10:$R$716,5,FALSE),"LOCAL CONTROL STATION","LCS")),"")</f>
        <v>Potash Spout Hoist Motor 1</v>
      </c>
      <c r="O1476" s="143" t="str">
        <f>IF($J1476&lt;&gt;"",IF(VLOOKUP($J1476,INSTRUMENT_LIST!$L$10:$R$716,6,FALSE)=0,"",VLOOKUP($J1476,INSTRUMENT_LIST!$L$10:$R$716,6,FALSE)),"")</f>
        <v>Brake</v>
      </c>
      <c r="P1476" s="143" t="str">
        <f>IF($J1476&lt;&gt;"",IF(VLOOKUP($J1476,INSTRUMENT_LIST!$L$10:$R$716,7,FALSE)=0,"",VLOOKUP($J1476,INSTRUMENT_LIST!$L$10:$R$716,7,FALSE)),"")</f>
        <v/>
      </c>
      <c r="Q1476" s="143" t="str">
        <f t="shared" si="521"/>
        <v xml:space="preserve">Shiploader 3 Potash Spout Hoist Motor 1 Brake </v>
      </c>
      <c r="R1476" s="161"/>
      <c r="S1476" s="161"/>
      <c r="T1476" s="161"/>
      <c r="U1476" s="161"/>
      <c r="V1476" s="161"/>
      <c r="W1476" s="161"/>
      <c r="X1476" s="161"/>
      <c r="Y1476" s="161"/>
      <c r="Z1476" s="161"/>
      <c r="AA1476" s="161"/>
      <c r="AB1476" s="68" t="str">
        <f>IF((OR(H1476="AI",H1476="AO")),CONCATENATE(H1476,"_",C1476,D1476,"_CH[",E1476,"]"),CONCATENATE(H1476,"_",C1476,D1476,".",E1476))</f>
        <v>DO_1806.01</v>
      </c>
      <c r="AC1476" s="75"/>
      <c r="AD1476" s="75"/>
      <c r="AE1476" s="38" t="str">
        <f t="shared" si="522"/>
        <v>SL3-SP2-RCP1</v>
      </c>
      <c r="AF1476"/>
      <c r="AG1476"/>
      <c r="AH1476"/>
      <c r="AI1476"/>
    </row>
    <row r="1477" spans="1:35" ht="15" customHeight="1" x14ac:dyDescent="0.25">
      <c r="A1477" s="264" t="s">
        <v>9</v>
      </c>
      <c r="B1477" s="253" t="str">
        <f>B1476</f>
        <v>SL3-SP2-RCP1</v>
      </c>
      <c r="C1477" s="146">
        <f t="shared" si="523"/>
        <v>18</v>
      </c>
      <c r="D1477" s="73" t="str">
        <f t="shared" si="523"/>
        <v>06</v>
      </c>
      <c r="E1477" s="73" t="s">
        <v>660</v>
      </c>
      <c r="F1477" s="395" t="str">
        <f>IFERROR(CONCATENATE(VLOOKUP(G1477,'LOOK-UP TABLES'!$E$9:$J$101,5,FALSE),C1477,D1477,VLOOKUP(G1477,'LOOK-UP TABLES'!$E$9:$J$101,6,FALSE),E1477),"")</f>
        <v>O_1806-02</v>
      </c>
      <c r="G1477" s="74" t="s">
        <v>1454</v>
      </c>
      <c r="H1477" s="26" t="str">
        <f>IFERROR(VLOOKUP(G1477,'LOOK-UP TABLES'!$E$9:$J$101,2,FALSE),"")</f>
        <v>DO</v>
      </c>
      <c r="I1477" s="29" t="str">
        <f>IFERROR(VLOOKUP(G1477,'LOOK-UP TABLES'!$E$9:$J$101,3,FALSE),"")</f>
        <v>120V</v>
      </c>
      <c r="J1477" s="21"/>
      <c r="K1477" s="75" t="str">
        <f>IF(J1477&lt;&gt;"",CONCATENATE(J1477,L1477),"SPARE")</f>
        <v>SPARE</v>
      </c>
      <c r="L1477" s="76"/>
      <c r="M1477" s="143" t="str">
        <f>IF($J1477&lt;&gt;"",IF(VLOOKUP($J1477,INSTRUMENT_LIST!$L$10:$R$716,3,FALSE)=0,"",VLOOKUP($J1477,INSTRUMENT_LIST!$L$10:$R$716,3,FALSE)),"")</f>
        <v/>
      </c>
      <c r="N1477" s="143" t="str">
        <f>IF($J1477&lt;&gt;"",IF(VLOOKUP($J1477,INSTRUMENT_LIST!$L$10:$R$716,4,FALSE)=0,"",VLOOKUP($J1477,INSTRUMENT_LIST!$L$10:$R$716,4,FALSE)),"")&amp;" "&amp;IF($J1477&lt;&gt;"",IF(VLOOKUP($J1477,INSTRUMENT_LIST!$L$10:$R$716,5,FALSE)=0,"",SUBSTITUTE(VLOOKUP($J1477,INSTRUMENT_LIST!$L$10:$R$716,5,FALSE),"LOCAL CONTROL STATION","LCS")),"")</f>
        <v xml:space="preserve"> </v>
      </c>
      <c r="O1477" s="143" t="str">
        <f>IF($J1477&lt;&gt;"",IF(VLOOKUP($J1477,INSTRUMENT_LIST!$L$10:$R$716,6,FALSE)=0,"",VLOOKUP($J1477,INSTRUMENT_LIST!$L$10:$R$716,6,FALSE)),"")</f>
        <v/>
      </c>
      <c r="P1477" s="143" t="str">
        <f>IF($J1477&lt;&gt;"",IF(VLOOKUP($J1477,INSTRUMENT_LIST!$L$10:$R$716,7,FALSE)=0,"",VLOOKUP($J1477,INSTRUMENT_LIST!$L$10:$R$716,7,FALSE)),"")</f>
        <v/>
      </c>
      <c r="Q1477" s="143" t="str">
        <f t="shared" si="521"/>
        <v xml:space="preserve">  </v>
      </c>
      <c r="R1477" s="161"/>
      <c r="S1477" s="161"/>
      <c r="T1477" s="161"/>
      <c r="U1477" s="161"/>
      <c r="V1477" s="161"/>
      <c r="W1477" s="161"/>
      <c r="X1477" s="161"/>
      <c r="Y1477" s="161"/>
      <c r="Z1477" s="161"/>
      <c r="AA1477" s="161"/>
      <c r="AB1477" s="68" t="str">
        <f>IF((OR(H1477="AI",H1477="AO")),CONCATENATE(H1477,"_",C1477,D1477,"_CH[",E1477,"]"),CONCATENATE(H1477,"_",C1477,D1477,".",E1477))</f>
        <v>DO_1806.02</v>
      </c>
      <c r="AC1477" s="75"/>
      <c r="AD1477" s="75"/>
      <c r="AE1477" s="38" t="str">
        <f t="shared" si="522"/>
        <v>SL3-SP2-RCP1</v>
      </c>
      <c r="AF1477"/>
      <c r="AG1477"/>
      <c r="AH1477"/>
      <c r="AI1477"/>
    </row>
    <row r="1478" spans="1:35" ht="15" customHeight="1" x14ac:dyDescent="0.25">
      <c r="A1478" s="264" t="s">
        <v>9</v>
      </c>
      <c r="B1478" s="253" t="str">
        <f>B1477</f>
        <v>SL3-SP2-RCP1</v>
      </c>
      <c r="C1478" s="146">
        <f t="shared" si="523"/>
        <v>18</v>
      </c>
      <c r="D1478" s="73" t="str">
        <f t="shared" si="523"/>
        <v>06</v>
      </c>
      <c r="E1478" s="73" t="s">
        <v>661</v>
      </c>
      <c r="F1478" s="395" t="str">
        <f>IFERROR(CONCATENATE(VLOOKUP(G1478,'LOOK-UP TABLES'!$E$9:$J$101,5,FALSE),C1478,D1478,VLOOKUP(G1478,'LOOK-UP TABLES'!$E$9:$J$101,6,FALSE),E1478),"")</f>
        <v>O_1806-03</v>
      </c>
      <c r="G1478" s="74" t="s">
        <v>1454</v>
      </c>
      <c r="H1478" s="26" t="str">
        <f>IFERROR(VLOOKUP(G1478,'LOOK-UP TABLES'!$E$9:$J$101,2,FALSE),"")</f>
        <v>DO</v>
      </c>
      <c r="I1478" s="29" t="str">
        <f>IFERROR(VLOOKUP(G1478,'LOOK-UP TABLES'!$E$9:$J$101,3,FALSE),"")</f>
        <v>120V</v>
      </c>
      <c r="J1478" s="21"/>
      <c r="K1478" s="75" t="str">
        <f>IF(J1478&lt;&gt;"",CONCATENATE(J1478,L1478),"SPARE")</f>
        <v>SPARE</v>
      </c>
      <c r="L1478" s="76"/>
      <c r="M1478" s="143" t="str">
        <f>IF($J1478&lt;&gt;"",IF(VLOOKUP($J1478,INSTRUMENT_LIST!$L$10:$R$716,3,FALSE)=0,"",VLOOKUP($J1478,INSTRUMENT_LIST!$L$10:$R$716,3,FALSE)),"")</f>
        <v/>
      </c>
      <c r="N1478" s="143" t="str">
        <f>IF($J1478&lt;&gt;"",IF(VLOOKUP($J1478,INSTRUMENT_LIST!$L$10:$R$716,4,FALSE)=0,"",VLOOKUP($J1478,INSTRUMENT_LIST!$L$10:$R$716,4,FALSE)),"")&amp;" "&amp;IF($J1478&lt;&gt;"",IF(VLOOKUP($J1478,INSTRUMENT_LIST!$L$10:$R$716,5,FALSE)=0,"",SUBSTITUTE(VLOOKUP($J1478,INSTRUMENT_LIST!$L$10:$R$716,5,FALSE),"LOCAL CONTROL STATION","LCS")),"")</f>
        <v xml:space="preserve"> </v>
      </c>
      <c r="O1478" s="143" t="str">
        <f>IF($J1478&lt;&gt;"",IF(VLOOKUP($J1478,INSTRUMENT_LIST!$L$10:$R$716,6,FALSE)=0,"",VLOOKUP($J1478,INSTRUMENT_LIST!$L$10:$R$716,6,FALSE)),"")</f>
        <v/>
      </c>
      <c r="P1478" s="143" t="str">
        <f>IF($J1478&lt;&gt;"",IF(VLOOKUP($J1478,INSTRUMENT_LIST!$L$10:$R$716,7,FALSE)=0,"",VLOOKUP($J1478,INSTRUMENT_LIST!$L$10:$R$716,7,FALSE)),"")</f>
        <v/>
      </c>
      <c r="Q1478" s="143" t="str">
        <f t="shared" si="521"/>
        <v xml:space="preserve">  </v>
      </c>
      <c r="R1478" s="161"/>
      <c r="S1478" s="161"/>
      <c r="T1478" s="161"/>
      <c r="U1478" s="161"/>
      <c r="V1478" s="161"/>
      <c r="W1478" s="161"/>
      <c r="X1478" s="161"/>
      <c r="Y1478" s="161"/>
      <c r="Z1478" s="161"/>
      <c r="AA1478" s="161"/>
      <c r="AB1478" s="68" t="str">
        <f>IF((OR(H1478="AI",H1478="AO")),CONCATENATE(H1478,"_",C1478,D1478,"_CH[",E1478,"]"),CONCATENATE(H1478,"_",C1478,D1478,".",E1478))</f>
        <v>DO_1806.03</v>
      </c>
      <c r="AC1478" s="75"/>
      <c r="AD1478" s="75"/>
      <c r="AE1478" s="38" t="str">
        <f t="shared" si="522"/>
        <v>SL3-SP2-RCP1</v>
      </c>
      <c r="AF1478"/>
      <c r="AG1478"/>
      <c r="AH1478"/>
      <c r="AI1478"/>
    </row>
    <row r="1479" spans="1:35" ht="15" customHeight="1" x14ac:dyDescent="0.25">
      <c r="A1479" s="400" t="s">
        <v>9</v>
      </c>
      <c r="B1479" s="401" t="s">
        <v>618</v>
      </c>
      <c r="C1479" s="402">
        <f t="shared" si="523"/>
        <v>18</v>
      </c>
      <c r="D1479" s="403" t="str">
        <f t="shared" si="523"/>
        <v>06</v>
      </c>
      <c r="E1479" s="400"/>
      <c r="F1479" s="376" t="str">
        <f>IFERROR(CONCATENATE(VLOOKUP(G1479,'LOOK-UP TABLES'!$E$9:$J$101,5,FALSE),C1479,D1479,VLOOKUP(G1479,'LOOK-UP TABLES'!$E$9:$J$101,6,FALSE),E1479),"")</f>
        <v>CTM-1806</v>
      </c>
      <c r="G1479" s="386" t="s">
        <v>1444</v>
      </c>
      <c r="H1479" s="386"/>
      <c r="I1479" s="386" t="str">
        <f>I1478</f>
        <v>120V</v>
      </c>
      <c r="J1479" s="376"/>
      <c r="K1479" s="376"/>
      <c r="L1479" s="376"/>
      <c r="M1479" s="386" t="s">
        <v>1445</v>
      </c>
      <c r="N1479" s="376" t="s">
        <v>63</v>
      </c>
      <c r="O1479" s="376"/>
      <c r="P1479" s="376"/>
      <c r="Q1479" s="376"/>
      <c r="R1479" s="387"/>
      <c r="S1479" s="386"/>
      <c r="T1479" s="376"/>
      <c r="U1479" s="388"/>
      <c r="V1479" s="388"/>
      <c r="W1479" s="388"/>
      <c r="X1479" s="388"/>
      <c r="Y1479" s="388"/>
      <c r="Z1479" s="388"/>
      <c r="AA1479" s="388"/>
      <c r="AB1479" s="388"/>
      <c r="AC1479" s="388"/>
      <c r="AD1479" s="388"/>
      <c r="AE1479" s="38" t="str">
        <f t="shared" si="522"/>
        <v>SL3-SP2-RCP1</v>
      </c>
      <c r="AF1479"/>
      <c r="AG1479"/>
      <c r="AH1479"/>
      <c r="AI1479"/>
    </row>
    <row r="1480" spans="1:35" ht="15" customHeight="1" x14ac:dyDescent="0.25">
      <c r="A1480" s="320"/>
      <c r="C1480" s="57"/>
      <c r="D1480" s="320"/>
      <c r="E1480" s="320"/>
      <c r="F1480"/>
      <c r="G1480"/>
      <c r="H1480"/>
      <c r="I1480"/>
      <c r="J1480" s="336"/>
      <c r="K1480" s="30"/>
      <c r="L1480" s="350"/>
      <c r="M1480" s="77"/>
      <c r="N1480" s="77"/>
      <c r="O1480" s="77"/>
      <c r="P1480" s="36"/>
      <c r="Q1480"/>
      <c r="R1480"/>
      <c r="S1480"/>
      <c r="T1480"/>
      <c r="U1480"/>
      <c r="V1480"/>
      <c r="W1480"/>
      <c r="X1480"/>
      <c r="Y1480"/>
      <c r="Z1480"/>
      <c r="AA1480"/>
      <c r="AB1480"/>
      <c r="AC1480" s="30"/>
      <c r="AD1480" s="30"/>
      <c r="AF1480"/>
      <c r="AG1480"/>
      <c r="AH1480"/>
      <c r="AI1480"/>
    </row>
    <row r="1481" spans="1:35" ht="15" customHeight="1" x14ac:dyDescent="0.25">
      <c r="A1481" s="144"/>
      <c r="B1481" s="252" t="s">
        <v>1323</v>
      </c>
      <c r="C1481" s="64"/>
      <c r="D1481" s="60"/>
      <c r="E1481" s="64" t="s">
        <v>1104</v>
      </c>
      <c r="F1481" s="61"/>
      <c r="G1481" s="61"/>
      <c r="H1481" s="62"/>
      <c r="I1481" s="61"/>
      <c r="J1481" s="142"/>
      <c r="K1481" s="142"/>
      <c r="L1481" s="63"/>
      <c r="M1481" s="62"/>
      <c r="N1481" s="62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4"/>
      <c r="AD1481" s="65"/>
    </row>
    <row r="1482" spans="1:35" ht="15" customHeight="1" x14ac:dyDescent="0.25">
      <c r="A1482" s="265" t="s">
        <v>9</v>
      </c>
      <c r="B1482" s="261" t="s">
        <v>618</v>
      </c>
      <c r="C1482" s="145"/>
      <c r="D1482" s="70"/>
      <c r="E1482" s="70" t="s">
        <v>1105</v>
      </c>
      <c r="F1482" s="29" t="str">
        <f>IFERROR(CONCATENATE(VLOOKUP(G1482,'LOOK-UP TABLES'!$E$9:$J$101,5,FALSE),C1482,D1482,VLOOKUP(G1482,'LOOK-UP TABLES'!$E$9:$J$101,6,FALSE),E1482),"")</f>
        <v/>
      </c>
      <c r="G1482" s="74" t="s">
        <v>1464</v>
      </c>
      <c r="H1482" s="55" t="s">
        <v>1107</v>
      </c>
      <c r="I1482" s="71"/>
      <c r="J1482" s="138"/>
      <c r="K1482" s="513" t="str">
        <f t="shared" ref="K1482:K1491" si="524">IF(J1482&lt;&gt;"",CONCATENATE(J1482,L1482),"SPARE")</f>
        <v>SPARE</v>
      </c>
      <c r="L1482" s="76"/>
      <c r="M1482" s="143"/>
      <c r="N1482" s="143"/>
      <c r="O1482" s="143"/>
      <c r="P1482" s="143"/>
      <c r="Q1482" s="143" t="str">
        <f t="shared" ref="Q1482:Q1491" si="525">CONCATENATE(M1482,IF(M1482&lt;&gt;""," ",""),N1482,IF(N1482&lt;&gt;""," ",""),O1482,IF(O1482&lt;&gt;""," ",""),P1482,IF(P1482&lt;&gt;""," ",""))</f>
        <v/>
      </c>
      <c r="R1482" s="161"/>
      <c r="S1482" s="161"/>
      <c r="T1482" s="161"/>
      <c r="U1482" s="161"/>
      <c r="V1482" s="161"/>
      <c r="W1482" s="161"/>
      <c r="X1482" s="161"/>
      <c r="Y1482" s="161"/>
      <c r="Z1482" s="161"/>
      <c r="AA1482" s="161"/>
      <c r="AB1482" s="68" t="str">
        <f t="shared" ref="AB1482:AB1491" si="526">IF((OR(H1482="AI",H1482="AO")),CONCATENATE(H1482,"_",C1482,D1482,"_CH[",E1482,"]"),CONCATENATE(H1482,"_",C1482,D1482,".",E1482))</f>
        <v>SFP_.1/1</v>
      </c>
      <c r="AC1482" s="55"/>
      <c r="AD1482" s="145"/>
      <c r="AE1482" s="38" t="str">
        <f t="shared" ref="AE1482:AE1491" si="527">B1482</f>
        <v>SL3-SP2-RCP1</v>
      </c>
    </row>
    <row r="1483" spans="1:35" ht="15" customHeight="1" x14ac:dyDescent="0.25">
      <c r="A1483" s="265" t="s">
        <v>9</v>
      </c>
      <c r="B1483" s="261" t="s">
        <v>618</v>
      </c>
      <c r="C1483" s="145"/>
      <c r="D1483" s="70"/>
      <c r="E1483" s="70" t="s">
        <v>1110</v>
      </c>
      <c r="F1483" s="29" t="str">
        <f>IFERROR(CONCATENATE(VLOOKUP(G1483,'LOOK-UP TABLES'!$E$9:$J$101,5,FALSE),C1483,D1483,VLOOKUP(G1483,'LOOK-UP TABLES'!$E$9:$J$101,6,FALSE),E1483),"")</f>
        <v/>
      </c>
      <c r="G1483" s="74" t="s">
        <v>1464</v>
      </c>
      <c r="H1483" s="75" t="s">
        <v>1107</v>
      </c>
      <c r="I1483" s="71"/>
      <c r="J1483" s="138"/>
      <c r="K1483" s="55" t="str">
        <f t="shared" si="524"/>
        <v>SPARE</v>
      </c>
      <c r="L1483" s="76"/>
      <c r="M1483" s="143" t="str">
        <f>IF($J1483&lt;&gt;"",IF(VLOOKUP($J1483,INSTRUMENT_LIST!$L$10:$R$716,3,FALSE)=0,"",VLOOKUP($J1483,INSTRUMENT_LIST!$L$10:$R$716,3,FALSE)),"")</f>
        <v/>
      </c>
      <c r="N1483" s="143" t="str">
        <f>IF($J1483&lt;&gt;"",IF(VLOOKUP($J1483,INSTRUMENT_LIST!$L$10:$R$716,4,FALSE)=0,"",VLOOKUP($J1483,INSTRUMENT_LIST!$L$10:$R$716,4,FALSE)),"")&amp;" "&amp;IF($J1483&lt;&gt;"",IF(VLOOKUP($J1483,INSTRUMENT_LIST!$L$10:$R$716,5,FALSE)=0,"",SUBSTITUTE(VLOOKUP($J1483,INSTRUMENT_LIST!$L$10:$R$716,5,FALSE),"LOCAL CONTROL STATION","LCS")),"")</f>
        <v xml:space="preserve"> </v>
      </c>
      <c r="O1483" s="143" t="str">
        <f>IF($J1483&lt;&gt;"",IF(VLOOKUP($J1483,INSTRUMENT_LIST!$L$10:$R$716,6,FALSE)=0,"",VLOOKUP($J1483,INSTRUMENT_LIST!$L$10:$R$716,6,FALSE)),"")</f>
        <v/>
      </c>
      <c r="P1483" s="143" t="str">
        <f>IF($J1483&lt;&gt;"",IF(VLOOKUP($J1483,INSTRUMENT_LIST!$L$10:$R$716,7,FALSE)=0,"",VLOOKUP($J1483,INSTRUMENT_LIST!$L$10:$R$716,7,FALSE)),"")</f>
        <v/>
      </c>
      <c r="Q1483" s="143" t="str">
        <f t="shared" si="525"/>
        <v xml:space="preserve">  </v>
      </c>
      <c r="R1483" s="161"/>
      <c r="S1483" s="161"/>
      <c r="T1483" s="161"/>
      <c r="U1483" s="161"/>
      <c r="V1483" s="161"/>
      <c r="W1483" s="161"/>
      <c r="X1483" s="161"/>
      <c r="Y1483" s="161"/>
      <c r="Z1483" s="161"/>
      <c r="AA1483" s="161"/>
      <c r="AB1483" s="68" t="str">
        <f t="shared" si="526"/>
        <v>SFP_.1/2</v>
      </c>
      <c r="AC1483" s="55"/>
      <c r="AD1483" s="55"/>
      <c r="AE1483" s="38" t="str">
        <f t="shared" si="527"/>
        <v>SL3-SP2-RCP1</v>
      </c>
    </row>
    <row r="1484" spans="1:35" ht="15" customHeight="1" x14ac:dyDescent="0.25">
      <c r="A1484" s="265" t="s">
        <v>9</v>
      </c>
      <c r="B1484" s="261" t="s">
        <v>618</v>
      </c>
      <c r="C1484" s="145"/>
      <c r="D1484" s="70"/>
      <c r="E1484" s="70" t="s">
        <v>1111</v>
      </c>
      <c r="F1484" s="29" t="str">
        <f>IFERROR(CONCATENATE(VLOOKUP(G1484,'LOOK-UP TABLES'!$E$9:$J$101,5,FALSE),C1484,D1484,VLOOKUP(G1484,'LOOK-UP TABLES'!$E$9:$J$101,6,FALSE),E1484),"")</f>
        <v/>
      </c>
      <c r="G1484" s="74" t="s">
        <v>1464</v>
      </c>
      <c r="H1484" s="75" t="s">
        <v>1112</v>
      </c>
      <c r="I1484" s="71"/>
      <c r="J1484" s="138" t="s">
        <v>1492</v>
      </c>
      <c r="K1484" s="513" t="str">
        <f t="shared" si="524"/>
        <v>SP2-Modem1</v>
      </c>
      <c r="L1484" s="76"/>
      <c r="M1484" s="143" t="s">
        <v>61</v>
      </c>
      <c r="N1484" s="143" t="s">
        <v>587</v>
      </c>
      <c r="O1484" s="143" t="s">
        <v>1466</v>
      </c>
      <c r="P1484" s="143" t="s">
        <v>1467</v>
      </c>
      <c r="Q1484" s="143" t="str">
        <f t="shared" si="525"/>
        <v xml:space="preserve">Shiploader 3 Potash Spout Communication Over Power Nexus BB Modem </v>
      </c>
      <c r="R1484" s="161"/>
      <c r="S1484" s="161"/>
      <c r="T1484" s="161"/>
      <c r="U1484" s="161"/>
      <c r="V1484" s="161"/>
      <c r="W1484" s="161"/>
      <c r="X1484" s="161"/>
      <c r="Y1484" s="161"/>
      <c r="Z1484" s="161"/>
      <c r="AA1484" s="161"/>
      <c r="AB1484" s="68" t="str">
        <f t="shared" si="526"/>
        <v>CAT6_.1/3</v>
      </c>
      <c r="AC1484" s="55"/>
      <c r="AD1484" s="55"/>
      <c r="AE1484" s="38" t="str">
        <f t="shared" si="527"/>
        <v>SL3-SP2-RCP1</v>
      </c>
    </row>
    <row r="1485" spans="1:35" ht="15" customHeight="1" x14ac:dyDescent="0.25">
      <c r="A1485" s="265" t="s">
        <v>9</v>
      </c>
      <c r="B1485" s="261" t="s">
        <v>618</v>
      </c>
      <c r="C1485" s="145"/>
      <c r="D1485" s="70"/>
      <c r="E1485" s="70" t="s">
        <v>1115</v>
      </c>
      <c r="F1485" s="29" t="str">
        <f>IFERROR(CONCATENATE(VLOOKUP(G1485,'LOOK-UP TABLES'!$E$9:$J$101,5,FALSE),C1485,D1485,VLOOKUP(G1485,'LOOK-UP TABLES'!$E$9:$J$101,6,FALSE),E1485),"")</f>
        <v/>
      </c>
      <c r="G1485" s="74" t="s">
        <v>1464</v>
      </c>
      <c r="H1485" s="75" t="s">
        <v>1112</v>
      </c>
      <c r="I1485" s="71"/>
      <c r="J1485" s="138" t="s">
        <v>1493</v>
      </c>
      <c r="K1485" s="513" t="str">
        <f t="shared" si="524"/>
        <v>AENT-RACK18</v>
      </c>
      <c r="L1485" s="72"/>
      <c r="M1485" s="143" t="s">
        <v>61</v>
      </c>
      <c r="N1485" s="143" t="s">
        <v>1494</v>
      </c>
      <c r="O1485" s="143" t="s">
        <v>953</v>
      </c>
      <c r="P1485" s="143"/>
      <c r="Q1485" s="143" t="str">
        <f t="shared" si="525"/>
        <v xml:space="preserve">Shiploader 3 Rack 18 Network Adapter 1734-AENT </v>
      </c>
      <c r="R1485" s="160"/>
      <c r="S1485" s="160"/>
      <c r="T1485" s="160"/>
      <c r="U1485" s="160"/>
      <c r="V1485" s="160"/>
      <c r="W1485" s="160"/>
      <c r="X1485" s="160"/>
      <c r="Y1485" s="160"/>
      <c r="Z1485" s="160"/>
      <c r="AA1485" s="160"/>
      <c r="AB1485" s="68" t="str">
        <f t="shared" si="526"/>
        <v>CAT6_.1/4</v>
      </c>
      <c r="AC1485" s="55"/>
      <c r="AD1485" s="55"/>
      <c r="AE1485" s="38" t="str">
        <f t="shared" si="527"/>
        <v>SL3-SP2-RCP1</v>
      </c>
    </row>
    <row r="1486" spans="1:35" ht="15" customHeight="1" x14ac:dyDescent="0.25">
      <c r="A1486" s="265" t="s">
        <v>9</v>
      </c>
      <c r="B1486" s="261" t="s">
        <v>618</v>
      </c>
      <c r="C1486" s="145"/>
      <c r="D1486" s="70"/>
      <c r="E1486" s="70" t="s">
        <v>1118</v>
      </c>
      <c r="F1486" s="29" t="str">
        <f>IFERROR(CONCATENATE(VLOOKUP(G1486,'LOOK-UP TABLES'!$E$9:$J$101,5,FALSE),C1486,D1486,VLOOKUP(G1486,'LOOK-UP TABLES'!$E$9:$J$101,6,FALSE),E1486),"")</f>
        <v/>
      </c>
      <c r="G1486" s="74" t="s">
        <v>1464</v>
      </c>
      <c r="H1486" s="75" t="s">
        <v>1112</v>
      </c>
      <c r="I1486" s="71"/>
      <c r="J1486" s="138"/>
      <c r="K1486" s="513" t="str">
        <f t="shared" si="524"/>
        <v>SPARE</v>
      </c>
      <c r="L1486" s="72"/>
      <c r="M1486" s="143" t="str">
        <f>IF($J1486&lt;&gt;"",IF(VLOOKUP($J1486,INSTRUMENT_LIST!$L$10:$R$716,3,FALSE)=0,"",VLOOKUP($J1486,INSTRUMENT_LIST!$L$10:$R$716,3,FALSE)),"")</f>
        <v/>
      </c>
      <c r="N1486" s="143" t="str">
        <f>IF($J1486&lt;&gt;"",IF(VLOOKUP($J1486,INSTRUMENT_LIST!$L$10:$R$716,4,FALSE)=0,"",VLOOKUP($J1486,INSTRUMENT_LIST!$L$10:$R$716,4,FALSE)),"")&amp;" "&amp;IF($J1486&lt;&gt;"",IF(VLOOKUP($J1486,INSTRUMENT_LIST!$L$10:$R$716,5,FALSE)=0,"",SUBSTITUTE(VLOOKUP($J1486,INSTRUMENT_LIST!$L$10:$R$716,5,FALSE),"LOCAL CONTROL STATION","LCS")),"")</f>
        <v xml:space="preserve"> </v>
      </c>
      <c r="O1486" s="143" t="str">
        <f>IF($J1486&lt;&gt;"",IF(VLOOKUP($J1486,INSTRUMENT_LIST!$L$10:$R$716,6,FALSE)=0,"",VLOOKUP($J1486,INSTRUMENT_LIST!$L$10:$R$716,6,FALSE)),"")</f>
        <v/>
      </c>
      <c r="P1486" s="143" t="str">
        <f>IF($J1486&lt;&gt;"",IF(VLOOKUP($J1486,INSTRUMENT_LIST!$L$10:$R$716,7,FALSE)=0,"",VLOOKUP($J1486,INSTRUMENT_LIST!$L$10:$R$716,7,FALSE)),"")</f>
        <v/>
      </c>
      <c r="Q1486" s="143" t="str">
        <f t="shared" si="525"/>
        <v xml:space="preserve">  </v>
      </c>
      <c r="R1486" s="161"/>
      <c r="S1486" s="161"/>
      <c r="T1486" s="161"/>
      <c r="U1486" s="161"/>
      <c r="V1486" s="161"/>
      <c r="W1486" s="161"/>
      <c r="X1486" s="161"/>
      <c r="Y1486" s="161"/>
      <c r="Z1486" s="161"/>
      <c r="AA1486" s="161"/>
      <c r="AB1486" s="68" t="str">
        <f t="shared" si="526"/>
        <v>CAT6_.1/5</v>
      </c>
      <c r="AC1486" s="55"/>
      <c r="AD1486" s="55"/>
      <c r="AE1486" s="38" t="str">
        <f t="shared" si="527"/>
        <v>SL3-SP2-RCP1</v>
      </c>
    </row>
    <row r="1487" spans="1:35" ht="15" customHeight="1" x14ac:dyDescent="0.25">
      <c r="A1487" s="265" t="s">
        <v>9</v>
      </c>
      <c r="B1487" s="261" t="s">
        <v>618</v>
      </c>
      <c r="C1487" s="145"/>
      <c r="D1487" s="70"/>
      <c r="E1487" s="70" t="s">
        <v>1120</v>
      </c>
      <c r="F1487" s="29" t="str">
        <f>IFERROR(CONCATENATE(VLOOKUP(G1487,'LOOK-UP TABLES'!$E$9:$J$101,5,FALSE),C1487,D1487,VLOOKUP(G1487,'LOOK-UP TABLES'!$E$9:$J$101,6,FALSE),E1487),"")</f>
        <v/>
      </c>
      <c r="G1487" s="74" t="s">
        <v>1464</v>
      </c>
      <c r="H1487" s="75" t="s">
        <v>1112</v>
      </c>
      <c r="I1487" s="71"/>
      <c r="J1487" s="138"/>
      <c r="K1487" s="513" t="str">
        <f t="shared" si="524"/>
        <v>SPARE</v>
      </c>
      <c r="L1487" s="76"/>
      <c r="M1487" s="143" t="str">
        <f>IF($J1487&lt;&gt;"",IF(VLOOKUP($J1487,INSTRUMENT_LIST!$L$10:$R$716,3,FALSE)=0,"",VLOOKUP($J1487,INSTRUMENT_LIST!$L$10:$R$716,3,FALSE)),"")</f>
        <v/>
      </c>
      <c r="N1487" s="143" t="str">
        <f>IF($J1487&lt;&gt;"",IF(VLOOKUP($J1487,INSTRUMENT_LIST!$L$10:$R$716,4,FALSE)=0,"",VLOOKUP($J1487,INSTRUMENT_LIST!$L$10:$R$716,4,FALSE)),"")&amp;" "&amp;IF($J1487&lt;&gt;"",IF(VLOOKUP($J1487,INSTRUMENT_LIST!$L$10:$R$716,5,FALSE)=0,"",SUBSTITUTE(VLOOKUP($J1487,INSTRUMENT_LIST!$L$10:$R$716,5,FALSE),"LOCAL CONTROL STATION","LCS")),"")</f>
        <v xml:space="preserve"> </v>
      </c>
      <c r="O1487" s="143" t="str">
        <f>IF($J1487&lt;&gt;"",IF(VLOOKUP($J1487,INSTRUMENT_LIST!$L$10:$R$716,6,FALSE)=0,"",VLOOKUP($J1487,INSTRUMENT_LIST!$L$10:$R$716,6,FALSE)),"")</f>
        <v/>
      </c>
      <c r="P1487" s="143" t="str">
        <f>IF($J1487&lt;&gt;"",IF(VLOOKUP($J1487,INSTRUMENT_LIST!$L$10:$R$716,7,FALSE)=0,"",VLOOKUP($J1487,INSTRUMENT_LIST!$L$10:$R$716,7,FALSE)),"")</f>
        <v/>
      </c>
      <c r="Q1487" s="143" t="str">
        <f t="shared" si="525"/>
        <v xml:space="preserve">  </v>
      </c>
      <c r="R1487" s="160"/>
      <c r="S1487" s="160"/>
      <c r="T1487" s="160"/>
      <c r="U1487" s="160"/>
      <c r="V1487" s="160"/>
      <c r="W1487" s="160"/>
      <c r="X1487" s="160"/>
      <c r="Y1487" s="160"/>
      <c r="Z1487" s="160"/>
      <c r="AA1487" s="160"/>
      <c r="AB1487" s="68" t="str">
        <f t="shared" si="526"/>
        <v>CAT6_.1/6</v>
      </c>
      <c r="AC1487" s="55"/>
      <c r="AD1487" s="55"/>
      <c r="AE1487" s="38" t="str">
        <f t="shared" si="527"/>
        <v>SL3-SP2-RCP1</v>
      </c>
    </row>
    <row r="1488" spans="1:35" ht="15" customHeight="1" x14ac:dyDescent="0.25">
      <c r="A1488" s="265" t="s">
        <v>9</v>
      </c>
      <c r="B1488" s="261" t="s">
        <v>618</v>
      </c>
      <c r="C1488" s="145"/>
      <c r="D1488" s="70"/>
      <c r="E1488" s="70" t="s">
        <v>1122</v>
      </c>
      <c r="F1488" s="29" t="str">
        <f>IFERROR(CONCATENATE(VLOOKUP(G1488,'LOOK-UP TABLES'!$E$9:$J$101,5,FALSE),C1488,D1488,VLOOKUP(G1488,'LOOK-UP TABLES'!$E$9:$J$101,6,FALSE),E1488),"")</f>
        <v/>
      </c>
      <c r="G1488" s="74" t="s">
        <v>1464</v>
      </c>
      <c r="H1488" s="75" t="s">
        <v>1112</v>
      </c>
      <c r="I1488" s="71"/>
      <c r="J1488" s="138"/>
      <c r="K1488" s="513" t="str">
        <f t="shared" si="524"/>
        <v>SPARE</v>
      </c>
      <c r="L1488" s="72"/>
      <c r="M1488" s="143" t="str">
        <f>IF($J1488&lt;&gt;"",IF(VLOOKUP($J1488,INSTRUMENT_LIST!$L$10:$R$716,3,FALSE)=0,"",VLOOKUP($J1488,INSTRUMENT_LIST!$L$10:$R$716,3,FALSE)),"")</f>
        <v/>
      </c>
      <c r="N1488" s="143" t="str">
        <f>IF($J1488&lt;&gt;"",IF(VLOOKUP($J1488,INSTRUMENT_LIST!$L$10:$R$716,4,FALSE)=0,"",VLOOKUP($J1488,INSTRUMENT_LIST!$L$10:$R$716,4,FALSE)),"")&amp;" "&amp;IF($J1488&lt;&gt;"",IF(VLOOKUP($J1488,INSTRUMENT_LIST!$L$10:$R$716,5,FALSE)=0,"",SUBSTITUTE(VLOOKUP($J1488,INSTRUMENT_LIST!$L$10:$R$716,5,FALSE),"LOCAL CONTROL STATION","LCS")),"")</f>
        <v xml:space="preserve"> </v>
      </c>
      <c r="O1488" s="143" t="str">
        <f>IF($J1488&lt;&gt;"",IF(VLOOKUP($J1488,INSTRUMENT_LIST!$L$10:$R$716,6,FALSE)=0,"",VLOOKUP($J1488,INSTRUMENT_LIST!$L$10:$R$716,6,FALSE)),"")</f>
        <v/>
      </c>
      <c r="P1488" s="143" t="str">
        <f>IF($J1488&lt;&gt;"",IF(VLOOKUP($J1488,INSTRUMENT_LIST!$L$10:$R$716,7,FALSE)=0,"",VLOOKUP($J1488,INSTRUMENT_LIST!$L$10:$R$716,7,FALSE)),"")</f>
        <v/>
      </c>
      <c r="Q1488" s="143" t="str">
        <f t="shared" si="525"/>
        <v xml:space="preserve">  </v>
      </c>
      <c r="R1488" s="161"/>
      <c r="S1488" s="161"/>
      <c r="T1488" s="161"/>
      <c r="U1488" s="161"/>
      <c r="V1488" s="161"/>
      <c r="W1488" s="161"/>
      <c r="X1488" s="161"/>
      <c r="Y1488" s="161"/>
      <c r="Z1488" s="161"/>
      <c r="AA1488" s="161"/>
      <c r="AB1488" s="68" t="str">
        <f t="shared" si="526"/>
        <v>CAT6_.1/7</v>
      </c>
      <c r="AC1488" s="55"/>
      <c r="AD1488" s="55"/>
      <c r="AE1488" s="38" t="str">
        <f t="shared" si="527"/>
        <v>SL3-SP2-RCP1</v>
      </c>
    </row>
    <row r="1489" spans="1:31" ht="15" customHeight="1" x14ac:dyDescent="0.25">
      <c r="A1489" s="265" t="s">
        <v>9</v>
      </c>
      <c r="B1489" s="261" t="s">
        <v>618</v>
      </c>
      <c r="C1489" s="145"/>
      <c r="D1489" s="70"/>
      <c r="E1489" s="70" t="s">
        <v>1124</v>
      </c>
      <c r="F1489" s="29" t="str">
        <f>IFERROR(CONCATENATE(VLOOKUP(G1489,'LOOK-UP TABLES'!$E$9:$J$101,5,FALSE),C1489,D1489,VLOOKUP(G1489,'LOOK-UP TABLES'!$E$9:$J$101,6,FALSE),E1489),"")</f>
        <v/>
      </c>
      <c r="G1489" s="74" t="s">
        <v>1464</v>
      </c>
      <c r="H1489" s="75" t="s">
        <v>1112</v>
      </c>
      <c r="I1489" s="71"/>
      <c r="J1489" s="138"/>
      <c r="K1489" s="513" t="str">
        <f t="shared" si="524"/>
        <v>SPARE</v>
      </c>
      <c r="L1489" s="76"/>
      <c r="M1489" s="143" t="str">
        <f>IF($J1489&lt;&gt;"",IF(VLOOKUP($J1489,INSTRUMENT_LIST!$L$10:$R$716,3,FALSE)=0,"",VLOOKUP($J1489,INSTRUMENT_LIST!$L$10:$R$716,3,FALSE)),"")</f>
        <v/>
      </c>
      <c r="N1489" s="143" t="str">
        <f>IF($J1489&lt;&gt;"",IF(VLOOKUP($J1489,INSTRUMENT_LIST!$L$10:$R$716,4,FALSE)=0,"",VLOOKUP($J1489,INSTRUMENT_LIST!$L$10:$R$716,4,FALSE)),"")&amp;" "&amp;IF($J1489&lt;&gt;"",IF(VLOOKUP($J1489,INSTRUMENT_LIST!$L$10:$R$716,5,FALSE)=0,"",SUBSTITUTE(VLOOKUP($J1489,INSTRUMENT_LIST!$L$10:$R$716,5,FALSE),"LOCAL CONTROL STATION","LCS")),"")</f>
        <v xml:space="preserve"> </v>
      </c>
      <c r="O1489" s="143" t="str">
        <f>IF($J1489&lt;&gt;"",IF(VLOOKUP($J1489,INSTRUMENT_LIST!$L$10:$R$716,6,FALSE)=0,"",VLOOKUP($J1489,INSTRUMENT_LIST!$L$10:$R$716,6,FALSE)),"")</f>
        <v/>
      </c>
      <c r="P1489" s="143" t="str">
        <f>IF($J1489&lt;&gt;"",IF(VLOOKUP($J1489,INSTRUMENT_LIST!$L$10:$R$716,7,FALSE)=0,"",VLOOKUP($J1489,INSTRUMENT_LIST!$L$10:$R$716,7,FALSE)),"")</f>
        <v/>
      </c>
      <c r="Q1489" s="143" t="str">
        <f t="shared" si="525"/>
        <v xml:space="preserve">  </v>
      </c>
      <c r="R1489" s="160"/>
      <c r="S1489" s="160"/>
      <c r="T1489" s="160"/>
      <c r="U1489" s="160"/>
      <c r="V1489" s="160"/>
      <c r="W1489" s="160"/>
      <c r="X1489" s="160"/>
      <c r="Y1489" s="160"/>
      <c r="Z1489" s="160"/>
      <c r="AA1489" s="160"/>
      <c r="AB1489" s="68" t="str">
        <f t="shared" si="526"/>
        <v>CAT6_.1/8</v>
      </c>
      <c r="AC1489" s="55"/>
      <c r="AD1489" s="55"/>
      <c r="AE1489" s="38" t="str">
        <f t="shared" si="527"/>
        <v>SL3-SP2-RCP1</v>
      </c>
    </row>
    <row r="1490" spans="1:31" ht="15" customHeight="1" x14ac:dyDescent="0.25">
      <c r="A1490" s="265" t="s">
        <v>9</v>
      </c>
      <c r="B1490" s="261" t="s">
        <v>618</v>
      </c>
      <c r="C1490" s="145"/>
      <c r="D1490" s="70"/>
      <c r="E1490" s="70" t="s">
        <v>1125</v>
      </c>
      <c r="F1490" s="29" t="str">
        <f>IFERROR(CONCATENATE(VLOOKUP(G1490,'LOOK-UP TABLES'!$E$9:$J$101,5,FALSE),C1490,D1490,VLOOKUP(G1490,'LOOK-UP TABLES'!$E$9:$J$101,6,FALSE),E1490),"")</f>
        <v/>
      </c>
      <c r="G1490" s="74" t="s">
        <v>1464</v>
      </c>
      <c r="H1490" s="75" t="s">
        <v>1112</v>
      </c>
      <c r="I1490" s="71"/>
      <c r="J1490" s="138"/>
      <c r="K1490" s="55" t="str">
        <f t="shared" si="524"/>
        <v>SPARE</v>
      </c>
      <c r="L1490" s="72"/>
      <c r="M1490" s="143" t="str">
        <f>IF($J1490&lt;&gt;"",IF(VLOOKUP($J1490,INSTRUMENT_LIST!$L$10:$R$716,3,FALSE)=0,"",VLOOKUP($J1490,INSTRUMENT_LIST!$L$10:$R$716,3,FALSE)),"")</f>
        <v/>
      </c>
      <c r="N1490" s="143" t="str">
        <f>IF($J1490&lt;&gt;"",IF(VLOOKUP($J1490,INSTRUMENT_LIST!$L$10:$R$716,4,FALSE)=0,"",VLOOKUP($J1490,INSTRUMENT_LIST!$L$10:$R$716,4,FALSE)),"")&amp;" "&amp;IF($J1490&lt;&gt;"",IF(VLOOKUP($J1490,INSTRUMENT_LIST!$L$10:$R$716,5,FALSE)=0,"",SUBSTITUTE(VLOOKUP($J1490,INSTRUMENT_LIST!$L$10:$R$716,5,FALSE),"LOCAL CONTROL STATION","LCS")),"")</f>
        <v xml:space="preserve"> </v>
      </c>
      <c r="O1490" s="143" t="str">
        <f>IF($J1490&lt;&gt;"",IF(VLOOKUP($J1490,INSTRUMENT_LIST!$L$10:$R$716,6,FALSE)=0,"",VLOOKUP($J1490,INSTRUMENT_LIST!$L$10:$R$716,6,FALSE)),"")</f>
        <v/>
      </c>
      <c r="P1490" s="143" t="str">
        <f>IF($J1490&lt;&gt;"",IF(VLOOKUP($J1490,INSTRUMENT_LIST!$L$10:$R$716,7,FALSE)=0,"",VLOOKUP($J1490,INSTRUMENT_LIST!$L$10:$R$716,7,FALSE)),"")</f>
        <v/>
      </c>
      <c r="Q1490" s="143" t="str">
        <f t="shared" si="525"/>
        <v xml:space="preserve">  </v>
      </c>
      <c r="R1490" s="161"/>
      <c r="S1490" s="161"/>
      <c r="T1490" s="161"/>
      <c r="U1490" s="161"/>
      <c r="V1490" s="161"/>
      <c r="W1490" s="161"/>
      <c r="X1490" s="161"/>
      <c r="Y1490" s="161"/>
      <c r="Z1490" s="161"/>
      <c r="AA1490" s="161"/>
      <c r="AB1490" s="68" t="str">
        <f t="shared" si="526"/>
        <v>CAT6_.1/9</v>
      </c>
      <c r="AC1490" s="55"/>
      <c r="AD1490" s="55"/>
      <c r="AE1490" s="38" t="str">
        <f t="shared" si="527"/>
        <v>SL3-SP2-RCP1</v>
      </c>
    </row>
    <row r="1491" spans="1:31" ht="15" customHeight="1" x14ac:dyDescent="0.25">
      <c r="A1491" s="265" t="s">
        <v>9</v>
      </c>
      <c r="B1491" s="261" t="s">
        <v>618</v>
      </c>
      <c r="C1491" s="145"/>
      <c r="D1491" s="70"/>
      <c r="E1491" s="70" t="s">
        <v>1126</v>
      </c>
      <c r="F1491" s="29" t="str">
        <f>IFERROR(CONCATENATE(VLOOKUP(G1491,'LOOK-UP TABLES'!$E$9:$J$101,5,FALSE),C1491,D1491,VLOOKUP(G1491,'LOOK-UP TABLES'!$E$9:$J$101,6,FALSE),E1491),"")</f>
        <v/>
      </c>
      <c r="G1491" s="74" t="s">
        <v>1464</v>
      </c>
      <c r="H1491" s="75" t="s">
        <v>1112</v>
      </c>
      <c r="I1491" s="71"/>
      <c r="J1491" s="138"/>
      <c r="K1491" s="513" t="str">
        <f t="shared" si="524"/>
        <v>SPARE</v>
      </c>
      <c r="L1491" s="76"/>
      <c r="M1491" s="143"/>
      <c r="N1491" s="143"/>
      <c r="O1491" s="143"/>
      <c r="P1491" s="143"/>
      <c r="Q1491" s="143" t="str">
        <f t="shared" si="525"/>
        <v/>
      </c>
      <c r="R1491" s="160"/>
      <c r="S1491" s="160"/>
      <c r="T1491" s="160"/>
      <c r="U1491" s="160"/>
      <c r="V1491" s="160"/>
      <c r="W1491" s="160"/>
      <c r="X1491" s="160"/>
      <c r="Y1491" s="160"/>
      <c r="Z1491" s="160"/>
      <c r="AA1491" s="160"/>
      <c r="AB1491" s="68" t="str">
        <f t="shared" si="526"/>
        <v>CAT6_.1/10</v>
      </c>
      <c r="AC1491" s="55"/>
      <c r="AD1491" s="55"/>
      <c r="AE1491" s="38" t="str">
        <f t="shared" si="527"/>
        <v>SL3-SP2-RCP1</v>
      </c>
    </row>
    <row r="1492" spans="1:31" ht="15" customHeight="1" x14ac:dyDescent="0.25">
      <c r="A1492" s="73"/>
      <c r="B1492" s="266"/>
      <c r="C1492" s="267"/>
      <c r="D1492" s="268"/>
      <c r="E1492" s="269"/>
      <c r="F1492" s="269"/>
      <c r="G1492" s="269"/>
      <c r="H1492" s="270"/>
      <c r="I1492" s="269"/>
      <c r="J1492" s="271"/>
      <c r="K1492" s="272"/>
      <c r="L1492" s="273"/>
      <c r="M1492" s="270"/>
      <c r="N1492" s="270"/>
      <c r="O1492" s="269"/>
      <c r="P1492" s="269"/>
      <c r="Q1492" s="269"/>
      <c r="R1492" s="269"/>
      <c r="S1492" s="269"/>
      <c r="T1492" s="269"/>
      <c r="U1492" s="269"/>
      <c r="V1492" s="269"/>
      <c r="W1492" s="269"/>
      <c r="X1492" s="269"/>
      <c r="Y1492" s="269"/>
      <c r="Z1492" s="269"/>
      <c r="AA1492" s="269"/>
      <c r="AB1492" s="269"/>
      <c r="AC1492" s="267"/>
      <c r="AD1492" s="274"/>
    </row>
    <row r="1493" spans="1:31" ht="15" customHeight="1" x14ac:dyDescent="0.25">
      <c r="C1493" s="57"/>
      <c r="D1493" s="52"/>
      <c r="E1493" s="52"/>
      <c r="J1493" s="22"/>
      <c r="M1493" s="77"/>
      <c r="N1493" s="77"/>
      <c r="O1493" s="77"/>
      <c r="P1493" s="36"/>
    </row>
  </sheetData>
  <mergeCells count="14">
    <mergeCell ref="B1353:B1354"/>
    <mergeCell ref="Q1353:Q1354"/>
    <mergeCell ref="B1436:B1437"/>
    <mergeCell ref="Q1436:Q1437"/>
    <mergeCell ref="B674:B675"/>
    <mergeCell ref="C7:D7"/>
    <mergeCell ref="E7:F7"/>
    <mergeCell ref="Q674:Q675"/>
    <mergeCell ref="Q994:Q995"/>
    <mergeCell ref="B355:B356"/>
    <mergeCell ref="Q355:Q356"/>
    <mergeCell ref="B994:B995"/>
    <mergeCell ref="B414:B415"/>
    <mergeCell ref="Q414:Q415"/>
  </mergeCells>
  <phoneticPr fontId="29" type="noConversion"/>
  <conditionalFormatting sqref="A1:A5">
    <cfRule type="duplicateValues" dxfId="478" priority="3179"/>
  </conditionalFormatting>
  <conditionalFormatting sqref="J25:J27">
    <cfRule type="duplicateValues" dxfId="477" priority="1849"/>
  </conditionalFormatting>
  <conditionalFormatting sqref="J28">
    <cfRule type="duplicateValues" dxfId="476" priority="1850"/>
  </conditionalFormatting>
  <conditionalFormatting sqref="J29:J32">
    <cfRule type="duplicateValues" dxfId="475" priority="1338"/>
  </conditionalFormatting>
  <conditionalFormatting sqref="J34:J41">
    <cfRule type="duplicateValues" dxfId="474" priority="1961"/>
  </conditionalFormatting>
  <conditionalFormatting sqref="J43">
    <cfRule type="duplicateValues" dxfId="473" priority="1944"/>
  </conditionalFormatting>
  <conditionalFormatting sqref="J44">
    <cfRule type="duplicateValues" dxfId="472" priority="1943"/>
  </conditionalFormatting>
  <conditionalFormatting sqref="J45">
    <cfRule type="duplicateValues" dxfId="471" priority="1955"/>
  </conditionalFormatting>
  <conditionalFormatting sqref="J46">
    <cfRule type="duplicateValues" dxfId="470" priority="1956"/>
  </conditionalFormatting>
  <conditionalFormatting sqref="J47">
    <cfRule type="duplicateValues" dxfId="469" priority="1954"/>
  </conditionalFormatting>
  <conditionalFormatting sqref="J48:J50">
    <cfRule type="duplicateValues" dxfId="468" priority="1953"/>
  </conditionalFormatting>
  <conditionalFormatting sqref="J52:J53">
    <cfRule type="cellIs" dxfId="467" priority="1924" operator="equal">
      <formula>"SPARE"</formula>
    </cfRule>
    <cfRule type="duplicateValues" dxfId="466" priority="1925"/>
  </conditionalFormatting>
  <conditionalFormatting sqref="J54:J55">
    <cfRule type="duplicateValues" dxfId="465" priority="1942"/>
  </conditionalFormatting>
  <conditionalFormatting sqref="J56">
    <cfRule type="duplicateValues" dxfId="464" priority="41"/>
    <cfRule type="cellIs" dxfId="463" priority="40" operator="equal">
      <formula>"SPARE"</formula>
    </cfRule>
  </conditionalFormatting>
  <conditionalFormatting sqref="J57">
    <cfRule type="duplicateValues" dxfId="462" priority="1937"/>
  </conditionalFormatting>
  <conditionalFormatting sqref="J58">
    <cfRule type="duplicateValues" dxfId="461" priority="1941"/>
  </conditionalFormatting>
  <conditionalFormatting sqref="J59">
    <cfRule type="duplicateValues" dxfId="460" priority="1938"/>
    <cfRule type="duplicateValues" dxfId="459" priority="1966"/>
  </conditionalFormatting>
  <conditionalFormatting sqref="J62:J63">
    <cfRule type="duplicateValues" dxfId="458" priority="1195"/>
    <cfRule type="cellIs" dxfId="457" priority="1194" operator="equal">
      <formula>"SPARE"</formula>
    </cfRule>
  </conditionalFormatting>
  <conditionalFormatting sqref="J64:J65">
    <cfRule type="duplicateValues" dxfId="456" priority="1200"/>
  </conditionalFormatting>
  <conditionalFormatting sqref="J66 J69">
    <cfRule type="duplicateValues" dxfId="455" priority="1201"/>
  </conditionalFormatting>
  <conditionalFormatting sqref="J67">
    <cfRule type="duplicateValues" dxfId="454" priority="1196"/>
  </conditionalFormatting>
  <conditionalFormatting sqref="J68">
    <cfRule type="duplicateValues" dxfId="453" priority="1199"/>
  </conditionalFormatting>
  <conditionalFormatting sqref="J69">
    <cfRule type="duplicateValues" dxfId="452" priority="1197"/>
  </conditionalFormatting>
  <conditionalFormatting sqref="J103">
    <cfRule type="duplicateValues" dxfId="451" priority="1110"/>
  </conditionalFormatting>
  <conditionalFormatting sqref="J139:J140">
    <cfRule type="duplicateValues" dxfId="450" priority="1115"/>
  </conditionalFormatting>
  <conditionalFormatting sqref="J141">
    <cfRule type="duplicateValues" dxfId="449" priority="1311"/>
  </conditionalFormatting>
  <conditionalFormatting sqref="J157:J159">
    <cfRule type="duplicateValues" dxfId="448" priority="1168"/>
  </conditionalFormatting>
  <conditionalFormatting sqref="J175:J177">
    <cfRule type="duplicateValues" dxfId="447" priority="1163"/>
  </conditionalFormatting>
  <conditionalFormatting sqref="J193:J195">
    <cfRule type="duplicateValues" dxfId="446" priority="1158"/>
  </conditionalFormatting>
  <conditionalFormatting sqref="J212:J213">
    <cfRule type="duplicateValues" dxfId="445" priority="1276"/>
  </conditionalFormatting>
  <conditionalFormatting sqref="J229:J230">
    <cfRule type="duplicateValues" dxfId="444" priority="1281"/>
  </conditionalFormatting>
  <conditionalFormatting sqref="J247:J249">
    <cfRule type="duplicateValues" dxfId="443" priority="1153"/>
  </conditionalFormatting>
  <conditionalFormatting sqref="J265:J267">
    <cfRule type="duplicateValues" dxfId="442" priority="1148"/>
  </conditionalFormatting>
  <conditionalFormatting sqref="J274:J275">
    <cfRule type="duplicateValues" dxfId="441" priority="1032"/>
  </conditionalFormatting>
  <conditionalFormatting sqref="J276:J277">
    <cfRule type="duplicateValues" dxfId="440" priority="1817"/>
  </conditionalFormatting>
  <conditionalFormatting sqref="J278">
    <cfRule type="duplicateValues" dxfId="439" priority="1818"/>
  </conditionalFormatting>
  <conditionalFormatting sqref="J284:J291">
    <cfRule type="cellIs" dxfId="438" priority="1034" operator="equal">
      <formula>"SPARE"</formula>
    </cfRule>
    <cfRule type="duplicateValues" dxfId="437" priority="1035"/>
  </conditionalFormatting>
  <conditionalFormatting sqref="J294:J301">
    <cfRule type="duplicateValues" dxfId="436" priority="1089"/>
    <cfRule type="cellIs" dxfId="435" priority="1088" operator="equal">
      <formula>"SPARE"</formula>
    </cfRule>
  </conditionalFormatting>
  <conditionalFormatting sqref="J304:J305">
    <cfRule type="duplicateValues" dxfId="434" priority="70"/>
    <cfRule type="cellIs" dxfId="433" priority="69" operator="equal">
      <formula>"SPARE"</formula>
    </cfRule>
  </conditionalFormatting>
  <conditionalFormatting sqref="J306:J307">
    <cfRule type="duplicateValues" dxfId="432" priority="1080"/>
  </conditionalFormatting>
  <conditionalFormatting sqref="J308 J311">
    <cfRule type="duplicateValues" dxfId="431" priority="1081"/>
  </conditionalFormatting>
  <conditionalFormatting sqref="J309">
    <cfRule type="duplicateValues" dxfId="430" priority="1077"/>
  </conditionalFormatting>
  <conditionalFormatting sqref="J310">
    <cfRule type="duplicateValues" dxfId="429" priority="1079"/>
  </conditionalFormatting>
  <conditionalFormatting sqref="J311">
    <cfRule type="duplicateValues" dxfId="428" priority="1078"/>
  </conditionalFormatting>
  <conditionalFormatting sqref="J315:J316">
    <cfRule type="duplicateValues" dxfId="427" priority="68"/>
  </conditionalFormatting>
  <conditionalFormatting sqref="J317:J318">
    <cfRule type="duplicateValues" dxfId="426" priority="67"/>
    <cfRule type="cellIs" dxfId="425" priority="66" operator="equal">
      <formula>"SPARE"</formula>
    </cfRule>
  </conditionalFormatting>
  <conditionalFormatting sqref="J319">
    <cfRule type="duplicateValues" dxfId="424" priority="396"/>
  </conditionalFormatting>
  <conditionalFormatting sqref="J320">
    <cfRule type="duplicateValues" dxfId="423" priority="395"/>
    <cfRule type="duplicateValues" dxfId="422" priority="397"/>
  </conditionalFormatting>
  <conditionalFormatting sqref="J321">
    <cfRule type="duplicateValues" dxfId="421" priority="1805"/>
  </conditionalFormatting>
  <conditionalFormatting sqref="J322">
    <cfRule type="duplicateValues" dxfId="420" priority="1804"/>
    <cfRule type="duplicateValues" dxfId="419" priority="1807"/>
  </conditionalFormatting>
  <conditionalFormatting sqref="J325:J326">
    <cfRule type="cellIs" dxfId="418" priority="64" operator="equal">
      <formula>"SPARE"</formula>
    </cfRule>
    <cfRule type="duplicateValues" dxfId="417" priority="65"/>
  </conditionalFormatting>
  <conditionalFormatting sqref="J327:J328">
    <cfRule type="duplicateValues" dxfId="416" priority="1067"/>
  </conditionalFormatting>
  <conditionalFormatting sqref="J329 J332">
    <cfRule type="duplicateValues" dxfId="415" priority="1068"/>
  </conditionalFormatting>
  <conditionalFormatting sqref="J330">
    <cfRule type="duplicateValues" dxfId="414" priority="1064"/>
  </conditionalFormatting>
  <conditionalFormatting sqref="J331">
    <cfRule type="duplicateValues" dxfId="413" priority="1066"/>
  </conditionalFormatting>
  <conditionalFormatting sqref="J332">
    <cfRule type="duplicateValues" dxfId="412" priority="1065"/>
  </conditionalFormatting>
  <conditionalFormatting sqref="J335:J337">
    <cfRule type="duplicateValues" dxfId="411" priority="63"/>
    <cfRule type="cellIs" dxfId="410" priority="62" operator="equal">
      <formula>"SPARE"</formula>
    </cfRule>
  </conditionalFormatting>
  <conditionalFormatting sqref="J338">
    <cfRule type="duplicateValues" dxfId="409" priority="1056"/>
  </conditionalFormatting>
  <conditionalFormatting sqref="J339 J342">
    <cfRule type="duplicateValues" dxfId="408" priority="1057"/>
  </conditionalFormatting>
  <conditionalFormatting sqref="J340">
    <cfRule type="duplicateValues" dxfId="407" priority="1053"/>
  </conditionalFormatting>
  <conditionalFormatting sqref="J341">
    <cfRule type="duplicateValues" dxfId="406" priority="1055"/>
  </conditionalFormatting>
  <conditionalFormatting sqref="J342">
    <cfRule type="duplicateValues" dxfId="405" priority="1054"/>
  </conditionalFormatting>
  <conditionalFormatting sqref="J345:J347">
    <cfRule type="duplicateValues" dxfId="404" priority="61"/>
    <cfRule type="cellIs" dxfId="403" priority="60" operator="equal">
      <formula>"SPARE"</formula>
    </cfRule>
  </conditionalFormatting>
  <conditionalFormatting sqref="J348">
    <cfRule type="duplicateValues" dxfId="402" priority="1045"/>
  </conditionalFormatting>
  <conditionalFormatting sqref="J349 J352">
    <cfRule type="duplicateValues" dxfId="401" priority="1046"/>
  </conditionalFormatting>
  <conditionalFormatting sqref="J350">
    <cfRule type="duplicateValues" dxfId="400" priority="1042"/>
  </conditionalFormatting>
  <conditionalFormatting sqref="J351">
    <cfRule type="duplicateValues" dxfId="399" priority="1044"/>
  </conditionalFormatting>
  <conditionalFormatting sqref="J352">
    <cfRule type="duplicateValues" dxfId="398" priority="1043"/>
  </conditionalFormatting>
  <conditionalFormatting sqref="J360:J361">
    <cfRule type="duplicateValues" dxfId="397" priority="343"/>
  </conditionalFormatting>
  <conditionalFormatting sqref="J366:J368">
    <cfRule type="duplicateValues" dxfId="396" priority="342"/>
  </conditionalFormatting>
  <conditionalFormatting sqref="J373:J375">
    <cfRule type="duplicateValues" dxfId="395" priority="341"/>
  </conditionalFormatting>
  <conditionalFormatting sqref="J378:J379">
    <cfRule type="duplicateValues" dxfId="394" priority="329"/>
  </conditionalFormatting>
  <conditionalFormatting sqref="J384:J386">
    <cfRule type="duplicateValues" dxfId="393" priority="328"/>
  </conditionalFormatting>
  <conditionalFormatting sqref="J391:J393">
    <cfRule type="duplicateValues" dxfId="392" priority="327"/>
  </conditionalFormatting>
  <conditionalFormatting sqref="J409:J411">
    <cfRule type="duplicateValues" dxfId="391" priority="1027"/>
  </conditionalFormatting>
  <conditionalFormatting sqref="J420:J421">
    <cfRule type="cellIs" dxfId="390" priority="199" operator="equal">
      <formula>"SPARE"</formula>
    </cfRule>
    <cfRule type="duplicateValues" dxfId="389" priority="200"/>
  </conditionalFormatting>
  <conditionalFormatting sqref="J422:J423">
    <cfRule type="duplicateValues" dxfId="388" priority="198"/>
  </conditionalFormatting>
  <conditionalFormatting sqref="J424">
    <cfRule type="duplicateValues" dxfId="387" priority="197"/>
  </conditionalFormatting>
  <conditionalFormatting sqref="J425">
    <cfRule type="duplicateValues" dxfId="386" priority="196"/>
  </conditionalFormatting>
  <conditionalFormatting sqref="J426">
    <cfRule type="duplicateValues" dxfId="385" priority="195"/>
  </conditionalFormatting>
  <conditionalFormatting sqref="J427">
    <cfRule type="duplicateValues" dxfId="384" priority="194"/>
    <cfRule type="duplicateValues" dxfId="383" priority="193"/>
  </conditionalFormatting>
  <conditionalFormatting sqref="J430:J431">
    <cfRule type="duplicateValues" dxfId="382" priority="192"/>
    <cfRule type="cellIs" dxfId="381" priority="191" operator="equal">
      <formula>"SPARE"</formula>
    </cfRule>
  </conditionalFormatting>
  <conditionalFormatting sqref="J432:J433">
    <cfRule type="duplicateValues" dxfId="380" priority="190"/>
  </conditionalFormatting>
  <conditionalFormatting sqref="J434 J437">
    <cfRule type="duplicateValues" dxfId="379" priority="189"/>
  </conditionalFormatting>
  <conditionalFormatting sqref="J435">
    <cfRule type="duplicateValues" dxfId="378" priority="188"/>
  </conditionalFormatting>
  <conditionalFormatting sqref="J436">
    <cfRule type="duplicateValues" dxfId="377" priority="187"/>
  </conditionalFormatting>
  <conditionalFormatting sqref="J437">
    <cfRule type="duplicateValues" dxfId="376" priority="186"/>
  </conditionalFormatting>
  <conditionalFormatting sqref="J440:J441">
    <cfRule type="duplicateValues" dxfId="375" priority="185"/>
    <cfRule type="cellIs" dxfId="374" priority="184" operator="equal">
      <formula>"SPARE"</formula>
    </cfRule>
  </conditionalFormatting>
  <conditionalFormatting sqref="J442:J443">
    <cfRule type="duplicateValues" dxfId="373" priority="183"/>
  </conditionalFormatting>
  <conditionalFormatting sqref="J444 J447">
    <cfRule type="duplicateValues" dxfId="372" priority="182"/>
  </conditionalFormatting>
  <conditionalFormatting sqref="J445">
    <cfRule type="duplicateValues" dxfId="371" priority="181"/>
  </conditionalFormatting>
  <conditionalFormatting sqref="J446">
    <cfRule type="duplicateValues" dxfId="370" priority="180"/>
  </conditionalFormatting>
  <conditionalFormatting sqref="J447">
    <cfRule type="duplicateValues" dxfId="369" priority="179"/>
  </conditionalFormatting>
  <conditionalFormatting sqref="J451:J453">
    <cfRule type="duplicateValues" dxfId="368" priority="270"/>
  </conditionalFormatting>
  <conditionalFormatting sqref="J454">
    <cfRule type="duplicateValues" dxfId="367" priority="269"/>
  </conditionalFormatting>
  <conditionalFormatting sqref="J456">
    <cfRule type="duplicateValues" dxfId="366" priority="295"/>
  </conditionalFormatting>
  <conditionalFormatting sqref="J457">
    <cfRule type="duplicateValues" dxfId="365" priority="294"/>
  </conditionalFormatting>
  <conditionalFormatting sqref="J458">
    <cfRule type="duplicateValues" dxfId="364" priority="293"/>
  </conditionalFormatting>
  <conditionalFormatting sqref="J459">
    <cfRule type="duplicateValues" dxfId="363" priority="292"/>
  </conditionalFormatting>
  <conditionalFormatting sqref="J460">
    <cfRule type="duplicateValues" dxfId="362" priority="291"/>
  </conditionalFormatting>
  <conditionalFormatting sqref="J461:J463">
    <cfRule type="duplicateValues" dxfId="361" priority="290"/>
  </conditionalFormatting>
  <conditionalFormatting sqref="J465:J466">
    <cfRule type="duplicateValues" dxfId="360" priority="268"/>
    <cfRule type="cellIs" dxfId="359" priority="267" operator="equal">
      <formula>"SPARE"</formula>
    </cfRule>
  </conditionalFormatting>
  <conditionalFormatting sqref="J467:J468">
    <cfRule type="duplicateValues" dxfId="358" priority="266"/>
  </conditionalFormatting>
  <conditionalFormatting sqref="J469 J472">
    <cfRule type="duplicateValues" dxfId="357" priority="265"/>
  </conditionalFormatting>
  <conditionalFormatting sqref="J470">
    <cfRule type="duplicateValues" dxfId="356" priority="264"/>
  </conditionalFormatting>
  <conditionalFormatting sqref="J471">
    <cfRule type="duplicateValues" dxfId="355" priority="263"/>
  </conditionalFormatting>
  <conditionalFormatting sqref="J472">
    <cfRule type="duplicateValues" dxfId="354" priority="262"/>
  </conditionalFormatting>
  <conditionalFormatting sqref="J475">
    <cfRule type="duplicateValues" dxfId="353" priority="261"/>
  </conditionalFormatting>
  <conditionalFormatting sqref="J479:J480">
    <cfRule type="duplicateValues" dxfId="352" priority="260"/>
  </conditionalFormatting>
  <conditionalFormatting sqref="J483:J484">
    <cfRule type="cellIs" dxfId="351" priority="115" operator="equal">
      <formula>"SPARE"</formula>
    </cfRule>
    <cfRule type="duplicateValues" dxfId="350" priority="116"/>
  </conditionalFormatting>
  <conditionalFormatting sqref="J485:J486">
    <cfRule type="duplicateValues" dxfId="349" priority="287"/>
  </conditionalFormatting>
  <conditionalFormatting sqref="J487 J490">
    <cfRule type="duplicateValues" dxfId="348" priority="286"/>
  </conditionalFormatting>
  <conditionalFormatting sqref="J488">
    <cfRule type="duplicateValues" dxfId="347" priority="285"/>
  </conditionalFormatting>
  <conditionalFormatting sqref="J489">
    <cfRule type="duplicateValues" dxfId="346" priority="284"/>
  </conditionalFormatting>
  <conditionalFormatting sqref="J490">
    <cfRule type="duplicateValues" dxfId="345" priority="283"/>
  </conditionalFormatting>
  <conditionalFormatting sqref="J493">
    <cfRule type="duplicateValues" dxfId="344" priority="282"/>
  </conditionalFormatting>
  <conditionalFormatting sqref="J501:J502">
    <cfRule type="duplicateValues" dxfId="343" priority="279"/>
    <cfRule type="cellIs" dxfId="342" priority="278" operator="equal">
      <formula>"SPARE"</formula>
    </cfRule>
  </conditionalFormatting>
  <conditionalFormatting sqref="J503:J504">
    <cfRule type="duplicateValues" dxfId="341" priority="277"/>
  </conditionalFormatting>
  <conditionalFormatting sqref="J505 J508">
    <cfRule type="duplicateValues" dxfId="340" priority="276"/>
  </conditionalFormatting>
  <conditionalFormatting sqref="J506">
    <cfRule type="duplicateValues" dxfId="339" priority="275"/>
  </conditionalFormatting>
  <conditionalFormatting sqref="J507">
    <cfRule type="duplicateValues" dxfId="338" priority="274"/>
  </conditionalFormatting>
  <conditionalFormatting sqref="J508">
    <cfRule type="duplicateValues" dxfId="337" priority="273"/>
  </conditionalFormatting>
  <conditionalFormatting sqref="J511">
    <cfRule type="duplicateValues" dxfId="336" priority="272"/>
  </conditionalFormatting>
  <conditionalFormatting sqref="J515:J516">
    <cfRule type="duplicateValues" dxfId="335" priority="271"/>
  </conditionalFormatting>
  <conditionalFormatting sqref="J519:J520">
    <cfRule type="duplicateValues" dxfId="334" priority="259"/>
    <cfRule type="cellIs" dxfId="333" priority="258" operator="equal">
      <formula>"SPARE"</formula>
    </cfRule>
  </conditionalFormatting>
  <conditionalFormatting sqref="J521:J522">
    <cfRule type="duplicateValues" dxfId="332" priority="257"/>
  </conditionalFormatting>
  <conditionalFormatting sqref="J523 J526">
    <cfRule type="duplicateValues" dxfId="331" priority="256"/>
  </conditionalFormatting>
  <conditionalFormatting sqref="J524">
    <cfRule type="duplicateValues" dxfId="330" priority="255"/>
  </conditionalFormatting>
  <conditionalFormatting sqref="J525">
    <cfRule type="duplicateValues" dxfId="329" priority="254"/>
  </conditionalFormatting>
  <conditionalFormatting sqref="J526">
    <cfRule type="duplicateValues" dxfId="328" priority="253"/>
  </conditionalFormatting>
  <conditionalFormatting sqref="J529">
    <cfRule type="duplicateValues" dxfId="327" priority="252"/>
  </conditionalFormatting>
  <conditionalFormatting sqref="J533:J534">
    <cfRule type="duplicateValues" dxfId="326" priority="251"/>
  </conditionalFormatting>
  <conditionalFormatting sqref="J550:J552">
    <cfRule type="duplicateValues" dxfId="325" priority="280"/>
  </conditionalFormatting>
  <conditionalFormatting sqref="J568:J570">
    <cfRule type="duplicateValues" dxfId="324" priority="250"/>
  </conditionalFormatting>
  <conditionalFormatting sqref="J576:J578">
    <cfRule type="duplicateValues" dxfId="323" priority="249"/>
  </conditionalFormatting>
  <conditionalFormatting sqref="J579">
    <cfRule type="duplicateValues" dxfId="322" priority="248"/>
  </conditionalFormatting>
  <conditionalFormatting sqref="J581">
    <cfRule type="duplicateValues" dxfId="321" priority="247"/>
  </conditionalFormatting>
  <conditionalFormatting sqref="J582">
    <cfRule type="duplicateValues" dxfId="320" priority="246"/>
  </conditionalFormatting>
  <conditionalFormatting sqref="J583">
    <cfRule type="duplicateValues" dxfId="319" priority="245"/>
  </conditionalFormatting>
  <conditionalFormatting sqref="J584">
    <cfRule type="duplicateValues" dxfId="318" priority="244"/>
  </conditionalFormatting>
  <conditionalFormatting sqref="J585">
    <cfRule type="duplicateValues" dxfId="317" priority="243"/>
  </conditionalFormatting>
  <conditionalFormatting sqref="J586:J588">
    <cfRule type="duplicateValues" dxfId="316" priority="242"/>
  </conditionalFormatting>
  <conditionalFormatting sqref="J590:J591">
    <cfRule type="duplicateValues" dxfId="315" priority="241"/>
    <cfRule type="cellIs" dxfId="314" priority="240" operator="equal">
      <formula>"SPARE"</formula>
    </cfRule>
  </conditionalFormatting>
  <conditionalFormatting sqref="J592:J593">
    <cfRule type="duplicateValues" dxfId="313" priority="239"/>
  </conditionalFormatting>
  <conditionalFormatting sqref="J594 J597">
    <cfRule type="duplicateValues" dxfId="312" priority="238"/>
  </conditionalFormatting>
  <conditionalFormatting sqref="J595">
    <cfRule type="duplicateValues" dxfId="311" priority="237"/>
  </conditionalFormatting>
  <conditionalFormatting sqref="J596">
    <cfRule type="duplicateValues" dxfId="310" priority="236"/>
  </conditionalFormatting>
  <conditionalFormatting sqref="J597">
    <cfRule type="duplicateValues" dxfId="309" priority="235"/>
  </conditionalFormatting>
  <conditionalFormatting sqref="J600">
    <cfRule type="duplicateValues" dxfId="308" priority="234"/>
  </conditionalFormatting>
  <conditionalFormatting sqref="J604:J605">
    <cfRule type="duplicateValues" dxfId="307" priority="233"/>
  </conditionalFormatting>
  <conditionalFormatting sqref="J608:J609">
    <cfRule type="duplicateValues" dxfId="306" priority="232"/>
    <cfRule type="cellIs" dxfId="305" priority="231" operator="equal">
      <formula>"SPARE"</formula>
    </cfRule>
  </conditionalFormatting>
  <conditionalFormatting sqref="J610:J611">
    <cfRule type="duplicateValues" dxfId="304" priority="230"/>
  </conditionalFormatting>
  <conditionalFormatting sqref="J612 J615">
    <cfRule type="duplicateValues" dxfId="303" priority="229"/>
  </conditionalFormatting>
  <conditionalFormatting sqref="J613">
    <cfRule type="duplicateValues" dxfId="302" priority="228"/>
  </conditionalFormatting>
  <conditionalFormatting sqref="J614">
    <cfRule type="duplicateValues" dxfId="301" priority="227"/>
  </conditionalFormatting>
  <conditionalFormatting sqref="J615">
    <cfRule type="duplicateValues" dxfId="300" priority="226"/>
  </conditionalFormatting>
  <conditionalFormatting sqref="J618">
    <cfRule type="duplicateValues" dxfId="299" priority="225"/>
  </conditionalFormatting>
  <conditionalFormatting sqref="J622:J623">
    <cfRule type="duplicateValues" dxfId="298" priority="224"/>
  </conditionalFormatting>
  <conditionalFormatting sqref="J639:J641">
    <cfRule type="duplicateValues" dxfId="297" priority="223"/>
  </conditionalFormatting>
  <conditionalFormatting sqref="J679">
    <cfRule type="duplicateValues" dxfId="296" priority="114"/>
  </conditionalFormatting>
  <conditionalFormatting sqref="J679:J680">
    <cfRule type="cellIs" dxfId="295" priority="113" operator="equal">
      <formula>"SPARE"</formula>
    </cfRule>
  </conditionalFormatting>
  <conditionalFormatting sqref="J680">
    <cfRule type="duplicateValues" dxfId="294" priority="393"/>
  </conditionalFormatting>
  <conditionalFormatting sqref="J681:J682">
    <cfRule type="duplicateValues" dxfId="293" priority="391"/>
  </conditionalFormatting>
  <conditionalFormatting sqref="J683">
    <cfRule type="duplicateValues" dxfId="292" priority="390"/>
  </conditionalFormatting>
  <conditionalFormatting sqref="J684">
    <cfRule type="duplicateValues" dxfId="291" priority="389"/>
  </conditionalFormatting>
  <conditionalFormatting sqref="J685">
    <cfRule type="duplicateValues" dxfId="290" priority="36"/>
  </conditionalFormatting>
  <conditionalFormatting sqref="J686">
    <cfRule type="duplicateValues" dxfId="289" priority="37"/>
    <cfRule type="duplicateValues" dxfId="288" priority="35"/>
  </conditionalFormatting>
  <conditionalFormatting sqref="J689:J696">
    <cfRule type="cellIs" dxfId="287" priority="384" operator="equal">
      <formula>"SPARE"</formula>
    </cfRule>
    <cfRule type="duplicateValues" dxfId="286" priority="385"/>
  </conditionalFormatting>
  <conditionalFormatting sqref="J699:J700">
    <cfRule type="duplicateValues" dxfId="285" priority="34"/>
    <cfRule type="cellIs" dxfId="284" priority="33" operator="equal">
      <formula>"SPARE"</formula>
    </cfRule>
  </conditionalFormatting>
  <conditionalFormatting sqref="J701:J702">
    <cfRule type="duplicateValues" dxfId="283" priority="32"/>
  </conditionalFormatting>
  <conditionalFormatting sqref="J703">
    <cfRule type="duplicateValues" dxfId="282" priority="31"/>
  </conditionalFormatting>
  <conditionalFormatting sqref="J704">
    <cfRule type="duplicateValues" dxfId="281" priority="30"/>
  </conditionalFormatting>
  <conditionalFormatting sqref="J705">
    <cfRule type="duplicateValues" dxfId="280" priority="349"/>
  </conditionalFormatting>
  <conditionalFormatting sqref="J706">
    <cfRule type="duplicateValues" dxfId="279" priority="348"/>
    <cfRule type="duplicateValues" dxfId="278" priority="351"/>
  </conditionalFormatting>
  <conditionalFormatting sqref="J709">
    <cfRule type="duplicateValues" dxfId="277" priority="110"/>
  </conditionalFormatting>
  <conditionalFormatting sqref="J709:J711">
    <cfRule type="cellIs" dxfId="276" priority="109" operator="equal">
      <formula>"SPARE"</formula>
    </cfRule>
  </conditionalFormatting>
  <conditionalFormatting sqref="J710:J711">
    <cfRule type="duplicateValues" dxfId="275" priority="112"/>
  </conditionalFormatting>
  <conditionalFormatting sqref="J712">
    <cfRule type="duplicateValues" dxfId="274" priority="376"/>
  </conditionalFormatting>
  <conditionalFormatting sqref="J713 J716">
    <cfRule type="duplicateValues" dxfId="273" priority="375"/>
  </conditionalFormatting>
  <conditionalFormatting sqref="J714">
    <cfRule type="duplicateValues" dxfId="272" priority="374"/>
  </conditionalFormatting>
  <conditionalFormatting sqref="J715">
    <cfRule type="duplicateValues" dxfId="271" priority="373"/>
  </conditionalFormatting>
  <conditionalFormatting sqref="J716">
    <cfRule type="duplicateValues" dxfId="270" priority="372"/>
  </conditionalFormatting>
  <conditionalFormatting sqref="J721:J728 J730:J737">
    <cfRule type="duplicateValues" dxfId="269" priority="1739"/>
  </conditionalFormatting>
  <conditionalFormatting sqref="J739">
    <cfRule type="duplicateValues" dxfId="268" priority="1137"/>
  </conditionalFormatting>
  <conditionalFormatting sqref="J740">
    <cfRule type="duplicateValues" dxfId="267" priority="1374"/>
  </conditionalFormatting>
  <conditionalFormatting sqref="J741">
    <cfRule type="duplicateValues" dxfId="266" priority="1373"/>
  </conditionalFormatting>
  <conditionalFormatting sqref="J742">
    <cfRule type="duplicateValues" dxfId="265" priority="1372"/>
  </conditionalFormatting>
  <conditionalFormatting sqref="J743">
    <cfRule type="duplicateValues" dxfId="264" priority="1371"/>
  </conditionalFormatting>
  <conditionalFormatting sqref="J744:J746">
    <cfRule type="duplicateValues" dxfId="263" priority="1370"/>
  </conditionalFormatting>
  <conditionalFormatting sqref="J748">
    <cfRule type="duplicateValues" dxfId="262" priority="1738"/>
  </conditionalFormatting>
  <conditionalFormatting sqref="J749">
    <cfRule type="duplicateValues" dxfId="261" priority="1737"/>
  </conditionalFormatting>
  <conditionalFormatting sqref="J750">
    <cfRule type="duplicateValues" dxfId="260" priority="1736"/>
  </conditionalFormatting>
  <conditionalFormatting sqref="J751">
    <cfRule type="duplicateValues" dxfId="259" priority="1735"/>
  </conditionalFormatting>
  <conditionalFormatting sqref="J753">
    <cfRule type="duplicateValues" dxfId="258" priority="1003"/>
  </conditionalFormatting>
  <conditionalFormatting sqref="J754">
    <cfRule type="duplicateValues" dxfId="257" priority="1001"/>
  </conditionalFormatting>
  <conditionalFormatting sqref="J757">
    <cfRule type="duplicateValues" dxfId="256" priority="999"/>
  </conditionalFormatting>
  <conditionalFormatting sqref="J758:J760">
    <cfRule type="duplicateValues" dxfId="255" priority="998"/>
  </conditionalFormatting>
  <conditionalFormatting sqref="J762:J763">
    <cfRule type="cellIs" dxfId="254" priority="1445" operator="equal">
      <formula>"SPARE"</formula>
    </cfRule>
    <cfRule type="duplicateValues" dxfId="253" priority="1446"/>
  </conditionalFormatting>
  <conditionalFormatting sqref="J764:J765">
    <cfRule type="duplicateValues" dxfId="252" priority="1444"/>
  </conditionalFormatting>
  <conditionalFormatting sqref="J766 J769">
    <cfRule type="duplicateValues" dxfId="251" priority="1443"/>
  </conditionalFormatting>
  <conditionalFormatting sqref="J767">
    <cfRule type="duplicateValues" dxfId="250" priority="1442"/>
  </conditionalFormatting>
  <conditionalFormatting sqref="J768">
    <cfRule type="duplicateValues" dxfId="249" priority="1441"/>
  </conditionalFormatting>
  <conditionalFormatting sqref="J769">
    <cfRule type="duplicateValues" dxfId="248" priority="1440"/>
  </conditionalFormatting>
  <conditionalFormatting sqref="J772">
    <cfRule type="duplicateValues" dxfId="247" priority="1439"/>
  </conditionalFormatting>
  <conditionalFormatting sqref="J776:J777">
    <cfRule type="duplicateValues" dxfId="246" priority="1438"/>
  </conditionalFormatting>
  <conditionalFormatting sqref="J780:J781">
    <cfRule type="cellIs" dxfId="245" priority="1432" operator="equal">
      <formula>"SPARE"</formula>
    </cfRule>
    <cfRule type="duplicateValues" dxfId="244" priority="1433"/>
  </conditionalFormatting>
  <conditionalFormatting sqref="J782:J783">
    <cfRule type="duplicateValues" dxfId="243" priority="1431"/>
  </conditionalFormatting>
  <conditionalFormatting sqref="J784 J787:J788">
    <cfRule type="duplicateValues" dxfId="242" priority="1430"/>
  </conditionalFormatting>
  <conditionalFormatting sqref="J785">
    <cfRule type="duplicateValues" dxfId="241" priority="1429"/>
  </conditionalFormatting>
  <conditionalFormatting sqref="J787:J788">
    <cfRule type="duplicateValues" dxfId="240" priority="1427"/>
  </conditionalFormatting>
  <conditionalFormatting sqref="J794:J795">
    <cfRule type="duplicateValues" dxfId="239" priority="39"/>
  </conditionalFormatting>
  <conditionalFormatting sqref="J798:J799">
    <cfRule type="duplicateValues" dxfId="238" priority="1732"/>
    <cfRule type="cellIs" dxfId="237" priority="1731" operator="equal">
      <formula>"SPARE"</formula>
    </cfRule>
  </conditionalFormatting>
  <conditionalFormatting sqref="J799:J801">
    <cfRule type="duplicateValues" dxfId="236" priority="1730"/>
  </conditionalFormatting>
  <conditionalFormatting sqref="J801:J802 J804:J805">
    <cfRule type="duplicateValues" dxfId="235" priority="1729"/>
  </conditionalFormatting>
  <conditionalFormatting sqref="J802:J803">
    <cfRule type="duplicateValues" dxfId="234" priority="1728"/>
  </conditionalFormatting>
  <conditionalFormatting sqref="J803:J804">
    <cfRule type="duplicateValues" dxfId="233" priority="1727"/>
  </conditionalFormatting>
  <conditionalFormatting sqref="J804:J805">
    <cfRule type="duplicateValues" dxfId="232" priority="1726"/>
  </conditionalFormatting>
  <conditionalFormatting sqref="J807:J808">
    <cfRule type="duplicateValues" dxfId="231" priority="1725"/>
  </conditionalFormatting>
  <conditionalFormatting sqref="J812">
    <cfRule type="duplicateValues" dxfId="230" priority="1724"/>
  </conditionalFormatting>
  <conditionalFormatting sqref="J813">
    <cfRule type="duplicateValues" dxfId="229" priority="42"/>
  </conditionalFormatting>
  <conditionalFormatting sqref="J825:J827">
    <cfRule type="duplicateValues" dxfId="228" priority="38"/>
  </conditionalFormatting>
  <conditionalFormatting sqref="J831">
    <cfRule type="duplicateValues" dxfId="227" priority="1723"/>
  </conditionalFormatting>
  <conditionalFormatting sqref="J840">
    <cfRule type="duplicateValues" dxfId="226" priority="989"/>
  </conditionalFormatting>
  <conditionalFormatting sqref="J842">
    <cfRule type="duplicateValues" dxfId="225" priority="91"/>
  </conditionalFormatting>
  <conditionalFormatting sqref="J843">
    <cfRule type="duplicateValues" dxfId="224" priority="96"/>
  </conditionalFormatting>
  <conditionalFormatting sqref="J844">
    <cfRule type="duplicateValues" dxfId="223" priority="95"/>
  </conditionalFormatting>
  <conditionalFormatting sqref="J845">
    <cfRule type="duplicateValues" dxfId="222" priority="94"/>
  </conditionalFormatting>
  <conditionalFormatting sqref="J846">
    <cfRule type="duplicateValues" dxfId="221" priority="93"/>
  </conditionalFormatting>
  <conditionalFormatting sqref="J847:J849">
    <cfRule type="duplicateValues" dxfId="220" priority="92"/>
  </conditionalFormatting>
  <conditionalFormatting sqref="J851">
    <cfRule type="duplicateValues" dxfId="219" priority="304"/>
    <cfRule type="cellIs" dxfId="218" priority="303" operator="equal">
      <formula>"SPARE"</formula>
    </cfRule>
  </conditionalFormatting>
  <conditionalFormatting sqref="J852:J854">
    <cfRule type="duplicateValues" dxfId="217" priority="302"/>
  </conditionalFormatting>
  <conditionalFormatting sqref="J856">
    <cfRule type="duplicateValues" dxfId="216" priority="10"/>
    <cfRule type="duplicateValues" dxfId="215" priority="11"/>
  </conditionalFormatting>
  <conditionalFormatting sqref="J856:J858">
    <cfRule type="cellIs" dxfId="214" priority="9" operator="equal">
      <formula>"SPARE"</formula>
    </cfRule>
  </conditionalFormatting>
  <conditionalFormatting sqref="J857">
    <cfRule type="duplicateValues" dxfId="213" priority="8"/>
  </conditionalFormatting>
  <conditionalFormatting sqref="J857:J858 J860:J861">
    <cfRule type="duplicateValues" dxfId="212" priority="24"/>
  </conditionalFormatting>
  <conditionalFormatting sqref="J857:J865">
    <cfRule type="cellIs" dxfId="211" priority="1" operator="equal">
      <formula>"SPARE"</formula>
    </cfRule>
  </conditionalFormatting>
  <conditionalFormatting sqref="J858">
    <cfRule type="duplicateValues" dxfId="210" priority="6"/>
  </conditionalFormatting>
  <conditionalFormatting sqref="J859">
    <cfRule type="duplicateValues" dxfId="209" priority="2"/>
    <cfRule type="duplicateValues" dxfId="208" priority="3"/>
    <cfRule type="duplicateValues" dxfId="207" priority="4"/>
  </conditionalFormatting>
  <conditionalFormatting sqref="J860">
    <cfRule type="duplicateValues" dxfId="206" priority="19"/>
  </conditionalFormatting>
  <conditionalFormatting sqref="J860:J861">
    <cfRule type="cellIs" dxfId="205" priority="23" operator="equal">
      <formula>"SPARE"</formula>
    </cfRule>
  </conditionalFormatting>
  <conditionalFormatting sqref="J861">
    <cfRule type="duplicateValues" dxfId="204" priority="17"/>
  </conditionalFormatting>
  <conditionalFormatting sqref="J862">
    <cfRule type="duplicateValues" dxfId="203" priority="27"/>
    <cfRule type="duplicateValues" dxfId="202" priority="15"/>
  </conditionalFormatting>
  <conditionalFormatting sqref="J863">
    <cfRule type="duplicateValues" dxfId="201" priority="1360"/>
    <cfRule type="duplicateValues" dxfId="200" priority="1357"/>
    <cfRule type="duplicateValues" dxfId="199" priority="13"/>
  </conditionalFormatting>
  <conditionalFormatting sqref="J864:J865">
    <cfRule type="duplicateValues" dxfId="198" priority="22"/>
  </conditionalFormatting>
  <conditionalFormatting sqref="J866">
    <cfRule type="duplicateValues" dxfId="197" priority="20"/>
  </conditionalFormatting>
  <conditionalFormatting sqref="J870:J871">
    <cfRule type="duplicateValues" dxfId="196" priority="1355"/>
  </conditionalFormatting>
  <conditionalFormatting sqref="J874:J875">
    <cfRule type="cellIs" dxfId="195" priority="1131" operator="equal">
      <formula>"SPARE"</formula>
    </cfRule>
    <cfRule type="duplicateValues" dxfId="194" priority="1132"/>
  </conditionalFormatting>
  <conditionalFormatting sqref="J876:J877">
    <cfRule type="duplicateValues" dxfId="193" priority="1130"/>
  </conditionalFormatting>
  <conditionalFormatting sqref="J878 J881">
    <cfRule type="duplicateValues" dxfId="192" priority="1129"/>
  </conditionalFormatting>
  <conditionalFormatting sqref="J879">
    <cfRule type="duplicateValues" dxfId="191" priority="1128"/>
  </conditionalFormatting>
  <conditionalFormatting sqref="J880">
    <cfRule type="duplicateValues" dxfId="190" priority="1127"/>
  </conditionalFormatting>
  <conditionalFormatting sqref="J881">
    <cfRule type="duplicateValues" dxfId="189" priority="1126"/>
  </conditionalFormatting>
  <conditionalFormatting sqref="J884">
    <cfRule type="duplicateValues" dxfId="188" priority="1125"/>
  </conditionalFormatting>
  <conditionalFormatting sqref="J888:J889">
    <cfRule type="duplicateValues" dxfId="187" priority="1124"/>
  </conditionalFormatting>
  <conditionalFormatting sqref="J892">
    <cfRule type="duplicateValues" dxfId="186" priority="981"/>
    <cfRule type="cellIs" dxfId="185" priority="980" operator="equal">
      <formula>"SPARE"</formula>
    </cfRule>
  </conditionalFormatting>
  <conditionalFormatting sqref="J893">
    <cfRule type="duplicateValues" dxfId="184" priority="979"/>
  </conditionalFormatting>
  <conditionalFormatting sqref="J894">
    <cfRule type="duplicateValues" dxfId="183" priority="108"/>
  </conditionalFormatting>
  <conditionalFormatting sqref="J895">
    <cfRule type="duplicateValues" dxfId="182" priority="107"/>
  </conditionalFormatting>
  <conditionalFormatting sqref="J897">
    <cfRule type="duplicateValues" dxfId="181" priority="977"/>
  </conditionalFormatting>
  <conditionalFormatting sqref="J898">
    <cfRule type="duplicateValues" dxfId="180" priority="976"/>
  </conditionalFormatting>
  <conditionalFormatting sqref="J899 J895:J896">
    <cfRule type="duplicateValues" dxfId="179" priority="978"/>
  </conditionalFormatting>
  <conditionalFormatting sqref="J899">
    <cfRule type="duplicateValues" dxfId="178" priority="975"/>
  </conditionalFormatting>
  <conditionalFormatting sqref="J906:J907">
    <cfRule type="duplicateValues" dxfId="177" priority="973"/>
  </conditionalFormatting>
  <conditionalFormatting sqref="J910:J911">
    <cfRule type="duplicateValues" dxfId="176" priority="964"/>
    <cfRule type="cellIs" dxfId="175" priority="963" operator="equal">
      <formula>"SPARE"</formula>
    </cfRule>
  </conditionalFormatting>
  <conditionalFormatting sqref="J912:J913">
    <cfRule type="duplicateValues" dxfId="174" priority="962"/>
  </conditionalFormatting>
  <conditionalFormatting sqref="J915:J916">
    <cfRule type="duplicateValues" dxfId="173" priority="102"/>
  </conditionalFormatting>
  <conditionalFormatting sqref="J917">
    <cfRule type="duplicateValues" dxfId="172" priority="958"/>
    <cfRule type="duplicateValues" dxfId="171" priority="961"/>
  </conditionalFormatting>
  <conditionalFormatting sqref="J920">
    <cfRule type="duplicateValues" dxfId="170" priority="101"/>
  </conditionalFormatting>
  <conditionalFormatting sqref="J921 J924">
    <cfRule type="duplicateValues" dxfId="169" priority="100"/>
  </conditionalFormatting>
  <conditionalFormatting sqref="J922">
    <cfRule type="duplicateValues" dxfId="168" priority="99"/>
  </conditionalFormatting>
  <conditionalFormatting sqref="J923">
    <cfRule type="duplicateValues" dxfId="167" priority="98"/>
  </conditionalFormatting>
  <conditionalFormatting sqref="J924">
    <cfRule type="duplicateValues" dxfId="166" priority="97"/>
  </conditionalFormatting>
  <conditionalFormatting sqref="J941:J943 J959:J961">
    <cfRule type="duplicateValues" dxfId="165" priority="1347"/>
  </conditionalFormatting>
  <conditionalFormatting sqref="J999:J1000">
    <cfRule type="cellIs" dxfId="164" priority="308" operator="equal">
      <formula>"SPARE"</formula>
    </cfRule>
    <cfRule type="duplicateValues" dxfId="163" priority="309"/>
  </conditionalFormatting>
  <conditionalFormatting sqref="J1001:J1002">
    <cfRule type="duplicateValues" dxfId="162" priority="307"/>
  </conditionalFormatting>
  <conditionalFormatting sqref="J1003">
    <cfRule type="duplicateValues" dxfId="161" priority="306"/>
  </conditionalFormatting>
  <conditionalFormatting sqref="J1004">
    <cfRule type="duplicateValues" dxfId="160" priority="305"/>
  </conditionalFormatting>
  <conditionalFormatting sqref="J1005">
    <cfRule type="duplicateValues" dxfId="159" priority="325"/>
  </conditionalFormatting>
  <conditionalFormatting sqref="J1006">
    <cfRule type="duplicateValues" dxfId="158" priority="326"/>
    <cfRule type="duplicateValues" dxfId="157" priority="324"/>
  </conditionalFormatting>
  <conditionalFormatting sqref="J1009:J1010">
    <cfRule type="cellIs" dxfId="156" priority="322" operator="equal">
      <formula>"SPARE"</formula>
    </cfRule>
    <cfRule type="duplicateValues" dxfId="155" priority="323"/>
  </conditionalFormatting>
  <conditionalFormatting sqref="J1011:J1012">
    <cfRule type="duplicateValues" dxfId="154" priority="321"/>
  </conditionalFormatting>
  <conditionalFormatting sqref="J1013 J1016">
    <cfRule type="duplicateValues" dxfId="153" priority="320"/>
  </conditionalFormatting>
  <conditionalFormatting sqref="J1014">
    <cfRule type="duplicateValues" dxfId="152" priority="319"/>
  </conditionalFormatting>
  <conditionalFormatting sqref="J1015">
    <cfRule type="duplicateValues" dxfId="151" priority="318"/>
  </conditionalFormatting>
  <conditionalFormatting sqref="J1016">
    <cfRule type="duplicateValues" dxfId="150" priority="317"/>
  </conditionalFormatting>
  <conditionalFormatting sqref="J1019:J1020">
    <cfRule type="cellIs" dxfId="149" priority="89" operator="equal">
      <formula>"SPARE"</formula>
    </cfRule>
    <cfRule type="duplicateValues" dxfId="148" priority="90"/>
  </conditionalFormatting>
  <conditionalFormatting sqref="J1021:J1022">
    <cfRule type="duplicateValues" dxfId="147" priority="314"/>
  </conditionalFormatting>
  <conditionalFormatting sqref="J1023 J1026">
    <cfRule type="duplicateValues" dxfId="146" priority="313"/>
  </conditionalFormatting>
  <conditionalFormatting sqref="J1024">
    <cfRule type="duplicateValues" dxfId="145" priority="312"/>
  </conditionalFormatting>
  <conditionalFormatting sqref="J1025">
    <cfRule type="duplicateValues" dxfId="144" priority="311"/>
  </conditionalFormatting>
  <conditionalFormatting sqref="J1026">
    <cfRule type="duplicateValues" dxfId="143" priority="310"/>
  </conditionalFormatting>
  <conditionalFormatting sqref="J1031">
    <cfRule type="duplicateValues" dxfId="142" priority="59"/>
  </conditionalFormatting>
  <conditionalFormatting sqref="J1032:J1034">
    <cfRule type="duplicateValues" dxfId="141" priority="58"/>
  </conditionalFormatting>
  <conditionalFormatting sqref="J1036">
    <cfRule type="duplicateValues" dxfId="140" priority="87"/>
  </conditionalFormatting>
  <conditionalFormatting sqref="J1037">
    <cfRule type="duplicateValues" dxfId="139" priority="57"/>
  </conditionalFormatting>
  <conditionalFormatting sqref="J1038">
    <cfRule type="duplicateValues" dxfId="138" priority="56"/>
  </conditionalFormatting>
  <conditionalFormatting sqref="J1039">
    <cfRule type="duplicateValues" dxfId="137" priority="55"/>
  </conditionalFormatting>
  <conditionalFormatting sqref="J1040">
    <cfRule type="duplicateValues" dxfId="136" priority="54"/>
  </conditionalFormatting>
  <conditionalFormatting sqref="J1041:J1043">
    <cfRule type="duplicateValues" dxfId="135" priority="82"/>
  </conditionalFormatting>
  <conditionalFormatting sqref="J1045">
    <cfRule type="duplicateValues" dxfId="134" priority="1262"/>
  </conditionalFormatting>
  <conditionalFormatting sqref="J1046">
    <cfRule type="duplicateValues" dxfId="133" priority="1261"/>
  </conditionalFormatting>
  <conditionalFormatting sqref="J1047">
    <cfRule type="duplicateValues" dxfId="132" priority="1260"/>
  </conditionalFormatting>
  <conditionalFormatting sqref="J1048">
    <cfRule type="duplicateValues" dxfId="131" priority="1259"/>
  </conditionalFormatting>
  <conditionalFormatting sqref="J1049">
    <cfRule type="duplicateValues" dxfId="130" priority="1258"/>
  </conditionalFormatting>
  <conditionalFormatting sqref="J1050:J1052">
    <cfRule type="duplicateValues" dxfId="129" priority="1257"/>
  </conditionalFormatting>
  <conditionalFormatting sqref="J1054:J1055">
    <cfRule type="cellIs" dxfId="128" priority="1674" operator="equal">
      <formula>"SPARE"</formula>
    </cfRule>
    <cfRule type="duplicateValues" dxfId="127" priority="1675"/>
  </conditionalFormatting>
  <conditionalFormatting sqref="J1056:J1058">
    <cfRule type="duplicateValues" dxfId="126" priority="1673"/>
  </conditionalFormatting>
  <conditionalFormatting sqref="J1059:J1060">
    <cfRule type="duplicateValues" dxfId="125" priority="1671"/>
  </conditionalFormatting>
  <conditionalFormatting sqref="J1060:J1061">
    <cfRule type="duplicateValues" dxfId="124" priority="1670"/>
  </conditionalFormatting>
  <conditionalFormatting sqref="J1061 J1058:J1059">
    <cfRule type="duplicateValues" dxfId="123" priority="1672"/>
  </conditionalFormatting>
  <conditionalFormatting sqref="J1061">
    <cfRule type="duplicateValues" dxfId="122" priority="1669"/>
  </conditionalFormatting>
  <conditionalFormatting sqref="J1064">
    <cfRule type="duplicateValues" dxfId="121" priority="1668"/>
  </conditionalFormatting>
  <conditionalFormatting sqref="J1068:J1069">
    <cfRule type="duplicateValues" dxfId="120" priority="1667"/>
  </conditionalFormatting>
  <conditionalFormatting sqref="J1072">
    <cfRule type="cellIs" dxfId="119" priority="52" operator="equal">
      <formula>"SPARE"</formula>
    </cfRule>
    <cfRule type="duplicateValues" dxfId="118" priority="53"/>
  </conditionalFormatting>
  <conditionalFormatting sqref="J1073">
    <cfRule type="duplicateValues" dxfId="117" priority="51"/>
  </conditionalFormatting>
  <conditionalFormatting sqref="J1074">
    <cfRule type="duplicateValues" dxfId="116" priority="50"/>
    <cfRule type="cellIs" dxfId="115" priority="49" operator="equal">
      <formula>"SPARE"</formula>
    </cfRule>
  </conditionalFormatting>
  <conditionalFormatting sqref="J1075:J1076">
    <cfRule type="duplicateValues" dxfId="114" priority="48"/>
  </conditionalFormatting>
  <conditionalFormatting sqref="J1077">
    <cfRule type="duplicateValues" dxfId="113" priority="47"/>
  </conditionalFormatting>
  <conditionalFormatting sqref="J1078:J1087">
    <cfRule type="cellIs" dxfId="112" priority="45" operator="equal">
      <formula>"SPARE"</formula>
    </cfRule>
    <cfRule type="duplicateValues" dxfId="111" priority="46"/>
  </conditionalFormatting>
  <conditionalFormatting sqref="J1090:J1094">
    <cfRule type="duplicateValues" dxfId="110" priority="44"/>
    <cfRule type="cellIs" dxfId="109" priority="43" operator="equal">
      <formula>"SPARE"</formula>
    </cfRule>
  </conditionalFormatting>
  <conditionalFormatting sqref="J1095">
    <cfRule type="duplicateValues" dxfId="108" priority="880"/>
  </conditionalFormatting>
  <conditionalFormatting sqref="J1096">
    <cfRule type="duplicateValues" dxfId="107" priority="879"/>
  </conditionalFormatting>
  <conditionalFormatting sqref="J1097">
    <cfRule type="duplicateValues" dxfId="106" priority="881"/>
    <cfRule type="duplicateValues" dxfId="105" priority="878"/>
  </conditionalFormatting>
  <conditionalFormatting sqref="J1100">
    <cfRule type="duplicateValues" dxfId="104" priority="877"/>
  </conditionalFormatting>
  <conditionalFormatting sqref="J1105">
    <cfRule type="duplicateValues" dxfId="103" priority="876"/>
  </conditionalFormatting>
  <conditionalFormatting sqref="J1108:J1109">
    <cfRule type="duplicateValues" dxfId="102" priority="858"/>
    <cfRule type="cellIs" dxfId="101" priority="857" operator="equal">
      <formula>"SPARE"</formula>
    </cfRule>
  </conditionalFormatting>
  <conditionalFormatting sqref="J1110:J1111">
    <cfRule type="duplicateValues" dxfId="100" priority="856"/>
  </conditionalFormatting>
  <conditionalFormatting sqref="J1112 J1115">
    <cfRule type="duplicateValues" dxfId="99" priority="855"/>
  </conditionalFormatting>
  <conditionalFormatting sqref="J1113">
    <cfRule type="duplicateValues" dxfId="98" priority="854"/>
  </conditionalFormatting>
  <conditionalFormatting sqref="J1114">
    <cfRule type="duplicateValues" dxfId="97" priority="853"/>
  </conditionalFormatting>
  <conditionalFormatting sqref="J1115">
    <cfRule type="duplicateValues" dxfId="96" priority="852"/>
  </conditionalFormatting>
  <conditionalFormatting sqref="J1118">
    <cfRule type="duplicateValues" dxfId="95" priority="851"/>
  </conditionalFormatting>
  <conditionalFormatting sqref="J1122:J1123">
    <cfRule type="duplicateValues" dxfId="94" priority="850"/>
  </conditionalFormatting>
  <conditionalFormatting sqref="J1139:J1141 J1157:J1159">
    <cfRule type="duplicateValues" dxfId="93" priority="833"/>
  </conditionalFormatting>
  <conditionalFormatting sqref="J1175:J1177">
    <cfRule type="duplicateValues" dxfId="92" priority="81"/>
  </conditionalFormatting>
  <conditionalFormatting sqref="J1193:J1195">
    <cfRule type="duplicateValues" dxfId="91" priority="80"/>
  </conditionalFormatting>
  <conditionalFormatting sqref="J1211:J1213">
    <cfRule type="duplicateValues" dxfId="90" priority="79"/>
  </conditionalFormatting>
  <conditionalFormatting sqref="J1219:J1221">
    <cfRule type="duplicateValues" dxfId="89" priority="794"/>
  </conditionalFormatting>
  <conditionalFormatting sqref="J1222">
    <cfRule type="duplicateValues" dxfId="88" priority="793"/>
  </conditionalFormatting>
  <conditionalFormatting sqref="J1224">
    <cfRule type="duplicateValues" dxfId="87" priority="1681"/>
  </conditionalFormatting>
  <conditionalFormatting sqref="J1225">
    <cfRule type="duplicateValues" dxfId="86" priority="1680"/>
  </conditionalFormatting>
  <conditionalFormatting sqref="J1226">
    <cfRule type="duplicateValues" dxfId="85" priority="1679"/>
  </conditionalFormatting>
  <conditionalFormatting sqref="J1227">
    <cfRule type="duplicateValues" dxfId="84" priority="1678"/>
  </conditionalFormatting>
  <conditionalFormatting sqref="J1228">
    <cfRule type="duplicateValues" dxfId="83" priority="1677"/>
  </conditionalFormatting>
  <conditionalFormatting sqref="J1229:J1231">
    <cfRule type="duplicateValues" dxfId="82" priority="1676"/>
  </conditionalFormatting>
  <conditionalFormatting sqref="J1233:J1234">
    <cfRule type="duplicateValues" dxfId="81" priority="759"/>
    <cfRule type="cellIs" dxfId="80" priority="758" operator="equal">
      <formula>"SPARE"</formula>
    </cfRule>
  </conditionalFormatting>
  <conditionalFormatting sqref="J1235:J1236">
    <cfRule type="duplicateValues" dxfId="79" priority="757"/>
  </conditionalFormatting>
  <conditionalFormatting sqref="J1237 J1240">
    <cfRule type="duplicateValues" dxfId="78" priority="756"/>
  </conditionalFormatting>
  <conditionalFormatting sqref="J1238">
    <cfRule type="duplicateValues" dxfId="77" priority="755"/>
  </conditionalFormatting>
  <conditionalFormatting sqref="J1239">
    <cfRule type="duplicateValues" dxfId="76" priority="754"/>
  </conditionalFormatting>
  <conditionalFormatting sqref="J1240">
    <cfRule type="duplicateValues" dxfId="75" priority="753"/>
  </conditionalFormatting>
  <conditionalFormatting sqref="J1243">
    <cfRule type="duplicateValues" dxfId="74" priority="752"/>
  </conditionalFormatting>
  <conditionalFormatting sqref="J1247:J1248">
    <cfRule type="duplicateValues" dxfId="73" priority="751"/>
  </conditionalFormatting>
  <conditionalFormatting sqref="J1251:J1252">
    <cfRule type="cellIs" dxfId="72" priority="1249" operator="equal">
      <formula>"SPARE"</formula>
    </cfRule>
    <cfRule type="duplicateValues" dxfId="71" priority="1250"/>
  </conditionalFormatting>
  <conditionalFormatting sqref="J1253:J1254">
    <cfRule type="duplicateValues" dxfId="70" priority="1248"/>
  </conditionalFormatting>
  <conditionalFormatting sqref="J1255 J1258">
    <cfRule type="duplicateValues" dxfId="69" priority="1247"/>
  </conditionalFormatting>
  <conditionalFormatting sqref="J1256">
    <cfRule type="duplicateValues" dxfId="68" priority="1246"/>
  </conditionalFormatting>
  <conditionalFormatting sqref="J1257">
    <cfRule type="duplicateValues" dxfId="67" priority="1245"/>
  </conditionalFormatting>
  <conditionalFormatting sqref="J1258">
    <cfRule type="duplicateValues" dxfId="66" priority="1244"/>
  </conditionalFormatting>
  <conditionalFormatting sqref="J1261">
    <cfRule type="duplicateValues" dxfId="65" priority="1243"/>
  </conditionalFormatting>
  <conditionalFormatting sqref="J1265:J1266">
    <cfRule type="duplicateValues" dxfId="64" priority="1242"/>
  </conditionalFormatting>
  <conditionalFormatting sqref="J1269:J1270">
    <cfRule type="cellIs" dxfId="63" priority="708" operator="equal">
      <formula>"SPARE"</formula>
    </cfRule>
    <cfRule type="duplicateValues" dxfId="62" priority="709"/>
  </conditionalFormatting>
  <conditionalFormatting sqref="J1271:J1272">
    <cfRule type="duplicateValues" dxfId="61" priority="707"/>
  </conditionalFormatting>
  <conditionalFormatting sqref="J1273">
    <cfRule type="duplicateValues" dxfId="60" priority="706"/>
  </conditionalFormatting>
  <conditionalFormatting sqref="J1274">
    <cfRule type="duplicateValues" dxfId="59" priority="705"/>
  </conditionalFormatting>
  <conditionalFormatting sqref="J1275">
    <cfRule type="duplicateValues" dxfId="58" priority="704"/>
  </conditionalFormatting>
  <conditionalFormatting sqref="J1276">
    <cfRule type="duplicateValues" dxfId="57" priority="720"/>
    <cfRule type="duplicateValues" dxfId="56" priority="703"/>
  </conditionalFormatting>
  <conditionalFormatting sqref="J1279">
    <cfRule type="duplicateValues" dxfId="55" priority="702"/>
  </conditionalFormatting>
  <conditionalFormatting sqref="J1283:J1284">
    <cfRule type="duplicateValues" dxfId="54" priority="701"/>
  </conditionalFormatting>
  <conditionalFormatting sqref="J1300:J1302">
    <cfRule type="duplicateValues" dxfId="53" priority="1213"/>
  </conditionalFormatting>
  <conditionalFormatting sqref="J1318:J1320">
    <cfRule type="duplicateValues" dxfId="52" priority="691"/>
  </conditionalFormatting>
  <conditionalFormatting sqref="J1358:J1359">
    <cfRule type="duplicateValues" dxfId="51" priority="158"/>
    <cfRule type="cellIs" dxfId="50" priority="157" operator="equal">
      <formula>"SPARE"</formula>
    </cfRule>
  </conditionalFormatting>
  <conditionalFormatting sqref="J1360:J1361">
    <cfRule type="duplicateValues" dxfId="49" priority="156"/>
  </conditionalFormatting>
  <conditionalFormatting sqref="J1363:J1364">
    <cfRule type="cellIs" dxfId="48" priority="171" operator="equal">
      <formula>"SPARE"</formula>
    </cfRule>
    <cfRule type="duplicateValues" dxfId="47" priority="172"/>
  </conditionalFormatting>
  <conditionalFormatting sqref="J1365:J1366">
    <cfRule type="duplicateValues" dxfId="46" priority="170"/>
  </conditionalFormatting>
  <conditionalFormatting sqref="J1368:J1369">
    <cfRule type="duplicateValues" dxfId="45" priority="150"/>
    <cfRule type="cellIs" dxfId="44" priority="149" operator="equal">
      <formula>"SPARE"</formula>
    </cfRule>
  </conditionalFormatting>
  <conditionalFormatting sqref="J1370:J1371">
    <cfRule type="duplicateValues" dxfId="43" priority="148"/>
  </conditionalFormatting>
  <conditionalFormatting sqref="J1373:J1374">
    <cfRule type="duplicateValues" dxfId="42" priority="153"/>
    <cfRule type="cellIs" dxfId="41" priority="152" operator="equal">
      <formula>"SPARE"</formula>
    </cfRule>
  </conditionalFormatting>
  <conditionalFormatting sqref="J1375:J1376">
    <cfRule type="duplicateValues" dxfId="40" priority="151"/>
  </conditionalFormatting>
  <conditionalFormatting sqref="J1379:J1380">
    <cfRule type="duplicateValues" dxfId="39" priority="142"/>
  </conditionalFormatting>
  <conditionalFormatting sqref="J1381:J1382">
    <cfRule type="duplicateValues" dxfId="38" priority="146"/>
  </conditionalFormatting>
  <conditionalFormatting sqref="J1382:J1383">
    <cfRule type="duplicateValues" dxfId="37" priority="145"/>
  </conditionalFormatting>
  <conditionalFormatting sqref="J1383:J1384">
    <cfRule type="duplicateValues" dxfId="36" priority="144"/>
  </conditionalFormatting>
  <conditionalFormatting sqref="J1389 J1384:J1386">
    <cfRule type="duplicateValues" dxfId="35" priority="143"/>
  </conditionalFormatting>
  <conditionalFormatting sqref="J1392:J1393">
    <cfRule type="cellIs" dxfId="34" priority="77" operator="equal">
      <formula>"SPARE"</formula>
    </cfRule>
    <cfRule type="duplicateValues" dxfId="33" priority="78"/>
  </conditionalFormatting>
  <conditionalFormatting sqref="J1394:J1395">
    <cfRule type="duplicateValues" dxfId="32" priority="76"/>
  </conditionalFormatting>
  <conditionalFormatting sqref="J1398:J1399">
    <cfRule type="duplicateValues" dxfId="31" priority="75"/>
    <cfRule type="cellIs" dxfId="30" priority="74" operator="equal">
      <formula>"SPARE"</formula>
    </cfRule>
  </conditionalFormatting>
  <conditionalFormatting sqref="J1400:J1401">
    <cfRule type="duplicateValues" dxfId="29" priority="73"/>
  </conditionalFormatting>
  <conditionalFormatting sqref="J1441:J1442">
    <cfRule type="cellIs" dxfId="28" priority="130" operator="equal">
      <formula>"SPARE"</formula>
    </cfRule>
    <cfRule type="duplicateValues" dxfId="27" priority="131"/>
  </conditionalFormatting>
  <conditionalFormatting sqref="J1443:J1444">
    <cfRule type="duplicateValues" dxfId="26" priority="129"/>
  </conditionalFormatting>
  <conditionalFormatting sqref="J1446:J1447">
    <cfRule type="duplicateValues" dxfId="25" priority="141"/>
    <cfRule type="cellIs" dxfId="24" priority="140" operator="equal">
      <formula>"SPARE"</formula>
    </cfRule>
  </conditionalFormatting>
  <conditionalFormatting sqref="J1448:J1449">
    <cfRule type="duplicateValues" dxfId="23" priority="139"/>
  </conditionalFormatting>
  <conditionalFormatting sqref="J1451">
    <cfRule type="duplicateValues" dxfId="22" priority="125"/>
    <cfRule type="cellIs" dxfId="21" priority="124" operator="equal">
      <formula>"SPARE"</formula>
    </cfRule>
  </conditionalFormatting>
  <conditionalFormatting sqref="J1452">
    <cfRule type="duplicateValues" dxfId="20" priority="72"/>
  </conditionalFormatting>
  <conditionalFormatting sqref="J1453">
    <cfRule type="duplicateValues" dxfId="19" priority="71"/>
  </conditionalFormatting>
  <conditionalFormatting sqref="J1454">
    <cfRule type="duplicateValues" dxfId="18" priority="123"/>
  </conditionalFormatting>
  <conditionalFormatting sqref="J1456:J1457">
    <cfRule type="duplicateValues" dxfId="17" priority="128"/>
    <cfRule type="cellIs" dxfId="16" priority="127" operator="equal">
      <formula>"SPARE"</formula>
    </cfRule>
  </conditionalFormatting>
  <conditionalFormatting sqref="J1458:J1459">
    <cfRule type="duplicateValues" dxfId="15" priority="126"/>
  </conditionalFormatting>
  <conditionalFormatting sqref="J1462">
    <cfRule type="duplicateValues" dxfId="14" priority="117"/>
  </conditionalFormatting>
  <conditionalFormatting sqref="J1463">
    <cfRule type="duplicateValues" dxfId="13" priority="122"/>
  </conditionalFormatting>
  <conditionalFormatting sqref="J1464">
    <cfRule type="duplicateValues" dxfId="12" priority="121"/>
  </conditionalFormatting>
  <conditionalFormatting sqref="J1465">
    <cfRule type="duplicateValues" dxfId="11" priority="120"/>
  </conditionalFormatting>
  <conditionalFormatting sqref="J1466">
    <cfRule type="duplicateValues" dxfId="10" priority="119"/>
  </conditionalFormatting>
  <conditionalFormatting sqref="J1467:J1469 J1472">
    <cfRule type="duplicateValues" dxfId="9" priority="118"/>
  </conditionalFormatting>
  <conditionalFormatting sqref="K1:K427 K430:K437 K440:K447 K451:K454 K456:K463 K465:K480 K483:K498 K501:K516 K519:K534 K537:K552 K555:K570 K576:K579 K581:K588 K590:K605 K608:K623 K626:K641 K643:K1048576">
    <cfRule type="cellIs" dxfId="8" priority="330" operator="equal">
      <formula>"SPARE"</formula>
    </cfRule>
  </conditionalFormatting>
  <conditionalFormatting sqref="K626:K641 K608:K623 K590:K605 K581:K588 K576:K579 K555:K570 K537:K552 K519:K534 K501:K516 K483:K498 K465:K480 K456:K463 K451:K454 K440:K447 K430:K437 K10:K427 K643:K1620">
    <cfRule type="duplicateValues" dxfId="7" priority="287238"/>
  </conditionalFormatting>
  <conditionalFormatting sqref="L914 L917">
    <cfRule type="duplicateValues" dxfId="6" priority="106"/>
  </conditionalFormatting>
  <conditionalFormatting sqref="L915">
    <cfRule type="duplicateValues" dxfId="5" priority="105"/>
  </conditionalFormatting>
  <conditionalFormatting sqref="L916">
    <cfRule type="duplicateValues" dxfId="4" priority="104"/>
  </conditionalFormatting>
  <conditionalFormatting sqref="L917">
    <cfRule type="duplicateValues" dxfId="3" priority="103"/>
  </conditionalFormatting>
  <conditionalFormatting sqref="AI2">
    <cfRule type="cellIs" dxfId="2" priority="3180" operator="equal">
      <formula>"SPARE"</formula>
    </cfRule>
    <cfRule type="duplicateValues" dxfId="1" priority="3181"/>
  </conditionalFormatting>
  <dataValidations disablePrompts="1" count="3">
    <dataValidation type="list" allowBlank="1" showInputMessage="1" showErrorMessage="1" sqref="AE4" xr:uid="{DDE0C9B3-486C-4E4A-A6FA-D565118283CF}">
      <formula1>$AF$2:$AF$6</formula1>
    </dataValidation>
    <dataValidation type="list" allowBlank="1" showInputMessage="1" showErrorMessage="1" sqref="AD4" xr:uid="{63434004-E57C-4820-8837-7FAA8F3D8EC6}">
      <formula1>#REF!</formula1>
    </dataValidation>
    <dataValidation allowBlank="1" sqref="E7 C7" xr:uid="{415E483A-307E-41F7-A036-72EEE21D93F5}"/>
  </dataValidations>
  <pageMargins left="0.70866141732283472" right="0.70866141732283472" top="0.74803149606299213" bottom="0.74803149606299213" header="0.31496062992125984" footer="0.31496062992125984"/>
  <pageSetup paperSize="119" scale="32" fitToHeight="0" orientation="landscape" r:id="rId1"/>
  <headerFoot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2]!Button7_Click">
                <anchor moveWithCells="1" sizeWithCells="1">
                  <from>
                    <xdr:col>31</xdr:col>
                    <xdr:colOff>495300</xdr:colOff>
                    <xdr:row>4</xdr:row>
                    <xdr:rowOff>171450</xdr:rowOff>
                  </from>
                  <to>
                    <xdr:col>31</xdr:col>
                    <xdr:colOff>1704975</xdr:colOff>
                    <xdr:row>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5F46-32C2-4F54-A882-EC4C3732A5FC}">
  <sheetPr codeName="Sheet3"/>
  <dimension ref="A1:BD117"/>
  <sheetViews>
    <sheetView topLeftCell="AK28" workbookViewId="0">
      <selection activeCell="AS53" sqref="AS53"/>
    </sheetView>
  </sheetViews>
  <sheetFormatPr defaultRowHeight="15" x14ac:dyDescent="0.25"/>
  <cols>
    <col min="1" max="1" width="19.7109375" customWidth="1"/>
    <col min="2" max="2" width="3" customWidth="1"/>
    <col min="3" max="3" width="3.140625" customWidth="1"/>
    <col min="4" max="4" width="2.85546875" customWidth="1"/>
    <col min="5" max="5" width="17.140625" bestFit="1" customWidth="1"/>
    <col min="6" max="6" width="6.140625" customWidth="1"/>
    <col min="7" max="7" width="14.140625" customWidth="1"/>
    <col min="8" max="8" width="6.140625" customWidth="1"/>
    <col min="9" max="9" width="7" customWidth="1"/>
    <col min="10" max="10" width="7.140625" customWidth="1"/>
    <col min="11" max="31" width="3.7109375" style="30" customWidth="1"/>
    <col min="32" max="33" width="4" customWidth="1"/>
    <col min="34" max="34" width="3.85546875" customWidth="1"/>
    <col min="35" max="35" width="7.42578125" customWidth="1"/>
    <col min="36" max="36" width="8.42578125" customWidth="1"/>
    <col min="37" max="37" width="30.28515625" customWidth="1"/>
    <col min="38" max="38" width="2.42578125" customWidth="1"/>
    <col min="39" max="39" width="8.42578125" customWidth="1"/>
    <col min="40" max="40" width="33.5703125" bestFit="1" customWidth="1"/>
    <col min="41" max="41" width="2.140625" customWidth="1"/>
    <col min="42" max="42" width="10.7109375" customWidth="1"/>
    <col min="43" max="43" width="52.42578125" bestFit="1" customWidth="1"/>
    <col min="44" max="44" width="3" customWidth="1"/>
    <col min="45" max="45" width="11.85546875" customWidth="1"/>
    <col min="46" max="46" width="60.85546875" style="30" bestFit="1" customWidth="1"/>
    <col min="47" max="47" width="60.85546875" style="30" customWidth="1"/>
    <col min="49" max="49" width="34.7109375" hidden="1" customWidth="1"/>
    <col min="50" max="51" width="42.7109375" style="30" hidden="1" customWidth="1"/>
    <col min="52" max="52" width="40.7109375" hidden="1" customWidth="1"/>
    <col min="53" max="53" width="66.42578125" hidden="1" customWidth="1"/>
    <col min="54" max="54" width="9.140625" hidden="1" customWidth="1"/>
    <col min="55" max="55" width="32" hidden="1" customWidth="1"/>
    <col min="56" max="56" width="62" hidden="1" customWidth="1"/>
    <col min="57" max="57" width="9.140625" customWidth="1"/>
  </cols>
  <sheetData>
    <row r="1" spans="1:56" x14ac:dyDescent="0.25">
      <c r="A1" s="112" t="s">
        <v>1495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3"/>
      <c r="AG1" s="115"/>
      <c r="AS1" s="112"/>
      <c r="AW1" s="112"/>
      <c r="AZ1" s="112"/>
      <c r="BC1" s="112"/>
    </row>
    <row r="2" spans="1:56" x14ac:dyDescent="0.25">
      <c r="A2" s="116"/>
      <c r="AG2" s="117"/>
    </row>
    <row r="3" spans="1:56" ht="15" customHeight="1" x14ac:dyDescent="0.25">
      <c r="A3" s="116" t="s">
        <v>1496</v>
      </c>
      <c r="E3" t="s">
        <v>1497</v>
      </c>
      <c r="F3" t="s">
        <v>763</v>
      </c>
      <c r="G3" t="s">
        <v>764</v>
      </c>
      <c r="H3" t="s">
        <v>1498</v>
      </c>
      <c r="I3" t="s">
        <v>1499</v>
      </c>
      <c r="J3" t="s">
        <v>1500</v>
      </c>
      <c r="AG3" s="117"/>
      <c r="AJ3" s="181" t="s">
        <v>1501</v>
      </c>
      <c r="AK3" s="181" t="s">
        <v>1502</v>
      </c>
      <c r="AL3" s="172"/>
      <c r="AM3" s="181" t="s">
        <v>1503</v>
      </c>
      <c r="AN3" s="181" t="s">
        <v>1504</v>
      </c>
      <c r="AO3" s="172"/>
      <c r="AP3" s="181" t="s">
        <v>1505</v>
      </c>
      <c r="AQ3" s="181" t="s">
        <v>1506</v>
      </c>
      <c r="AS3" s="181" t="s">
        <v>1507</v>
      </c>
      <c r="AT3" s="181" t="s">
        <v>1508</v>
      </c>
      <c r="AU3" s="181" t="s">
        <v>1509</v>
      </c>
      <c r="AW3" s="124"/>
      <c r="AX3" s="125"/>
      <c r="AY3" s="118"/>
      <c r="AZ3" s="118" t="s">
        <v>1510</v>
      </c>
      <c r="BA3" s="119" t="s">
        <v>1511</v>
      </c>
      <c r="BB3" s="120"/>
      <c r="BC3" s="118" t="s">
        <v>1512</v>
      </c>
      <c r="BD3" s="118" t="s">
        <v>1513</v>
      </c>
    </row>
    <row r="4" spans="1:56" ht="15" customHeight="1" x14ac:dyDescent="0.25">
      <c r="A4" s="116"/>
      <c r="AG4" s="117"/>
      <c r="AJ4" s="75" t="s">
        <v>1514</v>
      </c>
      <c r="AK4" s="74" t="s">
        <v>1515</v>
      </c>
      <c r="AM4" s="75" t="s">
        <v>16</v>
      </c>
      <c r="AN4" s="74" t="s">
        <v>1516</v>
      </c>
      <c r="AP4" s="75" t="s">
        <v>222</v>
      </c>
      <c r="AQ4" s="74" t="s">
        <v>1517</v>
      </c>
      <c r="AS4" s="121" t="s">
        <v>192</v>
      </c>
      <c r="AT4" s="122" t="s">
        <v>1518</v>
      </c>
      <c r="AU4" s="122" t="s">
        <v>1518</v>
      </c>
      <c r="AV4">
        <f>LEN(AT4)</f>
        <v>6</v>
      </c>
      <c r="AW4" s="121" t="s">
        <v>1519</v>
      </c>
      <c r="AX4" s="125"/>
      <c r="AY4" s="121"/>
      <c r="AZ4" s="121" t="s">
        <v>1520</v>
      </c>
      <c r="BA4" s="122" t="s">
        <v>1521</v>
      </c>
      <c r="BB4" s="123"/>
      <c r="BC4" s="121" t="s">
        <v>173</v>
      </c>
      <c r="BD4" s="122" t="s">
        <v>1522</v>
      </c>
    </row>
    <row r="5" spans="1:56" ht="15" customHeight="1" x14ac:dyDescent="0.25">
      <c r="A5" s="116" t="s">
        <v>1523</v>
      </c>
      <c r="E5" t="s">
        <v>1014</v>
      </c>
      <c r="F5" t="s">
        <v>1524</v>
      </c>
      <c r="G5" t="s">
        <v>790</v>
      </c>
      <c r="I5" t="s">
        <v>1525</v>
      </c>
      <c r="AG5" s="117"/>
      <c r="AJ5" s="75" t="s">
        <v>1526</v>
      </c>
      <c r="AK5" s="74" t="s">
        <v>1527</v>
      </c>
      <c r="AM5" s="75" t="s">
        <v>60</v>
      </c>
      <c r="AN5" s="74" t="s">
        <v>1528</v>
      </c>
      <c r="AP5" s="75" t="s">
        <v>305</v>
      </c>
      <c r="AQ5" s="74" t="s">
        <v>1529</v>
      </c>
      <c r="AS5" s="125" t="s">
        <v>16</v>
      </c>
      <c r="AT5" s="176" t="s">
        <v>1530</v>
      </c>
      <c r="AU5" s="176" t="s">
        <v>1530</v>
      </c>
      <c r="AV5">
        <f t="shared" ref="AV5:AV46" si="0">LEN(AT5)</f>
        <v>10</v>
      </c>
      <c r="AW5" s="121" t="s">
        <v>1531</v>
      </c>
      <c r="AX5" s="125" t="s">
        <v>1532</v>
      </c>
      <c r="AY5" s="121"/>
      <c r="AZ5" s="121" t="s">
        <v>1533</v>
      </c>
      <c r="BA5" s="122" t="s">
        <v>1534</v>
      </c>
      <c r="BB5" s="123"/>
      <c r="BC5" s="121" t="s">
        <v>203</v>
      </c>
      <c r="BD5" s="122" t="s">
        <v>1535</v>
      </c>
    </row>
    <row r="6" spans="1:56" ht="15" customHeight="1" x14ac:dyDescent="0.25">
      <c r="E6" t="s">
        <v>1536</v>
      </c>
      <c r="F6" t="s">
        <v>1537</v>
      </c>
      <c r="G6" t="s">
        <v>793</v>
      </c>
      <c r="I6" t="s">
        <v>1538</v>
      </c>
      <c r="AG6" s="117"/>
      <c r="AJ6" s="75" t="s">
        <v>1539</v>
      </c>
      <c r="AK6" s="74" t="s">
        <v>1540</v>
      </c>
      <c r="AM6" s="75" t="s">
        <v>671</v>
      </c>
      <c r="AN6" s="74" t="s">
        <v>1541</v>
      </c>
      <c r="AP6" s="75" t="s">
        <v>1542</v>
      </c>
      <c r="AQ6" s="74" t="s">
        <v>1543</v>
      </c>
      <c r="AS6" s="125" t="s">
        <v>1544</v>
      </c>
      <c r="AT6" s="176" t="s">
        <v>1545</v>
      </c>
      <c r="AU6" s="176" t="s">
        <v>1545</v>
      </c>
      <c r="AV6">
        <f t="shared" si="0"/>
        <v>25</v>
      </c>
      <c r="AW6" s="118" t="s">
        <v>1507</v>
      </c>
      <c r="AX6" s="118" t="s">
        <v>1546</v>
      </c>
      <c r="AY6" s="121"/>
      <c r="AZ6" s="121" t="s">
        <v>1547</v>
      </c>
      <c r="BA6" s="122" t="s">
        <v>1548</v>
      </c>
      <c r="BB6" s="123"/>
      <c r="BC6" s="121" t="s">
        <v>192</v>
      </c>
      <c r="BD6" s="122" t="s">
        <v>614</v>
      </c>
    </row>
    <row r="7" spans="1:56" ht="15" customHeight="1" x14ac:dyDescent="0.25">
      <c r="E7" t="s">
        <v>1016</v>
      </c>
      <c r="F7" t="s">
        <v>1549</v>
      </c>
      <c r="I7" t="s">
        <v>1550</v>
      </c>
      <c r="AG7" s="117"/>
      <c r="AJ7" s="75" t="s">
        <v>1551</v>
      </c>
      <c r="AK7" s="74" t="s">
        <v>1552</v>
      </c>
      <c r="AM7" s="75" t="s">
        <v>1553</v>
      </c>
      <c r="AN7" s="74" t="s">
        <v>1554</v>
      </c>
      <c r="AP7" s="75" t="s">
        <v>1555</v>
      </c>
      <c r="AQ7" s="74" t="s">
        <v>1556</v>
      </c>
      <c r="AS7" s="125" t="s">
        <v>64</v>
      </c>
      <c r="AT7" s="176" t="s">
        <v>1557</v>
      </c>
      <c r="AU7" s="176" t="s">
        <v>1557</v>
      </c>
      <c r="AV7">
        <f t="shared" si="0"/>
        <v>10</v>
      </c>
      <c r="AW7" s="121" t="s">
        <v>1558</v>
      </c>
      <c r="AX7" s="121" t="s">
        <v>1559</v>
      </c>
      <c r="AY7" s="125"/>
      <c r="AZ7" s="121" t="s">
        <v>1560</v>
      </c>
      <c r="BA7" s="122" t="s">
        <v>1561</v>
      </c>
      <c r="BB7" s="123"/>
      <c r="BC7" s="121" t="s">
        <v>174</v>
      </c>
      <c r="BD7" s="122" t="s">
        <v>404</v>
      </c>
    </row>
    <row r="8" spans="1:56" ht="15" customHeight="1" x14ac:dyDescent="0.25">
      <c r="AG8" s="117"/>
      <c r="AJ8" s="75" t="s">
        <v>1562</v>
      </c>
      <c r="AK8" s="74" t="s">
        <v>1563</v>
      </c>
      <c r="AM8" s="75" t="s">
        <v>1564</v>
      </c>
      <c r="AN8" s="74" t="s">
        <v>1565</v>
      </c>
      <c r="AP8" s="75" t="s">
        <v>494</v>
      </c>
      <c r="AQ8" s="74" t="s">
        <v>1566</v>
      </c>
      <c r="AS8" s="127" t="s">
        <v>1567</v>
      </c>
      <c r="AT8" s="177" t="s">
        <v>1568</v>
      </c>
      <c r="AU8" s="177" t="s">
        <v>1568</v>
      </c>
      <c r="AV8">
        <f t="shared" si="0"/>
        <v>23</v>
      </c>
      <c r="AW8" s="124" t="s">
        <v>1560</v>
      </c>
      <c r="AX8" s="125" t="s">
        <v>1569</v>
      </c>
      <c r="AY8" s="125"/>
      <c r="AZ8" s="121"/>
      <c r="BA8" s="122"/>
      <c r="BB8" s="123"/>
      <c r="BC8" s="121"/>
      <c r="BD8" s="122"/>
    </row>
    <row r="9" spans="1:56" ht="15" customHeight="1" x14ac:dyDescent="0.25">
      <c r="A9" s="116" t="s">
        <v>1570</v>
      </c>
      <c r="E9" t="s">
        <v>1018</v>
      </c>
      <c r="F9" t="s">
        <v>91</v>
      </c>
      <c r="G9" t="s">
        <v>790</v>
      </c>
      <c r="H9" s="30">
        <v>16</v>
      </c>
      <c r="I9" s="30" t="s">
        <v>1571</v>
      </c>
      <c r="J9" s="30" t="s">
        <v>1572</v>
      </c>
      <c r="K9" s="30">
        <v>0</v>
      </c>
      <c r="L9" s="30">
        <v>1</v>
      </c>
      <c r="M9" s="30">
        <v>2</v>
      </c>
      <c r="N9" s="30">
        <v>3</v>
      </c>
      <c r="O9" s="30">
        <v>4</v>
      </c>
      <c r="P9" s="30">
        <v>5</v>
      </c>
      <c r="Q9" s="30">
        <v>6</v>
      </c>
      <c r="R9" s="30">
        <v>7</v>
      </c>
      <c r="S9" s="30">
        <v>8</v>
      </c>
      <c r="T9" s="30">
        <v>9</v>
      </c>
      <c r="U9" s="30">
        <v>10</v>
      </c>
      <c r="V9" s="30">
        <v>11</v>
      </c>
      <c r="W9" s="30">
        <v>12</v>
      </c>
      <c r="X9" s="30">
        <v>13</v>
      </c>
      <c r="Y9" s="30">
        <v>14</v>
      </c>
      <c r="Z9" s="30">
        <v>15</v>
      </c>
      <c r="AG9" s="117"/>
      <c r="AJ9" s="75" t="s">
        <v>1573</v>
      </c>
      <c r="AK9" s="74" t="s">
        <v>1574</v>
      </c>
      <c r="AM9" s="75" t="s">
        <v>1575</v>
      </c>
      <c r="AN9" s="74" t="s">
        <v>1576</v>
      </c>
      <c r="AP9" s="75" t="s">
        <v>1577</v>
      </c>
      <c r="AQ9" s="74" t="s">
        <v>1578</v>
      </c>
      <c r="AS9" s="127" t="s">
        <v>1579</v>
      </c>
      <c r="AT9" s="177" t="s">
        <v>1580</v>
      </c>
      <c r="AU9" s="177" t="s">
        <v>1580</v>
      </c>
      <c r="AV9">
        <f t="shared" si="0"/>
        <v>13</v>
      </c>
      <c r="AW9" s="125" t="s">
        <v>1581</v>
      </c>
      <c r="AX9" s="125" t="s">
        <v>1582</v>
      </c>
      <c r="AY9" s="121"/>
      <c r="AZ9" s="121" t="s">
        <v>1583</v>
      </c>
      <c r="BA9" s="122" t="s">
        <v>1584</v>
      </c>
      <c r="BB9" s="123"/>
      <c r="BC9" s="121" t="s">
        <v>64</v>
      </c>
      <c r="BD9" s="122" t="s">
        <v>1585</v>
      </c>
    </row>
    <row r="10" spans="1:56" ht="15" customHeight="1" x14ac:dyDescent="0.25">
      <c r="A10" s="116" t="s">
        <v>833</v>
      </c>
      <c r="E10" t="s">
        <v>1045</v>
      </c>
      <c r="F10" t="s">
        <v>91</v>
      </c>
      <c r="G10" t="s">
        <v>793</v>
      </c>
      <c r="H10" s="30">
        <v>16</v>
      </c>
      <c r="I10" s="30" t="s">
        <v>1571</v>
      </c>
      <c r="J10" s="30" t="s">
        <v>1572</v>
      </c>
      <c r="K10" s="30">
        <v>0</v>
      </c>
      <c r="L10" s="30">
        <v>1</v>
      </c>
      <c r="M10" s="30">
        <v>2</v>
      </c>
      <c r="N10" s="30">
        <v>3</v>
      </c>
      <c r="O10" s="30">
        <v>4</v>
      </c>
      <c r="P10" s="30">
        <v>5</v>
      </c>
      <c r="Q10" s="30">
        <v>6</v>
      </c>
      <c r="R10" s="30">
        <v>7</v>
      </c>
      <c r="S10" s="30">
        <v>8</v>
      </c>
      <c r="T10" s="30">
        <v>9</v>
      </c>
      <c r="U10" s="30">
        <v>10</v>
      </c>
      <c r="V10" s="30">
        <v>11</v>
      </c>
      <c r="W10" s="30">
        <v>12</v>
      </c>
      <c r="X10" s="30">
        <v>13</v>
      </c>
      <c r="Y10" s="30">
        <v>14</v>
      </c>
      <c r="Z10" s="30">
        <v>15</v>
      </c>
      <c r="AG10" s="117"/>
      <c r="AJ10" s="75" t="s">
        <v>1586</v>
      </c>
      <c r="AK10" s="74" t="s">
        <v>1587</v>
      </c>
      <c r="AM10" s="75" t="s">
        <v>1588</v>
      </c>
      <c r="AN10" s="74" t="s">
        <v>1589</v>
      </c>
      <c r="AP10" s="75" t="s">
        <v>165</v>
      </c>
      <c r="AQ10" s="74" t="s">
        <v>1590</v>
      </c>
      <c r="AS10" s="125" t="s">
        <v>1591</v>
      </c>
      <c r="AT10" s="176" t="s">
        <v>1592</v>
      </c>
      <c r="AU10" s="176" t="s">
        <v>1592</v>
      </c>
      <c r="AV10">
        <f t="shared" si="0"/>
        <v>25</v>
      </c>
      <c r="AW10" s="121" t="s">
        <v>1593</v>
      </c>
      <c r="AX10" s="125"/>
      <c r="AY10" s="121"/>
      <c r="AZ10" s="121" t="s">
        <v>1594</v>
      </c>
      <c r="BA10" s="122" t="s">
        <v>1595</v>
      </c>
      <c r="BB10" s="123"/>
      <c r="BC10" s="121" t="s">
        <v>79</v>
      </c>
      <c r="BD10" s="122" t="s">
        <v>80</v>
      </c>
    </row>
    <row r="11" spans="1:56" ht="15" customHeight="1" x14ac:dyDescent="0.25">
      <c r="A11" s="116" t="s">
        <v>1596</v>
      </c>
      <c r="E11" t="s">
        <v>1019</v>
      </c>
      <c r="F11" t="s">
        <v>99</v>
      </c>
      <c r="G11" t="s">
        <v>790</v>
      </c>
      <c r="H11" s="30">
        <v>16</v>
      </c>
      <c r="I11" s="30" t="s">
        <v>1597</v>
      </c>
      <c r="J11" s="30" t="s">
        <v>1572</v>
      </c>
      <c r="K11" s="30">
        <v>0</v>
      </c>
      <c r="L11" s="30">
        <v>1</v>
      </c>
      <c r="M11" s="30">
        <v>2</v>
      </c>
      <c r="N11" s="30">
        <v>3</v>
      </c>
      <c r="O11" s="30">
        <v>4</v>
      </c>
      <c r="P11" s="30">
        <v>5</v>
      </c>
      <c r="Q11" s="30">
        <v>6</v>
      </c>
      <c r="R11" s="30">
        <v>7</v>
      </c>
      <c r="S11" s="30">
        <v>8</v>
      </c>
      <c r="T11" s="30">
        <v>9</v>
      </c>
      <c r="U11" s="30">
        <v>10</v>
      </c>
      <c r="V11" s="30">
        <v>11</v>
      </c>
      <c r="W11" s="30">
        <v>12</v>
      </c>
      <c r="X11" s="30">
        <v>13</v>
      </c>
      <c r="Y11" s="30">
        <v>14</v>
      </c>
      <c r="Z11" s="30">
        <v>15</v>
      </c>
      <c r="AG11" s="117"/>
      <c r="AJ11" s="75" t="s">
        <v>1598</v>
      </c>
      <c r="AK11" s="74" t="s">
        <v>1599</v>
      </c>
      <c r="AM11" s="75" t="s">
        <v>242</v>
      </c>
      <c r="AN11" s="74" t="s">
        <v>1600</v>
      </c>
      <c r="AP11" s="75" t="s">
        <v>1601</v>
      </c>
      <c r="AQ11" s="74" t="s">
        <v>1602</v>
      </c>
      <c r="AS11" s="121" t="s">
        <v>1603</v>
      </c>
      <c r="AT11" s="122" t="s">
        <v>1604</v>
      </c>
      <c r="AU11" s="122" t="s">
        <v>1604</v>
      </c>
      <c r="AV11">
        <f t="shared" si="0"/>
        <v>22</v>
      </c>
      <c r="AW11" s="121" t="s">
        <v>220</v>
      </c>
      <c r="AX11" s="121" t="s">
        <v>1605</v>
      </c>
      <c r="AY11" s="121"/>
      <c r="AZ11" s="121" t="s">
        <v>211</v>
      </c>
      <c r="BA11" s="122" t="s">
        <v>1606</v>
      </c>
      <c r="BB11" s="126"/>
      <c r="BC11" s="121" t="s">
        <v>220</v>
      </c>
      <c r="BD11" s="122" t="s">
        <v>69</v>
      </c>
    </row>
    <row r="12" spans="1:56" ht="15" customHeight="1" x14ac:dyDescent="0.25">
      <c r="A12" s="116"/>
      <c r="E12" t="s">
        <v>1607</v>
      </c>
      <c r="F12" t="s">
        <v>1608</v>
      </c>
      <c r="G12" t="s">
        <v>1609</v>
      </c>
      <c r="H12" s="30">
        <v>4</v>
      </c>
      <c r="I12" s="30" t="s">
        <v>1571</v>
      </c>
      <c r="J12" s="30" t="s">
        <v>1572</v>
      </c>
      <c r="K12" s="30">
        <v>0</v>
      </c>
      <c r="L12" s="30">
        <v>1</v>
      </c>
      <c r="M12" s="30">
        <v>2</v>
      </c>
      <c r="N12" s="30">
        <v>3</v>
      </c>
      <c r="AG12" s="117"/>
      <c r="AJ12" s="75" t="s">
        <v>1610</v>
      </c>
      <c r="AK12" s="74" t="s">
        <v>1611</v>
      </c>
      <c r="AM12" s="75" t="s">
        <v>511</v>
      </c>
      <c r="AN12" s="74" t="s">
        <v>1054</v>
      </c>
      <c r="AP12" s="75" t="s">
        <v>1612</v>
      </c>
      <c r="AQ12" s="74" t="s">
        <v>1613</v>
      </c>
      <c r="AS12" s="125" t="s">
        <v>1614</v>
      </c>
      <c r="AT12" s="176" t="s">
        <v>1615</v>
      </c>
      <c r="AU12" s="176" t="s">
        <v>1615</v>
      </c>
      <c r="AV12">
        <f t="shared" si="0"/>
        <v>40</v>
      </c>
      <c r="AW12" s="124" t="s">
        <v>1616</v>
      </c>
      <c r="AX12" s="125" t="s">
        <v>1617</v>
      </c>
      <c r="AY12" s="121"/>
      <c r="AZ12" s="121" t="s">
        <v>1558</v>
      </c>
      <c r="BA12" s="122" t="s">
        <v>1559</v>
      </c>
      <c r="BB12" s="126"/>
      <c r="BC12" s="121" t="s">
        <v>212</v>
      </c>
      <c r="BD12" s="122" t="s">
        <v>214</v>
      </c>
    </row>
    <row r="13" spans="1:56" ht="15" customHeight="1" x14ac:dyDescent="0.25">
      <c r="A13" s="116" t="s">
        <v>1618</v>
      </c>
      <c r="E13" t="s">
        <v>1042</v>
      </c>
      <c r="F13" t="s">
        <v>118</v>
      </c>
      <c r="G13" t="s">
        <v>1609</v>
      </c>
      <c r="H13" s="30">
        <v>8</v>
      </c>
      <c r="I13" s="30" t="s">
        <v>1571</v>
      </c>
      <c r="J13" s="30" t="s">
        <v>1572</v>
      </c>
      <c r="K13" s="30">
        <v>0</v>
      </c>
      <c r="L13" s="30">
        <v>1</v>
      </c>
      <c r="M13" s="30">
        <v>2</v>
      </c>
      <c r="N13" s="30">
        <v>3</v>
      </c>
      <c r="O13" s="30">
        <v>4</v>
      </c>
      <c r="P13" s="30">
        <v>5</v>
      </c>
      <c r="Q13" s="30">
        <v>6</v>
      </c>
      <c r="R13" s="30">
        <v>7</v>
      </c>
      <c r="AG13" s="117"/>
      <c r="AJ13" s="75" t="s">
        <v>1619</v>
      </c>
      <c r="AK13" s="74" t="s">
        <v>1620</v>
      </c>
      <c r="AM13" s="75" t="s">
        <v>1621</v>
      </c>
      <c r="AN13" s="74" t="s">
        <v>1622</v>
      </c>
      <c r="AP13" s="75" t="s">
        <v>1623</v>
      </c>
      <c r="AQ13" s="74" t="s">
        <v>1624</v>
      </c>
      <c r="AS13" s="125" t="s">
        <v>1625</v>
      </c>
      <c r="AT13" s="122" t="s">
        <v>1626</v>
      </c>
      <c r="AU13" s="122" t="s">
        <v>1626</v>
      </c>
      <c r="AV13">
        <f t="shared" si="0"/>
        <v>21</v>
      </c>
      <c r="AW13" s="121" t="s">
        <v>350</v>
      </c>
      <c r="AX13" s="121" t="s">
        <v>352</v>
      </c>
      <c r="AY13" s="125"/>
      <c r="AZ13" s="121" t="s">
        <v>1627</v>
      </c>
      <c r="BA13" s="122" t="s">
        <v>1628</v>
      </c>
      <c r="BB13" s="126"/>
      <c r="BC13" s="121" t="s">
        <v>448</v>
      </c>
      <c r="BD13" s="122" t="s">
        <v>451</v>
      </c>
    </row>
    <row r="14" spans="1:56" ht="15" customHeight="1" x14ac:dyDescent="0.25">
      <c r="A14" s="116" t="s">
        <v>1618</v>
      </c>
      <c r="E14" t="s">
        <v>1041</v>
      </c>
      <c r="F14" t="s">
        <v>118</v>
      </c>
      <c r="G14" t="s">
        <v>1609</v>
      </c>
      <c r="H14" s="30">
        <v>4</v>
      </c>
      <c r="I14" s="30" t="s">
        <v>1571</v>
      </c>
      <c r="J14" s="30" t="s">
        <v>1572</v>
      </c>
      <c r="K14" s="30">
        <v>0</v>
      </c>
      <c r="L14" s="30">
        <v>1</v>
      </c>
      <c r="M14" s="30">
        <v>2</v>
      </c>
      <c r="N14" s="30">
        <v>3</v>
      </c>
      <c r="AG14" s="117"/>
      <c r="AJ14" s="75" t="s">
        <v>1629</v>
      </c>
      <c r="AK14" s="74" t="s">
        <v>1630</v>
      </c>
      <c r="AM14" s="75" t="s">
        <v>1631</v>
      </c>
      <c r="AN14" s="74" t="s">
        <v>1632</v>
      </c>
      <c r="AP14" s="75" t="s">
        <v>350</v>
      </c>
      <c r="AQ14" s="74" t="s">
        <v>1633</v>
      </c>
      <c r="AS14" s="121" t="s">
        <v>1634</v>
      </c>
      <c r="AT14" s="122" t="s">
        <v>1635</v>
      </c>
      <c r="AU14" s="122" t="s">
        <v>1636</v>
      </c>
      <c r="AV14">
        <f t="shared" si="0"/>
        <v>17</v>
      </c>
      <c r="AW14" s="124" t="s">
        <v>1637</v>
      </c>
      <c r="AX14" s="125" t="s">
        <v>1638</v>
      </c>
      <c r="AY14" s="127"/>
      <c r="AZ14" s="121" t="s">
        <v>1639</v>
      </c>
      <c r="BA14" s="122" t="s">
        <v>1640</v>
      </c>
      <c r="BB14" s="126"/>
      <c r="BC14" s="121"/>
      <c r="BD14" s="122"/>
    </row>
    <row r="15" spans="1:56" ht="15" customHeight="1" x14ac:dyDescent="0.25">
      <c r="A15" s="116" t="s">
        <v>1618</v>
      </c>
      <c r="E15" t="s">
        <v>1163</v>
      </c>
      <c r="F15" t="s">
        <v>118</v>
      </c>
      <c r="G15" t="s">
        <v>1641</v>
      </c>
      <c r="H15" s="30">
        <v>8</v>
      </c>
      <c r="I15" s="30" t="s">
        <v>1571</v>
      </c>
      <c r="J15" s="30" t="s">
        <v>1572</v>
      </c>
      <c r="K15" s="30">
        <v>0</v>
      </c>
      <c r="L15" s="30">
        <v>1</v>
      </c>
      <c r="M15" s="30">
        <v>2</v>
      </c>
      <c r="N15" s="30">
        <v>3</v>
      </c>
      <c r="O15" s="30">
        <v>4</v>
      </c>
      <c r="P15" s="30">
        <v>5</v>
      </c>
      <c r="Q15" s="30">
        <v>6</v>
      </c>
      <c r="R15" s="30">
        <v>7</v>
      </c>
      <c r="AG15" s="117"/>
      <c r="AJ15" s="75" t="s">
        <v>1642</v>
      </c>
      <c r="AK15" s="74" t="s">
        <v>1643</v>
      </c>
      <c r="AM15" s="75" t="s">
        <v>210</v>
      </c>
      <c r="AN15" s="74" t="s">
        <v>1644</v>
      </c>
      <c r="AP15" s="75" t="s">
        <v>1645</v>
      </c>
      <c r="AQ15" s="74" t="s">
        <v>1646</v>
      </c>
      <c r="AS15" s="125" t="s">
        <v>1634</v>
      </c>
      <c r="AT15" s="176" t="s">
        <v>1647</v>
      </c>
      <c r="AU15" s="176" t="s">
        <v>1647</v>
      </c>
      <c r="AV15">
        <f t="shared" si="0"/>
        <v>38</v>
      </c>
      <c r="AW15" s="125" t="s">
        <v>1648</v>
      </c>
      <c r="AX15" s="121" t="s">
        <v>566</v>
      </c>
      <c r="AY15" s="125"/>
      <c r="AZ15" s="121"/>
      <c r="BA15" s="122"/>
      <c r="BB15" s="126"/>
      <c r="BC15" s="121"/>
      <c r="BD15" s="122"/>
    </row>
    <row r="16" spans="1:56" ht="15" customHeight="1" x14ac:dyDescent="0.25">
      <c r="A16" s="116"/>
      <c r="E16" t="s">
        <v>1649</v>
      </c>
      <c r="F16" t="s">
        <v>118</v>
      </c>
      <c r="G16" t="s">
        <v>1609</v>
      </c>
      <c r="H16" s="30">
        <v>4</v>
      </c>
      <c r="I16" s="30" t="s">
        <v>1571</v>
      </c>
      <c r="J16" s="30" t="s">
        <v>1572</v>
      </c>
      <c r="K16" s="30">
        <v>0</v>
      </c>
      <c r="L16" s="30">
        <v>1</v>
      </c>
      <c r="M16" s="30">
        <v>2</v>
      </c>
      <c r="N16" s="30">
        <v>3</v>
      </c>
      <c r="AG16" s="117"/>
      <c r="AJ16" s="75" t="s">
        <v>1650</v>
      </c>
      <c r="AK16" s="74" t="s">
        <v>1651</v>
      </c>
      <c r="AM16" s="75" t="s">
        <v>463</v>
      </c>
      <c r="AN16" s="74" t="s">
        <v>1652</v>
      </c>
      <c r="AP16" s="75" t="s">
        <v>1653</v>
      </c>
      <c r="AQ16" s="74" t="s">
        <v>1654</v>
      </c>
      <c r="AS16" s="121" t="s">
        <v>203</v>
      </c>
      <c r="AT16" s="122" t="s">
        <v>1655</v>
      </c>
      <c r="AU16" s="122" t="s">
        <v>1655</v>
      </c>
      <c r="AV16">
        <f t="shared" si="0"/>
        <v>9</v>
      </c>
      <c r="AW16" s="124" t="s">
        <v>192</v>
      </c>
      <c r="AX16" s="125" t="s">
        <v>1656</v>
      </c>
      <c r="AY16" s="125"/>
      <c r="AZ16" s="121"/>
      <c r="BA16" s="122"/>
      <c r="BB16" s="126"/>
      <c r="BC16" s="121"/>
      <c r="BD16" s="122"/>
    </row>
    <row r="17" spans="1:56" ht="15" customHeight="1" x14ac:dyDescent="0.25">
      <c r="A17" s="116"/>
      <c r="E17" t="s">
        <v>1657</v>
      </c>
      <c r="F17" t="s">
        <v>597</v>
      </c>
      <c r="G17" t="s">
        <v>1609</v>
      </c>
      <c r="H17" s="30">
        <v>4</v>
      </c>
      <c r="I17" s="30" t="s">
        <v>1597</v>
      </c>
      <c r="J17" s="30" t="s">
        <v>1572</v>
      </c>
      <c r="K17" s="30">
        <v>0</v>
      </c>
      <c r="L17" s="30">
        <v>1</v>
      </c>
      <c r="M17" s="30">
        <v>2</v>
      </c>
      <c r="N17" s="30">
        <v>3</v>
      </c>
      <c r="AG17" s="117"/>
      <c r="AJ17" s="75" t="s">
        <v>1658</v>
      </c>
      <c r="AK17" s="74" t="s">
        <v>1659</v>
      </c>
      <c r="AM17" s="75" t="s">
        <v>536</v>
      </c>
      <c r="AN17" s="74" t="s">
        <v>1660</v>
      </c>
      <c r="AP17" s="75" t="s">
        <v>1661</v>
      </c>
      <c r="AQ17" s="74" t="s">
        <v>1662</v>
      </c>
      <c r="AS17" s="125" t="s">
        <v>174</v>
      </c>
      <c r="AT17" s="176" t="s">
        <v>1663</v>
      </c>
      <c r="AU17" s="176" t="s">
        <v>1663</v>
      </c>
      <c r="AV17">
        <f t="shared" si="0"/>
        <v>7</v>
      </c>
      <c r="AW17" s="121" t="s">
        <v>1664</v>
      </c>
      <c r="AX17" s="121" t="s">
        <v>1665</v>
      </c>
      <c r="AY17" s="125"/>
      <c r="AZ17" s="121" t="s">
        <v>443</v>
      </c>
      <c r="BA17" s="122" t="s">
        <v>1666</v>
      </c>
      <c r="BB17" s="126"/>
      <c r="BC17" s="121" t="s">
        <v>96</v>
      </c>
      <c r="BD17" s="122" t="s">
        <v>1667</v>
      </c>
    </row>
    <row r="18" spans="1:56" ht="15" customHeight="1" x14ac:dyDescent="0.25">
      <c r="A18" s="116"/>
      <c r="E18" t="s">
        <v>1668</v>
      </c>
      <c r="F18" t="s">
        <v>1669</v>
      </c>
      <c r="G18" t="s">
        <v>1670</v>
      </c>
      <c r="H18" s="30">
        <v>8</v>
      </c>
      <c r="I18" s="30" t="s">
        <v>1597</v>
      </c>
      <c r="J18" s="30" t="s">
        <v>1572</v>
      </c>
      <c r="K18" s="30">
        <v>0</v>
      </c>
      <c r="L18" s="30">
        <v>1</v>
      </c>
      <c r="M18" s="30">
        <v>2</v>
      </c>
      <c r="N18" s="30">
        <v>3</v>
      </c>
      <c r="O18" s="30">
        <v>4</v>
      </c>
      <c r="P18" s="30">
        <v>5</v>
      </c>
      <c r="Q18" s="30">
        <v>6</v>
      </c>
      <c r="R18" s="30">
        <v>7</v>
      </c>
      <c r="AG18" s="117"/>
      <c r="AJ18" s="75" t="s">
        <v>1671</v>
      </c>
      <c r="AK18" s="74" t="s">
        <v>1672</v>
      </c>
      <c r="AM18" s="75" t="s">
        <v>1673</v>
      </c>
      <c r="AN18" s="74" t="s">
        <v>1674</v>
      </c>
      <c r="AP18" s="75" t="s">
        <v>1675</v>
      </c>
      <c r="AQ18" s="74" t="s">
        <v>1676</v>
      </c>
      <c r="AS18" s="121" t="s">
        <v>1677</v>
      </c>
      <c r="AT18" s="122" t="s">
        <v>1678</v>
      </c>
      <c r="AU18" s="122" t="s">
        <v>1678</v>
      </c>
      <c r="AV18">
        <f t="shared" si="0"/>
        <v>56</v>
      </c>
      <c r="AW18" s="121" t="s">
        <v>1679</v>
      </c>
      <c r="AX18" s="125"/>
      <c r="AY18" s="127"/>
      <c r="AZ18" s="121" t="s">
        <v>1637</v>
      </c>
      <c r="BA18" s="122" t="s">
        <v>1680</v>
      </c>
      <c r="BB18" s="126"/>
      <c r="BC18" s="121" t="s">
        <v>103</v>
      </c>
      <c r="BD18" s="122" t="s">
        <v>1681</v>
      </c>
    </row>
    <row r="19" spans="1:56" ht="15" customHeight="1" x14ac:dyDescent="0.25">
      <c r="A19" s="116"/>
      <c r="E19" t="s">
        <v>1250</v>
      </c>
      <c r="F19" t="s">
        <v>597</v>
      </c>
      <c r="G19" t="s">
        <v>1609</v>
      </c>
      <c r="H19" s="30">
        <v>4</v>
      </c>
      <c r="I19" s="30" t="s">
        <v>1597</v>
      </c>
      <c r="J19" s="30" t="s">
        <v>1572</v>
      </c>
      <c r="K19" s="30">
        <v>0</v>
      </c>
      <c r="L19" s="30">
        <v>1</v>
      </c>
      <c r="M19" s="30">
        <v>2</v>
      </c>
      <c r="N19" s="30">
        <v>3</v>
      </c>
      <c r="AG19" s="117"/>
      <c r="AJ19" s="75" t="s">
        <v>1682</v>
      </c>
      <c r="AK19" s="74" t="s">
        <v>1683</v>
      </c>
      <c r="AM19" s="75" t="s">
        <v>1684</v>
      </c>
      <c r="AN19" s="74" t="s">
        <v>1685</v>
      </c>
      <c r="AP19" s="75" t="s">
        <v>1686</v>
      </c>
      <c r="AQ19" s="74" t="s">
        <v>1687</v>
      </c>
      <c r="AS19" s="121" t="s">
        <v>306</v>
      </c>
      <c r="AT19" s="176" t="s">
        <v>1688</v>
      </c>
      <c r="AU19" s="176" t="s">
        <v>1688</v>
      </c>
      <c r="AV19">
        <f t="shared" si="0"/>
        <v>39</v>
      </c>
      <c r="AW19" s="127" t="s">
        <v>1594</v>
      </c>
      <c r="AX19" s="127" t="s">
        <v>1689</v>
      </c>
      <c r="AY19" s="127"/>
      <c r="AZ19" s="121" t="s">
        <v>1690</v>
      </c>
      <c r="BA19" s="122" t="s">
        <v>1691</v>
      </c>
      <c r="BB19" s="126"/>
      <c r="BC19" s="121" t="s">
        <v>1692</v>
      </c>
      <c r="BD19" s="122" t="s">
        <v>1693</v>
      </c>
    </row>
    <row r="20" spans="1:56" ht="15" customHeight="1" x14ac:dyDescent="0.25">
      <c r="A20" s="116"/>
      <c r="H20" s="30"/>
      <c r="I20" s="30"/>
      <c r="J20" s="30"/>
      <c r="AG20" s="117"/>
      <c r="AJ20" s="75" t="s">
        <v>1694</v>
      </c>
      <c r="AK20" s="74" t="s">
        <v>1695</v>
      </c>
      <c r="AM20" s="75" t="s">
        <v>1696</v>
      </c>
      <c r="AN20" s="74" t="s">
        <v>1697</v>
      </c>
      <c r="AP20" s="75" t="s">
        <v>1698</v>
      </c>
      <c r="AQ20" s="74" t="s">
        <v>1699</v>
      </c>
      <c r="AS20" s="127" t="s">
        <v>1700</v>
      </c>
      <c r="AT20" s="177" t="s">
        <v>1701</v>
      </c>
      <c r="AU20" s="177" t="s">
        <v>1701</v>
      </c>
      <c r="AV20">
        <f t="shared" si="0"/>
        <v>46</v>
      </c>
      <c r="AW20" s="121" t="s">
        <v>1591</v>
      </c>
      <c r="AX20" s="121" t="s">
        <v>1702</v>
      </c>
      <c r="AY20" s="121"/>
      <c r="AZ20" s="121"/>
      <c r="BA20" s="122"/>
      <c r="BB20" s="126"/>
      <c r="BC20" s="121"/>
      <c r="BD20" s="122"/>
    </row>
    <row r="21" spans="1:56" ht="15" customHeight="1" x14ac:dyDescent="0.25">
      <c r="A21" s="116" t="s">
        <v>1703</v>
      </c>
      <c r="E21" t="s">
        <v>789</v>
      </c>
      <c r="F21" t="s">
        <v>1524</v>
      </c>
      <c r="G21" t="s">
        <v>790</v>
      </c>
      <c r="H21" s="30">
        <v>1</v>
      </c>
      <c r="I21" s="30"/>
      <c r="J21" s="30"/>
      <c r="AG21" s="117"/>
      <c r="AJ21" s="75" t="s">
        <v>1704</v>
      </c>
      <c r="AK21" s="74" t="s">
        <v>1705</v>
      </c>
      <c r="AM21" s="75" t="s">
        <v>1706</v>
      </c>
      <c r="AN21" s="74" t="s">
        <v>1707</v>
      </c>
      <c r="AP21" s="75" t="s">
        <v>1708</v>
      </c>
      <c r="AQ21" s="74" t="s">
        <v>1709</v>
      </c>
      <c r="AS21" s="121" t="s">
        <v>142</v>
      </c>
      <c r="AT21" s="122" t="s">
        <v>1710</v>
      </c>
      <c r="AU21" s="122" t="s">
        <v>1711</v>
      </c>
      <c r="AV21">
        <f t="shared" si="0"/>
        <v>22</v>
      </c>
      <c r="AW21" s="121" t="s">
        <v>1614</v>
      </c>
      <c r="AX21" s="121" t="s">
        <v>1712</v>
      </c>
      <c r="AY21" s="121"/>
      <c r="AZ21" s="121"/>
      <c r="BA21" s="122"/>
      <c r="BB21" s="126"/>
      <c r="BC21" s="121"/>
      <c r="BD21" s="122"/>
    </row>
    <row r="22" spans="1:56" ht="15" customHeight="1" x14ac:dyDescent="0.25">
      <c r="A22" s="116" t="s">
        <v>314</v>
      </c>
      <c r="E22" t="s">
        <v>792</v>
      </c>
      <c r="F22" t="s">
        <v>1713</v>
      </c>
      <c r="H22" s="30">
        <v>1</v>
      </c>
      <c r="I22" s="30" t="s">
        <v>1714</v>
      </c>
      <c r="J22" s="30"/>
      <c r="AG22" s="117"/>
      <c r="AJ22" s="75" t="s">
        <v>1715</v>
      </c>
      <c r="AK22" s="74" t="s">
        <v>1716</v>
      </c>
      <c r="AM22" s="75" t="s">
        <v>1717</v>
      </c>
      <c r="AN22" s="74" t="s">
        <v>1718</v>
      </c>
      <c r="AP22" s="75" t="s">
        <v>1719</v>
      </c>
      <c r="AQ22" s="74" t="s">
        <v>1720</v>
      </c>
      <c r="AS22" s="125" t="s">
        <v>205</v>
      </c>
      <c r="AT22" s="176" t="s">
        <v>1721</v>
      </c>
      <c r="AU22" s="176" t="s">
        <v>1722</v>
      </c>
      <c r="AV22">
        <f t="shared" si="0"/>
        <v>24</v>
      </c>
      <c r="AW22" s="127" t="s">
        <v>1723</v>
      </c>
      <c r="AX22" s="127" t="s">
        <v>1724</v>
      </c>
      <c r="AY22" s="125"/>
      <c r="AZ22" s="121" t="s">
        <v>1725</v>
      </c>
      <c r="BA22" s="122" t="s">
        <v>1726</v>
      </c>
      <c r="BB22" s="126"/>
      <c r="BC22" s="121" t="s">
        <v>262</v>
      </c>
      <c r="BD22" s="122" t="s">
        <v>1727</v>
      </c>
    </row>
    <row r="23" spans="1:56" ht="15" customHeight="1" x14ac:dyDescent="0.25">
      <c r="A23" s="116" t="s">
        <v>314</v>
      </c>
      <c r="E23" t="s">
        <v>795</v>
      </c>
      <c r="F23" t="s">
        <v>1713</v>
      </c>
      <c r="H23" s="30">
        <v>1</v>
      </c>
      <c r="I23" s="30" t="s">
        <v>1728</v>
      </c>
      <c r="J23" s="30"/>
      <c r="AG23" s="117"/>
      <c r="AJ23" s="75" t="s">
        <v>1729</v>
      </c>
      <c r="AK23" s="74" t="s">
        <v>1730</v>
      </c>
      <c r="AM23" s="75" t="s">
        <v>1731</v>
      </c>
      <c r="AN23" s="74" t="s">
        <v>1732</v>
      </c>
      <c r="AP23" s="75" t="s">
        <v>357</v>
      </c>
      <c r="AQ23" s="74" t="s">
        <v>1733</v>
      </c>
      <c r="AS23" s="127" t="s">
        <v>207</v>
      </c>
      <c r="AT23" s="177" t="s">
        <v>1734</v>
      </c>
      <c r="AU23" s="177" t="s">
        <v>1735</v>
      </c>
      <c r="AV23">
        <f t="shared" si="0"/>
        <v>21</v>
      </c>
      <c r="AW23" s="121" t="s">
        <v>549</v>
      </c>
      <c r="AX23" s="121" t="s">
        <v>649</v>
      </c>
      <c r="AY23" s="127"/>
      <c r="AZ23" s="121"/>
      <c r="BA23" s="122"/>
      <c r="BB23" s="126"/>
      <c r="BC23" s="121"/>
      <c r="BD23" s="122"/>
    </row>
    <row r="24" spans="1:56" ht="15" customHeight="1" x14ac:dyDescent="0.25">
      <c r="A24" s="116"/>
      <c r="H24" s="30"/>
      <c r="I24" s="30"/>
      <c r="J24" s="30"/>
      <c r="AG24" s="117"/>
      <c r="AJ24" s="75" t="s">
        <v>1736</v>
      </c>
      <c r="AK24" s="74" t="s">
        <v>1737</v>
      </c>
      <c r="AM24" s="75" t="s">
        <v>10</v>
      </c>
      <c r="AN24" s="74" t="s">
        <v>1738</v>
      </c>
      <c r="AP24" s="75" t="s">
        <v>1739</v>
      </c>
      <c r="AQ24" s="74" t="s">
        <v>1740</v>
      </c>
      <c r="AS24" s="127" t="s">
        <v>242</v>
      </c>
      <c r="AT24" s="177" t="s">
        <v>1741</v>
      </c>
      <c r="AU24" s="177" t="s">
        <v>1741</v>
      </c>
      <c r="AV24">
        <f t="shared" si="0"/>
        <v>55</v>
      </c>
      <c r="AW24" s="124" t="s">
        <v>1594</v>
      </c>
      <c r="AX24" s="125" t="s">
        <v>1689</v>
      </c>
      <c r="AY24" s="125"/>
      <c r="AZ24" s="121"/>
      <c r="BA24" s="122"/>
      <c r="BB24" s="126"/>
      <c r="BC24" s="121"/>
      <c r="BD24" s="122"/>
    </row>
    <row r="25" spans="1:56" ht="15" customHeight="1" x14ac:dyDescent="0.25">
      <c r="A25" s="116" t="s">
        <v>314</v>
      </c>
      <c r="E25" t="s">
        <v>797</v>
      </c>
      <c r="F25" t="s">
        <v>1742</v>
      </c>
      <c r="H25" s="30">
        <v>1</v>
      </c>
      <c r="I25" s="30" t="s">
        <v>1743</v>
      </c>
      <c r="J25" s="30"/>
      <c r="AG25" s="117"/>
      <c r="AJ25" s="75" t="s">
        <v>1744</v>
      </c>
      <c r="AK25" s="74" t="s">
        <v>1745</v>
      </c>
      <c r="AM25" s="75" t="s">
        <v>1746</v>
      </c>
      <c r="AN25" s="74" t="s">
        <v>1747</v>
      </c>
      <c r="AP25" s="75" t="s">
        <v>1748</v>
      </c>
      <c r="AQ25" s="74" t="s">
        <v>1749</v>
      </c>
      <c r="AS25" s="121" t="s">
        <v>173</v>
      </c>
      <c r="AT25" s="122" t="s">
        <v>1750</v>
      </c>
      <c r="AU25" s="122" t="s">
        <v>1750</v>
      </c>
      <c r="AV25">
        <f t="shared" si="0"/>
        <v>7</v>
      </c>
      <c r="AW25" s="121" t="s">
        <v>1751</v>
      </c>
      <c r="AX25" s="121" t="s">
        <v>1752</v>
      </c>
      <c r="AY25" s="125"/>
      <c r="AZ25" s="121" t="s">
        <v>1753</v>
      </c>
      <c r="BA25" s="122" t="s">
        <v>1754</v>
      </c>
      <c r="BB25" s="126"/>
      <c r="BC25" s="121" t="s">
        <v>556</v>
      </c>
      <c r="BD25" s="122" t="s">
        <v>1755</v>
      </c>
    </row>
    <row r="26" spans="1:56" ht="15" customHeight="1" x14ac:dyDescent="0.25">
      <c r="A26" s="116" t="s">
        <v>314</v>
      </c>
      <c r="E26" t="s">
        <v>1756</v>
      </c>
      <c r="F26" t="s">
        <v>1757</v>
      </c>
      <c r="H26" s="30">
        <v>1</v>
      </c>
      <c r="I26" s="30"/>
      <c r="J26" s="30"/>
      <c r="AG26" s="117"/>
      <c r="AJ26" s="75" t="s">
        <v>1758</v>
      </c>
      <c r="AK26" s="74" t="s">
        <v>1759</v>
      </c>
      <c r="AM26" s="75" t="s">
        <v>1760</v>
      </c>
      <c r="AN26" s="74" t="s">
        <v>1761</v>
      </c>
      <c r="AP26" s="75" t="s">
        <v>1762</v>
      </c>
      <c r="AQ26" s="74" t="s">
        <v>1763</v>
      </c>
      <c r="AS26" s="125" t="s">
        <v>1764</v>
      </c>
      <c r="AT26" s="176" t="s">
        <v>1765</v>
      </c>
      <c r="AU26" s="176" t="s">
        <v>1765</v>
      </c>
      <c r="AV26">
        <f t="shared" si="0"/>
        <v>14</v>
      </c>
      <c r="AW26" s="121" t="s">
        <v>246</v>
      </c>
      <c r="AX26" s="121" t="s">
        <v>1766</v>
      </c>
      <c r="AY26" s="127"/>
      <c r="AZ26" s="121" t="s">
        <v>1767</v>
      </c>
      <c r="BA26" s="122" t="s">
        <v>1768</v>
      </c>
      <c r="BB26" s="126"/>
      <c r="BC26" s="121" t="s">
        <v>153</v>
      </c>
      <c r="BD26" s="122" t="s">
        <v>1769</v>
      </c>
    </row>
    <row r="27" spans="1:56" ht="15" customHeight="1" x14ac:dyDescent="0.25">
      <c r="A27" s="116" t="s">
        <v>314</v>
      </c>
      <c r="E27" t="s">
        <v>1770</v>
      </c>
      <c r="F27" t="s">
        <v>1771</v>
      </c>
      <c r="H27" s="30">
        <v>1</v>
      </c>
      <c r="I27" s="30"/>
      <c r="J27" s="30"/>
      <c r="AG27" s="117"/>
      <c r="AJ27" s="75" t="s">
        <v>1772</v>
      </c>
      <c r="AK27" s="74" t="s">
        <v>1773</v>
      </c>
      <c r="AM27" s="75" t="s">
        <v>327</v>
      </c>
      <c r="AN27" s="74" t="s">
        <v>1774</v>
      </c>
      <c r="AP27" s="75" t="s">
        <v>346</v>
      </c>
      <c r="AQ27" s="74" t="s">
        <v>1775</v>
      </c>
      <c r="AS27" s="121" t="s">
        <v>1776</v>
      </c>
      <c r="AT27" s="176" t="s">
        <v>1777</v>
      </c>
      <c r="AU27" s="176" t="s">
        <v>1777</v>
      </c>
      <c r="AV27">
        <f t="shared" si="0"/>
        <v>24</v>
      </c>
      <c r="AW27" s="121" t="s">
        <v>1778</v>
      </c>
      <c r="AX27" s="125"/>
      <c r="AY27" s="121"/>
      <c r="AZ27" s="121" t="s">
        <v>333</v>
      </c>
      <c r="BA27" s="122" t="s">
        <v>1779</v>
      </c>
      <c r="BB27" s="126"/>
      <c r="BC27" s="121" t="s">
        <v>87</v>
      </c>
      <c r="BD27" s="122" t="s">
        <v>1780</v>
      </c>
    </row>
    <row r="28" spans="1:56" ht="15" customHeight="1" x14ac:dyDescent="0.25">
      <c r="A28" t="s">
        <v>853</v>
      </c>
      <c r="E28" t="s">
        <v>834</v>
      </c>
      <c r="F28" t="s">
        <v>91</v>
      </c>
      <c r="G28" t="s">
        <v>790</v>
      </c>
      <c r="H28" s="30">
        <v>16</v>
      </c>
      <c r="I28" s="30" t="s">
        <v>1571</v>
      </c>
      <c r="J28" s="30" t="s">
        <v>1572</v>
      </c>
      <c r="K28" s="30">
        <v>0</v>
      </c>
      <c r="L28" s="30">
        <v>1</v>
      </c>
      <c r="M28" s="30">
        <v>2</v>
      </c>
      <c r="N28" s="30">
        <v>3</v>
      </c>
      <c r="O28" s="30">
        <v>4</v>
      </c>
      <c r="P28" s="30">
        <v>5</v>
      </c>
      <c r="Q28" s="30">
        <v>6</v>
      </c>
      <c r="R28" s="30">
        <v>7</v>
      </c>
      <c r="S28" s="30">
        <v>8</v>
      </c>
      <c r="T28" s="30">
        <v>9</v>
      </c>
      <c r="U28" s="30">
        <v>10</v>
      </c>
      <c r="V28" s="30">
        <v>11</v>
      </c>
      <c r="W28" s="30">
        <v>12</v>
      </c>
      <c r="X28" s="30">
        <v>13</v>
      </c>
      <c r="Y28" s="30">
        <v>14</v>
      </c>
      <c r="Z28" s="30">
        <v>15</v>
      </c>
      <c r="AG28" s="117"/>
      <c r="AJ28" s="75" t="s">
        <v>1781</v>
      </c>
      <c r="AK28" s="74" t="s">
        <v>1782</v>
      </c>
      <c r="AM28" s="53" t="s">
        <v>640</v>
      </c>
      <c r="AN28" s="74" t="s">
        <v>639</v>
      </c>
      <c r="AS28" s="125" t="s">
        <v>1783</v>
      </c>
      <c r="AT28" s="176" t="s">
        <v>1784</v>
      </c>
      <c r="AU28" s="176" t="s">
        <v>1784</v>
      </c>
      <c r="AV28">
        <f t="shared" si="0"/>
        <v>10</v>
      </c>
      <c r="AW28" s="121" t="s">
        <v>1785</v>
      </c>
      <c r="AX28" s="121" t="s">
        <v>1786</v>
      </c>
      <c r="AY28" s="127"/>
      <c r="AZ28" s="121" t="s">
        <v>357</v>
      </c>
      <c r="BA28" s="122" t="s">
        <v>1787</v>
      </c>
      <c r="BB28" s="126"/>
      <c r="BC28" s="121" t="s">
        <v>1788</v>
      </c>
      <c r="BD28" s="122" t="s">
        <v>1789</v>
      </c>
    </row>
    <row r="29" spans="1:56" ht="15" customHeight="1" x14ac:dyDescent="0.25">
      <c r="A29" s="116" t="s">
        <v>909</v>
      </c>
      <c r="E29" t="s">
        <v>885</v>
      </c>
      <c r="F29" t="s">
        <v>99</v>
      </c>
      <c r="G29" t="s">
        <v>790</v>
      </c>
      <c r="H29" s="30">
        <v>16</v>
      </c>
      <c r="I29" s="30" t="s">
        <v>1597</v>
      </c>
      <c r="J29" s="30" t="s">
        <v>1572</v>
      </c>
      <c r="K29" s="30">
        <v>0</v>
      </c>
      <c r="L29" s="30">
        <v>1</v>
      </c>
      <c r="M29" s="30">
        <v>2</v>
      </c>
      <c r="N29" s="30">
        <v>3</v>
      </c>
      <c r="O29" s="30">
        <v>4</v>
      </c>
      <c r="P29" s="30">
        <v>5</v>
      </c>
      <c r="Q29" s="30">
        <v>6</v>
      </c>
      <c r="R29" s="30">
        <v>7</v>
      </c>
      <c r="S29" s="30">
        <v>8</v>
      </c>
      <c r="T29" s="30">
        <v>9</v>
      </c>
      <c r="U29" s="30">
        <v>10</v>
      </c>
      <c r="V29" s="30">
        <v>11</v>
      </c>
      <c r="W29" s="30">
        <v>12</v>
      </c>
      <c r="X29" s="30">
        <v>13</v>
      </c>
      <c r="Y29" s="30">
        <v>14</v>
      </c>
      <c r="Z29" s="30">
        <v>15</v>
      </c>
      <c r="AG29" s="117"/>
      <c r="AJ29" s="75" t="s">
        <v>1790</v>
      </c>
      <c r="AK29" s="74" t="s">
        <v>1791</v>
      </c>
      <c r="AM29" s="294" t="s">
        <v>1792</v>
      </c>
      <c r="AN29" s="295" t="s">
        <v>1793</v>
      </c>
      <c r="AS29" s="121" t="s">
        <v>220</v>
      </c>
      <c r="AT29" s="122" t="s">
        <v>1794</v>
      </c>
      <c r="AU29" s="122" t="s">
        <v>1794</v>
      </c>
      <c r="AV29">
        <f t="shared" si="0"/>
        <v>12</v>
      </c>
      <c r="AW29" s="121" t="s">
        <v>1795</v>
      </c>
      <c r="AX29" s="121" t="s">
        <v>1458</v>
      </c>
      <c r="AY29" s="125"/>
      <c r="AZ29" s="121" t="s">
        <v>1796</v>
      </c>
      <c r="BA29" s="122" t="s">
        <v>1797</v>
      </c>
      <c r="BB29" s="126"/>
      <c r="BC29" s="121" t="s">
        <v>1798</v>
      </c>
      <c r="BD29" s="122" t="s">
        <v>1799</v>
      </c>
    </row>
    <row r="30" spans="1:56" ht="15" customHeight="1" x14ac:dyDescent="0.25">
      <c r="A30" s="116" t="s">
        <v>825</v>
      </c>
      <c r="E30" t="s">
        <v>817</v>
      </c>
      <c r="F30" t="s">
        <v>118</v>
      </c>
      <c r="G30" t="s">
        <v>1609</v>
      </c>
      <c r="H30" s="30">
        <v>8</v>
      </c>
      <c r="I30" s="30" t="s">
        <v>1571</v>
      </c>
      <c r="J30" s="30" t="s">
        <v>1572</v>
      </c>
      <c r="K30" s="30">
        <v>0</v>
      </c>
      <c r="L30" s="30">
        <v>1</v>
      </c>
      <c r="M30" s="30">
        <v>2</v>
      </c>
      <c r="N30" s="30">
        <v>3</v>
      </c>
      <c r="O30" s="30">
        <v>4</v>
      </c>
      <c r="P30" s="30">
        <v>5</v>
      </c>
      <c r="Q30" s="30">
        <v>6</v>
      </c>
      <c r="R30" s="30">
        <v>7</v>
      </c>
      <c r="S30" s="30">
        <v>8</v>
      </c>
      <c r="T30" s="30">
        <v>9</v>
      </c>
      <c r="U30" s="30">
        <v>10</v>
      </c>
      <c r="V30" s="30">
        <v>11</v>
      </c>
      <c r="W30" s="30">
        <v>12</v>
      </c>
      <c r="X30" s="30">
        <v>13</v>
      </c>
      <c r="Y30" s="30">
        <v>14</v>
      </c>
      <c r="Z30" s="30">
        <v>15</v>
      </c>
      <c r="AG30" s="117"/>
      <c r="AJ30" s="75" t="s">
        <v>1800</v>
      </c>
      <c r="AK30" s="74" t="s">
        <v>1801</v>
      </c>
      <c r="AM30" s="75" t="s">
        <v>158</v>
      </c>
      <c r="AN30" s="74" t="s">
        <v>159</v>
      </c>
      <c r="AS30" s="121" t="s">
        <v>79</v>
      </c>
      <c r="AT30" s="122" t="s">
        <v>1802</v>
      </c>
      <c r="AU30" s="122" t="s">
        <v>1802</v>
      </c>
      <c r="AV30">
        <f t="shared" si="0"/>
        <v>10</v>
      </c>
      <c r="AW30" s="121" t="s">
        <v>1803</v>
      </c>
      <c r="AX30" s="121" t="s">
        <v>1804</v>
      </c>
      <c r="AY30" s="125"/>
      <c r="AZ30" s="121" t="s">
        <v>351</v>
      </c>
      <c r="BA30" s="122" t="s">
        <v>1805</v>
      </c>
      <c r="BB30" s="126"/>
      <c r="BC30" s="121" t="s">
        <v>134</v>
      </c>
      <c r="BD30" s="122" t="s">
        <v>1806</v>
      </c>
    </row>
    <row r="31" spans="1:56" ht="15" customHeight="1" x14ac:dyDescent="0.25">
      <c r="A31" s="116" t="s">
        <v>1807</v>
      </c>
      <c r="E31" t="s">
        <v>804</v>
      </c>
      <c r="F31" t="s">
        <v>183</v>
      </c>
      <c r="G31" t="s">
        <v>1641</v>
      </c>
      <c r="H31" s="30">
        <v>8</v>
      </c>
      <c r="I31" s="30" t="s">
        <v>1571</v>
      </c>
      <c r="J31" s="30" t="s">
        <v>1572</v>
      </c>
      <c r="K31" s="30">
        <v>0</v>
      </c>
      <c r="L31" s="30">
        <v>1</v>
      </c>
      <c r="M31" s="30">
        <v>2</v>
      </c>
      <c r="N31" s="30">
        <v>3</v>
      </c>
      <c r="O31" s="30">
        <v>4</v>
      </c>
      <c r="P31" s="30">
        <v>5</v>
      </c>
      <c r="Q31" s="30">
        <v>6</v>
      </c>
      <c r="R31" s="30">
        <v>7</v>
      </c>
      <c r="AG31" s="117"/>
      <c r="AJ31" s="75" t="s">
        <v>1808</v>
      </c>
      <c r="AK31" s="74" t="s">
        <v>1809</v>
      </c>
      <c r="AM31" s="75" t="s">
        <v>1810</v>
      </c>
      <c r="AN31" s="74" t="s">
        <v>535</v>
      </c>
      <c r="AS31" s="121" t="s">
        <v>1811</v>
      </c>
      <c r="AT31" s="122" t="s">
        <v>1812</v>
      </c>
      <c r="AU31" s="122" t="s">
        <v>1812</v>
      </c>
      <c r="AV31">
        <f t="shared" si="0"/>
        <v>17</v>
      </c>
      <c r="AW31" s="121" t="s">
        <v>1813</v>
      </c>
      <c r="AX31" s="121" t="s">
        <v>1814</v>
      </c>
      <c r="AY31" s="127"/>
      <c r="AZ31" s="121" t="s">
        <v>1776</v>
      </c>
      <c r="BA31" s="122" t="s">
        <v>1815</v>
      </c>
      <c r="BB31" s="126"/>
      <c r="BC31" s="121" t="s">
        <v>1816</v>
      </c>
      <c r="BD31" s="122" t="s">
        <v>1817</v>
      </c>
    </row>
    <row r="32" spans="1:56" ht="15" customHeight="1" x14ac:dyDescent="0.25">
      <c r="A32" s="116" t="s">
        <v>1818</v>
      </c>
      <c r="E32" t="s">
        <v>813</v>
      </c>
      <c r="F32" t="s">
        <v>118</v>
      </c>
      <c r="G32" t="s">
        <v>1609</v>
      </c>
      <c r="H32" s="30">
        <v>8</v>
      </c>
      <c r="I32" s="30" t="s">
        <v>1571</v>
      </c>
      <c r="J32" s="30" t="s">
        <v>1572</v>
      </c>
      <c r="K32" s="30">
        <v>0</v>
      </c>
      <c r="L32" s="30">
        <v>1</v>
      </c>
      <c r="M32" s="30">
        <v>2</v>
      </c>
      <c r="N32" s="30">
        <v>3</v>
      </c>
      <c r="O32" s="30">
        <v>4</v>
      </c>
      <c r="P32" s="30">
        <v>5</v>
      </c>
      <c r="Q32" s="30">
        <v>6</v>
      </c>
      <c r="R32" s="30">
        <v>7</v>
      </c>
      <c r="AG32" s="117"/>
      <c r="AJ32" s="75" t="s">
        <v>1819</v>
      </c>
      <c r="AK32" s="74" t="s">
        <v>1820</v>
      </c>
      <c r="AM32" s="75" t="s">
        <v>644</v>
      </c>
      <c r="AN32" s="74" t="s">
        <v>1821</v>
      </c>
      <c r="AS32" s="121" t="s">
        <v>255</v>
      </c>
      <c r="AT32" s="122" t="s">
        <v>1822</v>
      </c>
      <c r="AU32" s="122" t="s">
        <v>1822</v>
      </c>
      <c r="AV32">
        <f t="shared" si="0"/>
        <v>42</v>
      </c>
      <c r="AW32" s="125" t="s">
        <v>333</v>
      </c>
      <c r="AX32" s="125" t="s">
        <v>1823</v>
      </c>
      <c r="AY32" s="127"/>
      <c r="AZ32" s="121" t="s">
        <v>1544</v>
      </c>
      <c r="BA32" s="122" t="s">
        <v>1824</v>
      </c>
      <c r="BB32" s="126"/>
      <c r="BC32" s="121" t="s">
        <v>1825</v>
      </c>
      <c r="BD32" s="122" t="s">
        <v>1826</v>
      </c>
    </row>
    <row r="33" spans="1:56" ht="15" customHeight="1" x14ac:dyDescent="0.25">
      <c r="A33" s="116" t="s">
        <v>1827</v>
      </c>
      <c r="E33" t="s">
        <v>816</v>
      </c>
      <c r="F33" t="s">
        <v>597</v>
      </c>
      <c r="G33" t="s">
        <v>1641</v>
      </c>
      <c r="H33" s="30">
        <v>8</v>
      </c>
      <c r="I33" s="30" t="s">
        <v>1597</v>
      </c>
      <c r="J33" s="30" t="s">
        <v>1572</v>
      </c>
      <c r="K33" s="30">
        <v>0</v>
      </c>
      <c r="L33" s="30">
        <v>1</v>
      </c>
      <c r="M33" s="30">
        <v>2</v>
      </c>
      <c r="N33" s="30">
        <v>3</v>
      </c>
      <c r="O33" s="30">
        <v>4</v>
      </c>
      <c r="P33" s="30">
        <v>5</v>
      </c>
      <c r="Q33" s="30">
        <v>6</v>
      </c>
      <c r="R33" s="30">
        <v>7</v>
      </c>
      <c r="AG33" s="117"/>
      <c r="AJ33" s="75" t="s">
        <v>1828</v>
      </c>
      <c r="AK33" s="74" t="s">
        <v>1829</v>
      </c>
      <c r="AM33" s="75" t="s">
        <v>13</v>
      </c>
      <c r="AN33" s="74" t="s">
        <v>1830</v>
      </c>
      <c r="AS33" s="121" t="s">
        <v>212</v>
      </c>
      <c r="AT33" s="122" t="s">
        <v>1831</v>
      </c>
      <c r="AU33" s="122" t="s">
        <v>1831</v>
      </c>
      <c r="AV33">
        <f t="shared" si="0"/>
        <v>12</v>
      </c>
      <c r="AW33" s="121" t="s">
        <v>1832</v>
      </c>
      <c r="AX33" s="125"/>
      <c r="AY33" s="121"/>
      <c r="AZ33" s="121" t="s">
        <v>347</v>
      </c>
      <c r="BA33" s="122" t="s">
        <v>1833</v>
      </c>
      <c r="BB33" s="126"/>
      <c r="BC33" s="121" t="s">
        <v>1834</v>
      </c>
      <c r="BD33" s="122" t="s">
        <v>1835</v>
      </c>
    </row>
    <row r="34" spans="1:56" ht="15" customHeight="1" x14ac:dyDescent="0.25">
      <c r="A34" s="116" t="s">
        <v>833</v>
      </c>
      <c r="E34" t="s">
        <v>831</v>
      </c>
      <c r="F34" t="s">
        <v>91</v>
      </c>
      <c r="G34" t="s">
        <v>793</v>
      </c>
      <c r="H34" s="30">
        <v>16</v>
      </c>
      <c r="I34" s="30" t="s">
        <v>1571</v>
      </c>
      <c r="J34" s="30" t="s">
        <v>1572</v>
      </c>
      <c r="K34" s="30">
        <v>0</v>
      </c>
      <c r="L34" s="30">
        <v>1</v>
      </c>
      <c r="M34" s="30">
        <v>2</v>
      </c>
      <c r="N34" s="30">
        <v>3</v>
      </c>
      <c r="O34" s="30">
        <v>4</v>
      </c>
      <c r="P34" s="30">
        <v>5</v>
      </c>
      <c r="Q34" s="30">
        <v>6</v>
      </c>
      <c r="R34" s="30">
        <v>7</v>
      </c>
      <c r="S34" s="30">
        <v>8</v>
      </c>
      <c r="T34" s="30">
        <v>9</v>
      </c>
      <c r="U34" s="30">
        <v>10</v>
      </c>
      <c r="V34" s="30">
        <v>11</v>
      </c>
      <c r="W34" s="30">
        <v>12</v>
      </c>
      <c r="X34" s="30">
        <v>13</v>
      </c>
      <c r="Y34" s="30">
        <v>14</v>
      </c>
      <c r="Z34" s="30">
        <v>15</v>
      </c>
      <c r="AG34" s="117"/>
      <c r="AJ34" s="75" t="s">
        <v>1836</v>
      </c>
      <c r="AK34" s="74" t="s">
        <v>1837</v>
      </c>
      <c r="AS34" s="121" t="s">
        <v>246</v>
      </c>
      <c r="AT34" s="176" t="s">
        <v>1838</v>
      </c>
      <c r="AU34" s="176" t="s">
        <v>1838</v>
      </c>
      <c r="AV34">
        <f t="shared" si="0"/>
        <v>29</v>
      </c>
      <c r="AW34" s="125" t="s">
        <v>347</v>
      </c>
      <c r="AX34" s="121" t="s">
        <v>1839</v>
      </c>
      <c r="AY34" s="121"/>
      <c r="AZ34" s="121" t="s">
        <v>1840</v>
      </c>
      <c r="BA34" s="122" t="s">
        <v>1841</v>
      </c>
      <c r="BB34" s="126"/>
      <c r="BC34" s="121" t="s">
        <v>107</v>
      </c>
      <c r="BD34" s="122" t="s">
        <v>1842</v>
      </c>
    </row>
    <row r="35" spans="1:56" ht="15" customHeight="1" x14ac:dyDescent="0.25">
      <c r="A35" s="116"/>
      <c r="AG35" s="117"/>
      <c r="AJ35" s="75" t="s">
        <v>1843</v>
      </c>
      <c r="AK35" s="74" t="s">
        <v>1844</v>
      </c>
      <c r="AS35" s="121" t="s">
        <v>1845</v>
      </c>
      <c r="AT35" s="122" t="s">
        <v>1846</v>
      </c>
      <c r="AU35" s="122" t="s">
        <v>1846</v>
      </c>
      <c r="AV35">
        <f t="shared" si="0"/>
        <v>26</v>
      </c>
      <c r="AW35" s="124" t="s">
        <v>211</v>
      </c>
      <c r="AX35" s="121" t="s">
        <v>1847</v>
      </c>
      <c r="AY35" s="121"/>
      <c r="AZ35" s="128" t="s">
        <v>1848</v>
      </c>
      <c r="BA35" s="129" t="s">
        <v>1849</v>
      </c>
      <c r="BC35" s="121" t="s">
        <v>1677</v>
      </c>
      <c r="BD35" s="122" t="s">
        <v>1850</v>
      </c>
    </row>
    <row r="36" spans="1:56" x14ac:dyDescent="0.25">
      <c r="A36" s="116"/>
      <c r="AG36" s="117"/>
      <c r="AJ36" s="75" t="s">
        <v>1851</v>
      </c>
      <c r="AK36" s="74" t="s">
        <v>1852</v>
      </c>
      <c r="AS36" s="121" t="s">
        <v>1785</v>
      </c>
      <c r="AT36" s="122" t="s">
        <v>1853</v>
      </c>
      <c r="AU36" s="122" t="s">
        <v>1853</v>
      </c>
      <c r="AV36">
        <f t="shared" si="0"/>
        <v>28</v>
      </c>
      <c r="AW36" s="121" t="s">
        <v>1854</v>
      </c>
      <c r="AX36" s="125"/>
      <c r="AY36" s="121"/>
      <c r="AZ36" s="128" t="s">
        <v>1723</v>
      </c>
      <c r="BA36" s="129" t="s">
        <v>1724</v>
      </c>
      <c r="BC36" s="121" t="s">
        <v>242</v>
      </c>
      <c r="BD36" s="122" t="s">
        <v>1855</v>
      </c>
    </row>
    <row r="37" spans="1:56" x14ac:dyDescent="0.25">
      <c r="A37" s="116"/>
      <c r="AG37" s="117"/>
      <c r="AJ37" s="75" t="s">
        <v>1856</v>
      </c>
      <c r="AK37" s="74" t="s">
        <v>1857</v>
      </c>
      <c r="AS37" s="125" t="s">
        <v>1858</v>
      </c>
      <c r="AT37" s="176" t="s">
        <v>1859</v>
      </c>
      <c r="AU37" s="176" t="s">
        <v>1859</v>
      </c>
      <c r="AV37">
        <f t="shared" si="0"/>
        <v>25</v>
      </c>
      <c r="AW37" s="121" t="s">
        <v>1860</v>
      </c>
      <c r="AX37" s="121" t="s">
        <v>1861</v>
      </c>
      <c r="AY37" s="125"/>
      <c r="AZ37" s="121"/>
      <c r="BA37" s="122"/>
      <c r="BC37" s="121" t="s">
        <v>306</v>
      </c>
      <c r="BD37" s="122" t="s">
        <v>1862</v>
      </c>
    </row>
    <row r="38" spans="1:56" x14ac:dyDescent="0.25">
      <c r="A38" s="116" t="s">
        <v>1863</v>
      </c>
      <c r="E38" t="s">
        <v>957</v>
      </c>
      <c r="F38" t="s">
        <v>1864</v>
      </c>
      <c r="G38" t="s">
        <v>793</v>
      </c>
      <c r="H38" s="30">
        <v>8</v>
      </c>
      <c r="I38" s="30" t="s">
        <v>1571</v>
      </c>
      <c r="J38" s="30" t="s">
        <v>1572</v>
      </c>
      <c r="K38" s="30">
        <v>0</v>
      </c>
      <c r="L38" s="30">
        <v>1</v>
      </c>
      <c r="M38" s="30">
        <v>2</v>
      </c>
      <c r="N38" s="30">
        <v>3</v>
      </c>
      <c r="O38" s="30">
        <v>4</v>
      </c>
      <c r="P38" s="30">
        <v>5</v>
      </c>
      <c r="Q38" s="30">
        <v>6</v>
      </c>
      <c r="R38" s="30">
        <v>7</v>
      </c>
      <c r="AG38" s="117"/>
      <c r="AJ38" s="75" t="s">
        <v>1865</v>
      </c>
      <c r="AK38" s="74" t="s">
        <v>1866</v>
      </c>
      <c r="AS38" s="121" t="s">
        <v>229</v>
      </c>
      <c r="AT38" s="122" t="s">
        <v>231</v>
      </c>
      <c r="AU38" s="122" t="s">
        <v>1867</v>
      </c>
      <c r="AV38">
        <f t="shared" si="0"/>
        <v>20</v>
      </c>
      <c r="AW38" s="121" t="s">
        <v>1639</v>
      </c>
      <c r="AX38" s="121" t="s">
        <v>1640</v>
      </c>
      <c r="AY38" s="125"/>
      <c r="AZ38" s="121"/>
      <c r="BA38" s="122"/>
      <c r="BC38" s="121" t="s">
        <v>205</v>
      </c>
      <c r="BD38" s="122" t="s">
        <v>1868</v>
      </c>
    </row>
    <row r="39" spans="1:56" ht="15" customHeight="1" x14ac:dyDescent="0.25">
      <c r="A39" s="116"/>
      <c r="E39" t="s">
        <v>1001</v>
      </c>
      <c r="F39" t="s">
        <v>1869</v>
      </c>
      <c r="G39" t="s">
        <v>793</v>
      </c>
      <c r="H39" s="30">
        <v>8</v>
      </c>
      <c r="I39" s="30" t="s">
        <v>1597</v>
      </c>
      <c r="J39" s="30" t="s">
        <v>1572</v>
      </c>
      <c r="K39" s="30">
        <v>0</v>
      </c>
      <c r="L39" s="30">
        <v>1</v>
      </c>
      <c r="M39" s="30">
        <v>2</v>
      </c>
      <c r="N39" s="30">
        <v>3</v>
      </c>
      <c r="O39" s="30">
        <v>4</v>
      </c>
      <c r="P39" s="30">
        <v>5</v>
      </c>
      <c r="Q39" s="30">
        <v>6</v>
      </c>
      <c r="R39" s="30">
        <v>7</v>
      </c>
      <c r="AG39" s="117"/>
      <c r="AJ39" s="75" t="s">
        <v>1870</v>
      </c>
      <c r="AK39" s="74" t="s">
        <v>1871</v>
      </c>
      <c r="AS39" s="121" t="s">
        <v>556</v>
      </c>
      <c r="AT39" s="176" t="s">
        <v>1872</v>
      </c>
      <c r="AU39" s="176" t="s">
        <v>1872</v>
      </c>
      <c r="AV39">
        <f t="shared" si="0"/>
        <v>44</v>
      </c>
      <c r="AW39" s="127" t="s">
        <v>1873</v>
      </c>
      <c r="AX39" s="127"/>
      <c r="AY39" s="121"/>
      <c r="AZ39" s="75"/>
      <c r="BA39" s="74"/>
      <c r="BC39" s="121" t="s">
        <v>207</v>
      </c>
      <c r="BD39" s="122" t="s">
        <v>1874</v>
      </c>
    </row>
    <row r="40" spans="1:56" ht="15" customHeight="1" x14ac:dyDescent="0.25">
      <c r="A40" s="116"/>
      <c r="E40" t="s">
        <v>1448</v>
      </c>
      <c r="F40" t="s">
        <v>91</v>
      </c>
      <c r="G40" t="s">
        <v>790</v>
      </c>
      <c r="H40" s="30">
        <v>4</v>
      </c>
      <c r="I40" s="30" t="s">
        <v>1571</v>
      </c>
      <c r="J40" s="30" t="s">
        <v>1875</v>
      </c>
      <c r="K40" s="30">
        <v>0</v>
      </c>
      <c r="L40" s="30">
        <v>1</v>
      </c>
      <c r="M40" s="30">
        <v>2</v>
      </c>
      <c r="N40" s="30">
        <v>3</v>
      </c>
      <c r="AG40" s="117"/>
      <c r="AJ40" s="75" t="s">
        <v>1876</v>
      </c>
      <c r="AK40" s="74" t="s">
        <v>1877</v>
      </c>
      <c r="AS40" s="121" t="s">
        <v>334</v>
      </c>
      <c r="AT40" s="122" t="s">
        <v>1878</v>
      </c>
      <c r="AU40" s="122" t="s">
        <v>1878</v>
      </c>
      <c r="AV40">
        <f t="shared" si="0"/>
        <v>6</v>
      </c>
      <c r="AW40" s="121" t="s">
        <v>229</v>
      </c>
      <c r="AX40" s="121" t="s">
        <v>231</v>
      </c>
      <c r="AY40" s="121"/>
      <c r="AZ40" s="75"/>
      <c r="BA40" s="74"/>
      <c r="BC40" s="121" t="s">
        <v>1700</v>
      </c>
      <c r="BD40" s="122" t="s">
        <v>1879</v>
      </c>
    </row>
    <row r="41" spans="1:56" ht="15" customHeight="1" x14ac:dyDescent="0.25">
      <c r="A41" s="116"/>
      <c r="E41" t="s">
        <v>1432</v>
      </c>
      <c r="F41" t="s">
        <v>91</v>
      </c>
      <c r="G41" t="s">
        <v>793</v>
      </c>
      <c r="H41" s="30">
        <v>4</v>
      </c>
      <c r="I41" s="30" t="s">
        <v>1571</v>
      </c>
      <c r="J41" s="30" t="s">
        <v>1572</v>
      </c>
      <c r="K41" s="30">
        <v>0</v>
      </c>
      <c r="L41" s="30">
        <v>1</v>
      </c>
      <c r="M41" s="30">
        <v>2</v>
      </c>
      <c r="N41" s="30">
        <v>3</v>
      </c>
      <c r="AG41" s="117"/>
      <c r="AJ41" s="75" t="s">
        <v>1880</v>
      </c>
      <c r="AK41" s="74" t="s">
        <v>1881</v>
      </c>
      <c r="AS41" s="125" t="s">
        <v>1825</v>
      </c>
      <c r="AT41" s="176" t="s">
        <v>1882</v>
      </c>
      <c r="AU41" s="176" t="s">
        <v>1882</v>
      </c>
      <c r="AV41">
        <f t="shared" si="0"/>
        <v>37</v>
      </c>
      <c r="AW41" s="127" t="s">
        <v>1883</v>
      </c>
      <c r="AX41" s="127" t="s">
        <v>1884</v>
      </c>
      <c r="AY41" s="121"/>
      <c r="AZ41" s="74"/>
      <c r="BA41" s="74"/>
      <c r="BC41" s="121" t="s">
        <v>142</v>
      </c>
      <c r="BD41" s="122" t="s">
        <v>1885</v>
      </c>
    </row>
    <row r="42" spans="1:56" ht="15" customHeight="1" x14ac:dyDescent="0.25">
      <c r="A42" s="116"/>
      <c r="E42" t="s">
        <v>1434</v>
      </c>
      <c r="F42" t="s">
        <v>118</v>
      </c>
      <c r="G42" t="s">
        <v>1609</v>
      </c>
      <c r="H42" s="30">
        <v>8</v>
      </c>
      <c r="I42" s="30" t="s">
        <v>1571</v>
      </c>
      <c r="J42" s="30" t="s">
        <v>1572</v>
      </c>
      <c r="K42" s="30">
        <v>0</v>
      </c>
      <c r="L42" s="30">
        <v>1</v>
      </c>
      <c r="M42" s="30">
        <v>2</v>
      </c>
      <c r="N42" s="30">
        <v>3</v>
      </c>
      <c r="O42" s="30">
        <v>4</v>
      </c>
      <c r="P42" s="30">
        <v>5</v>
      </c>
      <c r="Q42" s="30">
        <v>6</v>
      </c>
      <c r="R42" s="30">
        <v>7</v>
      </c>
      <c r="AG42" s="117"/>
      <c r="AJ42" s="75" t="s">
        <v>1886</v>
      </c>
      <c r="AK42" s="74" t="s">
        <v>1887</v>
      </c>
      <c r="AS42" s="121" t="s">
        <v>448</v>
      </c>
      <c r="AT42" s="122" t="s">
        <v>1888</v>
      </c>
      <c r="AU42" s="122" t="s">
        <v>1888</v>
      </c>
      <c r="AV42">
        <f t="shared" si="0"/>
        <v>16</v>
      </c>
      <c r="AW42" s="127" t="s">
        <v>1520</v>
      </c>
      <c r="AX42" s="127" t="s">
        <v>1889</v>
      </c>
      <c r="AY42" s="121"/>
      <c r="AZ42" s="74"/>
      <c r="BA42" s="74"/>
      <c r="BC42" s="121" t="s">
        <v>179</v>
      </c>
      <c r="BD42" s="122" t="s">
        <v>1890</v>
      </c>
    </row>
    <row r="43" spans="1:56" ht="15" customHeight="1" x14ac:dyDescent="0.25">
      <c r="A43" s="116"/>
      <c r="E43" t="s">
        <v>1454</v>
      </c>
      <c r="F43" t="s">
        <v>99</v>
      </c>
      <c r="G43" t="s">
        <v>790</v>
      </c>
      <c r="H43">
        <v>4</v>
      </c>
      <c r="I43" s="30" t="s">
        <v>1597</v>
      </c>
      <c r="J43" s="30" t="s">
        <v>1572</v>
      </c>
      <c r="K43" s="30">
        <v>0</v>
      </c>
      <c r="L43" s="30">
        <v>1</v>
      </c>
      <c r="M43" s="30">
        <v>2</v>
      </c>
      <c r="N43" s="30">
        <v>3</v>
      </c>
      <c r="AG43" s="117"/>
      <c r="AJ43" s="75" t="s">
        <v>1891</v>
      </c>
      <c r="AK43" s="74" t="s">
        <v>1892</v>
      </c>
      <c r="AS43" s="127" t="s">
        <v>107</v>
      </c>
      <c r="AT43" s="177" t="s">
        <v>1893</v>
      </c>
      <c r="AU43" s="177" t="s">
        <v>1894</v>
      </c>
      <c r="AV43">
        <f t="shared" si="0"/>
        <v>12</v>
      </c>
      <c r="AW43" s="127" t="s">
        <v>1895</v>
      </c>
      <c r="AX43" s="127" t="s">
        <v>1896</v>
      </c>
      <c r="AY43" s="121"/>
      <c r="AZ43" s="74"/>
      <c r="BA43" s="74"/>
      <c r="BC43" s="121" t="s">
        <v>196</v>
      </c>
      <c r="BD43" s="122" t="s">
        <v>1897</v>
      </c>
    </row>
    <row r="44" spans="1:56" ht="15" customHeight="1" x14ac:dyDescent="0.25">
      <c r="A44" s="116"/>
      <c r="E44" t="s">
        <v>1898</v>
      </c>
      <c r="AG44" s="117"/>
      <c r="AJ44" s="30"/>
      <c r="AS44" s="127"/>
      <c r="AT44" s="177"/>
      <c r="AU44" s="177"/>
      <c r="AW44" s="127"/>
      <c r="AX44" s="127"/>
      <c r="AY44" s="121"/>
      <c r="AZ44" s="74"/>
      <c r="BA44" s="74"/>
      <c r="BC44" s="121"/>
      <c r="BD44" s="122"/>
    </row>
    <row r="45" spans="1:56" ht="15" customHeight="1" x14ac:dyDescent="0.25">
      <c r="A45" s="116"/>
      <c r="AG45" s="117"/>
      <c r="AS45" s="125" t="s">
        <v>1834</v>
      </c>
      <c r="AT45" s="176" t="s">
        <v>1899</v>
      </c>
      <c r="AU45" s="176" t="s">
        <v>1899</v>
      </c>
      <c r="AV45">
        <f t="shared" si="0"/>
        <v>41</v>
      </c>
      <c r="AW45" s="121" t="s">
        <v>1900</v>
      </c>
      <c r="AX45" s="121" t="s">
        <v>1901</v>
      </c>
      <c r="AY45" s="121"/>
      <c r="AZ45" s="74"/>
      <c r="BA45" s="74"/>
      <c r="BC45" s="121" t="s">
        <v>364</v>
      </c>
      <c r="BD45" s="122" t="s">
        <v>1902</v>
      </c>
    </row>
    <row r="46" spans="1:56" ht="15" customHeight="1" x14ac:dyDescent="0.25">
      <c r="A46" s="116"/>
      <c r="E46" t="s">
        <v>953</v>
      </c>
      <c r="G46" t="s">
        <v>1903</v>
      </c>
      <c r="I46" t="s">
        <v>1538</v>
      </c>
      <c r="AG46" s="117"/>
      <c r="AS46" s="121" t="s">
        <v>262</v>
      </c>
      <c r="AT46" s="176" t="s">
        <v>1904</v>
      </c>
      <c r="AU46" s="176" t="s">
        <v>1904</v>
      </c>
      <c r="AV46">
        <f t="shared" si="0"/>
        <v>30</v>
      </c>
      <c r="AW46" s="127" t="s">
        <v>1905</v>
      </c>
      <c r="AX46" s="127" t="s">
        <v>1906</v>
      </c>
      <c r="AY46" s="125"/>
      <c r="AZ46" s="74"/>
      <c r="BA46" s="74"/>
      <c r="BC46" s="121" t="s">
        <v>1907</v>
      </c>
      <c r="BD46" s="122" t="s">
        <v>1908</v>
      </c>
    </row>
    <row r="47" spans="1:56" ht="15" customHeight="1" x14ac:dyDescent="0.25">
      <c r="A47" s="116"/>
      <c r="E47" t="s">
        <v>999</v>
      </c>
      <c r="G47" t="s">
        <v>1903</v>
      </c>
      <c r="I47" t="s">
        <v>1909</v>
      </c>
      <c r="AG47" s="117"/>
      <c r="AS47" s="121" t="s">
        <v>179</v>
      </c>
      <c r="AT47" s="122" t="s">
        <v>1910</v>
      </c>
      <c r="AU47" s="122" t="s">
        <v>1911</v>
      </c>
      <c r="AV47">
        <f t="shared" ref="AV47:AV78" si="1">LEN(AT47)</f>
        <v>19</v>
      </c>
      <c r="AW47" s="121" t="s">
        <v>1634</v>
      </c>
      <c r="AX47" s="121" t="s">
        <v>1912</v>
      </c>
      <c r="AY47" s="125"/>
      <c r="AZ47" s="74"/>
      <c r="BA47" s="74"/>
      <c r="BC47" s="121" t="s">
        <v>1913</v>
      </c>
      <c r="BD47" s="122" t="s">
        <v>1914</v>
      </c>
    </row>
    <row r="48" spans="1:56" ht="15" customHeight="1" x14ac:dyDescent="0.25">
      <c r="A48" s="116"/>
      <c r="E48" t="s">
        <v>955</v>
      </c>
      <c r="F48" t="s">
        <v>1915</v>
      </c>
      <c r="G48" t="s">
        <v>1916</v>
      </c>
      <c r="I48" t="s">
        <v>1917</v>
      </c>
      <c r="AG48" s="117"/>
      <c r="AS48" s="121" t="s">
        <v>364</v>
      </c>
      <c r="AT48" s="122" t="s">
        <v>1918</v>
      </c>
      <c r="AU48" s="122" t="s">
        <v>1918</v>
      </c>
      <c r="AV48">
        <f t="shared" si="1"/>
        <v>45</v>
      </c>
      <c r="AW48" s="124" t="s">
        <v>1583</v>
      </c>
      <c r="AX48" s="125" t="s">
        <v>1919</v>
      </c>
      <c r="AY48" s="121"/>
      <c r="AZ48" s="74"/>
      <c r="BA48" s="74"/>
      <c r="BC48" s="121" t="s">
        <v>545</v>
      </c>
      <c r="BD48" s="122" t="s">
        <v>1920</v>
      </c>
    </row>
    <row r="49" spans="1:56" ht="15" customHeight="1" x14ac:dyDescent="0.25">
      <c r="A49" s="116"/>
      <c r="E49" t="s">
        <v>955</v>
      </c>
      <c r="F49" t="s">
        <v>1921</v>
      </c>
      <c r="G49" t="s">
        <v>1922</v>
      </c>
      <c r="AG49" s="117"/>
      <c r="AS49" s="125" t="s">
        <v>545</v>
      </c>
      <c r="AT49" s="122" t="s">
        <v>1923</v>
      </c>
      <c r="AU49" s="122" t="s">
        <v>1923</v>
      </c>
      <c r="AV49">
        <f t="shared" si="1"/>
        <v>57</v>
      </c>
      <c r="AW49" s="121" t="s">
        <v>1924</v>
      </c>
      <c r="AX49" s="121" t="s">
        <v>1925</v>
      </c>
      <c r="AY49" s="173"/>
      <c r="BC49" s="121" t="s">
        <v>497</v>
      </c>
      <c r="BD49" s="122" t="s">
        <v>1926</v>
      </c>
    </row>
    <row r="50" spans="1:56" ht="15" customHeight="1" x14ac:dyDescent="0.25">
      <c r="A50" s="116"/>
      <c r="AG50" s="117"/>
      <c r="AS50" s="121" t="s">
        <v>497</v>
      </c>
      <c r="AT50" s="122" t="s">
        <v>1927</v>
      </c>
      <c r="AU50" s="122" t="s">
        <v>1928</v>
      </c>
      <c r="AV50">
        <f t="shared" si="1"/>
        <v>22</v>
      </c>
      <c r="AW50" s="121" t="s">
        <v>1929</v>
      </c>
      <c r="AX50" s="121" t="s">
        <v>1930</v>
      </c>
      <c r="AY50" s="173"/>
      <c r="BC50" s="121" t="s">
        <v>1811</v>
      </c>
      <c r="BD50" s="122" t="s">
        <v>1931</v>
      </c>
    </row>
    <row r="51" spans="1:56" ht="15" customHeight="1" x14ac:dyDescent="0.25">
      <c r="A51" s="116"/>
      <c r="E51" t="s">
        <v>1442</v>
      </c>
      <c r="I51" t="s">
        <v>1932</v>
      </c>
      <c r="AG51" s="117"/>
      <c r="AS51" s="121" t="s">
        <v>657</v>
      </c>
      <c r="AT51" s="122" t="s">
        <v>1933</v>
      </c>
      <c r="AU51" s="122"/>
      <c r="AV51">
        <f t="shared" si="1"/>
        <v>24</v>
      </c>
      <c r="AW51" s="121"/>
      <c r="AX51" s="121"/>
      <c r="AY51" s="173"/>
      <c r="BC51" s="121"/>
      <c r="BD51" s="122"/>
    </row>
    <row r="52" spans="1:56" ht="15" customHeight="1" x14ac:dyDescent="0.25">
      <c r="A52" s="116"/>
      <c r="E52" t="s">
        <v>1444</v>
      </c>
      <c r="I52" t="s">
        <v>1934</v>
      </c>
      <c r="AG52" s="117"/>
      <c r="AS52" s="121" t="s">
        <v>654</v>
      </c>
      <c r="AT52" s="122" t="s">
        <v>1935</v>
      </c>
      <c r="AU52" s="122"/>
      <c r="AV52">
        <f t="shared" si="1"/>
        <v>20</v>
      </c>
      <c r="AW52" s="121"/>
      <c r="AX52" s="121"/>
      <c r="AY52" s="173"/>
      <c r="BC52" s="121"/>
      <c r="BD52" s="122"/>
    </row>
    <row r="53" spans="1:56" ht="15" customHeight="1" x14ac:dyDescent="0.25">
      <c r="A53" s="116"/>
      <c r="E53" t="s">
        <v>1446</v>
      </c>
      <c r="I53" t="s">
        <v>1936</v>
      </c>
      <c r="AG53" s="117"/>
      <c r="AS53" s="121"/>
      <c r="AT53" s="122"/>
      <c r="AU53" s="122"/>
      <c r="AW53" s="121"/>
      <c r="AX53" s="121"/>
      <c r="AY53" s="173"/>
      <c r="BC53" s="121"/>
      <c r="BD53" s="122"/>
    </row>
    <row r="54" spans="1:56" ht="15" customHeight="1" thickBot="1" x14ac:dyDescent="0.3">
      <c r="A54" s="46"/>
      <c r="B54" s="130"/>
      <c r="C54" s="130"/>
      <c r="D54" s="130"/>
      <c r="E54" s="130"/>
      <c r="F54" s="130"/>
      <c r="G54" s="130"/>
      <c r="H54" s="130"/>
      <c r="I54" s="130"/>
      <c r="J54" s="130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0"/>
      <c r="AG54" s="132"/>
      <c r="AS54" s="125" t="s">
        <v>1907</v>
      </c>
      <c r="AT54" s="176" t="s">
        <v>1937</v>
      </c>
      <c r="AU54" s="176" t="s">
        <v>1937</v>
      </c>
      <c r="AV54">
        <f t="shared" si="1"/>
        <v>34</v>
      </c>
      <c r="AW54" s="124" t="s">
        <v>174</v>
      </c>
      <c r="AX54" s="121" t="s">
        <v>1938</v>
      </c>
      <c r="AY54" s="173"/>
      <c r="BC54" s="121" t="s">
        <v>229</v>
      </c>
      <c r="BD54" s="122" t="s">
        <v>1939</v>
      </c>
    </row>
    <row r="55" spans="1:56" ht="15" customHeight="1" x14ac:dyDescent="0.25">
      <c r="AS55" s="125" t="s">
        <v>1913</v>
      </c>
      <c r="AT55" s="176" t="s">
        <v>1940</v>
      </c>
      <c r="AU55" s="176" t="s">
        <v>1940</v>
      </c>
      <c r="AV55">
        <f t="shared" si="1"/>
        <v>31</v>
      </c>
      <c r="AW55" s="121" t="s">
        <v>1941</v>
      </c>
      <c r="AX55" s="121" t="s">
        <v>1942</v>
      </c>
      <c r="AY55" s="173"/>
      <c r="BC55" s="121" t="s">
        <v>255</v>
      </c>
      <c r="BD55" s="122" t="s">
        <v>1943</v>
      </c>
    </row>
    <row r="56" spans="1:56" ht="15" customHeight="1" x14ac:dyDescent="0.25">
      <c r="AS56" s="121" t="s">
        <v>196</v>
      </c>
      <c r="AT56" s="122" t="s">
        <v>199</v>
      </c>
      <c r="AU56" s="122" t="s">
        <v>1944</v>
      </c>
      <c r="AV56">
        <f t="shared" si="1"/>
        <v>23</v>
      </c>
      <c r="AW56" s="125" t="s">
        <v>1945</v>
      </c>
      <c r="AX56" s="125" t="s">
        <v>1946</v>
      </c>
      <c r="AY56" s="173"/>
      <c r="BC56" s="121" t="s">
        <v>1785</v>
      </c>
      <c r="BD56" s="122" t="s">
        <v>1947</v>
      </c>
    </row>
    <row r="57" spans="1:56" ht="15" customHeight="1" x14ac:dyDescent="0.25">
      <c r="AS57" s="121" t="s">
        <v>351</v>
      </c>
      <c r="AT57" s="176" t="s">
        <v>1948</v>
      </c>
      <c r="AU57" s="176" t="s">
        <v>1948</v>
      </c>
      <c r="AV57">
        <f t="shared" si="1"/>
        <v>27</v>
      </c>
      <c r="AW57" s="124" t="s">
        <v>1949</v>
      </c>
      <c r="AX57" s="125" t="s">
        <v>1950</v>
      </c>
      <c r="AY57" s="173"/>
      <c r="BC57" s="121" t="s">
        <v>1858</v>
      </c>
      <c r="BD57" s="122" t="s">
        <v>1951</v>
      </c>
    </row>
    <row r="58" spans="1:56" ht="15" customHeight="1" x14ac:dyDescent="0.25">
      <c r="AS58" s="121" t="s">
        <v>113</v>
      </c>
      <c r="AT58" s="176" t="s">
        <v>1952</v>
      </c>
      <c r="AU58" s="176" t="s">
        <v>1953</v>
      </c>
      <c r="AV58">
        <f t="shared" si="1"/>
        <v>17</v>
      </c>
      <c r="AW58" s="121" t="s">
        <v>1690</v>
      </c>
      <c r="AX58" s="121" t="s">
        <v>1691</v>
      </c>
      <c r="AY58" s="173"/>
      <c r="BC58" s="121" t="s">
        <v>246</v>
      </c>
      <c r="BD58" s="122" t="s">
        <v>1954</v>
      </c>
    </row>
    <row r="59" spans="1:56" ht="15" customHeight="1" x14ac:dyDescent="0.25">
      <c r="AS59" s="121" t="s">
        <v>1955</v>
      </c>
      <c r="AT59" s="122" t="s">
        <v>1956</v>
      </c>
      <c r="AU59" s="122" t="s">
        <v>1956</v>
      </c>
      <c r="AV59">
        <f t="shared" si="1"/>
        <v>43</v>
      </c>
      <c r="AW59" s="124" t="s">
        <v>1533</v>
      </c>
      <c r="AX59" s="125" t="s">
        <v>1957</v>
      </c>
      <c r="AY59" s="174"/>
      <c r="BC59" s="121" t="s">
        <v>1845</v>
      </c>
      <c r="BD59" s="122" t="s">
        <v>1958</v>
      </c>
    </row>
    <row r="60" spans="1:56" ht="15" customHeight="1" x14ac:dyDescent="0.25">
      <c r="AS60" s="121" t="s">
        <v>1959</v>
      </c>
      <c r="AT60" s="122" t="s">
        <v>1960</v>
      </c>
      <c r="AU60" s="122" t="s">
        <v>1960</v>
      </c>
      <c r="AV60">
        <f t="shared" si="1"/>
        <v>56</v>
      </c>
      <c r="AW60" s="127" t="s">
        <v>1848</v>
      </c>
      <c r="AX60" s="127" t="s">
        <v>1849</v>
      </c>
      <c r="AY60" s="173"/>
      <c r="BC60" s="121" t="s">
        <v>629</v>
      </c>
      <c r="BD60" s="122" t="s">
        <v>1961</v>
      </c>
    </row>
    <row r="61" spans="1:56" ht="15" customHeight="1" x14ac:dyDescent="0.25">
      <c r="AS61" s="125" t="s">
        <v>629</v>
      </c>
      <c r="AT61" s="122" t="s">
        <v>1962</v>
      </c>
      <c r="AU61" s="122" t="s">
        <v>1962</v>
      </c>
      <c r="AV61">
        <f t="shared" si="1"/>
        <v>55</v>
      </c>
      <c r="AW61" s="121" t="s">
        <v>1963</v>
      </c>
      <c r="AX61" s="121" t="s">
        <v>156</v>
      </c>
      <c r="AY61" s="175"/>
      <c r="BC61" s="121" t="s">
        <v>443</v>
      </c>
      <c r="BD61" s="122" t="s">
        <v>1964</v>
      </c>
    </row>
    <row r="62" spans="1:56" ht="15" customHeight="1" x14ac:dyDescent="0.25">
      <c r="AS62" s="121" t="s">
        <v>1965</v>
      </c>
      <c r="AT62" s="122" t="s">
        <v>1966</v>
      </c>
      <c r="AU62" s="122" t="s">
        <v>1966</v>
      </c>
      <c r="AV62">
        <f t="shared" si="1"/>
        <v>27</v>
      </c>
      <c r="AW62" s="179" t="s">
        <v>1967</v>
      </c>
      <c r="AX62" s="179" t="s">
        <v>1968</v>
      </c>
      <c r="AY62" s="175"/>
      <c r="BC62" s="121" t="s">
        <v>1969</v>
      </c>
      <c r="BD62" s="122" t="s">
        <v>1970</v>
      </c>
    </row>
    <row r="63" spans="1:56" ht="15" customHeight="1" x14ac:dyDescent="0.25">
      <c r="AS63" s="121" t="s">
        <v>1971</v>
      </c>
      <c r="AT63" s="122" t="s">
        <v>1972</v>
      </c>
      <c r="AU63" s="122" t="s">
        <v>1972</v>
      </c>
      <c r="AV63">
        <f t="shared" si="1"/>
        <v>24</v>
      </c>
      <c r="AW63" s="121" t="s">
        <v>242</v>
      </c>
      <c r="AX63" s="121" t="s">
        <v>307</v>
      </c>
      <c r="AY63" s="173"/>
      <c r="BC63" s="121" t="s">
        <v>1973</v>
      </c>
      <c r="BD63" s="122" t="s">
        <v>1974</v>
      </c>
    </row>
    <row r="64" spans="1:56" ht="15" customHeight="1" x14ac:dyDescent="0.25">
      <c r="AS64" s="135" t="s">
        <v>1973</v>
      </c>
      <c r="AT64" s="178" t="s">
        <v>1975</v>
      </c>
      <c r="AU64" s="178" t="s">
        <v>1975</v>
      </c>
      <c r="AV64">
        <f t="shared" si="1"/>
        <v>42</v>
      </c>
      <c r="AW64" s="121" t="s">
        <v>142</v>
      </c>
      <c r="AX64" s="121" t="s">
        <v>1976</v>
      </c>
      <c r="AY64" s="175"/>
      <c r="BC64" s="121" t="s">
        <v>1977</v>
      </c>
      <c r="BD64" s="122" t="s">
        <v>1978</v>
      </c>
    </row>
    <row r="65" spans="5:56" ht="15" customHeight="1" x14ac:dyDescent="0.25">
      <c r="AS65" s="121" t="s">
        <v>1977</v>
      </c>
      <c r="AT65" s="122" t="s">
        <v>1979</v>
      </c>
      <c r="AU65" s="122" t="s">
        <v>1979</v>
      </c>
      <c r="AV65">
        <f t="shared" si="1"/>
        <v>23</v>
      </c>
      <c r="AW65" s="121" t="s">
        <v>205</v>
      </c>
      <c r="AX65" s="121" t="s">
        <v>1980</v>
      </c>
      <c r="AY65" s="173"/>
      <c r="BC65" s="121" t="s">
        <v>1965</v>
      </c>
      <c r="BD65" s="122" t="s">
        <v>1981</v>
      </c>
    </row>
    <row r="66" spans="5:56" ht="15" customHeight="1" x14ac:dyDescent="0.25">
      <c r="AS66" s="125" t="s">
        <v>443</v>
      </c>
      <c r="AT66" s="122" t="s">
        <v>1982</v>
      </c>
      <c r="AU66" s="122" t="s">
        <v>1983</v>
      </c>
      <c r="AV66">
        <f t="shared" si="1"/>
        <v>18</v>
      </c>
      <c r="AW66" s="121" t="s">
        <v>1984</v>
      </c>
      <c r="AX66" s="121" t="s">
        <v>1985</v>
      </c>
      <c r="AY66" s="175"/>
      <c r="BC66" s="121" t="s">
        <v>1971</v>
      </c>
      <c r="BD66" s="122" t="s">
        <v>1986</v>
      </c>
    </row>
    <row r="67" spans="5:56" ht="15" customHeight="1" x14ac:dyDescent="0.25">
      <c r="F67" s="30"/>
      <c r="AS67" s="121" t="s">
        <v>443</v>
      </c>
      <c r="AT67" s="122" t="s">
        <v>1987</v>
      </c>
      <c r="AU67" s="122" t="s">
        <v>1987</v>
      </c>
      <c r="AV67">
        <f t="shared" si="1"/>
        <v>40</v>
      </c>
      <c r="AW67" s="121" t="s">
        <v>1700</v>
      </c>
      <c r="AX67" s="121" t="s">
        <v>1988</v>
      </c>
      <c r="AY67" s="173"/>
      <c r="BC67" s="121"/>
      <c r="BD67" s="122"/>
    </row>
    <row r="68" spans="5:56" ht="15" customHeight="1" x14ac:dyDescent="0.25">
      <c r="F68" s="30"/>
      <c r="AS68" s="121" t="s">
        <v>96</v>
      </c>
      <c r="AT68" s="176" t="s">
        <v>1989</v>
      </c>
      <c r="AU68" s="176" t="s">
        <v>1989</v>
      </c>
      <c r="AV68">
        <f t="shared" si="1"/>
        <v>12</v>
      </c>
      <c r="AW68" s="124" t="s">
        <v>1544</v>
      </c>
      <c r="AX68" s="125" t="s">
        <v>1824</v>
      </c>
      <c r="AY68" s="173"/>
      <c r="BC68" s="121" t="s">
        <v>1579</v>
      </c>
      <c r="BD68" s="122" t="s">
        <v>1990</v>
      </c>
    </row>
    <row r="69" spans="5:56" ht="15" customHeight="1" x14ac:dyDescent="0.25">
      <c r="F69" s="30" t="s">
        <v>1991</v>
      </c>
      <c r="AS69" s="127" t="s">
        <v>103</v>
      </c>
      <c r="AT69" s="177" t="s">
        <v>522</v>
      </c>
      <c r="AU69" s="177" t="s">
        <v>522</v>
      </c>
      <c r="AV69">
        <f t="shared" si="1"/>
        <v>13</v>
      </c>
      <c r="AW69" s="121" t="s">
        <v>1992</v>
      </c>
      <c r="AX69" s="125" t="s">
        <v>1993</v>
      </c>
      <c r="AY69" s="174"/>
      <c r="BC69" s="121"/>
      <c r="BD69" s="122"/>
    </row>
    <row r="70" spans="5:56" ht="15" customHeight="1" x14ac:dyDescent="0.25">
      <c r="E70" t="s">
        <v>1448</v>
      </c>
      <c r="F70" s="30">
        <v>0.5</v>
      </c>
      <c r="AS70" s="125" t="s">
        <v>1692</v>
      </c>
      <c r="AT70" s="176" t="s">
        <v>1994</v>
      </c>
      <c r="AU70" s="176" t="s">
        <v>1994</v>
      </c>
      <c r="AV70">
        <f t="shared" si="1"/>
        <v>13</v>
      </c>
      <c r="AW70" s="121" t="s">
        <v>1995</v>
      </c>
      <c r="AX70" s="125"/>
      <c r="AY70" s="175"/>
      <c r="BC70" s="121" t="s">
        <v>1634</v>
      </c>
      <c r="BD70" s="122" t="s">
        <v>1996</v>
      </c>
    </row>
    <row r="71" spans="5:56" ht="15" customHeight="1" x14ac:dyDescent="0.25">
      <c r="E71" t="s">
        <v>1454</v>
      </c>
      <c r="F71" s="30">
        <v>0.5</v>
      </c>
      <c r="AS71" s="127" t="s">
        <v>87</v>
      </c>
      <c r="AT71" s="177" t="s">
        <v>1997</v>
      </c>
      <c r="AU71" s="177" t="s">
        <v>1998</v>
      </c>
      <c r="AV71">
        <f t="shared" si="1"/>
        <v>13</v>
      </c>
      <c r="AW71" s="121" t="s">
        <v>1999</v>
      </c>
      <c r="AX71" s="121" t="s">
        <v>2000</v>
      </c>
      <c r="AY71" s="175"/>
      <c r="BC71" s="121" t="s">
        <v>2001</v>
      </c>
      <c r="BD71" s="122" t="s">
        <v>2002</v>
      </c>
    </row>
    <row r="72" spans="5:56" ht="15" customHeight="1" x14ac:dyDescent="0.25">
      <c r="E72" t="s">
        <v>957</v>
      </c>
      <c r="F72" s="30">
        <v>1</v>
      </c>
      <c r="AS72" s="121" t="s">
        <v>1798</v>
      </c>
      <c r="AT72" s="122" t="s">
        <v>2003</v>
      </c>
      <c r="AU72" s="122" t="s">
        <v>2003</v>
      </c>
      <c r="AV72">
        <f t="shared" si="1"/>
        <v>35</v>
      </c>
      <c r="AW72" s="127" t="s">
        <v>2004</v>
      </c>
      <c r="AX72" s="127" t="s">
        <v>2005</v>
      </c>
      <c r="AY72" s="173"/>
      <c r="BC72" s="121" t="s">
        <v>1614</v>
      </c>
      <c r="BD72" s="122" t="s">
        <v>2006</v>
      </c>
    </row>
    <row r="73" spans="5:56" ht="15" customHeight="1" x14ac:dyDescent="0.25">
      <c r="E73" t="s">
        <v>1001</v>
      </c>
      <c r="F73" s="30">
        <v>1</v>
      </c>
      <c r="AS73" s="121" t="s">
        <v>1788</v>
      </c>
      <c r="AT73" s="122" t="s">
        <v>2007</v>
      </c>
      <c r="AU73" s="122" t="s">
        <v>2007</v>
      </c>
      <c r="AV73">
        <f t="shared" si="1"/>
        <v>36</v>
      </c>
      <c r="AW73" s="125" t="s">
        <v>2008</v>
      </c>
      <c r="AX73" s="125" t="s">
        <v>2009</v>
      </c>
      <c r="AY73" s="173"/>
      <c r="BC73" s="121" t="s">
        <v>1625</v>
      </c>
      <c r="BD73" s="122" t="s">
        <v>2010</v>
      </c>
    </row>
    <row r="74" spans="5:56" ht="15" customHeight="1" x14ac:dyDescent="0.25">
      <c r="E74" t="s">
        <v>1434</v>
      </c>
      <c r="F74" s="30">
        <v>0.5</v>
      </c>
      <c r="AS74" s="127" t="s">
        <v>153</v>
      </c>
      <c r="AT74" s="177" t="s">
        <v>2011</v>
      </c>
      <c r="AU74" s="177" t="s">
        <v>2012</v>
      </c>
      <c r="AV74">
        <f t="shared" si="1"/>
        <v>17</v>
      </c>
      <c r="AW74" s="121" t="s">
        <v>2013</v>
      </c>
      <c r="AX74" s="121" t="s">
        <v>519</v>
      </c>
      <c r="AY74" s="173"/>
      <c r="BC74" s="121" t="s">
        <v>1591</v>
      </c>
      <c r="BD74" s="122" t="s">
        <v>2014</v>
      </c>
    </row>
    <row r="75" spans="5:56" ht="15" customHeight="1" x14ac:dyDescent="0.25">
      <c r="E75" t="s">
        <v>2015</v>
      </c>
      <c r="F75" s="30">
        <v>0.5</v>
      </c>
      <c r="AS75" s="127" t="s">
        <v>1816</v>
      </c>
      <c r="AT75" s="177" t="s">
        <v>2016</v>
      </c>
      <c r="AU75" s="177" t="s">
        <v>2016</v>
      </c>
      <c r="AV75">
        <f t="shared" si="1"/>
        <v>43</v>
      </c>
      <c r="AW75" s="125" t="s">
        <v>1840</v>
      </c>
      <c r="AX75" s="125" t="s">
        <v>2017</v>
      </c>
      <c r="AY75" s="175"/>
      <c r="BC75" s="121"/>
      <c r="BD75" s="122"/>
    </row>
    <row r="76" spans="5:56" ht="15" customHeight="1" x14ac:dyDescent="0.25">
      <c r="E76" t="s">
        <v>2018</v>
      </c>
      <c r="F76" s="30">
        <v>0.5</v>
      </c>
      <c r="AS76" s="125" t="s">
        <v>134</v>
      </c>
      <c r="AT76" s="176" t="s">
        <v>2019</v>
      </c>
      <c r="AU76" s="176" t="s">
        <v>2019</v>
      </c>
      <c r="AV76">
        <f t="shared" si="1"/>
        <v>30</v>
      </c>
      <c r="AW76" s="124" t="s">
        <v>64</v>
      </c>
      <c r="AX76" s="125" t="s">
        <v>2020</v>
      </c>
      <c r="AY76" s="175"/>
      <c r="BC76" s="121" t="s">
        <v>1603</v>
      </c>
      <c r="BD76" s="122" t="s">
        <v>2021</v>
      </c>
    </row>
    <row r="77" spans="5:56" ht="15" customHeight="1" x14ac:dyDescent="0.25">
      <c r="E77" t="s">
        <v>2022</v>
      </c>
      <c r="F77" s="30">
        <v>1</v>
      </c>
      <c r="AS77" s="75" t="s">
        <v>549</v>
      </c>
      <c r="AT77" s="133" t="s">
        <v>2023</v>
      </c>
      <c r="AU77" s="75"/>
      <c r="AV77">
        <f t="shared" si="1"/>
        <v>21</v>
      </c>
      <c r="AW77" s="121" t="s">
        <v>2024</v>
      </c>
      <c r="AX77" s="121" t="s">
        <v>2025</v>
      </c>
      <c r="AY77" s="175"/>
      <c r="BC77" s="121" t="s">
        <v>113</v>
      </c>
      <c r="BD77" s="122" t="s">
        <v>2026</v>
      </c>
    </row>
    <row r="78" spans="5:56" ht="15" customHeight="1" x14ac:dyDescent="0.25">
      <c r="F78" s="30"/>
      <c r="AS78" s="74" t="s">
        <v>215</v>
      </c>
      <c r="AT78" s="75" t="s">
        <v>2027</v>
      </c>
      <c r="AU78" s="75"/>
      <c r="AV78">
        <f t="shared" si="1"/>
        <v>23</v>
      </c>
      <c r="AW78" s="121" t="s">
        <v>2028</v>
      </c>
      <c r="AX78" s="121" t="s">
        <v>361</v>
      </c>
      <c r="AY78" s="175"/>
      <c r="BC78" s="121" t="s">
        <v>1959</v>
      </c>
      <c r="BD78" s="122" t="s">
        <v>2029</v>
      </c>
    </row>
    <row r="79" spans="5:56" ht="15" customHeight="1" x14ac:dyDescent="0.25">
      <c r="E79" t="s">
        <v>2030</v>
      </c>
      <c r="F79" s="30">
        <v>0.5</v>
      </c>
      <c r="AS79" s="125" t="s">
        <v>148</v>
      </c>
      <c r="AT79" s="125" t="s">
        <v>150</v>
      </c>
      <c r="AU79" s="125"/>
      <c r="AV79">
        <f t="shared" ref="AV79:AV113" si="2">LEN(AT79)</f>
        <v>9</v>
      </c>
      <c r="AW79" s="121" t="s">
        <v>1825</v>
      </c>
      <c r="AX79" s="121" t="s">
        <v>1893</v>
      </c>
      <c r="AY79" s="173"/>
      <c r="BC79" s="121" t="s">
        <v>1955</v>
      </c>
      <c r="BD79" s="122" t="s">
        <v>2031</v>
      </c>
    </row>
    <row r="80" spans="5:56" ht="15" customHeight="1" x14ac:dyDescent="0.25">
      <c r="F80" s="30"/>
      <c r="AS80" s="121"/>
      <c r="AT80" s="125"/>
      <c r="AU80" s="125"/>
      <c r="AV80">
        <f t="shared" si="2"/>
        <v>0</v>
      </c>
      <c r="AW80" s="127" t="s">
        <v>448</v>
      </c>
      <c r="AX80" s="127" t="s">
        <v>451</v>
      </c>
      <c r="AY80" s="174"/>
      <c r="BC80" s="121" t="s">
        <v>1567</v>
      </c>
      <c r="BD80" s="122" t="s">
        <v>2032</v>
      </c>
    </row>
    <row r="81" spans="5:56" ht="15" customHeight="1" x14ac:dyDescent="0.25">
      <c r="E81" t="s">
        <v>1432</v>
      </c>
      <c r="F81" s="30">
        <v>0.5</v>
      </c>
      <c r="AS81" s="121"/>
      <c r="AT81" s="121"/>
      <c r="AU81" s="121"/>
      <c r="AV81">
        <f t="shared" si="2"/>
        <v>0</v>
      </c>
      <c r="AW81" s="121" t="s">
        <v>1627</v>
      </c>
      <c r="AX81" s="121" t="s">
        <v>1628</v>
      </c>
      <c r="AY81" s="173"/>
      <c r="BC81" s="121" t="s">
        <v>1764</v>
      </c>
      <c r="BD81" s="122" t="s">
        <v>2033</v>
      </c>
    </row>
    <row r="82" spans="5:56" ht="15" customHeight="1" x14ac:dyDescent="0.25">
      <c r="E82" t="s">
        <v>2034</v>
      </c>
      <c r="F82" s="30">
        <v>0.5</v>
      </c>
      <c r="AS82" s="127"/>
      <c r="AT82" s="127"/>
      <c r="AU82" s="127"/>
      <c r="AV82">
        <f t="shared" si="2"/>
        <v>0</v>
      </c>
      <c r="AW82" s="121" t="s">
        <v>2035</v>
      </c>
      <c r="AX82" s="125"/>
      <c r="AY82" s="175"/>
      <c r="BC82" s="121" t="s">
        <v>1783</v>
      </c>
      <c r="BD82" s="122" t="s">
        <v>2036</v>
      </c>
    </row>
    <row r="83" spans="5:56" ht="15" customHeight="1" x14ac:dyDescent="0.25">
      <c r="E83" t="s">
        <v>2037</v>
      </c>
      <c r="F83" s="30">
        <v>0.5</v>
      </c>
      <c r="AS83" s="121"/>
      <c r="AT83" s="121"/>
      <c r="AU83" s="121"/>
      <c r="AV83">
        <f t="shared" si="2"/>
        <v>0</v>
      </c>
      <c r="AW83" s="121" t="s">
        <v>262</v>
      </c>
      <c r="AX83" s="121" t="s">
        <v>264</v>
      </c>
      <c r="AY83" s="173"/>
      <c r="BC83" s="121"/>
      <c r="BD83" s="122"/>
    </row>
    <row r="84" spans="5:56" ht="15" customHeight="1" x14ac:dyDescent="0.25">
      <c r="E84" t="s">
        <v>953</v>
      </c>
      <c r="F84" s="30">
        <v>2.2000000000000002</v>
      </c>
      <c r="AS84" s="121"/>
      <c r="AT84" s="125"/>
      <c r="AU84" s="125"/>
      <c r="AV84">
        <f t="shared" si="2"/>
        <v>0</v>
      </c>
      <c r="AW84" s="124" t="s">
        <v>2038</v>
      </c>
      <c r="AX84" s="125" t="s">
        <v>2039</v>
      </c>
      <c r="AY84" s="175"/>
      <c r="BC84" s="121"/>
      <c r="BD84" s="122"/>
    </row>
    <row r="85" spans="5:56" ht="15" customHeight="1" x14ac:dyDescent="0.25">
      <c r="E85" t="s">
        <v>999</v>
      </c>
      <c r="F85" s="30">
        <v>1</v>
      </c>
      <c r="AS85" s="121"/>
      <c r="AT85" s="121"/>
      <c r="AU85" s="121"/>
      <c r="AV85">
        <f t="shared" si="2"/>
        <v>0</v>
      </c>
      <c r="AW85" s="121" t="s">
        <v>1796</v>
      </c>
      <c r="AX85" s="121" t="s">
        <v>1797</v>
      </c>
      <c r="AY85" s="173"/>
      <c r="BC85" s="121" t="s">
        <v>334</v>
      </c>
      <c r="BD85" s="122" t="s">
        <v>1532</v>
      </c>
    </row>
    <row r="86" spans="5:56" ht="15" customHeight="1" x14ac:dyDescent="0.25">
      <c r="F86" s="30"/>
      <c r="AS86" s="125"/>
      <c r="AT86" s="125"/>
      <c r="AU86" s="125"/>
      <c r="AV86">
        <f t="shared" si="2"/>
        <v>0</v>
      </c>
      <c r="AW86" s="121" t="s">
        <v>179</v>
      </c>
      <c r="AX86" s="121" t="s">
        <v>1910</v>
      </c>
      <c r="AY86" s="173"/>
      <c r="BC86" s="121" t="s">
        <v>16</v>
      </c>
      <c r="BD86" s="122" t="s">
        <v>2040</v>
      </c>
    </row>
    <row r="87" spans="5:56" ht="15" customHeight="1" x14ac:dyDescent="0.25">
      <c r="E87" t="s">
        <v>955</v>
      </c>
      <c r="F87" s="30">
        <v>1</v>
      </c>
      <c r="AS87" s="121"/>
      <c r="AT87" s="121"/>
      <c r="AU87" s="121"/>
      <c r="AV87">
        <f t="shared" si="2"/>
        <v>0</v>
      </c>
      <c r="AW87" s="121" t="s">
        <v>2041</v>
      </c>
      <c r="AX87" s="125"/>
      <c r="AY87" s="175"/>
      <c r="BC87" s="121" t="s">
        <v>1544</v>
      </c>
      <c r="BD87" s="122" t="s">
        <v>1824</v>
      </c>
    </row>
    <row r="88" spans="5:56" ht="15" customHeight="1" x14ac:dyDescent="0.25">
      <c r="E88" t="s">
        <v>1444</v>
      </c>
      <c r="F88" s="30">
        <v>0.5</v>
      </c>
      <c r="AS88" s="121"/>
      <c r="AT88" s="121"/>
      <c r="AU88" s="121"/>
      <c r="AV88">
        <f t="shared" si="2"/>
        <v>0</v>
      </c>
      <c r="AW88" s="121" t="s">
        <v>2042</v>
      </c>
      <c r="AX88" s="121" t="s">
        <v>499</v>
      </c>
      <c r="AY88" s="173"/>
      <c r="BC88" s="121" t="s">
        <v>351</v>
      </c>
      <c r="BD88" s="122" t="s">
        <v>1805</v>
      </c>
    </row>
    <row r="89" spans="5:56" ht="15" customHeight="1" x14ac:dyDescent="0.25">
      <c r="E89" t="s">
        <v>1442</v>
      </c>
      <c r="F89" s="30">
        <v>0.5</v>
      </c>
      <c r="AS89" s="121"/>
      <c r="AT89" s="125"/>
      <c r="AU89" s="125"/>
      <c r="AV89">
        <f t="shared" si="2"/>
        <v>0</v>
      </c>
      <c r="AW89" s="121" t="s">
        <v>545</v>
      </c>
      <c r="AX89" s="121" t="s">
        <v>2043</v>
      </c>
      <c r="AY89" s="173"/>
      <c r="BC89" s="75" t="s">
        <v>2044</v>
      </c>
      <c r="BD89" s="133" t="s">
        <v>2045</v>
      </c>
    </row>
    <row r="90" spans="5:56" x14ac:dyDescent="0.25">
      <c r="E90" t="s">
        <v>1446</v>
      </c>
      <c r="F90" s="30">
        <v>1</v>
      </c>
      <c r="AS90" s="121"/>
      <c r="AT90" s="121"/>
      <c r="AU90" s="121"/>
      <c r="AV90">
        <f t="shared" si="2"/>
        <v>0</v>
      </c>
      <c r="AW90" s="124" t="s">
        <v>1907</v>
      </c>
      <c r="AX90" s="125" t="s">
        <v>2046</v>
      </c>
      <c r="AY90" s="175"/>
      <c r="BC90" s="75" t="s">
        <v>2047</v>
      </c>
      <c r="BD90" s="133" t="s">
        <v>2048</v>
      </c>
    </row>
    <row r="91" spans="5:56" x14ac:dyDescent="0.25">
      <c r="F91" s="30"/>
      <c r="AS91" s="121"/>
      <c r="AT91" s="121"/>
      <c r="AU91" s="121"/>
      <c r="AV91">
        <f t="shared" si="2"/>
        <v>0</v>
      </c>
      <c r="AW91" s="121" t="s">
        <v>196</v>
      </c>
      <c r="AX91" s="121" t="s">
        <v>199</v>
      </c>
      <c r="AY91" s="173"/>
      <c r="BC91" s="75" t="s">
        <v>2049</v>
      </c>
      <c r="BD91" s="133" t="s">
        <v>2050</v>
      </c>
    </row>
    <row r="92" spans="5:56" x14ac:dyDescent="0.25">
      <c r="F92" s="30"/>
      <c r="AS92" s="125"/>
      <c r="AT92" s="125"/>
      <c r="AU92" s="125"/>
      <c r="AV92">
        <f t="shared" si="2"/>
        <v>0</v>
      </c>
      <c r="AW92" s="124" t="s">
        <v>351</v>
      </c>
      <c r="AX92" s="121" t="s">
        <v>1805</v>
      </c>
      <c r="AY92" s="173"/>
      <c r="BC92" s="75" t="s">
        <v>2051</v>
      </c>
      <c r="BD92" s="133" t="s">
        <v>2052</v>
      </c>
    </row>
    <row r="93" spans="5:56" x14ac:dyDescent="0.25">
      <c r="AS93" s="121"/>
      <c r="AT93" s="121"/>
      <c r="AU93" s="121"/>
      <c r="AV93">
        <f t="shared" si="2"/>
        <v>0</v>
      </c>
      <c r="AW93" s="125" t="s">
        <v>2053</v>
      </c>
      <c r="AX93" s="125"/>
      <c r="AY93" s="175"/>
      <c r="BC93" s="75" t="s">
        <v>2054</v>
      </c>
      <c r="BD93" s="133" t="s">
        <v>2055</v>
      </c>
    </row>
    <row r="94" spans="5:56" x14ac:dyDescent="0.25">
      <c r="AS94" s="125"/>
      <c r="AT94" s="121"/>
      <c r="AU94" s="121"/>
      <c r="AV94">
        <f t="shared" si="2"/>
        <v>0</v>
      </c>
      <c r="AW94" s="121" t="s">
        <v>113</v>
      </c>
      <c r="AX94" s="121" t="s">
        <v>2056</v>
      </c>
      <c r="AY94" s="173"/>
      <c r="BC94" s="134" t="s">
        <v>2057</v>
      </c>
      <c r="BD94" s="122" t="s">
        <v>2058</v>
      </c>
    </row>
    <row r="95" spans="5:56" x14ac:dyDescent="0.25">
      <c r="AS95" s="125"/>
      <c r="AT95" s="125"/>
      <c r="AU95" s="125"/>
      <c r="AV95">
        <f t="shared" si="2"/>
        <v>0</v>
      </c>
      <c r="AW95" s="124" t="s">
        <v>1767</v>
      </c>
      <c r="AX95" s="121" t="s">
        <v>1768</v>
      </c>
      <c r="AY95" s="173"/>
      <c r="BC95" s="121" t="s">
        <v>2059</v>
      </c>
      <c r="BD95" s="122" t="s">
        <v>2060</v>
      </c>
    </row>
    <row r="96" spans="5:56" x14ac:dyDescent="0.25">
      <c r="AS96" s="121"/>
      <c r="AT96" s="121"/>
      <c r="AU96" s="121"/>
      <c r="AV96">
        <f t="shared" si="2"/>
        <v>0</v>
      </c>
      <c r="AW96" s="135" t="s">
        <v>629</v>
      </c>
      <c r="AX96" s="135" t="s">
        <v>445</v>
      </c>
      <c r="AY96" s="173"/>
      <c r="BC96" s="75" t="s">
        <v>2061</v>
      </c>
      <c r="BD96" s="133" t="s">
        <v>2062</v>
      </c>
    </row>
    <row r="97" spans="45:56" x14ac:dyDescent="0.25">
      <c r="AS97" s="125"/>
      <c r="AT97" s="121"/>
      <c r="AU97" s="121"/>
      <c r="AV97">
        <f t="shared" si="2"/>
        <v>0</v>
      </c>
      <c r="AW97" s="124" t="s">
        <v>443</v>
      </c>
      <c r="AX97" s="125" t="s">
        <v>2063</v>
      </c>
      <c r="AY97" s="175"/>
      <c r="BC97" s="75" t="s">
        <v>2064</v>
      </c>
      <c r="BD97" s="133" t="s">
        <v>2065</v>
      </c>
    </row>
    <row r="98" spans="45:56" x14ac:dyDescent="0.25">
      <c r="AS98" s="135"/>
      <c r="AT98" s="135"/>
      <c r="AU98" s="135"/>
      <c r="AV98">
        <f t="shared" si="2"/>
        <v>0</v>
      </c>
      <c r="AW98" s="121" t="s">
        <v>2066</v>
      </c>
      <c r="AX98" s="125" t="s">
        <v>2067</v>
      </c>
      <c r="AY98" s="175"/>
      <c r="BC98" s="75" t="s">
        <v>2068</v>
      </c>
      <c r="BD98" s="133" t="s">
        <v>2069</v>
      </c>
    </row>
    <row r="99" spans="45:56" x14ac:dyDescent="0.25">
      <c r="AS99" s="125"/>
      <c r="AT99" s="125"/>
      <c r="AU99" s="125"/>
      <c r="AV99">
        <f t="shared" si="2"/>
        <v>0</v>
      </c>
      <c r="AW99" s="127" t="s">
        <v>2070</v>
      </c>
      <c r="AX99" s="127" t="s">
        <v>2071</v>
      </c>
      <c r="AY99" s="174"/>
      <c r="BC99" s="75" t="s">
        <v>2072</v>
      </c>
      <c r="BD99" s="133" t="s">
        <v>2073</v>
      </c>
    </row>
    <row r="100" spans="45:56" x14ac:dyDescent="0.25">
      <c r="AS100" s="121"/>
      <c r="AT100" s="125"/>
      <c r="AU100" s="125"/>
      <c r="AV100">
        <f t="shared" si="2"/>
        <v>0</v>
      </c>
      <c r="AW100" s="127" t="s">
        <v>2074</v>
      </c>
      <c r="AX100" s="127" t="s">
        <v>2075</v>
      </c>
      <c r="AY100" s="174"/>
      <c r="BC100" s="75" t="s">
        <v>1929</v>
      </c>
      <c r="BD100" s="133" t="s">
        <v>2076</v>
      </c>
    </row>
    <row r="101" spans="45:56" x14ac:dyDescent="0.25">
      <c r="AS101" s="127"/>
      <c r="AT101" s="127"/>
      <c r="AU101" s="127"/>
      <c r="AV101">
        <f t="shared" si="2"/>
        <v>0</v>
      </c>
      <c r="AW101" s="121" t="s">
        <v>2077</v>
      </c>
      <c r="AX101" s="121" t="s">
        <v>2078</v>
      </c>
      <c r="AY101" s="173"/>
      <c r="BC101" s="75" t="s">
        <v>165</v>
      </c>
      <c r="BD101" s="133" t="s">
        <v>2079</v>
      </c>
    </row>
    <row r="102" spans="45:56" x14ac:dyDescent="0.25">
      <c r="AS102" s="127"/>
      <c r="AT102" s="127"/>
      <c r="AU102" s="127"/>
      <c r="AV102">
        <f t="shared" si="2"/>
        <v>0</v>
      </c>
      <c r="AW102" s="121" t="s">
        <v>96</v>
      </c>
      <c r="AX102" s="121" t="s">
        <v>2080</v>
      </c>
      <c r="AY102" s="173"/>
      <c r="BC102" s="75" t="s">
        <v>75</v>
      </c>
      <c r="BD102" s="133" t="s">
        <v>2081</v>
      </c>
    </row>
    <row r="103" spans="45:56" x14ac:dyDescent="0.25">
      <c r="AS103" s="121"/>
      <c r="AT103" s="121"/>
      <c r="AU103" s="121"/>
      <c r="AV103">
        <f t="shared" si="2"/>
        <v>0</v>
      </c>
      <c r="AW103" s="121" t="s">
        <v>2082</v>
      </c>
      <c r="AX103" s="121" t="s">
        <v>2083</v>
      </c>
      <c r="AY103" s="173"/>
      <c r="BC103" s="75" t="s">
        <v>2084</v>
      </c>
      <c r="BD103" s="133" t="s">
        <v>2085</v>
      </c>
    </row>
    <row r="104" spans="45:56" x14ac:dyDescent="0.25">
      <c r="AS104" s="121"/>
      <c r="AT104" s="121"/>
      <c r="AU104" s="121"/>
      <c r="AV104">
        <f t="shared" si="2"/>
        <v>0</v>
      </c>
      <c r="AW104" s="136" t="s">
        <v>103</v>
      </c>
      <c r="AX104" s="121" t="s">
        <v>2086</v>
      </c>
      <c r="AY104" s="173"/>
      <c r="BC104" s="75" t="s">
        <v>2087</v>
      </c>
      <c r="BD104" s="133" t="s">
        <v>2088</v>
      </c>
    </row>
    <row r="105" spans="45:56" x14ac:dyDescent="0.25">
      <c r="AS105" s="121"/>
      <c r="AT105" s="121"/>
      <c r="AU105" s="121"/>
      <c r="AV105">
        <f t="shared" si="2"/>
        <v>0</v>
      </c>
      <c r="AW105" s="121" t="s">
        <v>2089</v>
      </c>
      <c r="AX105" s="121" t="s">
        <v>225</v>
      </c>
      <c r="AY105" s="173"/>
      <c r="BC105" s="75" t="s">
        <v>2090</v>
      </c>
      <c r="BD105" s="133" t="s">
        <v>2091</v>
      </c>
    </row>
    <row r="106" spans="45:56" x14ac:dyDescent="0.25">
      <c r="AS106" s="121"/>
      <c r="AT106" s="121"/>
      <c r="AU106" s="121"/>
      <c r="AV106">
        <f t="shared" si="2"/>
        <v>0</v>
      </c>
      <c r="AW106" s="124" t="s">
        <v>134</v>
      </c>
      <c r="AX106" s="121" t="s">
        <v>2092</v>
      </c>
      <c r="AY106" s="173"/>
      <c r="BC106" s="75" t="s">
        <v>2093</v>
      </c>
      <c r="BD106" s="133" t="s">
        <v>2094</v>
      </c>
    </row>
    <row r="107" spans="45:56" x14ac:dyDescent="0.25">
      <c r="AS107" s="121"/>
      <c r="AT107" s="121"/>
      <c r="AU107" s="121"/>
      <c r="AV107">
        <f t="shared" si="2"/>
        <v>0</v>
      </c>
      <c r="AW107" s="121" t="s">
        <v>1677</v>
      </c>
      <c r="AX107" s="121" t="s">
        <v>2095</v>
      </c>
      <c r="AY107" s="173"/>
      <c r="BC107" s="75" t="s">
        <v>1963</v>
      </c>
      <c r="BD107" s="133" t="s">
        <v>156</v>
      </c>
    </row>
    <row r="108" spans="45:56" x14ac:dyDescent="0.25">
      <c r="AS108" s="125"/>
      <c r="AT108" s="121"/>
      <c r="AU108" s="121"/>
      <c r="AV108">
        <f t="shared" si="2"/>
        <v>0</v>
      </c>
      <c r="AW108" s="121" t="s">
        <v>2096</v>
      </c>
      <c r="AX108" s="121" t="s">
        <v>2097</v>
      </c>
      <c r="AY108" s="173"/>
      <c r="BC108" s="75" t="s">
        <v>549</v>
      </c>
      <c r="BD108" s="133" t="s">
        <v>2023</v>
      </c>
    </row>
    <row r="109" spans="45:56" x14ac:dyDescent="0.25">
      <c r="AS109" s="121"/>
      <c r="AT109" s="121"/>
      <c r="AU109" s="121"/>
      <c r="AV109">
        <f t="shared" si="2"/>
        <v>0</v>
      </c>
      <c r="AW109" s="121" t="s">
        <v>2098</v>
      </c>
      <c r="AX109" s="75" t="s">
        <v>2099</v>
      </c>
      <c r="BC109" s="75" t="s">
        <v>2042</v>
      </c>
      <c r="BD109" s="133" t="s">
        <v>2100</v>
      </c>
    </row>
    <row r="110" spans="45:56" x14ac:dyDescent="0.25">
      <c r="AS110" s="121"/>
      <c r="AT110" s="121"/>
      <c r="AU110" s="121"/>
      <c r="AV110">
        <f t="shared" si="2"/>
        <v>0</v>
      </c>
      <c r="AW110" s="136" t="s">
        <v>2101</v>
      </c>
      <c r="AX110" s="75" t="s">
        <v>1912</v>
      </c>
      <c r="BC110" s="75" t="s">
        <v>2102</v>
      </c>
      <c r="BD110" s="74" t="s">
        <v>2103</v>
      </c>
    </row>
    <row r="111" spans="45:56" x14ac:dyDescent="0.25">
      <c r="AS111" s="121"/>
      <c r="AT111" s="75"/>
      <c r="AU111" s="75"/>
      <c r="AV111">
        <f t="shared" si="2"/>
        <v>0</v>
      </c>
      <c r="AW111" s="136" t="s">
        <v>255</v>
      </c>
      <c r="AX111" s="75" t="s">
        <v>231</v>
      </c>
      <c r="BC111" s="75" t="s">
        <v>2104</v>
      </c>
      <c r="BD111" s="74" t="s">
        <v>2105</v>
      </c>
    </row>
    <row r="112" spans="45:56" x14ac:dyDescent="0.25">
      <c r="AS112" s="121"/>
      <c r="AT112" s="75"/>
      <c r="AU112" s="75"/>
      <c r="AV112">
        <f t="shared" si="2"/>
        <v>0</v>
      </c>
      <c r="AW112" s="135" t="s">
        <v>1524</v>
      </c>
      <c r="AX112" s="30" t="s">
        <v>424</v>
      </c>
      <c r="BC112" s="74"/>
      <c r="BD112" s="133"/>
    </row>
    <row r="113" spans="45:56" x14ac:dyDescent="0.25">
      <c r="AS113" s="121"/>
      <c r="AT113" s="75"/>
      <c r="AU113" s="75"/>
      <c r="AV113">
        <f t="shared" si="2"/>
        <v>0</v>
      </c>
      <c r="AW113" s="140" t="s">
        <v>1692</v>
      </c>
      <c r="AX113" s="141" t="s">
        <v>2106</v>
      </c>
      <c r="AY113" s="141"/>
      <c r="BC113" s="74"/>
      <c r="BD113" s="133"/>
    </row>
    <row r="114" spans="45:56" x14ac:dyDescent="0.25">
      <c r="BC114" s="74"/>
      <c r="BD114" s="133"/>
    </row>
    <row r="115" spans="45:56" x14ac:dyDescent="0.25">
      <c r="BC115" s="74"/>
      <c r="BD115" s="133"/>
    </row>
    <row r="116" spans="45:56" x14ac:dyDescent="0.25">
      <c r="BC116" s="74"/>
      <c r="BD116" s="133"/>
    </row>
    <row r="117" spans="45:56" x14ac:dyDescent="0.25">
      <c r="BC117" s="74"/>
      <c r="BD117" s="133"/>
    </row>
  </sheetData>
  <sortState xmlns:xlrd2="http://schemas.microsoft.com/office/spreadsheetml/2017/richdata2" ref="AS3:AX113">
    <sortCondition ref="AS6:AS11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3894-C478-4CCA-A572-5DFD60A44B7F}">
  <sheetPr codeName="Sheet4"/>
  <dimension ref="A1:R306"/>
  <sheetViews>
    <sheetView workbookViewId="0">
      <selection activeCell="A21" sqref="A21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27.7109375" bestFit="1" customWidth="1"/>
    <col min="4" max="4" width="27.85546875" bestFit="1" customWidth="1"/>
    <col min="5" max="5" width="26.7109375" bestFit="1" customWidth="1"/>
    <col min="6" max="6" width="33.7109375" bestFit="1" customWidth="1"/>
    <col min="7" max="7" width="12.140625" bestFit="1" customWidth="1"/>
    <col min="10" max="10" width="14.42578125" customWidth="1"/>
    <col min="11" max="11" width="34.42578125" bestFit="1" customWidth="1"/>
    <col min="12" max="12" width="41.7109375" bestFit="1" customWidth="1"/>
    <col min="13" max="13" width="23.5703125" customWidth="1"/>
    <col min="14" max="14" width="18.85546875" bestFit="1" customWidth="1"/>
    <col min="16" max="16" width="3.85546875" customWidth="1"/>
    <col min="17" max="17" width="4.140625" customWidth="1"/>
    <col min="18" max="18" width="3.7109375" customWidth="1"/>
  </cols>
  <sheetData>
    <row r="1" spans="1:18" x14ac:dyDescent="0.25">
      <c r="A1" t="str">
        <f>(INSTRUMENT_LIST!L9)</f>
        <v>Instrument
Tag</v>
      </c>
      <c r="B1" t="str">
        <f>(INSTRUMENT_LIST!N9)</f>
        <v>System
[Machine System]</v>
      </c>
      <c r="C1" t="str">
        <f>(INSTRUMENT_LIST!O9)</f>
        <v>Machine Location
[Location 1]</v>
      </c>
      <c r="D1" t="str">
        <f>(INSTRUMENT_LIST!P9)</f>
        <v>Description Line 1
[Location 2]</v>
      </c>
      <c r="E1" t="str">
        <f>(INSTRUMENT_LIST!Q9)</f>
        <v>Description Line 2
[Function]</v>
      </c>
      <c r="F1" t="str">
        <f>(INSTRUMENT_LIST!R9)</f>
        <v>Description Line 3
[Instrument Type]</v>
      </c>
      <c r="J1" t="s">
        <v>2107</v>
      </c>
      <c r="K1" t="s">
        <v>2108</v>
      </c>
      <c r="L1" t="s">
        <v>2109</v>
      </c>
      <c r="M1" t="s">
        <v>2110</v>
      </c>
      <c r="N1" t="s">
        <v>2111</v>
      </c>
    </row>
    <row r="2" spans="1:18" x14ac:dyDescent="0.25">
      <c r="A2" t="str">
        <f>IF((INSTRUMENT_LIST!L10)="","",(INSTRUMENT_LIST!L10))</f>
        <v/>
      </c>
      <c r="B2" t="str">
        <f>IF((INSTRUMENT_LIST!N10)="","",(INSTRUMENT_LIST!N10))</f>
        <v>Shiploader 3</v>
      </c>
      <c r="C2" t="str">
        <f>IF((INSTRUMENT_LIST!O10)="","",(INSTRUMENT_LIST!O10))</f>
        <v>Boom Area</v>
      </c>
      <c r="D2" t="str">
        <f>IF((INSTRUMENT_LIST!P10)="","",(INSTRUMENT_LIST!P10))</f>
        <v/>
      </c>
      <c r="E2" t="str">
        <f>IF((INSTRUMENT_LIST!Q10)="","",(INSTRUMENT_LIST!Q10))</f>
        <v/>
      </c>
      <c r="F2" t="str">
        <f>IF((INSTRUMENT_LIST!R10)="","",(INSTRUMENT_LIST!R10))</f>
        <v/>
      </c>
      <c r="J2" t="str">
        <f>B2</f>
        <v>Shiploader 3</v>
      </c>
      <c r="K2" t="str">
        <f>CONCATENATE(B2,IF(B2&lt;&gt;""," ",""),C2,IF(C2&lt;&gt;""," ",""))</f>
        <v xml:space="preserve">Shiploader 3 Boom Area </v>
      </c>
      <c r="P2">
        <f>IF(K2="","",LEN(K2))</f>
        <v>23</v>
      </c>
      <c r="Q2" t="str">
        <f t="shared" ref="Q2:R2" si="0">IF(L2="","",LEN(L2))</f>
        <v/>
      </c>
      <c r="R2" t="str">
        <f t="shared" si="0"/>
        <v/>
      </c>
    </row>
    <row r="3" spans="1:18" x14ac:dyDescent="0.25">
      <c r="A3" t="str">
        <f>IF((INSTRUMENT_LIST!L11)="","",(INSTRUMENT_LIST!L11))</f>
        <v>SL3-BC-ES1</v>
      </c>
      <c r="B3" t="str">
        <f>IF((INSTRUMENT_LIST!N11)="","",(INSTRUMENT_LIST!N11))</f>
        <v>Shiploader 3</v>
      </c>
      <c r="C3" t="str">
        <f>IF((INSTRUMENT_LIST!O11)="","",(INSTRUMENT_LIST!O11))</f>
        <v>Boom Conveyor</v>
      </c>
      <c r="D3" t="str">
        <f>IF((INSTRUMENT_LIST!P11)="","",(INSTRUMENT_LIST!P11))</f>
        <v>Left Side, Tail End</v>
      </c>
      <c r="E3" t="str">
        <f>IF((INSTRUMENT_LIST!Q11)="","",(INSTRUMENT_LIST!Q11))</f>
        <v>Emergency Stop</v>
      </c>
      <c r="F3" t="str">
        <f>IF((INSTRUMENT_LIST!R11)="","",(INSTRUMENT_LIST!R11))</f>
        <v>Push Button</v>
      </c>
      <c r="J3" t="str">
        <f>IF(A3="",2,A3)</f>
        <v>SL3-BC-ES1</v>
      </c>
      <c r="K3" t="str">
        <f>CONCATENATE(B3,IF(B3&lt;&gt;""," ",""),C3,IF(C3&lt;&gt;""," ",""))</f>
        <v xml:space="preserve">Shiploader 3 Boom Conveyor </v>
      </c>
      <c r="L3" t="str">
        <f>CONCATENATE(D3,IF(D3&gt;""," ",""),E3,IF(E3&lt;&gt;""," ",""))</f>
        <v xml:space="preserve">Left Side, Tail End Emergency Stop </v>
      </c>
      <c r="M3" t="str">
        <f>F3</f>
        <v>Push Button</v>
      </c>
      <c r="N3" t="e">
        <f>VLOOKUP(J3,'[3]7265NBT-043020-241-900 C241 GA'!$E:$E,1,FALSE)</f>
        <v>#N/A</v>
      </c>
      <c r="P3">
        <f t="shared" ref="P3:P72" si="1">IF(K3="","",LEN(K3))</f>
        <v>27</v>
      </c>
      <c r="Q3">
        <f t="shared" ref="Q3:Q72" si="2">IF(L3="","",LEN(L3))</f>
        <v>35</v>
      </c>
      <c r="R3">
        <f t="shared" ref="R3:R72" si="3">IF(M3="","",LEN(M3))</f>
        <v>11</v>
      </c>
    </row>
    <row r="4" spans="1:18" x14ac:dyDescent="0.25">
      <c r="A4" t="str">
        <f>IF((INSTRUMENT_LIST!L12)="","",(INSTRUMENT_LIST!L12))</f>
        <v>SL3-BC-ES2</v>
      </c>
      <c r="B4" t="str">
        <f>IF((INSTRUMENT_LIST!N12)="","",(INSTRUMENT_LIST!N12))</f>
        <v>Shiploader 3</v>
      </c>
      <c r="C4" t="str">
        <f>IF((INSTRUMENT_LIST!O12)="","",(INSTRUMENT_LIST!O12))</f>
        <v>Boom Conveyor</v>
      </c>
      <c r="D4" t="str">
        <f>IF((INSTRUMENT_LIST!P12)="","",(INSTRUMENT_LIST!P12))</f>
        <v>Right Side, Tail End</v>
      </c>
      <c r="E4" t="str">
        <f>IF((INSTRUMENT_LIST!Q12)="","",(INSTRUMENT_LIST!Q12))</f>
        <v>Emergency Stop</v>
      </c>
      <c r="F4" t="str">
        <f>IF((INSTRUMENT_LIST!R12)="","",(INSTRUMENT_LIST!R12))</f>
        <v>Push Button</v>
      </c>
      <c r="J4" t="str">
        <f t="shared" ref="J4:J41" si="4">A4</f>
        <v>SL3-BC-ES2</v>
      </c>
      <c r="K4" t="str">
        <f t="shared" ref="K4:K73" si="5">CONCATENATE(B4,IF(B4&lt;&gt;""," ",""),C4,IF(C4&lt;&gt;""," ",""))</f>
        <v xml:space="preserve">Shiploader 3 Boom Conveyor </v>
      </c>
      <c r="L4" t="str">
        <f>CONCATENATE(D4,IF(D4&gt;""," ",""),E4,IF(E4&lt;&gt;""," ",""))</f>
        <v xml:space="preserve">Right Side, Tail End Emergency Stop </v>
      </c>
      <c r="M4" t="str">
        <f t="shared" ref="M4:M73" si="6">F4</f>
        <v>Push Button</v>
      </c>
      <c r="N4" t="e">
        <f>VLOOKUP(J4,'[3]7265NBT-043020-241-900 C241 GA'!$E:$E,1,FALSE)</f>
        <v>#N/A</v>
      </c>
      <c r="P4">
        <f t="shared" si="1"/>
        <v>27</v>
      </c>
      <c r="Q4">
        <f t="shared" si="2"/>
        <v>36</v>
      </c>
      <c r="R4">
        <f t="shared" si="3"/>
        <v>11</v>
      </c>
    </row>
    <row r="5" spans="1:18" x14ac:dyDescent="0.25">
      <c r="A5" t="e">
        <f>IF((INSTRUMENT_LIST!#REF!)="","",(INSTRUMENT_LIST!#REF!))</f>
        <v>#REF!</v>
      </c>
      <c r="B5" t="e">
        <f>IF((INSTRUMENT_LIST!#REF!)="","",(INSTRUMENT_LIST!#REF!))</f>
        <v>#REF!</v>
      </c>
      <c r="C5" t="e">
        <f>IF((INSTRUMENT_LIST!#REF!)="","",(INSTRUMENT_LIST!#REF!))</f>
        <v>#REF!</v>
      </c>
      <c r="D5" t="e">
        <f>IF((INSTRUMENT_LIST!#REF!)="","",(INSTRUMENT_LIST!#REF!))</f>
        <v>#REF!</v>
      </c>
      <c r="E5" t="e">
        <f>IF((INSTRUMENT_LIST!#REF!)="","",(INSTRUMENT_LIST!#REF!))</f>
        <v>#REF!</v>
      </c>
      <c r="F5" t="e">
        <f>IF((INSTRUMENT_LIST!#REF!)="","",(INSTRUMENT_LIST!#REF!))</f>
        <v>#REF!</v>
      </c>
      <c r="J5" t="e">
        <f>A5</f>
        <v>#REF!</v>
      </c>
      <c r="K5" t="e">
        <f>CONCATENATE(B5,IF(B5&lt;&gt;""," ",""),C5,IF(C5&lt;&gt;""," ",""))</f>
        <v>#REF!</v>
      </c>
      <c r="L5" t="e">
        <f>CONCATENATE(D5,IF(D5&gt;""," ",""),E5,IF(E5&lt;&gt;""," ",""))</f>
        <v>#REF!</v>
      </c>
      <c r="M5" t="e">
        <f>F5</f>
        <v>#REF!</v>
      </c>
      <c r="N5" t="e">
        <f>VLOOKUP(J5,'[3]7265NBT-043020-241-900 C241 GA'!$E:$E,1,FALSE)</f>
        <v>#REF!</v>
      </c>
      <c r="P5" t="e">
        <f t="shared" ref="P5:R6" si="7">IF(K5="","",LEN(K5))</f>
        <v>#REF!</v>
      </c>
      <c r="Q5" t="e">
        <f t="shared" si="7"/>
        <v>#REF!</v>
      </c>
      <c r="R5" t="e">
        <f t="shared" si="7"/>
        <v>#REF!</v>
      </c>
    </row>
    <row r="6" spans="1:18" x14ac:dyDescent="0.25">
      <c r="A6" t="e">
        <f>IF((INSTRUMENT_LIST!#REF!)="","",(INSTRUMENT_LIST!#REF!))</f>
        <v>#REF!</v>
      </c>
      <c r="B6" t="e">
        <f>IF((INSTRUMENT_LIST!#REF!)="","",(INSTRUMENT_LIST!#REF!))</f>
        <v>#REF!</v>
      </c>
      <c r="C6" t="e">
        <f>IF((INSTRUMENT_LIST!#REF!)="","",(INSTRUMENT_LIST!#REF!))</f>
        <v>#REF!</v>
      </c>
      <c r="D6" t="e">
        <f>IF((INSTRUMENT_LIST!#REF!)="","",(INSTRUMENT_LIST!#REF!))</f>
        <v>#REF!</v>
      </c>
      <c r="E6" t="e">
        <f>IF((INSTRUMENT_LIST!#REF!)="","",(INSTRUMENT_LIST!#REF!))</f>
        <v>#REF!</v>
      </c>
      <c r="F6" t="e">
        <f>IF((INSTRUMENT_LIST!#REF!)="","",(INSTRUMENT_LIST!#REF!))</f>
        <v>#REF!</v>
      </c>
      <c r="J6" t="e">
        <f>A6</f>
        <v>#REF!</v>
      </c>
      <c r="K6" t="e">
        <f>CONCATENATE(B6,IF(B6&lt;&gt;""," ",""),C6,IF(C6&lt;&gt;""," ",""))</f>
        <v>#REF!</v>
      </c>
      <c r="L6" t="e">
        <f>CONCATENATE(D6,IF(D6&gt;""," ",""),E6,IF(E6&lt;&gt;""," ",""))</f>
        <v>#REF!</v>
      </c>
      <c r="M6" t="e">
        <f>F6</f>
        <v>#REF!</v>
      </c>
      <c r="N6" t="e">
        <f>VLOOKUP(J6,'[3]7265NBT-043020-241-900 C241 GA'!$E:$E,1,FALSE)</f>
        <v>#REF!</v>
      </c>
      <c r="P6" t="e">
        <f t="shared" si="7"/>
        <v>#REF!</v>
      </c>
      <c r="Q6" t="e">
        <f t="shared" si="7"/>
        <v>#REF!</v>
      </c>
      <c r="R6" t="e">
        <f t="shared" si="7"/>
        <v>#REF!</v>
      </c>
    </row>
    <row r="7" spans="1:18" x14ac:dyDescent="0.25">
      <c r="A7" t="e">
        <f>IF((INSTRUMENT_LIST!#REF!)="","",(INSTRUMENT_LIST!#REF!))</f>
        <v>#REF!</v>
      </c>
      <c r="B7" t="e">
        <f>IF((INSTRUMENT_LIST!#REF!)="","",(INSTRUMENT_LIST!#REF!))</f>
        <v>#REF!</v>
      </c>
      <c r="C7" t="e">
        <f>IF((INSTRUMENT_LIST!#REF!)="","",(INSTRUMENT_LIST!#REF!))</f>
        <v>#REF!</v>
      </c>
      <c r="D7" t="e">
        <f>IF((INSTRUMENT_LIST!#REF!)="","",(INSTRUMENT_LIST!#REF!))</f>
        <v>#REF!</v>
      </c>
      <c r="E7" t="e">
        <f>IF((INSTRUMENT_LIST!#REF!)="","",(INSTRUMENT_LIST!#REF!))</f>
        <v>#REF!</v>
      </c>
      <c r="F7" t="e">
        <f>IF((INSTRUMENT_LIST!#REF!)="","",(INSTRUMENT_LIST!#REF!))</f>
        <v>#REF!</v>
      </c>
      <c r="J7" t="e">
        <f t="shared" si="4"/>
        <v>#REF!</v>
      </c>
      <c r="K7" t="e">
        <f t="shared" si="5"/>
        <v>#REF!</v>
      </c>
      <c r="L7" t="e">
        <f t="shared" ref="L7:L73" si="8">CONCATENATE(D7,IF(D7&gt;""," ",""),E7,IF(E7&lt;&gt;""," ",""))</f>
        <v>#REF!</v>
      </c>
      <c r="M7" t="e">
        <f t="shared" si="6"/>
        <v>#REF!</v>
      </c>
      <c r="N7" t="e">
        <f>VLOOKUP(J7,'[3]7265NBT-043020-241-900 C241 GA'!$E:$E,1,FALSE)</f>
        <v>#REF!</v>
      </c>
      <c r="P7" t="e">
        <f t="shared" si="1"/>
        <v>#REF!</v>
      </c>
      <c r="Q7" t="e">
        <f t="shared" si="2"/>
        <v>#REF!</v>
      </c>
      <c r="R7" t="e">
        <f t="shared" si="3"/>
        <v>#REF!</v>
      </c>
    </row>
    <row r="8" spans="1:18" x14ac:dyDescent="0.25">
      <c r="A8" t="str">
        <f>IF((INSTRUMENT_LIST!L14)="","",(INSTRUMENT_LIST!L14))</f>
        <v>SL3-BC-PC1</v>
      </c>
      <c r="B8" t="str">
        <f>IF((INSTRUMENT_LIST!N14)="","",(INSTRUMENT_LIST!N14))</f>
        <v>Shiploader 3</v>
      </c>
      <c r="C8" t="str">
        <f>IF((INSTRUMENT_LIST!O14)="","",(INSTRUMENT_LIST!O14))</f>
        <v>Boom Conveyor</v>
      </c>
      <c r="D8" t="str">
        <f>IF((INSTRUMENT_LIST!P14)="","",(INSTRUMENT_LIST!P14))</f>
        <v>Left Side, Tail End</v>
      </c>
      <c r="E8" t="str">
        <f>IF((INSTRUMENT_LIST!Q14)="","",(INSTRUMENT_LIST!Q14))</f>
        <v>Emergency Stop</v>
      </c>
      <c r="F8" t="str">
        <f>IF((INSTRUMENT_LIST!R14)="","",(INSTRUMENT_LIST!R14))</f>
        <v>Pull Cord</v>
      </c>
      <c r="J8" t="str">
        <f t="shared" si="4"/>
        <v>SL3-BC-PC1</v>
      </c>
      <c r="K8" t="str">
        <f t="shared" si="5"/>
        <v xml:space="preserve">Shiploader 3 Boom Conveyor </v>
      </c>
      <c r="L8" t="str">
        <f t="shared" si="8"/>
        <v xml:space="preserve">Left Side, Tail End Emergency Stop </v>
      </c>
      <c r="M8" t="str">
        <f t="shared" si="6"/>
        <v>Pull Cord</v>
      </c>
      <c r="N8" t="e">
        <f>VLOOKUP(J8,'[3]7265NBT-043020-241-900 C241 GA'!$E:$E,1,FALSE)</f>
        <v>#N/A</v>
      </c>
      <c r="P8">
        <f t="shared" si="1"/>
        <v>27</v>
      </c>
      <c r="Q8">
        <f t="shared" si="2"/>
        <v>35</v>
      </c>
      <c r="R8">
        <f t="shared" si="3"/>
        <v>9</v>
      </c>
    </row>
    <row r="9" spans="1:18" x14ac:dyDescent="0.25">
      <c r="A9" t="str">
        <f>IF((INSTRUMENT_LIST!L15)="","",(INSTRUMENT_LIST!L15))</f>
        <v>SL3-BC-PC2</v>
      </c>
      <c r="B9" t="str">
        <f>IF((INSTRUMENT_LIST!N15)="","",(INSTRUMENT_LIST!N15))</f>
        <v>Shiploader 3</v>
      </c>
      <c r="C9" t="str">
        <f>IF((INSTRUMENT_LIST!O15)="","",(INSTRUMENT_LIST!O15))</f>
        <v>Boom Conveyor</v>
      </c>
      <c r="D9" t="str">
        <f>IF((INSTRUMENT_LIST!P15)="","",(INSTRUMENT_LIST!P15))</f>
        <v>Right Side, Tail End</v>
      </c>
      <c r="E9" t="str">
        <f>IF((INSTRUMENT_LIST!Q15)="","",(INSTRUMENT_LIST!Q15))</f>
        <v>Emergency Stop</v>
      </c>
      <c r="F9" t="str">
        <f>IF((INSTRUMENT_LIST!R15)="","",(INSTRUMENT_LIST!R15))</f>
        <v>Pull Cord</v>
      </c>
      <c r="J9" t="str">
        <f t="shared" si="4"/>
        <v>SL3-BC-PC2</v>
      </c>
      <c r="K9" t="str">
        <f t="shared" si="5"/>
        <v xml:space="preserve">Shiploader 3 Boom Conveyor </v>
      </c>
      <c r="L9" t="str">
        <f t="shared" si="8"/>
        <v xml:space="preserve">Right Side, Tail End Emergency Stop </v>
      </c>
      <c r="M9" t="str">
        <f t="shared" si="6"/>
        <v>Pull Cord</v>
      </c>
      <c r="N9" t="e">
        <f>VLOOKUP(J9,'[3]7265NBT-043020-241-900 C241 GA'!$E:$E,1,FALSE)</f>
        <v>#N/A</v>
      </c>
      <c r="P9">
        <f t="shared" si="1"/>
        <v>27</v>
      </c>
      <c r="Q9">
        <f t="shared" si="2"/>
        <v>36</v>
      </c>
      <c r="R9">
        <f t="shared" si="3"/>
        <v>9</v>
      </c>
    </row>
    <row r="10" spans="1:18" x14ac:dyDescent="0.25">
      <c r="A10" t="str">
        <f>IF((INSTRUMENT_LIST!L19)="","",(INSTRUMENT_LIST!L19))</f>
        <v>SL3-BC-ZLS1</v>
      </c>
      <c r="B10" t="str">
        <f>IF((INSTRUMENT_LIST!N19)="","",(INSTRUMENT_LIST!N19))</f>
        <v>Shiploader 3</v>
      </c>
      <c r="C10" t="str">
        <f>IF((INSTRUMENT_LIST!O19)="","",(INSTRUMENT_LIST!O19))</f>
        <v>Boom Conveyor</v>
      </c>
      <c r="D10" t="str">
        <f>IF((INSTRUMENT_LIST!P19)="","",(INSTRUMENT_LIST!P19))</f>
        <v>Left Side</v>
      </c>
      <c r="E10" t="str">
        <f>IF((INSTRUMENT_LIST!Q19)="","",(INSTRUMENT_LIST!Q19))</f>
        <v>Belt Rip</v>
      </c>
      <c r="F10" t="str">
        <f>IF((INSTRUMENT_LIST!R19)="","",(INSTRUMENT_LIST!R19))</f>
        <v>Switch</v>
      </c>
      <c r="J10" t="str">
        <f t="shared" si="4"/>
        <v>SL3-BC-ZLS1</v>
      </c>
      <c r="K10" t="str">
        <f t="shared" si="5"/>
        <v xml:space="preserve">Shiploader 3 Boom Conveyor </v>
      </c>
      <c r="L10" t="str">
        <f t="shared" si="8"/>
        <v xml:space="preserve">Left Side Belt Rip </v>
      </c>
      <c r="M10" t="str">
        <f t="shared" si="6"/>
        <v>Switch</v>
      </c>
      <c r="N10" t="e">
        <f>VLOOKUP(J10,'[3]7265NBT-043020-241-900 C241 GA'!$E:$E,1,FALSE)</f>
        <v>#N/A</v>
      </c>
      <c r="P10">
        <f t="shared" si="1"/>
        <v>27</v>
      </c>
      <c r="Q10">
        <f t="shared" si="2"/>
        <v>19</v>
      </c>
      <c r="R10">
        <f t="shared" si="3"/>
        <v>6</v>
      </c>
    </row>
    <row r="11" spans="1:18" x14ac:dyDescent="0.25">
      <c r="A11" t="str">
        <f>IF((INSTRUMENT_LIST!L20)="","",(INSTRUMENT_LIST!L20))</f>
        <v>SL3-BC-ZLS2</v>
      </c>
      <c r="B11" t="str">
        <f>IF((INSTRUMENT_LIST!N20)="","",(INSTRUMENT_LIST!N20))</f>
        <v>Shiploader 3</v>
      </c>
      <c r="C11" t="str">
        <f>IF((INSTRUMENT_LIST!O20)="","",(INSTRUMENT_LIST!O20))</f>
        <v>Boom Conveyor</v>
      </c>
      <c r="D11" t="str">
        <f>IF((INSTRUMENT_LIST!P20)="","",(INSTRUMENT_LIST!P20))</f>
        <v>Right Side</v>
      </c>
      <c r="E11" t="str">
        <f>IF((INSTRUMENT_LIST!Q20)="","",(INSTRUMENT_LIST!Q20))</f>
        <v>Belt Rip</v>
      </c>
      <c r="F11" t="str">
        <f>IF((INSTRUMENT_LIST!R20)="","",(INSTRUMENT_LIST!R20))</f>
        <v>Switch</v>
      </c>
      <c r="J11" t="str">
        <f t="shared" si="4"/>
        <v>SL3-BC-ZLS2</v>
      </c>
      <c r="K11" t="str">
        <f t="shared" si="5"/>
        <v xml:space="preserve">Shiploader 3 Boom Conveyor </v>
      </c>
      <c r="L11" t="str">
        <f t="shared" si="8"/>
        <v xml:space="preserve">Right Side Belt Rip </v>
      </c>
      <c r="M11" t="str">
        <f t="shared" si="6"/>
        <v>Switch</v>
      </c>
      <c r="N11" t="e">
        <f>VLOOKUP(J11,'[3]7265NBT-043020-241-900 C241 GA'!$E:$E,1,FALSE)</f>
        <v>#N/A</v>
      </c>
      <c r="P11">
        <f t="shared" si="1"/>
        <v>27</v>
      </c>
      <c r="Q11">
        <f t="shared" si="2"/>
        <v>20</v>
      </c>
      <c r="R11">
        <f t="shared" si="3"/>
        <v>6</v>
      </c>
    </row>
    <row r="12" spans="1:18" x14ac:dyDescent="0.25">
      <c r="A12" t="e">
        <f>IF((INSTRUMENT_LIST!#REF!)="","",(INSTRUMENT_LIST!#REF!))</f>
        <v>#REF!</v>
      </c>
      <c r="B12" t="e">
        <f>IF((INSTRUMENT_LIST!#REF!)="","",(INSTRUMENT_LIST!#REF!))</f>
        <v>#REF!</v>
      </c>
      <c r="C12" t="e">
        <f>IF((INSTRUMENT_LIST!#REF!)="","",(INSTRUMENT_LIST!#REF!))</f>
        <v>#REF!</v>
      </c>
      <c r="D12" t="e">
        <f>IF((INSTRUMENT_LIST!#REF!)="","",(INSTRUMENT_LIST!#REF!))</f>
        <v>#REF!</v>
      </c>
      <c r="E12" t="e">
        <f>IF((INSTRUMENT_LIST!#REF!)="","",(INSTRUMENT_LIST!#REF!))</f>
        <v>#REF!</v>
      </c>
      <c r="F12" t="e">
        <f>IF((INSTRUMENT_LIST!#REF!)="","",(INSTRUMENT_LIST!#REF!))</f>
        <v>#REF!</v>
      </c>
      <c r="J12" t="e">
        <f t="shared" si="4"/>
        <v>#REF!</v>
      </c>
      <c r="K12" t="e">
        <f t="shared" si="5"/>
        <v>#REF!</v>
      </c>
      <c r="L12" t="e">
        <f t="shared" si="8"/>
        <v>#REF!</v>
      </c>
      <c r="M12" t="e">
        <f t="shared" si="6"/>
        <v>#REF!</v>
      </c>
      <c r="N12" t="e">
        <f>VLOOKUP(J12,'[3]7265NBT-043020-241-900 C241 GA'!$E:$E,1,FALSE)</f>
        <v>#REF!</v>
      </c>
      <c r="P12" t="e">
        <f t="shared" si="1"/>
        <v>#REF!</v>
      </c>
      <c r="Q12" t="e">
        <f t="shared" si="2"/>
        <v>#REF!</v>
      </c>
      <c r="R12" t="e">
        <f t="shared" si="3"/>
        <v>#REF!</v>
      </c>
    </row>
    <row r="13" spans="1:18" x14ac:dyDescent="0.25">
      <c r="A13" t="e">
        <f>IF((INSTRUMENT_LIST!#REF!)="","",(INSTRUMENT_LIST!#REF!))</f>
        <v>#REF!</v>
      </c>
      <c r="B13" t="e">
        <f>IF((INSTRUMENT_LIST!#REF!)="","",(INSTRUMENT_LIST!#REF!))</f>
        <v>#REF!</v>
      </c>
      <c r="C13" t="e">
        <f>IF((INSTRUMENT_LIST!#REF!)="","",(INSTRUMENT_LIST!#REF!))</f>
        <v>#REF!</v>
      </c>
      <c r="D13" t="e">
        <f>IF((INSTRUMENT_LIST!#REF!)="","",(INSTRUMENT_LIST!#REF!))</f>
        <v>#REF!</v>
      </c>
      <c r="E13" t="e">
        <f>IF((INSTRUMENT_LIST!#REF!)="","",(INSTRUMENT_LIST!#REF!))</f>
        <v>#REF!</v>
      </c>
      <c r="F13" t="e">
        <f>IF((INSTRUMENT_LIST!#REF!)="","",(INSTRUMENT_LIST!#REF!))</f>
        <v>#REF!</v>
      </c>
      <c r="J13" t="e">
        <f t="shared" si="4"/>
        <v>#REF!</v>
      </c>
      <c r="K13" t="e">
        <f t="shared" si="5"/>
        <v>#REF!</v>
      </c>
      <c r="L13" t="e">
        <f t="shared" si="8"/>
        <v>#REF!</v>
      </c>
      <c r="M13" t="e">
        <f t="shared" si="6"/>
        <v>#REF!</v>
      </c>
      <c r="N13" t="e">
        <f>VLOOKUP(J13,'[3]7265NBT-043020-241-900 C241 GA'!$E:$E,1,FALSE)</f>
        <v>#REF!</v>
      </c>
      <c r="P13" t="e">
        <f t="shared" si="1"/>
        <v>#REF!</v>
      </c>
      <c r="Q13" t="e">
        <f t="shared" si="2"/>
        <v>#REF!</v>
      </c>
      <c r="R13" t="e">
        <f t="shared" si="3"/>
        <v>#REF!</v>
      </c>
    </row>
    <row r="14" spans="1:18" x14ac:dyDescent="0.25">
      <c r="A14" t="e">
        <f>IF((INSTRUMENT_LIST!#REF!)="","",(INSTRUMENT_LIST!#REF!))</f>
        <v>#REF!</v>
      </c>
      <c r="B14" t="e">
        <f>IF((INSTRUMENT_LIST!#REF!)="","",(INSTRUMENT_LIST!#REF!))</f>
        <v>#REF!</v>
      </c>
      <c r="C14" t="e">
        <f>IF((INSTRUMENT_LIST!#REF!)="","",(INSTRUMENT_LIST!#REF!))</f>
        <v>#REF!</v>
      </c>
      <c r="D14" t="e">
        <f>IF((INSTRUMENT_LIST!#REF!)="","",(INSTRUMENT_LIST!#REF!))</f>
        <v>#REF!</v>
      </c>
      <c r="E14" t="e">
        <f>IF((INSTRUMENT_LIST!#REF!)="","",(INSTRUMENT_LIST!#REF!))</f>
        <v>#REF!</v>
      </c>
      <c r="F14" t="e">
        <f>IF((INSTRUMENT_LIST!#REF!)="","",(INSTRUMENT_LIST!#REF!))</f>
        <v>#REF!</v>
      </c>
      <c r="J14" t="e">
        <f t="shared" si="4"/>
        <v>#REF!</v>
      </c>
      <c r="K14" t="e">
        <f t="shared" si="5"/>
        <v>#REF!</v>
      </c>
      <c r="L14" t="e">
        <f t="shared" si="8"/>
        <v>#REF!</v>
      </c>
      <c r="M14" t="e">
        <f t="shared" si="6"/>
        <v>#REF!</v>
      </c>
      <c r="N14" t="e">
        <f>VLOOKUP(J14,'[3]7265NBT-043020-241-900 C241 GA'!$E:$E,1,FALSE)</f>
        <v>#REF!</v>
      </c>
      <c r="P14" t="e">
        <f t="shared" si="1"/>
        <v>#REF!</v>
      </c>
      <c r="Q14" t="e">
        <f t="shared" si="2"/>
        <v>#REF!</v>
      </c>
      <c r="R14" t="e">
        <f t="shared" si="3"/>
        <v>#REF!</v>
      </c>
    </row>
    <row r="15" spans="1:18" x14ac:dyDescent="0.25">
      <c r="A15" t="e">
        <f>IF((INSTRUMENT_LIST!#REF!)="","",(INSTRUMENT_LIST!#REF!))</f>
        <v>#REF!</v>
      </c>
      <c r="B15" t="e">
        <f>IF((INSTRUMENT_LIST!#REF!)="","",(INSTRUMENT_LIST!#REF!))</f>
        <v>#REF!</v>
      </c>
      <c r="C15" t="e">
        <f>IF((INSTRUMENT_LIST!#REF!)="","",(INSTRUMENT_LIST!#REF!))</f>
        <v>#REF!</v>
      </c>
      <c r="D15" t="e">
        <f>IF((INSTRUMENT_LIST!#REF!)="","",(INSTRUMENT_LIST!#REF!))</f>
        <v>#REF!</v>
      </c>
      <c r="E15" t="e">
        <f>IF((INSTRUMENT_LIST!#REF!)="","",(INSTRUMENT_LIST!#REF!))</f>
        <v>#REF!</v>
      </c>
      <c r="F15" t="e">
        <f>IF((INSTRUMENT_LIST!#REF!)="","",(INSTRUMENT_LIST!#REF!))</f>
        <v>#REF!</v>
      </c>
      <c r="J15" t="e">
        <f t="shared" si="4"/>
        <v>#REF!</v>
      </c>
      <c r="K15" t="e">
        <f t="shared" si="5"/>
        <v>#REF!</v>
      </c>
      <c r="L15" t="e">
        <f t="shared" si="8"/>
        <v>#REF!</v>
      </c>
      <c r="M15" t="e">
        <f t="shared" si="6"/>
        <v>#REF!</v>
      </c>
      <c r="N15" t="e">
        <f>VLOOKUP(J15,'[3]7265NBT-043020-241-900 C241 GA'!$E:$E,1,FALSE)</f>
        <v>#REF!</v>
      </c>
      <c r="P15" t="e">
        <f t="shared" si="1"/>
        <v>#REF!</v>
      </c>
      <c r="Q15" t="e">
        <f t="shared" si="2"/>
        <v>#REF!</v>
      </c>
      <c r="R15" t="e">
        <f t="shared" si="3"/>
        <v>#REF!</v>
      </c>
    </row>
    <row r="16" spans="1:18" x14ac:dyDescent="0.25">
      <c r="A16" t="e">
        <f>IF((INSTRUMENT_LIST!#REF!)="","",(INSTRUMENT_LIST!#REF!))</f>
        <v>#REF!</v>
      </c>
      <c r="B16" t="e">
        <f>IF((INSTRUMENT_LIST!#REF!)="","",(INSTRUMENT_LIST!#REF!))</f>
        <v>#REF!</v>
      </c>
      <c r="C16" t="e">
        <f>IF((INSTRUMENT_LIST!#REF!)="","",(INSTRUMENT_LIST!#REF!))</f>
        <v>#REF!</v>
      </c>
      <c r="D16" t="e">
        <f>IF((INSTRUMENT_LIST!#REF!)="","",(INSTRUMENT_LIST!#REF!))</f>
        <v>#REF!</v>
      </c>
      <c r="E16" t="e">
        <f>IF((INSTRUMENT_LIST!#REF!)="","",(INSTRUMENT_LIST!#REF!))</f>
        <v>#REF!</v>
      </c>
      <c r="F16" t="e">
        <f>IF((INSTRUMENT_LIST!#REF!)="","",(INSTRUMENT_LIST!#REF!))</f>
        <v>#REF!</v>
      </c>
      <c r="J16" t="e">
        <f t="shared" si="4"/>
        <v>#REF!</v>
      </c>
      <c r="K16" t="e">
        <f t="shared" si="5"/>
        <v>#REF!</v>
      </c>
      <c r="L16" t="e">
        <f t="shared" si="8"/>
        <v>#REF!</v>
      </c>
      <c r="M16" t="e">
        <f t="shared" si="6"/>
        <v>#REF!</v>
      </c>
      <c r="N16" t="e">
        <f>VLOOKUP(J16,'[3]7265NBT-043020-241-900 C241 GA'!$E:$E,1,FALSE)</f>
        <v>#REF!</v>
      </c>
      <c r="P16" t="e">
        <f t="shared" si="1"/>
        <v>#REF!</v>
      </c>
      <c r="Q16" t="e">
        <f t="shared" si="2"/>
        <v>#REF!</v>
      </c>
      <c r="R16" t="e">
        <f t="shared" si="3"/>
        <v>#REF!</v>
      </c>
    </row>
    <row r="17" spans="1:18" x14ac:dyDescent="0.25">
      <c r="A17" t="str">
        <f>IF((INSTRUMENT_LIST!L22)="","",(INSTRUMENT_LIST!L22))</f>
        <v>SL3-BC-YL1</v>
      </c>
      <c r="B17" t="str">
        <f>IF((INSTRUMENT_LIST!N22)="","",(INSTRUMENT_LIST!N22))</f>
        <v>Shiploader 3</v>
      </c>
      <c r="C17" t="str">
        <f>IF((INSTRUMENT_LIST!O22)="","",(INSTRUMENT_LIST!O22))</f>
        <v>Boom Conveyor</v>
      </c>
      <c r="D17" t="str">
        <f>IF((INSTRUMENT_LIST!P22)="","",(INSTRUMENT_LIST!P22))</f>
        <v>Left Side</v>
      </c>
      <c r="E17" t="str">
        <f>IF((INSTRUMENT_LIST!Q22)="","",(INSTRUMENT_LIST!Q22))</f>
        <v>Start Warning</v>
      </c>
      <c r="F17" t="str">
        <f>IF((INSTRUMENT_LIST!R22)="","",(INSTRUMENT_LIST!R22))</f>
        <v>Light</v>
      </c>
      <c r="J17" t="str">
        <f t="shared" si="4"/>
        <v>SL3-BC-YL1</v>
      </c>
      <c r="K17" t="str">
        <f t="shared" si="5"/>
        <v xml:space="preserve">Shiploader 3 Boom Conveyor </v>
      </c>
      <c r="L17" t="str">
        <f t="shared" si="8"/>
        <v xml:space="preserve">Left Side Start Warning </v>
      </c>
      <c r="M17" t="str">
        <f t="shared" si="6"/>
        <v>Light</v>
      </c>
      <c r="N17" t="e">
        <f>VLOOKUP(J17,'[3]7265NBT-043020-241-900 C241 GA'!$E:$E,1,FALSE)</f>
        <v>#N/A</v>
      </c>
      <c r="P17">
        <f t="shared" si="1"/>
        <v>27</v>
      </c>
      <c r="Q17">
        <f t="shared" si="2"/>
        <v>24</v>
      </c>
      <c r="R17">
        <f t="shared" si="3"/>
        <v>5</v>
      </c>
    </row>
    <row r="18" spans="1:18" x14ac:dyDescent="0.25">
      <c r="A18" t="str">
        <f>IF((INSTRUMENT_LIST!L23)="","",(INSTRUMENT_LIST!L23))</f>
        <v>SL3-BC-YL2</v>
      </c>
      <c r="B18" t="str">
        <f>IF((INSTRUMENT_LIST!N23)="","",(INSTRUMENT_LIST!N23))</f>
        <v>Shiploader 3</v>
      </c>
      <c r="C18" t="str">
        <f>IF((INSTRUMENT_LIST!O23)="","",(INSTRUMENT_LIST!O23))</f>
        <v>Boom Conveyor</v>
      </c>
      <c r="D18" t="str">
        <f>IF((INSTRUMENT_LIST!P23)="","",(INSTRUMENT_LIST!P23))</f>
        <v>Right Side</v>
      </c>
      <c r="E18" t="str">
        <f>IF((INSTRUMENT_LIST!Q23)="","",(INSTRUMENT_LIST!Q23))</f>
        <v>Start Warning</v>
      </c>
      <c r="F18" t="str">
        <f>IF((INSTRUMENT_LIST!R23)="","",(INSTRUMENT_LIST!R23))</f>
        <v>Light</v>
      </c>
      <c r="J18" t="str">
        <f t="shared" si="4"/>
        <v>SL3-BC-YL2</v>
      </c>
      <c r="K18" t="str">
        <f t="shared" si="5"/>
        <v xml:space="preserve">Shiploader 3 Boom Conveyor </v>
      </c>
      <c r="L18" t="str">
        <f t="shared" si="8"/>
        <v xml:space="preserve">Right Side Start Warning </v>
      </c>
      <c r="M18" t="str">
        <f t="shared" si="6"/>
        <v>Light</v>
      </c>
      <c r="N18" t="e">
        <f>VLOOKUP(J18,'[3]7265NBT-043020-241-900 C241 GA'!$E:$E,1,FALSE)</f>
        <v>#N/A</v>
      </c>
      <c r="P18">
        <f t="shared" si="1"/>
        <v>27</v>
      </c>
      <c r="Q18">
        <f t="shared" si="2"/>
        <v>25</v>
      </c>
      <c r="R18">
        <f t="shared" si="3"/>
        <v>5</v>
      </c>
    </row>
    <row r="19" spans="1:18" x14ac:dyDescent="0.25">
      <c r="A19" t="str">
        <f>IF((INSTRUMENT_LIST!L74)="","",(INSTRUMENT_LIST!L74))</f>
        <v>SL3-BC-M1-TE1</v>
      </c>
      <c r="B19" t="str">
        <f>IF((INSTRUMENT_LIST!N74)="","",(INSTRUMENT_LIST!N74))</f>
        <v>Shiploader 3</v>
      </c>
      <c r="C19" t="str">
        <f>IF((INSTRUMENT_LIST!O74)="","",(INSTRUMENT_LIST!O74))</f>
        <v>Boom Conveyor</v>
      </c>
      <c r="D19" t="str">
        <f>IF((INSTRUMENT_LIST!P74)="","",(INSTRUMENT_LIST!P74))</f>
        <v>Motor 1 Phase A</v>
      </c>
      <c r="E19" t="str">
        <f>IF((INSTRUMENT_LIST!Q74)="","",(INSTRUMENT_LIST!Q74))</f>
        <v>Winding Temperature</v>
      </c>
      <c r="F19" t="str">
        <f>IF((INSTRUMENT_LIST!R74)="","",(INSTRUMENT_LIST!R74))</f>
        <v>RTD 1</v>
      </c>
      <c r="J19" t="str">
        <f t="shared" si="4"/>
        <v>SL3-BC-M1-TE1</v>
      </c>
      <c r="K19" t="str">
        <f t="shared" si="5"/>
        <v xml:space="preserve">Shiploader 3 Boom Conveyor </v>
      </c>
      <c r="L19" t="str">
        <f t="shared" si="8"/>
        <v xml:space="preserve">Motor 1 Phase A Winding Temperature </v>
      </c>
      <c r="M19" t="str">
        <f t="shared" si="6"/>
        <v>RTD 1</v>
      </c>
      <c r="N19" t="e">
        <f>VLOOKUP(J19,'[3]7265NBT-043020-241-900 C241 GA'!$E:$E,1,FALSE)</f>
        <v>#N/A</v>
      </c>
      <c r="P19">
        <f t="shared" si="1"/>
        <v>27</v>
      </c>
      <c r="Q19">
        <f t="shared" si="2"/>
        <v>36</v>
      </c>
      <c r="R19">
        <f t="shared" si="3"/>
        <v>5</v>
      </c>
    </row>
    <row r="20" spans="1:18" x14ac:dyDescent="0.25">
      <c r="A20" t="str">
        <f>IF((INSTRUMENT_LIST!L75)="","",(INSTRUMENT_LIST!L75))</f>
        <v>SL3-BC-M1-TE2</v>
      </c>
      <c r="B20" t="str">
        <f>IF((INSTRUMENT_LIST!N75)="","",(INSTRUMENT_LIST!N75))</f>
        <v>Shiploader 3</v>
      </c>
      <c r="C20" t="str">
        <f>IF((INSTRUMENT_LIST!O75)="","",(INSTRUMENT_LIST!O75))</f>
        <v>Boom Conveyor</v>
      </c>
      <c r="D20" t="str">
        <f>IF((INSTRUMENT_LIST!P75)="","",(INSTRUMENT_LIST!P75))</f>
        <v>Motor 1 Phase A</v>
      </c>
      <c r="E20" t="str">
        <f>IF((INSTRUMENT_LIST!Q75)="","",(INSTRUMENT_LIST!Q75))</f>
        <v>Winding Temperature</v>
      </c>
      <c r="F20" t="str">
        <f>IF((INSTRUMENT_LIST!R75)="","",(INSTRUMENT_LIST!R75))</f>
        <v>RTD 2</v>
      </c>
      <c r="J20" t="str">
        <f t="shared" si="4"/>
        <v>SL3-BC-M1-TE2</v>
      </c>
      <c r="K20" t="str">
        <f t="shared" si="5"/>
        <v xml:space="preserve">Shiploader 3 Boom Conveyor </v>
      </c>
      <c r="L20" t="str">
        <f t="shared" si="8"/>
        <v xml:space="preserve">Motor 1 Phase A Winding Temperature </v>
      </c>
      <c r="M20" t="str">
        <f t="shared" si="6"/>
        <v>RTD 2</v>
      </c>
      <c r="N20" t="e">
        <f>VLOOKUP(J20,'[3]7265NBT-043020-241-900 C241 GA'!$E:$E,1,FALSE)</f>
        <v>#N/A</v>
      </c>
      <c r="P20">
        <f t="shared" si="1"/>
        <v>27</v>
      </c>
      <c r="Q20">
        <f t="shared" si="2"/>
        <v>36</v>
      </c>
      <c r="R20">
        <f t="shared" si="3"/>
        <v>5</v>
      </c>
    </row>
    <row r="21" spans="1:18" x14ac:dyDescent="0.25">
      <c r="A21" t="str">
        <f>IF((INSTRUMENT_LIST!L76)="","",(INSTRUMENT_LIST!L76))</f>
        <v>SL3-BC-M1-TE3</v>
      </c>
      <c r="B21" t="str">
        <f>IF((INSTRUMENT_LIST!N76)="","",(INSTRUMENT_LIST!N76))</f>
        <v>Shiploader 3</v>
      </c>
      <c r="C21" t="str">
        <f>IF((INSTRUMENT_LIST!O76)="","",(INSTRUMENT_LIST!O76))</f>
        <v>Boom Conveyor</v>
      </c>
      <c r="D21" t="str">
        <f>IF((INSTRUMENT_LIST!P76)="","",(INSTRUMENT_LIST!P76))</f>
        <v>Motor 1 Phase B</v>
      </c>
      <c r="E21" t="str">
        <f>IF((INSTRUMENT_LIST!Q76)="","",(INSTRUMENT_LIST!Q76))</f>
        <v>Winding Temperature</v>
      </c>
      <c r="F21" t="str">
        <f>IF((INSTRUMENT_LIST!R76)="","",(INSTRUMENT_LIST!R76))</f>
        <v>RTD 1</v>
      </c>
      <c r="J21" t="str">
        <f>A21</f>
        <v>SL3-BC-M1-TE3</v>
      </c>
      <c r="K21" t="str">
        <f t="shared" si="5"/>
        <v xml:space="preserve">Shiploader 3 Boom Conveyor </v>
      </c>
      <c r="L21" t="str">
        <f t="shared" si="8"/>
        <v xml:space="preserve">Motor 1 Phase B Winding Temperature </v>
      </c>
      <c r="M21" t="str">
        <f t="shared" si="6"/>
        <v>RTD 1</v>
      </c>
      <c r="N21" t="e">
        <f>VLOOKUP(J21,'[3]7265NBT-043020-241-900 C241 GA'!$E:$E,1,FALSE)</f>
        <v>#N/A</v>
      </c>
      <c r="P21">
        <f t="shared" si="1"/>
        <v>27</v>
      </c>
      <c r="Q21">
        <f t="shared" si="2"/>
        <v>36</v>
      </c>
      <c r="R21">
        <f t="shared" si="3"/>
        <v>5</v>
      </c>
    </row>
    <row r="22" spans="1:18" x14ac:dyDescent="0.25">
      <c r="A22" t="str">
        <f>IF((INSTRUMENT_LIST!L77)="","",(INSTRUMENT_LIST!L77))</f>
        <v>SL3-BC-M1-TE4</v>
      </c>
      <c r="B22" t="str">
        <f>IF((INSTRUMENT_LIST!N77)="","",(INSTRUMENT_LIST!N77))</f>
        <v>Shiploader 3</v>
      </c>
      <c r="C22" t="str">
        <f>IF((INSTRUMENT_LIST!O77)="","",(INSTRUMENT_LIST!O77))</f>
        <v>Boom Conveyor</v>
      </c>
      <c r="D22" t="str">
        <f>IF((INSTRUMENT_LIST!P77)="","",(INSTRUMENT_LIST!P77))</f>
        <v>Motor 1 Phase B</v>
      </c>
      <c r="E22" t="str">
        <f>IF((INSTRUMENT_LIST!Q77)="","",(INSTRUMENT_LIST!Q77))</f>
        <v>Winding Temperature</v>
      </c>
      <c r="F22" t="str">
        <f>IF((INSTRUMENT_LIST!R77)="","",(INSTRUMENT_LIST!R77))</f>
        <v>RTD 2</v>
      </c>
      <c r="J22" t="str">
        <f t="shared" si="4"/>
        <v>SL3-BC-M1-TE4</v>
      </c>
      <c r="K22" t="str">
        <f t="shared" si="5"/>
        <v xml:space="preserve">Shiploader 3 Boom Conveyor </v>
      </c>
      <c r="L22" t="str">
        <f t="shared" si="8"/>
        <v xml:space="preserve">Motor 1 Phase B Winding Temperature </v>
      </c>
      <c r="M22" t="str">
        <f t="shared" si="6"/>
        <v>RTD 2</v>
      </c>
      <c r="N22" t="e">
        <f>VLOOKUP(J22,'[3]7265NBT-043020-241-900 C241 GA'!$E:$E,1,FALSE)</f>
        <v>#N/A</v>
      </c>
      <c r="P22">
        <f t="shared" si="1"/>
        <v>27</v>
      </c>
      <c r="Q22">
        <f t="shared" si="2"/>
        <v>36</v>
      </c>
      <c r="R22">
        <f t="shared" si="3"/>
        <v>5</v>
      </c>
    </row>
    <row r="23" spans="1:18" x14ac:dyDescent="0.25">
      <c r="A23" t="str">
        <f>IF((INSTRUMENT_LIST!L72)="","",(INSTRUMENT_LIST!L72))</f>
        <v>SL3-BC-M1-HE1</v>
      </c>
      <c r="B23" t="str">
        <f>IF((INSTRUMENT_LIST!N72)="","",(INSTRUMENT_LIST!N72))</f>
        <v>Shiploader 3</v>
      </c>
      <c r="C23" t="str">
        <f>IF((INSTRUMENT_LIST!O72)="","",(INSTRUMENT_LIST!O72))</f>
        <v>Boom Conveyor</v>
      </c>
      <c r="D23" t="str">
        <f>IF((INSTRUMENT_LIST!P72)="","",(INSTRUMENT_LIST!P72))</f>
        <v>Motor 1</v>
      </c>
      <c r="E23" t="str">
        <f>IF((INSTRUMENT_LIST!Q72)="","",(INSTRUMENT_LIST!Q72))</f>
        <v/>
      </c>
      <c r="F23" t="str">
        <f>IF((INSTRUMENT_LIST!R72)="","",(INSTRUMENT_LIST!R72))</f>
        <v>Space Heater</v>
      </c>
      <c r="J23" t="str">
        <f t="shared" si="4"/>
        <v>SL3-BC-M1-HE1</v>
      </c>
      <c r="K23" t="str">
        <f t="shared" si="5"/>
        <v xml:space="preserve">Shiploader 3 Boom Conveyor </v>
      </c>
      <c r="L23" t="str">
        <f t="shared" si="8"/>
        <v xml:space="preserve">Motor 1 </v>
      </c>
      <c r="M23" t="str">
        <f t="shared" si="6"/>
        <v>Space Heater</v>
      </c>
      <c r="N23" t="e">
        <f>VLOOKUP(J23,'[3]7265NBT-043020-241-900 C241 GA'!$E:$E,1,FALSE)</f>
        <v>#N/A</v>
      </c>
      <c r="P23">
        <f t="shared" si="1"/>
        <v>27</v>
      </c>
      <c r="Q23">
        <f t="shared" si="2"/>
        <v>8</v>
      </c>
      <c r="R23">
        <f t="shared" si="3"/>
        <v>12</v>
      </c>
    </row>
    <row r="24" spans="1:18" x14ac:dyDescent="0.25">
      <c r="A24" t="e">
        <f>IF((INSTRUMENT_LIST!#REF!)="","",(INSTRUMENT_LIST!#REF!))</f>
        <v>#REF!</v>
      </c>
      <c r="B24" t="e">
        <f>IF((INSTRUMENT_LIST!#REF!)="","",(INSTRUMENT_LIST!#REF!))</f>
        <v>#REF!</v>
      </c>
      <c r="C24" t="e">
        <f>IF((INSTRUMENT_LIST!#REF!)="","",(INSTRUMENT_LIST!#REF!))</f>
        <v>#REF!</v>
      </c>
      <c r="D24" t="e">
        <f>IF((INSTRUMENT_LIST!#REF!)="","",(INSTRUMENT_LIST!#REF!))</f>
        <v>#REF!</v>
      </c>
      <c r="E24" t="e">
        <f>IF((INSTRUMENT_LIST!#REF!)="","",(INSTRUMENT_LIST!#REF!))</f>
        <v>#REF!</v>
      </c>
      <c r="F24" t="e">
        <f>IF((INSTRUMENT_LIST!#REF!)="","",(INSTRUMENT_LIST!#REF!))</f>
        <v>#REF!</v>
      </c>
      <c r="J24" t="e">
        <f t="shared" si="4"/>
        <v>#REF!</v>
      </c>
      <c r="K24" t="e">
        <f t="shared" si="5"/>
        <v>#REF!</v>
      </c>
      <c r="L24" t="e">
        <f t="shared" si="8"/>
        <v>#REF!</v>
      </c>
      <c r="M24" t="e">
        <f t="shared" si="6"/>
        <v>#REF!</v>
      </c>
      <c r="N24" t="e">
        <f>VLOOKUP(J24,'[3]7265NBT-043020-241-900 C241 GA'!$E:$E,1,FALSE)</f>
        <v>#REF!</v>
      </c>
      <c r="P24" t="e">
        <f t="shared" si="1"/>
        <v>#REF!</v>
      </c>
      <c r="Q24" t="e">
        <f t="shared" si="2"/>
        <v>#REF!</v>
      </c>
      <c r="R24" t="e">
        <f t="shared" si="3"/>
        <v>#REF!</v>
      </c>
    </row>
    <row r="25" spans="1:18" x14ac:dyDescent="0.25">
      <c r="A25" t="str">
        <f>IF((INSTRUMENT_LIST!L89)="","",(INSTRUMENT_LIST!L89))</f>
        <v>SL3-BC-GB1-TT1</v>
      </c>
      <c r="B25" t="str">
        <f>IF((INSTRUMENT_LIST!N89)="","",(INSTRUMENT_LIST!N89))</f>
        <v>Shiploader 3</v>
      </c>
      <c r="C25" t="str">
        <f>IF((INSTRUMENT_LIST!O89)="","",(INSTRUMENT_LIST!O89))</f>
        <v>Boom Conveyor</v>
      </c>
      <c r="D25" t="str">
        <f>IF((INSTRUMENT_LIST!P89)="","",(INSTRUMENT_LIST!P89))</f>
        <v>Gearbox Oil</v>
      </c>
      <c r="E25" t="str">
        <f>IF((INSTRUMENT_LIST!Q89)="","",(INSTRUMENT_LIST!Q89))</f>
        <v/>
      </c>
      <c r="F25" t="str">
        <f>IF((INSTRUMENT_LIST!R89)="","",(INSTRUMENT_LIST!R89))</f>
        <v>Temperature Transmitter</v>
      </c>
      <c r="J25" t="str">
        <f t="shared" si="4"/>
        <v>SL3-BC-GB1-TT1</v>
      </c>
      <c r="K25" t="str">
        <f t="shared" si="5"/>
        <v xml:space="preserve">Shiploader 3 Boom Conveyor </v>
      </c>
      <c r="L25" t="str">
        <f t="shared" si="8"/>
        <v xml:space="preserve">Gearbox Oil </v>
      </c>
      <c r="M25" t="str">
        <f t="shared" si="6"/>
        <v>Temperature Transmitter</v>
      </c>
      <c r="N25" t="e">
        <f>VLOOKUP(J25,'[3]7265NBT-043020-241-900 C241 GA'!$E:$E,1,FALSE)</f>
        <v>#N/A</v>
      </c>
      <c r="P25">
        <f t="shared" si="1"/>
        <v>27</v>
      </c>
      <c r="Q25">
        <f t="shared" si="2"/>
        <v>12</v>
      </c>
      <c r="R25">
        <f t="shared" si="3"/>
        <v>23</v>
      </c>
    </row>
    <row r="26" spans="1:18" x14ac:dyDescent="0.25">
      <c r="A26" t="e">
        <f>IF((INSTRUMENT_LIST!#REF!)="","",(INSTRUMENT_LIST!#REF!))</f>
        <v>#REF!</v>
      </c>
      <c r="B26" t="e">
        <f>IF((INSTRUMENT_LIST!#REF!)="","",(INSTRUMENT_LIST!#REF!))</f>
        <v>#REF!</v>
      </c>
      <c r="C26" t="e">
        <f>IF((INSTRUMENT_LIST!#REF!)="","",(INSTRUMENT_LIST!#REF!))</f>
        <v>#REF!</v>
      </c>
      <c r="D26" t="e">
        <f>IF((INSTRUMENT_LIST!#REF!)="","",(INSTRUMENT_LIST!#REF!))</f>
        <v>#REF!</v>
      </c>
      <c r="E26" t="e">
        <f>IF((INSTRUMENT_LIST!#REF!)="","",(INSTRUMENT_LIST!#REF!))</f>
        <v>#REF!</v>
      </c>
      <c r="F26" t="e">
        <f>IF((INSTRUMENT_LIST!#REF!)="","",(INSTRUMENT_LIST!#REF!))</f>
        <v>#REF!</v>
      </c>
      <c r="J26" t="e">
        <f t="shared" si="4"/>
        <v>#REF!</v>
      </c>
      <c r="K26" t="e">
        <f t="shared" si="5"/>
        <v>#REF!</v>
      </c>
      <c r="L26" t="e">
        <f t="shared" si="8"/>
        <v>#REF!</v>
      </c>
      <c r="M26" t="e">
        <f t="shared" si="6"/>
        <v>#REF!</v>
      </c>
      <c r="N26" t="e">
        <f>VLOOKUP(J26,'[3]7265NBT-043020-241-900 C241 GA'!$E:$E,1,FALSE)</f>
        <v>#REF!</v>
      </c>
      <c r="P26" t="e">
        <f t="shared" si="1"/>
        <v>#REF!</v>
      </c>
      <c r="Q26" t="e">
        <f t="shared" si="2"/>
        <v>#REF!</v>
      </c>
      <c r="R26" t="e">
        <f t="shared" si="3"/>
        <v>#REF!</v>
      </c>
    </row>
    <row r="27" spans="1:18" x14ac:dyDescent="0.25">
      <c r="A27" t="e">
        <f>IF((INSTRUMENT_LIST!#REF!)="","",(INSTRUMENT_LIST!#REF!))</f>
        <v>#REF!</v>
      </c>
      <c r="B27" t="e">
        <f>IF((INSTRUMENT_LIST!#REF!)="","",(INSTRUMENT_LIST!#REF!))</f>
        <v>#REF!</v>
      </c>
      <c r="C27" t="e">
        <f>IF((INSTRUMENT_LIST!#REF!)="","",(INSTRUMENT_LIST!#REF!))</f>
        <v>#REF!</v>
      </c>
      <c r="D27" t="e">
        <f>IF((INSTRUMENT_LIST!#REF!)="","",(INSTRUMENT_LIST!#REF!))</f>
        <v>#REF!</v>
      </c>
      <c r="E27" t="e">
        <f>IF((INSTRUMENT_LIST!#REF!)="","",(INSTRUMENT_LIST!#REF!))</f>
        <v>#REF!</v>
      </c>
      <c r="F27" t="e">
        <f>IF((INSTRUMENT_LIST!#REF!)="","",(INSTRUMENT_LIST!#REF!))</f>
        <v>#REF!</v>
      </c>
      <c r="J27" t="e">
        <f t="shared" si="4"/>
        <v>#REF!</v>
      </c>
      <c r="K27" t="e">
        <f t="shared" si="5"/>
        <v>#REF!</v>
      </c>
      <c r="L27" t="e">
        <f t="shared" si="8"/>
        <v>#REF!</v>
      </c>
      <c r="M27" t="e">
        <f t="shared" si="6"/>
        <v>#REF!</v>
      </c>
      <c r="N27" t="e">
        <f>VLOOKUP(J27,'[3]7265NBT-043020-241-900 C241 GA'!$E:$E,1,FALSE)</f>
        <v>#REF!</v>
      </c>
      <c r="P27" t="e">
        <f t="shared" si="1"/>
        <v>#REF!</v>
      </c>
      <c r="Q27" t="e">
        <f t="shared" si="2"/>
        <v>#REF!</v>
      </c>
      <c r="R27" t="e">
        <f t="shared" si="3"/>
        <v>#REF!</v>
      </c>
    </row>
    <row r="28" spans="1:18" x14ac:dyDescent="0.25">
      <c r="A28" t="e">
        <f>IF((INSTRUMENT_LIST!#REF!)="","",(INSTRUMENT_LIST!#REF!))</f>
        <v>#REF!</v>
      </c>
      <c r="B28" t="e">
        <f>IF((INSTRUMENT_LIST!#REF!)="","",(INSTRUMENT_LIST!#REF!))</f>
        <v>#REF!</v>
      </c>
      <c r="C28" t="e">
        <f>IF((INSTRUMENT_LIST!#REF!)="","",(INSTRUMENT_LIST!#REF!))</f>
        <v>#REF!</v>
      </c>
      <c r="D28" t="e">
        <f>IF((INSTRUMENT_LIST!#REF!)="","",(INSTRUMENT_LIST!#REF!))</f>
        <v>#REF!</v>
      </c>
      <c r="E28" t="e">
        <f>IF((INSTRUMENT_LIST!#REF!)="","",(INSTRUMENT_LIST!#REF!))</f>
        <v>#REF!</v>
      </c>
      <c r="F28" t="e">
        <f>IF((INSTRUMENT_LIST!#REF!)="","",(INSTRUMENT_LIST!#REF!))</f>
        <v>#REF!</v>
      </c>
      <c r="J28" t="e">
        <f t="shared" si="4"/>
        <v>#REF!</v>
      </c>
      <c r="K28" t="e">
        <f t="shared" si="5"/>
        <v>#REF!</v>
      </c>
      <c r="L28" t="e">
        <f t="shared" si="8"/>
        <v>#REF!</v>
      </c>
      <c r="M28" t="e">
        <f t="shared" si="6"/>
        <v>#REF!</v>
      </c>
      <c r="N28" t="e">
        <f>VLOOKUP(J28,'[3]7265NBT-043020-241-900 C241 GA'!$E:$E,1,FALSE)</f>
        <v>#REF!</v>
      </c>
      <c r="P28" t="e">
        <f t="shared" si="1"/>
        <v>#REF!</v>
      </c>
      <c r="Q28" t="e">
        <f t="shared" si="2"/>
        <v>#REF!</v>
      </c>
      <c r="R28" t="e">
        <f t="shared" si="3"/>
        <v>#REF!</v>
      </c>
    </row>
    <row r="29" spans="1:18" x14ac:dyDescent="0.25">
      <c r="A29" t="e">
        <f>IF((INSTRUMENT_LIST!#REF!)="","",(INSTRUMENT_LIST!#REF!))</f>
        <v>#REF!</v>
      </c>
      <c r="B29" t="e">
        <f>IF((INSTRUMENT_LIST!#REF!)="","",(INSTRUMENT_LIST!#REF!))</f>
        <v>#REF!</v>
      </c>
      <c r="C29" t="e">
        <f>IF((INSTRUMENT_LIST!#REF!)="","",(INSTRUMENT_LIST!#REF!))</f>
        <v>#REF!</v>
      </c>
      <c r="D29" t="e">
        <f>IF((INSTRUMENT_LIST!#REF!)="","",(INSTRUMENT_LIST!#REF!))</f>
        <v>#REF!</v>
      </c>
      <c r="E29" t="e">
        <f>IF((INSTRUMENT_LIST!#REF!)="","",(INSTRUMENT_LIST!#REF!))</f>
        <v>#REF!</v>
      </c>
      <c r="F29" t="e">
        <f>IF((INSTRUMENT_LIST!#REF!)="","",(INSTRUMENT_LIST!#REF!))</f>
        <v>#REF!</v>
      </c>
      <c r="J29" t="e">
        <f t="shared" si="4"/>
        <v>#REF!</v>
      </c>
      <c r="K29" t="e">
        <f t="shared" si="5"/>
        <v>#REF!</v>
      </c>
      <c r="L29" t="e">
        <f t="shared" si="8"/>
        <v>#REF!</v>
      </c>
      <c r="M29" t="e">
        <f t="shared" si="6"/>
        <v>#REF!</v>
      </c>
      <c r="N29" t="e">
        <f>VLOOKUP(J29,'[3]7265NBT-043020-241-900 C241 GA'!$E:$E,1,FALSE)</f>
        <v>#REF!</v>
      </c>
      <c r="P29" t="e">
        <f t="shared" si="1"/>
        <v>#REF!</v>
      </c>
      <c r="Q29" t="e">
        <f t="shared" si="2"/>
        <v>#REF!</v>
      </c>
      <c r="R29" t="e">
        <f t="shared" si="3"/>
        <v>#REF!</v>
      </c>
    </row>
    <row r="30" spans="1:18" x14ac:dyDescent="0.25">
      <c r="A30" t="e">
        <f>IF((INSTRUMENT_LIST!#REF!)="","",(INSTRUMENT_LIST!#REF!))</f>
        <v>#REF!</v>
      </c>
      <c r="B30" t="e">
        <f>IF((INSTRUMENT_LIST!#REF!)="","",(INSTRUMENT_LIST!#REF!))</f>
        <v>#REF!</v>
      </c>
      <c r="C30" t="e">
        <f>IF((INSTRUMENT_LIST!#REF!)="","",(INSTRUMENT_LIST!#REF!))</f>
        <v>#REF!</v>
      </c>
      <c r="D30" t="e">
        <f>IF((INSTRUMENT_LIST!#REF!)="","",(INSTRUMENT_LIST!#REF!))</f>
        <v>#REF!</v>
      </c>
      <c r="E30" t="e">
        <f>IF((INSTRUMENT_LIST!#REF!)="","",(INSTRUMENT_LIST!#REF!))</f>
        <v>#REF!</v>
      </c>
      <c r="F30" t="e">
        <f>IF((INSTRUMENT_LIST!#REF!)="","",(INSTRUMENT_LIST!#REF!))</f>
        <v>#REF!</v>
      </c>
      <c r="J30" t="e">
        <f t="shared" si="4"/>
        <v>#REF!</v>
      </c>
      <c r="K30" t="e">
        <f t="shared" si="5"/>
        <v>#REF!</v>
      </c>
      <c r="L30" t="e">
        <f t="shared" si="8"/>
        <v>#REF!</v>
      </c>
      <c r="M30" t="e">
        <f t="shared" si="6"/>
        <v>#REF!</v>
      </c>
      <c r="N30" t="e">
        <f>VLOOKUP(J30,'[3]7265NBT-043020-241-900 C241 GA'!$E:$E,1,FALSE)</f>
        <v>#REF!</v>
      </c>
      <c r="P30" t="e">
        <f t="shared" si="1"/>
        <v>#REF!</v>
      </c>
      <c r="Q30" t="e">
        <f t="shared" si="2"/>
        <v>#REF!</v>
      </c>
      <c r="R30" t="e">
        <f t="shared" si="3"/>
        <v>#REF!</v>
      </c>
    </row>
    <row r="31" spans="1:18" x14ac:dyDescent="0.25">
      <c r="A31" t="e">
        <f>IF((INSTRUMENT_LIST!#REF!)="","",(INSTRUMENT_LIST!#REF!))</f>
        <v>#REF!</v>
      </c>
      <c r="B31" t="e">
        <f>IF((INSTRUMENT_LIST!#REF!)="","",(INSTRUMENT_LIST!#REF!))</f>
        <v>#REF!</v>
      </c>
      <c r="C31" t="e">
        <f>IF((INSTRUMENT_LIST!#REF!)="","",(INSTRUMENT_LIST!#REF!))</f>
        <v>#REF!</v>
      </c>
      <c r="D31" t="e">
        <f>IF((INSTRUMENT_LIST!#REF!)="","",(INSTRUMENT_LIST!#REF!))</f>
        <v>#REF!</v>
      </c>
      <c r="E31" t="e">
        <f>IF((INSTRUMENT_LIST!#REF!)="","",(INSTRUMENT_LIST!#REF!))</f>
        <v>#REF!</v>
      </c>
      <c r="F31" t="e">
        <f>IF((INSTRUMENT_LIST!#REF!)="","",(INSTRUMENT_LIST!#REF!))</f>
        <v>#REF!</v>
      </c>
      <c r="J31" t="e">
        <f t="shared" si="4"/>
        <v>#REF!</v>
      </c>
      <c r="K31" t="e">
        <f t="shared" si="5"/>
        <v>#REF!</v>
      </c>
      <c r="L31" t="e">
        <f t="shared" si="8"/>
        <v>#REF!</v>
      </c>
      <c r="M31" t="e">
        <f t="shared" si="6"/>
        <v>#REF!</v>
      </c>
      <c r="N31" t="e">
        <f>VLOOKUP(J31,'[3]7265NBT-043020-241-900 C241 GA'!$E:$E,1,FALSE)</f>
        <v>#REF!</v>
      </c>
      <c r="P31" t="e">
        <f t="shared" si="1"/>
        <v>#REF!</v>
      </c>
      <c r="Q31" t="e">
        <f t="shared" si="2"/>
        <v>#REF!</v>
      </c>
      <c r="R31" t="e">
        <f t="shared" si="3"/>
        <v>#REF!</v>
      </c>
    </row>
    <row r="32" spans="1:18" x14ac:dyDescent="0.25">
      <c r="A32" t="e">
        <f>IF((INSTRUMENT_LIST!#REF!)="","",(INSTRUMENT_LIST!#REF!))</f>
        <v>#REF!</v>
      </c>
      <c r="B32" t="e">
        <f>IF((INSTRUMENT_LIST!#REF!)="","",(INSTRUMENT_LIST!#REF!))</f>
        <v>#REF!</v>
      </c>
      <c r="C32" t="e">
        <f>IF((INSTRUMENT_LIST!#REF!)="","",(INSTRUMENT_LIST!#REF!))</f>
        <v>#REF!</v>
      </c>
      <c r="D32" t="e">
        <f>IF((INSTRUMENT_LIST!#REF!)="","",(INSTRUMENT_LIST!#REF!))</f>
        <v>#REF!</v>
      </c>
      <c r="E32" t="e">
        <f>IF((INSTRUMENT_LIST!#REF!)="","",(INSTRUMENT_LIST!#REF!))</f>
        <v>#REF!</v>
      </c>
      <c r="F32" t="e">
        <f>IF((INSTRUMENT_LIST!#REF!)="","",(INSTRUMENT_LIST!#REF!))</f>
        <v>#REF!</v>
      </c>
      <c r="J32" t="e">
        <f t="shared" si="4"/>
        <v>#REF!</v>
      </c>
      <c r="K32" t="e">
        <f t="shared" si="5"/>
        <v>#REF!</v>
      </c>
      <c r="L32" t="e">
        <f t="shared" si="8"/>
        <v>#REF!</v>
      </c>
      <c r="M32" t="e">
        <f t="shared" si="6"/>
        <v>#REF!</v>
      </c>
      <c r="N32" t="e">
        <f>VLOOKUP(J32,'[3]7265NBT-043020-241-900 C241 GA'!$E:$E,1,FALSE)</f>
        <v>#REF!</v>
      </c>
      <c r="P32" t="e">
        <f t="shared" si="1"/>
        <v>#REF!</v>
      </c>
      <c r="Q32" t="e">
        <f t="shared" si="2"/>
        <v>#REF!</v>
      </c>
      <c r="R32" t="e">
        <f t="shared" si="3"/>
        <v>#REF!</v>
      </c>
    </row>
    <row r="33" spans="1:18" x14ac:dyDescent="0.25">
      <c r="A33" t="e">
        <f>IF((INSTRUMENT_LIST!#REF!)="","",(INSTRUMENT_LIST!#REF!))</f>
        <v>#REF!</v>
      </c>
      <c r="B33" t="e">
        <f>IF((INSTRUMENT_LIST!#REF!)="","",(INSTRUMENT_LIST!#REF!))</f>
        <v>#REF!</v>
      </c>
      <c r="C33" t="e">
        <f>IF((INSTRUMENT_LIST!#REF!)="","",(INSTRUMENT_LIST!#REF!))</f>
        <v>#REF!</v>
      </c>
      <c r="D33" t="e">
        <f>IF((INSTRUMENT_LIST!#REF!)="","",(INSTRUMENT_LIST!#REF!))</f>
        <v>#REF!</v>
      </c>
      <c r="E33" t="e">
        <f>IF((INSTRUMENT_LIST!#REF!)="","",(INSTRUMENT_LIST!#REF!))</f>
        <v>#REF!</v>
      </c>
      <c r="F33" t="e">
        <f>IF((INSTRUMENT_LIST!#REF!)="","",(INSTRUMENT_LIST!#REF!))</f>
        <v>#REF!</v>
      </c>
      <c r="J33" t="e">
        <f t="shared" si="4"/>
        <v>#REF!</v>
      </c>
      <c r="K33" t="e">
        <f t="shared" si="5"/>
        <v>#REF!</v>
      </c>
      <c r="L33" t="e">
        <f t="shared" si="8"/>
        <v>#REF!</v>
      </c>
      <c r="M33" t="e">
        <f t="shared" si="6"/>
        <v>#REF!</v>
      </c>
      <c r="N33" t="e">
        <f>VLOOKUP(J33,'[3]7265NBT-043020-241-900 C241 GA'!$E:$E,1,FALSE)</f>
        <v>#REF!</v>
      </c>
      <c r="P33" t="e">
        <f t="shared" si="1"/>
        <v>#REF!</v>
      </c>
      <c r="Q33" t="e">
        <f t="shared" si="2"/>
        <v>#REF!</v>
      </c>
      <c r="R33" t="e">
        <f t="shared" si="3"/>
        <v>#REF!</v>
      </c>
    </row>
    <row r="34" spans="1:18" x14ac:dyDescent="0.25">
      <c r="A34" t="str">
        <f>IF((INSTRUMENT_LIST!L635)="","",(INSTRUMENT_LIST!L635))</f>
        <v/>
      </c>
      <c r="B34" t="str">
        <f>IF((INSTRUMENT_LIST!N635)="","",(INSTRUMENT_LIST!N635))</f>
        <v/>
      </c>
      <c r="C34" t="str">
        <f>IF((INSTRUMENT_LIST!O635)="","",(INSTRUMENT_LIST!O635))</f>
        <v>Washdown</v>
      </c>
      <c r="D34" t="str">
        <f>IF((INSTRUMENT_LIST!P635)="","",(INSTRUMENT_LIST!P635))</f>
        <v/>
      </c>
      <c r="E34" t="str">
        <f>IF((INSTRUMENT_LIST!Q635)="","",(INSTRUMENT_LIST!Q635))</f>
        <v/>
      </c>
      <c r="F34" t="str">
        <f>IF((INSTRUMENT_LIST!R635)="","",(INSTRUMENT_LIST!R635))</f>
        <v/>
      </c>
      <c r="J34" t="str">
        <f t="shared" ref="J34:J36" si="9">A34</f>
        <v/>
      </c>
      <c r="K34" t="str">
        <f t="shared" ref="K34:K36" si="10">CONCATENATE(B34,IF(B34&lt;&gt;""," ",""),C34,IF(C34&lt;&gt;""," ",""))</f>
        <v xml:space="preserve">Washdown </v>
      </c>
      <c r="L34" t="str">
        <f t="shared" ref="L34:L36" si="11">CONCATENATE(D34,IF(D34&gt;""," ",""),E34,IF(E34&lt;&gt;""," ",""))</f>
        <v/>
      </c>
      <c r="M34" t="str">
        <f t="shared" ref="M34:M36" si="12">F34</f>
        <v/>
      </c>
      <c r="N34" t="s">
        <v>446</v>
      </c>
      <c r="P34">
        <f t="shared" ref="P34:P36" si="13">IF(K34="","",LEN(K34))</f>
        <v>9</v>
      </c>
      <c r="Q34" t="str">
        <f t="shared" ref="Q34:Q36" si="14">IF(L34="","",LEN(L34))</f>
        <v/>
      </c>
      <c r="R34" t="str">
        <f t="shared" ref="R34:R36" si="15">IF(M34="","",LEN(M34))</f>
        <v/>
      </c>
    </row>
    <row r="35" spans="1:18" s="147" customFormat="1" x14ac:dyDescent="0.25">
      <c r="A35" s="147" t="e">
        <f>IF((INSTRUMENT_LIST!#REF!)="","",(INSTRUMENT_LIST!#REF!))</f>
        <v>#REF!</v>
      </c>
      <c r="B35" s="147" t="e">
        <f>IF((INSTRUMENT_LIST!#REF!)="","",(INSTRUMENT_LIST!#REF!))</f>
        <v>#REF!</v>
      </c>
      <c r="C35" s="147" t="e">
        <f>IF((INSTRUMENT_LIST!#REF!)="","",(INSTRUMENT_LIST!#REF!))</f>
        <v>#REF!</v>
      </c>
      <c r="D35" s="147" t="e">
        <f>IF((INSTRUMENT_LIST!#REF!)="","",(INSTRUMENT_LIST!#REF!))</f>
        <v>#REF!</v>
      </c>
      <c r="E35" s="147" t="e">
        <f>IF((INSTRUMENT_LIST!#REF!)="","",(INSTRUMENT_LIST!#REF!))</f>
        <v>#REF!</v>
      </c>
      <c r="F35" s="147" t="e">
        <f>IF((INSTRUMENT_LIST!#REF!)="","",(INSTRUMENT_LIST!#REF!))</f>
        <v>#REF!</v>
      </c>
      <c r="J35" s="147" t="e">
        <f t="shared" ref="J35" si="16">A35</f>
        <v>#REF!</v>
      </c>
      <c r="K35" s="147" t="e">
        <f t="shared" ref="K35" si="17">CONCATENATE(B35,IF(B35&lt;&gt;""," ",""),C35,IF(C35&lt;&gt;""," ",""))</f>
        <v>#REF!</v>
      </c>
      <c r="L35" s="147" t="e">
        <f t="shared" ref="L35" si="18">CONCATENATE(D35,IF(D35&gt;""," ",""),E35,IF(E35&lt;&gt;""," ",""))</f>
        <v>#REF!</v>
      </c>
      <c r="M35" s="147" t="e">
        <f t="shared" ref="M35" si="19">F35</f>
        <v>#REF!</v>
      </c>
      <c r="N35" s="147" t="e">
        <f>VLOOKUP(J35,'[3]7265NBT-043020-241-900 C241 GA'!$E:$E,1,FALSE)</f>
        <v>#REF!</v>
      </c>
      <c r="P35" s="147" t="e">
        <f t="shared" ref="P35" si="20">IF(K35="","",LEN(K35))</f>
        <v>#REF!</v>
      </c>
      <c r="Q35" s="147" t="e">
        <f t="shared" ref="Q35" si="21">IF(L35="","",LEN(L35))</f>
        <v>#REF!</v>
      </c>
      <c r="R35" s="147" t="e">
        <f t="shared" ref="R35" si="22">IF(M35="","",LEN(M35))</f>
        <v>#REF!</v>
      </c>
    </row>
    <row r="36" spans="1:18" s="147" customFormat="1" x14ac:dyDescent="0.25">
      <c r="A36" s="147" t="e">
        <f>IF((INSTRUMENT_LIST!#REF!)="","",(INSTRUMENT_LIST!#REF!))</f>
        <v>#REF!</v>
      </c>
      <c r="B36" s="147" t="e">
        <f>IF((INSTRUMENT_LIST!#REF!)="","",(INSTRUMENT_LIST!#REF!))</f>
        <v>#REF!</v>
      </c>
      <c r="C36" s="147" t="e">
        <f>IF((INSTRUMENT_LIST!#REF!)="","",(INSTRUMENT_LIST!#REF!))</f>
        <v>#REF!</v>
      </c>
      <c r="D36" s="147" t="e">
        <f>IF((INSTRUMENT_LIST!#REF!)="","",(INSTRUMENT_LIST!#REF!))</f>
        <v>#REF!</v>
      </c>
      <c r="E36" s="147" t="e">
        <f>IF((INSTRUMENT_LIST!#REF!)="","",(INSTRUMENT_LIST!#REF!))</f>
        <v>#REF!</v>
      </c>
      <c r="F36" s="147" t="e">
        <f>IF((INSTRUMENT_LIST!#REF!)="","",(INSTRUMENT_LIST!#REF!))</f>
        <v>#REF!</v>
      </c>
      <c r="J36" s="147" t="e">
        <f t="shared" si="9"/>
        <v>#REF!</v>
      </c>
      <c r="K36" s="147" t="e">
        <f t="shared" si="10"/>
        <v>#REF!</v>
      </c>
      <c r="L36" s="147" t="e">
        <f t="shared" si="11"/>
        <v>#REF!</v>
      </c>
      <c r="M36" s="147" t="e">
        <f t="shared" si="12"/>
        <v>#REF!</v>
      </c>
      <c r="N36" s="147" t="e">
        <f>VLOOKUP(J36,'[3]7265NBT-043020-241-900 C241 GA'!$E:$E,1,FALSE)</f>
        <v>#REF!</v>
      </c>
      <c r="P36" s="147" t="e">
        <f t="shared" si="13"/>
        <v>#REF!</v>
      </c>
      <c r="Q36" s="147" t="e">
        <f t="shared" si="14"/>
        <v>#REF!</v>
      </c>
      <c r="R36" s="147" t="e">
        <f t="shared" si="15"/>
        <v>#REF!</v>
      </c>
    </row>
    <row r="37" spans="1:18" s="147" customFormat="1" x14ac:dyDescent="0.25">
      <c r="A37" s="147" t="e">
        <f>IF((INSTRUMENT_LIST!#REF!)="","",(INSTRUMENT_LIST!#REF!))</f>
        <v>#REF!</v>
      </c>
      <c r="B37" s="147" t="e">
        <f>IF((INSTRUMENT_LIST!#REF!)="","",(INSTRUMENT_LIST!#REF!))</f>
        <v>#REF!</v>
      </c>
      <c r="C37" s="147" t="e">
        <f>IF((INSTRUMENT_LIST!#REF!)="","",(INSTRUMENT_LIST!#REF!))</f>
        <v>#REF!</v>
      </c>
      <c r="D37" s="147" t="e">
        <f>IF((INSTRUMENT_LIST!#REF!)="","",(INSTRUMENT_LIST!#REF!))</f>
        <v>#REF!</v>
      </c>
      <c r="E37" s="147" t="e">
        <f>IF((INSTRUMENT_LIST!#REF!)="","",(INSTRUMENT_LIST!#REF!))</f>
        <v>#REF!</v>
      </c>
      <c r="F37" s="147" t="e">
        <f>IF((INSTRUMENT_LIST!#REF!)="","",(INSTRUMENT_LIST!#REF!))</f>
        <v>#REF!</v>
      </c>
      <c r="J37" s="147" t="e">
        <f t="shared" ref="J37" si="23">A37</f>
        <v>#REF!</v>
      </c>
      <c r="K37" s="147" t="e">
        <f t="shared" ref="K37" si="24">CONCATENATE(B37,IF(B37&lt;&gt;""," ",""),C37,IF(C37&lt;&gt;""," ",""))</f>
        <v>#REF!</v>
      </c>
      <c r="L37" s="147" t="e">
        <f t="shared" ref="L37" si="25">CONCATENATE(D37,IF(D37&gt;""," ",""),E37,IF(E37&lt;&gt;""," ",""))</f>
        <v>#REF!</v>
      </c>
      <c r="M37" s="147" t="e">
        <f t="shared" ref="M37" si="26">F37</f>
        <v>#REF!</v>
      </c>
      <c r="N37" s="147" t="e">
        <f>VLOOKUP(J37,'[3]7265NBT-043020-241-900 C241 GA'!$E:$E,1,FALSE)</f>
        <v>#REF!</v>
      </c>
      <c r="P37" s="147" t="e">
        <f t="shared" ref="P37" si="27">IF(K37="","",LEN(K37))</f>
        <v>#REF!</v>
      </c>
      <c r="Q37" s="147" t="e">
        <f t="shared" ref="Q37" si="28">IF(L37="","",LEN(L37))</f>
        <v>#REF!</v>
      </c>
      <c r="R37" s="147" t="e">
        <f t="shared" ref="R37" si="29">IF(M37="","",LEN(M37))</f>
        <v>#REF!</v>
      </c>
    </row>
    <row r="38" spans="1:18" s="147" customFormat="1" x14ac:dyDescent="0.25">
      <c r="A38" s="147" t="e">
        <f>IF((INSTRUMENT_LIST!#REF!)="","",(INSTRUMENT_LIST!#REF!))</f>
        <v>#REF!</v>
      </c>
      <c r="B38" s="147" t="e">
        <f>IF((INSTRUMENT_LIST!#REF!)="","",(INSTRUMENT_LIST!#REF!))</f>
        <v>#REF!</v>
      </c>
      <c r="C38" s="147" t="e">
        <f>IF((INSTRUMENT_LIST!#REF!)="","",(INSTRUMENT_LIST!#REF!))</f>
        <v>#REF!</v>
      </c>
      <c r="D38" s="147" t="e">
        <f>IF((INSTRUMENT_LIST!#REF!)="","",(INSTRUMENT_LIST!#REF!))</f>
        <v>#REF!</v>
      </c>
      <c r="E38" s="147" t="e">
        <f>IF((INSTRUMENT_LIST!#REF!)="","",(INSTRUMENT_LIST!#REF!))</f>
        <v>#REF!</v>
      </c>
      <c r="F38" s="147" t="e">
        <f>IF((INSTRUMENT_LIST!#REF!)="","",(INSTRUMENT_LIST!#REF!))</f>
        <v>#REF!</v>
      </c>
      <c r="J38" s="147" t="e">
        <f t="shared" si="4"/>
        <v>#REF!</v>
      </c>
      <c r="K38" s="147" t="e">
        <f t="shared" si="5"/>
        <v>#REF!</v>
      </c>
      <c r="L38" s="147" t="e">
        <f t="shared" si="8"/>
        <v>#REF!</v>
      </c>
      <c r="M38" s="147" t="e">
        <f t="shared" si="6"/>
        <v>#REF!</v>
      </c>
      <c r="N38" s="147" t="e">
        <f>VLOOKUP(J38,'[3]7265NBT-043020-241-900 C241 GA'!$E:$E,1,FALSE)</f>
        <v>#REF!</v>
      </c>
      <c r="P38" s="147" t="e">
        <f t="shared" si="1"/>
        <v>#REF!</v>
      </c>
      <c r="Q38" s="147" t="e">
        <f t="shared" si="2"/>
        <v>#REF!</v>
      </c>
      <c r="R38" s="147" t="e">
        <f t="shared" si="3"/>
        <v>#REF!</v>
      </c>
    </row>
    <row r="39" spans="1:18" x14ac:dyDescent="0.25">
      <c r="A39" t="e">
        <f>IF((INSTRUMENT_LIST!#REF!)="","",(INSTRUMENT_LIST!#REF!))</f>
        <v>#REF!</v>
      </c>
      <c r="B39" t="e">
        <f>IF((INSTRUMENT_LIST!#REF!)="","",(INSTRUMENT_LIST!#REF!))</f>
        <v>#REF!</v>
      </c>
      <c r="C39" t="e">
        <f>IF((INSTRUMENT_LIST!#REF!)="","",(INSTRUMENT_LIST!#REF!))</f>
        <v>#REF!</v>
      </c>
      <c r="D39" t="e">
        <f>IF((INSTRUMENT_LIST!#REF!)="","",(INSTRUMENT_LIST!#REF!))</f>
        <v>#REF!</v>
      </c>
      <c r="E39" t="e">
        <f>IF((INSTRUMENT_LIST!#REF!)="","",(INSTRUMENT_LIST!#REF!))</f>
        <v>#REF!</v>
      </c>
      <c r="F39" t="e">
        <f>IF((INSTRUMENT_LIST!#REF!)="","",(INSTRUMENT_LIST!#REF!))</f>
        <v>#REF!</v>
      </c>
      <c r="J39" t="e">
        <f t="shared" si="4"/>
        <v>#REF!</v>
      </c>
      <c r="K39" t="e">
        <f t="shared" si="5"/>
        <v>#REF!</v>
      </c>
      <c r="L39" t="e">
        <f t="shared" si="8"/>
        <v>#REF!</v>
      </c>
      <c r="M39" t="e">
        <f t="shared" si="6"/>
        <v>#REF!</v>
      </c>
      <c r="N39" t="e">
        <f>VLOOKUP(J39,'[3]7265NBT-043020-241-900 C241 GA'!$E:$E,1,FALSE)</f>
        <v>#REF!</v>
      </c>
      <c r="P39" t="e">
        <f t="shared" si="1"/>
        <v>#REF!</v>
      </c>
      <c r="Q39" t="e">
        <f t="shared" si="2"/>
        <v>#REF!</v>
      </c>
      <c r="R39" t="e">
        <f t="shared" si="3"/>
        <v>#REF!</v>
      </c>
    </row>
    <row r="40" spans="1:18" x14ac:dyDescent="0.25">
      <c r="A40" t="e">
        <f>IF((INSTRUMENT_LIST!#REF!)="","",(INSTRUMENT_LIST!#REF!))</f>
        <v>#REF!</v>
      </c>
      <c r="B40" t="e">
        <f>IF((INSTRUMENT_LIST!#REF!)="","",(INSTRUMENT_LIST!#REF!))</f>
        <v>#REF!</v>
      </c>
      <c r="C40" t="e">
        <f>IF((INSTRUMENT_LIST!#REF!)="","",(INSTRUMENT_LIST!#REF!))</f>
        <v>#REF!</v>
      </c>
      <c r="D40" t="e">
        <f>IF((INSTRUMENT_LIST!#REF!)="","",(INSTRUMENT_LIST!#REF!))</f>
        <v>#REF!</v>
      </c>
      <c r="E40" t="e">
        <f>IF((INSTRUMENT_LIST!#REF!)="","",(INSTRUMENT_LIST!#REF!))</f>
        <v>#REF!</v>
      </c>
      <c r="F40" t="e">
        <f>IF((INSTRUMENT_LIST!#REF!)="","",(INSTRUMENT_LIST!#REF!))</f>
        <v>#REF!</v>
      </c>
      <c r="J40" t="e">
        <f t="shared" si="4"/>
        <v>#REF!</v>
      </c>
      <c r="K40" t="e">
        <f t="shared" si="5"/>
        <v>#REF!</v>
      </c>
      <c r="L40" t="e">
        <f t="shared" si="8"/>
        <v>#REF!</v>
      </c>
      <c r="M40" t="e">
        <f t="shared" si="6"/>
        <v>#REF!</v>
      </c>
      <c r="N40" t="e">
        <f>VLOOKUP(J40,'[3]7265NBT-043020-241-900 C241 GA'!$E:$E,1,FALSE)</f>
        <v>#REF!</v>
      </c>
      <c r="P40" t="e">
        <f t="shared" si="1"/>
        <v>#REF!</v>
      </c>
      <c r="Q40" t="e">
        <f t="shared" si="2"/>
        <v>#REF!</v>
      </c>
      <c r="R40" t="e">
        <f t="shared" si="3"/>
        <v>#REF!</v>
      </c>
    </row>
    <row r="41" spans="1:18" x14ac:dyDescent="0.25">
      <c r="A41" t="e">
        <f>IF((INSTRUMENT_LIST!#REF!)="","",(INSTRUMENT_LIST!#REF!))</f>
        <v>#REF!</v>
      </c>
      <c r="B41" t="e">
        <f>IF((INSTRUMENT_LIST!#REF!)="","",(INSTRUMENT_LIST!#REF!))</f>
        <v>#REF!</v>
      </c>
      <c r="C41" t="e">
        <f>IF((INSTRUMENT_LIST!#REF!)="","",(INSTRUMENT_LIST!#REF!))</f>
        <v>#REF!</v>
      </c>
      <c r="D41" t="e">
        <f>IF((INSTRUMENT_LIST!#REF!)="","",(INSTRUMENT_LIST!#REF!))</f>
        <v>#REF!</v>
      </c>
      <c r="E41" t="e">
        <f>IF((INSTRUMENT_LIST!#REF!)="","",(INSTRUMENT_LIST!#REF!))</f>
        <v>#REF!</v>
      </c>
      <c r="F41" t="e">
        <f>IF((INSTRUMENT_LIST!#REF!)="","",(INSTRUMENT_LIST!#REF!))</f>
        <v>#REF!</v>
      </c>
      <c r="J41" t="e">
        <f t="shared" si="4"/>
        <v>#REF!</v>
      </c>
      <c r="K41" t="e">
        <f t="shared" si="5"/>
        <v>#REF!</v>
      </c>
      <c r="L41" t="e">
        <f t="shared" si="8"/>
        <v>#REF!</v>
      </c>
      <c r="M41" t="e">
        <f t="shared" si="6"/>
        <v>#REF!</v>
      </c>
      <c r="N41" t="e">
        <f>VLOOKUP(J41,'[3]7265NBT-043020-241-900 C241 GA'!$E:$E,1,FALSE)</f>
        <v>#REF!</v>
      </c>
      <c r="P41" t="e">
        <f t="shared" si="1"/>
        <v>#REF!</v>
      </c>
      <c r="Q41" t="e">
        <f t="shared" si="2"/>
        <v>#REF!</v>
      </c>
      <c r="R41" t="e">
        <f t="shared" si="3"/>
        <v>#REF!</v>
      </c>
    </row>
    <row r="42" spans="1:18" x14ac:dyDescent="0.25">
      <c r="A42" t="e">
        <f>IF((INSTRUMENT_LIST!#REF!)="","",(INSTRUMENT_LIST!#REF!))</f>
        <v>#REF!</v>
      </c>
      <c r="B42" t="e">
        <f>IF((INSTRUMENT_LIST!#REF!)="","",(INSTRUMENT_LIST!#REF!))</f>
        <v>#REF!</v>
      </c>
      <c r="C42" t="e">
        <f>IF((INSTRUMENT_LIST!#REF!)="","",(INSTRUMENT_LIST!#REF!))</f>
        <v>#REF!</v>
      </c>
      <c r="D42" t="e">
        <f>IF((INSTRUMENT_LIST!#REF!)="","",(INSTRUMENT_LIST!#REF!))</f>
        <v>#REF!</v>
      </c>
      <c r="E42" t="e">
        <f>IF((INSTRUMENT_LIST!#REF!)="","",(INSTRUMENT_LIST!#REF!))</f>
        <v>#REF!</v>
      </c>
      <c r="F42" t="e">
        <f>IF((INSTRUMENT_LIST!#REF!)="","",(INSTRUMENT_LIST!#REF!))</f>
        <v>#REF!</v>
      </c>
      <c r="J42" t="e">
        <f t="shared" ref="J42:J73" si="30">A42</f>
        <v>#REF!</v>
      </c>
      <c r="K42" t="e">
        <f t="shared" si="5"/>
        <v>#REF!</v>
      </c>
      <c r="L42" t="e">
        <f t="shared" si="8"/>
        <v>#REF!</v>
      </c>
      <c r="M42" t="e">
        <f t="shared" si="6"/>
        <v>#REF!</v>
      </c>
      <c r="P42" t="e">
        <f t="shared" si="1"/>
        <v>#REF!</v>
      </c>
      <c r="Q42" t="e">
        <f t="shared" si="2"/>
        <v>#REF!</v>
      </c>
      <c r="R42" t="e">
        <f t="shared" si="3"/>
        <v>#REF!</v>
      </c>
    </row>
    <row r="43" spans="1:18" x14ac:dyDescent="0.25">
      <c r="A43" t="e">
        <f>IF((INSTRUMENT_LIST!#REF!)="","",(INSTRUMENT_LIST!#REF!))</f>
        <v>#REF!</v>
      </c>
      <c r="B43" t="e">
        <f>IF((INSTRUMENT_LIST!#REF!)="","",(INSTRUMENT_LIST!#REF!))</f>
        <v>#REF!</v>
      </c>
      <c r="C43" t="e">
        <f>IF((INSTRUMENT_LIST!#REF!)="","",(INSTRUMENT_LIST!#REF!))</f>
        <v>#REF!</v>
      </c>
      <c r="D43" t="e">
        <f>IF((INSTRUMENT_LIST!#REF!)="","",(INSTRUMENT_LIST!#REF!))</f>
        <v>#REF!</v>
      </c>
      <c r="E43" t="e">
        <f>IF((INSTRUMENT_LIST!#REF!)="","",(INSTRUMENT_LIST!#REF!))</f>
        <v>#REF!</v>
      </c>
      <c r="F43" t="e">
        <f>IF((INSTRUMENT_LIST!#REF!)="","",(INSTRUMENT_LIST!#REF!))</f>
        <v>#REF!</v>
      </c>
      <c r="J43" t="e">
        <f t="shared" si="30"/>
        <v>#REF!</v>
      </c>
      <c r="K43" t="e">
        <f t="shared" si="5"/>
        <v>#REF!</v>
      </c>
      <c r="L43" t="e">
        <f t="shared" si="8"/>
        <v>#REF!</v>
      </c>
      <c r="M43" t="e">
        <f t="shared" si="6"/>
        <v>#REF!</v>
      </c>
      <c r="N43" t="e">
        <f>VLOOKUP(J43,'[3]7265NBT-043020-241-900 C241 GA'!$E:$E,1,FALSE)</f>
        <v>#REF!</v>
      </c>
      <c r="P43" t="e">
        <f t="shared" si="1"/>
        <v>#REF!</v>
      </c>
      <c r="Q43" t="e">
        <f t="shared" si="2"/>
        <v>#REF!</v>
      </c>
      <c r="R43" t="e">
        <f t="shared" si="3"/>
        <v>#REF!</v>
      </c>
    </row>
    <row r="44" spans="1:18" x14ac:dyDescent="0.25">
      <c r="A44" t="e">
        <f>IF((INSTRUMENT_LIST!#REF!)="","",(INSTRUMENT_LIST!#REF!))</f>
        <v>#REF!</v>
      </c>
      <c r="B44" t="e">
        <f>IF((INSTRUMENT_LIST!#REF!)="","",(INSTRUMENT_LIST!#REF!))</f>
        <v>#REF!</v>
      </c>
      <c r="C44" t="e">
        <f>IF((INSTRUMENT_LIST!#REF!)="","",(INSTRUMENT_LIST!#REF!))</f>
        <v>#REF!</v>
      </c>
      <c r="D44" t="e">
        <f>IF((INSTRUMENT_LIST!#REF!)="","",(INSTRUMENT_LIST!#REF!))</f>
        <v>#REF!</v>
      </c>
      <c r="E44" t="e">
        <f>IF((INSTRUMENT_LIST!#REF!)="","",(INSTRUMENT_LIST!#REF!))</f>
        <v>#REF!</v>
      </c>
      <c r="F44" t="e">
        <f>IF((INSTRUMENT_LIST!#REF!)="","",(INSTRUMENT_LIST!#REF!))</f>
        <v>#REF!</v>
      </c>
      <c r="J44" t="e">
        <f t="shared" si="30"/>
        <v>#REF!</v>
      </c>
      <c r="K44" t="e">
        <f t="shared" si="5"/>
        <v>#REF!</v>
      </c>
      <c r="L44" t="e">
        <f t="shared" si="8"/>
        <v>#REF!</v>
      </c>
      <c r="M44" t="e">
        <f t="shared" si="6"/>
        <v>#REF!</v>
      </c>
      <c r="N44" t="e">
        <f>VLOOKUP(J44,'[3]7265NBT-043020-241-900 C241 GA'!$E:$E,1,FALSE)</f>
        <v>#REF!</v>
      </c>
      <c r="P44" t="e">
        <f t="shared" si="1"/>
        <v>#REF!</v>
      </c>
      <c r="Q44" t="e">
        <f t="shared" si="2"/>
        <v>#REF!</v>
      </c>
      <c r="R44" t="e">
        <f t="shared" si="3"/>
        <v>#REF!</v>
      </c>
    </row>
    <row r="45" spans="1:18" x14ac:dyDescent="0.25">
      <c r="A45" t="e">
        <f>IF((INSTRUMENT_LIST!#REF!)="","",(INSTRUMENT_LIST!#REF!))</f>
        <v>#REF!</v>
      </c>
      <c r="B45" t="e">
        <f>IF((INSTRUMENT_LIST!#REF!)="","",(INSTRUMENT_LIST!#REF!))</f>
        <v>#REF!</v>
      </c>
      <c r="C45" t="e">
        <f>IF((INSTRUMENT_LIST!#REF!)="","",(INSTRUMENT_LIST!#REF!))</f>
        <v>#REF!</v>
      </c>
      <c r="D45" t="e">
        <f>IF((INSTRUMENT_LIST!#REF!)="","",(INSTRUMENT_LIST!#REF!))</f>
        <v>#REF!</v>
      </c>
      <c r="E45" t="e">
        <f>IF((INSTRUMENT_LIST!#REF!)="","",(INSTRUMENT_LIST!#REF!))</f>
        <v>#REF!</v>
      </c>
      <c r="F45" t="e">
        <f>IF((INSTRUMENT_LIST!#REF!)="","",(INSTRUMENT_LIST!#REF!))</f>
        <v>#REF!</v>
      </c>
      <c r="J45" t="e">
        <f t="shared" si="30"/>
        <v>#REF!</v>
      </c>
      <c r="K45" t="e">
        <f t="shared" si="5"/>
        <v>#REF!</v>
      </c>
      <c r="L45" t="e">
        <f t="shared" si="8"/>
        <v>#REF!</v>
      </c>
      <c r="M45" t="e">
        <f t="shared" si="6"/>
        <v>#REF!</v>
      </c>
      <c r="P45" t="e">
        <f t="shared" si="1"/>
        <v>#REF!</v>
      </c>
      <c r="Q45" t="e">
        <f t="shared" si="2"/>
        <v>#REF!</v>
      </c>
      <c r="R45" t="e">
        <f t="shared" si="3"/>
        <v>#REF!</v>
      </c>
    </row>
    <row r="46" spans="1:18" x14ac:dyDescent="0.25">
      <c r="A46" t="e">
        <f>IF((INSTRUMENT_LIST!#REF!)="","",(INSTRUMENT_LIST!#REF!))</f>
        <v>#REF!</v>
      </c>
      <c r="B46" t="e">
        <f>IF((INSTRUMENT_LIST!#REF!)="","",(INSTRUMENT_LIST!#REF!))</f>
        <v>#REF!</v>
      </c>
      <c r="C46" t="e">
        <f>IF((INSTRUMENT_LIST!#REF!)="","",(INSTRUMENT_LIST!#REF!))</f>
        <v>#REF!</v>
      </c>
      <c r="D46" t="e">
        <f>IF((INSTRUMENT_LIST!#REF!)="","",(INSTRUMENT_LIST!#REF!))</f>
        <v>#REF!</v>
      </c>
      <c r="E46" t="e">
        <f>IF((INSTRUMENT_LIST!#REF!)="","",(INSTRUMENT_LIST!#REF!))</f>
        <v>#REF!</v>
      </c>
      <c r="F46" t="e">
        <f>IF((INSTRUMENT_LIST!#REF!)="","",(INSTRUMENT_LIST!#REF!))</f>
        <v>#REF!</v>
      </c>
      <c r="J46" t="e">
        <f t="shared" si="30"/>
        <v>#REF!</v>
      </c>
      <c r="K46" t="e">
        <f t="shared" si="5"/>
        <v>#REF!</v>
      </c>
      <c r="L46" t="e">
        <f t="shared" si="8"/>
        <v>#REF!</v>
      </c>
      <c r="M46" t="e">
        <f t="shared" si="6"/>
        <v>#REF!</v>
      </c>
      <c r="N46" t="e">
        <f>VLOOKUP(J46,'[3]7265NBT-043020-241-900 C241 GA'!$E:$E,1,FALSE)</f>
        <v>#REF!</v>
      </c>
      <c r="P46" t="e">
        <f t="shared" si="1"/>
        <v>#REF!</v>
      </c>
      <c r="Q46" t="e">
        <f t="shared" si="2"/>
        <v>#REF!</v>
      </c>
      <c r="R46" t="e">
        <f t="shared" si="3"/>
        <v>#REF!</v>
      </c>
    </row>
    <row r="47" spans="1:18" x14ac:dyDescent="0.25">
      <c r="A47" t="e">
        <f>IF((INSTRUMENT_LIST!#REF!)="","",(INSTRUMENT_LIST!#REF!))</f>
        <v>#REF!</v>
      </c>
      <c r="B47" t="e">
        <f>IF((INSTRUMENT_LIST!#REF!)="","",(INSTRUMENT_LIST!#REF!))</f>
        <v>#REF!</v>
      </c>
      <c r="C47" t="e">
        <f>IF((INSTRUMENT_LIST!#REF!)="","",(INSTRUMENT_LIST!#REF!))</f>
        <v>#REF!</v>
      </c>
      <c r="D47" t="e">
        <f>IF((INSTRUMENT_LIST!#REF!)="","",(INSTRUMENT_LIST!#REF!))</f>
        <v>#REF!</v>
      </c>
      <c r="E47" t="e">
        <f>IF((INSTRUMENT_LIST!#REF!)="","",(INSTRUMENT_LIST!#REF!))</f>
        <v>#REF!</v>
      </c>
      <c r="F47" t="e">
        <f>IF((INSTRUMENT_LIST!#REF!)="","",(INSTRUMENT_LIST!#REF!))</f>
        <v>#REF!</v>
      </c>
      <c r="J47" t="e">
        <f t="shared" si="30"/>
        <v>#REF!</v>
      </c>
      <c r="K47" t="e">
        <f t="shared" si="5"/>
        <v>#REF!</v>
      </c>
      <c r="L47" t="e">
        <f t="shared" si="8"/>
        <v>#REF!</v>
      </c>
      <c r="M47" t="e">
        <f t="shared" si="6"/>
        <v>#REF!</v>
      </c>
      <c r="N47" t="e">
        <f>VLOOKUP(J47,'[3]7265NBT-043020-241-900 C241 GA'!$E:$E,1,FALSE)</f>
        <v>#REF!</v>
      </c>
      <c r="P47" t="e">
        <f t="shared" si="1"/>
        <v>#REF!</v>
      </c>
      <c r="Q47" t="e">
        <f t="shared" si="2"/>
        <v>#REF!</v>
      </c>
      <c r="R47" t="e">
        <f t="shared" si="3"/>
        <v>#REF!</v>
      </c>
    </row>
    <row r="48" spans="1:18" x14ac:dyDescent="0.25">
      <c r="A48" t="e">
        <f>IF((INSTRUMENT_LIST!#REF!)="","",(INSTRUMENT_LIST!#REF!))</f>
        <v>#REF!</v>
      </c>
      <c r="B48" t="e">
        <f>IF((INSTRUMENT_LIST!#REF!)="","",(INSTRUMENT_LIST!#REF!))</f>
        <v>#REF!</v>
      </c>
      <c r="C48" t="e">
        <f>IF((INSTRUMENT_LIST!#REF!)="","",(INSTRUMENT_LIST!#REF!))</f>
        <v>#REF!</v>
      </c>
      <c r="D48" t="e">
        <f>IF((INSTRUMENT_LIST!#REF!)="","",(INSTRUMENT_LIST!#REF!))</f>
        <v>#REF!</v>
      </c>
      <c r="E48" t="e">
        <f>IF((INSTRUMENT_LIST!#REF!)="","",(INSTRUMENT_LIST!#REF!))</f>
        <v>#REF!</v>
      </c>
      <c r="F48" t="e">
        <f>IF((INSTRUMENT_LIST!#REF!)="","",(INSTRUMENT_LIST!#REF!))</f>
        <v>#REF!</v>
      </c>
      <c r="J48" t="e">
        <f t="shared" si="30"/>
        <v>#REF!</v>
      </c>
      <c r="K48" t="e">
        <f t="shared" si="5"/>
        <v>#REF!</v>
      </c>
      <c r="L48" t="e">
        <f t="shared" si="8"/>
        <v>#REF!</v>
      </c>
      <c r="M48" t="e">
        <f t="shared" si="6"/>
        <v>#REF!</v>
      </c>
      <c r="N48" t="e">
        <f>VLOOKUP(J48,'[3]7265NBT-043020-241-900 C241 GA'!$E:$E,1,FALSE)</f>
        <v>#REF!</v>
      </c>
      <c r="P48" t="e">
        <f t="shared" si="1"/>
        <v>#REF!</v>
      </c>
      <c r="Q48" t="e">
        <f t="shared" si="2"/>
        <v>#REF!</v>
      </c>
      <c r="R48" t="e">
        <f t="shared" si="3"/>
        <v>#REF!</v>
      </c>
    </row>
    <row r="49" spans="1:18" x14ac:dyDescent="0.25">
      <c r="A49" t="e">
        <f>IF((INSTRUMENT_LIST!#REF!)="","",(INSTRUMENT_LIST!#REF!))</f>
        <v>#REF!</v>
      </c>
      <c r="B49" t="e">
        <f>IF((INSTRUMENT_LIST!#REF!)="","",(INSTRUMENT_LIST!#REF!))</f>
        <v>#REF!</v>
      </c>
      <c r="C49" t="e">
        <f>IF((INSTRUMENT_LIST!#REF!)="","",(INSTRUMENT_LIST!#REF!))</f>
        <v>#REF!</v>
      </c>
      <c r="D49" t="e">
        <f>IF((INSTRUMENT_LIST!#REF!)="","",(INSTRUMENT_LIST!#REF!))</f>
        <v>#REF!</v>
      </c>
      <c r="E49" t="e">
        <f>IF((INSTRUMENT_LIST!#REF!)="","",(INSTRUMENT_LIST!#REF!))</f>
        <v>#REF!</v>
      </c>
      <c r="F49" t="e">
        <f>IF((INSTRUMENT_LIST!#REF!)="","",(INSTRUMENT_LIST!#REF!))</f>
        <v>#REF!</v>
      </c>
      <c r="J49" t="e">
        <f t="shared" si="30"/>
        <v>#REF!</v>
      </c>
      <c r="K49" t="e">
        <f t="shared" si="5"/>
        <v>#REF!</v>
      </c>
      <c r="L49" t="e">
        <f t="shared" si="8"/>
        <v>#REF!</v>
      </c>
      <c r="M49" t="e">
        <f t="shared" si="6"/>
        <v>#REF!</v>
      </c>
      <c r="N49" t="e">
        <f>VLOOKUP(J49,'[3]7265NBT-043020-241-900 C241 GA'!$E:$E,1,FALSE)</f>
        <v>#REF!</v>
      </c>
      <c r="P49" t="e">
        <f t="shared" si="1"/>
        <v>#REF!</v>
      </c>
      <c r="Q49" t="e">
        <f t="shared" si="2"/>
        <v>#REF!</v>
      </c>
      <c r="R49" t="e">
        <f t="shared" si="3"/>
        <v>#REF!</v>
      </c>
    </row>
    <row r="50" spans="1:18" x14ac:dyDescent="0.25">
      <c r="A50" t="e">
        <f>IF((INSTRUMENT_LIST!#REF!)="","",(INSTRUMENT_LIST!#REF!))</f>
        <v>#REF!</v>
      </c>
      <c r="B50" t="e">
        <f>IF((INSTRUMENT_LIST!#REF!)="","",(INSTRUMENT_LIST!#REF!))</f>
        <v>#REF!</v>
      </c>
      <c r="C50" t="e">
        <f>IF((INSTRUMENT_LIST!#REF!)="","",(INSTRUMENT_LIST!#REF!))</f>
        <v>#REF!</v>
      </c>
      <c r="D50" t="e">
        <f>IF((INSTRUMENT_LIST!#REF!)="","",(INSTRUMENT_LIST!#REF!))</f>
        <v>#REF!</v>
      </c>
      <c r="E50" t="e">
        <f>IF((INSTRUMENT_LIST!#REF!)="","",(INSTRUMENT_LIST!#REF!))</f>
        <v>#REF!</v>
      </c>
      <c r="F50" t="e">
        <f>IF((INSTRUMENT_LIST!#REF!)="","",(INSTRUMENT_LIST!#REF!))</f>
        <v>#REF!</v>
      </c>
      <c r="J50" t="e">
        <f t="shared" si="30"/>
        <v>#REF!</v>
      </c>
      <c r="K50" t="e">
        <f t="shared" si="5"/>
        <v>#REF!</v>
      </c>
      <c r="L50" t="e">
        <f t="shared" si="8"/>
        <v>#REF!</v>
      </c>
      <c r="M50" t="e">
        <f t="shared" si="6"/>
        <v>#REF!</v>
      </c>
      <c r="N50" t="e">
        <f>VLOOKUP(J50,'[3]7265NBT-043020-241-900 C241 GA'!$E:$E,1,FALSE)</f>
        <v>#REF!</v>
      </c>
      <c r="P50" t="e">
        <f t="shared" si="1"/>
        <v>#REF!</v>
      </c>
      <c r="Q50" t="e">
        <f t="shared" si="2"/>
        <v>#REF!</v>
      </c>
      <c r="R50" t="e">
        <f t="shared" si="3"/>
        <v>#REF!</v>
      </c>
    </row>
    <row r="51" spans="1:18" x14ac:dyDescent="0.25">
      <c r="A51" t="e">
        <f>IF((INSTRUMENT_LIST!#REF!)="","",(INSTRUMENT_LIST!#REF!))</f>
        <v>#REF!</v>
      </c>
      <c r="B51" t="e">
        <f>IF((INSTRUMENT_LIST!#REF!)="","",(INSTRUMENT_LIST!#REF!))</f>
        <v>#REF!</v>
      </c>
      <c r="C51" t="e">
        <f>IF((INSTRUMENT_LIST!#REF!)="","",(INSTRUMENT_LIST!#REF!))</f>
        <v>#REF!</v>
      </c>
      <c r="D51" t="e">
        <f>IF((INSTRUMENT_LIST!#REF!)="","",(INSTRUMENT_LIST!#REF!))</f>
        <v>#REF!</v>
      </c>
      <c r="E51" t="e">
        <f>IF((INSTRUMENT_LIST!#REF!)="","",(INSTRUMENT_LIST!#REF!))</f>
        <v>#REF!</v>
      </c>
      <c r="F51" t="e">
        <f>IF((INSTRUMENT_LIST!#REF!)="","",(INSTRUMENT_LIST!#REF!))</f>
        <v>#REF!</v>
      </c>
      <c r="J51" t="e">
        <f t="shared" si="30"/>
        <v>#REF!</v>
      </c>
      <c r="K51" t="e">
        <f t="shared" si="5"/>
        <v>#REF!</v>
      </c>
      <c r="L51" t="e">
        <f t="shared" si="8"/>
        <v>#REF!</v>
      </c>
      <c r="M51" t="e">
        <f t="shared" si="6"/>
        <v>#REF!</v>
      </c>
      <c r="N51" t="e">
        <f>VLOOKUP(J51,'[3]7265NBT-043020-241-900 C241 GA'!$E:$E,1,FALSE)</f>
        <v>#REF!</v>
      </c>
      <c r="P51" t="e">
        <f t="shared" si="1"/>
        <v>#REF!</v>
      </c>
      <c r="Q51" t="e">
        <f t="shared" si="2"/>
        <v>#REF!</v>
      </c>
      <c r="R51" t="e">
        <f t="shared" si="3"/>
        <v>#REF!</v>
      </c>
    </row>
    <row r="52" spans="1:18" x14ac:dyDescent="0.25">
      <c r="A52" t="e">
        <f>IF((INSTRUMENT_LIST!#REF!)="","",(INSTRUMENT_LIST!#REF!))</f>
        <v>#REF!</v>
      </c>
      <c r="B52" t="e">
        <f>IF((INSTRUMENT_LIST!#REF!)="","",(INSTRUMENT_LIST!#REF!))</f>
        <v>#REF!</v>
      </c>
      <c r="C52" t="e">
        <f>IF((INSTRUMENT_LIST!#REF!)="","",(INSTRUMENT_LIST!#REF!))</f>
        <v>#REF!</v>
      </c>
      <c r="D52" t="e">
        <f>IF((INSTRUMENT_LIST!#REF!)="","",(INSTRUMENT_LIST!#REF!))</f>
        <v>#REF!</v>
      </c>
      <c r="E52" t="e">
        <f>IF((INSTRUMENT_LIST!#REF!)="","",(INSTRUMENT_LIST!#REF!))</f>
        <v>#REF!</v>
      </c>
      <c r="F52" t="e">
        <f>IF((INSTRUMENT_LIST!#REF!)="","",(INSTRUMENT_LIST!#REF!))</f>
        <v>#REF!</v>
      </c>
      <c r="J52" t="e">
        <f t="shared" si="30"/>
        <v>#REF!</v>
      </c>
      <c r="K52" t="e">
        <f t="shared" si="5"/>
        <v>#REF!</v>
      </c>
      <c r="L52" t="e">
        <f t="shared" si="8"/>
        <v>#REF!</v>
      </c>
      <c r="M52" t="e">
        <f t="shared" si="6"/>
        <v>#REF!</v>
      </c>
      <c r="N52" t="e">
        <f>VLOOKUP(J52,'[3]7265NBT-043020-241-900 C241 GA'!$E:$E,1,FALSE)</f>
        <v>#REF!</v>
      </c>
      <c r="P52" t="e">
        <f t="shared" si="1"/>
        <v>#REF!</v>
      </c>
      <c r="Q52" t="e">
        <f t="shared" si="2"/>
        <v>#REF!</v>
      </c>
      <c r="R52" t="e">
        <f t="shared" si="3"/>
        <v>#REF!</v>
      </c>
    </row>
    <row r="53" spans="1:18" x14ac:dyDescent="0.25">
      <c r="A53" t="e">
        <f>IF((INSTRUMENT_LIST!#REF!)="","",(INSTRUMENT_LIST!#REF!))</f>
        <v>#REF!</v>
      </c>
      <c r="B53" t="e">
        <f>IF((INSTRUMENT_LIST!#REF!)="","",(INSTRUMENT_LIST!#REF!))</f>
        <v>#REF!</v>
      </c>
      <c r="C53" t="e">
        <f>IF((INSTRUMENT_LIST!#REF!)="","",(INSTRUMENT_LIST!#REF!))</f>
        <v>#REF!</v>
      </c>
      <c r="D53" t="e">
        <f>IF((INSTRUMENT_LIST!#REF!)="","",(INSTRUMENT_LIST!#REF!))</f>
        <v>#REF!</v>
      </c>
      <c r="E53" t="e">
        <f>IF((INSTRUMENT_LIST!#REF!)="","",(INSTRUMENT_LIST!#REF!))</f>
        <v>#REF!</v>
      </c>
      <c r="F53" t="e">
        <f>IF((INSTRUMENT_LIST!#REF!)="","",(INSTRUMENT_LIST!#REF!))</f>
        <v>#REF!</v>
      </c>
      <c r="J53" t="e">
        <f t="shared" si="30"/>
        <v>#REF!</v>
      </c>
      <c r="K53" t="e">
        <f t="shared" si="5"/>
        <v>#REF!</v>
      </c>
      <c r="L53" t="e">
        <f t="shared" si="8"/>
        <v>#REF!</v>
      </c>
      <c r="M53" t="e">
        <f t="shared" si="6"/>
        <v>#REF!</v>
      </c>
      <c r="N53" t="e">
        <f>VLOOKUP(J53,'[3]7265NBT-043020-241-900 C241 GA'!$E:$E,1,FALSE)</f>
        <v>#REF!</v>
      </c>
      <c r="P53" t="e">
        <f t="shared" si="1"/>
        <v>#REF!</v>
      </c>
      <c r="Q53" t="e">
        <f t="shared" si="2"/>
        <v>#REF!</v>
      </c>
      <c r="R53" t="e">
        <f t="shared" si="3"/>
        <v>#REF!</v>
      </c>
    </row>
    <row r="54" spans="1:18" x14ac:dyDescent="0.25">
      <c r="A54" t="e">
        <f>IF((INSTRUMENT_LIST!#REF!)="","",(INSTRUMENT_LIST!#REF!))</f>
        <v>#REF!</v>
      </c>
      <c r="B54" t="e">
        <f>IF((INSTRUMENT_LIST!#REF!)="","",(INSTRUMENT_LIST!#REF!))</f>
        <v>#REF!</v>
      </c>
      <c r="C54" t="e">
        <f>IF((INSTRUMENT_LIST!#REF!)="","",(INSTRUMENT_LIST!#REF!))</f>
        <v>#REF!</v>
      </c>
      <c r="D54" t="e">
        <f>IF((INSTRUMENT_LIST!#REF!)="","",(INSTRUMENT_LIST!#REF!))</f>
        <v>#REF!</v>
      </c>
      <c r="E54" t="e">
        <f>IF((INSTRUMENT_LIST!#REF!)="","",(INSTRUMENT_LIST!#REF!))</f>
        <v>#REF!</v>
      </c>
      <c r="F54" t="e">
        <f>IF((INSTRUMENT_LIST!#REF!)="","",(INSTRUMENT_LIST!#REF!))</f>
        <v>#REF!</v>
      </c>
      <c r="J54" t="e">
        <f t="shared" si="30"/>
        <v>#REF!</v>
      </c>
      <c r="K54" t="e">
        <f t="shared" si="5"/>
        <v>#REF!</v>
      </c>
      <c r="L54" t="e">
        <f t="shared" si="8"/>
        <v>#REF!</v>
      </c>
      <c r="M54" t="e">
        <f t="shared" si="6"/>
        <v>#REF!</v>
      </c>
      <c r="N54" t="e">
        <f>VLOOKUP(J54,'[3]7265NBT-043020-241-900 C241 GA'!$E:$E,1,FALSE)</f>
        <v>#REF!</v>
      </c>
      <c r="P54" t="e">
        <f t="shared" si="1"/>
        <v>#REF!</v>
      </c>
      <c r="Q54" t="e">
        <f t="shared" si="2"/>
        <v>#REF!</v>
      </c>
      <c r="R54" t="e">
        <f t="shared" si="3"/>
        <v>#REF!</v>
      </c>
    </row>
    <row r="55" spans="1:18" x14ac:dyDescent="0.25">
      <c r="A55" t="e">
        <f>IF((INSTRUMENT_LIST!#REF!)="","",(INSTRUMENT_LIST!#REF!))</f>
        <v>#REF!</v>
      </c>
      <c r="B55" t="e">
        <f>IF((INSTRUMENT_LIST!#REF!)="","",(INSTRUMENT_LIST!#REF!))</f>
        <v>#REF!</v>
      </c>
      <c r="C55" t="e">
        <f>IF((INSTRUMENT_LIST!#REF!)="","",(INSTRUMENT_LIST!#REF!))</f>
        <v>#REF!</v>
      </c>
      <c r="D55" t="e">
        <f>IF((INSTRUMENT_LIST!#REF!)="","",(INSTRUMENT_LIST!#REF!))</f>
        <v>#REF!</v>
      </c>
      <c r="E55" t="e">
        <f>IF((INSTRUMENT_LIST!#REF!)="","",(INSTRUMENT_LIST!#REF!))</f>
        <v>#REF!</v>
      </c>
      <c r="F55" t="e">
        <f>IF((INSTRUMENT_LIST!#REF!)="","",(INSTRUMENT_LIST!#REF!))</f>
        <v>#REF!</v>
      </c>
      <c r="J55" t="e">
        <f t="shared" si="30"/>
        <v>#REF!</v>
      </c>
      <c r="K55" t="e">
        <f t="shared" si="5"/>
        <v>#REF!</v>
      </c>
      <c r="L55" t="e">
        <f t="shared" si="8"/>
        <v>#REF!</v>
      </c>
      <c r="M55" t="e">
        <f t="shared" si="6"/>
        <v>#REF!</v>
      </c>
      <c r="N55" t="e">
        <f>VLOOKUP(J55,'[3]7265NBT-043020-241-900 C241 GA'!$E:$E,1,FALSE)</f>
        <v>#REF!</v>
      </c>
      <c r="P55" t="e">
        <f t="shared" si="1"/>
        <v>#REF!</v>
      </c>
      <c r="Q55" t="e">
        <f t="shared" si="2"/>
        <v>#REF!</v>
      </c>
      <c r="R55" t="e">
        <f t="shared" si="3"/>
        <v>#REF!</v>
      </c>
    </row>
    <row r="56" spans="1:18" x14ac:dyDescent="0.25">
      <c r="A56" t="e">
        <f>IF((INSTRUMENT_LIST!#REF!)="","",(INSTRUMENT_LIST!#REF!))</f>
        <v>#REF!</v>
      </c>
      <c r="B56" t="e">
        <f>IF((INSTRUMENT_LIST!#REF!)="","",(INSTRUMENT_LIST!#REF!))</f>
        <v>#REF!</v>
      </c>
      <c r="C56" t="e">
        <f>IF((INSTRUMENT_LIST!#REF!)="","",(INSTRUMENT_LIST!#REF!))</f>
        <v>#REF!</v>
      </c>
      <c r="D56" t="e">
        <f>IF((INSTRUMENT_LIST!#REF!)="","",(INSTRUMENT_LIST!#REF!))</f>
        <v>#REF!</v>
      </c>
      <c r="E56" t="e">
        <f>IF((INSTRUMENT_LIST!#REF!)="","",(INSTRUMENT_LIST!#REF!))</f>
        <v>#REF!</v>
      </c>
      <c r="F56" t="e">
        <f>IF((INSTRUMENT_LIST!#REF!)="","",(INSTRUMENT_LIST!#REF!))</f>
        <v>#REF!</v>
      </c>
      <c r="J56" t="e">
        <f t="shared" si="30"/>
        <v>#REF!</v>
      </c>
      <c r="K56" t="e">
        <f t="shared" si="5"/>
        <v>#REF!</v>
      </c>
      <c r="L56" t="e">
        <f t="shared" si="8"/>
        <v>#REF!</v>
      </c>
      <c r="M56" t="e">
        <f t="shared" si="6"/>
        <v>#REF!</v>
      </c>
      <c r="N56" t="e">
        <f>VLOOKUP(J56,'[3]7265NBT-043020-241-900 C241 GA'!$E:$E,1,FALSE)</f>
        <v>#REF!</v>
      </c>
      <c r="P56" t="e">
        <f t="shared" si="1"/>
        <v>#REF!</v>
      </c>
      <c r="Q56" t="e">
        <f t="shared" si="2"/>
        <v>#REF!</v>
      </c>
      <c r="R56" t="e">
        <f t="shared" si="3"/>
        <v>#REF!</v>
      </c>
    </row>
    <row r="57" spans="1:18" x14ac:dyDescent="0.25">
      <c r="A57" t="e">
        <f>IF((INSTRUMENT_LIST!#REF!)="","",(INSTRUMENT_LIST!#REF!))</f>
        <v>#REF!</v>
      </c>
      <c r="B57" t="e">
        <f>IF((INSTRUMENT_LIST!#REF!)="","",(INSTRUMENT_LIST!#REF!))</f>
        <v>#REF!</v>
      </c>
      <c r="C57" t="e">
        <f>IF((INSTRUMENT_LIST!#REF!)="","",(INSTRUMENT_LIST!#REF!))</f>
        <v>#REF!</v>
      </c>
      <c r="D57" t="e">
        <f>IF((INSTRUMENT_LIST!#REF!)="","",(INSTRUMENT_LIST!#REF!))</f>
        <v>#REF!</v>
      </c>
      <c r="E57" t="e">
        <f>IF((INSTRUMENT_LIST!#REF!)="","",(INSTRUMENT_LIST!#REF!))</f>
        <v>#REF!</v>
      </c>
      <c r="F57" t="e">
        <f>IF((INSTRUMENT_LIST!#REF!)="","",(INSTRUMENT_LIST!#REF!))</f>
        <v>#REF!</v>
      </c>
      <c r="J57" t="e">
        <f t="shared" si="30"/>
        <v>#REF!</v>
      </c>
      <c r="K57" t="e">
        <f t="shared" si="5"/>
        <v>#REF!</v>
      </c>
      <c r="L57" t="e">
        <f t="shared" si="8"/>
        <v>#REF!</v>
      </c>
      <c r="M57" t="e">
        <f t="shared" si="6"/>
        <v>#REF!</v>
      </c>
      <c r="N57" t="e">
        <f>VLOOKUP(J57,'[3]7265NBT-043020-241-900 C241 GA'!$E:$E,1,FALSE)</f>
        <v>#REF!</v>
      </c>
      <c r="P57" t="e">
        <f t="shared" si="1"/>
        <v>#REF!</v>
      </c>
      <c r="Q57" t="e">
        <f t="shared" si="2"/>
        <v>#REF!</v>
      </c>
      <c r="R57" t="e">
        <f t="shared" si="3"/>
        <v>#REF!</v>
      </c>
    </row>
    <row r="58" spans="1:18" x14ac:dyDescent="0.25">
      <c r="A58" t="e">
        <f>IF((INSTRUMENT_LIST!#REF!)="","",(INSTRUMENT_LIST!#REF!))</f>
        <v>#REF!</v>
      </c>
      <c r="B58" t="e">
        <f>IF((INSTRUMENT_LIST!#REF!)="","",(INSTRUMENT_LIST!#REF!))</f>
        <v>#REF!</v>
      </c>
      <c r="C58" t="e">
        <f>IF((INSTRUMENT_LIST!#REF!)="","",(INSTRUMENT_LIST!#REF!))</f>
        <v>#REF!</v>
      </c>
      <c r="D58" t="e">
        <f>IF((INSTRUMENT_LIST!#REF!)="","",(INSTRUMENT_LIST!#REF!))</f>
        <v>#REF!</v>
      </c>
      <c r="E58" t="e">
        <f>IF((INSTRUMENT_LIST!#REF!)="","",(INSTRUMENT_LIST!#REF!))</f>
        <v>#REF!</v>
      </c>
      <c r="F58" t="e">
        <f>IF((INSTRUMENT_LIST!#REF!)="","",(INSTRUMENT_LIST!#REF!))</f>
        <v>#REF!</v>
      </c>
      <c r="J58" t="e">
        <f t="shared" si="30"/>
        <v>#REF!</v>
      </c>
      <c r="K58" t="e">
        <f t="shared" si="5"/>
        <v>#REF!</v>
      </c>
      <c r="L58" t="e">
        <f t="shared" si="8"/>
        <v>#REF!</v>
      </c>
      <c r="M58" t="e">
        <f t="shared" si="6"/>
        <v>#REF!</v>
      </c>
      <c r="N58" t="e">
        <f>VLOOKUP(J58,'[3]7265NBT-043020-241-900 C241 GA'!$E:$E,1,FALSE)</f>
        <v>#REF!</v>
      </c>
      <c r="P58" t="e">
        <f t="shared" si="1"/>
        <v>#REF!</v>
      </c>
      <c r="Q58" t="e">
        <f t="shared" si="2"/>
        <v>#REF!</v>
      </c>
      <c r="R58" t="e">
        <f t="shared" si="3"/>
        <v>#REF!</v>
      </c>
    </row>
    <row r="59" spans="1:18" x14ac:dyDescent="0.25">
      <c r="A59" t="e">
        <f>IF((INSTRUMENT_LIST!#REF!)="","",(INSTRUMENT_LIST!#REF!))</f>
        <v>#REF!</v>
      </c>
      <c r="B59" t="e">
        <f>IF((INSTRUMENT_LIST!#REF!)="","",(INSTRUMENT_LIST!#REF!))</f>
        <v>#REF!</v>
      </c>
      <c r="C59" t="e">
        <f>IF((INSTRUMENT_LIST!#REF!)="","",(INSTRUMENT_LIST!#REF!))</f>
        <v>#REF!</v>
      </c>
      <c r="D59" t="e">
        <f>IF((INSTRUMENT_LIST!#REF!)="","",(INSTRUMENT_LIST!#REF!))</f>
        <v>#REF!</v>
      </c>
      <c r="E59" t="e">
        <f>IF((INSTRUMENT_LIST!#REF!)="","",(INSTRUMENT_LIST!#REF!))</f>
        <v>#REF!</v>
      </c>
      <c r="F59" t="e">
        <f>IF((INSTRUMENT_LIST!#REF!)="","",(INSTRUMENT_LIST!#REF!))</f>
        <v>#REF!</v>
      </c>
      <c r="J59" t="e">
        <f t="shared" si="30"/>
        <v>#REF!</v>
      </c>
      <c r="K59" t="e">
        <f t="shared" si="5"/>
        <v>#REF!</v>
      </c>
      <c r="L59" t="e">
        <f t="shared" si="8"/>
        <v>#REF!</v>
      </c>
      <c r="M59" t="e">
        <f t="shared" si="6"/>
        <v>#REF!</v>
      </c>
      <c r="N59" t="e">
        <f>VLOOKUP(J59,'[3]7265NBT-043020-241-900 C241 GA'!$E:$E,1,FALSE)</f>
        <v>#REF!</v>
      </c>
      <c r="P59" t="e">
        <f t="shared" si="1"/>
        <v>#REF!</v>
      </c>
      <c r="Q59" t="e">
        <f t="shared" si="2"/>
        <v>#REF!</v>
      </c>
      <c r="R59" t="e">
        <f t="shared" si="3"/>
        <v>#REF!</v>
      </c>
    </row>
    <row r="60" spans="1:18" x14ac:dyDescent="0.25">
      <c r="A60" t="e">
        <f>IF((INSTRUMENT_LIST!#REF!)="","",(INSTRUMENT_LIST!#REF!))</f>
        <v>#REF!</v>
      </c>
      <c r="B60" t="e">
        <f>IF((INSTRUMENT_LIST!#REF!)="","",(INSTRUMENT_LIST!#REF!))</f>
        <v>#REF!</v>
      </c>
      <c r="C60" t="e">
        <f>IF((INSTRUMENT_LIST!#REF!)="","",(INSTRUMENT_LIST!#REF!))</f>
        <v>#REF!</v>
      </c>
      <c r="D60" t="e">
        <f>IF((INSTRUMENT_LIST!#REF!)="","",(INSTRUMENT_LIST!#REF!))</f>
        <v>#REF!</v>
      </c>
      <c r="E60" t="e">
        <f>IF((INSTRUMENT_LIST!#REF!)="","",(INSTRUMENT_LIST!#REF!))</f>
        <v>#REF!</v>
      </c>
      <c r="F60" t="e">
        <f>IF((INSTRUMENT_LIST!#REF!)="","",(INSTRUMENT_LIST!#REF!))</f>
        <v>#REF!</v>
      </c>
      <c r="J60" t="e">
        <f t="shared" si="30"/>
        <v>#REF!</v>
      </c>
      <c r="K60" t="e">
        <f t="shared" si="5"/>
        <v>#REF!</v>
      </c>
      <c r="L60" t="e">
        <f t="shared" si="8"/>
        <v>#REF!</v>
      </c>
      <c r="M60" t="e">
        <f t="shared" si="6"/>
        <v>#REF!</v>
      </c>
      <c r="N60" t="e">
        <f>VLOOKUP(J60,'[3]7265NBT-043020-241-900 C241 GA'!$E:$E,1,FALSE)</f>
        <v>#REF!</v>
      </c>
      <c r="P60" t="e">
        <f t="shared" si="1"/>
        <v>#REF!</v>
      </c>
      <c r="Q60" t="e">
        <f t="shared" si="2"/>
        <v>#REF!</v>
      </c>
      <c r="R60" t="e">
        <f t="shared" si="3"/>
        <v>#REF!</v>
      </c>
    </row>
    <row r="61" spans="1:18" x14ac:dyDescent="0.25">
      <c r="A61" t="e">
        <f>IF((INSTRUMENT_LIST!#REF!)="","",(INSTRUMENT_LIST!#REF!))</f>
        <v>#REF!</v>
      </c>
      <c r="B61" t="e">
        <f>IF((INSTRUMENT_LIST!#REF!)="","",(INSTRUMENT_LIST!#REF!))</f>
        <v>#REF!</v>
      </c>
      <c r="C61" t="e">
        <f>IF((INSTRUMENT_LIST!#REF!)="","",(INSTRUMENT_LIST!#REF!))</f>
        <v>#REF!</v>
      </c>
      <c r="D61" t="e">
        <f>IF((INSTRUMENT_LIST!#REF!)="","",(INSTRUMENT_LIST!#REF!))</f>
        <v>#REF!</v>
      </c>
      <c r="E61" t="e">
        <f>IF((INSTRUMENT_LIST!#REF!)="","",(INSTRUMENT_LIST!#REF!))</f>
        <v>#REF!</v>
      </c>
      <c r="F61" t="e">
        <f>IF((INSTRUMENT_LIST!#REF!)="","",(INSTRUMENT_LIST!#REF!))</f>
        <v>#REF!</v>
      </c>
      <c r="J61" t="e">
        <f t="shared" si="30"/>
        <v>#REF!</v>
      </c>
      <c r="K61" t="e">
        <f t="shared" si="5"/>
        <v>#REF!</v>
      </c>
      <c r="L61" t="e">
        <f t="shared" si="8"/>
        <v>#REF!</v>
      </c>
      <c r="M61" t="e">
        <f t="shared" si="6"/>
        <v>#REF!</v>
      </c>
      <c r="P61" t="e">
        <f t="shared" si="1"/>
        <v>#REF!</v>
      </c>
      <c r="Q61" t="e">
        <f t="shared" si="2"/>
        <v>#REF!</v>
      </c>
      <c r="R61" t="e">
        <f t="shared" si="3"/>
        <v>#REF!</v>
      </c>
    </row>
    <row r="62" spans="1:18" x14ac:dyDescent="0.25">
      <c r="A62" t="e">
        <f>IF((INSTRUMENT_LIST!#REF!)="","",(INSTRUMENT_LIST!#REF!))</f>
        <v>#REF!</v>
      </c>
      <c r="B62" t="e">
        <f>IF((INSTRUMENT_LIST!#REF!)="","",(INSTRUMENT_LIST!#REF!))</f>
        <v>#REF!</v>
      </c>
      <c r="C62" t="e">
        <f>IF((INSTRUMENT_LIST!#REF!)="","",(INSTRUMENT_LIST!#REF!))</f>
        <v>#REF!</v>
      </c>
      <c r="D62" t="e">
        <f>IF((INSTRUMENT_LIST!#REF!)="","",(INSTRUMENT_LIST!#REF!))</f>
        <v>#REF!</v>
      </c>
      <c r="E62" t="e">
        <f>IF((INSTRUMENT_LIST!#REF!)="","",(INSTRUMENT_LIST!#REF!))</f>
        <v>#REF!</v>
      </c>
      <c r="F62" t="e">
        <f>IF((INSTRUMENT_LIST!#REF!)="","",(INSTRUMENT_LIST!#REF!))</f>
        <v>#REF!</v>
      </c>
      <c r="J62" t="e">
        <f t="shared" si="30"/>
        <v>#REF!</v>
      </c>
      <c r="K62" t="e">
        <f t="shared" si="5"/>
        <v>#REF!</v>
      </c>
      <c r="L62" t="e">
        <f t="shared" si="8"/>
        <v>#REF!</v>
      </c>
      <c r="M62" t="e">
        <f t="shared" si="6"/>
        <v>#REF!</v>
      </c>
      <c r="N62" t="e">
        <f>VLOOKUP(J62,'[3]7265NBT-043020-241-900 C241 GA'!$E:$E,1,FALSE)</f>
        <v>#REF!</v>
      </c>
      <c r="P62" t="e">
        <f t="shared" si="1"/>
        <v>#REF!</v>
      </c>
      <c r="Q62" t="e">
        <f t="shared" si="2"/>
        <v>#REF!</v>
      </c>
      <c r="R62" t="e">
        <f t="shared" si="3"/>
        <v>#REF!</v>
      </c>
    </row>
    <row r="63" spans="1:18" x14ac:dyDescent="0.25">
      <c r="A63" t="e">
        <f>IF((INSTRUMENT_LIST!#REF!)="","",(INSTRUMENT_LIST!#REF!))</f>
        <v>#REF!</v>
      </c>
      <c r="B63" t="e">
        <f>IF((INSTRUMENT_LIST!#REF!)="","",(INSTRUMENT_LIST!#REF!))</f>
        <v>#REF!</v>
      </c>
      <c r="C63" t="e">
        <f>IF((INSTRUMENT_LIST!#REF!)="","",(INSTRUMENT_LIST!#REF!))</f>
        <v>#REF!</v>
      </c>
      <c r="D63" t="e">
        <f>IF((INSTRUMENT_LIST!#REF!)="","",(INSTRUMENT_LIST!#REF!))</f>
        <v>#REF!</v>
      </c>
      <c r="E63" t="e">
        <f>IF((INSTRUMENT_LIST!#REF!)="","",(INSTRUMENT_LIST!#REF!))</f>
        <v>#REF!</v>
      </c>
      <c r="F63" t="e">
        <f>IF((INSTRUMENT_LIST!#REF!)="","",(INSTRUMENT_LIST!#REF!))</f>
        <v>#REF!</v>
      </c>
      <c r="J63" t="e">
        <f t="shared" si="30"/>
        <v>#REF!</v>
      </c>
      <c r="K63" t="e">
        <f t="shared" si="5"/>
        <v>#REF!</v>
      </c>
      <c r="L63" t="e">
        <f t="shared" si="8"/>
        <v>#REF!</v>
      </c>
      <c r="M63" t="e">
        <f t="shared" si="6"/>
        <v>#REF!</v>
      </c>
      <c r="N63" t="e">
        <f>VLOOKUP(J63,'[3]7265NBT-043020-241-900 C241 GA'!$E:$E,1,FALSE)</f>
        <v>#REF!</v>
      </c>
      <c r="P63" t="e">
        <f t="shared" si="1"/>
        <v>#REF!</v>
      </c>
      <c r="Q63" t="e">
        <f t="shared" si="2"/>
        <v>#REF!</v>
      </c>
      <c r="R63" t="e">
        <f t="shared" si="3"/>
        <v>#REF!</v>
      </c>
    </row>
    <row r="64" spans="1:18" x14ac:dyDescent="0.25">
      <c r="A64" t="e">
        <f>IF((INSTRUMENT_LIST!#REF!)="","",(INSTRUMENT_LIST!#REF!))</f>
        <v>#REF!</v>
      </c>
      <c r="B64" t="e">
        <f>IF((INSTRUMENT_LIST!#REF!)="","",(INSTRUMENT_LIST!#REF!))</f>
        <v>#REF!</v>
      </c>
      <c r="C64" t="e">
        <f>IF((INSTRUMENT_LIST!#REF!)="","",(INSTRUMENT_LIST!#REF!))</f>
        <v>#REF!</v>
      </c>
      <c r="D64" t="e">
        <f>IF((INSTRUMENT_LIST!#REF!)="","",(INSTRUMENT_LIST!#REF!))</f>
        <v>#REF!</v>
      </c>
      <c r="E64" t="e">
        <f>IF((INSTRUMENT_LIST!#REF!)="","",(INSTRUMENT_LIST!#REF!))</f>
        <v>#REF!</v>
      </c>
      <c r="F64" t="e">
        <f>IF((INSTRUMENT_LIST!#REF!)="","",(INSTRUMENT_LIST!#REF!))</f>
        <v>#REF!</v>
      </c>
      <c r="J64" t="e">
        <f t="shared" si="30"/>
        <v>#REF!</v>
      </c>
      <c r="K64" t="e">
        <f t="shared" si="5"/>
        <v>#REF!</v>
      </c>
      <c r="L64" t="e">
        <f t="shared" si="8"/>
        <v>#REF!</v>
      </c>
      <c r="M64" t="e">
        <f t="shared" si="6"/>
        <v>#REF!</v>
      </c>
      <c r="N64" t="e">
        <f>VLOOKUP(J64,'[3]7265NBT-043020-241-900 C241 GA'!$E:$E,1,FALSE)</f>
        <v>#REF!</v>
      </c>
      <c r="P64" t="e">
        <f t="shared" si="1"/>
        <v>#REF!</v>
      </c>
      <c r="Q64" t="e">
        <f t="shared" si="2"/>
        <v>#REF!</v>
      </c>
      <c r="R64" t="e">
        <f t="shared" si="3"/>
        <v>#REF!</v>
      </c>
    </row>
    <row r="65" spans="1:18" x14ac:dyDescent="0.25">
      <c r="A65" t="e">
        <f>IF((INSTRUMENT_LIST!#REF!)="","",(INSTRUMENT_LIST!#REF!))</f>
        <v>#REF!</v>
      </c>
      <c r="B65" t="e">
        <f>IF((INSTRUMENT_LIST!#REF!)="","",(INSTRUMENT_LIST!#REF!))</f>
        <v>#REF!</v>
      </c>
      <c r="C65" t="e">
        <f>IF((INSTRUMENT_LIST!#REF!)="","",(INSTRUMENT_LIST!#REF!))</f>
        <v>#REF!</v>
      </c>
      <c r="D65" t="e">
        <f>IF((INSTRUMENT_LIST!#REF!)="","",(INSTRUMENT_LIST!#REF!))</f>
        <v>#REF!</v>
      </c>
      <c r="E65" t="e">
        <f>IF((INSTRUMENT_LIST!#REF!)="","",(INSTRUMENT_LIST!#REF!))</f>
        <v>#REF!</v>
      </c>
      <c r="F65" t="e">
        <f>IF((INSTRUMENT_LIST!#REF!)="","",(INSTRUMENT_LIST!#REF!))</f>
        <v>#REF!</v>
      </c>
      <c r="J65" t="e">
        <f t="shared" si="30"/>
        <v>#REF!</v>
      </c>
      <c r="K65" t="e">
        <f t="shared" si="5"/>
        <v>#REF!</v>
      </c>
      <c r="L65" t="e">
        <f t="shared" si="8"/>
        <v>#REF!</v>
      </c>
      <c r="M65" t="e">
        <f t="shared" si="6"/>
        <v>#REF!</v>
      </c>
      <c r="N65" t="e">
        <f>VLOOKUP(J65,'[3]7265NBT-043020-241-900 C241 GA'!$E:$E,1,FALSE)</f>
        <v>#REF!</v>
      </c>
      <c r="P65" t="e">
        <f t="shared" si="1"/>
        <v>#REF!</v>
      </c>
      <c r="Q65" t="e">
        <f t="shared" si="2"/>
        <v>#REF!</v>
      </c>
      <c r="R65" t="e">
        <f t="shared" si="3"/>
        <v>#REF!</v>
      </c>
    </row>
    <row r="66" spans="1:18" x14ac:dyDescent="0.25">
      <c r="A66" t="e">
        <f>IF((INSTRUMENT_LIST!#REF!)="","",(INSTRUMENT_LIST!#REF!))</f>
        <v>#REF!</v>
      </c>
      <c r="B66" t="e">
        <f>IF((INSTRUMENT_LIST!#REF!)="","",(INSTRUMENT_LIST!#REF!))</f>
        <v>#REF!</v>
      </c>
      <c r="C66" t="e">
        <f>IF((INSTRUMENT_LIST!#REF!)="","",(INSTRUMENT_LIST!#REF!))</f>
        <v>#REF!</v>
      </c>
      <c r="D66" t="e">
        <f>IF((INSTRUMENT_LIST!#REF!)="","",(INSTRUMENT_LIST!#REF!))</f>
        <v>#REF!</v>
      </c>
      <c r="E66" t="e">
        <f>IF((INSTRUMENT_LIST!#REF!)="","",(INSTRUMENT_LIST!#REF!))</f>
        <v>#REF!</v>
      </c>
      <c r="F66" t="e">
        <f>IF((INSTRUMENT_LIST!#REF!)="","",(INSTRUMENT_LIST!#REF!))</f>
        <v>#REF!</v>
      </c>
      <c r="J66" t="e">
        <f t="shared" si="30"/>
        <v>#REF!</v>
      </c>
      <c r="K66" t="e">
        <f t="shared" si="5"/>
        <v>#REF!</v>
      </c>
      <c r="L66" t="e">
        <f t="shared" si="8"/>
        <v>#REF!</v>
      </c>
      <c r="M66" t="e">
        <f t="shared" si="6"/>
        <v>#REF!</v>
      </c>
      <c r="N66" t="e">
        <f>VLOOKUP(J66,'[3]7265NBT-043020-241-900 C241 GA'!$E:$E,1,FALSE)</f>
        <v>#REF!</v>
      </c>
      <c r="P66" t="e">
        <f t="shared" si="1"/>
        <v>#REF!</v>
      </c>
      <c r="Q66" t="e">
        <f t="shared" si="2"/>
        <v>#REF!</v>
      </c>
      <c r="R66" t="e">
        <f t="shared" si="3"/>
        <v>#REF!</v>
      </c>
    </row>
    <row r="67" spans="1:18" x14ac:dyDescent="0.25">
      <c r="A67" t="e">
        <f>IF((INSTRUMENT_LIST!#REF!)="","",(INSTRUMENT_LIST!#REF!))</f>
        <v>#REF!</v>
      </c>
      <c r="B67" t="e">
        <f>IF((INSTRUMENT_LIST!#REF!)="","",(INSTRUMENT_LIST!#REF!))</f>
        <v>#REF!</v>
      </c>
      <c r="C67" t="e">
        <f>IF((INSTRUMENT_LIST!#REF!)="","",(INSTRUMENT_LIST!#REF!))</f>
        <v>#REF!</v>
      </c>
      <c r="D67" t="e">
        <f>IF((INSTRUMENT_LIST!#REF!)="","",(INSTRUMENT_LIST!#REF!))</f>
        <v>#REF!</v>
      </c>
      <c r="E67" t="e">
        <f>IF((INSTRUMENT_LIST!#REF!)="","",(INSTRUMENT_LIST!#REF!))</f>
        <v>#REF!</v>
      </c>
      <c r="F67" t="e">
        <f>IF((INSTRUMENT_LIST!#REF!)="","",(INSTRUMENT_LIST!#REF!))</f>
        <v>#REF!</v>
      </c>
      <c r="J67" t="e">
        <f t="shared" si="30"/>
        <v>#REF!</v>
      </c>
      <c r="K67" t="e">
        <f t="shared" si="5"/>
        <v>#REF!</v>
      </c>
      <c r="L67" t="e">
        <f t="shared" si="8"/>
        <v>#REF!</v>
      </c>
      <c r="M67" t="e">
        <f t="shared" si="6"/>
        <v>#REF!</v>
      </c>
      <c r="N67" t="e">
        <f>VLOOKUP(J67,'[3]7265NBT-043020-241-900 C241 GA'!$E:$E,1,FALSE)</f>
        <v>#REF!</v>
      </c>
      <c r="P67" t="e">
        <f t="shared" si="1"/>
        <v>#REF!</v>
      </c>
      <c r="Q67" t="e">
        <f t="shared" si="2"/>
        <v>#REF!</v>
      </c>
      <c r="R67" t="e">
        <f t="shared" si="3"/>
        <v>#REF!</v>
      </c>
    </row>
    <row r="68" spans="1:18" x14ac:dyDescent="0.25">
      <c r="A68" t="e">
        <f>IF((INSTRUMENT_LIST!#REF!)="","",(INSTRUMENT_LIST!#REF!))</f>
        <v>#REF!</v>
      </c>
      <c r="B68" t="e">
        <f>IF((INSTRUMENT_LIST!#REF!)="","",(INSTRUMENT_LIST!#REF!))</f>
        <v>#REF!</v>
      </c>
      <c r="C68" t="e">
        <f>IF((INSTRUMENT_LIST!#REF!)="","",(INSTRUMENT_LIST!#REF!))</f>
        <v>#REF!</v>
      </c>
      <c r="D68" t="e">
        <f>IF((INSTRUMENT_LIST!#REF!)="","",(INSTRUMENT_LIST!#REF!))</f>
        <v>#REF!</v>
      </c>
      <c r="E68" t="e">
        <f>IF((INSTRUMENT_LIST!#REF!)="","",(INSTRUMENT_LIST!#REF!))</f>
        <v>#REF!</v>
      </c>
      <c r="F68" t="e">
        <f>IF((INSTRUMENT_LIST!#REF!)="","",(INSTRUMENT_LIST!#REF!))</f>
        <v>#REF!</v>
      </c>
      <c r="J68" t="e">
        <f t="shared" si="30"/>
        <v>#REF!</v>
      </c>
      <c r="K68" t="e">
        <f t="shared" si="5"/>
        <v>#REF!</v>
      </c>
      <c r="L68" t="e">
        <f t="shared" si="8"/>
        <v>#REF!</v>
      </c>
      <c r="M68" t="e">
        <f t="shared" si="6"/>
        <v>#REF!</v>
      </c>
      <c r="N68" t="e">
        <f>VLOOKUP(J68,'[3]7265NBT-043020-241-900 C241 GA'!$E:$E,1,FALSE)</f>
        <v>#REF!</v>
      </c>
      <c r="P68" t="e">
        <f t="shared" si="1"/>
        <v>#REF!</v>
      </c>
      <c r="Q68" t="e">
        <f t="shared" si="2"/>
        <v>#REF!</v>
      </c>
      <c r="R68" t="e">
        <f t="shared" si="3"/>
        <v>#REF!</v>
      </c>
    </row>
    <row r="69" spans="1:18" x14ac:dyDescent="0.25">
      <c r="A69" t="e">
        <f>IF((INSTRUMENT_LIST!#REF!)="","",(INSTRUMENT_LIST!#REF!))</f>
        <v>#REF!</v>
      </c>
      <c r="B69" t="e">
        <f>IF((INSTRUMENT_LIST!#REF!)="","",(INSTRUMENT_LIST!#REF!))</f>
        <v>#REF!</v>
      </c>
      <c r="C69" t="e">
        <f>IF((INSTRUMENT_LIST!#REF!)="","",(INSTRUMENT_LIST!#REF!))</f>
        <v>#REF!</v>
      </c>
      <c r="D69" t="e">
        <f>IF((INSTRUMENT_LIST!#REF!)="","",(INSTRUMENT_LIST!#REF!))</f>
        <v>#REF!</v>
      </c>
      <c r="E69" t="e">
        <f>IF((INSTRUMENT_LIST!#REF!)="","",(INSTRUMENT_LIST!#REF!))</f>
        <v>#REF!</v>
      </c>
      <c r="F69" t="e">
        <f>IF((INSTRUMENT_LIST!#REF!)="","",(INSTRUMENT_LIST!#REF!))</f>
        <v>#REF!</v>
      </c>
      <c r="J69" t="e">
        <f t="shared" si="30"/>
        <v>#REF!</v>
      </c>
      <c r="K69" t="e">
        <f t="shared" si="5"/>
        <v>#REF!</v>
      </c>
      <c r="L69" t="e">
        <f t="shared" si="8"/>
        <v>#REF!</v>
      </c>
      <c r="M69" t="e">
        <f t="shared" si="6"/>
        <v>#REF!</v>
      </c>
      <c r="N69" t="e">
        <f>VLOOKUP(J69,'[3]7265NBT-043020-241-900 C241 GA'!$E:$E,1,FALSE)</f>
        <v>#REF!</v>
      </c>
      <c r="P69" t="e">
        <f t="shared" si="1"/>
        <v>#REF!</v>
      </c>
      <c r="Q69" t="e">
        <f t="shared" si="2"/>
        <v>#REF!</v>
      </c>
      <c r="R69" t="e">
        <f t="shared" si="3"/>
        <v>#REF!</v>
      </c>
    </row>
    <row r="70" spans="1:18" x14ac:dyDescent="0.25">
      <c r="A70" t="e">
        <f>IF((INSTRUMENT_LIST!#REF!)="","",(INSTRUMENT_LIST!#REF!))</f>
        <v>#REF!</v>
      </c>
      <c r="B70" t="e">
        <f>IF((INSTRUMENT_LIST!#REF!)="","",(INSTRUMENT_LIST!#REF!))</f>
        <v>#REF!</v>
      </c>
      <c r="C70" t="e">
        <f>IF((INSTRUMENT_LIST!#REF!)="","",(INSTRUMENT_LIST!#REF!))</f>
        <v>#REF!</v>
      </c>
      <c r="D70" t="e">
        <f>IF((INSTRUMENT_LIST!#REF!)="","",(INSTRUMENT_LIST!#REF!))</f>
        <v>#REF!</v>
      </c>
      <c r="E70" t="e">
        <f>IF((INSTRUMENT_LIST!#REF!)="","",(INSTRUMENT_LIST!#REF!))</f>
        <v>#REF!</v>
      </c>
      <c r="F70" t="e">
        <f>IF((INSTRUMENT_LIST!#REF!)="","",(INSTRUMENT_LIST!#REF!))</f>
        <v>#REF!</v>
      </c>
      <c r="J70" t="e">
        <f t="shared" si="30"/>
        <v>#REF!</v>
      </c>
      <c r="K70" t="e">
        <f t="shared" si="5"/>
        <v>#REF!</v>
      </c>
      <c r="L70" t="e">
        <f t="shared" si="8"/>
        <v>#REF!</v>
      </c>
      <c r="M70" t="e">
        <f t="shared" si="6"/>
        <v>#REF!</v>
      </c>
      <c r="N70" t="e">
        <f>VLOOKUP(J70,'[3]7265NBT-043020-241-900 C241 GA'!$E:$E,1,FALSE)</f>
        <v>#REF!</v>
      </c>
      <c r="P70" t="e">
        <f t="shared" si="1"/>
        <v>#REF!</v>
      </c>
      <c r="Q70" t="e">
        <f t="shared" si="2"/>
        <v>#REF!</v>
      </c>
      <c r="R70" t="e">
        <f t="shared" si="3"/>
        <v>#REF!</v>
      </c>
    </row>
    <row r="71" spans="1:18" x14ac:dyDescent="0.25">
      <c r="A71" t="e">
        <f>IF((INSTRUMENT_LIST!#REF!)="","",(INSTRUMENT_LIST!#REF!))</f>
        <v>#REF!</v>
      </c>
      <c r="B71" t="e">
        <f>IF((INSTRUMENT_LIST!#REF!)="","",(INSTRUMENT_LIST!#REF!))</f>
        <v>#REF!</v>
      </c>
      <c r="C71" t="e">
        <f>IF((INSTRUMENT_LIST!#REF!)="","",(INSTRUMENT_LIST!#REF!))</f>
        <v>#REF!</v>
      </c>
      <c r="D71" t="e">
        <f>IF((INSTRUMENT_LIST!#REF!)="","",(INSTRUMENT_LIST!#REF!))</f>
        <v>#REF!</v>
      </c>
      <c r="E71" t="e">
        <f>IF((INSTRUMENT_LIST!#REF!)="","",(INSTRUMENT_LIST!#REF!))</f>
        <v>#REF!</v>
      </c>
      <c r="F71" t="e">
        <f>IF((INSTRUMENT_LIST!#REF!)="","",(INSTRUMENT_LIST!#REF!))</f>
        <v>#REF!</v>
      </c>
      <c r="J71" t="e">
        <f t="shared" si="30"/>
        <v>#REF!</v>
      </c>
      <c r="K71" t="e">
        <f t="shared" si="5"/>
        <v>#REF!</v>
      </c>
      <c r="L71" t="e">
        <f t="shared" si="8"/>
        <v>#REF!</v>
      </c>
      <c r="M71" t="e">
        <f t="shared" si="6"/>
        <v>#REF!</v>
      </c>
      <c r="N71" t="e">
        <f>VLOOKUP(J71,'[3]7265NBT-043020-241-900 C241 GA'!$E:$E,1,FALSE)</f>
        <v>#REF!</v>
      </c>
      <c r="P71" t="e">
        <f t="shared" si="1"/>
        <v>#REF!</v>
      </c>
      <c r="Q71" t="e">
        <f t="shared" si="2"/>
        <v>#REF!</v>
      </c>
      <c r="R71" t="e">
        <f t="shared" si="3"/>
        <v>#REF!</v>
      </c>
    </row>
    <row r="72" spans="1:18" x14ac:dyDescent="0.25">
      <c r="A72" t="e">
        <f>IF((INSTRUMENT_LIST!#REF!)="","",(INSTRUMENT_LIST!#REF!))</f>
        <v>#REF!</v>
      </c>
      <c r="B72" t="e">
        <f>IF((INSTRUMENT_LIST!#REF!)="","",(INSTRUMENT_LIST!#REF!))</f>
        <v>#REF!</v>
      </c>
      <c r="C72" t="e">
        <f>IF((INSTRUMENT_LIST!#REF!)="","",(INSTRUMENT_LIST!#REF!))</f>
        <v>#REF!</v>
      </c>
      <c r="D72" t="e">
        <f>IF((INSTRUMENT_LIST!#REF!)="","",(INSTRUMENT_LIST!#REF!))</f>
        <v>#REF!</v>
      </c>
      <c r="E72" t="e">
        <f>IF((INSTRUMENT_LIST!#REF!)="","",(INSTRUMENT_LIST!#REF!))</f>
        <v>#REF!</v>
      </c>
      <c r="F72" t="e">
        <f>IF((INSTRUMENT_LIST!#REF!)="","",(INSTRUMENT_LIST!#REF!))</f>
        <v>#REF!</v>
      </c>
      <c r="J72" t="e">
        <f t="shared" si="30"/>
        <v>#REF!</v>
      </c>
      <c r="K72" t="e">
        <f t="shared" si="5"/>
        <v>#REF!</v>
      </c>
      <c r="L72" t="e">
        <f t="shared" si="8"/>
        <v>#REF!</v>
      </c>
      <c r="M72" t="e">
        <f t="shared" si="6"/>
        <v>#REF!</v>
      </c>
      <c r="N72" t="e">
        <f>VLOOKUP(J72,'[3]7265NBT-043020-241-900 C241 GA'!$E:$E,1,FALSE)</f>
        <v>#REF!</v>
      </c>
      <c r="P72" t="e">
        <f t="shared" si="1"/>
        <v>#REF!</v>
      </c>
      <c r="Q72" t="e">
        <f t="shared" si="2"/>
        <v>#REF!</v>
      </c>
      <c r="R72" t="e">
        <f t="shared" si="3"/>
        <v>#REF!</v>
      </c>
    </row>
    <row r="73" spans="1:18" x14ac:dyDescent="0.25">
      <c r="A73" t="e">
        <f>IF((INSTRUMENT_LIST!#REF!)="","",(INSTRUMENT_LIST!#REF!))</f>
        <v>#REF!</v>
      </c>
      <c r="B73" t="e">
        <f>IF((INSTRUMENT_LIST!#REF!)="","",(INSTRUMENT_LIST!#REF!))</f>
        <v>#REF!</v>
      </c>
      <c r="C73" t="e">
        <f>IF((INSTRUMENT_LIST!#REF!)="","",(INSTRUMENT_LIST!#REF!))</f>
        <v>#REF!</v>
      </c>
      <c r="D73" t="e">
        <f>IF((INSTRUMENT_LIST!#REF!)="","",(INSTRUMENT_LIST!#REF!))</f>
        <v>#REF!</v>
      </c>
      <c r="E73" t="e">
        <f>IF((INSTRUMENT_LIST!#REF!)="","",(INSTRUMENT_LIST!#REF!))</f>
        <v>#REF!</v>
      </c>
      <c r="F73" t="e">
        <f>IF((INSTRUMENT_LIST!#REF!)="","",(INSTRUMENT_LIST!#REF!))</f>
        <v>#REF!</v>
      </c>
      <c r="J73" t="e">
        <f t="shared" si="30"/>
        <v>#REF!</v>
      </c>
      <c r="K73" t="e">
        <f t="shared" si="5"/>
        <v>#REF!</v>
      </c>
      <c r="L73" t="e">
        <f t="shared" si="8"/>
        <v>#REF!</v>
      </c>
      <c r="M73" t="e">
        <f t="shared" si="6"/>
        <v>#REF!</v>
      </c>
      <c r="N73" t="e">
        <f>VLOOKUP(J73,'[3]7265NBT-043020-241-900 C241 GA'!$E:$E,1,FALSE)</f>
        <v>#REF!</v>
      </c>
      <c r="P73" t="e">
        <f t="shared" ref="P73:P106" si="31">IF(K73="","",LEN(K73))</f>
        <v>#REF!</v>
      </c>
      <c r="Q73" t="e">
        <f t="shared" ref="Q73:Q106" si="32">IF(L73="","",LEN(L73))</f>
        <v>#REF!</v>
      </c>
      <c r="R73" t="e">
        <f t="shared" ref="R73:R106" si="33">IF(M73="","",LEN(M73))</f>
        <v>#REF!</v>
      </c>
    </row>
    <row r="74" spans="1:18" x14ac:dyDescent="0.25">
      <c r="A74" t="e">
        <f>IF((INSTRUMENT_LIST!#REF!)="","",(INSTRUMENT_LIST!#REF!))</f>
        <v>#REF!</v>
      </c>
      <c r="B74" t="e">
        <f>IF((INSTRUMENT_LIST!#REF!)="","",(INSTRUMENT_LIST!#REF!))</f>
        <v>#REF!</v>
      </c>
      <c r="C74" t="e">
        <f>IF((INSTRUMENT_LIST!#REF!)="","",(INSTRUMENT_LIST!#REF!))</f>
        <v>#REF!</v>
      </c>
      <c r="D74" t="e">
        <f>IF((INSTRUMENT_LIST!#REF!)="","",(INSTRUMENT_LIST!#REF!))</f>
        <v>#REF!</v>
      </c>
      <c r="E74" t="e">
        <f>IF((INSTRUMENT_LIST!#REF!)="","",(INSTRUMENT_LIST!#REF!))</f>
        <v>#REF!</v>
      </c>
      <c r="F74" t="e">
        <f>IF((INSTRUMENT_LIST!#REF!)="","",(INSTRUMENT_LIST!#REF!))</f>
        <v>#REF!</v>
      </c>
      <c r="J74" t="e">
        <f t="shared" ref="J74:J106" si="34">A74</f>
        <v>#REF!</v>
      </c>
      <c r="K74" t="e">
        <f t="shared" ref="K74:K106" si="35">CONCATENATE(B74,IF(B74&lt;&gt;""," ",""),C74,IF(C74&lt;&gt;""," ",""))</f>
        <v>#REF!</v>
      </c>
      <c r="L74" t="e">
        <f t="shared" ref="L74:L106" si="36">CONCATENATE(D74,IF(D74&gt;""," ",""),E74,IF(E74&lt;&gt;""," ",""))</f>
        <v>#REF!</v>
      </c>
      <c r="M74" t="e">
        <f t="shared" ref="M74:M106" si="37">F74</f>
        <v>#REF!</v>
      </c>
      <c r="N74" t="e">
        <f>VLOOKUP(J74,'[3]7265NBT-043020-241-900 C241 GA'!$E:$E,1,FALSE)</f>
        <v>#REF!</v>
      </c>
      <c r="P74" t="e">
        <f t="shared" si="31"/>
        <v>#REF!</v>
      </c>
      <c r="Q74" t="e">
        <f t="shared" si="32"/>
        <v>#REF!</v>
      </c>
      <c r="R74" t="e">
        <f t="shared" si="33"/>
        <v>#REF!</v>
      </c>
    </row>
    <row r="75" spans="1:18" x14ac:dyDescent="0.25">
      <c r="A75" t="e">
        <f>IF((INSTRUMENT_LIST!#REF!)="","",(INSTRUMENT_LIST!#REF!))</f>
        <v>#REF!</v>
      </c>
      <c r="B75" t="e">
        <f>IF((INSTRUMENT_LIST!#REF!)="","",(INSTRUMENT_LIST!#REF!))</f>
        <v>#REF!</v>
      </c>
      <c r="C75" t="e">
        <f>IF((INSTRUMENT_LIST!#REF!)="","",(INSTRUMENT_LIST!#REF!))</f>
        <v>#REF!</v>
      </c>
      <c r="D75" t="e">
        <f>IF((INSTRUMENT_LIST!#REF!)="","",(INSTRUMENT_LIST!#REF!))</f>
        <v>#REF!</v>
      </c>
      <c r="E75" t="e">
        <f>IF((INSTRUMENT_LIST!#REF!)="","",(INSTRUMENT_LIST!#REF!))</f>
        <v>#REF!</v>
      </c>
      <c r="F75" t="e">
        <f>IF((INSTRUMENT_LIST!#REF!)="","",(INSTRUMENT_LIST!#REF!))</f>
        <v>#REF!</v>
      </c>
      <c r="J75" t="e">
        <f t="shared" si="34"/>
        <v>#REF!</v>
      </c>
      <c r="K75" t="e">
        <f t="shared" si="35"/>
        <v>#REF!</v>
      </c>
      <c r="L75" t="e">
        <f t="shared" si="36"/>
        <v>#REF!</v>
      </c>
      <c r="M75" t="e">
        <f t="shared" si="37"/>
        <v>#REF!</v>
      </c>
      <c r="N75" t="e">
        <f>VLOOKUP(J75,'[3]7265NBT-043020-241-900 C241 GA'!$E:$E,1,FALSE)</f>
        <v>#REF!</v>
      </c>
      <c r="P75" t="e">
        <f t="shared" si="31"/>
        <v>#REF!</v>
      </c>
      <c r="Q75" t="e">
        <f t="shared" si="32"/>
        <v>#REF!</v>
      </c>
      <c r="R75" t="e">
        <f t="shared" si="33"/>
        <v>#REF!</v>
      </c>
    </row>
    <row r="76" spans="1:18" x14ac:dyDescent="0.25">
      <c r="A76" t="e">
        <f>IF((INSTRUMENT_LIST!#REF!)="","",(INSTRUMENT_LIST!#REF!))</f>
        <v>#REF!</v>
      </c>
      <c r="B76" t="e">
        <f>IF((INSTRUMENT_LIST!#REF!)="","",(INSTRUMENT_LIST!#REF!))</f>
        <v>#REF!</v>
      </c>
      <c r="C76" t="e">
        <f>IF((INSTRUMENT_LIST!#REF!)="","",(INSTRUMENT_LIST!#REF!))</f>
        <v>#REF!</v>
      </c>
      <c r="D76" t="e">
        <f>IF((INSTRUMENT_LIST!#REF!)="","",(INSTRUMENT_LIST!#REF!))</f>
        <v>#REF!</v>
      </c>
      <c r="E76" t="e">
        <f>IF((INSTRUMENT_LIST!#REF!)="","",(INSTRUMENT_LIST!#REF!))</f>
        <v>#REF!</v>
      </c>
      <c r="F76" t="e">
        <f>IF((INSTRUMENT_LIST!#REF!)="","",(INSTRUMENT_LIST!#REF!))</f>
        <v>#REF!</v>
      </c>
      <c r="J76" t="e">
        <f t="shared" si="34"/>
        <v>#REF!</v>
      </c>
      <c r="K76" t="e">
        <f t="shared" si="35"/>
        <v>#REF!</v>
      </c>
      <c r="L76" t="e">
        <f t="shared" si="36"/>
        <v>#REF!</v>
      </c>
      <c r="M76" t="e">
        <f t="shared" si="37"/>
        <v>#REF!</v>
      </c>
      <c r="N76" t="e">
        <f>VLOOKUP(J76,'[3]7265NBT-043020-241-900 C241 GA'!$E:$E,1,FALSE)</f>
        <v>#REF!</v>
      </c>
      <c r="P76" t="e">
        <f t="shared" si="31"/>
        <v>#REF!</v>
      </c>
      <c r="Q76" t="e">
        <f t="shared" si="32"/>
        <v>#REF!</v>
      </c>
      <c r="R76" t="e">
        <f t="shared" si="33"/>
        <v>#REF!</v>
      </c>
    </row>
    <row r="77" spans="1:18" x14ac:dyDescent="0.25">
      <c r="A77" t="e">
        <f>IF((INSTRUMENT_LIST!#REF!)="","",(INSTRUMENT_LIST!#REF!))</f>
        <v>#REF!</v>
      </c>
      <c r="B77" t="e">
        <f>IF((INSTRUMENT_LIST!#REF!)="","",(INSTRUMENT_LIST!#REF!))</f>
        <v>#REF!</v>
      </c>
      <c r="C77" t="e">
        <f>IF((INSTRUMENT_LIST!#REF!)="","",(INSTRUMENT_LIST!#REF!))</f>
        <v>#REF!</v>
      </c>
      <c r="D77" t="e">
        <f>IF((INSTRUMENT_LIST!#REF!)="","",(INSTRUMENT_LIST!#REF!))</f>
        <v>#REF!</v>
      </c>
      <c r="E77" t="e">
        <f>IF((INSTRUMENT_LIST!#REF!)="","",(INSTRUMENT_LIST!#REF!))</f>
        <v>#REF!</v>
      </c>
      <c r="F77" t="e">
        <f>IF((INSTRUMENT_LIST!#REF!)="","",(INSTRUMENT_LIST!#REF!))</f>
        <v>#REF!</v>
      </c>
      <c r="J77" t="e">
        <f t="shared" si="34"/>
        <v>#REF!</v>
      </c>
      <c r="K77" t="e">
        <f t="shared" si="35"/>
        <v>#REF!</v>
      </c>
      <c r="L77" t="e">
        <f t="shared" si="36"/>
        <v>#REF!</v>
      </c>
      <c r="M77" t="e">
        <f t="shared" si="37"/>
        <v>#REF!</v>
      </c>
      <c r="P77" t="e">
        <f t="shared" si="31"/>
        <v>#REF!</v>
      </c>
      <c r="Q77" t="e">
        <f t="shared" si="32"/>
        <v>#REF!</v>
      </c>
      <c r="R77" t="e">
        <f t="shared" si="33"/>
        <v>#REF!</v>
      </c>
    </row>
    <row r="78" spans="1:18" x14ac:dyDescent="0.25">
      <c r="A78" t="e">
        <f>IF((INSTRUMENT_LIST!#REF!)="","",(INSTRUMENT_LIST!#REF!))</f>
        <v>#REF!</v>
      </c>
      <c r="B78" t="e">
        <f>IF((INSTRUMENT_LIST!#REF!)="","",(INSTRUMENT_LIST!#REF!))</f>
        <v>#REF!</v>
      </c>
      <c r="C78" t="e">
        <f>IF((INSTRUMENT_LIST!#REF!)="","",(INSTRUMENT_LIST!#REF!))</f>
        <v>#REF!</v>
      </c>
      <c r="D78" t="e">
        <f>IF((INSTRUMENT_LIST!#REF!)="","",(INSTRUMENT_LIST!#REF!))</f>
        <v>#REF!</v>
      </c>
      <c r="E78" t="e">
        <f>IF((INSTRUMENT_LIST!#REF!)="","",(INSTRUMENT_LIST!#REF!))</f>
        <v>#REF!</v>
      </c>
      <c r="F78" t="e">
        <f>IF((INSTRUMENT_LIST!#REF!)="","",(INSTRUMENT_LIST!#REF!))</f>
        <v>#REF!</v>
      </c>
      <c r="J78" t="e">
        <f t="shared" si="34"/>
        <v>#REF!</v>
      </c>
      <c r="K78" t="e">
        <f t="shared" si="35"/>
        <v>#REF!</v>
      </c>
      <c r="L78" t="e">
        <f t="shared" si="36"/>
        <v>#REF!</v>
      </c>
      <c r="M78" t="e">
        <f t="shared" si="37"/>
        <v>#REF!</v>
      </c>
      <c r="N78" t="e">
        <f>VLOOKUP(J78,'[3]7265NBT-043020-241-900 C241 GA'!$E:$E,1,FALSE)</f>
        <v>#REF!</v>
      </c>
      <c r="P78" t="e">
        <f t="shared" si="31"/>
        <v>#REF!</v>
      </c>
      <c r="Q78" t="e">
        <f t="shared" si="32"/>
        <v>#REF!</v>
      </c>
      <c r="R78" t="e">
        <f t="shared" si="33"/>
        <v>#REF!</v>
      </c>
    </row>
    <row r="79" spans="1:18" x14ac:dyDescent="0.25">
      <c r="A79" t="e">
        <f>IF((INSTRUMENT_LIST!#REF!)="","",(INSTRUMENT_LIST!#REF!))</f>
        <v>#REF!</v>
      </c>
      <c r="B79" t="e">
        <f>IF((INSTRUMENT_LIST!#REF!)="","",(INSTRUMENT_LIST!#REF!))</f>
        <v>#REF!</v>
      </c>
      <c r="C79" t="e">
        <f>IF((INSTRUMENT_LIST!#REF!)="","",(INSTRUMENT_LIST!#REF!))</f>
        <v>#REF!</v>
      </c>
      <c r="D79" t="e">
        <f>IF((INSTRUMENT_LIST!#REF!)="","",(INSTRUMENT_LIST!#REF!))</f>
        <v>#REF!</v>
      </c>
      <c r="E79" t="e">
        <f>IF((INSTRUMENT_LIST!#REF!)="","",(INSTRUMENT_LIST!#REF!))</f>
        <v>#REF!</v>
      </c>
      <c r="F79" t="e">
        <f>IF((INSTRUMENT_LIST!#REF!)="","",(INSTRUMENT_LIST!#REF!))</f>
        <v>#REF!</v>
      </c>
      <c r="J79" t="e">
        <f t="shared" si="34"/>
        <v>#REF!</v>
      </c>
      <c r="K79" t="e">
        <f t="shared" si="35"/>
        <v>#REF!</v>
      </c>
      <c r="L79" t="e">
        <f t="shared" si="36"/>
        <v>#REF!</v>
      </c>
      <c r="M79" t="e">
        <f t="shared" si="37"/>
        <v>#REF!</v>
      </c>
      <c r="N79" t="e">
        <f>VLOOKUP(J79,'[3]7265NBT-043020-241-900 C241 GA'!$E:$E,1,FALSE)</f>
        <v>#REF!</v>
      </c>
      <c r="P79" t="e">
        <f t="shared" si="31"/>
        <v>#REF!</v>
      </c>
      <c r="Q79" t="e">
        <f t="shared" si="32"/>
        <v>#REF!</v>
      </c>
      <c r="R79" t="e">
        <f t="shared" si="33"/>
        <v>#REF!</v>
      </c>
    </row>
    <row r="80" spans="1:18" x14ac:dyDescent="0.25">
      <c r="A80" t="e">
        <f>IF((INSTRUMENT_LIST!#REF!)="","",(INSTRUMENT_LIST!#REF!))</f>
        <v>#REF!</v>
      </c>
      <c r="B80" t="e">
        <f>IF((INSTRUMENT_LIST!#REF!)="","",(INSTRUMENT_LIST!#REF!))</f>
        <v>#REF!</v>
      </c>
      <c r="C80" t="e">
        <f>IF((INSTRUMENT_LIST!#REF!)="","",(INSTRUMENT_LIST!#REF!))</f>
        <v>#REF!</v>
      </c>
      <c r="D80" t="e">
        <f>IF((INSTRUMENT_LIST!#REF!)="","",(INSTRUMENT_LIST!#REF!))</f>
        <v>#REF!</v>
      </c>
      <c r="E80" t="e">
        <f>IF((INSTRUMENT_LIST!#REF!)="","",(INSTRUMENT_LIST!#REF!))</f>
        <v>#REF!</v>
      </c>
      <c r="F80" t="e">
        <f>IF((INSTRUMENT_LIST!#REF!)="","",(INSTRUMENT_LIST!#REF!))</f>
        <v>#REF!</v>
      </c>
      <c r="J80" t="e">
        <f t="shared" si="34"/>
        <v>#REF!</v>
      </c>
      <c r="K80" t="e">
        <f t="shared" si="35"/>
        <v>#REF!</v>
      </c>
      <c r="L80" t="e">
        <f t="shared" si="36"/>
        <v>#REF!</v>
      </c>
      <c r="M80" t="e">
        <f t="shared" si="37"/>
        <v>#REF!</v>
      </c>
      <c r="N80" t="e">
        <f>VLOOKUP(J80,'[3]7265NBT-043020-241-900 C241 GA'!$E:$E,1,FALSE)</f>
        <v>#REF!</v>
      </c>
      <c r="P80" t="e">
        <f t="shared" si="31"/>
        <v>#REF!</v>
      </c>
      <c r="Q80" t="e">
        <f t="shared" si="32"/>
        <v>#REF!</v>
      </c>
      <c r="R80" t="e">
        <f t="shared" si="33"/>
        <v>#REF!</v>
      </c>
    </row>
    <row r="81" spans="1:18" x14ac:dyDescent="0.25">
      <c r="A81" t="e">
        <f>IF((INSTRUMENT_LIST!#REF!)="","",(INSTRUMENT_LIST!#REF!))</f>
        <v>#REF!</v>
      </c>
      <c r="B81" t="e">
        <f>IF((INSTRUMENT_LIST!#REF!)="","",(INSTRUMENT_LIST!#REF!))</f>
        <v>#REF!</v>
      </c>
      <c r="C81" t="e">
        <f>IF((INSTRUMENT_LIST!#REF!)="","",(INSTRUMENT_LIST!#REF!))</f>
        <v>#REF!</v>
      </c>
      <c r="D81" t="e">
        <f>IF((INSTRUMENT_LIST!#REF!)="","",(INSTRUMENT_LIST!#REF!))</f>
        <v>#REF!</v>
      </c>
      <c r="E81" t="e">
        <f>IF((INSTRUMENT_LIST!#REF!)="","",(INSTRUMENT_LIST!#REF!))</f>
        <v>#REF!</v>
      </c>
      <c r="F81" t="e">
        <f>IF((INSTRUMENT_LIST!#REF!)="","",(INSTRUMENT_LIST!#REF!))</f>
        <v>#REF!</v>
      </c>
      <c r="J81" t="e">
        <f t="shared" si="34"/>
        <v>#REF!</v>
      </c>
      <c r="K81" t="e">
        <f t="shared" si="35"/>
        <v>#REF!</v>
      </c>
      <c r="L81" t="e">
        <f t="shared" si="36"/>
        <v>#REF!</v>
      </c>
      <c r="M81" t="e">
        <f t="shared" si="37"/>
        <v>#REF!</v>
      </c>
      <c r="N81" t="e">
        <f>VLOOKUP(J81,'[3]7265NBT-043020-241-900 C241 GA'!$E:$E,1,FALSE)</f>
        <v>#REF!</v>
      </c>
      <c r="P81" t="e">
        <f t="shared" si="31"/>
        <v>#REF!</v>
      </c>
      <c r="Q81" t="e">
        <f t="shared" si="32"/>
        <v>#REF!</v>
      </c>
      <c r="R81" t="e">
        <f t="shared" si="33"/>
        <v>#REF!</v>
      </c>
    </row>
    <row r="82" spans="1:18" x14ac:dyDescent="0.25">
      <c r="A82" t="e">
        <f>IF((INSTRUMENT_LIST!#REF!)="","",(INSTRUMENT_LIST!#REF!))</f>
        <v>#REF!</v>
      </c>
      <c r="B82" t="e">
        <f>IF((INSTRUMENT_LIST!#REF!)="","",(INSTRUMENT_LIST!#REF!))</f>
        <v>#REF!</v>
      </c>
      <c r="C82" t="e">
        <f>IF((INSTRUMENT_LIST!#REF!)="","",(INSTRUMENT_LIST!#REF!))</f>
        <v>#REF!</v>
      </c>
      <c r="D82" t="e">
        <f>IF((INSTRUMENT_LIST!#REF!)="","",(INSTRUMENT_LIST!#REF!))</f>
        <v>#REF!</v>
      </c>
      <c r="E82" t="e">
        <f>IF((INSTRUMENT_LIST!#REF!)="","",(INSTRUMENT_LIST!#REF!))</f>
        <v>#REF!</v>
      </c>
      <c r="F82" t="e">
        <f>IF((INSTRUMENT_LIST!#REF!)="","",(INSTRUMENT_LIST!#REF!))</f>
        <v>#REF!</v>
      </c>
      <c r="J82" t="e">
        <f t="shared" si="34"/>
        <v>#REF!</v>
      </c>
      <c r="K82" t="e">
        <f t="shared" si="35"/>
        <v>#REF!</v>
      </c>
      <c r="L82" t="e">
        <f t="shared" si="36"/>
        <v>#REF!</v>
      </c>
      <c r="M82" t="e">
        <f t="shared" si="37"/>
        <v>#REF!</v>
      </c>
      <c r="N82" t="e">
        <f>VLOOKUP(J82,'[3]7265NBT-043020-241-900 C241 GA'!$E:$E,1,FALSE)</f>
        <v>#REF!</v>
      </c>
      <c r="P82" t="e">
        <f t="shared" si="31"/>
        <v>#REF!</v>
      </c>
      <c r="Q82" t="e">
        <f t="shared" si="32"/>
        <v>#REF!</v>
      </c>
      <c r="R82" t="e">
        <f t="shared" si="33"/>
        <v>#REF!</v>
      </c>
    </row>
    <row r="83" spans="1:18" x14ac:dyDescent="0.25">
      <c r="A83" t="e">
        <f>IF((INSTRUMENT_LIST!#REF!)="","",(INSTRUMENT_LIST!#REF!))</f>
        <v>#REF!</v>
      </c>
      <c r="B83" t="e">
        <f>IF((INSTRUMENT_LIST!#REF!)="","",(INSTRUMENT_LIST!#REF!))</f>
        <v>#REF!</v>
      </c>
      <c r="C83" t="e">
        <f>IF((INSTRUMENT_LIST!#REF!)="","",(INSTRUMENT_LIST!#REF!))</f>
        <v>#REF!</v>
      </c>
      <c r="D83" t="e">
        <f>IF((INSTRUMENT_LIST!#REF!)="","",(INSTRUMENT_LIST!#REF!))</f>
        <v>#REF!</v>
      </c>
      <c r="E83" t="e">
        <f>IF((INSTRUMENT_LIST!#REF!)="","",(INSTRUMENT_LIST!#REF!))</f>
        <v>#REF!</v>
      </c>
      <c r="F83" t="e">
        <f>IF((INSTRUMENT_LIST!#REF!)="","",(INSTRUMENT_LIST!#REF!))</f>
        <v>#REF!</v>
      </c>
      <c r="J83" t="e">
        <f t="shared" si="34"/>
        <v>#REF!</v>
      </c>
      <c r="K83" t="e">
        <f t="shared" si="35"/>
        <v>#REF!</v>
      </c>
      <c r="L83" t="e">
        <f t="shared" si="36"/>
        <v>#REF!</v>
      </c>
      <c r="M83" t="e">
        <f t="shared" si="37"/>
        <v>#REF!</v>
      </c>
      <c r="N83" t="e">
        <f>VLOOKUP(J83,'[3]7265NBT-043020-241-900 C241 GA'!$E:$E,1,FALSE)</f>
        <v>#REF!</v>
      </c>
      <c r="P83" t="e">
        <f t="shared" si="31"/>
        <v>#REF!</v>
      </c>
      <c r="Q83" t="e">
        <f t="shared" si="32"/>
        <v>#REF!</v>
      </c>
      <c r="R83" t="e">
        <f t="shared" si="33"/>
        <v>#REF!</v>
      </c>
    </row>
    <row r="84" spans="1:18" x14ac:dyDescent="0.25">
      <c r="A84" t="e">
        <f>IF((INSTRUMENT_LIST!#REF!)="","",(INSTRUMENT_LIST!#REF!))</f>
        <v>#REF!</v>
      </c>
      <c r="B84" t="e">
        <f>IF((INSTRUMENT_LIST!#REF!)="","",(INSTRUMENT_LIST!#REF!))</f>
        <v>#REF!</v>
      </c>
      <c r="C84" t="e">
        <f>IF((INSTRUMENT_LIST!#REF!)="","",(INSTRUMENT_LIST!#REF!))</f>
        <v>#REF!</v>
      </c>
      <c r="D84" t="e">
        <f>IF((INSTRUMENT_LIST!#REF!)="","",(INSTRUMENT_LIST!#REF!))</f>
        <v>#REF!</v>
      </c>
      <c r="E84" t="e">
        <f>IF((INSTRUMENT_LIST!#REF!)="","",(INSTRUMENT_LIST!#REF!))</f>
        <v>#REF!</v>
      </c>
      <c r="F84" t="e">
        <f>IF((INSTRUMENT_LIST!#REF!)="","",(INSTRUMENT_LIST!#REF!))</f>
        <v>#REF!</v>
      </c>
      <c r="J84" t="e">
        <f t="shared" si="34"/>
        <v>#REF!</v>
      </c>
      <c r="K84" t="e">
        <f t="shared" si="35"/>
        <v>#REF!</v>
      </c>
      <c r="L84" t="e">
        <f t="shared" si="36"/>
        <v>#REF!</v>
      </c>
      <c r="M84" t="e">
        <f t="shared" si="37"/>
        <v>#REF!</v>
      </c>
      <c r="P84" t="e">
        <f t="shared" si="31"/>
        <v>#REF!</v>
      </c>
      <c r="Q84" t="e">
        <f t="shared" si="32"/>
        <v>#REF!</v>
      </c>
      <c r="R84" t="e">
        <f t="shared" si="33"/>
        <v>#REF!</v>
      </c>
    </row>
    <row r="85" spans="1:18" x14ac:dyDescent="0.25">
      <c r="A85" t="e">
        <f>IF((INSTRUMENT_LIST!#REF!)="","",(INSTRUMENT_LIST!#REF!))</f>
        <v>#REF!</v>
      </c>
      <c r="B85" t="e">
        <f>IF((INSTRUMENT_LIST!#REF!)="","",(INSTRUMENT_LIST!#REF!))</f>
        <v>#REF!</v>
      </c>
      <c r="C85" t="e">
        <f>IF((INSTRUMENT_LIST!#REF!)="","",(INSTRUMENT_LIST!#REF!))</f>
        <v>#REF!</v>
      </c>
      <c r="D85" t="e">
        <f>IF((INSTRUMENT_LIST!#REF!)="","",(INSTRUMENT_LIST!#REF!))</f>
        <v>#REF!</v>
      </c>
      <c r="E85" t="e">
        <f>IF((INSTRUMENT_LIST!#REF!)="","",(INSTRUMENT_LIST!#REF!))</f>
        <v>#REF!</v>
      </c>
      <c r="F85" t="e">
        <f>IF((INSTRUMENT_LIST!#REF!)="","",(INSTRUMENT_LIST!#REF!))</f>
        <v>#REF!</v>
      </c>
      <c r="J85" t="e">
        <f t="shared" si="34"/>
        <v>#REF!</v>
      </c>
      <c r="K85" t="e">
        <f t="shared" si="35"/>
        <v>#REF!</v>
      </c>
      <c r="L85" t="e">
        <f t="shared" si="36"/>
        <v>#REF!</v>
      </c>
      <c r="M85" t="e">
        <f t="shared" si="37"/>
        <v>#REF!</v>
      </c>
      <c r="N85" t="e">
        <f>VLOOKUP(J85,'[3]7265NBT-043020-241-900 C241 GA'!$E:$E,1,FALSE)</f>
        <v>#REF!</v>
      </c>
      <c r="P85" t="e">
        <f t="shared" si="31"/>
        <v>#REF!</v>
      </c>
      <c r="Q85" t="e">
        <f t="shared" si="32"/>
        <v>#REF!</v>
      </c>
      <c r="R85" t="e">
        <f t="shared" si="33"/>
        <v>#REF!</v>
      </c>
    </row>
    <row r="86" spans="1:18" x14ac:dyDescent="0.25">
      <c r="A86" t="e">
        <f>IF((INSTRUMENT_LIST!#REF!)="","",(INSTRUMENT_LIST!#REF!))</f>
        <v>#REF!</v>
      </c>
      <c r="B86" t="e">
        <f>IF((INSTRUMENT_LIST!#REF!)="","",(INSTRUMENT_LIST!#REF!))</f>
        <v>#REF!</v>
      </c>
      <c r="C86" t="e">
        <f>IF((INSTRUMENT_LIST!#REF!)="","",(INSTRUMENT_LIST!#REF!))</f>
        <v>#REF!</v>
      </c>
      <c r="D86" t="e">
        <f>IF((INSTRUMENT_LIST!#REF!)="","",(INSTRUMENT_LIST!#REF!))</f>
        <v>#REF!</v>
      </c>
      <c r="E86" t="e">
        <f>IF((INSTRUMENT_LIST!#REF!)="","",(INSTRUMENT_LIST!#REF!))</f>
        <v>#REF!</v>
      </c>
      <c r="F86" t="e">
        <f>IF((INSTRUMENT_LIST!#REF!)="","",(INSTRUMENT_LIST!#REF!))</f>
        <v>#REF!</v>
      </c>
      <c r="J86" t="e">
        <f t="shared" si="34"/>
        <v>#REF!</v>
      </c>
      <c r="K86" t="e">
        <f t="shared" si="35"/>
        <v>#REF!</v>
      </c>
      <c r="L86" t="e">
        <f t="shared" si="36"/>
        <v>#REF!</v>
      </c>
      <c r="M86" t="e">
        <f t="shared" si="37"/>
        <v>#REF!</v>
      </c>
      <c r="N86" t="e">
        <f>VLOOKUP(J86,'[3]7265NBT-043020-241-900 C241 GA'!$E:$E,1,FALSE)</f>
        <v>#REF!</v>
      </c>
      <c r="P86" t="e">
        <f t="shared" si="31"/>
        <v>#REF!</v>
      </c>
      <c r="Q86" t="e">
        <f t="shared" si="32"/>
        <v>#REF!</v>
      </c>
      <c r="R86" t="e">
        <f t="shared" si="33"/>
        <v>#REF!</v>
      </c>
    </row>
    <row r="87" spans="1:18" x14ac:dyDescent="0.25">
      <c r="A87" t="e">
        <f>IF((INSTRUMENT_LIST!#REF!)="","",(INSTRUMENT_LIST!#REF!))</f>
        <v>#REF!</v>
      </c>
      <c r="B87" t="e">
        <f>IF((INSTRUMENT_LIST!#REF!)="","",(INSTRUMENT_LIST!#REF!))</f>
        <v>#REF!</v>
      </c>
      <c r="C87" t="e">
        <f>IF((INSTRUMENT_LIST!#REF!)="","",(INSTRUMENT_LIST!#REF!))</f>
        <v>#REF!</v>
      </c>
      <c r="D87" t="e">
        <f>IF((INSTRUMENT_LIST!#REF!)="","",(INSTRUMENT_LIST!#REF!))</f>
        <v>#REF!</v>
      </c>
      <c r="E87" t="e">
        <f>IF((INSTRUMENT_LIST!#REF!)="","",(INSTRUMENT_LIST!#REF!))</f>
        <v>#REF!</v>
      </c>
      <c r="F87" t="e">
        <f>IF((INSTRUMENT_LIST!#REF!)="","",(INSTRUMENT_LIST!#REF!))</f>
        <v>#REF!</v>
      </c>
      <c r="J87" t="e">
        <f t="shared" si="34"/>
        <v>#REF!</v>
      </c>
      <c r="K87" t="e">
        <f t="shared" si="35"/>
        <v>#REF!</v>
      </c>
      <c r="L87" t="e">
        <f t="shared" si="36"/>
        <v>#REF!</v>
      </c>
      <c r="M87" t="e">
        <f t="shared" si="37"/>
        <v>#REF!</v>
      </c>
      <c r="N87" t="e">
        <f>VLOOKUP(J87,'[3]7265NBT-043020-241-900 C241 GA'!$E:$E,1,FALSE)</f>
        <v>#REF!</v>
      </c>
      <c r="P87" t="e">
        <f t="shared" si="31"/>
        <v>#REF!</v>
      </c>
      <c r="Q87" t="e">
        <f t="shared" si="32"/>
        <v>#REF!</v>
      </c>
      <c r="R87" t="e">
        <f t="shared" si="33"/>
        <v>#REF!</v>
      </c>
    </row>
    <row r="88" spans="1:18" x14ac:dyDescent="0.25">
      <c r="A88" t="e">
        <f>IF((INSTRUMENT_LIST!#REF!)="","",(INSTRUMENT_LIST!#REF!))</f>
        <v>#REF!</v>
      </c>
      <c r="B88" t="e">
        <f>IF((INSTRUMENT_LIST!#REF!)="","",(INSTRUMENT_LIST!#REF!))</f>
        <v>#REF!</v>
      </c>
      <c r="C88" t="e">
        <f>IF((INSTRUMENT_LIST!#REF!)="","",(INSTRUMENT_LIST!#REF!))</f>
        <v>#REF!</v>
      </c>
      <c r="D88" t="e">
        <f>IF((INSTRUMENT_LIST!#REF!)="","",(INSTRUMENT_LIST!#REF!))</f>
        <v>#REF!</v>
      </c>
      <c r="E88" t="e">
        <f>IF((INSTRUMENT_LIST!#REF!)="","",(INSTRUMENT_LIST!#REF!))</f>
        <v>#REF!</v>
      </c>
      <c r="F88" t="e">
        <f>IF((INSTRUMENT_LIST!#REF!)="","",(INSTRUMENT_LIST!#REF!))</f>
        <v>#REF!</v>
      </c>
      <c r="J88" t="e">
        <f t="shared" si="34"/>
        <v>#REF!</v>
      </c>
      <c r="K88" t="e">
        <f t="shared" si="35"/>
        <v>#REF!</v>
      </c>
      <c r="L88" t="e">
        <f t="shared" si="36"/>
        <v>#REF!</v>
      </c>
      <c r="M88" t="e">
        <f t="shared" si="37"/>
        <v>#REF!</v>
      </c>
      <c r="N88" t="e">
        <f>VLOOKUP(J88,'[3]7265NBT-043020-241-900 C241 GA'!$E:$E,1,FALSE)</f>
        <v>#REF!</v>
      </c>
      <c r="P88" t="e">
        <f t="shared" si="31"/>
        <v>#REF!</v>
      </c>
      <c r="Q88" t="e">
        <f t="shared" si="32"/>
        <v>#REF!</v>
      </c>
      <c r="R88" t="e">
        <f t="shared" si="33"/>
        <v>#REF!</v>
      </c>
    </row>
    <row r="89" spans="1:18" x14ac:dyDescent="0.25">
      <c r="A89" t="e">
        <f>IF((INSTRUMENT_LIST!#REF!)="","",(INSTRUMENT_LIST!#REF!))</f>
        <v>#REF!</v>
      </c>
      <c r="B89" t="e">
        <f>IF((INSTRUMENT_LIST!#REF!)="","",(INSTRUMENT_LIST!#REF!))</f>
        <v>#REF!</v>
      </c>
      <c r="C89" t="e">
        <f>IF((INSTRUMENT_LIST!#REF!)="","",(INSTRUMENT_LIST!#REF!))</f>
        <v>#REF!</v>
      </c>
      <c r="D89" t="e">
        <f>IF((INSTRUMENT_LIST!#REF!)="","",(INSTRUMENT_LIST!#REF!))</f>
        <v>#REF!</v>
      </c>
      <c r="E89" t="e">
        <f>IF((INSTRUMENT_LIST!#REF!)="","",(INSTRUMENT_LIST!#REF!))</f>
        <v>#REF!</v>
      </c>
      <c r="F89" t="e">
        <f>IF((INSTRUMENT_LIST!#REF!)="","",(INSTRUMENT_LIST!#REF!))</f>
        <v>#REF!</v>
      </c>
      <c r="J89" t="e">
        <f t="shared" si="34"/>
        <v>#REF!</v>
      </c>
      <c r="K89" t="e">
        <f t="shared" si="35"/>
        <v>#REF!</v>
      </c>
      <c r="L89" t="e">
        <f t="shared" si="36"/>
        <v>#REF!</v>
      </c>
      <c r="M89" t="e">
        <f t="shared" si="37"/>
        <v>#REF!</v>
      </c>
      <c r="N89" t="e">
        <f>VLOOKUP(J89,'[3]7265NBT-043020-241-900 C241 GA'!$E:$E,1,FALSE)</f>
        <v>#REF!</v>
      </c>
      <c r="P89" t="e">
        <f t="shared" si="31"/>
        <v>#REF!</v>
      </c>
      <c r="Q89" t="e">
        <f t="shared" si="32"/>
        <v>#REF!</v>
      </c>
      <c r="R89" t="e">
        <f t="shared" si="33"/>
        <v>#REF!</v>
      </c>
    </row>
    <row r="90" spans="1:18" x14ac:dyDescent="0.25">
      <c r="A90" t="e">
        <f>IF((INSTRUMENT_LIST!#REF!)="","",(INSTRUMENT_LIST!#REF!))</f>
        <v>#REF!</v>
      </c>
      <c r="B90" t="e">
        <f>IF((INSTRUMENT_LIST!#REF!)="","",(INSTRUMENT_LIST!#REF!))</f>
        <v>#REF!</v>
      </c>
      <c r="C90" t="e">
        <f>IF((INSTRUMENT_LIST!#REF!)="","",(INSTRUMENT_LIST!#REF!))</f>
        <v>#REF!</v>
      </c>
      <c r="D90" t="e">
        <f>IF((INSTRUMENT_LIST!#REF!)="","",(INSTRUMENT_LIST!#REF!))</f>
        <v>#REF!</v>
      </c>
      <c r="E90" t="e">
        <f>IF((INSTRUMENT_LIST!#REF!)="","",(INSTRUMENT_LIST!#REF!))</f>
        <v>#REF!</v>
      </c>
      <c r="F90" t="e">
        <f>IF((INSTRUMENT_LIST!#REF!)="","",(INSTRUMENT_LIST!#REF!))</f>
        <v>#REF!</v>
      </c>
      <c r="J90" t="e">
        <f t="shared" si="34"/>
        <v>#REF!</v>
      </c>
      <c r="K90" t="e">
        <f t="shared" si="35"/>
        <v>#REF!</v>
      </c>
      <c r="L90" t="e">
        <f t="shared" si="36"/>
        <v>#REF!</v>
      </c>
      <c r="M90" t="e">
        <f t="shared" si="37"/>
        <v>#REF!</v>
      </c>
      <c r="P90" t="e">
        <f t="shared" si="31"/>
        <v>#REF!</v>
      </c>
      <c r="Q90" t="e">
        <f t="shared" si="32"/>
        <v>#REF!</v>
      </c>
      <c r="R90" t="e">
        <f t="shared" si="33"/>
        <v>#REF!</v>
      </c>
    </row>
    <row r="91" spans="1:18" x14ac:dyDescent="0.25">
      <c r="A91" t="e">
        <f>IF((INSTRUMENT_LIST!#REF!)="","",(INSTRUMENT_LIST!#REF!))</f>
        <v>#REF!</v>
      </c>
      <c r="B91" t="e">
        <f>IF((INSTRUMENT_LIST!#REF!)="","",(INSTRUMENT_LIST!#REF!))</f>
        <v>#REF!</v>
      </c>
      <c r="C91" t="e">
        <f>IF((INSTRUMENT_LIST!#REF!)="","",(INSTRUMENT_LIST!#REF!))</f>
        <v>#REF!</v>
      </c>
      <c r="D91" t="e">
        <f>IF((INSTRUMENT_LIST!#REF!)="","",(INSTRUMENT_LIST!#REF!))</f>
        <v>#REF!</v>
      </c>
      <c r="E91" t="e">
        <f>IF((INSTRUMENT_LIST!#REF!)="","",(INSTRUMENT_LIST!#REF!))</f>
        <v>#REF!</v>
      </c>
      <c r="F91" t="e">
        <f>IF((INSTRUMENT_LIST!#REF!)="","",(INSTRUMENT_LIST!#REF!))</f>
        <v>#REF!</v>
      </c>
      <c r="J91" t="e">
        <f t="shared" si="34"/>
        <v>#REF!</v>
      </c>
      <c r="K91" t="e">
        <f t="shared" si="35"/>
        <v>#REF!</v>
      </c>
      <c r="L91" t="e">
        <f t="shared" si="36"/>
        <v>#REF!</v>
      </c>
      <c r="M91" t="e">
        <f t="shared" si="37"/>
        <v>#REF!</v>
      </c>
      <c r="N91" t="e">
        <f>VLOOKUP(J91,'[3]7265NBT-043020-241-900 C241 GA'!$E:$E,1,FALSE)</f>
        <v>#REF!</v>
      </c>
      <c r="P91" t="e">
        <f t="shared" si="31"/>
        <v>#REF!</v>
      </c>
      <c r="Q91" t="e">
        <f t="shared" si="32"/>
        <v>#REF!</v>
      </c>
      <c r="R91" t="e">
        <f t="shared" si="33"/>
        <v>#REF!</v>
      </c>
    </row>
    <row r="92" spans="1:18" x14ac:dyDescent="0.25">
      <c r="A92" t="e">
        <f>IF((INSTRUMENT_LIST!#REF!)="","",(INSTRUMENT_LIST!#REF!))</f>
        <v>#REF!</v>
      </c>
      <c r="B92" t="e">
        <f>IF((INSTRUMENT_LIST!#REF!)="","",(INSTRUMENT_LIST!#REF!))</f>
        <v>#REF!</v>
      </c>
      <c r="C92" t="e">
        <f>IF((INSTRUMENT_LIST!#REF!)="","",(INSTRUMENT_LIST!#REF!))</f>
        <v>#REF!</v>
      </c>
      <c r="D92" t="e">
        <f>IF((INSTRUMENT_LIST!#REF!)="","",(INSTRUMENT_LIST!#REF!))</f>
        <v>#REF!</v>
      </c>
      <c r="E92" t="e">
        <f>IF((INSTRUMENT_LIST!#REF!)="","",(INSTRUMENT_LIST!#REF!))</f>
        <v>#REF!</v>
      </c>
      <c r="F92" t="e">
        <f>IF((INSTRUMENT_LIST!#REF!)="","",(INSTRUMENT_LIST!#REF!))</f>
        <v>#REF!</v>
      </c>
      <c r="J92" t="e">
        <f t="shared" si="34"/>
        <v>#REF!</v>
      </c>
      <c r="K92" t="e">
        <f t="shared" si="35"/>
        <v>#REF!</v>
      </c>
      <c r="L92" t="e">
        <f t="shared" si="36"/>
        <v>#REF!</v>
      </c>
      <c r="M92" t="e">
        <f t="shared" si="37"/>
        <v>#REF!</v>
      </c>
      <c r="N92" t="e">
        <f>VLOOKUP(J92,'[3]7265NBT-043020-241-900 C241 GA'!$E:$E,1,FALSE)</f>
        <v>#REF!</v>
      </c>
      <c r="P92" t="e">
        <f t="shared" si="31"/>
        <v>#REF!</v>
      </c>
      <c r="Q92" t="e">
        <f t="shared" si="32"/>
        <v>#REF!</v>
      </c>
      <c r="R92" t="e">
        <f t="shared" si="33"/>
        <v>#REF!</v>
      </c>
    </row>
    <row r="93" spans="1:18" x14ac:dyDescent="0.25">
      <c r="A93" t="e">
        <f>IF((INSTRUMENT_LIST!#REF!)="","",(INSTRUMENT_LIST!#REF!))</f>
        <v>#REF!</v>
      </c>
      <c r="B93" t="e">
        <f>IF((INSTRUMENT_LIST!#REF!)="","",(INSTRUMENT_LIST!#REF!))</f>
        <v>#REF!</v>
      </c>
      <c r="C93" t="e">
        <f>IF((INSTRUMENT_LIST!#REF!)="","",(INSTRUMENT_LIST!#REF!))</f>
        <v>#REF!</v>
      </c>
      <c r="D93" t="e">
        <f>IF((INSTRUMENT_LIST!#REF!)="","",(INSTRUMENT_LIST!#REF!))</f>
        <v>#REF!</v>
      </c>
      <c r="E93" t="e">
        <f>IF((INSTRUMENT_LIST!#REF!)="","",(INSTRUMENT_LIST!#REF!))</f>
        <v>#REF!</v>
      </c>
      <c r="F93" t="e">
        <f>IF((INSTRUMENT_LIST!#REF!)="","",(INSTRUMENT_LIST!#REF!))</f>
        <v>#REF!</v>
      </c>
      <c r="J93" t="e">
        <f t="shared" si="34"/>
        <v>#REF!</v>
      </c>
      <c r="K93" t="e">
        <f t="shared" si="35"/>
        <v>#REF!</v>
      </c>
      <c r="L93" t="e">
        <f t="shared" si="36"/>
        <v>#REF!</v>
      </c>
      <c r="M93" t="e">
        <f t="shared" si="37"/>
        <v>#REF!</v>
      </c>
      <c r="N93" t="e">
        <f>VLOOKUP(J93,'[3]7265NBT-043020-241-900 C241 GA'!$E:$E,1,FALSE)</f>
        <v>#REF!</v>
      </c>
      <c r="P93" t="e">
        <f t="shared" si="31"/>
        <v>#REF!</v>
      </c>
      <c r="Q93" t="e">
        <f t="shared" si="32"/>
        <v>#REF!</v>
      </c>
      <c r="R93" t="e">
        <f t="shared" si="33"/>
        <v>#REF!</v>
      </c>
    </row>
    <row r="94" spans="1:18" x14ac:dyDescent="0.25">
      <c r="A94" t="e">
        <f>IF((INSTRUMENT_LIST!#REF!)="","",(INSTRUMENT_LIST!#REF!))</f>
        <v>#REF!</v>
      </c>
      <c r="B94" t="e">
        <f>IF((INSTRUMENT_LIST!#REF!)="","",(INSTRUMENT_LIST!#REF!))</f>
        <v>#REF!</v>
      </c>
      <c r="C94" t="e">
        <f>IF((INSTRUMENT_LIST!#REF!)="","",(INSTRUMENT_LIST!#REF!))</f>
        <v>#REF!</v>
      </c>
      <c r="D94" t="e">
        <f>IF((INSTRUMENT_LIST!#REF!)="","",(INSTRUMENT_LIST!#REF!))</f>
        <v>#REF!</v>
      </c>
      <c r="E94" t="e">
        <f>IF((INSTRUMENT_LIST!#REF!)="","",(INSTRUMENT_LIST!#REF!))</f>
        <v>#REF!</v>
      </c>
      <c r="F94" t="e">
        <f>IF((INSTRUMENT_LIST!#REF!)="","",(INSTRUMENT_LIST!#REF!))</f>
        <v>#REF!</v>
      </c>
      <c r="J94" t="e">
        <f t="shared" si="34"/>
        <v>#REF!</v>
      </c>
      <c r="K94" t="e">
        <f t="shared" si="35"/>
        <v>#REF!</v>
      </c>
      <c r="L94" t="e">
        <f t="shared" si="36"/>
        <v>#REF!</v>
      </c>
      <c r="M94" t="e">
        <f t="shared" si="37"/>
        <v>#REF!</v>
      </c>
      <c r="N94" t="e">
        <f>VLOOKUP(J94,'[3]7265NBT-043020-241-900 C241 GA'!$E:$E,1,FALSE)</f>
        <v>#REF!</v>
      </c>
      <c r="P94" t="e">
        <f t="shared" si="31"/>
        <v>#REF!</v>
      </c>
      <c r="Q94" t="e">
        <f t="shared" si="32"/>
        <v>#REF!</v>
      </c>
      <c r="R94" t="e">
        <f t="shared" si="33"/>
        <v>#REF!</v>
      </c>
    </row>
    <row r="95" spans="1:18" x14ac:dyDescent="0.25">
      <c r="A95" t="e">
        <f>IF((INSTRUMENT_LIST!#REF!)="","",(INSTRUMENT_LIST!#REF!))</f>
        <v>#REF!</v>
      </c>
      <c r="B95" t="e">
        <f>IF((INSTRUMENT_LIST!#REF!)="","",(INSTRUMENT_LIST!#REF!))</f>
        <v>#REF!</v>
      </c>
      <c r="C95" t="e">
        <f>IF((INSTRUMENT_LIST!#REF!)="","",(INSTRUMENT_LIST!#REF!))</f>
        <v>#REF!</v>
      </c>
      <c r="D95" t="e">
        <f>IF((INSTRUMENT_LIST!#REF!)="","",(INSTRUMENT_LIST!#REF!))</f>
        <v>#REF!</v>
      </c>
      <c r="E95" t="e">
        <f>IF((INSTRUMENT_LIST!#REF!)="","",(INSTRUMENT_LIST!#REF!))</f>
        <v>#REF!</v>
      </c>
      <c r="F95" t="e">
        <f>IF((INSTRUMENT_LIST!#REF!)="","",(INSTRUMENT_LIST!#REF!))</f>
        <v>#REF!</v>
      </c>
      <c r="J95" t="e">
        <f t="shared" si="34"/>
        <v>#REF!</v>
      </c>
      <c r="K95" t="e">
        <f t="shared" si="35"/>
        <v>#REF!</v>
      </c>
      <c r="L95" t="e">
        <f t="shared" si="36"/>
        <v>#REF!</v>
      </c>
      <c r="M95" t="e">
        <f t="shared" si="37"/>
        <v>#REF!</v>
      </c>
      <c r="N95" t="e">
        <f>VLOOKUP(J95,'[3]7265NBT-043020-241-900 C241 GA'!$E:$E,1,FALSE)</f>
        <v>#REF!</v>
      </c>
      <c r="P95" t="e">
        <f t="shared" si="31"/>
        <v>#REF!</v>
      </c>
      <c r="Q95" t="e">
        <f t="shared" si="32"/>
        <v>#REF!</v>
      </c>
      <c r="R95" t="e">
        <f t="shared" si="33"/>
        <v>#REF!</v>
      </c>
    </row>
    <row r="96" spans="1:18" x14ac:dyDescent="0.25">
      <c r="A96" t="e">
        <f>IF((INSTRUMENT_LIST!#REF!)="","",(INSTRUMENT_LIST!#REF!))</f>
        <v>#REF!</v>
      </c>
      <c r="B96" t="e">
        <f>IF((INSTRUMENT_LIST!#REF!)="","",(INSTRUMENT_LIST!#REF!))</f>
        <v>#REF!</v>
      </c>
      <c r="C96" t="e">
        <f>IF((INSTRUMENT_LIST!#REF!)="","",(INSTRUMENT_LIST!#REF!))</f>
        <v>#REF!</v>
      </c>
      <c r="D96" t="e">
        <f>IF((INSTRUMENT_LIST!#REF!)="","",(INSTRUMENT_LIST!#REF!))</f>
        <v>#REF!</v>
      </c>
      <c r="E96" t="e">
        <f>IF((INSTRUMENT_LIST!#REF!)="","",(INSTRUMENT_LIST!#REF!))</f>
        <v>#REF!</v>
      </c>
      <c r="F96" t="e">
        <f>IF((INSTRUMENT_LIST!#REF!)="","",(INSTRUMENT_LIST!#REF!))</f>
        <v>#REF!</v>
      </c>
      <c r="J96" t="e">
        <f t="shared" si="34"/>
        <v>#REF!</v>
      </c>
      <c r="K96" t="e">
        <f t="shared" si="35"/>
        <v>#REF!</v>
      </c>
      <c r="L96" t="e">
        <f t="shared" si="36"/>
        <v>#REF!</v>
      </c>
      <c r="M96" t="e">
        <f t="shared" si="37"/>
        <v>#REF!</v>
      </c>
      <c r="N96" t="e">
        <f>VLOOKUP(J96,'[3]7265NBT-043020-241-900 C241 GA'!$E:$E,1,FALSE)</f>
        <v>#REF!</v>
      </c>
      <c r="P96" t="e">
        <f t="shared" si="31"/>
        <v>#REF!</v>
      </c>
      <c r="Q96" t="e">
        <f t="shared" si="32"/>
        <v>#REF!</v>
      </c>
      <c r="R96" t="e">
        <f t="shared" si="33"/>
        <v>#REF!</v>
      </c>
    </row>
    <row r="97" spans="1:18" x14ac:dyDescent="0.25">
      <c r="A97" t="e">
        <f>IF((INSTRUMENT_LIST!#REF!)="","",(INSTRUMENT_LIST!#REF!))</f>
        <v>#REF!</v>
      </c>
      <c r="B97" t="e">
        <f>IF((INSTRUMENT_LIST!#REF!)="","",(INSTRUMENT_LIST!#REF!))</f>
        <v>#REF!</v>
      </c>
      <c r="C97" t="e">
        <f>IF((INSTRUMENT_LIST!#REF!)="","",(INSTRUMENT_LIST!#REF!))</f>
        <v>#REF!</v>
      </c>
      <c r="D97" t="e">
        <f>IF((INSTRUMENT_LIST!#REF!)="","",(INSTRUMENT_LIST!#REF!))</f>
        <v>#REF!</v>
      </c>
      <c r="E97" t="e">
        <f>IF((INSTRUMENT_LIST!#REF!)="","",(INSTRUMENT_LIST!#REF!))</f>
        <v>#REF!</v>
      </c>
      <c r="F97" t="e">
        <f>IF((INSTRUMENT_LIST!#REF!)="","",(INSTRUMENT_LIST!#REF!))</f>
        <v>#REF!</v>
      </c>
      <c r="J97" t="e">
        <f t="shared" si="34"/>
        <v>#REF!</v>
      </c>
      <c r="K97" t="e">
        <f t="shared" si="35"/>
        <v>#REF!</v>
      </c>
      <c r="L97" t="e">
        <f t="shared" si="36"/>
        <v>#REF!</v>
      </c>
      <c r="M97" t="e">
        <f t="shared" si="37"/>
        <v>#REF!</v>
      </c>
      <c r="N97" t="e">
        <f>VLOOKUP(J97,'[3]7265NBT-043020-241-900 C241 GA'!$E:$E,1,FALSE)</f>
        <v>#REF!</v>
      </c>
      <c r="P97" t="e">
        <f t="shared" si="31"/>
        <v>#REF!</v>
      </c>
      <c r="Q97" t="e">
        <f t="shared" si="32"/>
        <v>#REF!</v>
      </c>
      <c r="R97" t="e">
        <f t="shared" si="33"/>
        <v>#REF!</v>
      </c>
    </row>
    <row r="98" spans="1:18" x14ac:dyDescent="0.25">
      <c r="A98" t="e">
        <f>IF((INSTRUMENT_LIST!#REF!)="","",(INSTRUMENT_LIST!#REF!))</f>
        <v>#REF!</v>
      </c>
      <c r="B98" t="e">
        <f>IF((INSTRUMENT_LIST!#REF!)="","",(INSTRUMENT_LIST!#REF!))</f>
        <v>#REF!</v>
      </c>
      <c r="C98" t="e">
        <f>IF((INSTRUMENT_LIST!#REF!)="","",(INSTRUMENT_LIST!#REF!))</f>
        <v>#REF!</v>
      </c>
      <c r="D98" t="e">
        <f>IF((INSTRUMENT_LIST!#REF!)="","",(INSTRUMENT_LIST!#REF!))</f>
        <v>#REF!</v>
      </c>
      <c r="E98" t="e">
        <f>IF((INSTRUMENT_LIST!#REF!)="","",(INSTRUMENT_LIST!#REF!))</f>
        <v>#REF!</v>
      </c>
      <c r="F98" t="e">
        <f>IF((INSTRUMENT_LIST!#REF!)="","",(INSTRUMENT_LIST!#REF!))</f>
        <v>#REF!</v>
      </c>
      <c r="J98" t="e">
        <f t="shared" si="34"/>
        <v>#REF!</v>
      </c>
      <c r="K98" t="e">
        <f t="shared" si="35"/>
        <v>#REF!</v>
      </c>
      <c r="L98" t="e">
        <f t="shared" si="36"/>
        <v>#REF!</v>
      </c>
      <c r="M98" t="e">
        <f t="shared" si="37"/>
        <v>#REF!</v>
      </c>
      <c r="P98" t="e">
        <f t="shared" si="31"/>
        <v>#REF!</v>
      </c>
      <c r="Q98" t="e">
        <f t="shared" si="32"/>
        <v>#REF!</v>
      </c>
      <c r="R98" t="e">
        <f t="shared" si="33"/>
        <v>#REF!</v>
      </c>
    </row>
    <row r="99" spans="1:18" x14ac:dyDescent="0.25">
      <c r="A99" t="e">
        <f>IF((INSTRUMENT_LIST!#REF!)="","",(INSTRUMENT_LIST!#REF!))</f>
        <v>#REF!</v>
      </c>
      <c r="B99" t="e">
        <f>IF((INSTRUMENT_LIST!#REF!)="","",(INSTRUMENT_LIST!#REF!))</f>
        <v>#REF!</v>
      </c>
      <c r="C99" t="e">
        <f>IF((INSTRUMENT_LIST!#REF!)="","",(INSTRUMENT_LIST!#REF!))</f>
        <v>#REF!</v>
      </c>
      <c r="D99" t="e">
        <f>IF((INSTRUMENT_LIST!#REF!)="","",(INSTRUMENT_LIST!#REF!))</f>
        <v>#REF!</v>
      </c>
      <c r="E99" t="e">
        <f>IF((INSTRUMENT_LIST!#REF!)="","",(INSTRUMENT_LIST!#REF!))</f>
        <v>#REF!</v>
      </c>
      <c r="F99" t="e">
        <f>IF((INSTRUMENT_LIST!#REF!)="","",(INSTRUMENT_LIST!#REF!))</f>
        <v>#REF!</v>
      </c>
      <c r="J99" t="e">
        <f t="shared" si="34"/>
        <v>#REF!</v>
      </c>
      <c r="K99" t="e">
        <f t="shared" si="35"/>
        <v>#REF!</v>
      </c>
      <c r="L99" t="e">
        <f t="shared" si="36"/>
        <v>#REF!</v>
      </c>
      <c r="M99" t="e">
        <f t="shared" si="37"/>
        <v>#REF!</v>
      </c>
      <c r="N99" t="e">
        <f>VLOOKUP(J99,'[3]7265NBT-043020-241-900 C241 GA'!$E:$E,1,FALSE)</f>
        <v>#REF!</v>
      </c>
      <c r="P99" t="e">
        <f t="shared" si="31"/>
        <v>#REF!</v>
      </c>
      <c r="Q99" t="e">
        <f t="shared" si="32"/>
        <v>#REF!</v>
      </c>
      <c r="R99" t="e">
        <f t="shared" si="33"/>
        <v>#REF!</v>
      </c>
    </row>
    <row r="100" spans="1:18" x14ac:dyDescent="0.25">
      <c r="A100" t="e">
        <f>IF((INSTRUMENT_LIST!#REF!)="","",(INSTRUMENT_LIST!#REF!))</f>
        <v>#REF!</v>
      </c>
      <c r="B100" t="e">
        <f>IF((INSTRUMENT_LIST!#REF!)="","",(INSTRUMENT_LIST!#REF!))</f>
        <v>#REF!</v>
      </c>
      <c r="C100" t="e">
        <f>IF((INSTRUMENT_LIST!#REF!)="","",(INSTRUMENT_LIST!#REF!))</f>
        <v>#REF!</v>
      </c>
      <c r="D100" t="e">
        <f>IF((INSTRUMENT_LIST!#REF!)="","",(INSTRUMENT_LIST!#REF!))</f>
        <v>#REF!</v>
      </c>
      <c r="E100" t="e">
        <f>IF((INSTRUMENT_LIST!#REF!)="","",(INSTRUMENT_LIST!#REF!))</f>
        <v>#REF!</v>
      </c>
      <c r="F100" t="e">
        <f>IF((INSTRUMENT_LIST!#REF!)="","",(INSTRUMENT_LIST!#REF!))</f>
        <v>#REF!</v>
      </c>
      <c r="J100" t="e">
        <f t="shared" si="34"/>
        <v>#REF!</v>
      </c>
      <c r="K100" t="e">
        <f t="shared" si="35"/>
        <v>#REF!</v>
      </c>
      <c r="L100" t="e">
        <f t="shared" si="36"/>
        <v>#REF!</v>
      </c>
      <c r="M100" t="e">
        <f t="shared" si="37"/>
        <v>#REF!</v>
      </c>
      <c r="N100" t="e">
        <f>VLOOKUP(J100,'[3]7265NBT-043020-241-900 C241 GA'!$E:$E,1,FALSE)</f>
        <v>#REF!</v>
      </c>
      <c r="P100" t="e">
        <f t="shared" si="31"/>
        <v>#REF!</v>
      </c>
      <c r="Q100" t="e">
        <f t="shared" si="32"/>
        <v>#REF!</v>
      </c>
      <c r="R100" t="e">
        <f t="shared" si="33"/>
        <v>#REF!</v>
      </c>
    </row>
    <row r="101" spans="1:18" x14ac:dyDescent="0.25">
      <c r="A101" t="e">
        <f>IF((INSTRUMENT_LIST!#REF!)="","",(INSTRUMENT_LIST!#REF!))</f>
        <v>#REF!</v>
      </c>
      <c r="B101" t="e">
        <f>IF((INSTRUMENT_LIST!#REF!)="","",(INSTRUMENT_LIST!#REF!))</f>
        <v>#REF!</v>
      </c>
      <c r="C101" t="e">
        <f>IF((INSTRUMENT_LIST!#REF!)="","",(INSTRUMENT_LIST!#REF!))</f>
        <v>#REF!</v>
      </c>
      <c r="D101" t="e">
        <f>IF((INSTRUMENT_LIST!#REF!)="","",(INSTRUMENT_LIST!#REF!))</f>
        <v>#REF!</v>
      </c>
      <c r="E101" t="e">
        <f>IF((INSTRUMENT_LIST!#REF!)="","",(INSTRUMENT_LIST!#REF!))</f>
        <v>#REF!</v>
      </c>
      <c r="F101" t="e">
        <f>IF((INSTRUMENT_LIST!#REF!)="","",(INSTRUMENT_LIST!#REF!))</f>
        <v>#REF!</v>
      </c>
      <c r="J101" t="e">
        <f t="shared" si="34"/>
        <v>#REF!</v>
      </c>
      <c r="K101" t="e">
        <f t="shared" si="35"/>
        <v>#REF!</v>
      </c>
      <c r="L101" t="e">
        <f t="shared" si="36"/>
        <v>#REF!</v>
      </c>
      <c r="M101" t="e">
        <f t="shared" si="37"/>
        <v>#REF!</v>
      </c>
      <c r="N101" t="e">
        <f>VLOOKUP(J101,'[3]7265NBT-043020-241-900 C241 GA'!$E:$E,1,FALSE)</f>
        <v>#REF!</v>
      </c>
      <c r="P101" t="e">
        <f t="shared" si="31"/>
        <v>#REF!</v>
      </c>
      <c r="Q101" t="e">
        <f t="shared" si="32"/>
        <v>#REF!</v>
      </c>
      <c r="R101" t="e">
        <f t="shared" si="33"/>
        <v>#REF!</v>
      </c>
    </row>
    <row r="102" spans="1:18" x14ac:dyDescent="0.25">
      <c r="A102" t="e">
        <f>IF((INSTRUMENT_LIST!#REF!)="","",(INSTRUMENT_LIST!#REF!))</f>
        <v>#REF!</v>
      </c>
      <c r="B102" t="e">
        <f>IF((INSTRUMENT_LIST!#REF!)="","",(INSTRUMENT_LIST!#REF!))</f>
        <v>#REF!</v>
      </c>
      <c r="C102" t="e">
        <f>IF((INSTRUMENT_LIST!#REF!)="","",(INSTRUMENT_LIST!#REF!))</f>
        <v>#REF!</v>
      </c>
      <c r="D102" t="e">
        <f>IF((INSTRUMENT_LIST!#REF!)="","",(INSTRUMENT_LIST!#REF!))</f>
        <v>#REF!</v>
      </c>
      <c r="E102" t="e">
        <f>IF((INSTRUMENT_LIST!#REF!)="","",(INSTRUMENT_LIST!#REF!))</f>
        <v>#REF!</v>
      </c>
      <c r="F102" t="e">
        <f>IF((INSTRUMENT_LIST!#REF!)="","",(INSTRUMENT_LIST!#REF!))</f>
        <v>#REF!</v>
      </c>
      <c r="J102" t="e">
        <f t="shared" si="34"/>
        <v>#REF!</v>
      </c>
      <c r="K102" t="e">
        <f t="shared" si="35"/>
        <v>#REF!</v>
      </c>
      <c r="L102" t="e">
        <f t="shared" si="36"/>
        <v>#REF!</v>
      </c>
      <c r="M102" t="e">
        <f t="shared" si="37"/>
        <v>#REF!</v>
      </c>
      <c r="N102" t="e">
        <f>VLOOKUP(J102,'[3]7265NBT-043020-241-900 C241 GA'!$E:$E,1,FALSE)</f>
        <v>#REF!</v>
      </c>
      <c r="P102" t="e">
        <f t="shared" si="31"/>
        <v>#REF!</v>
      </c>
      <c r="Q102" t="e">
        <f t="shared" si="32"/>
        <v>#REF!</v>
      </c>
      <c r="R102" t="e">
        <f t="shared" si="33"/>
        <v>#REF!</v>
      </c>
    </row>
    <row r="103" spans="1:18" x14ac:dyDescent="0.25">
      <c r="A103" t="e">
        <f>IF((INSTRUMENT_LIST!#REF!)="","",(INSTRUMENT_LIST!#REF!))</f>
        <v>#REF!</v>
      </c>
      <c r="B103" t="e">
        <f>IF((INSTRUMENT_LIST!#REF!)="","",(INSTRUMENT_LIST!#REF!))</f>
        <v>#REF!</v>
      </c>
      <c r="C103" t="e">
        <f>IF((INSTRUMENT_LIST!#REF!)="","",(INSTRUMENT_LIST!#REF!))</f>
        <v>#REF!</v>
      </c>
      <c r="D103" t="e">
        <f>IF((INSTRUMENT_LIST!#REF!)="","",(INSTRUMENT_LIST!#REF!))</f>
        <v>#REF!</v>
      </c>
      <c r="E103" t="e">
        <f>IF((INSTRUMENT_LIST!#REF!)="","",(INSTRUMENT_LIST!#REF!))</f>
        <v>#REF!</v>
      </c>
      <c r="F103" t="e">
        <f>IF((INSTRUMENT_LIST!#REF!)="","",(INSTRUMENT_LIST!#REF!))</f>
        <v>#REF!</v>
      </c>
      <c r="J103" t="e">
        <f t="shared" si="34"/>
        <v>#REF!</v>
      </c>
      <c r="K103" t="e">
        <f t="shared" si="35"/>
        <v>#REF!</v>
      </c>
      <c r="L103" t="e">
        <f t="shared" si="36"/>
        <v>#REF!</v>
      </c>
      <c r="M103" t="e">
        <f t="shared" si="37"/>
        <v>#REF!</v>
      </c>
      <c r="N103" t="e">
        <f>VLOOKUP(J103,'[3]7265NBT-043020-241-900 C241 GA'!$E:$E,1,FALSE)</f>
        <v>#REF!</v>
      </c>
      <c r="P103" t="e">
        <f t="shared" si="31"/>
        <v>#REF!</v>
      </c>
      <c r="Q103" t="e">
        <f t="shared" si="32"/>
        <v>#REF!</v>
      </c>
      <c r="R103" t="e">
        <f t="shared" si="33"/>
        <v>#REF!</v>
      </c>
    </row>
    <row r="104" spans="1:18" x14ac:dyDescent="0.25">
      <c r="A104" t="e">
        <f>IF((INSTRUMENT_LIST!#REF!)="","",(INSTRUMENT_LIST!#REF!))</f>
        <v>#REF!</v>
      </c>
      <c r="B104" t="e">
        <f>IF((INSTRUMENT_LIST!#REF!)="","",(INSTRUMENT_LIST!#REF!))</f>
        <v>#REF!</v>
      </c>
      <c r="C104" t="e">
        <f>IF((INSTRUMENT_LIST!#REF!)="","",(INSTRUMENT_LIST!#REF!))</f>
        <v>#REF!</v>
      </c>
      <c r="D104" t="e">
        <f>IF((INSTRUMENT_LIST!#REF!)="","",(INSTRUMENT_LIST!#REF!))</f>
        <v>#REF!</v>
      </c>
      <c r="E104" t="e">
        <f>IF((INSTRUMENT_LIST!#REF!)="","",(INSTRUMENT_LIST!#REF!))</f>
        <v>#REF!</v>
      </c>
      <c r="F104" t="e">
        <f>IF((INSTRUMENT_LIST!#REF!)="","",(INSTRUMENT_LIST!#REF!))</f>
        <v>#REF!</v>
      </c>
      <c r="J104" t="e">
        <f t="shared" si="34"/>
        <v>#REF!</v>
      </c>
      <c r="K104" t="e">
        <f t="shared" si="35"/>
        <v>#REF!</v>
      </c>
      <c r="L104" t="e">
        <f t="shared" si="36"/>
        <v>#REF!</v>
      </c>
      <c r="M104" t="e">
        <f t="shared" si="37"/>
        <v>#REF!</v>
      </c>
      <c r="N104" t="e">
        <f>VLOOKUP(J104,'[3]7265NBT-043020-241-900 C241 GA'!$E:$E,1,FALSE)</f>
        <v>#REF!</v>
      </c>
      <c r="P104" t="e">
        <f t="shared" si="31"/>
        <v>#REF!</v>
      </c>
      <c r="Q104" t="e">
        <f t="shared" si="32"/>
        <v>#REF!</v>
      </c>
      <c r="R104" t="e">
        <f t="shared" si="33"/>
        <v>#REF!</v>
      </c>
    </row>
    <row r="105" spans="1:18" x14ac:dyDescent="0.25">
      <c r="A105" t="e">
        <f>IF((INSTRUMENT_LIST!#REF!)="","",(INSTRUMENT_LIST!#REF!))</f>
        <v>#REF!</v>
      </c>
      <c r="B105" t="e">
        <f>IF((INSTRUMENT_LIST!#REF!)="","",(INSTRUMENT_LIST!#REF!))</f>
        <v>#REF!</v>
      </c>
      <c r="C105" t="e">
        <f>IF((INSTRUMENT_LIST!#REF!)="","",(INSTRUMENT_LIST!#REF!))</f>
        <v>#REF!</v>
      </c>
      <c r="D105" t="e">
        <f>IF((INSTRUMENT_LIST!#REF!)="","",(INSTRUMENT_LIST!#REF!))</f>
        <v>#REF!</v>
      </c>
      <c r="E105" t="e">
        <f>IF((INSTRUMENT_LIST!#REF!)="","",(INSTRUMENT_LIST!#REF!))</f>
        <v>#REF!</v>
      </c>
      <c r="F105" t="e">
        <f>IF((INSTRUMENT_LIST!#REF!)="","",(INSTRUMENT_LIST!#REF!))</f>
        <v>#REF!</v>
      </c>
      <c r="J105" t="e">
        <f t="shared" si="34"/>
        <v>#REF!</v>
      </c>
      <c r="K105" t="e">
        <f t="shared" si="35"/>
        <v>#REF!</v>
      </c>
      <c r="L105" t="e">
        <f t="shared" si="36"/>
        <v>#REF!</v>
      </c>
      <c r="M105" t="e">
        <f t="shared" si="37"/>
        <v>#REF!</v>
      </c>
      <c r="N105" t="e">
        <f>VLOOKUP(J105,'[3]7265NBT-043020-241-900 C241 GA'!$E:$E,1,FALSE)</f>
        <v>#REF!</v>
      </c>
      <c r="P105" t="e">
        <f t="shared" si="31"/>
        <v>#REF!</v>
      </c>
      <c r="Q105" t="e">
        <f t="shared" si="32"/>
        <v>#REF!</v>
      </c>
      <c r="R105" t="e">
        <f t="shared" si="33"/>
        <v>#REF!</v>
      </c>
    </row>
    <row r="106" spans="1:18" x14ac:dyDescent="0.25">
      <c r="A106" t="e">
        <f>IF((INSTRUMENT_LIST!#REF!)="","",(INSTRUMENT_LIST!#REF!))</f>
        <v>#REF!</v>
      </c>
      <c r="B106" t="e">
        <f>IF((INSTRUMENT_LIST!#REF!)="","",(INSTRUMENT_LIST!#REF!))</f>
        <v>#REF!</v>
      </c>
      <c r="C106" t="e">
        <f>IF((INSTRUMENT_LIST!#REF!)="","",(INSTRUMENT_LIST!#REF!))</f>
        <v>#REF!</v>
      </c>
      <c r="D106" t="e">
        <f>IF((INSTRUMENT_LIST!#REF!)="","",(INSTRUMENT_LIST!#REF!))</f>
        <v>#REF!</v>
      </c>
      <c r="E106" t="e">
        <f>IF((INSTRUMENT_LIST!#REF!)="","",(INSTRUMENT_LIST!#REF!))</f>
        <v>#REF!</v>
      </c>
      <c r="F106" t="e">
        <f>IF((INSTRUMENT_LIST!#REF!)="","",(INSTRUMENT_LIST!#REF!))</f>
        <v>#REF!</v>
      </c>
      <c r="J106" t="e">
        <f t="shared" si="34"/>
        <v>#REF!</v>
      </c>
      <c r="K106" t="e">
        <f t="shared" si="35"/>
        <v>#REF!</v>
      </c>
      <c r="L106" t="e">
        <f t="shared" si="36"/>
        <v>#REF!</v>
      </c>
      <c r="M106" t="e">
        <f t="shared" si="37"/>
        <v>#REF!</v>
      </c>
      <c r="N106" t="e">
        <f>VLOOKUP(J106,'[3]7265NBT-043020-241-900 C241 GA'!$E:$E,1,FALSE)</f>
        <v>#REF!</v>
      </c>
      <c r="P106" t="e">
        <f t="shared" si="31"/>
        <v>#REF!</v>
      </c>
      <c r="Q106" t="e">
        <f t="shared" si="32"/>
        <v>#REF!</v>
      </c>
      <c r="R106" t="e">
        <f t="shared" si="33"/>
        <v>#REF!</v>
      </c>
    </row>
    <row r="107" spans="1:18" x14ac:dyDescent="0.25">
      <c r="A107" t="e">
        <f>IF((INSTRUMENT_LIST!#REF!)="","",(INSTRUMENT_LIST!#REF!))</f>
        <v>#REF!</v>
      </c>
      <c r="B107" t="e">
        <f>IF((INSTRUMENT_LIST!#REF!)="","",(INSTRUMENT_LIST!#REF!))</f>
        <v>#REF!</v>
      </c>
      <c r="C107" t="e">
        <f>IF((INSTRUMENT_LIST!#REF!)="","",(INSTRUMENT_LIST!#REF!))</f>
        <v>#REF!</v>
      </c>
      <c r="D107" t="e">
        <f>IF((INSTRUMENT_LIST!#REF!)="","",(INSTRUMENT_LIST!#REF!))</f>
        <v>#REF!</v>
      </c>
      <c r="E107" t="e">
        <f>IF((INSTRUMENT_LIST!#REF!)="","",(INSTRUMENT_LIST!#REF!))</f>
        <v>#REF!</v>
      </c>
      <c r="F107" t="e">
        <f>IF((INSTRUMENT_LIST!#REF!)="","",(INSTRUMENT_LIST!#REF!))</f>
        <v>#REF!</v>
      </c>
      <c r="J107" t="e">
        <f t="shared" ref="J107:J170" si="38">A107</f>
        <v>#REF!</v>
      </c>
      <c r="K107" t="e">
        <f t="shared" ref="K107:K170" si="39">CONCATENATE(B107,IF(B107&lt;&gt;""," ",""),C107,IF(C107&lt;&gt;""," ",""))</f>
        <v>#REF!</v>
      </c>
      <c r="L107" t="e">
        <f t="shared" ref="L107:L170" si="40">CONCATENATE(D107,IF(D107&gt;""," ",""),E107,IF(E107&lt;&gt;""," ",""))</f>
        <v>#REF!</v>
      </c>
      <c r="M107" t="e">
        <f t="shared" ref="M107:M170" si="41">F107</f>
        <v>#REF!</v>
      </c>
      <c r="P107" t="e">
        <f t="shared" ref="P107:P170" si="42">IF(K107="","",LEN(K107))</f>
        <v>#REF!</v>
      </c>
      <c r="Q107" t="e">
        <f t="shared" ref="Q107:Q170" si="43">IF(L107="","",LEN(L107))</f>
        <v>#REF!</v>
      </c>
      <c r="R107" t="e">
        <f t="shared" ref="R107:R170" si="44">IF(M107="","",LEN(M107))</f>
        <v>#REF!</v>
      </c>
    </row>
    <row r="108" spans="1:18" x14ac:dyDescent="0.25">
      <c r="A108" t="str">
        <f>IF((INSTRUMENT_LIST!L716)="","",(INSTRUMENT_LIST!L716))</f>
        <v/>
      </c>
      <c r="B108" t="str">
        <f>IF((INSTRUMENT_LIST!N716)="","",(INSTRUMENT_LIST!N716))</f>
        <v/>
      </c>
      <c r="C108" t="str">
        <f>IF((INSTRUMENT_LIST!O716)="","",(INSTRUMENT_LIST!O716))</f>
        <v/>
      </c>
      <c r="D108" t="str">
        <f>IF((INSTRUMENT_LIST!P716)="","",(INSTRUMENT_LIST!P716))</f>
        <v/>
      </c>
      <c r="E108" t="str">
        <f>IF((INSTRUMENT_LIST!Q716)="","",(INSTRUMENT_LIST!Q716))</f>
        <v/>
      </c>
      <c r="F108" t="str">
        <f>IF((INSTRUMENT_LIST!R716)="","",(INSTRUMENT_LIST!R716))</f>
        <v/>
      </c>
      <c r="J108" t="str">
        <f t="shared" si="38"/>
        <v/>
      </c>
      <c r="K108" t="str">
        <f t="shared" si="39"/>
        <v/>
      </c>
      <c r="M108" t="str">
        <f t="shared" si="41"/>
        <v/>
      </c>
      <c r="P108" t="str">
        <f t="shared" si="42"/>
        <v/>
      </c>
      <c r="Q108" t="str">
        <f t="shared" si="43"/>
        <v/>
      </c>
      <c r="R108" t="str">
        <f t="shared" si="44"/>
        <v/>
      </c>
    </row>
    <row r="109" spans="1:18" x14ac:dyDescent="0.25">
      <c r="A109" t="e">
        <f>IF((INSTRUMENT_LIST!#REF!)="","",(INSTRUMENT_LIST!#REF!))</f>
        <v>#REF!</v>
      </c>
      <c r="B109" t="e">
        <f>IF((INSTRUMENT_LIST!#REF!)="","",(INSTRUMENT_LIST!#REF!))</f>
        <v>#REF!</v>
      </c>
      <c r="C109" t="e">
        <f>IF((INSTRUMENT_LIST!#REF!)="","",(INSTRUMENT_LIST!#REF!))</f>
        <v>#REF!</v>
      </c>
      <c r="D109" t="e">
        <f>IF((INSTRUMENT_LIST!#REF!)="","",(INSTRUMENT_LIST!#REF!))</f>
        <v>#REF!</v>
      </c>
      <c r="E109" t="e">
        <f>IF((INSTRUMENT_LIST!#REF!)="","",(INSTRUMENT_LIST!#REF!))</f>
        <v>#REF!</v>
      </c>
      <c r="F109" t="e">
        <f>IF((INSTRUMENT_LIST!#REF!)="","",(INSTRUMENT_LIST!#REF!))</f>
        <v>#REF!</v>
      </c>
      <c r="J109" t="e">
        <f t="shared" si="38"/>
        <v>#REF!</v>
      </c>
      <c r="K109" t="e">
        <f t="shared" si="39"/>
        <v>#REF!</v>
      </c>
      <c r="L109" t="e">
        <f t="shared" si="40"/>
        <v>#REF!</v>
      </c>
      <c r="M109" t="e">
        <f t="shared" si="41"/>
        <v>#REF!</v>
      </c>
      <c r="P109" t="e">
        <f t="shared" si="42"/>
        <v>#REF!</v>
      </c>
      <c r="Q109" t="e">
        <f t="shared" si="43"/>
        <v>#REF!</v>
      </c>
      <c r="R109" t="e">
        <f t="shared" si="44"/>
        <v>#REF!</v>
      </c>
    </row>
    <row r="110" spans="1:18" x14ac:dyDescent="0.25">
      <c r="A110" t="e">
        <f>IF((INSTRUMENT_LIST!#REF!)="","",(INSTRUMENT_LIST!#REF!))</f>
        <v>#REF!</v>
      </c>
      <c r="B110" t="e">
        <f>IF((INSTRUMENT_LIST!#REF!)="","",(INSTRUMENT_LIST!#REF!))</f>
        <v>#REF!</v>
      </c>
      <c r="C110" t="e">
        <f>IF((INSTRUMENT_LIST!#REF!)="","",(INSTRUMENT_LIST!#REF!))</f>
        <v>#REF!</v>
      </c>
      <c r="D110" t="e">
        <f>IF((INSTRUMENT_LIST!#REF!)="","",(INSTRUMENT_LIST!#REF!))</f>
        <v>#REF!</v>
      </c>
      <c r="E110" t="e">
        <f>IF((INSTRUMENT_LIST!#REF!)="","",(INSTRUMENT_LIST!#REF!))</f>
        <v>#REF!</v>
      </c>
      <c r="F110" t="e">
        <f>IF((INSTRUMENT_LIST!#REF!)="","",(INSTRUMENT_LIST!#REF!))</f>
        <v>#REF!</v>
      </c>
      <c r="J110" t="e">
        <f t="shared" si="38"/>
        <v>#REF!</v>
      </c>
      <c r="K110" t="e">
        <f t="shared" si="39"/>
        <v>#REF!</v>
      </c>
      <c r="L110" t="e">
        <f t="shared" si="40"/>
        <v>#REF!</v>
      </c>
      <c r="M110" t="e">
        <f t="shared" si="41"/>
        <v>#REF!</v>
      </c>
      <c r="P110" t="e">
        <f t="shared" si="42"/>
        <v>#REF!</v>
      </c>
      <c r="Q110" t="e">
        <f t="shared" si="43"/>
        <v>#REF!</v>
      </c>
      <c r="R110" t="e">
        <f t="shared" si="44"/>
        <v>#REF!</v>
      </c>
    </row>
    <row r="111" spans="1:18" x14ac:dyDescent="0.25">
      <c r="A111" t="e">
        <f>IF((INSTRUMENT_LIST!#REF!)="","",(INSTRUMENT_LIST!#REF!))</f>
        <v>#REF!</v>
      </c>
      <c r="B111" t="e">
        <f>IF((INSTRUMENT_LIST!#REF!)="","",(INSTRUMENT_LIST!#REF!))</f>
        <v>#REF!</v>
      </c>
      <c r="C111" t="e">
        <f>IF((INSTRUMENT_LIST!#REF!)="","",(INSTRUMENT_LIST!#REF!))</f>
        <v>#REF!</v>
      </c>
      <c r="D111" t="e">
        <f>IF((INSTRUMENT_LIST!#REF!)="","",(INSTRUMENT_LIST!#REF!))</f>
        <v>#REF!</v>
      </c>
      <c r="E111" t="e">
        <f>IF((INSTRUMENT_LIST!#REF!)="","",(INSTRUMENT_LIST!#REF!))</f>
        <v>#REF!</v>
      </c>
      <c r="F111" t="e">
        <f>IF((INSTRUMENT_LIST!#REF!)="","",(INSTRUMENT_LIST!#REF!))</f>
        <v>#REF!</v>
      </c>
      <c r="J111" t="e">
        <f t="shared" si="38"/>
        <v>#REF!</v>
      </c>
      <c r="K111" t="e">
        <f t="shared" si="39"/>
        <v>#REF!</v>
      </c>
      <c r="L111" t="e">
        <f t="shared" si="40"/>
        <v>#REF!</v>
      </c>
      <c r="M111" t="e">
        <f t="shared" si="41"/>
        <v>#REF!</v>
      </c>
      <c r="P111" t="e">
        <f t="shared" si="42"/>
        <v>#REF!</v>
      </c>
      <c r="Q111" t="e">
        <f t="shared" si="43"/>
        <v>#REF!</v>
      </c>
      <c r="R111" t="e">
        <f t="shared" si="44"/>
        <v>#REF!</v>
      </c>
    </row>
    <row r="112" spans="1:18" x14ac:dyDescent="0.25">
      <c r="A112" t="e">
        <f>IF((INSTRUMENT_LIST!#REF!)="","",(INSTRUMENT_LIST!#REF!))</f>
        <v>#REF!</v>
      </c>
      <c r="B112" t="e">
        <f>IF((INSTRUMENT_LIST!#REF!)="","",(INSTRUMENT_LIST!#REF!))</f>
        <v>#REF!</v>
      </c>
      <c r="C112" t="e">
        <f>IF((INSTRUMENT_LIST!#REF!)="","",(INSTRUMENT_LIST!#REF!))</f>
        <v>#REF!</v>
      </c>
      <c r="D112" t="e">
        <f>IF((INSTRUMENT_LIST!#REF!)="","",(INSTRUMENT_LIST!#REF!))</f>
        <v>#REF!</v>
      </c>
      <c r="E112" t="e">
        <f>IF((INSTRUMENT_LIST!#REF!)="","",(INSTRUMENT_LIST!#REF!))</f>
        <v>#REF!</v>
      </c>
      <c r="F112" t="e">
        <f>IF((INSTRUMENT_LIST!#REF!)="","",(INSTRUMENT_LIST!#REF!))</f>
        <v>#REF!</v>
      </c>
      <c r="J112" t="e">
        <f t="shared" si="38"/>
        <v>#REF!</v>
      </c>
      <c r="K112" t="e">
        <f t="shared" si="39"/>
        <v>#REF!</v>
      </c>
      <c r="L112" t="e">
        <f t="shared" si="40"/>
        <v>#REF!</v>
      </c>
      <c r="M112" t="e">
        <f t="shared" si="41"/>
        <v>#REF!</v>
      </c>
      <c r="P112" t="e">
        <f t="shared" si="42"/>
        <v>#REF!</v>
      </c>
      <c r="Q112" t="e">
        <f t="shared" si="43"/>
        <v>#REF!</v>
      </c>
      <c r="R112" t="e">
        <f t="shared" si="44"/>
        <v>#REF!</v>
      </c>
    </row>
    <row r="113" spans="1:18" x14ac:dyDescent="0.25">
      <c r="A113" t="e">
        <f>IF((INSTRUMENT_LIST!#REF!)="","",(INSTRUMENT_LIST!#REF!))</f>
        <v>#REF!</v>
      </c>
      <c r="B113" t="e">
        <f>IF((INSTRUMENT_LIST!#REF!)="","",(INSTRUMENT_LIST!#REF!))</f>
        <v>#REF!</v>
      </c>
      <c r="C113" t="e">
        <f>IF((INSTRUMENT_LIST!#REF!)="","",(INSTRUMENT_LIST!#REF!))</f>
        <v>#REF!</v>
      </c>
      <c r="D113" t="e">
        <f>IF((INSTRUMENT_LIST!#REF!)="","",(INSTRUMENT_LIST!#REF!))</f>
        <v>#REF!</v>
      </c>
      <c r="E113" t="e">
        <f>IF((INSTRUMENT_LIST!#REF!)="","",(INSTRUMENT_LIST!#REF!))</f>
        <v>#REF!</v>
      </c>
      <c r="F113" t="e">
        <f>IF((INSTRUMENT_LIST!#REF!)="","",(INSTRUMENT_LIST!#REF!))</f>
        <v>#REF!</v>
      </c>
      <c r="J113" t="e">
        <f t="shared" si="38"/>
        <v>#REF!</v>
      </c>
      <c r="K113" t="e">
        <f t="shared" si="39"/>
        <v>#REF!</v>
      </c>
      <c r="L113" t="e">
        <f t="shared" si="40"/>
        <v>#REF!</v>
      </c>
      <c r="M113" t="e">
        <f t="shared" si="41"/>
        <v>#REF!</v>
      </c>
      <c r="P113" t="e">
        <f t="shared" si="42"/>
        <v>#REF!</v>
      </c>
      <c r="Q113" t="e">
        <f t="shared" si="43"/>
        <v>#REF!</v>
      </c>
      <c r="R113" t="e">
        <f t="shared" si="44"/>
        <v>#REF!</v>
      </c>
    </row>
    <row r="114" spans="1:18" x14ac:dyDescent="0.25">
      <c r="A114" t="e">
        <f>IF((INSTRUMENT_LIST!#REF!)="","",(INSTRUMENT_LIST!#REF!))</f>
        <v>#REF!</v>
      </c>
      <c r="B114" t="e">
        <f>IF((INSTRUMENT_LIST!#REF!)="","",(INSTRUMENT_LIST!#REF!))</f>
        <v>#REF!</v>
      </c>
      <c r="C114" t="e">
        <f>IF((INSTRUMENT_LIST!#REF!)="","",(INSTRUMENT_LIST!#REF!))</f>
        <v>#REF!</v>
      </c>
      <c r="D114" t="e">
        <f>IF((INSTRUMENT_LIST!#REF!)="","",(INSTRUMENT_LIST!#REF!))</f>
        <v>#REF!</v>
      </c>
      <c r="E114" t="e">
        <f>IF((INSTRUMENT_LIST!#REF!)="","",(INSTRUMENT_LIST!#REF!))</f>
        <v>#REF!</v>
      </c>
      <c r="F114" t="e">
        <f>IF((INSTRUMENT_LIST!#REF!)="","",(INSTRUMENT_LIST!#REF!))</f>
        <v>#REF!</v>
      </c>
      <c r="J114" t="e">
        <f t="shared" si="38"/>
        <v>#REF!</v>
      </c>
      <c r="K114" t="e">
        <f t="shared" si="39"/>
        <v>#REF!</v>
      </c>
      <c r="L114" t="e">
        <f t="shared" si="40"/>
        <v>#REF!</v>
      </c>
      <c r="M114" t="e">
        <f t="shared" si="41"/>
        <v>#REF!</v>
      </c>
      <c r="P114" t="e">
        <f t="shared" si="42"/>
        <v>#REF!</v>
      </c>
      <c r="Q114" t="e">
        <f t="shared" si="43"/>
        <v>#REF!</v>
      </c>
      <c r="R114" t="e">
        <f t="shared" si="44"/>
        <v>#REF!</v>
      </c>
    </row>
    <row r="115" spans="1:18" x14ac:dyDescent="0.25">
      <c r="A115" t="e">
        <f>IF((INSTRUMENT_LIST!#REF!)="","",(INSTRUMENT_LIST!#REF!))</f>
        <v>#REF!</v>
      </c>
      <c r="B115" t="e">
        <f>IF((INSTRUMENT_LIST!#REF!)="","",(INSTRUMENT_LIST!#REF!))</f>
        <v>#REF!</v>
      </c>
      <c r="C115" t="e">
        <f>IF((INSTRUMENT_LIST!#REF!)="","",(INSTRUMENT_LIST!#REF!))</f>
        <v>#REF!</v>
      </c>
      <c r="D115" t="e">
        <f>IF((INSTRUMENT_LIST!#REF!)="","",(INSTRUMENT_LIST!#REF!))</f>
        <v>#REF!</v>
      </c>
      <c r="E115" t="e">
        <f>IF((INSTRUMENT_LIST!#REF!)="","",(INSTRUMENT_LIST!#REF!))</f>
        <v>#REF!</v>
      </c>
      <c r="F115" t="e">
        <f>IF((INSTRUMENT_LIST!#REF!)="","",(INSTRUMENT_LIST!#REF!))</f>
        <v>#REF!</v>
      </c>
      <c r="J115" t="e">
        <f t="shared" si="38"/>
        <v>#REF!</v>
      </c>
      <c r="K115" t="e">
        <f t="shared" si="39"/>
        <v>#REF!</v>
      </c>
      <c r="L115" t="e">
        <f t="shared" si="40"/>
        <v>#REF!</v>
      </c>
      <c r="M115" t="e">
        <f t="shared" si="41"/>
        <v>#REF!</v>
      </c>
      <c r="P115" t="e">
        <f t="shared" si="42"/>
        <v>#REF!</v>
      </c>
      <c r="Q115" t="e">
        <f t="shared" si="43"/>
        <v>#REF!</v>
      </c>
      <c r="R115" t="e">
        <f t="shared" si="44"/>
        <v>#REF!</v>
      </c>
    </row>
    <row r="116" spans="1:18" x14ac:dyDescent="0.25">
      <c r="A116" t="e">
        <f>IF((INSTRUMENT_LIST!#REF!)="","",(INSTRUMENT_LIST!#REF!))</f>
        <v>#REF!</v>
      </c>
      <c r="B116" t="e">
        <f>IF((INSTRUMENT_LIST!#REF!)="","",(INSTRUMENT_LIST!#REF!))</f>
        <v>#REF!</v>
      </c>
      <c r="C116" t="e">
        <f>IF((INSTRUMENT_LIST!#REF!)="","",(INSTRUMENT_LIST!#REF!))</f>
        <v>#REF!</v>
      </c>
      <c r="D116" t="e">
        <f>IF((INSTRUMENT_LIST!#REF!)="","",(INSTRUMENT_LIST!#REF!))</f>
        <v>#REF!</v>
      </c>
      <c r="E116" t="e">
        <f>IF((INSTRUMENT_LIST!#REF!)="","",(INSTRUMENT_LIST!#REF!))</f>
        <v>#REF!</v>
      </c>
      <c r="F116" t="e">
        <f>IF((INSTRUMENT_LIST!#REF!)="","",(INSTRUMENT_LIST!#REF!))</f>
        <v>#REF!</v>
      </c>
      <c r="J116" t="e">
        <f t="shared" si="38"/>
        <v>#REF!</v>
      </c>
      <c r="K116" t="e">
        <f t="shared" si="39"/>
        <v>#REF!</v>
      </c>
      <c r="L116" t="e">
        <f t="shared" si="40"/>
        <v>#REF!</v>
      </c>
      <c r="M116" t="e">
        <f t="shared" si="41"/>
        <v>#REF!</v>
      </c>
      <c r="P116" t="e">
        <f t="shared" si="42"/>
        <v>#REF!</v>
      </c>
      <c r="Q116" t="e">
        <f t="shared" si="43"/>
        <v>#REF!</v>
      </c>
      <c r="R116" t="e">
        <f t="shared" si="44"/>
        <v>#REF!</v>
      </c>
    </row>
    <row r="117" spans="1:18" x14ac:dyDescent="0.25">
      <c r="A117" t="e">
        <f>IF((INSTRUMENT_LIST!#REF!)="","",(INSTRUMENT_LIST!#REF!))</f>
        <v>#REF!</v>
      </c>
      <c r="B117" t="e">
        <f>IF((INSTRUMENT_LIST!#REF!)="","",(INSTRUMENT_LIST!#REF!))</f>
        <v>#REF!</v>
      </c>
      <c r="C117" t="e">
        <f>IF((INSTRUMENT_LIST!#REF!)="","",(INSTRUMENT_LIST!#REF!))</f>
        <v>#REF!</v>
      </c>
      <c r="D117" t="e">
        <f>IF((INSTRUMENT_LIST!#REF!)="","",(INSTRUMENT_LIST!#REF!))</f>
        <v>#REF!</v>
      </c>
      <c r="E117" t="e">
        <f>IF((INSTRUMENT_LIST!#REF!)="","",(INSTRUMENT_LIST!#REF!))</f>
        <v>#REF!</v>
      </c>
      <c r="F117" t="e">
        <f>IF((INSTRUMENT_LIST!#REF!)="","",(INSTRUMENT_LIST!#REF!))</f>
        <v>#REF!</v>
      </c>
      <c r="J117" t="e">
        <f t="shared" si="38"/>
        <v>#REF!</v>
      </c>
      <c r="K117" t="e">
        <f t="shared" si="39"/>
        <v>#REF!</v>
      </c>
      <c r="L117" t="e">
        <f t="shared" si="40"/>
        <v>#REF!</v>
      </c>
      <c r="M117" t="e">
        <f t="shared" si="41"/>
        <v>#REF!</v>
      </c>
      <c r="P117" t="e">
        <f t="shared" si="42"/>
        <v>#REF!</v>
      </c>
      <c r="Q117" t="e">
        <f t="shared" si="43"/>
        <v>#REF!</v>
      </c>
      <c r="R117" t="e">
        <f t="shared" si="44"/>
        <v>#REF!</v>
      </c>
    </row>
    <row r="118" spans="1:18" x14ac:dyDescent="0.25">
      <c r="A118" t="e">
        <f>IF((INSTRUMENT_LIST!#REF!)="","",(INSTRUMENT_LIST!#REF!))</f>
        <v>#REF!</v>
      </c>
      <c r="B118" t="e">
        <f>IF((INSTRUMENT_LIST!#REF!)="","",(INSTRUMENT_LIST!#REF!))</f>
        <v>#REF!</v>
      </c>
      <c r="C118" t="e">
        <f>IF((INSTRUMENT_LIST!#REF!)="","",(INSTRUMENT_LIST!#REF!))</f>
        <v>#REF!</v>
      </c>
      <c r="D118" t="e">
        <f>IF((INSTRUMENT_LIST!#REF!)="","",(INSTRUMENT_LIST!#REF!))</f>
        <v>#REF!</v>
      </c>
      <c r="E118" t="e">
        <f>IF((INSTRUMENT_LIST!#REF!)="","",(INSTRUMENT_LIST!#REF!))</f>
        <v>#REF!</v>
      </c>
      <c r="F118" t="e">
        <f>IF((INSTRUMENT_LIST!#REF!)="","",(INSTRUMENT_LIST!#REF!))</f>
        <v>#REF!</v>
      </c>
      <c r="J118" t="e">
        <f t="shared" si="38"/>
        <v>#REF!</v>
      </c>
      <c r="K118" t="e">
        <f t="shared" si="39"/>
        <v>#REF!</v>
      </c>
      <c r="L118" t="e">
        <f t="shared" si="40"/>
        <v>#REF!</v>
      </c>
      <c r="M118" t="e">
        <f t="shared" si="41"/>
        <v>#REF!</v>
      </c>
      <c r="P118" t="e">
        <f t="shared" si="42"/>
        <v>#REF!</v>
      </c>
      <c r="Q118" t="e">
        <f t="shared" si="43"/>
        <v>#REF!</v>
      </c>
      <c r="R118" t="e">
        <f t="shared" si="44"/>
        <v>#REF!</v>
      </c>
    </row>
    <row r="119" spans="1:18" x14ac:dyDescent="0.25">
      <c r="A119" t="e">
        <f>IF((INSTRUMENT_LIST!#REF!)="","",(INSTRUMENT_LIST!#REF!))</f>
        <v>#REF!</v>
      </c>
      <c r="B119" t="e">
        <f>IF((INSTRUMENT_LIST!#REF!)="","",(INSTRUMENT_LIST!#REF!))</f>
        <v>#REF!</v>
      </c>
      <c r="C119" t="e">
        <f>IF((INSTRUMENT_LIST!#REF!)="","",(INSTRUMENT_LIST!#REF!))</f>
        <v>#REF!</v>
      </c>
      <c r="D119" t="e">
        <f>IF((INSTRUMENT_LIST!#REF!)="","",(INSTRUMENT_LIST!#REF!))</f>
        <v>#REF!</v>
      </c>
      <c r="E119" t="e">
        <f>IF((INSTRUMENT_LIST!#REF!)="","",(INSTRUMENT_LIST!#REF!))</f>
        <v>#REF!</v>
      </c>
      <c r="F119" t="e">
        <f>IF((INSTRUMENT_LIST!#REF!)="","",(INSTRUMENT_LIST!#REF!))</f>
        <v>#REF!</v>
      </c>
      <c r="J119" t="e">
        <f t="shared" si="38"/>
        <v>#REF!</v>
      </c>
      <c r="K119" t="e">
        <f t="shared" si="39"/>
        <v>#REF!</v>
      </c>
      <c r="L119" t="e">
        <f t="shared" si="40"/>
        <v>#REF!</v>
      </c>
      <c r="M119" t="e">
        <f t="shared" si="41"/>
        <v>#REF!</v>
      </c>
      <c r="P119" t="e">
        <f t="shared" si="42"/>
        <v>#REF!</v>
      </c>
      <c r="Q119" t="e">
        <f t="shared" si="43"/>
        <v>#REF!</v>
      </c>
      <c r="R119" t="e">
        <f t="shared" si="44"/>
        <v>#REF!</v>
      </c>
    </row>
    <row r="120" spans="1:18" x14ac:dyDescent="0.25">
      <c r="A120" t="e">
        <f>IF((INSTRUMENT_LIST!#REF!)="","",(INSTRUMENT_LIST!#REF!))</f>
        <v>#REF!</v>
      </c>
      <c r="B120" t="e">
        <f>IF((INSTRUMENT_LIST!#REF!)="","",(INSTRUMENT_LIST!#REF!))</f>
        <v>#REF!</v>
      </c>
      <c r="C120" t="e">
        <f>IF((INSTRUMENT_LIST!#REF!)="","",(INSTRUMENT_LIST!#REF!))</f>
        <v>#REF!</v>
      </c>
      <c r="D120" t="e">
        <f>IF((INSTRUMENT_LIST!#REF!)="","",(INSTRUMENT_LIST!#REF!))</f>
        <v>#REF!</v>
      </c>
      <c r="E120" t="e">
        <f>IF((INSTRUMENT_LIST!#REF!)="","",(INSTRUMENT_LIST!#REF!))</f>
        <v>#REF!</v>
      </c>
      <c r="F120" t="e">
        <f>IF((INSTRUMENT_LIST!#REF!)="","",(INSTRUMENT_LIST!#REF!))</f>
        <v>#REF!</v>
      </c>
      <c r="J120" t="e">
        <f t="shared" si="38"/>
        <v>#REF!</v>
      </c>
      <c r="K120" t="e">
        <f t="shared" si="39"/>
        <v>#REF!</v>
      </c>
      <c r="L120" t="e">
        <f t="shared" si="40"/>
        <v>#REF!</v>
      </c>
      <c r="M120" t="e">
        <f t="shared" si="41"/>
        <v>#REF!</v>
      </c>
      <c r="P120" t="e">
        <f t="shared" si="42"/>
        <v>#REF!</v>
      </c>
      <c r="Q120" t="e">
        <f t="shared" si="43"/>
        <v>#REF!</v>
      </c>
      <c r="R120" t="e">
        <f t="shared" si="44"/>
        <v>#REF!</v>
      </c>
    </row>
    <row r="121" spans="1:18" x14ac:dyDescent="0.25">
      <c r="A121" t="e">
        <f>IF((INSTRUMENT_LIST!#REF!)="","",(INSTRUMENT_LIST!#REF!))</f>
        <v>#REF!</v>
      </c>
      <c r="B121" t="e">
        <f>IF((INSTRUMENT_LIST!#REF!)="","",(INSTRUMENT_LIST!#REF!))</f>
        <v>#REF!</v>
      </c>
      <c r="C121" t="e">
        <f>IF((INSTRUMENT_LIST!#REF!)="","",(INSTRUMENT_LIST!#REF!))</f>
        <v>#REF!</v>
      </c>
      <c r="D121" t="e">
        <f>IF((INSTRUMENT_LIST!#REF!)="","",(INSTRUMENT_LIST!#REF!))</f>
        <v>#REF!</v>
      </c>
      <c r="E121" t="e">
        <f>IF((INSTRUMENT_LIST!#REF!)="","",(INSTRUMENT_LIST!#REF!))</f>
        <v>#REF!</v>
      </c>
      <c r="F121" t="e">
        <f>IF((INSTRUMENT_LIST!#REF!)="","",(INSTRUMENT_LIST!#REF!))</f>
        <v>#REF!</v>
      </c>
      <c r="J121" t="e">
        <f t="shared" si="38"/>
        <v>#REF!</v>
      </c>
      <c r="K121" t="e">
        <f t="shared" si="39"/>
        <v>#REF!</v>
      </c>
      <c r="L121" t="e">
        <f t="shared" si="40"/>
        <v>#REF!</v>
      </c>
      <c r="M121" t="e">
        <f t="shared" si="41"/>
        <v>#REF!</v>
      </c>
      <c r="P121" t="e">
        <f t="shared" si="42"/>
        <v>#REF!</v>
      </c>
      <c r="Q121" t="e">
        <f t="shared" si="43"/>
        <v>#REF!</v>
      </c>
      <c r="R121" t="e">
        <f t="shared" si="44"/>
        <v>#REF!</v>
      </c>
    </row>
    <row r="122" spans="1:18" x14ac:dyDescent="0.25">
      <c r="A122" t="e">
        <f>IF((INSTRUMENT_LIST!#REF!)="","",(INSTRUMENT_LIST!#REF!))</f>
        <v>#REF!</v>
      </c>
      <c r="B122" t="e">
        <f>IF((INSTRUMENT_LIST!#REF!)="","",(INSTRUMENT_LIST!#REF!))</f>
        <v>#REF!</v>
      </c>
      <c r="C122" t="e">
        <f>IF((INSTRUMENT_LIST!#REF!)="","",(INSTRUMENT_LIST!#REF!))</f>
        <v>#REF!</v>
      </c>
      <c r="D122" t="e">
        <f>IF((INSTRUMENT_LIST!#REF!)="","",(INSTRUMENT_LIST!#REF!))</f>
        <v>#REF!</v>
      </c>
      <c r="E122" t="e">
        <f>IF((INSTRUMENT_LIST!#REF!)="","",(INSTRUMENT_LIST!#REF!))</f>
        <v>#REF!</v>
      </c>
      <c r="F122" t="e">
        <f>IF((INSTRUMENT_LIST!#REF!)="","",(INSTRUMENT_LIST!#REF!))</f>
        <v>#REF!</v>
      </c>
      <c r="J122" t="e">
        <f t="shared" si="38"/>
        <v>#REF!</v>
      </c>
      <c r="K122" t="e">
        <f t="shared" si="39"/>
        <v>#REF!</v>
      </c>
      <c r="L122" t="e">
        <f t="shared" si="40"/>
        <v>#REF!</v>
      </c>
      <c r="M122" t="e">
        <f t="shared" si="41"/>
        <v>#REF!</v>
      </c>
      <c r="P122" t="e">
        <f t="shared" si="42"/>
        <v>#REF!</v>
      </c>
      <c r="Q122" t="e">
        <f t="shared" si="43"/>
        <v>#REF!</v>
      </c>
      <c r="R122" t="e">
        <f t="shared" si="44"/>
        <v>#REF!</v>
      </c>
    </row>
    <row r="123" spans="1:18" x14ac:dyDescent="0.25">
      <c r="A123" t="e">
        <f>IF((INSTRUMENT_LIST!#REF!)="","",(INSTRUMENT_LIST!#REF!))</f>
        <v>#REF!</v>
      </c>
      <c r="B123" t="e">
        <f>IF((INSTRUMENT_LIST!#REF!)="","",(INSTRUMENT_LIST!#REF!))</f>
        <v>#REF!</v>
      </c>
      <c r="C123" t="e">
        <f>IF((INSTRUMENT_LIST!#REF!)="","",(INSTRUMENT_LIST!#REF!))</f>
        <v>#REF!</v>
      </c>
      <c r="D123" t="e">
        <f>IF((INSTRUMENT_LIST!#REF!)="","",(INSTRUMENT_LIST!#REF!))</f>
        <v>#REF!</v>
      </c>
      <c r="E123" t="e">
        <f>IF((INSTRUMENT_LIST!#REF!)="","",(INSTRUMENT_LIST!#REF!))</f>
        <v>#REF!</v>
      </c>
      <c r="F123" t="e">
        <f>IF((INSTRUMENT_LIST!#REF!)="","",(INSTRUMENT_LIST!#REF!))</f>
        <v>#REF!</v>
      </c>
      <c r="J123" t="e">
        <f t="shared" si="38"/>
        <v>#REF!</v>
      </c>
      <c r="K123" t="e">
        <f t="shared" si="39"/>
        <v>#REF!</v>
      </c>
      <c r="L123" t="e">
        <f t="shared" si="40"/>
        <v>#REF!</v>
      </c>
      <c r="M123" t="e">
        <f t="shared" si="41"/>
        <v>#REF!</v>
      </c>
      <c r="P123" t="e">
        <f t="shared" si="42"/>
        <v>#REF!</v>
      </c>
      <c r="Q123" t="e">
        <f t="shared" si="43"/>
        <v>#REF!</v>
      </c>
      <c r="R123" t="e">
        <f t="shared" si="44"/>
        <v>#REF!</v>
      </c>
    </row>
    <row r="124" spans="1:18" x14ac:dyDescent="0.25">
      <c r="A124" t="e">
        <f>IF((INSTRUMENT_LIST!#REF!)="","",(INSTRUMENT_LIST!#REF!))</f>
        <v>#REF!</v>
      </c>
      <c r="B124" t="e">
        <f>IF((INSTRUMENT_LIST!#REF!)="","",(INSTRUMENT_LIST!#REF!))</f>
        <v>#REF!</v>
      </c>
      <c r="C124" t="e">
        <f>IF((INSTRUMENT_LIST!#REF!)="","",(INSTRUMENT_LIST!#REF!))</f>
        <v>#REF!</v>
      </c>
      <c r="D124" t="e">
        <f>IF((INSTRUMENT_LIST!#REF!)="","",(INSTRUMENT_LIST!#REF!))</f>
        <v>#REF!</v>
      </c>
      <c r="E124" t="e">
        <f>IF((INSTRUMENT_LIST!#REF!)="","",(INSTRUMENT_LIST!#REF!))</f>
        <v>#REF!</v>
      </c>
      <c r="F124" t="e">
        <f>IF((INSTRUMENT_LIST!#REF!)="","",(INSTRUMENT_LIST!#REF!))</f>
        <v>#REF!</v>
      </c>
      <c r="J124" t="e">
        <f t="shared" si="38"/>
        <v>#REF!</v>
      </c>
      <c r="K124" t="e">
        <f t="shared" si="39"/>
        <v>#REF!</v>
      </c>
      <c r="L124" t="e">
        <f t="shared" si="40"/>
        <v>#REF!</v>
      </c>
      <c r="M124" t="e">
        <f t="shared" si="41"/>
        <v>#REF!</v>
      </c>
      <c r="P124" t="e">
        <f t="shared" si="42"/>
        <v>#REF!</v>
      </c>
      <c r="Q124" t="e">
        <f t="shared" si="43"/>
        <v>#REF!</v>
      </c>
      <c r="R124" t="e">
        <f t="shared" si="44"/>
        <v>#REF!</v>
      </c>
    </row>
    <row r="125" spans="1:18" x14ac:dyDescent="0.25">
      <c r="A125" t="e">
        <f>IF((INSTRUMENT_LIST!#REF!)="","",(INSTRUMENT_LIST!#REF!))</f>
        <v>#REF!</v>
      </c>
      <c r="B125" t="e">
        <f>IF((INSTRUMENT_LIST!#REF!)="","",(INSTRUMENT_LIST!#REF!))</f>
        <v>#REF!</v>
      </c>
      <c r="C125" t="e">
        <f>IF((INSTRUMENT_LIST!#REF!)="","",(INSTRUMENT_LIST!#REF!))</f>
        <v>#REF!</v>
      </c>
      <c r="D125" t="e">
        <f>IF((INSTRUMENT_LIST!#REF!)="","",(INSTRUMENT_LIST!#REF!))</f>
        <v>#REF!</v>
      </c>
      <c r="E125" t="e">
        <f>IF((INSTRUMENT_LIST!#REF!)="","",(INSTRUMENT_LIST!#REF!))</f>
        <v>#REF!</v>
      </c>
      <c r="F125" t="e">
        <f>IF((INSTRUMENT_LIST!#REF!)="","",(INSTRUMENT_LIST!#REF!))</f>
        <v>#REF!</v>
      </c>
      <c r="J125" t="e">
        <f t="shared" si="38"/>
        <v>#REF!</v>
      </c>
      <c r="K125" t="e">
        <f t="shared" si="39"/>
        <v>#REF!</v>
      </c>
      <c r="L125" t="e">
        <f t="shared" si="40"/>
        <v>#REF!</v>
      </c>
      <c r="M125" t="e">
        <f t="shared" si="41"/>
        <v>#REF!</v>
      </c>
      <c r="P125" t="e">
        <f t="shared" si="42"/>
        <v>#REF!</v>
      </c>
      <c r="Q125" t="e">
        <f t="shared" si="43"/>
        <v>#REF!</v>
      </c>
      <c r="R125" t="e">
        <f t="shared" si="44"/>
        <v>#REF!</v>
      </c>
    </row>
    <row r="126" spans="1:18" x14ac:dyDescent="0.25">
      <c r="A126" t="e">
        <f>IF((INSTRUMENT_LIST!#REF!)="","",(INSTRUMENT_LIST!#REF!))</f>
        <v>#REF!</v>
      </c>
      <c r="B126" t="e">
        <f>IF((INSTRUMENT_LIST!#REF!)="","",(INSTRUMENT_LIST!#REF!))</f>
        <v>#REF!</v>
      </c>
      <c r="C126" t="e">
        <f>IF((INSTRUMENT_LIST!#REF!)="","",(INSTRUMENT_LIST!#REF!))</f>
        <v>#REF!</v>
      </c>
      <c r="D126" t="e">
        <f>IF((INSTRUMENT_LIST!#REF!)="","",(INSTRUMENT_LIST!#REF!))</f>
        <v>#REF!</v>
      </c>
      <c r="E126" t="e">
        <f>IF((INSTRUMENT_LIST!#REF!)="","",(INSTRUMENT_LIST!#REF!))</f>
        <v>#REF!</v>
      </c>
      <c r="F126" t="e">
        <f>IF((INSTRUMENT_LIST!#REF!)="","",(INSTRUMENT_LIST!#REF!))</f>
        <v>#REF!</v>
      </c>
      <c r="J126" t="e">
        <f t="shared" si="38"/>
        <v>#REF!</v>
      </c>
      <c r="K126" t="e">
        <f t="shared" si="39"/>
        <v>#REF!</v>
      </c>
      <c r="L126" t="e">
        <f t="shared" si="40"/>
        <v>#REF!</v>
      </c>
      <c r="M126" t="e">
        <f t="shared" si="41"/>
        <v>#REF!</v>
      </c>
      <c r="P126" t="e">
        <f t="shared" si="42"/>
        <v>#REF!</v>
      </c>
      <c r="Q126" t="e">
        <f t="shared" si="43"/>
        <v>#REF!</v>
      </c>
      <c r="R126" t="e">
        <f t="shared" si="44"/>
        <v>#REF!</v>
      </c>
    </row>
    <row r="127" spans="1:18" x14ac:dyDescent="0.25">
      <c r="A127" t="e">
        <f>IF((INSTRUMENT_LIST!#REF!)="","",(INSTRUMENT_LIST!#REF!))</f>
        <v>#REF!</v>
      </c>
      <c r="B127" t="e">
        <f>IF((INSTRUMENT_LIST!#REF!)="","",(INSTRUMENT_LIST!#REF!))</f>
        <v>#REF!</v>
      </c>
      <c r="C127" t="e">
        <f>IF((INSTRUMENT_LIST!#REF!)="","",(INSTRUMENT_LIST!#REF!))</f>
        <v>#REF!</v>
      </c>
      <c r="D127" t="e">
        <f>IF((INSTRUMENT_LIST!#REF!)="","",(INSTRUMENT_LIST!#REF!))</f>
        <v>#REF!</v>
      </c>
      <c r="E127" t="e">
        <f>IF((INSTRUMENT_LIST!#REF!)="","",(INSTRUMENT_LIST!#REF!))</f>
        <v>#REF!</v>
      </c>
      <c r="F127" t="e">
        <f>IF((INSTRUMENT_LIST!#REF!)="","",(INSTRUMENT_LIST!#REF!))</f>
        <v>#REF!</v>
      </c>
      <c r="J127" t="e">
        <f t="shared" si="38"/>
        <v>#REF!</v>
      </c>
      <c r="K127" t="e">
        <f t="shared" si="39"/>
        <v>#REF!</v>
      </c>
      <c r="L127" t="e">
        <f t="shared" si="40"/>
        <v>#REF!</v>
      </c>
      <c r="M127" t="e">
        <f t="shared" si="41"/>
        <v>#REF!</v>
      </c>
      <c r="P127" t="e">
        <f t="shared" si="42"/>
        <v>#REF!</v>
      </c>
      <c r="Q127" t="e">
        <f t="shared" si="43"/>
        <v>#REF!</v>
      </c>
      <c r="R127" t="e">
        <f t="shared" si="44"/>
        <v>#REF!</v>
      </c>
    </row>
    <row r="128" spans="1:18" x14ac:dyDescent="0.25">
      <c r="A128" t="e">
        <f>IF((INSTRUMENT_LIST!#REF!)="","",(INSTRUMENT_LIST!#REF!))</f>
        <v>#REF!</v>
      </c>
      <c r="B128" t="e">
        <f>IF((INSTRUMENT_LIST!#REF!)="","",(INSTRUMENT_LIST!#REF!))</f>
        <v>#REF!</v>
      </c>
      <c r="C128" t="e">
        <f>IF((INSTRUMENT_LIST!#REF!)="","",(INSTRUMENT_LIST!#REF!))</f>
        <v>#REF!</v>
      </c>
      <c r="D128" t="e">
        <f>IF((INSTRUMENT_LIST!#REF!)="","",(INSTRUMENT_LIST!#REF!))</f>
        <v>#REF!</v>
      </c>
      <c r="E128" t="e">
        <f>IF((INSTRUMENT_LIST!#REF!)="","",(INSTRUMENT_LIST!#REF!))</f>
        <v>#REF!</v>
      </c>
      <c r="F128" t="e">
        <f>IF((INSTRUMENT_LIST!#REF!)="","",(INSTRUMENT_LIST!#REF!))</f>
        <v>#REF!</v>
      </c>
      <c r="J128" t="e">
        <f t="shared" si="38"/>
        <v>#REF!</v>
      </c>
      <c r="K128" t="e">
        <f t="shared" si="39"/>
        <v>#REF!</v>
      </c>
      <c r="L128" t="e">
        <f t="shared" si="40"/>
        <v>#REF!</v>
      </c>
      <c r="M128" t="e">
        <f t="shared" si="41"/>
        <v>#REF!</v>
      </c>
      <c r="P128" t="e">
        <f t="shared" si="42"/>
        <v>#REF!</v>
      </c>
      <c r="Q128" t="e">
        <f t="shared" si="43"/>
        <v>#REF!</v>
      </c>
      <c r="R128" t="e">
        <f t="shared" si="44"/>
        <v>#REF!</v>
      </c>
    </row>
    <row r="129" spans="1:18" x14ac:dyDescent="0.25">
      <c r="A129" t="e">
        <f>IF((INSTRUMENT_LIST!#REF!)="","",(INSTRUMENT_LIST!#REF!))</f>
        <v>#REF!</v>
      </c>
      <c r="B129" t="e">
        <f>IF((INSTRUMENT_LIST!#REF!)="","",(INSTRUMENT_LIST!#REF!))</f>
        <v>#REF!</v>
      </c>
      <c r="C129" t="e">
        <f>IF((INSTRUMENT_LIST!#REF!)="","",(INSTRUMENT_LIST!#REF!))</f>
        <v>#REF!</v>
      </c>
      <c r="D129" t="e">
        <f>IF((INSTRUMENT_LIST!#REF!)="","",(INSTRUMENT_LIST!#REF!))</f>
        <v>#REF!</v>
      </c>
      <c r="E129" t="e">
        <f>IF((INSTRUMENT_LIST!#REF!)="","",(INSTRUMENT_LIST!#REF!))</f>
        <v>#REF!</v>
      </c>
      <c r="F129" t="e">
        <f>IF((INSTRUMENT_LIST!#REF!)="","",(INSTRUMENT_LIST!#REF!))</f>
        <v>#REF!</v>
      </c>
      <c r="J129" t="e">
        <f t="shared" si="38"/>
        <v>#REF!</v>
      </c>
      <c r="K129" t="e">
        <f t="shared" si="39"/>
        <v>#REF!</v>
      </c>
      <c r="L129" t="e">
        <f t="shared" si="40"/>
        <v>#REF!</v>
      </c>
      <c r="M129" t="e">
        <f t="shared" si="41"/>
        <v>#REF!</v>
      </c>
      <c r="P129" t="e">
        <f t="shared" si="42"/>
        <v>#REF!</v>
      </c>
      <c r="Q129" t="e">
        <f t="shared" si="43"/>
        <v>#REF!</v>
      </c>
      <c r="R129" t="e">
        <f t="shared" si="44"/>
        <v>#REF!</v>
      </c>
    </row>
    <row r="130" spans="1:18" x14ac:dyDescent="0.25">
      <c r="A130" t="e">
        <f>IF((INSTRUMENT_LIST!#REF!)="","",(INSTRUMENT_LIST!#REF!))</f>
        <v>#REF!</v>
      </c>
      <c r="B130" t="e">
        <f>IF((INSTRUMENT_LIST!#REF!)="","",(INSTRUMENT_LIST!#REF!))</f>
        <v>#REF!</v>
      </c>
      <c r="C130" t="e">
        <f>IF((INSTRUMENT_LIST!#REF!)="","",(INSTRUMENT_LIST!#REF!))</f>
        <v>#REF!</v>
      </c>
      <c r="D130" t="e">
        <f>IF((INSTRUMENT_LIST!#REF!)="","",(INSTRUMENT_LIST!#REF!))</f>
        <v>#REF!</v>
      </c>
      <c r="E130" t="e">
        <f>IF((INSTRUMENT_LIST!#REF!)="","",(INSTRUMENT_LIST!#REF!))</f>
        <v>#REF!</v>
      </c>
      <c r="F130" t="e">
        <f>IF((INSTRUMENT_LIST!#REF!)="","",(INSTRUMENT_LIST!#REF!))</f>
        <v>#REF!</v>
      </c>
      <c r="J130" t="e">
        <f t="shared" si="38"/>
        <v>#REF!</v>
      </c>
      <c r="K130" t="e">
        <f t="shared" si="39"/>
        <v>#REF!</v>
      </c>
      <c r="L130" t="e">
        <f t="shared" si="40"/>
        <v>#REF!</v>
      </c>
      <c r="M130" t="e">
        <f t="shared" si="41"/>
        <v>#REF!</v>
      </c>
      <c r="P130" t="e">
        <f t="shared" si="42"/>
        <v>#REF!</v>
      </c>
      <c r="Q130" t="e">
        <f t="shared" si="43"/>
        <v>#REF!</v>
      </c>
      <c r="R130" t="e">
        <f t="shared" si="44"/>
        <v>#REF!</v>
      </c>
    </row>
    <row r="131" spans="1:18" x14ac:dyDescent="0.25">
      <c r="A131" t="e">
        <f>IF((INSTRUMENT_LIST!#REF!)="","",(INSTRUMENT_LIST!#REF!))</f>
        <v>#REF!</v>
      </c>
      <c r="B131" t="e">
        <f>IF((INSTRUMENT_LIST!#REF!)="","",(INSTRUMENT_LIST!#REF!))</f>
        <v>#REF!</v>
      </c>
      <c r="C131" t="e">
        <f>IF((INSTRUMENT_LIST!#REF!)="","",(INSTRUMENT_LIST!#REF!))</f>
        <v>#REF!</v>
      </c>
      <c r="D131" t="e">
        <f>IF((INSTRUMENT_LIST!#REF!)="","",(INSTRUMENT_LIST!#REF!))</f>
        <v>#REF!</v>
      </c>
      <c r="E131" t="e">
        <f>IF((INSTRUMENT_LIST!#REF!)="","",(INSTRUMENT_LIST!#REF!))</f>
        <v>#REF!</v>
      </c>
      <c r="F131" t="e">
        <f>IF((INSTRUMENT_LIST!#REF!)="","",(INSTRUMENT_LIST!#REF!))</f>
        <v>#REF!</v>
      </c>
      <c r="J131" t="e">
        <f t="shared" si="38"/>
        <v>#REF!</v>
      </c>
      <c r="K131" t="e">
        <f t="shared" si="39"/>
        <v>#REF!</v>
      </c>
      <c r="L131" t="e">
        <f t="shared" si="40"/>
        <v>#REF!</v>
      </c>
      <c r="M131" t="e">
        <f t="shared" si="41"/>
        <v>#REF!</v>
      </c>
      <c r="P131" t="e">
        <f t="shared" si="42"/>
        <v>#REF!</v>
      </c>
      <c r="Q131" t="e">
        <f t="shared" si="43"/>
        <v>#REF!</v>
      </c>
      <c r="R131" t="e">
        <f t="shared" si="44"/>
        <v>#REF!</v>
      </c>
    </row>
    <row r="132" spans="1:18" x14ac:dyDescent="0.25">
      <c r="A132" t="e">
        <f>IF((INSTRUMENT_LIST!#REF!)="","",(INSTRUMENT_LIST!#REF!))</f>
        <v>#REF!</v>
      </c>
      <c r="B132" t="e">
        <f>IF((INSTRUMENT_LIST!#REF!)="","",(INSTRUMENT_LIST!#REF!))</f>
        <v>#REF!</v>
      </c>
      <c r="C132" t="e">
        <f>IF((INSTRUMENT_LIST!#REF!)="","",(INSTRUMENT_LIST!#REF!))</f>
        <v>#REF!</v>
      </c>
      <c r="D132" t="e">
        <f>IF((INSTRUMENT_LIST!#REF!)="","",(INSTRUMENT_LIST!#REF!))</f>
        <v>#REF!</v>
      </c>
      <c r="E132" t="e">
        <f>IF((INSTRUMENT_LIST!#REF!)="","",(INSTRUMENT_LIST!#REF!))</f>
        <v>#REF!</v>
      </c>
      <c r="F132" t="e">
        <f>IF((INSTRUMENT_LIST!#REF!)="","",(INSTRUMENT_LIST!#REF!))</f>
        <v>#REF!</v>
      </c>
      <c r="J132" t="e">
        <f t="shared" si="38"/>
        <v>#REF!</v>
      </c>
      <c r="K132" t="e">
        <f t="shared" si="39"/>
        <v>#REF!</v>
      </c>
      <c r="L132" t="e">
        <f t="shared" si="40"/>
        <v>#REF!</v>
      </c>
      <c r="M132" t="e">
        <f t="shared" si="41"/>
        <v>#REF!</v>
      </c>
      <c r="P132" t="e">
        <f t="shared" si="42"/>
        <v>#REF!</v>
      </c>
      <c r="Q132" t="e">
        <f t="shared" si="43"/>
        <v>#REF!</v>
      </c>
      <c r="R132" t="e">
        <f t="shared" si="44"/>
        <v>#REF!</v>
      </c>
    </row>
    <row r="133" spans="1:18" x14ac:dyDescent="0.25">
      <c r="A133" t="e">
        <f>IF((INSTRUMENT_LIST!#REF!)="","",(INSTRUMENT_LIST!#REF!))</f>
        <v>#REF!</v>
      </c>
      <c r="B133" t="e">
        <f>IF((INSTRUMENT_LIST!#REF!)="","",(INSTRUMENT_LIST!#REF!))</f>
        <v>#REF!</v>
      </c>
      <c r="C133" t="e">
        <f>IF((INSTRUMENT_LIST!#REF!)="","",(INSTRUMENT_LIST!#REF!))</f>
        <v>#REF!</v>
      </c>
      <c r="D133" t="e">
        <f>IF((INSTRUMENT_LIST!#REF!)="","",(INSTRUMENT_LIST!#REF!))</f>
        <v>#REF!</v>
      </c>
      <c r="E133" t="e">
        <f>IF((INSTRUMENT_LIST!#REF!)="","",(INSTRUMENT_LIST!#REF!))</f>
        <v>#REF!</v>
      </c>
      <c r="F133" t="e">
        <f>IF((INSTRUMENT_LIST!#REF!)="","",(INSTRUMENT_LIST!#REF!))</f>
        <v>#REF!</v>
      </c>
      <c r="J133" t="e">
        <f t="shared" si="38"/>
        <v>#REF!</v>
      </c>
      <c r="K133" t="e">
        <f t="shared" si="39"/>
        <v>#REF!</v>
      </c>
      <c r="L133" t="e">
        <f t="shared" si="40"/>
        <v>#REF!</v>
      </c>
      <c r="M133" t="e">
        <f t="shared" si="41"/>
        <v>#REF!</v>
      </c>
      <c r="P133" t="e">
        <f t="shared" si="42"/>
        <v>#REF!</v>
      </c>
      <c r="Q133" t="e">
        <f t="shared" si="43"/>
        <v>#REF!</v>
      </c>
      <c r="R133" t="e">
        <f t="shared" si="44"/>
        <v>#REF!</v>
      </c>
    </row>
    <row r="134" spans="1:18" x14ac:dyDescent="0.25">
      <c r="A134" t="e">
        <f>IF((INSTRUMENT_LIST!#REF!)="","",(INSTRUMENT_LIST!#REF!))</f>
        <v>#REF!</v>
      </c>
      <c r="B134" t="e">
        <f>IF((INSTRUMENT_LIST!#REF!)="","",(INSTRUMENT_LIST!#REF!))</f>
        <v>#REF!</v>
      </c>
      <c r="C134" t="e">
        <f>IF((INSTRUMENT_LIST!#REF!)="","",(INSTRUMENT_LIST!#REF!))</f>
        <v>#REF!</v>
      </c>
      <c r="D134" t="e">
        <f>IF((INSTRUMENT_LIST!#REF!)="","",(INSTRUMENT_LIST!#REF!))</f>
        <v>#REF!</v>
      </c>
      <c r="E134" t="e">
        <f>IF((INSTRUMENT_LIST!#REF!)="","",(INSTRUMENT_LIST!#REF!))</f>
        <v>#REF!</v>
      </c>
      <c r="F134" t="e">
        <f>IF((INSTRUMENT_LIST!#REF!)="","",(INSTRUMENT_LIST!#REF!))</f>
        <v>#REF!</v>
      </c>
      <c r="J134" t="e">
        <f t="shared" si="38"/>
        <v>#REF!</v>
      </c>
      <c r="K134" t="e">
        <f t="shared" si="39"/>
        <v>#REF!</v>
      </c>
      <c r="L134" t="e">
        <f t="shared" si="40"/>
        <v>#REF!</v>
      </c>
      <c r="M134" t="e">
        <f t="shared" si="41"/>
        <v>#REF!</v>
      </c>
      <c r="P134" t="e">
        <f t="shared" si="42"/>
        <v>#REF!</v>
      </c>
      <c r="Q134" t="e">
        <f t="shared" si="43"/>
        <v>#REF!</v>
      </c>
      <c r="R134" t="e">
        <f t="shared" si="44"/>
        <v>#REF!</v>
      </c>
    </row>
    <row r="135" spans="1:18" x14ac:dyDescent="0.25">
      <c r="A135" t="e">
        <f>IF((INSTRUMENT_LIST!#REF!)="","",(INSTRUMENT_LIST!#REF!))</f>
        <v>#REF!</v>
      </c>
      <c r="B135" t="e">
        <f>IF((INSTRUMENT_LIST!#REF!)="","",(INSTRUMENT_LIST!#REF!))</f>
        <v>#REF!</v>
      </c>
      <c r="C135" t="e">
        <f>IF((INSTRUMENT_LIST!#REF!)="","",(INSTRUMENT_LIST!#REF!))</f>
        <v>#REF!</v>
      </c>
      <c r="D135" t="e">
        <f>IF((INSTRUMENT_LIST!#REF!)="","",(INSTRUMENT_LIST!#REF!))</f>
        <v>#REF!</v>
      </c>
      <c r="E135" t="e">
        <f>IF((INSTRUMENT_LIST!#REF!)="","",(INSTRUMENT_LIST!#REF!))</f>
        <v>#REF!</v>
      </c>
      <c r="F135" t="e">
        <f>IF((INSTRUMENT_LIST!#REF!)="","",(INSTRUMENT_LIST!#REF!))</f>
        <v>#REF!</v>
      </c>
      <c r="J135" t="e">
        <f t="shared" si="38"/>
        <v>#REF!</v>
      </c>
      <c r="K135" t="e">
        <f t="shared" si="39"/>
        <v>#REF!</v>
      </c>
      <c r="L135" t="e">
        <f t="shared" si="40"/>
        <v>#REF!</v>
      </c>
      <c r="M135" t="e">
        <f t="shared" si="41"/>
        <v>#REF!</v>
      </c>
      <c r="P135" t="e">
        <f t="shared" si="42"/>
        <v>#REF!</v>
      </c>
      <c r="Q135" t="e">
        <f t="shared" si="43"/>
        <v>#REF!</v>
      </c>
      <c r="R135" t="e">
        <f t="shared" si="44"/>
        <v>#REF!</v>
      </c>
    </row>
    <row r="136" spans="1:18" x14ac:dyDescent="0.25">
      <c r="A136" t="e">
        <f>IF((INSTRUMENT_LIST!#REF!)="","",(INSTRUMENT_LIST!#REF!))</f>
        <v>#REF!</v>
      </c>
      <c r="B136" t="e">
        <f>IF((INSTRUMENT_LIST!#REF!)="","",(INSTRUMENT_LIST!#REF!))</f>
        <v>#REF!</v>
      </c>
      <c r="C136" t="e">
        <f>IF((INSTRUMENT_LIST!#REF!)="","",(INSTRUMENT_LIST!#REF!))</f>
        <v>#REF!</v>
      </c>
      <c r="D136" t="e">
        <f>IF((INSTRUMENT_LIST!#REF!)="","",(INSTRUMENT_LIST!#REF!))</f>
        <v>#REF!</v>
      </c>
      <c r="E136" t="e">
        <f>IF((INSTRUMENT_LIST!#REF!)="","",(INSTRUMENT_LIST!#REF!))</f>
        <v>#REF!</v>
      </c>
      <c r="F136" t="e">
        <f>IF((INSTRUMENT_LIST!#REF!)="","",(INSTRUMENT_LIST!#REF!))</f>
        <v>#REF!</v>
      </c>
      <c r="J136" t="e">
        <f t="shared" si="38"/>
        <v>#REF!</v>
      </c>
      <c r="K136" t="e">
        <f t="shared" si="39"/>
        <v>#REF!</v>
      </c>
      <c r="L136" t="e">
        <f t="shared" si="40"/>
        <v>#REF!</v>
      </c>
      <c r="M136" t="e">
        <f t="shared" si="41"/>
        <v>#REF!</v>
      </c>
      <c r="P136" t="e">
        <f t="shared" si="42"/>
        <v>#REF!</v>
      </c>
      <c r="Q136" t="e">
        <f t="shared" si="43"/>
        <v>#REF!</v>
      </c>
      <c r="R136" t="e">
        <f t="shared" si="44"/>
        <v>#REF!</v>
      </c>
    </row>
    <row r="137" spans="1:18" x14ac:dyDescent="0.25">
      <c r="A137" t="e">
        <f>IF((INSTRUMENT_LIST!#REF!)="","",(INSTRUMENT_LIST!#REF!))</f>
        <v>#REF!</v>
      </c>
      <c r="B137" t="e">
        <f>IF((INSTRUMENT_LIST!#REF!)="","",(INSTRUMENT_LIST!#REF!))</f>
        <v>#REF!</v>
      </c>
      <c r="C137" t="e">
        <f>IF((INSTRUMENT_LIST!#REF!)="","",(INSTRUMENT_LIST!#REF!))</f>
        <v>#REF!</v>
      </c>
      <c r="D137" t="e">
        <f>IF((INSTRUMENT_LIST!#REF!)="","",(INSTRUMENT_LIST!#REF!))</f>
        <v>#REF!</v>
      </c>
      <c r="E137" t="e">
        <f>IF((INSTRUMENT_LIST!#REF!)="","",(INSTRUMENT_LIST!#REF!))</f>
        <v>#REF!</v>
      </c>
      <c r="F137" t="e">
        <f>IF((INSTRUMENT_LIST!#REF!)="","",(INSTRUMENT_LIST!#REF!))</f>
        <v>#REF!</v>
      </c>
      <c r="J137" t="e">
        <f t="shared" si="38"/>
        <v>#REF!</v>
      </c>
      <c r="K137" t="e">
        <f t="shared" si="39"/>
        <v>#REF!</v>
      </c>
      <c r="L137" t="e">
        <f t="shared" si="40"/>
        <v>#REF!</v>
      </c>
      <c r="M137" t="e">
        <f t="shared" si="41"/>
        <v>#REF!</v>
      </c>
      <c r="P137" t="e">
        <f t="shared" si="42"/>
        <v>#REF!</v>
      </c>
      <c r="Q137" t="e">
        <f t="shared" si="43"/>
        <v>#REF!</v>
      </c>
      <c r="R137" t="e">
        <f t="shared" si="44"/>
        <v>#REF!</v>
      </c>
    </row>
    <row r="138" spans="1:18" x14ac:dyDescent="0.25">
      <c r="A138" t="e">
        <f>IF((INSTRUMENT_LIST!#REF!)="","",(INSTRUMENT_LIST!#REF!))</f>
        <v>#REF!</v>
      </c>
      <c r="B138" t="e">
        <f>IF((INSTRUMENT_LIST!#REF!)="","",(INSTRUMENT_LIST!#REF!))</f>
        <v>#REF!</v>
      </c>
      <c r="C138" t="e">
        <f>IF((INSTRUMENT_LIST!#REF!)="","",(INSTRUMENT_LIST!#REF!))</f>
        <v>#REF!</v>
      </c>
      <c r="D138" t="e">
        <f>IF((INSTRUMENT_LIST!#REF!)="","",(INSTRUMENT_LIST!#REF!))</f>
        <v>#REF!</v>
      </c>
      <c r="E138" t="e">
        <f>IF((INSTRUMENT_LIST!#REF!)="","",(INSTRUMENT_LIST!#REF!))</f>
        <v>#REF!</v>
      </c>
      <c r="F138" t="e">
        <f>IF((INSTRUMENT_LIST!#REF!)="","",(INSTRUMENT_LIST!#REF!))</f>
        <v>#REF!</v>
      </c>
      <c r="J138" t="e">
        <f t="shared" si="38"/>
        <v>#REF!</v>
      </c>
      <c r="K138" t="e">
        <f t="shared" si="39"/>
        <v>#REF!</v>
      </c>
      <c r="L138" t="e">
        <f t="shared" si="40"/>
        <v>#REF!</v>
      </c>
      <c r="M138" t="e">
        <f t="shared" si="41"/>
        <v>#REF!</v>
      </c>
      <c r="P138" t="e">
        <f t="shared" si="42"/>
        <v>#REF!</v>
      </c>
      <c r="Q138" t="e">
        <f t="shared" si="43"/>
        <v>#REF!</v>
      </c>
      <c r="R138" t="e">
        <f t="shared" si="44"/>
        <v>#REF!</v>
      </c>
    </row>
    <row r="139" spans="1:18" x14ac:dyDescent="0.25">
      <c r="A139" t="e">
        <f>IF((INSTRUMENT_LIST!#REF!)="","",(INSTRUMENT_LIST!#REF!))</f>
        <v>#REF!</v>
      </c>
      <c r="B139" t="e">
        <f>IF((INSTRUMENT_LIST!#REF!)="","",(INSTRUMENT_LIST!#REF!))</f>
        <v>#REF!</v>
      </c>
      <c r="C139" t="e">
        <f>IF((INSTRUMENT_LIST!#REF!)="","",(INSTRUMENT_LIST!#REF!))</f>
        <v>#REF!</v>
      </c>
      <c r="D139" t="e">
        <f>IF((INSTRUMENT_LIST!#REF!)="","",(INSTRUMENT_LIST!#REF!))</f>
        <v>#REF!</v>
      </c>
      <c r="E139" t="e">
        <f>IF((INSTRUMENT_LIST!#REF!)="","",(INSTRUMENT_LIST!#REF!))</f>
        <v>#REF!</v>
      </c>
      <c r="F139" t="e">
        <f>IF((INSTRUMENT_LIST!#REF!)="","",(INSTRUMENT_LIST!#REF!))</f>
        <v>#REF!</v>
      </c>
      <c r="J139" t="e">
        <f t="shared" si="38"/>
        <v>#REF!</v>
      </c>
      <c r="K139" t="e">
        <f t="shared" si="39"/>
        <v>#REF!</v>
      </c>
      <c r="L139" t="e">
        <f t="shared" si="40"/>
        <v>#REF!</v>
      </c>
      <c r="M139" t="e">
        <f t="shared" si="41"/>
        <v>#REF!</v>
      </c>
      <c r="P139" t="e">
        <f t="shared" si="42"/>
        <v>#REF!</v>
      </c>
      <c r="Q139" t="e">
        <f t="shared" si="43"/>
        <v>#REF!</v>
      </c>
      <c r="R139" t="e">
        <f t="shared" si="44"/>
        <v>#REF!</v>
      </c>
    </row>
    <row r="140" spans="1:18" x14ac:dyDescent="0.25">
      <c r="A140" t="e">
        <f>IF((INSTRUMENT_LIST!#REF!)="","",(INSTRUMENT_LIST!#REF!))</f>
        <v>#REF!</v>
      </c>
      <c r="B140" t="e">
        <f>IF((INSTRUMENT_LIST!#REF!)="","",(INSTRUMENT_LIST!#REF!))</f>
        <v>#REF!</v>
      </c>
      <c r="C140" t="e">
        <f>IF((INSTRUMENT_LIST!#REF!)="","",(INSTRUMENT_LIST!#REF!))</f>
        <v>#REF!</v>
      </c>
      <c r="D140" t="e">
        <f>IF((INSTRUMENT_LIST!#REF!)="","",(INSTRUMENT_LIST!#REF!))</f>
        <v>#REF!</v>
      </c>
      <c r="E140" t="e">
        <f>IF((INSTRUMENT_LIST!#REF!)="","",(INSTRUMENT_LIST!#REF!))</f>
        <v>#REF!</v>
      </c>
      <c r="F140" t="e">
        <f>IF((INSTRUMENT_LIST!#REF!)="","",(INSTRUMENT_LIST!#REF!))</f>
        <v>#REF!</v>
      </c>
      <c r="J140" t="e">
        <f t="shared" si="38"/>
        <v>#REF!</v>
      </c>
      <c r="K140" t="e">
        <f t="shared" si="39"/>
        <v>#REF!</v>
      </c>
      <c r="L140" t="e">
        <f t="shared" si="40"/>
        <v>#REF!</v>
      </c>
      <c r="M140" t="e">
        <f t="shared" si="41"/>
        <v>#REF!</v>
      </c>
      <c r="P140" t="e">
        <f t="shared" si="42"/>
        <v>#REF!</v>
      </c>
      <c r="Q140" t="e">
        <f t="shared" si="43"/>
        <v>#REF!</v>
      </c>
      <c r="R140" t="e">
        <f t="shared" si="44"/>
        <v>#REF!</v>
      </c>
    </row>
    <row r="141" spans="1:18" x14ac:dyDescent="0.25">
      <c r="A141" t="e">
        <f>IF((INSTRUMENT_LIST!#REF!)="","",(INSTRUMENT_LIST!#REF!))</f>
        <v>#REF!</v>
      </c>
      <c r="B141" t="e">
        <f>IF((INSTRUMENT_LIST!#REF!)="","",(INSTRUMENT_LIST!#REF!))</f>
        <v>#REF!</v>
      </c>
      <c r="C141" t="e">
        <f>IF((INSTRUMENT_LIST!#REF!)="","",(INSTRUMENT_LIST!#REF!))</f>
        <v>#REF!</v>
      </c>
      <c r="D141" t="e">
        <f>IF((INSTRUMENT_LIST!#REF!)="","",(INSTRUMENT_LIST!#REF!))</f>
        <v>#REF!</v>
      </c>
      <c r="E141" t="e">
        <f>IF((INSTRUMENT_LIST!#REF!)="","",(INSTRUMENT_LIST!#REF!))</f>
        <v>#REF!</v>
      </c>
      <c r="F141" t="e">
        <f>IF((INSTRUMENT_LIST!#REF!)="","",(INSTRUMENT_LIST!#REF!))</f>
        <v>#REF!</v>
      </c>
      <c r="J141" t="e">
        <f t="shared" si="38"/>
        <v>#REF!</v>
      </c>
      <c r="K141" t="e">
        <f t="shared" si="39"/>
        <v>#REF!</v>
      </c>
      <c r="L141" t="e">
        <f t="shared" si="40"/>
        <v>#REF!</v>
      </c>
      <c r="M141" t="e">
        <f t="shared" si="41"/>
        <v>#REF!</v>
      </c>
      <c r="P141" t="e">
        <f t="shared" si="42"/>
        <v>#REF!</v>
      </c>
      <c r="Q141" t="e">
        <f t="shared" si="43"/>
        <v>#REF!</v>
      </c>
      <c r="R141" t="e">
        <f t="shared" si="44"/>
        <v>#REF!</v>
      </c>
    </row>
    <row r="142" spans="1:18" x14ac:dyDescent="0.25">
      <c r="A142" t="e">
        <f>IF((INSTRUMENT_LIST!#REF!)="","",(INSTRUMENT_LIST!#REF!))</f>
        <v>#REF!</v>
      </c>
      <c r="B142" t="e">
        <f>IF((INSTRUMENT_LIST!#REF!)="","",(INSTRUMENT_LIST!#REF!))</f>
        <v>#REF!</v>
      </c>
      <c r="C142" t="e">
        <f>IF((INSTRUMENT_LIST!#REF!)="","",(INSTRUMENT_LIST!#REF!))</f>
        <v>#REF!</v>
      </c>
      <c r="D142" t="e">
        <f>IF((INSTRUMENT_LIST!#REF!)="","",(INSTRUMENT_LIST!#REF!))</f>
        <v>#REF!</v>
      </c>
      <c r="E142" t="e">
        <f>IF((INSTRUMENT_LIST!#REF!)="","",(INSTRUMENT_LIST!#REF!))</f>
        <v>#REF!</v>
      </c>
      <c r="F142" t="e">
        <f>IF((INSTRUMENT_LIST!#REF!)="","",(INSTRUMENT_LIST!#REF!))</f>
        <v>#REF!</v>
      </c>
      <c r="J142" t="e">
        <f t="shared" si="38"/>
        <v>#REF!</v>
      </c>
      <c r="K142" t="e">
        <f t="shared" si="39"/>
        <v>#REF!</v>
      </c>
      <c r="L142" t="e">
        <f t="shared" si="40"/>
        <v>#REF!</v>
      </c>
      <c r="M142" t="e">
        <f t="shared" si="41"/>
        <v>#REF!</v>
      </c>
      <c r="P142" t="e">
        <f t="shared" si="42"/>
        <v>#REF!</v>
      </c>
      <c r="Q142" t="e">
        <f t="shared" si="43"/>
        <v>#REF!</v>
      </c>
      <c r="R142" t="e">
        <f t="shared" si="44"/>
        <v>#REF!</v>
      </c>
    </row>
    <row r="143" spans="1:18" x14ac:dyDescent="0.25">
      <c r="A143" t="e">
        <f>IF((INSTRUMENT_LIST!#REF!)="","",(INSTRUMENT_LIST!#REF!))</f>
        <v>#REF!</v>
      </c>
      <c r="B143" t="e">
        <f>IF((INSTRUMENT_LIST!#REF!)="","",(INSTRUMENT_LIST!#REF!))</f>
        <v>#REF!</v>
      </c>
      <c r="C143" t="e">
        <f>IF((INSTRUMENT_LIST!#REF!)="","",(INSTRUMENT_LIST!#REF!))</f>
        <v>#REF!</v>
      </c>
      <c r="D143" t="e">
        <f>IF((INSTRUMENT_LIST!#REF!)="","",(INSTRUMENT_LIST!#REF!))</f>
        <v>#REF!</v>
      </c>
      <c r="E143" t="e">
        <f>IF((INSTRUMENT_LIST!#REF!)="","",(INSTRUMENT_LIST!#REF!))</f>
        <v>#REF!</v>
      </c>
      <c r="F143" t="e">
        <f>IF((INSTRUMENT_LIST!#REF!)="","",(INSTRUMENT_LIST!#REF!))</f>
        <v>#REF!</v>
      </c>
      <c r="J143" t="e">
        <f t="shared" si="38"/>
        <v>#REF!</v>
      </c>
      <c r="K143" t="e">
        <f t="shared" si="39"/>
        <v>#REF!</v>
      </c>
      <c r="L143" t="e">
        <f t="shared" si="40"/>
        <v>#REF!</v>
      </c>
      <c r="M143" t="e">
        <f t="shared" si="41"/>
        <v>#REF!</v>
      </c>
      <c r="P143" t="e">
        <f t="shared" si="42"/>
        <v>#REF!</v>
      </c>
      <c r="Q143" t="e">
        <f t="shared" si="43"/>
        <v>#REF!</v>
      </c>
      <c r="R143" t="e">
        <f t="shared" si="44"/>
        <v>#REF!</v>
      </c>
    </row>
    <row r="144" spans="1:18" x14ac:dyDescent="0.25">
      <c r="A144" t="e">
        <f>IF((INSTRUMENT_LIST!#REF!)="","",(INSTRUMENT_LIST!#REF!))</f>
        <v>#REF!</v>
      </c>
      <c r="B144" t="e">
        <f>IF((INSTRUMENT_LIST!#REF!)="","",(INSTRUMENT_LIST!#REF!))</f>
        <v>#REF!</v>
      </c>
      <c r="C144" t="e">
        <f>IF((INSTRUMENT_LIST!#REF!)="","",(INSTRUMENT_LIST!#REF!))</f>
        <v>#REF!</v>
      </c>
      <c r="D144" t="e">
        <f>IF((INSTRUMENT_LIST!#REF!)="","",(INSTRUMENT_LIST!#REF!))</f>
        <v>#REF!</v>
      </c>
      <c r="E144" t="e">
        <f>IF((INSTRUMENT_LIST!#REF!)="","",(INSTRUMENT_LIST!#REF!))</f>
        <v>#REF!</v>
      </c>
      <c r="F144" t="e">
        <f>IF((INSTRUMENT_LIST!#REF!)="","",(INSTRUMENT_LIST!#REF!))</f>
        <v>#REF!</v>
      </c>
      <c r="J144" t="e">
        <f t="shared" si="38"/>
        <v>#REF!</v>
      </c>
      <c r="K144" t="e">
        <f t="shared" si="39"/>
        <v>#REF!</v>
      </c>
      <c r="L144" t="e">
        <f t="shared" si="40"/>
        <v>#REF!</v>
      </c>
      <c r="M144" t="e">
        <f t="shared" si="41"/>
        <v>#REF!</v>
      </c>
      <c r="P144" t="e">
        <f t="shared" si="42"/>
        <v>#REF!</v>
      </c>
      <c r="Q144" t="e">
        <f t="shared" si="43"/>
        <v>#REF!</v>
      </c>
      <c r="R144" t="e">
        <f t="shared" si="44"/>
        <v>#REF!</v>
      </c>
    </row>
    <row r="145" spans="1:18" x14ac:dyDescent="0.25">
      <c r="A145" t="e">
        <f>IF((INSTRUMENT_LIST!#REF!)="","",(INSTRUMENT_LIST!#REF!))</f>
        <v>#REF!</v>
      </c>
      <c r="B145" t="e">
        <f>IF((INSTRUMENT_LIST!#REF!)="","",(INSTRUMENT_LIST!#REF!))</f>
        <v>#REF!</v>
      </c>
      <c r="C145" t="e">
        <f>IF((INSTRUMENT_LIST!#REF!)="","",(INSTRUMENT_LIST!#REF!))</f>
        <v>#REF!</v>
      </c>
      <c r="D145" t="e">
        <f>IF((INSTRUMENT_LIST!#REF!)="","",(INSTRUMENT_LIST!#REF!))</f>
        <v>#REF!</v>
      </c>
      <c r="E145" t="e">
        <f>IF((INSTRUMENT_LIST!#REF!)="","",(INSTRUMENT_LIST!#REF!))</f>
        <v>#REF!</v>
      </c>
      <c r="F145" t="e">
        <f>IF((INSTRUMENT_LIST!#REF!)="","",(INSTRUMENT_LIST!#REF!))</f>
        <v>#REF!</v>
      </c>
      <c r="J145" t="e">
        <f t="shared" si="38"/>
        <v>#REF!</v>
      </c>
      <c r="K145" t="e">
        <f t="shared" si="39"/>
        <v>#REF!</v>
      </c>
      <c r="L145" t="e">
        <f t="shared" si="40"/>
        <v>#REF!</v>
      </c>
      <c r="M145" t="e">
        <f t="shared" si="41"/>
        <v>#REF!</v>
      </c>
      <c r="P145" t="e">
        <f t="shared" si="42"/>
        <v>#REF!</v>
      </c>
      <c r="Q145" t="e">
        <f t="shared" si="43"/>
        <v>#REF!</v>
      </c>
      <c r="R145" t="e">
        <f t="shared" si="44"/>
        <v>#REF!</v>
      </c>
    </row>
    <row r="146" spans="1:18" x14ac:dyDescent="0.25">
      <c r="A146" t="e">
        <f>IF((INSTRUMENT_LIST!#REF!)="","",(INSTRUMENT_LIST!#REF!))</f>
        <v>#REF!</v>
      </c>
      <c r="B146" t="e">
        <f>IF((INSTRUMENT_LIST!#REF!)="","",(INSTRUMENT_LIST!#REF!))</f>
        <v>#REF!</v>
      </c>
      <c r="C146" t="e">
        <f>IF((INSTRUMENT_LIST!#REF!)="","",(INSTRUMENT_LIST!#REF!))</f>
        <v>#REF!</v>
      </c>
      <c r="D146" t="e">
        <f>IF((INSTRUMENT_LIST!#REF!)="","",(INSTRUMENT_LIST!#REF!))</f>
        <v>#REF!</v>
      </c>
      <c r="E146" t="e">
        <f>IF((INSTRUMENT_LIST!#REF!)="","",(INSTRUMENT_LIST!#REF!))</f>
        <v>#REF!</v>
      </c>
      <c r="F146" t="e">
        <f>IF((INSTRUMENT_LIST!#REF!)="","",(INSTRUMENT_LIST!#REF!))</f>
        <v>#REF!</v>
      </c>
      <c r="J146" t="e">
        <f t="shared" si="38"/>
        <v>#REF!</v>
      </c>
      <c r="K146" t="e">
        <f t="shared" si="39"/>
        <v>#REF!</v>
      </c>
      <c r="L146" t="e">
        <f t="shared" si="40"/>
        <v>#REF!</v>
      </c>
      <c r="M146" t="e">
        <f t="shared" si="41"/>
        <v>#REF!</v>
      </c>
      <c r="P146" t="e">
        <f t="shared" si="42"/>
        <v>#REF!</v>
      </c>
      <c r="Q146" t="e">
        <f t="shared" si="43"/>
        <v>#REF!</v>
      </c>
      <c r="R146" t="e">
        <f t="shared" si="44"/>
        <v>#REF!</v>
      </c>
    </row>
    <row r="147" spans="1:18" x14ac:dyDescent="0.25">
      <c r="A147" t="e">
        <f>IF((INSTRUMENT_LIST!#REF!)="","",(INSTRUMENT_LIST!#REF!))</f>
        <v>#REF!</v>
      </c>
      <c r="B147" t="e">
        <f>IF((INSTRUMENT_LIST!#REF!)="","",(INSTRUMENT_LIST!#REF!))</f>
        <v>#REF!</v>
      </c>
      <c r="C147" t="e">
        <f>IF((INSTRUMENT_LIST!#REF!)="","",(INSTRUMENT_LIST!#REF!))</f>
        <v>#REF!</v>
      </c>
      <c r="D147" t="e">
        <f>IF((INSTRUMENT_LIST!#REF!)="","",(INSTRUMENT_LIST!#REF!))</f>
        <v>#REF!</v>
      </c>
      <c r="E147" t="e">
        <f>IF((INSTRUMENT_LIST!#REF!)="","",(INSTRUMENT_LIST!#REF!))</f>
        <v>#REF!</v>
      </c>
      <c r="F147" t="e">
        <f>IF((INSTRUMENT_LIST!#REF!)="","",(INSTRUMENT_LIST!#REF!))</f>
        <v>#REF!</v>
      </c>
      <c r="J147" t="e">
        <f t="shared" si="38"/>
        <v>#REF!</v>
      </c>
      <c r="K147" t="e">
        <f t="shared" si="39"/>
        <v>#REF!</v>
      </c>
      <c r="L147" t="e">
        <f t="shared" si="40"/>
        <v>#REF!</v>
      </c>
      <c r="M147" t="e">
        <f t="shared" si="41"/>
        <v>#REF!</v>
      </c>
      <c r="P147" t="e">
        <f t="shared" si="42"/>
        <v>#REF!</v>
      </c>
      <c r="Q147" t="e">
        <f t="shared" si="43"/>
        <v>#REF!</v>
      </c>
      <c r="R147" t="e">
        <f t="shared" si="44"/>
        <v>#REF!</v>
      </c>
    </row>
    <row r="148" spans="1:18" x14ac:dyDescent="0.25">
      <c r="A148" t="e">
        <f>IF((INSTRUMENT_LIST!#REF!)="","",(INSTRUMENT_LIST!#REF!))</f>
        <v>#REF!</v>
      </c>
      <c r="B148" t="e">
        <f>IF((INSTRUMENT_LIST!#REF!)="","",(INSTRUMENT_LIST!#REF!))</f>
        <v>#REF!</v>
      </c>
      <c r="C148" t="e">
        <f>IF((INSTRUMENT_LIST!#REF!)="","",(INSTRUMENT_LIST!#REF!))</f>
        <v>#REF!</v>
      </c>
      <c r="D148" t="e">
        <f>IF((INSTRUMENT_LIST!#REF!)="","",(INSTRUMENT_LIST!#REF!))</f>
        <v>#REF!</v>
      </c>
      <c r="E148" t="e">
        <f>IF((INSTRUMENT_LIST!#REF!)="","",(INSTRUMENT_LIST!#REF!))</f>
        <v>#REF!</v>
      </c>
      <c r="F148" t="e">
        <f>IF((INSTRUMENT_LIST!#REF!)="","",(INSTRUMENT_LIST!#REF!))</f>
        <v>#REF!</v>
      </c>
      <c r="J148" t="e">
        <f t="shared" si="38"/>
        <v>#REF!</v>
      </c>
      <c r="K148" t="e">
        <f t="shared" si="39"/>
        <v>#REF!</v>
      </c>
      <c r="L148" t="e">
        <f t="shared" si="40"/>
        <v>#REF!</v>
      </c>
      <c r="M148" t="e">
        <f t="shared" si="41"/>
        <v>#REF!</v>
      </c>
      <c r="P148" t="e">
        <f t="shared" si="42"/>
        <v>#REF!</v>
      </c>
      <c r="Q148" t="e">
        <f t="shared" si="43"/>
        <v>#REF!</v>
      </c>
      <c r="R148" t="e">
        <f t="shared" si="44"/>
        <v>#REF!</v>
      </c>
    </row>
    <row r="149" spans="1:18" x14ac:dyDescent="0.25">
      <c r="A149" t="e">
        <f>IF((INSTRUMENT_LIST!#REF!)="","",(INSTRUMENT_LIST!#REF!))</f>
        <v>#REF!</v>
      </c>
      <c r="B149" t="e">
        <f>IF((INSTRUMENT_LIST!#REF!)="","",(INSTRUMENT_LIST!#REF!))</f>
        <v>#REF!</v>
      </c>
      <c r="C149" t="e">
        <f>IF((INSTRUMENT_LIST!#REF!)="","",(INSTRUMENT_LIST!#REF!))</f>
        <v>#REF!</v>
      </c>
      <c r="D149" t="e">
        <f>IF((INSTRUMENT_LIST!#REF!)="","",(INSTRUMENT_LIST!#REF!))</f>
        <v>#REF!</v>
      </c>
      <c r="E149" t="e">
        <f>IF((INSTRUMENT_LIST!#REF!)="","",(INSTRUMENT_LIST!#REF!))</f>
        <v>#REF!</v>
      </c>
      <c r="F149" t="e">
        <f>IF((INSTRUMENT_LIST!#REF!)="","",(INSTRUMENT_LIST!#REF!))</f>
        <v>#REF!</v>
      </c>
      <c r="J149" t="e">
        <f t="shared" si="38"/>
        <v>#REF!</v>
      </c>
      <c r="K149" t="e">
        <f t="shared" si="39"/>
        <v>#REF!</v>
      </c>
      <c r="L149" t="e">
        <f t="shared" si="40"/>
        <v>#REF!</v>
      </c>
      <c r="M149" t="e">
        <f t="shared" si="41"/>
        <v>#REF!</v>
      </c>
      <c r="P149" t="e">
        <f t="shared" si="42"/>
        <v>#REF!</v>
      </c>
      <c r="Q149" t="e">
        <f t="shared" si="43"/>
        <v>#REF!</v>
      </c>
      <c r="R149" t="e">
        <f t="shared" si="44"/>
        <v>#REF!</v>
      </c>
    </row>
    <row r="150" spans="1:18" x14ac:dyDescent="0.25">
      <c r="A150" t="e">
        <f>IF((INSTRUMENT_LIST!#REF!)="","",(INSTRUMENT_LIST!#REF!))</f>
        <v>#REF!</v>
      </c>
      <c r="B150" t="e">
        <f>IF((INSTRUMENT_LIST!#REF!)="","",(INSTRUMENT_LIST!#REF!))</f>
        <v>#REF!</v>
      </c>
      <c r="C150" t="e">
        <f>IF((INSTRUMENT_LIST!#REF!)="","",(INSTRUMENT_LIST!#REF!))</f>
        <v>#REF!</v>
      </c>
      <c r="D150" t="e">
        <f>IF((INSTRUMENT_LIST!#REF!)="","",(INSTRUMENT_LIST!#REF!))</f>
        <v>#REF!</v>
      </c>
      <c r="E150" t="e">
        <f>IF((INSTRUMENT_LIST!#REF!)="","",(INSTRUMENT_LIST!#REF!))</f>
        <v>#REF!</v>
      </c>
      <c r="F150" t="e">
        <f>IF((INSTRUMENT_LIST!#REF!)="","",(INSTRUMENT_LIST!#REF!))</f>
        <v>#REF!</v>
      </c>
      <c r="J150" t="e">
        <f t="shared" si="38"/>
        <v>#REF!</v>
      </c>
      <c r="K150" t="e">
        <f t="shared" si="39"/>
        <v>#REF!</v>
      </c>
      <c r="L150" t="e">
        <f t="shared" si="40"/>
        <v>#REF!</v>
      </c>
      <c r="M150" t="e">
        <f t="shared" si="41"/>
        <v>#REF!</v>
      </c>
      <c r="P150" t="e">
        <f t="shared" si="42"/>
        <v>#REF!</v>
      </c>
      <c r="Q150" t="e">
        <f t="shared" si="43"/>
        <v>#REF!</v>
      </c>
      <c r="R150" t="e">
        <f t="shared" si="44"/>
        <v>#REF!</v>
      </c>
    </row>
    <row r="151" spans="1:18" x14ac:dyDescent="0.25">
      <c r="A151" t="e">
        <f>IF((INSTRUMENT_LIST!#REF!)="","",(INSTRUMENT_LIST!#REF!))</f>
        <v>#REF!</v>
      </c>
      <c r="B151" t="e">
        <f>IF((INSTRUMENT_LIST!#REF!)="","",(INSTRUMENT_LIST!#REF!))</f>
        <v>#REF!</v>
      </c>
      <c r="C151" t="e">
        <f>IF((INSTRUMENT_LIST!#REF!)="","",(INSTRUMENT_LIST!#REF!))</f>
        <v>#REF!</v>
      </c>
      <c r="D151" t="e">
        <f>IF((INSTRUMENT_LIST!#REF!)="","",(INSTRUMENT_LIST!#REF!))</f>
        <v>#REF!</v>
      </c>
      <c r="E151" t="e">
        <f>IF((INSTRUMENT_LIST!#REF!)="","",(INSTRUMENT_LIST!#REF!))</f>
        <v>#REF!</v>
      </c>
      <c r="F151" t="e">
        <f>IF((INSTRUMENT_LIST!#REF!)="","",(INSTRUMENT_LIST!#REF!))</f>
        <v>#REF!</v>
      </c>
      <c r="J151" t="e">
        <f t="shared" si="38"/>
        <v>#REF!</v>
      </c>
      <c r="K151" t="e">
        <f t="shared" si="39"/>
        <v>#REF!</v>
      </c>
      <c r="L151" t="e">
        <f t="shared" si="40"/>
        <v>#REF!</v>
      </c>
      <c r="M151" t="e">
        <f t="shared" si="41"/>
        <v>#REF!</v>
      </c>
      <c r="P151" t="e">
        <f t="shared" si="42"/>
        <v>#REF!</v>
      </c>
      <c r="Q151" t="e">
        <f t="shared" si="43"/>
        <v>#REF!</v>
      </c>
      <c r="R151" t="e">
        <f t="shared" si="44"/>
        <v>#REF!</v>
      </c>
    </row>
    <row r="152" spans="1:18" x14ac:dyDescent="0.25">
      <c r="A152" t="e">
        <f>IF((INSTRUMENT_LIST!#REF!)="","",(INSTRUMENT_LIST!#REF!))</f>
        <v>#REF!</v>
      </c>
      <c r="B152" t="e">
        <f>IF((INSTRUMENT_LIST!#REF!)="","",(INSTRUMENT_LIST!#REF!))</f>
        <v>#REF!</v>
      </c>
      <c r="C152" t="e">
        <f>IF((INSTRUMENT_LIST!#REF!)="","",(INSTRUMENT_LIST!#REF!))</f>
        <v>#REF!</v>
      </c>
      <c r="D152" t="e">
        <f>IF((INSTRUMENT_LIST!#REF!)="","",(INSTRUMENT_LIST!#REF!))</f>
        <v>#REF!</v>
      </c>
      <c r="E152" t="e">
        <f>IF((INSTRUMENT_LIST!#REF!)="","",(INSTRUMENT_LIST!#REF!))</f>
        <v>#REF!</v>
      </c>
      <c r="F152" t="e">
        <f>IF((INSTRUMENT_LIST!#REF!)="","",(INSTRUMENT_LIST!#REF!))</f>
        <v>#REF!</v>
      </c>
      <c r="J152" t="e">
        <f t="shared" si="38"/>
        <v>#REF!</v>
      </c>
      <c r="K152" t="e">
        <f t="shared" si="39"/>
        <v>#REF!</v>
      </c>
      <c r="L152" t="e">
        <f t="shared" si="40"/>
        <v>#REF!</v>
      </c>
      <c r="M152" t="e">
        <f t="shared" si="41"/>
        <v>#REF!</v>
      </c>
      <c r="P152" t="e">
        <f t="shared" si="42"/>
        <v>#REF!</v>
      </c>
      <c r="Q152" t="e">
        <f t="shared" si="43"/>
        <v>#REF!</v>
      </c>
      <c r="R152" t="e">
        <f t="shared" si="44"/>
        <v>#REF!</v>
      </c>
    </row>
    <row r="153" spans="1:18" x14ac:dyDescent="0.25">
      <c r="A153" t="e">
        <f>IF((INSTRUMENT_LIST!#REF!)="","",(INSTRUMENT_LIST!#REF!))</f>
        <v>#REF!</v>
      </c>
      <c r="B153" t="e">
        <f>IF((INSTRUMENT_LIST!#REF!)="","",(INSTRUMENT_LIST!#REF!))</f>
        <v>#REF!</v>
      </c>
      <c r="C153" t="e">
        <f>IF((INSTRUMENT_LIST!#REF!)="","",(INSTRUMENT_LIST!#REF!))</f>
        <v>#REF!</v>
      </c>
      <c r="D153" t="e">
        <f>IF((INSTRUMENT_LIST!#REF!)="","",(INSTRUMENT_LIST!#REF!))</f>
        <v>#REF!</v>
      </c>
      <c r="E153" t="e">
        <f>IF((INSTRUMENT_LIST!#REF!)="","",(INSTRUMENT_LIST!#REF!))</f>
        <v>#REF!</v>
      </c>
      <c r="F153" t="e">
        <f>IF((INSTRUMENT_LIST!#REF!)="","",(INSTRUMENT_LIST!#REF!))</f>
        <v>#REF!</v>
      </c>
      <c r="J153" t="e">
        <f t="shared" si="38"/>
        <v>#REF!</v>
      </c>
      <c r="K153" t="e">
        <f t="shared" si="39"/>
        <v>#REF!</v>
      </c>
      <c r="L153" t="e">
        <f t="shared" si="40"/>
        <v>#REF!</v>
      </c>
      <c r="M153" t="e">
        <f t="shared" si="41"/>
        <v>#REF!</v>
      </c>
      <c r="P153" t="e">
        <f t="shared" si="42"/>
        <v>#REF!</v>
      </c>
      <c r="Q153" t="e">
        <f t="shared" si="43"/>
        <v>#REF!</v>
      </c>
      <c r="R153" t="e">
        <f t="shared" si="44"/>
        <v>#REF!</v>
      </c>
    </row>
    <row r="154" spans="1:18" x14ac:dyDescent="0.25">
      <c r="A154" t="e">
        <f>IF((INSTRUMENT_LIST!#REF!)="","",(INSTRUMENT_LIST!#REF!))</f>
        <v>#REF!</v>
      </c>
      <c r="B154" t="e">
        <f>IF((INSTRUMENT_LIST!#REF!)="","",(INSTRUMENT_LIST!#REF!))</f>
        <v>#REF!</v>
      </c>
      <c r="C154" t="e">
        <f>IF((INSTRUMENT_LIST!#REF!)="","",(INSTRUMENT_LIST!#REF!))</f>
        <v>#REF!</v>
      </c>
      <c r="D154" t="e">
        <f>IF((INSTRUMENT_LIST!#REF!)="","",(INSTRUMENT_LIST!#REF!))</f>
        <v>#REF!</v>
      </c>
      <c r="E154" t="e">
        <f>IF((INSTRUMENT_LIST!#REF!)="","",(INSTRUMENT_LIST!#REF!))</f>
        <v>#REF!</v>
      </c>
      <c r="F154" t="e">
        <f>IF((INSTRUMENT_LIST!#REF!)="","",(INSTRUMENT_LIST!#REF!))</f>
        <v>#REF!</v>
      </c>
      <c r="J154" t="e">
        <f t="shared" si="38"/>
        <v>#REF!</v>
      </c>
      <c r="K154" t="e">
        <f t="shared" si="39"/>
        <v>#REF!</v>
      </c>
      <c r="L154" t="e">
        <f t="shared" si="40"/>
        <v>#REF!</v>
      </c>
      <c r="M154" t="e">
        <f t="shared" si="41"/>
        <v>#REF!</v>
      </c>
      <c r="P154" t="e">
        <f t="shared" si="42"/>
        <v>#REF!</v>
      </c>
      <c r="Q154" t="e">
        <f t="shared" si="43"/>
        <v>#REF!</v>
      </c>
      <c r="R154" t="e">
        <f t="shared" si="44"/>
        <v>#REF!</v>
      </c>
    </row>
    <row r="155" spans="1:18" x14ac:dyDescent="0.25">
      <c r="A155" t="e">
        <f>IF((INSTRUMENT_LIST!#REF!)="","",(INSTRUMENT_LIST!#REF!))</f>
        <v>#REF!</v>
      </c>
      <c r="B155" t="e">
        <f>IF((INSTRUMENT_LIST!#REF!)="","",(INSTRUMENT_LIST!#REF!))</f>
        <v>#REF!</v>
      </c>
      <c r="C155" t="e">
        <f>IF((INSTRUMENT_LIST!#REF!)="","",(INSTRUMENT_LIST!#REF!))</f>
        <v>#REF!</v>
      </c>
      <c r="D155" t="e">
        <f>IF((INSTRUMENT_LIST!#REF!)="","",(INSTRUMENT_LIST!#REF!))</f>
        <v>#REF!</v>
      </c>
      <c r="E155" t="e">
        <f>IF((INSTRUMENT_LIST!#REF!)="","",(INSTRUMENT_LIST!#REF!))</f>
        <v>#REF!</v>
      </c>
      <c r="F155" t="e">
        <f>IF((INSTRUMENT_LIST!#REF!)="","",(INSTRUMENT_LIST!#REF!))</f>
        <v>#REF!</v>
      </c>
      <c r="J155" t="e">
        <f t="shared" si="38"/>
        <v>#REF!</v>
      </c>
      <c r="K155" t="e">
        <f t="shared" si="39"/>
        <v>#REF!</v>
      </c>
      <c r="L155" t="e">
        <f t="shared" si="40"/>
        <v>#REF!</v>
      </c>
      <c r="M155" t="e">
        <f t="shared" si="41"/>
        <v>#REF!</v>
      </c>
      <c r="P155" t="e">
        <f t="shared" si="42"/>
        <v>#REF!</v>
      </c>
      <c r="Q155" t="e">
        <f t="shared" si="43"/>
        <v>#REF!</v>
      </c>
      <c r="R155" t="e">
        <f t="shared" si="44"/>
        <v>#REF!</v>
      </c>
    </row>
    <row r="156" spans="1:18" x14ac:dyDescent="0.25">
      <c r="A156" t="e">
        <f>IF((INSTRUMENT_LIST!#REF!)="","",(INSTRUMENT_LIST!#REF!))</f>
        <v>#REF!</v>
      </c>
      <c r="B156" t="e">
        <f>IF((INSTRUMENT_LIST!#REF!)="","",(INSTRUMENT_LIST!#REF!))</f>
        <v>#REF!</v>
      </c>
      <c r="C156" t="e">
        <f>IF((INSTRUMENT_LIST!#REF!)="","",(INSTRUMENT_LIST!#REF!))</f>
        <v>#REF!</v>
      </c>
      <c r="D156" t="e">
        <f>IF((INSTRUMENT_LIST!#REF!)="","",(INSTRUMENT_LIST!#REF!))</f>
        <v>#REF!</v>
      </c>
      <c r="E156" t="e">
        <f>IF((INSTRUMENT_LIST!#REF!)="","",(INSTRUMENT_LIST!#REF!))</f>
        <v>#REF!</v>
      </c>
      <c r="F156" t="e">
        <f>IF((INSTRUMENT_LIST!#REF!)="","",(INSTRUMENT_LIST!#REF!))</f>
        <v>#REF!</v>
      </c>
      <c r="J156" t="e">
        <f t="shared" si="38"/>
        <v>#REF!</v>
      </c>
      <c r="K156" t="e">
        <f t="shared" si="39"/>
        <v>#REF!</v>
      </c>
      <c r="L156" t="e">
        <f t="shared" si="40"/>
        <v>#REF!</v>
      </c>
      <c r="M156" t="e">
        <f t="shared" si="41"/>
        <v>#REF!</v>
      </c>
      <c r="P156" t="e">
        <f t="shared" si="42"/>
        <v>#REF!</v>
      </c>
      <c r="Q156" t="e">
        <f t="shared" si="43"/>
        <v>#REF!</v>
      </c>
      <c r="R156" t="e">
        <f t="shared" si="44"/>
        <v>#REF!</v>
      </c>
    </row>
    <row r="157" spans="1:18" x14ac:dyDescent="0.25">
      <c r="A157" t="e">
        <f>IF((INSTRUMENT_LIST!#REF!)="","",(INSTRUMENT_LIST!#REF!))</f>
        <v>#REF!</v>
      </c>
      <c r="B157" t="e">
        <f>IF((INSTRUMENT_LIST!#REF!)="","",(INSTRUMENT_LIST!#REF!))</f>
        <v>#REF!</v>
      </c>
      <c r="C157" t="e">
        <f>IF((INSTRUMENT_LIST!#REF!)="","",(INSTRUMENT_LIST!#REF!))</f>
        <v>#REF!</v>
      </c>
      <c r="D157" t="e">
        <f>IF((INSTRUMENT_LIST!#REF!)="","",(INSTRUMENT_LIST!#REF!))</f>
        <v>#REF!</v>
      </c>
      <c r="E157" t="e">
        <f>IF((INSTRUMENT_LIST!#REF!)="","",(INSTRUMENT_LIST!#REF!))</f>
        <v>#REF!</v>
      </c>
      <c r="F157" t="e">
        <f>IF((INSTRUMENT_LIST!#REF!)="","",(INSTRUMENT_LIST!#REF!))</f>
        <v>#REF!</v>
      </c>
      <c r="J157" t="e">
        <f t="shared" si="38"/>
        <v>#REF!</v>
      </c>
      <c r="K157" t="e">
        <f t="shared" si="39"/>
        <v>#REF!</v>
      </c>
      <c r="L157" t="e">
        <f t="shared" si="40"/>
        <v>#REF!</v>
      </c>
      <c r="M157" t="e">
        <f t="shared" si="41"/>
        <v>#REF!</v>
      </c>
      <c r="P157" t="e">
        <f t="shared" si="42"/>
        <v>#REF!</v>
      </c>
      <c r="Q157" t="e">
        <f t="shared" si="43"/>
        <v>#REF!</v>
      </c>
      <c r="R157" t="e">
        <f t="shared" si="44"/>
        <v>#REF!</v>
      </c>
    </row>
    <row r="158" spans="1:18" x14ac:dyDescent="0.25">
      <c r="A158" t="e">
        <f>IF((INSTRUMENT_LIST!#REF!)="","",(INSTRUMENT_LIST!#REF!))</f>
        <v>#REF!</v>
      </c>
      <c r="B158" t="e">
        <f>IF((INSTRUMENT_LIST!#REF!)="","",(INSTRUMENT_LIST!#REF!))</f>
        <v>#REF!</v>
      </c>
      <c r="C158" t="e">
        <f>IF((INSTRUMENT_LIST!#REF!)="","",(INSTRUMENT_LIST!#REF!))</f>
        <v>#REF!</v>
      </c>
      <c r="D158" t="e">
        <f>IF((INSTRUMENT_LIST!#REF!)="","",(INSTRUMENT_LIST!#REF!))</f>
        <v>#REF!</v>
      </c>
      <c r="E158" t="e">
        <f>IF((INSTRUMENT_LIST!#REF!)="","",(INSTRUMENT_LIST!#REF!))</f>
        <v>#REF!</v>
      </c>
      <c r="F158" t="e">
        <f>IF((INSTRUMENT_LIST!#REF!)="","",(INSTRUMENT_LIST!#REF!))</f>
        <v>#REF!</v>
      </c>
      <c r="J158" t="e">
        <f t="shared" si="38"/>
        <v>#REF!</v>
      </c>
      <c r="K158" t="e">
        <f t="shared" si="39"/>
        <v>#REF!</v>
      </c>
      <c r="L158" t="e">
        <f t="shared" si="40"/>
        <v>#REF!</v>
      </c>
      <c r="M158" t="e">
        <f t="shared" si="41"/>
        <v>#REF!</v>
      </c>
      <c r="P158" t="e">
        <f t="shared" si="42"/>
        <v>#REF!</v>
      </c>
      <c r="Q158" t="e">
        <f t="shared" si="43"/>
        <v>#REF!</v>
      </c>
      <c r="R158" t="e">
        <f t="shared" si="44"/>
        <v>#REF!</v>
      </c>
    </row>
    <row r="159" spans="1:18" x14ac:dyDescent="0.25">
      <c r="A159" t="e">
        <f>IF((INSTRUMENT_LIST!#REF!)="","",(INSTRUMENT_LIST!#REF!))</f>
        <v>#REF!</v>
      </c>
      <c r="B159" t="e">
        <f>IF((INSTRUMENT_LIST!#REF!)="","",(INSTRUMENT_LIST!#REF!))</f>
        <v>#REF!</v>
      </c>
      <c r="C159" t="e">
        <f>IF((INSTRUMENT_LIST!#REF!)="","",(INSTRUMENT_LIST!#REF!))</f>
        <v>#REF!</v>
      </c>
      <c r="D159" t="e">
        <f>IF((INSTRUMENT_LIST!#REF!)="","",(INSTRUMENT_LIST!#REF!))</f>
        <v>#REF!</v>
      </c>
      <c r="E159" t="e">
        <f>IF((INSTRUMENT_LIST!#REF!)="","",(INSTRUMENT_LIST!#REF!))</f>
        <v>#REF!</v>
      </c>
      <c r="F159" t="e">
        <f>IF((INSTRUMENT_LIST!#REF!)="","",(INSTRUMENT_LIST!#REF!))</f>
        <v>#REF!</v>
      </c>
      <c r="J159" t="e">
        <f t="shared" si="38"/>
        <v>#REF!</v>
      </c>
      <c r="K159" t="e">
        <f t="shared" si="39"/>
        <v>#REF!</v>
      </c>
      <c r="L159" t="e">
        <f t="shared" si="40"/>
        <v>#REF!</v>
      </c>
      <c r="M159" t="e">
        <f t="shared" si="41"/>
        <v>#REF!</v>
      </c>
      <c r="P159" t="e">
        <f t="shared" si="42"/>
        <v>#REF!</v>
      </c>
      <c r="Q159" t="e">
        <f t="shared" si="43"/>
        <v>#REF!</v>
      </c>
      <c r="R159" t="e">
        <f t="shared" si="44"/>
        <v>#REF!</v>
      </c>
    </row>
    <row r="160" spans="1:18" x14ac:dyDescent="0.25">
      <c r="A160" t="e">
        <f>IF((INSTRUMENT_LIST!#REF!)="","",(INSTRUMENT_LIST!#REF!))</f>
        <v>#REF!</v>
      </c>
      <c r="B160" t="e">
        <f>IF((INSTRUMENT_LIST!#REF!)="","",(INSTRUMENT_LIST!#REF!))</f>
        <v>#REF!</v>
      </c>
      <c r="C160" t="e">
        <f>IF((INSTRUMENT_LIST!#REF!)="","",(INSTRUMENT_LIST!#REF!))</f>
        <v>#REF!</v>
      </c>
      <c r="D160" t="e">
        <f>IF((INSTRUMENT_LIST!#REF!)="","",(INSTRUMENT_LIST!#REF!))</f>
        <v>#REF!</v>
      </c>
      <c r="E160" t="e">
        <f>IF((INSTRUMENT_LIST!#REF!)="","",(INSTRUMENT_LIST!#REF!))</f>
        <v>#REF!</v>
      </c>
      <c r="F160" t="e">
        <f>IF((INSTRUMENT_LIST!#REF!)="","",(INSTRUMENT_LIST!#REF!))</f>
        <v>#REF!</v>
      </c>
      <c r="J160" t="e">
        <f t="shared" si="38"/>
        <v>#REF!</v>
      </c>
      <c r="K160" t="e">
        <f t="shared" si="39"/>
        <v>#REF!</v>
      </c>
      <c r="L160" t="e">
        <f t="shared" si="40"/>
        <v>#REF!</v>
      </c>
      <c r="M160" t="e">
        <f t="shared" si="41"/>
        <v>#REF!</v>
      </c>
      <c r="P160" t="e">
        <f t="shared" si="42"/>
        <v>#REF!</v>
      </c>
      <c r="Q160" t="e">
        <f t="shared" si="43"/>
        <v>#REF!</v>
      </c>
      <c r="R160" t="e">
        <f t="shared" si="44"/>
        <v>#REF!</v>
      </c>
    </row>
    <row r="161" spans="1:18" x14ac:dyDescent="0.25">
      <c r="A161" t="e">
        <f>IF((INSTRUMENT_LIST!#REF!)="","",(INSTRUMENT_LIST!#REF!))</f>
        <v>#REF!</v>
      </c>
      <c r="B161" t="e">
        <f>IF((INSTRUMENT_LIST!#REF!)="","",(INSTRUMENT_LIST!#REF!))</f>
        <v>#REF!</v>
      </c>
      <c r="C161" t="e">
        <f>IF((INSTRUMENT_LIST!#REF!)="","",(INSTRUMENT_LIST!#REF!))</f>
        <v>#REF!</v>
      </c>
      <c r="D161" t="e">
        <f>IF((INSTRUMENT_LIST!#REF!)="","",(INSTRUMENT_LIST!#REF!))</f>
        <v>#REF!</v>
      </c>
      <c r="E161" t="e">
        <f>IF((INSTRUMENT_LIST!#REF!)="","",(INSTRUMENT_LIST!#REF!))</f>
        <v>#REF!</v>
      </c>
      <c r="F161" t="e">
        <f>IF((INSTRUMENT_LIST!#REF!)="","",(INSTRUMENT_LIST!#REF!))</f>
        <v>#REF!</v>
      </c>
      <c r="J161" t="e">
        <f t="shared" si="38"/>
        <v>#REF!</v>
      </c>
      <c r="K161" t="e">
        <f t="shared" si="39"/>
        <v>#REF!</v>
      </c>
      <c r="L161" t="e">
        <f t="shared" si="40"/>
        <v>#REF!</v>
      </c>
      <c r="M161" t="e">
        <f t="shared" si="41"/>
        <v>#REF!</v>
      </c>
      <c r="P161" t="e">
        <f t="shared" si="42"/>
        <v>#REF!</v>
      </c>
      <c r="Q161" t="e">
        <f t="shared" si="43"/>
        <v>#REF!</v>
      </c>
      <c r="R161" t="e">
        <f t="shared" si="44"/>
        <v>#REF!</v>
      </c>
    </row>
    <row r="162" spans="1:18" x14ac:dyDescent="0.25">
      <c r="A162" t="e">
        <f>IF((INSTRUMENT_LIST!#REF!)="","",(INSTRUMENT_LIST!#REF!))</f>
        <v>#REF!</v>
      </c>
      <c r="B162" t="e">
        <f>IF((INSTRUMENT_LIST!#REF!)="","",(INSTRUMENT_LIST!#REF!))</f>
        <v>#REF!</v>
      </c>
      <c r="C162" t="e">
        <f>IF((INSTRUMENT_LIST!#REF!)="","",(INSTRUMENT_LIST!#REF!))</f>
        <v>#REF!</v>
      </c>
      <c r="D162" t="e">
        <f>IF((INSTRUMENT_LIST!#REF!)="","",(INSTRUMENT_LIST!#REF!))</f>
        <v>#REF!</v>
      </c>
      <c r="E162" t="e">
        <f>IF((INSTRUMENT_LIST!#REF!)="","",(INSTRUMENT_LIST!#REF!))</f>
        <v>#REF!</v>
      </c>
      <c r="F162" t="e">
        <f>IF((INSTRUMENT_LIST!#REF!)="","",(INSTRUMENT_LIST!#REF!))</f>
        <v>#REF!</v>
      </c>
      <c r="J162" t="e">
        <f t="shared" si="38"/>
        <v>#REF!</v>
      </c>
      <c r="K162" t="e">
        <f t="shared" si="39"/>
        <v>#REF!</v>
      </c>
      <c r="L162" t="e">
        <f t="shared" si="40"/>
        <v>#REF!</v>
      </c>
      <c r="M162" t="e">
        <f t="shared" si="41"/>
        <v>#REF!</v>
      </c>
      <c r="P162" t="e">
        <f t="shared" si="42"/>
        <v>#REF!</v>
      </c>
      <c r="Q162" t="e">
        <f t="shared" si="43"/>
        <v>#REF!</v>
      </c>
      <c r="R162" t="e">
        <f t="shared" si="44"/>
        <v>#REF!</v>
      </c>
    </row>
    <row r="163" spans="1:18" x14ac:dyDescent="0.25">
      <c r="A163" t="e">
        <f>IF((INSTRUMENT_LIST!#REF!)="","",(INSTRUMENT_LIST!#REF!))</f>
        <v>#REF!</v>
      </c>
      <c r="B163" t="e">
        <f>IF((INSTRUMENT_LIST!#REF!)="","",(INSTRUMENT_LIST!#REF!))</f>
        <v>#REF!</v>
      </c>
      <c r="C163" t="e">
        <f>IF((INSTRUMENT_LIST!#REF!)="","",(INSTRUMENT_LIST!#REF!))</f>
        <v>#REF!</v>
      </c>
      <c r="D163" t="e">
        <f>IF((INSTRUMENT_LIST!#REF!)="","",(INSTRUMENT_LIST!#REF!))</f>
        <v>#REF!</v>
      </c>
      <c r="E163" t="e">
        <f>IF((INSTRUMENT_LIST!#REF!)="","",(INSTRUMENT_LIST!#REF!))</f>
        <v>#REF!</v>
      </c>
      <c r="F163" t="e">
        <f>IF((INSTRUMENT_LIST!#REF!)="","",(INSTRUMENT_LIST!#REF!))</f>
        <v>#REF!</v>
      </c>
      <c r="J163" t="e">
        <f t="shared" si="38"/>
        <v>#REF!</v>
      </c>
      <c r="K163" t="e">
        <f t="shared" si="39"/>
        <v>#REF!</v>
      </c>
      <c r="L163" t="e">
        <f t="shared" si="40"/>
        <v>#REF!</v>
      </c>
      <c r="M163" t="e">
        <f t="shared" si="41"/>
        <v>#REF!</v>
      </c>
      <c r="P163" t="e">
        <f t="shared" si="42"/>
        <v>#REF!</v>
      </c>
      <c r="Q163" t="e">
        <f t="shared" si="43"/>
        <v>#REF!</v>
      </c>
      <c r="R163" t="e">
        <f t="shared" si="44"/>
        <v>#REF!</v>
      </c>
    </row>
    <row r="164" spans="1:18" x14ac:dyDescent="0.25">
      <c r="A164" t="e">
        <f>IF((INSTRUMENT_LIST!#REF!)="","",(INSTRUMENT_LIST!#REF!))</f>
        <v>#REF!</v>
      </c>
      <c r="B164" t="e">
        <f>IF((INSTRUMENT_LIST!#REF!)="","",(INSTRUMENT_LIST!#REF!))</f>
        <v>#REF!</v>
      </c>
      <c r="C164" t="e">
        <f>IF((INSTRUMENT_LIST!#REF!)="","",(INSTRUMENT_LIST!#REF!))</f>
        <v>#REF!</v>
      </c>
      <c r="D164" t="e">
        <f>IF((INSTRUMENT_LIST!#REF!)="","",(INSTRUMENT_LIST!#REF!))</f>
        <v>#REF!</v>
      </c>
      <c r="E164" t="e">
        <f>IF((INSTRUMENT_LIST!#REF!)="","",(INSTRUMENT_LIST!#REF!))</f>
        <v>#REF!</v>
      </c>
      <c r="F164" t="e">
        <f>IF((INSTRUMENT_LIST!#REF!)="","",(INSTRUMENT_LIST!#REF!))</f>
        <v>#REF!</v>
      </c>
      <c r="J164" t="e">
        <f t="shared" si="38"/>
        <v>#REF!</v>
      </c>
      <c r="K164" t="e">
        <f t="shared" si="39"/>
        <v>#REF!</v>
      </c>
      <c r="L164" t="e">
        <f t="shared" si="40"/>
        <v>#REF!</v>
      </c>
      <c r="M164" t="e">
        <f t="shared" si="41"/>
        <v>#REF!</v>
      </c>
      <c r="P164" t="e">
        <f t="shared" si="42"/>
        <v>#REF!</v>
      </c>
      <c r="Q164" t="e">
        <f t="shared" si="43"/>
        <v>#REF!</v>
      </c>
      <c r="R164" t="e">
        <f t="shared" si="44"/>
        <v>#REF!</v>
      </c>
    </row>
    <row r="165" spans="1:18" x14ac:dyDescent="0.25">
      <c r="A165" t="e">
        <f>IF((INSTRUMENT_LIST!#REF!)="","",(INSTRUMENT_LIST!#REF!))</f>
        <v>#REF!</v>
      </c>
      <c r="B165" t="e">
        <f>IF((INSTRUMENT_LIST!#REF!)="","",(INSTRUMENT_LIST!#REF!))</f>
        <v>#REF!</v>
      </c>
      <c r="C165" t="e">
        <f>IF((INSTRUMENT_LIST!#REF!)="","",(INSTRUMENT_LIST!#REF!))</f>
        <v>#REF!</v>
      </c>
      <c r="D165" t="e">
        <f>IF((INSTRUMENT_LIST!#REF!)="","",(INSTRUMENT_LIST!#REF!))</f>
        <v>#REF!</v>
      </c>
      <c r="E165" t="e">
        <f>IF((INSTRUMENT_LIST!#REF!)="","",(INSTRUMENT_LIST!#REF!))</f>
        <v>#REF!</v>
      </c>
      <c r="F165" t="e">
        <f>IF((INSTRUMENT_LIST!#REF!)="","",(INSTRUMENT_LIST!#REF!))</f>
        <v>#REF!</v>
      </c>
      <c r="J165" t="e">
        <f t="shared" si="38"/>
        <v>#REF!</v>
      </c>
      <c r="K165" t="e">
        <f t="shared" si="39"/>
        <v>#REF!</v>
      </c>
      <c r="L165" t="e">
        <f t="shared" si="40"/>
        <v>#REF!</v>
      </c>
      <c r="M165" t="e">
        <f t="shared" si="41"/>
        <v>#REF!</v>
      </c>
      <c r="P165" t="e">
        <f t="shared" si="42"/>
        <v>#REF!</v>
      </c>
      <c r="Q165" t="e">
        <f t="shared" si="43"/>
        <v>#REF!</v>
      </c>
      <c r="R165" t="e">
        <f t="shared" si="44"/>
        <v>#REF!</v>
      </c>
    </row>
    <row r="166" spans="1:18" x14ac:dyDescent="0.25">
      <c r="A166" t="e">
        <f>IF((INSTRUMENT_LIST!#REF!)="","",(INSTRUMENT_LIST!#REF!))</f>
        <v>#REF!</v>
      </c>
      <c r="B166" t="e">
        <f>IF((INSTRUMENT_LIST!#REF!)="","",(INSTRUMENT_LIST!#REF!))</f>
        <v>#REF!</v>
      </c>
      <c r="C166" t="e">
        <f>IF((INSTRUMENT_LIST!#REF!)="","",(INSTRUMENT_LIST!#REF!))</f>
        <v>#REF!</v>
      </c>
      <c r="D166" t="e">
        <f>IF((INSTRUMENT_LIST!#REF!)="","",(INSTRUMENT_LIST!#REF!))</f>
        <v>#REF!</v>
      </c>
      <c r="E166" t="e">
        <f>IF((INSTRUMENT_LIST!#REF!)="","",(INSTRUMENT_LIST!#REF!))</f>
        <v>#REF!</v>
      </c>
      <c r="F166" t="e">
        <f>IF((INSTRUMENT_LIST!#REF!)="","",(INSTRUMENT_LIST!#REF!))</f>
        <v>#REF!</v>
      </c>
      <c r="J166" t="e">
        <f t="shared" si="38"/>
        <v>#REF!</v>
      </c>
      <c r="K166" t="e">
        <f t="shared" si="39"/>
        <v>#REF!</v>
      </c>
      <c r="L166" t="e">
        <f t="shared" si="40"/>
        <v>#REF!</v>
      </c>
      <c r="M166" t="e">
        <f t="shared" si="41"/>
        <v>#REF!</v>
      </c>
      <c r="P166" t="e">
        <f t="shared" si="42"/>
        <v>#REF!</v>
      </c>
      <c r="Q166" t="e">
        <f t="shared" si="43"/>
        <v>#REF!</v>
      </c>
      <c r="R166" t="e">
        <f t="shared" si="44"/>
        <v>#REF!</v>
      </c>
    </row>
    <row r="167" spans="1:18" x14ac:dyDescent="0.25">
      <c r="A167" t="e">
        <f>IF((INSTRUMENT_LIST!#REF!)="","",(INSTRUMENT_LIST!#REF!))</f>
        <v>#REF!</v>
      </c>
      <c r="B167" t="e">
        <f>IF((INSTRUMENT_LIST!#REF!)="","",(INSTRUMENT_LIST!#REF!))</f>
        <v>#REF!</v>
      </c>
      <c r="C167" t="e">
        <f>IF((INSTRUMENT_LIST!#REF!)="","",(INSTRUMENT_LIST!#REF!))</f>
        <v>#REF!</v>
      </c>
      <c r="D167" t="e">
        <f>IF((INSTRUMENT_LIST!#REF!)="","",(INSTRUMENT_LIST!#REF!))</f>
        <v>#REF!</v>
      </c>
      <c r="E167" t="e">
        <f>IF((INSTRUMENT_LIST!#REF!)="","",(INSTRUMENT_LIST!#REF!))</f>
        <v>#REF!</v>
      </c>
      <c r="F167" t="e">
        <f>IF((INSTRUMENT_LIST!#REF!)="","",(INSTRUMENT_LIST!#REF!))</f>
        <v>#REF!</v>
      </c>
      <c r="J167" t="e">
        <f t="shared" si="38"/>
        <v>#REF!</v>
      </c>
      <c r="K167" t="e">
        <f t="shared" si="39"/>
        <v>#REF!</v>
      </c>
      <c r="L167" t="e">
        <f t="shared" si="40"/>
        <v>#REF!</v>
      </c>
      <c r="M167" t="e">
        <f t="shared" si="41"/>
        <v>#REF!</v>
      </c>
      <c r="P167" t="e">
        <f t="shared" si="42"/>
        <v>#REF!</v>
      </c>
      <c r="Q167" t="e">
        <f t="shared" si="43"/>
        <v>#REF!</v>
      </c>
      <c r="R167" t="e">
        <f t="shared" si="44"/>
        <v>#REF!</v>
      </c>
    </row>
    <row r="168" spans="1:18" x14ac:dyDescent="0.25">
      <c r="A168" t="e">
        <f>IF((INSTRUMENT_LIST!#REF!)="","",(INSTRUMENT_LIST!#REF!))</f>
        <v>#REF!</v>
      </c>
      <c r="B168" t="e">
        <f>IF((INSTRUMENT_LIST!#REF!)="","",(INSTRUMENT_LIST!#REF!))</f>
        <v>#REF!</v>
      </c>
      <c r="C168" t="e">
        <f>IF((INSTRUMENT_LIST!#REF!)="","",(INSTRUMENT_LIST!#REF!))</f>
        <v>#REF!</v>
      </c>
      <c r="D168" t="e">
        <f>IF((INSTRUMENT_LIST!#REF!)="","",(INSTRUMENT_LIST!#REF!))</f>
        <v>#REF!</v>
      </c>
      <c r="E168" t="e">
        <f>IF((INSTRUMENT_LIST!#REF!)="","",(INSTRUMENT_LIST!#REF!))</f>
        <v>#REF!</v>
      </c>
      <c r="F168" t="e">
        <f>IF((INSTRUMENT_LIST!#REF!)="","",(INSTRUMENT_LIST!#REF!))</f>
        <v>#REF!</v>
      </c>
      <c r="J168" t="e">
        <f t="shared" si="38"/>
        <v>#REF!</v>
      </c>
      <c r="K168" t="e">
        <f t="shared" si="39"/>
        <v>#REF!</v>
      </c>
      <c r="L168" t="e">
        <f t="shared" si="40"/>
        <v>#REF!</v>
      </c>
      <c r="M168" t="e">
        <f t="shared" si="41"/>
        <v>#REF!</v>
      </c>
      <c r="P168" t="e">
        <f t="shared" si="42"/>
        <v>#REF!</v>
      </c>
      <c r="Q168" t="e">
        <f t="shared" si="43"/>
        <v>#REF!</v>
      </c>
      <c r="R168" t="e">
        <f t="shared" si="44"/>
        <v>#REF!</v>
      </c>
    </row>
    <row r="169" spans="1:18" x14ac:dyDescent="0.25">
      <c r="A169" t="e">
        <f>IF((INSTRUMENT_LIST!#REF!)="","",(INSTRUMENT_LIST!#REF!))</f>
        <v>#REF!</v>
      </c>
      <c r="B169" t="e">
        <f>IF((INSTRUMENT_LIST!#REF!)="","",(INSTRUMENT_LIST!#REF!))</f>
        <v>#REF!</v>
      </c>
      <c r="C169" t="e">
        <f>IF((INSTRUMENT_LIST!#REF!)="","",(INSTRUMENT_LIST!#REF!))</f>
        <v>#REF!</v>
      </c>
      <c r="D169" t="e">
        <f>IF((INSTRUMENT_LIST!#REF!)="","",(INSTRUMENT_LIST!#REF!))</f>
        <v>#REF!</v>
      </c>
      <c r="E169" t="e">
        <f>IF((INSTRUMENT_LIST!#REF!)="","",(INSTRUMENT_LIST!#REF!))</f>
        <v>#REF!</v>
      </c>
      <c r="F169" t="e">
        <f>IF((INSTRUMENT_LIST!#REF!)="","",(INSTRUMENT_LIST!#REF!))</f>
        <v>#REF!</v>
      </c>
      <c r="J169" t="e">
        <f t="shared" si="38"/>
        <v>#REF!</v>
      </c>
      <c r="K169" t="e">
        <f t="shared" si="39"/>
        <v>#REF!</v>
      </c>
      <c r="L169" t="e">
        <f t="shared" si="40"/>
        <v>#REF!</v>
      </c>
      <c r="M169" t="e">
        <f t="shared" si="41"/>
        <v>#REF!</v>
      </c>
      <c r="P169" t="e">
        <f t="shared" si="42"/>
        <v>#REF!</v>
      </c>
      <c r="Q169" t="e">
        <f t="shared" si="43"/>
        <v>#REF!</v>
      </c>
      <c r="R169" t="e">
        <f t="shared" si="44"/>
        <v>#REF!</v>
      </c>
    </row>
    <row r="170" spans="1:18" x14ac:dyDescent="0.25">
      <c r="A170" t="e">
        <f>IF((INSTRUMENT_LIST!#REF!)="","",(INSTRUMENT_LIST!#REF!))</f>
        <v>#REF!</v>
      </c>
      <c r="B170" t="e">
        <f>IF((INSTRUMENT_LIST!#REF!)="","",(INSTRUMENT_LIST!#REF!))</f>
        <v>#REF!</v>
      </c>
      <c r="C170" t="e">
        <f>IF((INSTRUMENT_LIST!#REF!)="","",(INSTRUMENT_LIST!#REF!))</f>
        <v>#REF!</v>
      </c>
      <c r="D170" t="e">
        <f>IF((INSTRUMENT_LIST!#REF!)="","",(INSTRUMENT_LIST!#REF!))</f>
        <v>#REF!</v>
      </c>
      <c r="E170" t="e">
        <f>IF((INSTRUMENT_LIST!#REF!)="","",(INSTRUMENT_LIST!#REF!))</f>
        <v>#REF!</v>
      </c>
      <c r="F170" t="e">
        <f>IF((INSTRUMENT_LIST!#REF!)="","",(INSTRUMENT_LIST!#REF!))</f>
        <v>#REF!</v>
      </c>
      <c r="J170" t="e">
        <f t="shared" si="38"/>
        <v>#REF!</v>
      </c>
      <c r="K170" t="e">
        <f t="shared" si="39"/>
        <v>#REF!</v>
      </c>
      <c r="L170" t="e">
        <f t="shared" si="40"/>
        <v>#REF!</v>
      </c>
      <c r="M170" t="e">
        <f t="shared" si="41"/>
        <v>#REF!</v>
      </c>
      <c r="P170" t="e">
        <f t="shared" si="42"/>
        <v>#REF!</v>
      </c>
      <c r="Q170" t="e">
        <f t="shared" si="43"/>
        <v>#REF!</v>
      </c>
      <c r="R170" t="e">
        <f t="shared" si="44"/>
        <v>#REF!</v>
      </c>
    </row>
    <row r="171" spans="1:18" x14ac:dyDescent="0.25">
      <c r="A171" t="e">
        <f>IF((INSTRUMENT_LIST!#REF!)="","",(INSTRUMENT_LIST!#REF!))</f>
        <v>#REF!</v>
      </c>
      <c r="B171" t="e">
        <f>IF((INSTRUMENT_LIST!#REF!)="","",(INSTRUMENT_LIST!#REF!))</f>
        <v>#REF!</v>
      </c>
      <c r="C171" t="e">
        <f>IF((INSTRUMENT_LIST!#REF!)="","",(INSTRUMENT_LIST!#REF!))</f>
        <v>#REF!</v>
      </c>
      <c r="D171" t="e">
        <f>IF((INSTRUMENT_LIST!#REF!)="","",(INSTRUMENT_LIST!#REF!))</f>
        <v>#REF!</v>
      </c>
      <c r="E171" t="e">
        <f>IF((INSTRUMENT_LIST!#REF!)="","",(INSTRUMENT_LIST!#REF!))</f>
        <v>#REF!</v>
      </c>
      <c r="F171" t="e">
        <f>IF((INSTRUMENT_LIST!#REF!)="","",(INSTRUMENT_LIST!#REF!))</f>
        <v>#REF!</v>
      </c>
      <c r="J171" t="e">
        <f t="shared" ref="J171:J234" si="45">A171</f>
        <v>#REF!</v>
      </c>
      <c r="K171" t="e">
        <f t="shared" ref="K171:K234" si="46">CONCATENATE(B171,IF(B171&lt;&gt;""," ",""),C171,IF(C171&lt;&gt;""," ",""))</f>
        <v>#REF!</v>
      </c>
      <c r="L171" t="e">
        <f t="shared" ref="L171:L234" si="47">CONCATENATE(D171,IF(D171&gt;""," ",""),E171,IF(E171&lt;&gt;""," ",""))</f>
        <v>#REF!</v>
      </c>
      <c r="M171" t="e">
        <f t="shared" ref="M171:M234" si="48">F171</f>
        <v>#REF!</v>
      </c>
      <c r="P171" t="e">
        <f t="shared" ref="P171:P234" si="49">IF(K171="","",LEN(K171))</f>
        <v>#REF!</v>
      </c>
      <c r="Q171" t="e">
        <f t="shared" ref="Q171:Q234" si="50">IF(L171="","",LEN(L171))</f>
        <v>#REF!</v>
      </c>
      <c r="R171" t="e">
        <f t="shared" ref="R171:R234" si="51">IF(M171="","",LEN(M171))</f>
        <v>#REF!</v>
      </c>
    </row>
    <row r="172" spans="1:18" x14ac:dyDescent="0.25">
      <c r="A172" t="e">
        <f>IF((INSTRUMENT_LIST!#REF!)="","",(INSTRUMENT_LIST!#REF!))</f>
        <v>#REF!</v>
      </c>
      <c r="B172" t="e">
        <f>IF((INSTRUMENT_LIST!#REF!)="","",(INSTRUMENT_LIST!#REF!))</f>
        <v>#REF!</v>
      </c>
      <c r="C172" t="e">
        <f>IF((INSTRUMENT_LIST!#REF!)="","",(INSTRUMENT_LIST!#REF!))</f>
        <v>#REF!</v>
      </c>
      <c r="D172" t="e">
        <f>IF((INSTRUMENT_LIST!#REF!)="","",(INSTRUMENT_LIST!#REF!))</f>
        <v>#REF!</v>
      </c>
      <c r="E172" t="e">
        <f>IF((INSTRUMENT_LIST!#REF!)="","",(INSTRUMENT_LIST!#REF!))</f>
        <v>#REF!</v>
      </c>
      <c r="F172" t="e">
        <f>IF((INSTRUMENT_LIST!#REF!)="","",(INSTRUMENT_LIST!#REF!))</f>
        <v>#REF!</v>
      </c>
      <c r="J172" t="e">
        <f t="shared" si="45"/>
        <v>#REF!</v>
      </c>
      <c r="K172" t="e">
        <f t="shared" si="46"/>
        <v>#REF!</v>
      </c>
      <c r="L172" t="e">
        <f t="shared" si="47"/>
        <v>#REF!</v>
      </c>
      <c r="M172" t="e">
        <f t="shared" si="48"/>
        <v>#REF!</v>
      </c>
      <c r="P172" t="e">
        <f t="shared" si="49"/>
        <v>#REF!</v>
      </c>
      <c r="Q172" t="e">
        <f t="shared" si="50"/>
        <v>#REF!</v>
      </c>
      <c r="R172" t="e">
        <f t="shared" si="51"/>
        <v>#REF!</v>
      </c>
    </row>
    <row r="173" spans="1:18" x14ac:dyDescent="0.25">
      <c r="A173" t="e">
        <f>IF((INSTRUMENT_LIST!#REF!)="","",(INSTRUMENT_LIST!#REF!))</f>
        <v>#REF!</v>
      </c>
      <c r="B173" t="e">
        <f>IF((INSTRUMENT_LIST!#REF!)="","",(INSTRUMENT_LIST!#REF!))</f>
        <v>#REF!</v>
      </c>
      <c r="C173" t="e">
        <f>IF((INSTRUMENT_LIST!#REF!)="","",(INSTRUMENT_LIST!#REF!))</f>
        <v>#REF!</v>
      </c>
      <c r="D173" t="e">
        <f>IF((INSTRUMENT_LIST!#REF!)="","",(INSTRUMENT_LIST!#REF!))</f>
        <v>#REF!</v>
      </c>
      <c r="E173" t="e">
        <f>IF((INSTRUMENT_LIST!#REF!)="","",(INSTRUMENT_LIST!#REF!))</f>
        <v>#REF!</v>
      </c>
      <c r="F173" t="e">
        <f>IF((INSTRUMENT_LIST!#REF!)="","",(INSTRUMENT_LIST!#REF!))</f>
        <v>#REF!</v>
      </c>
      <c r="J173" t="e">
        <f t="shared" si="45"/>
        <v>#REF!</v>
      </c>
      <c r="K173" t="e">
        <f t="shared" si="46"/>
        <v>#REF!</v>
      </c>
      <c r="L173" t="e">
        <f t="shared" si="47"/>
        <v>#REF!</v>
      </c>
      <c r="M173" t="e">
        <f t="shared" si="48"/>
        <v>#REF!</v>
      </c>
      <c r="P173" t="e">
        <f t="shared" si="49"/>
        <v>#REF!</v>
      </c>
      <c r="Q173" t="e">
        <f t="shared" si="50"/>
        <v>#REF!</v>
      </c>
      <c r="R173" t="e">
        <f t="shared" si="51"/>
        <v>#REF!</v>
      </c>
    </row>
    <row r="174" spans="1:18" x14ac:dyDescent="0.25">
      <c r="A174" t="e">
        <f>IF((INSTRUMENT_LIST!#REF!)="","",(INSTRUMENT_LIST!#REF!))</f>
        <v>#REF!</v>
      </c>
      <c r="B174" t="e">
        <f>IF((INSTRUMENT_LIST!#REF!)="","",(INSTRUMENT_LIST!#REF!))</f>
        <v>#REF!</v>
      </c>
      <c r="C174" t="e">
        <f>IF((INSTRUMENT_LIST!#REF!)="","",(INSTRUMENT_LIST!#REF!))</f>
        <v>#REF!</v>
      </c>
      <c r="D174" t="e">
        <f>IF((INSTRUMENT_LIST!#REF!)="","",(INSTRUMENT_LIST!#REF!))</f>
        <v>#REF!</v>
      </c>
      <c r="E174" t="e">
        <f>IF((INSTRUMENT_LIST!#REF!)="","",(INSTRUMENT_LIST!#REF!))</f>
        <v>#REF!</v>
      </c>
      <c r="F174" t="e">
        <f>IF((INSTRUMENT_LIST!#REF!)="","",(INSTRUMENT_LIST!#REF!))</f>
        <v>#REF!</v>
      </c>
      <c r="J174" t="e">
        <f t="shared" si="45"/>
        <v>#REF!</v>
      </c>
      <c r="K174" t="e">
        <f t="shared" si="46"/>
        <v>#REF!</v>
      </c>
      <c r="L174" t="e">
        <f t="shared" si="47"/>
        <v>#REF!</v>
      </c>
      <c r="M174" t="e">
        <f t="shared" si="48"/>
        <v>#REF!</v>
      </c>
      <c r="P174" t="e">
        <f t="shared" si="49"/>
        <v>#REF!</v>
      </c>
      <c r="Q174" t="e">
        <f t="shared" si="50"/>
        <v>#REF!</v>
      </c>
      <c r="R174" t="e">
        <f t="shared" si="51"/>
        <v>#REF!</v>
      </c>
    </row>
    <row r="175" spans="1:18" x14ac:dyDescent="0.25">
      <c r="A175" t="e">
        <f>IF((INSTRUMENT_LIST!#REF!)="","",(INSTRUMENT_LIST!#REF!))</f>
        <v>#REF!</v>
      </c>
      <c r="B175" t="e">
        <f>IF((INSTRUMENT_LIST!#REF!)="","",(INSTRUMENT_LIST!#REF!))</f>
        <v>#REF!</v>
      </c>
      <c r="C175" t="e">
        <f>IF((INSTRUMENT_LIST!#REF!)="","",(INSTRUMENT_LIST!#REF!))</f>
        <v>#REF!</v>
      </c>
      <c r="D175" t="e">
        <f>IF((INSTRUMENT_LIST!#REF!)="","",(INSTRUMENT_LIST!#REF!))</f>
        <v>#REF!</v>
      </c>
      <c r="E175" t="e">
        <f>IF((INSTRUMENT_LIST!#REF!)="","",(INSTRUMENT_LIST!#REF!))</f>
        <v>#REF!</v>
      </c>
      <c r="F175" t="e">
        <f>IF((INSTRUMENT_LIST!#REF!)="","",(INSTRUMENT_LIST!#REF!))</f>
        <v>#REF!</v>
      </c>
      <c r="J175" t="e">
        <f t="shared" si="45"/>
        <v>#REF!</v>
      </c>
      <c r="K175" t="e">
        <f t="shared" si="46"/>
        <v>#REF!</v>
      </c>
      <c r="L175" t="e">
        <f t="shared" si="47"/>
        <v>#REF!</v>
      </c>
      <c r="M175" t="e">
        <f t="shared" si="48"/>
        <v>#REF!</v>
      </c>
      <c r="P175" t="e">
        <f t="shared" si="49"/>
        <v>#REF!</v>
      </c>
      <c r="Q175" t="e">
        <f t="shared" si="50"/>
        <v>#REF!</v>
      </c>
      <c r="R175" t="e">
        <f t="shared" si="51"/>
        <v>#REF!</v>
      </c>
    </row>
    <row r="176" spans="1:18" x14ac:dyDescent="0.25">
      <c r="A176" t="e">
        <f>IF((INSTRUMENT_LIST!#REF!)="","",(INSTRUMENT_LIST!#REF!))</f>
        <v>#REF!</v>
      </c>
      <c r="B176" t="e">
        <f>IF((INSTRUMENT_LIST!#REF!)="","",(INSTRUMENT_LIST!#REF!))</f>
        <v>#REF!</v>
      </c>
      <c r="C176" t="e">
        <f>IF((INSTRUMENT_LIST!#REF!)="","",(INSTRUMENT_LIST!#REF!))</f>
        <v>#REF!</v>
      </c>
      <c r="D176" t="e">
        <f>IF((INSTRUMENT_LIST!#REF!)="","",(INSTRUMENT_LIST!#REF!))</f>
        <v>#REF!</v>
      </c>
      <c r="E176" t="e">
        <f>IF((INSTRUMENT_LIST!#REF!)="","",(INSTRUMENT_LIST!#REF!))</f>
        <v>#REF!</v>
      </c>
      <c r="F176" t="e">
        <f>IF((INSTRUMENT_LIST!#REF!)="","",(INSTRUMENT_LIST!#REF!))</f>
        <v>#REF!</v>
      </c>
      <c r="J176" t="e">
        <f t="shared" si="45"/>
        <v>#REF!</v>
      </c>
      <c r="K176" t="e">
        <f t="shared" si="46"/>
        <v>#REF!</v>
      </c>
      <c r="L176" t="e">
        <f t="shared" si="47"/>
        <v>#REF!</v>
      </c>
      <c r="M176" t="e">
        <f t="shared" si="48"/>
        <v>#REF!</v>
      </c>
      <c r="P176" t="e">
        <f t="shared" si="49"/>
        <v>#REF!</v>
      </c>
      <c r="Q176" t="e">
        <f t="shared" si="50"/>
        <v>#REF!</v>
      </c>
      <c r="R176" t="e">
        <f t="shared" si="51"/>
        <v>#REF!</v>
      </c>
    </row>
    <row r="177" spans="1:18" x14ac:dyDescent="0.25">
      <c r="A177" t="e">
        <f>IF((INSTRUMENT_LIST!#REF!)="","",(INSTRUMENT_LIST!#REF!))</f>
        <v>#REF!</v>
      </c>
      <c r="B177" t="e">
        <f>IF((INSTRUMENT_LIST!#REF!)="","",(INSTRUMENT_LIST!#REF!))</f>
        <v>#REF!</v>
      </c>
      <c r="C177" t="e">
        <f>IF((INSTRUMENT_LIST!#REF!)="","",(INSTRUMENT_LIST!#REF!))</f>
        <v>#REF!</v>
      </c>
      <c r="D177" t="e">
        <f>IF((INSTRUMENT_LIST!#REF!)="","",(INSTRUMENT_LIST!#REF!))</f>
        <v>#REF!</v>
      </c>
      <c r="E177" t="e">
        <f>IF((INSTRUMENT_LIST!#REF!)="","",(INSTRUMENT_LIST!#REF!))</f>
        <v>#REF!</v>
      </c>
      <c r="F177" t="e">
        <f>IF((INSTRUMENT_LIST!#REF!)="","",(INSTRUMENT_LIST!#REF!))</f>
        <v>#REF!</v>
      </c>
      <c r="J177" t="e">
        <f t="shared" si="45"/>
        <v>#REF!</v>
      </c>
      <c r="K177" t="e">
        <f t="shared" si="46"/>
        <v>#REF!</v>
      </c>
      <c r="L177" t="e">
        <f t="shared" si="47"/>
        <v>#REF!</v>
      </c>
      <c r="M177" t="e">
        <f t="shared" si="48"/>
        <v>#REF!</v>
      </c>
      <c r="P177" t="e">
        <f t="shared" si="49"/>
        <v>#REF!</v>
      </c>
      <c r="Q177" t="e">
        <f t="shared" si="50"/>
        <v>#REF!</v>
      </c>
      <c r="R177" t="e">
        <f t="shared" si="51"/>
        <v>#REF!</v>
      </c>
    </row>
    <row r="178" spans="1:18" x14ac:dyDescent="0.25">
      <c r="A178" t="e">
        <f>IF((INSTRUMENT_LIST!#REF!)="","",(INSTRUMENT_LIST!#REF!))</f>
        <v>#REF!</v>
      </c>
      <c r="B178" t="e">
        <f>IF((INSTRUMENT_LIST!#REF!)="","",(INSTRUMENT_LIST!#REF!))</f>
        <v>#REF!</v>
      </c>
      <c r="C178" t="e">
        <f>IF((INSTRUMENT_LIST!#REF!)="","",(INSTRUMENT_LIST!#REF!))</f>
        <v>#REF!</v>
      </c>
      <c r="D178" t="e">
        <f>IF((INSTRUMENT_LIST!#REF!)="","",(INSTRUMENT_LIST!#REF!))</f>
        <v>#REF!</v>
      </c>
      <c r="E178" t="e">
        <f>IF((INSTRUMENT_LIST!#REF!)="","",(INSTRUMENT_LIST!#REF!))</f>
        <v>#REF!</v>
      </c>
      <c r="F178" t="e">
        <f>IF((INSTRUMENT_LIST!#REF!)="","",(INSTRUMENT_LIST!#REF!))</f>
        <v>#REF!</v>
      </c>
      <c r="J178" t="e">
        <f t="shared" si="45"/>
        <v>#REF!</v>
      </c>
      <c r="K178" t="e">
        <f t="shared" si="46"/>
        <v>#REF!</v>
      </c>
      <c r="L178" t="e">
        <f t="shared" si="47"/>
        <v>#REF!</v>
      </c>
      <c r="M178" t="e">
        <f t="shared" si="48"/>
        <v>#REF!</v>
      </c>
      <c r="P178" t="e">
        <f t="shared" si="49"/>
        <v>#REF!</v>
      </c>
      <c r="Q178" t="e">
        <f t="shared" si="50"/>
        <v>#REF!</v>
      </c>
      <c r="R178" t="e">
        <f t="shared" si="51"/>
        <v>#REF!</v>
      </c>
    </row>
    <row r="179" spans="1:18" x14ac:dyDescent="0.25">
      <c r="A179" t="e">
        <f>IF((INSTRUMENT_LIST!#REF!)="","",(INSTRUMENT_LIST!#REF!))</f>
        <v>#REF!</v>
      </c>
      <c r="B179" t="e">
        <f>IF((INSTRUMENT_LIST!#REF!)="","",(INSTRUMENT_LIST!#REF!))</f>
        <v>#REF!</v>
      </c>
      <c r="C179" t="e">
        <f>IF((INSTRUMENT_LIST!#REF!)="","",(INSTRUMENT_LIST!#REF!))</f>
        <v>#REF!</v>
      </c>
      <c r="D179" t="e">
        <f>IF((INSTRUMENT_LIST!#REF!)="","",(INSTRUMENT_LIST!#REF!))</f>
        <v>#REF!</v>
      </c>
      <c r="E179" t="e">
        <f>IF((INSTRUMENT_LIST!#REF!)="","",(INSTRUMENT_LIST!#REF!))</f>
        <v>#REF!</v>
      </c>
      <c r="F179" t="e">
        <f>IF((INSTRUMENT_LIST!#REF!)="","",(INSTRUMENT_LIST!#REF!))</f>
        <v>#REF!</v>
      </c>
      <c r="J179" t="e">
        <f t="shared" si="45"/>
        <v>#REF!</v>
      </c>
      <c r="K179" t="e">
        <f t="shared" si="46"/>
        <v>#REF!</v>
      </c>
      <c r="L179" t="e">
        <f t="shared" si="47"/>
        <v>#REF!</v>
      </c>
      <c r="M179" t="e">
        <f t="shared" si="48"/>
        <v>#REF!</v>
      </c>
      <c r="P179" t="e">
        <f t="shared" si="49"/>
        <v>#REF!</v>
      </c>
      <c r="Q179" t="e">
        <f t="shared" si="50"/>
        <v>#REF!</v>
      </c>
      <c r="R179" t="e">
        <f t="shared" si="51"/>
        <v>#REF!</v>
      </c>
    </row>
    <row r="180" spans="1:18" x14ac:dyDescent="0.25">
      <c r="A180" t="e">
        <f>IF((INSTRUMENT_LIST!#REF!)="","",(INSTRUMENT_LIST!#REF!))</f>
        <v>#REF!</v>
      </c>
      <c r="B180" t="e">
        <f>IF((INSTRUMENT_LIST!#REF!)="","",(INSTRUMENT_LIST!#REF!))</f>
        <v>#REF!</v>
      </c>
      <c r="C180" t="e">
        <f>IF((INSTRUMENT_LIST!#REF!)="","",(INSTRUMENT_LIST!#REF!))</f>
        <v>#REF!</v>
      </c>
      <c r="D180" t="e">
        <f>IF((INSTRUMENT_LIST!#REF!)="","",(INSTRUMENT_LIST!#REF!))</f>
        <v>#REF!</v>
      </c>
      <c r="E180" t="e">
        <f>IF((INSTRUMENT_LIST!#REF!)="","",(INSTRUMENT_LIST!#REF!))</f>
        <v>#REF!</v>
      </c>
      <c r="F180" t="e">
        <f>IF((INSTRUMENT_LIST!#REF!)="","",(INSTRUMENT_LIST!#REF!))</f>
        <v>#REF!</v>
      </c>
      <c r="J180" t="e">
        <f t="shared" si="45"/>
        <v>#REF!</v>
      </c>
      <c r="K180" t="e">
        <f t="shared" si="46"/>
        <v>#REF!</v>
      </c>
      <c r="L180" t="e">
        <f t="shared" si="47"/>
        <v>#REF!</v>
      </c>
      <c r="M180" t="e">
        <f t="shared" si="48"/>
        <v>#REF!</v>
      </c>
      <c r="P180" t="e">
        <f t="shared" si="49"/>
        <v>#REF!</v>
      </c>
      <c r="Q180" t="e">
        <f t="shared" si="50"/>
        <v>#REF!</v>
      </c>
      <c r="R180" t="e">
        <f t="shared" si="51"/>
        <v>#REF!</v>
      </c>
    </row>
    <row r="181" spans="1:18" x14ac:dyDescent="0.25">
      <c r="A181" t="e">
        <f>IF((INSTRUMENT_LIST!#REF!)="","",(INSTRUMENT_LIST!#REF!))</f>
        <v>#REF!</v>
      </c>
      <c r="B181" t="e">
        <f>IF((INSTRUMENT_LIST!#REF!)="","",(INSTRUMENT_LIST!#REF!))</f>
        <v>#REF!</v>
      </c>
      <c r="C181" t="e">
        <f>IF((INSTRUMENT_LIST!#REF!)="","",(INSTRUMENT_LIST!#REF!))</f>
        <v>#REF!</v>
      </c>
      <c r="D181" t="e">
        <f>IF((INSTRUMENT_LIST!#REF!)="","",(INSTRUMENT_LIST!#REF!))</f>
        <v>#REF!</v>
      </c>
      <c r="E181" t="e">
        <f>IF((INSTRUMENT_LIST!#REF!)="","",(INSTRUMENT_LIST!#REF!))</f>
        <v>#REF!</v>
      </c>
      <c r="F181" t="e">
        <f>IF((INSTRUMENT_LIST!#REF!)="","",(INSTRUMENT_LIST!#REF!))</f>
        <v>#REF!</v>
      </c>
      <c r="J181" t="e">
        <f t="shared" si="45"/>
        <v>#REF!</v>
      </c>
      <c r="K181" t="e">
        <f t="shared" si="46"/>
        <v>#REF!</v>
      </c>
      <c r="L181" t="e">
        <f t="shared" si="47"/>
        <v>#REF!</v>
      </c>
      <c r="M181" t="e">
        <f t="shared" si="48"/>
        <v>#REF!</v>
      </c>
      <c r="P181" t="e">
        <f t="shared" si="49"/>
        <v>#REF!</v>
      </c>
      <c r="Q181" t="e">
        <f t="shared" si="50"/>
        <v>#REF!</v>
      </c>
      <c r="R181" t="e">
        <f t="shared" si="51"/>
        <v>#REF!</v>
      </c>
    </row>
    <row r="182" spans="1:18" x14ac:dyDescent="0.25">
      <c r="A182" t="e">
        <f>IF((INSTRUMENT_LIST!#REF!)="","",(INSTRUMENT_LIST!#REF!))</f>
        <v>#REF!</v>
      </c>
      <c r="B182" t="e">
        <f>IF((INSTRUMENT_LIST!#REF!)="","",(INSTRUMENT_LIST!#REF!))</f>
        <v>#REF!</v>
      </c>
      <c r="C182" t="e">
        <f>IF((INSTRUMENT_LIST!#REF!)="","",(INSTRUMENT_LIST!#REF!))</f>
        <v>#REF!</v>
      </c>
      <c r="D182" t="e">
        <f>IF((INSTRUMENT_LIST!#REF!)="","",(INSTRUMENT_LIST!#REF!))</f>
        <v>#REF!</v>
      </c>
      <c r="E182" t="e">
        <f>IF((INSTRUMENT_LIST!#REF!)="","",(INSTRUMENT_LIST!#REF!))</f>
        <v>#REF!</v>
      </c>
      <c r="F182" t="e">
        <f>IF((INSTRUMENT_LIST!#REF!)="","",(INSTRUMENT_LIST!#REF!))</f>
        <v>#REF!</v>
      </c>
      <c r="J182" t="e">
        <f t="shared" si="45"/>
        <v>#REF!</v>
      </c>
      <c r="K182" t="e">
        <f t="shared" si="46"/>
        <v>#REF!</v>
      </c>
      <c r="L182" t="e">
        <f t="shared" si="47"/>
        <v>#REF!</v>
      </c>
      <c r="M182" t="e">
        <f t="shared" si="48"/>
        <v>#REF!</v>
      </c>
      <c r="P182" t="e">
        <f t="shared" si="49"/>
        <v>#REF!</v>
      </c>
      <c r="Q182" t="e">
        <f t="shared" si="50"/>
        <v>#REF!</v>
      </c>
      <c r="R182" t="e">
        <f t="shared" si="51"/>
        <v>#REF!</v>
      </c>
    </row>
    <row r="183" spans="1:18" x14ac:dyDescent="0.25">
      <c r="A183" t="e">
        <f>IF((INSTRUMENT_LIST!#REF!)="","",(INSTRUMENT_LIST!#REF!))</f>
        <v>#REF!</v>
      </c>
      <c r="B183" t="e">
        <f>IF((INSTRUMENT_LIST!#REF!)="","",(INSTRUMENT_LIST!#REF!))</f>
        <v>#REF!</v>
      </c>
      <c r="C183" t="e">
        <f>IF((INSTRUMENT_LIST!#REF!)="","",(INSTRUMENT_LIST!#REF!))</f>
        <v>#REF!</v>
      </c>
      <c r="D183" t="e">
        <f>IF((INSTRUMENT_LIST!#REF!)="","",(INSTRUMENT_LIST!#REF!))</f>
        <v>#REF!</v>
      </c>
      <c r="E183" t="e">
        <f>IF((INSTRUMENT_LIST!#REF!)="","",(INSTRUMENT_LIST!#REF!))</f>
        <v>#REF!</v>
      </c>
      <c r="F183" t="e">
        <f>IF((INSTRUMENT_LIST!#REF!)="","",(INSTRUMENT_LIST!#REF!))</f>
        <v>#REF!</v>
      </c>
      <c r="J183" t="e">
        <f t="shared" si="45"/>
        <v>#REF!</v>
      </c>
      <c r="K183" t="e">
        <f t="shared" si="46"/>
        <v>#REF!</v>
      </c>
      <c r="L183" t="e">
        <f t="shared" si="47"/>
        <v>#REF!</v>
      </c>
      <c r="M183" t="e">
        <f t="shared" si="48"/>
        <v>#REF!</v>
      </c>
      <c r="P183" t="e">
        <f t="shared" si="49"/>
        <v>#REF!</v>
      </c>
      <c r="Q183" t="e">
        <f t="shared" si="50"/>
        <v>#REF!</v>
      </c>
      <c r="R183" t="e">
        <f t="shared" si="51"/>
        <v>#REF!</v>
      </c>
    </row>
    <row r="184" spans="1:18" x14ac:dyDescent="0.25">
      <c r="A184" t="e">
        <f>IF((INSTRUMENT_LIST!#REF!)="","",(INSTRUMENT_LIST!#REF!))</f>
        <v>#REF!</v>
      </c>
      <c r="B184" t="e">
        <f>IF((INSTRUMENT_LIST!#REF!)="","",(INSTRUMENT_LIST!#REF!))</f>
        <v>#REF!</v>
      </c>
      <c r="C184" t="e">
        <f>IF((INSTRUMENT_LIST!#REF!)="","",(INSTRUMENT_LIST!#REF!))</f>
        <v>#REF!</v>
      </c>
      <c r="D184" t="e">
        <f>IF((INSTRUMENT_LIST!#REF!)="","",(INSTRUMENT_LIST!#REF!))</f>
        <v>#REF!</v>
      </c>
      <c r="E184" t="e">
        <f>IF((INSTRUMENT_LIST!#REF!)="","",(INSTRUMENT_LIST!#REF!))</f>
        <v>#REF!</v>
      </c>
      <c r="F184" t="e">
        <f>IF((INSTRUMENT_LIST!#REF!)="","",(INSTRUMENT_LIST!#REF!))</f>
        <v>#REF!</v>
      </c>
      <c r="J184" t="e">
        <f t="shared" si="45"/>
        <v>#REF!</v>
      </c>
      <c r="K184" t="e">
        <f t="shared" si="46"/>
        <v>#REF!</v>
      </c>
      <c r="L184" t="e">
        <f t="shared" si="47"/>
        <v>#REF!</v>
      </c>
      <c r="M184" t="e">
        <f t="shared" si="48"/>
        <v>#REF!</v>
      </c>
      <c r="P184" t="e">
        <f t="shared" si="49"/>
        <v>#REF!</v>
      </c>
      <c r="Q184" t="e">
        <f t="shared" si="50"/>
        <v>#REF!</v>
      </c>
      <c r="R184" t="e">
        <f t="shared" si="51"/>
        <v>#REF!</v>
      </c>
    </row>
    <row r="185" spans="1:18" x14ac:dyDescent="0.25">
      <c r="A185" t="e">
        <f>IF((INSTRUMENT_LIST!#REF!)="","",(INSTRUMENT_LIST!#REF!))</f>
        <v>#REF!</v>
      </c>
      <c r="B185" t="e">
        <f>IF((INSTRUMENT_LIST!#REF!)="","",(INSTRUMENT_LIST!#REF!))</f>
        <v>#REF!</v>
      </c>
      <c r="C185" t="e">
        <f>IF((INSTRUMENT_LIST!#REF!)="","",(INSTRUMENT_LIST!#REF!))</f>
        <v>#REF!</v>
      </c>
      <c r="D185" t="e">
        <f>IF((INSTRUMENT_LIST!#REF!)="","",(INSTRUMENT_LIST!#REF!))</f>
        <v>#REF!</v>
      </c>
      <c r="E185" t="e">
        <f>IF((INSTRUMENT_LIST!#REF!)="","",(INSTRUMENT_LIST!#REF!))</f>
        <v>#REF!</v>
      </c>
      <c r="F185" t="e">
        <f>IF((INSTRUMENT_LIST!#REF!)="","",(INSTRUMENT_LIST!#REF!))</f>
        <v>#REF!</v>
      </c>
      <c r="J185" t="e">
        <f t="shared" si="45"/>
        <v>#REF!</v>
      </c>
      <c r="K185" t="e">
        <f t="shared" si="46"/>
        <v>#REF!</v>
      </c>
      <c r="L185" t="e">
        <f t="shared" si="47"/>
        <v>#REF!</v>
      </c>
      <c r="M185" t="e">
        <f t="shared" si="48"/>
        <v>#REF!</v>
      </c>
      <c r="P185" t="e">
        <f t="shared" si="49"/>
        <v>#REF!</v>
      </c>
      <c r="Q185" t="e">
        <f t="shared" si="50"/>
        <v>#REF!</v>
      </c>
      <c r="R185" t="e">
        <f t="shared" si="51"/>
        <v>#REF!</v>
      </c>
    </row>
    <row r="186" spans="1:18" x14ac:dyDescent="0.25">
      <c r="A186" t="e">
        <f>IF((INSTRUMENT_LIST!#REF!)="","",(INSTRUMENT_LIST!#REF!))</f>
        <v>#REF!</v>
      </c>
      <c r="B186" t="e">
        <f>IF((INSTRUMENT_LIST!#REF!)="","",(INSTRUMENT_LIST!#REF!))</f>
        <v>#REF!</v>
      </c>
      <c r="C186" t="e">
        <f>IF((INSTRUMENT_LIST!#REF!)="","",(INSTRUMENT_LIST!#REF!))</f>
        <v>#REF!</v>
      </c>
      <c r="D186" t="e">
        <f>IF((INSTRUMENT_LIST!#REF!)="","",(INSTRUMENT_LIST!#REF!))</f>
        <v>#REF!</v>
      </c>
      <c r="E186" t="e">
        <f>IF((INSTRUMENT_LIST!#REF!)="","",(INSTRUMENT_LIST!#REF!))</f>
        <v>#REF!</v>
      </c>
      <c r="F186" t="e">
        <f>IF((INSTRUMENT_LIST!#REF!)="","",(INSTRUMENT_LIST!#REF!))</f>
        <v>#REF!</v>
      </c>
      <c r="J186" t="e">
        <f t="shared" si="45"/>
        <v>#REF!</v>
      </c>
      <c r="K186" t="e">
        <f t="shared" si="46"/>
        <v>#REF!</v>
      </c>
      <c r="L186" t="e">
        <f t="shared" si="47"/>
        <v>#REF!</v>
      </c>
      <c r="M186" t="e">
        <f t="shared" si="48"/>
        <v>#REF!</v>
      </c>
      <c r="P186" t="e">
        <f t="shared" si="49"/>
        <v>#REF!</v>
      </c>
      <c r="Q186" t="e">
        <f t="shared" si="50"/>
        <v>#REF!</v>
      </c>
      <c r="R186" t="e">
        <f t="shared" si="51"/>
        <v>#REF!</v>
      </c>
    </row>
    <row r="187" spans="1:18" x14ac:dyDescent="0.25">
      <c r="A187" t="e">
        <f>IF((INSTRUMENT_LIST!#REF!)="","",(INSTRUMENT_LIST!#REF!))</f>
        <v>#REF!</v>
      </c>
      <c r="B187" t="e">
        <f>IF((INSTRUMENT_LIST!#REF!)="","",(INSTRUMENT_LIST!#REF!))</f>
        <v>#REF!</v>
      </c>
      <c r="C187" t="e">
        <f>IF((INSTRUMENT_LIST!#REF!)="","",(INSTRUMENT_LIST!#REF!))</f>
        <v>#REF!</v>
      </c>
      <c r="D187" t="e">
        <f>IF((INSTRUMENT_LIST!#REF!)="","",(INSTRUMENT_LIST!#REF!))</f>
        <v>#REF!</v>
      </c>
      <c r="E187" t="e">
        <f>IF((INSTRUMENT_LIST!#REF!)="","",(INSTRUMENT_LIST!#REF!))</f>
        <v>#REF!</v>
      </c>
      <c r="F187" t="e">
        <f>IF((INSTRUMENT_LIST!#REF!)="","",(INSTRUMENT_LIST!#REF!))</f>
        <v>#REF!</v>
      </c>
      <c r="J187" t="e">
        <f t="shared" si="45"/>
        <v>#REF!</v>
      </c>
      <c r="K187" t="e">
        <f t="shared" si="46"/>
        <v>#REF!</v>
      </c>
      <c r="L187" t="e">
        <f t="shared" si="47"/>
        <v>#REF!</v>
      </c>
      <c r="M187" t="e">
        <f t="shared" si="48"/>
        <v>#REF!</v>
      </c>
      <c r="P187" t="e">
        <f t="shared" si="49"/>
        <v>#REF!</v>
      </c>
      <c r="Q187" t="e">
        <f t="shared" si="50"/>
        <v>#REF!</v>
      </c>
      <c r="R187" t="e">
        <f t="shared" si="51"/>
        <v>#REF!</v>
      </c>
    </row>
    <row r="188" spans="1:18" x14ac:dyDescent="0.25">
      <c r="A188" t="e">
        <f>IF((INSTRUMENT_LIST!#REF!)="","",(INSTRUMENT_LIST!#REF!))</f>
        <v>#REF!</v>
      </c>
      <c r="B188" t="e">
        <f>IF((INSTRUMENT_LIST!#REF!)="","",(INSTRUMENT_LIST!#REF!))</f>
        <v>#REF!</v>
      </c>
      <c r="C188" t="e">
        <f>IF((INSTRUMENT_LIST!#REF!)="","",(INSTRUMENT_LIST!#REF!))</f>
        <v>#REF!</v>
      </c>
      <c r="D188" t="e">
        <f>IF((INSTRUMENT_LIST!#REF!)="","",(INSTRUMENT_LIST!#REF!))</f>
        <v>#REF!</v>
      </c>
      <c r="E188" t="e">
        <f>IF((INSTRUMENT_LIST!#REF!)="","",(INSTRUMENT_LIST!#REF!))</f>
        <v>#REF!</v>
      </c>
      <c r="F188" t="e">
        <f>IF((INSTRUMENT_LIST!#REF!)="","",(INSTRUMENT_LIST!#REF!))</f>
        <v>#REF!</v>
      </c>
      <c r="J188" t="e">
        <f t="shared" si="45"/>
        <v>#REF!</v>
      </c>
      <c r="K188" t="e">
        <f t="shared" si="46"/>
        <v>#REF!</v>
      </c>
      <c r="L188" t="e">
        <f t="shared" si="47"/>
        <v>#REF!</v>
      </c>
      <c r="M188" t="e">
        <f t="shared" si="48"/>
        <v>#REF!</v>
      </c>
      <c r="P188" t="e">
        <f t="shared" si="49"/>
        <v>#REF!</v>
      </c>
      <c r="Q188" t="e">
        <f t="shared" si="50"/>
        <v>#REF!</v>
      </c>
      <c r="R188" t="e">
        <f t="shared" si="51"/>
        <v>#REF!</v>
      </c>
    </row>
    <row r="189" spans="1:18" x14ac:dyDescent="0.25">
      <c r="A189" t="e">
        <f>IF((INSTRUMENT_LIST!#REF!)="","",(INSTRUMENT_LIST!#REF!))</f>
        <v>#REF!</v>
      </c>
      <c r="B189" t="e">
        <f>IF((INSTRUMENT_LIST!#REF!)="","",(INSTRUMENT_LIST!#REF!))</f>
        <v>#REF!</v>
      </c>
      <c r="C189" t="e">
        <f>IF((INSTRUMENT_LIST!#REF!)="","",(INSTRUMENT_LIST!#REF!))</f>
        <v>#REF!</v>
      </c>
      <c r="D189" t="e">
        <f>IF((INSTRUMENT_LIST!#REF!)="","",(INSTRUMENT_LIST!#REF!))</f>
        <v>#REF!</v>
      </c>
      <c r="E189" t="e">
        <f>IF((INSTRUMENT_LIST!#REF!)="","",(INSTRUMENT_LIST!#REF!))</f>
        <v>#REF!</v>
      </c>
      <c r="F189" t="e">
        <f>IF((INSTRUMENT_LIST!#REF!)="","",(INSTRUMENT_LIST!#REF!))</f>
        <v>#REF!</v>
      </c>
      <c r="J189" t="e">
        <f t="shared" si="45"/>
        <v>#REF!</v>
      </c>
      <c r="K189" t="e">
        <f t="shared" si="46"/>
        <v>#REF!</v>
      </c>
      <c r="L189" t="e">
        <f t="shared" si="47"/>
        <v>#REF!</v>
      </c>
      <c r="M189" t="e">
        <f t="shared" si="48"/>
        <v>#REF!</v>
      </c>
      <c r="P189" t="e">
        <f t="shared" si="49"/>
        <v>#REF!</v>
      </c>
      <c r="Q189" t="e">
        <f t="shared" si="50"/>
        <v>#REF!</v>
      </c>
      <c r="R189" t="e">
        <f t="shared" si="51"/>
        <v>#REF!</v>
      </c>
    </row>
    <row r="190" spans="1:18" x14ac:dyDescent="0.25">
      <c r="A190" t="e">
        <f>IF((INSTRUMENT_LIST!#REF!)="","",(INSTRUMENT_LIST!#REF!))</f>
        <v>#REF!</v>
      </c>
      <c r="B190" t="e">
        <f>IF((INSTRUMENT_LIST!#REF!)="","",(INSTRUMENT_LIST!#REF!))</f>
        <v>#REF!</v>
      </c>
      <c r="C190" t="e">
        <f>IF((INSTRUMENT_LIST!#REF!)="","",(INSTRUMENT_LIST!#REF!))</f>
        <v>#REF!</v>
      </c>
      <c r="D190" t="e">
        <f>IF((INSTRUMENT_LIST!#REF!)="","",(INSTRUMENT_LIST!#REF!))</f>
        <v>#REF!</v>
      </c>
      <c r="E190" t="e">
        <f>IF((INSTRUMENT_LIST!#REF!)="","",(INSTRUMENT_LIST!#REF!))</f>
        <v>#REF!</v>
      </c>
      <c r="F190" t="e">
        <f>IF((INSTRUMENT_LIST!#REF!)="","",(INSTRUMENT_LIST!#REF!))</f>
        <v>#REF!</v>
      </c>
      <c r="J190" t="e">
        <f t="shared" si="45"/>
        <v>#REF!</v>
      </c>
      <c r="K190" t="e">
        <f t="shared" si="46"/>
        <v>#REF!</v>
      </c>
      <c r="L190" t="e">
        <f t="shared" si="47"/>
        <v>#REF!</v>
      </c>
      <c r="M190" t="e">
        <f t="shared" si="48"/>
        <v>#REF!</v>
      </c>
      <c r="P190" t="e">
        <f t="shared" si="49"/>
        <v>#REF!</v>
      </c>
      <c r="Q190" t="e">
        <f t="shared" si="50"/>
        <v>#REF!</v>
      </c>
      <c r="R190" t="e">
        <f t="shared" si="51"/>
        <v>#REF!</v>
      </c>
    </row>
    <row r="191" spans="1:18" x14ac:dyDescent="0.25">
      <c r="A191" t="e">
        <f>IF((INSTRUMENT_LIST!#REF!)="","",(INSTRUMENT_LIST!#REF!))</f>
        <v>#REF!</v>
      </c>
      <c r="B191" t="e">
        <f>IF((INSTRUMENT_LIST!#REF!)="","",(INSTRUMENT_LIST!#REF!))</f>
        <v>#REF!</v>
      </c>
      <c r="C191" t="e">
        <f>IF((INSTRUMENT_LIST!#REF!)="","",(INSTRUMENT_LIST!#REF!))</f>
        <v>#REF!</v>
      </c>
      <c r="D191" t="e">
        <f>IF((INSTRUMENT_LIST!#REF!)="","",(INSTRUMENT_LIST!#REF!))</f>
        <v>#REF!</v>
      </c>
      <c r="E191" t="e">
        <f>IF((INSTRUMENT_LIST!#REF!)="","",(INSTRUMENT_LIST!#REF!))</f>
        <v>#REF!</v>
      </c>
      <c r="F191" t="e">
        <f>IF((INSTRUMENT_LIST!#REF!)="","",(INSTRUMENT_LIST!#REF!))</f>
        <v>#REF!</v>
      </c>
      <c r="J191" t="e">
        <f t="shared" si="45"/>
        <v>#REF!</v>
      </c>
      <c r="K191" t="e">
        <f t="shared" si="46"/>
        <v>#REF!</v>
      </c>
      <c r="L191" t="e">
        <f t="shared" si="47"/>
        <v>#REF!</v>
      </c>
      <c r="M191" t="e">
        <f t="shared" si="48"/>
        <v>#REF!</v>
      </c>
      <c r="P191" t="e">
        <f t="shared" si="49"/>
        <v>#REF!</v>
      </c>
      <c r="Q191" t="e">
        <f t="shared" si="50"/>
        <v>#REF!</v>
      </c>
      <c r="R191" t="e">
        <f t="shared" si="51"/>
        <v>#REF!</v>
      </c>
    </row>
    <row r="192" spans="1:18" x14ac:dyDescent="0.25">
      <c r="A192" t="e">
        <f>IF((INSTRUMENT_LIST!#REF!)="","",(INSTRUMENT_LIST!#REF!))</f>
        <v>#REF!</v>
      </c>
      <c r="B192" t="e">
        <f>IF((INSTRUMENT_LIST!#REF!)="","",(INSTRUMENT_LIST!#REF!))</f>
        <v>#REF!</v>
      </c>
      <c r="C192" t="e">
        <f>IF((INSTRUMENT_LIST!#REF!)="","",(INSTRUMENT_LIST!#REF!))</f>
        <v>#REF!</v>
      </c>
      <c r="D192" t="e">
        <f>IF((INSTRUMENT_LIST!#REF!)="","",(INSTRUMENT_LIST!#REF!))</f>
        <v>#REF!</v>
      </c>
      <c r="E192" t="e">
        <f>IF((INSTRUMENT_LIST!#REF!)="","",(INSTRUMENT_LIST!#REF!))</f>
        <v>#REF!</v>
      </c>
      <c r="F192" t="e">
        <f>IF((INSTRUMENT_LIST!#REF!)="","",(INSTRUMENT_LIST!#REF!))</f>
        <v>#REF!</v>
      </c>
      <c r="J192" t="e">
        <f t="shared" si="45"/>
        <v>#REF!</v>
      </c>
      <c r="K192" t="e">
        <f t="shared" si="46"/>
        <v>#REF!</v>
      </c>
      <c r="L192" t="e">
        <f t="shared" si="47"/>
        <v>#REF!</v>
      </c>
      <c r="M192" t="e">
        <f t="shared" si="48"/>
        <v>#REF!</v>
      </c>
      <c r="P192" t="e">
        <f t="shared" si="49"/>
        <v>#REF!</v>
      </c>
      <c r="Q192" t="e">
        <f t="shared" si="50"/>
        <v>#REF!</v>
      </c>
      <c r="R192" t="e">
        <f t="shared" si="51"/>
        <v>#REF!</v>
      </c>
    </row>
    <row r="193" spans="1:18" x14ac:dyDescent="0.25">
      <c r="A193" t="e">
        <f>IF((INSTRUMENT_LIST!#REF!)="","",(INSTRUMENT_LIST!#REF!))</f>
        <v>#REF!</v>
      </c>
      <c r="B193" t="e">
        <f>IF((INSTRUMENT_LIST!#REF!)="","",(INSTRUMENT_LIST!#REF!))</f>
        <v>#REF!</v>
      </c>
      <c r="C193" t="e">
        <f>IF((INSTRUMENT_LIST!#REF!)="","",(INSTRUMENT_LIST!#REF!))</f>
        <v>#REF!</v>
      </c>
      <c r="D193" t="e">
        <f>IF((INSTRUMENT_LIST!#REF!)="","",(INSTRUMENT_LIST!#REF!))</f>
        <v>#REF!</v>
      </c>
      <c r="E193" t="e">
        <f>IF((INSTRUMENT_LIST!#REF!)="","",(INSTRUMENT_LIST!#REF!))</f>
        <v>#REF!</v>
      </c>
      <c r="F193" t="e">
        <f>IF((INSTRUMENT_LIST!#REF!)="","",(INSTRUMENT_LIST!#REF!))</f>
        <v>#REF!</v>
      </c>
      <c r="J193" t="e">
        <f t="shared" si="45"/>
        <v>#REF!</v>
      </c>
      <c r="K193" t="e">
        <f t="shared" si="46"/>
        <v>#REF!</v>
      </c>
      <c r="L193" t="e">
        <f t="shared" si="47"/>
        <v>#REF!</v>
      </c>
      <c r="M193" t="e">
        <f t="shared" si="48"/>
        <v>#REF!</v>
      </c>
      <c r="P193" t="e">
        <f t="shared" si="49"/>
        <v>#REF!</v>
      </c>
      <c r="Q193" t="e">
        <f t="shared" si="50"/>
        <v>#REF!</v>
      </c>
      <c r="R193" t="e">
        <f t="shared" si="51"/>
        <v>#REF!</v>
      </c>
    </row>
    <row r="194" spans="1:18" x14ac:dyDescent="0.25">
      <c r="A194" t="e">
        <f>IF((INSTRUMENT_LIST!#REF!)="","",(INSTRUMENT_LIST!#REF!))</f>
        <v>#REF!</v>
      </c>
      <c r="B194" t="e">
        <f>IF((INSTRUMENT_LIST!#REF!)="","",(INSTRUMENT_LIST!#REF!))</f>
        <v>#REF!</v>
      </c>
      <c r="C194" t="e">
        <f>IF((INSTRUMENT_LIST!#REF!)="","",(INSTRUMENT_LIST!#REF!))</f>
        <v>#REF!</v>
      </c>
      <c r="D194" t="e">
        <f>IF((INSTRUMENT_LIST!#REF!)="","",(INSTRUMENT_LIST!#REF!))</f>
        <v>#REF!</v>
      </c>
      <c r="E194" t="e">
        <f>IF((INSTRUMENT_LIST!#REF!)="","",(INSTRUMENT_LIST!#REF!))</f>
        <v>#REF!</v>
      </c>
      <c r="F194" t="e">
        <f>IF((INSTRUMENT_LIST!#REF!)="","",(INSTRUMENT_LIST!#REF!))</f>
        <v>#REF!</v>
      </c>
      <c r="J194" t="e">
        <f t="shared" si="45"/>
        <v>#REF!</v>
      </c>
      <c r="K194" t="e">
        <f t="shared" si="46"/>
        <v>#REF!</v>
      </c>
      <c r="L194" t="e">
        <f t="shared" si="47"/>
        <v>#REF!</v>
      </c>
      <c r="M194" t="e">
        <f t="shared" si="48"/>
        <v>#REF!</v>
      </c>
      <c r="P194" t="e">
        <f t="shared" si="49"/>
        <v>#REF!</v>
      </c>
      <c r="Q194" t="e">
        <f t="shared" si="50"/>
        <v>#REF!</v>
      </c>
      <c r="R194" t="e">
        <f t="shared" si="51"/>
        <v>#REF!</v>
      </c>
    </row>
    <row r="195" spans="1:18" x14ac:dyDescent="0.25">
      <c r="A195" t="e">
        <f>IF((INSTRUMENT_LIST!#REF!)="","",(INSTRUMENT_LIST!#REF!))</f>
        <v>#REF!</v>
      </c>
      <c r="B195" t="e">
        <f>IF((INSTRUMENT_LIST!#REF!)="","",(INSTRUMENT_LIST!#REF!))</f>
        <v>#REF!</v>
      </c>
      <c r="C195" t="e">
        <f>IF((INSTRUMENT_LIST!#REF!)="","",(INSTRUMENT_LIST!#REF!))</f>
        <v>#REF!</v>
      </c>
      <c r="D195" t="e">
        <f>IF((INSTRUMENT_LIST!#REF!)="","",(INSTRUMENT_LIST!#REF!))</f>
        <v>#REF!</v>
      </c>
      <c r="E195" t="e">
        <f>IF((INSTRUMENT_LIST!#REF!)="","",(INSTRUMENT_LIST!#REF!))</f>
        <v>#REF!</v>
      </c>
      <c r="F195" t="e">
        <f>IF((INSTRUMENT_LIST!#REF!)="","",(INSTRUMENT_LIST!#REF!))</f>
        <v>#REF!</v>
      </c>
      <c r="J195" t="e">
        <f t="shared" si="45"/>
        <v>#REF!</v>
      </c>
      <c r="K195" t="e">
        <f t="shared" si="46"/>
        <v>#REF!</v>
      </c>
      <c r="L195" t="e">
        <f t="shared" si="47"/>
        <v>#REF!</v>
      </c>
      <c r="M195" t="e">
        <f t="shared" si="48"/>
        <v>#REF!</v>
      </c>
      <c r="P195" t="e">
        <f t="shared" si="49"/>
        <v>#REF!</v>
      </c>
      <c r="Q195" t="e">
        <f t="shared" si="50"/>
        <v>#REF!</v>
      </c>
      <c r="R195" t="e">
        <f t="shared" si="51"/>
        <v>#REF!</v>
      </c>
    </row>
    <row r="196" spans="1:18" x14ac:dyDescent="0.25">
      <c r="A196" t="e">
        <f>IF((INSTRUMENT_LIST!#REF!)="","",(INSTRUMENT_LIST!#REF!))</f>
        <v>#REF!</v>
      </c>
      <c r="B196" t="e">
        <f>IF((INSTRUMENT_LIST!#REF!)="","",(INSTRUMENT_LIST!#REF!))</f>
        <v>#REF!</v>
      </c>
      <c r="C196" t="e">
        <f>IF((INSTRUMENT_LIST!#REF!)="","",(INSTRUMENT_LIST!#REF!))</f>
        <v>#REF!</v>
      </c>
      <c r="D196" t="e">
        <f>IF((INSTRUMENT_LIST!#REF!)="","",(INSTRUMENT_LIST!#REF!))</f>
        <v>#REF!</v>
      </c>
      <c r="E196" t="e">
        <f>IF((INSTRUMENT_LIST!#REF!)="","",(INSTRUMENT_LIST!#REF!))</f>
        <v>#REF!</v>
      </c>
      <c r="F196" t="e">
        <f>IF((INSTRUMENT_LIST!#REF!)="","",(INSTRUMENT_LIST!#REF!))</f>
        <v>#REF!</v>
      </c>
      <c r="J196" t="e">
        <f t="shared" si="45"/>
        <v>#REF!</v>
      </c>
      <c r="K196" t="e">
        <f t="shared" si="46"/>
        <v>#REF!</v>
      </c>
      <c r="L196" t="e">
        <f t="shared" si="47"/>
        <v>#REF!</v>
      </c>
      <c r="M196" t="e">
        <f t="shared" si="48"/>
        <v>#REF!</v>
      </c>
      <c r="P196" t="e">
        <f t="shared" si="49"/>
        <v>#REF!</v>
      </c>
      <c r="Q196" t="e">
        <f t="shared" si="50"/>
        <v>#REF!</v>
      </c>
      <c r="R196" t="e">
        <f t="shared" si="51"/>
        <v>#REF!</v>
      </c>
    </row>
    <row r="197" spans="1:18" x14ac:dyDescent="0.25">
      <c r="A197" t="e">
        <f>IF((INSTRUMENT_LIST!#REF!)="","",(INSTRUMENT_LIST!#REF!))</f>
        <v>#REF!</v>
      </c>
      <c r="B197" t="e">
        <f>IF((INSTRUMENT_LIST!#REF!)="","",(INSTRUMENT_LIST!#REF!))</f>
        <v>#REF!</v>
      </c>
      <c r="C197" t="e">
        <f>IF((INSTRUMENT_LIST!#REF!)="","",(INSTRUMENT_LIST!#REF!))</f>
        <v>#REF!</v>
      </c>
      <c r="D197" t="e">
        <f>IF((INSTRUMENT_LIST!#REF!)="","",(INSTRUMENT_LIST!#REF!))</f>
        <v>#REF!</v>
      </c>
      <c r="E197" t="e">
        <f>IF((INSTRUMENT_LIST!#REF!)="","",(INSTRUMENT_LIST!#REF!))</f>
        <v>#REF!</v>
      </c>
      <c r="F197" t="e">
        <f>IF((INSTRUMENT_LIST!#REF!)="","",(INSTRUMENT_LIST!#REF!))</f>
        <v>#REF!</v>
      </c>
      <c r="J197" t="e">
        <f t="shared" si="45"/>
        <v>#REF!</v>
      </c>
      <c r="K197" t="e">
        <f t="shared" si="46"/>
        <v>#REF!</v>
      </c>
      <c r="L197" t="e">
        <f t="shared" si="47"/>
        <v>#REF!</v>
      </c>
      <c r="M197" t="e">
        <f t="shared" si="48"/>
        <v>#REF!</v>
      </c>
      <c r="P197" t="e">
        <f t="shared" si="49"/>
        <v>#REF!</v>
      </c>
      <c r="Q197" t="e">
        <f t="shared" si="50"/>
        <v>#REF!</v>
      </c>
      <c r="R197" t="e">
        <f t="shared" si="51"/>
        <v>#REF!</v>
      </c>
    </row>
    <row r="198" spans="1:18" x14ac:dyDescent="0.25">
      <c r="A198" t="e">
        <f>IF((INSTRUMENT_LIST!#REF!)="","",(INSTRUMENT_LIST!#REF!))</f>
        <v>#REF!</v>
      </c>
      <c r="B198" t="e">
        <f>IF((INSTRUMENT_LIST!#REF!)="","",(INSTRUMENT_LIST!#REF!))</f>
        <v>#REF!</v>
      </c>
      <c r="C198" t="e">
        <f>IF((INSTRUMENT_LIST!#REF!)="","",(INSTRUMENT_LIST!#REF!))</f>
        <v>#REF!</v>
      </c>
      <c r="D198" t="e">
        <f>IF((INSTRUMENT_LIST!#REF!)="","",(INSTRUMENT_LIST!#REF!))</f>
        <v>#REF!</v>
      </c>
      <c r="E198" t="e">
        <f>IF((INSTRUMENT_LIST!#REF!)="","",(INSTRUMENT_LIST!#REF!))</f>
        <v>#REF!</v>
      </c>
      <c r="F198" t="e">
        <f>IF((INSTRUMENT_LIST!#REF!)="","",(INSTRUMENT_LIST!#REF!))</f>
        <v>#REF!</v>
      </c>
      <c r="J198" t="e">
        <f t="shared" si="45"/>
        <v>#REF!</v>
      </c>
      <c r="K198" t="e">
        <f t="shared" si="46"/>
        <v>#REF!</v>
      </c>
      <c r="L198" t="e">
        <f t="shared" si="47"/>
        <v>#REF!</v>
      </c>
      <c r="M198" t="e">
        <f t="shared" si="48"/>
        <v>#REF!</v>
      </c>
      <c r="P198" t="e">
        <f t="shared" si="49"/>
        <v>#REF!</v>
      </c>
      <c r="Q198" t="e">
        <f t="shared" si="50"/>
        <v>#REF!</v>
      </c>
      <c r="R198" t="e">
        <f t="shared" si="51"/>
        <v>#REF!</v>
      </c>
    </row>
    <row r="199" spans="1:18" x14ac:dyDescent="0.25">
      <c r="A199" t="e">
        <f>IF((INSTRUMENT_LIST!#REF!)="","",(INSTRUMENT_LIST!#REF!))</f>
        <v>#REF!</v>
      </c>
      <c r="B199" t="e">
        <f>IF((INSTRUMENT_LIST!#REF!)="","",(INSTRUMENT_LIST!#REF!))</f>
        <v>#REF!</v>
      </c>
      <c r="C199" t="e">
        <f>IF((INSTRUMENT_LIST!#REF!)="","",(INSTRUMENT_LIST!#REF!))</f>
        <v>#REF!</v>
      </c>
      <c r="D199" t="e">
        <f>IF((INSTRUMENT_LIST!#REF!)="","",(INSTRUMENT_LIST!#REF!))</f>
        <v>#REF!</v>
      </c>
      <c r="E199" t="e">
        <f>IF((INSTRUMENT_LIST!#REF!)="","",(INSTRUMENT_LIST!#REF!))</f>
        <v>#REF!</v>
      </c>
      <c r="F199" t="e">
        <f>IF((INSTRUMENT_LIST!#REF!)="","",(INSTRUMENT_LIST!#REF!))</f>
        <v>#REF!</v>
      </c>
      <c r="J199" t="e">
        <f t="shared" si="45"/>
        <v>#REF!</v>
      </c>
      <c r="K199" t="e">
        <f t="shared" si="46"/>
        <v>#REF!</v>
      </c>
      <c r="L199" t="e">
        <f t="shared" si="47"/>
        <v>#REF!</v>
      </c>
      <c r="M199" t="e">
        <f t="shared" si="48"/>
        <v>#REF!</v>
      </c>
      <c r="P199" t="e">
        <f t="shared" si="49"/>
        <v>#REF!</v>
      </c>
      <c r="Q199" t="e">
        <f t="shared" si="50"/>
        <v>#REF!</v>
      </c>
      <c r="R199" t="e">
        <f t="shared" si="51"/>
        <v>#REF!</v>
      </c>
    </row>
    <row r="200" spans="1:18" x14ac:dyDescent="0.25">
      <c r="A200" t="e">
        <f>IF((INSTRUMENT_LIST!#REF!)="","",(INSTRUMENT_LIST!#REF!))</f>
        <v>#REF!</v>
      </c>
      <c r="B200" t="e">
        <f>IF((INSTRUMENT_LIST!#REF!)="","",(INSTRUMENT_LIST!#REF!))</f>
        <v>#REF!</v>
      </c>
      <c r="C200" t="e">
        <f>IF((INSTRUMENT_LIST!#REF!)="","",(INSTRUMENT_LIST!#REF!))</f>
        <v>#REF!</v>
      </c>
      <c r="D200" t="e">
        <f>IF((INSTRUMENT_LIST!#REF!)="","",(INSTRUMENT_LIST!#REF!))</f>
        <v>#REF!</v>
      </c>
      <c r="E200" t="e">
        <f>IF((INSTRUMENT_LIST!#REF!)="","",(INSTRUMENT_LIST!#REF!))</f>
        <v>#REF!</v>
      </c>
      <c r="F200" t="e">
        <f>IF((INSTRUMENT_LIST!#REF!)="","",(INSTRUMENT_LIST!#REF!))</f>
        <v>#REF!</v>
      </c>
      <c r="J200" t="e">
        <f t="shared" si="45"/>
        <v>#REF!</v>
      </c>
      <c r="K200" t="e">
        <f t="shared" si="46"/>
        <v>#REF!</v>
      </c>
      <c r="L200" t="e">
        <f t="shared" si="47"/>
        <v>#REF!</v>
      </c>
      <c r="M200" t="e">
        <f t="shared" si="48"/>
        <v>#REF!</v>
      </c>
      <c r="P200" t="e">
        <f t="shared" si="49"/>
        <v>#REF!</v>
      </c>
      <c r="Q200" t="e">
        <f t="shared" si="50"/>
        <v>#REF!</v>
      </c>
      <c r="R200" t="e">
        <f t="shared" si="51"/>
        <v>#REF!</v>
      </c>
    </row>
    <row r="201" spans="1:18" x14ac:dyDescent="0.25">
      <c r="A201" t="e">
        <f>IF((INSTRUMENT_LIST!#REF!)="","",(INSTRUMENT_LIST!#REF!))</f>
        <v>#REF!</v>
      </c>
      <c r="B201" t="e">
        <f>IF((INSTRUMENT_LIST!#REF!)="","",(INSTRUMENT_LIST!#REF!))</f>
        <v>#REF!</v>
      </c>
      <c r="C201" t="e">
        <f>IF((INSTRUMENT_LIST!#REF!)="","",(INSTRUMENT_LIST!#REF!))</f>
        <v>#REF!</v>
      </c>
      <c r="D201" t="e">
        <f>IF((INSTRUMENT_LIST!#REF!)="","",(INSTRUMENT_LIST!#REF!))</f>
        <v>#REF!</v>
      </c>
      <c r="E201" t="e">
        <f>IF((INSTRUMENT_LIST!#REF!)="","",(INSTRUMENT_LIST!#REF!))</f>
        <v>#REF!</v>
      </c>
      <c r="F201" t="e">
        <f>IF((INSTRUMENT_LIST!#REF!)="","",(INSTRUMENT_LIST!#REF!))</f>
        <v>#REF!</v>
      </c>
      <c r="J201" t="e">
        <f t="shared" si="45"/>
        <v>#REF!</v>
      </c>
      <c r="K201" t="e">
        <f t="shared" si="46"/>
        <v>#REF!</v>
      </c>
      <c r="L201" t="e">
        <f t="shared" si="47"/>
        <v>#REF!</v>
      </c>
      <c r="M201" t="e">
        <f t="shared" si="48"/>
        <v>#REF!</v>
      </c>
      <c r="P201" t="e">
        <f t="shared" si="49"/>
        <v>#REF!</v>
      </c>
      <c r="Q201" t="e">
        <f t="shared" si="50"/>
        <v>#REF!</v>
      </c>
      <c r="R201" t="e">
        <f t="shared" si="51"/>
        <v>#REF!</v>
      </c>
    </row>
    <row r="202" spans="1:18" x14ac:dyDescent="0.25">
      <c r="A202" t="e">
        <f>IF((INSTRUMENT_LIST!#REF!)="","",(INSTRUMENT_LIST!#REF!))</f>
        <v>#REF!</v>
      </c>
      <c r="B202" t="e">
        <f>IF((INSTRUMENT_LIST!#REF!)="","",(INSTRUMENT_LIST!#REF!))</f>
        <v>#REF!</v>
      </c>
      <c r="C202" t="e">
        <f>IF((INSTRUMENT_LIST!#REF!)="","",(INSTRUMENT_LIST!#REF!))</f>
        <v>#REF!</v>
      </c>
      <c r="D202" t="e">
        <f>IF((INSTRUMENT_LIST!#REF!)="","",(INSTRUMENT_LIST!#REF!))</f>
        <v>#REF!</v>
      </c>
      <c r="E202" t="e">
        <f>IF((INSTRUMENT_LIST!#REF!)="","",(INSTRUMENT_LIST!#REF!))</f>
        <v>#REF!</v>
      </c>
      <c r="F202" t="e">
        <f>IF((INSTRUMENT_LIST!#REF!)="","",(INSTRUMENT_LIST!#REF!))</f>
        <v>#REF!</v>
      </c>
      <c r="J202" t="e">
        <f t="shared" si="45"/>
        <v>#REF!</v>
      </c>
      <c r="K202" t="e">
        <f t="shared" si="46"/>
        <v>#REF!</v>
      </c>
      <c r="L202" t="e">
        <f t="shared" si="47"/>
        <v>#REF!</v>
      </c>
      <c r="M202" t="e">
        <f t="shared" si="48"/>
        <v>#REF!</v>
      </c>
      <c r="P202" t="e">
        <f t="shared" si="49"/>
        <v>#REF!</v>
      </c>
      <c r="Q202" t="e">
        <f t="shared" si="50"/>
        <v>#REF!</v>
      </c>
      <c r="R202" t="e">
        <f t="shared" si="51"/>
        <v>#REF!</v>
      </c>
    </row>
    <row r="203" spans="1:18" x14ac:dyDescent="0.25">
      <c r="A203" t="e">
        <f>IF((INSTRUMENT_LIST!#REF!)="","",(INSTRUMENT_LIST!#REF!))</f>
        <v>#REF!</v>
      </c>
      <c r="B203" t="e">
        <f>IF((INSTRUMENT_LIST!#REF!)="","",(INSTRUMENT_LIST!#REF!))</f>
        <v>#REF!</v>
      </c>
      <c r="C203" t="e">
        <f>IF((INSTRUMENT_LIST!#REF!)="","",(INSTRUMENT_LIST!#REF!))</f>
        <v>#REF!</v>
      </c>
      <c r="D203" t="e">
        <f>IF((INSTRUMENT_LIST!#REF!)="","",(INSTRUMENT_LIST!#REF!))</f>
        <v>#REF!</v>
      </c>
      <c r="E203" t="e">
        <f>IF((INSTRUMENT_LIST!#REF!)="","",(INSTRUMENT_LIST!#REF!))</f>
        <v>#REF!</v>
      </c>
      <c r="F203" t="e">
        <f>IF((INSTRUMENT_LIST!#REF!)="","",(INSTRUMENT_LIST!#REF!))</f>
        <v>#REF!</v>
      </c>
      <c r="J203" t="e">
        <f t="shared" si="45"/>
        <v>#REF!</v>
      </c>
      <c r="K203" t="e">
        <f t="shared" si="46"/>
        <v>#REF!</v>
      </c>
      <c r="L203" t="e">
        <f t="shared" si="47"/>
        <v>#REF!</v>
      </c>
      <c r="M203" t="e">
        <f t="shared" si="48"/>
        <v>#REF!</v>
      </c>
      <c r="P203" t="e">
        <f t="shared" si="49"/>
        <v>#REF!</v>
      </c>
      <c r="Q203" t="e">
        <f t="shared" si="50"/>
        <v>#REF!</v>
      </c>
      <c r="R203" t="e">
        <f t="shared" si="51"/>
        <v>#REF!</v>
      </c>
    </row>
    <row r="204" spans="1:18" x14ac:dyDescent="0.25">
      <c r="A204" t="e">
        <f>IF((INSTRUMENT_LIST!#REF!)="","",(INSTRUMENT_LIST!#REF!))</f>
        <v>#REF!</v>
      </c>
      <c r="B204" t="e">
        <f>IF((INSTRUMENT_LIST!#REF!)="","",(INSTRUMENT_LIST!#REF!))</f>
        <v>#REF!</v>
      </c>
      <c r="C204" t="e">
        <f>IF((INSTRUMENT_LIST!#REF!)="","",(INSTRUMENT_LIST!#REF!))</f>
        <v>#REF!</v>
      </c>
      <c r="D204" t="e">
        <f>IF((INSTRUMENT_LIST!#REF!)="","",(INSTRUMENT_LIST!#REF!))</f>
        <v>#REF!</v>
      </c>
      <c r="E204" t="e">
        <f>IF((INSTRUMENT_LIST!#REF!)="","",(INSTRUMENT_LIST!#REF!))</f>
        <v>#REF!</v>
      </c>
      <c r="F204" t="e">
        <f>IF((INSTRUMENT_LIST!#REF!)="","",(INSTRUMENT_LIST!#REF!))</f>
        <v>#REF!</v>
      </c>
      <c r="J204" t="e">
        <f t="shared" si="45"/>
        <v>#REF!</v>
      </c>
      <c r="K204" t="e">
        <f t="shared" si="46"/>
        <v>#REF!</v>
      </c>
      <c r="L204" t="e">
        <f t="shared" si="47"/>
        <v>#REF!</v>
      </c>
      <c r="M204" t="e">
        <f t="shared" si="48"/>
        <v>#REF!</v>
      </c>
      <c r="P204" t="e">
        <f t="shared" si="49"/>
        <v>#REF!</v>
      </c>
      <c r="Q204" t="e">
        <f t="shared" si="50"/>
        <v>#REF!</v>
      </c>
      <c r="R204" t="e">
        <f t="shared" si="51"/>
        <v>#REF!</v>
      </c>
    </row>
    <row r="205" spans="1:18" x14ac:dyDescent="0.25">
      <c r="A205" t="e">
        <f>IF((INSTRUMENT_LIST!#REF!)="","",(INSTRUMENT_LIST!#REF!))</f>
        <v>#REF!</v>
      </c>
      <c r="B205" t="e">
        <f>IF((INSTRUMENT_LIST!#REF!)="","",(INSTRUMENT_LIST!#REF!))</f>
        <v>#REF!</v>
      </c>
      <c r="C205" t="e">
        <f>IF((INSTRUMENT_LIST!#REF!)="","",(INSTRUMENT_LIST!#REF!))</f>
        <v>#REF!</v>
      </c>
      <c r="D205" t="e">
        <f>IF((INSTRUMENT_LIST!#REF!)="","",(INSTRUMENT_LIST!#REF!))</f>
        <v>#REF!</v>
      </c>
      <c r="E205" t="e">
        <f>IF((INSTRUMENT_LIST!#REF!)="","",(INSTRUMENT_LIST!#REF!))</f>
        <v>#REF!</v>
      </c>
      <c r="F205" t="e">
        <f>IF((INSTRUMENT_LIST!#REF!)="","",(INSTRUMENT_LIST!#REF!))</f>
        <v>#REF!</v>
      </c>
      <c r="J205" t="e">
        <f t="shared" si="45"/>
        <v>#REF!</v>
      </c>
      <c r="K205" t="e">
        <f t="shared" si="46"/>
        <v>#REF!</v>
      </c>
      <c r="L205" t="e">
        <f t="shared" si="47"/>
        <v>#REF!</v>
      </c>
      <c r="M205" t="e">
        <f t="shared" si="48"/>
        <v>#REF!</v>
      </c>
      <c r="P205" t="e">
        <f t="shared" si="49"/>
        <v>#REF!</v>
      </c>
      <c r="Q205" t="e">
        <f t="shared" si="50"/>
        <v>#REF!</v>
      </c>
      <c r="R205" t="e">
        <f t="shared" si="51"/>
        <v>#REF!</v>
      </c>
    </row>
    <row r="206" spans="1:18" x14ac:dyDescent="0.25">
      <c r="A206" t="e">
        <f>IF((INSTRUMENT_LIST!#REF!)="","",(INSTRUMENT_LIST!#REF!))</f>
        <v>#REF!</v>
      </c>
      <c r="B206" t="e">
        <f>IF((INSTRUMENT_LIST!#REF!)="","",(INSTRUMENT_LIST!#REF!))</f>
        <v>#REF!</v>
      </c>
      <c r="C206" t="e">
        <f>IF((INSTRUMENT_LIST!#REF!)="","",(INSTRUMENT_LIST!#REF!))</f>
        <v>#REF!</v>
      </c>
      <c r="D206" t="e">
        <f>IF((INSTRUMENT_LIST!#REF!)="","",(INSTRUMENT_LIST!#REF!))</f>
        <v>#REF!</v>
      </c>
      <c r="E206" t="e">
        <f>IF((INSTRUMENT_LIST!#REF!)="","",(INSTRUMENT_LIST!#REF!))</f>
        <v>#REF!</v>
      </c>
      <c r="F206" t="e">
        <f>IF((INSTRUMENT_LIST!#REF!)="","",(INSTRUMENT_LIST!#REF!))</f>
        <v>#REF!</v>
      </c>
      <c r="J206" t="e">
        <f t="shared" si="45"/>
        <v>#REF!</v>
      </c>
      <c r="K206" t="e">
        <f t="shared" si="46"/>
        <v>#REF!</v>
      </c>
      <c r="L206" t="e">
        <f t="shared" si="47"/>
        <v>#REF!</v>
      </c>
      <c r="M206" t="e">
        <f t="shared" si="48"/>
        <v>#REF!</v>
      </c>
      <c r="P206" t="e">
        <f t="shared" si="49"/>
        <v>#REF!</v>
      </c>
      <c r="Q206" t="e">
        <f t="shared" si="50"/>
        <v>#REF!</v>
      </c>
      <c r="R206" t="e">
        <f t="shared" si="51"/>
        <v>#REF!</v>
      </c>
    </row>
    <row r="207" spans="1:18" x14ac:dyDescent="0.25">
      <c r="A207" t="e">
        <f>IF((INSTRUMENT_LIST!#REF!)="","",(INSTRUMENT_LIST!#REF!))</f>
        <v>#REF!</v>
      </c>
      <c r="B207" t="e">
        <f>IF((INSTRUMENT_LIST!#REF!)="","",(INSTRUMENT_LIST!#REF!))</f>
        <v>#REF!</v>
      </c>
      <c r="C207" t="e">
        <f>IF((INSTRUMENT_LIST!#REF!)="","",(INSTRUMENT_LIST!#REF!))</f>
        <v>#REF!</v>
      </c>
      <c r="D207" t="e">
        <f>IF((INSTRUMENT_LIST!#REF!)="","",(INSTRUMENT_LIST!#REF!))</f>
        <v>#REF!</v>
      </c>
      <c r="E207" t="e">
        <f>IF((INSTRUMENT_LIST!#REF!)="","",(INSTRUMENT_LIST!#REF!))</f>
        <v>#REF!</v>
      </c>
      <c r="F207" t="e">
        <f>IF((INSTRUMENT_LIST!#REF!)="","",(INSTRUMENT_LIST!#REF!))</f>
        <v>#REF!</v>
      </c>
      <c r="J207" t="e">
        <f t="shared" si="45"/>
        <v>#REF!</v>
      </c>
      <c r="K207" t="e">
        <f t="shared" si="46"/>
        <v>#REF!</v>
      </c>
      <c r="L207" t="e">
        <f t="shared" si="47"/>
        <v>#REF!</v>
      </c>
      <c r="M207" t="e">
        <f t="shared" si="48"/>
        <v>#REF!</v>
      </c>
      <c r="P207" t="e">
        <f t="shared" si="49"/>
        <v>#REF!</v>
      </c>
      <c r="Q207" t="e">
        <f t="shared" si="50"/>
        <v>#REF!</v>
      </c>
      <c r="R207" t="e">
        <f t="shared" si="51"/>
        <v>#REF!</v>
      </c>
    </row>
    <row r="208" spans="1:18" x14ac:dyDescent="0.25">
      <c r="A208" t="e">
        <f>IF((INSTRUMENT_LIST!#REF!)="","",(INSTRUMENT_LIST!#REF!))</f>
        <v>#REF!</v>
      </c>
      <c r="B208" t="e">
        <f>IF((INSTRUMENT_LIST!#REF!)="","",(INSTRUMENT_LIST!#REF!))</f>
        <v>#REF!</v>
      </c>
      <c r="C208" t="e">
        <f>IF((INSTRUMENT_LIST!#REF!)="","",(INSTRUMENT_LIST!#REF!))</f>
        <v>#REF!</v>
      </c>
      <c r="D208" t="e">
        <f>IF((INSTRUMENT_LIST!#REF!)="","",(INSTRUMENT_LIST!#REF!))</f>
        <v>#REF!</v>
      </c>
      <c r="E208" t="e">
        <f>IF((INSTRUMENT_LIST!#REF!)="","",(INSTRUMENT_LIST!#REF!))</f>
        <v>#REF!</v>
      </c>
      <c r="F208" t="e">
        <f>IF((INSTRUMENT_LIST!#REF!)="","",(INSTRUMENT_LIST!#REF!))</f>
        <v>#REF!</v>
      </c>
      <c r="J208" t="e">
        <f t="shared" si="45"/>
        <v>#REF!</v>
      </c>
      <c r="K208" t="e">
        <f t="shared" si="46"/>
        <v>#REF!</v>
      </c>
      <c r="L208" t="e">
        <f t="shared" si="47"/>
        <v>#REF!</v>
      </c>
      <c r="M208" t="e">
        <f t="shared" si="48"/>
        <v>#REF!</v>
      </c>
      <c r="P208" t="e">
        <f t="shared" si="49"/>
        <v>#REF!</v>
      </c>
      <c r="Q208" t="e">
        <f t="shared" si="50"/>
        <v>#REF!</v>
      </c>
      <c r="R208" t="e">
        <f t="shared" si="51"/>
        <v>#REF!</v>
      </c>
    </row>
    <row r="209" spans="1:18" x14ac:dyDescent="0.25">
      <c r="A209" t="e">
        <f>IF((INSTRUMENT_LIST!#REF!)="","",(INSTRUMENT_LIST!#REF!))</f>
        <v>#REF!</v>
      </c>
      <c r="B209" t="e">
        <f>IF((INSTRUMENT_LIST!#REF!)="","",(INSTRUMENT_LIST!#REF!))</f>
        <v>#REF!</v>
      </c>
      <c r="C209" t="e">
        <f>IF((INSTRUMENT_LIST!#REF!)="","",(INSTRUMENT_LIST!#REF!))</f>
        <v>#REF!</v>
      </c>
      <c r="D209" t="e">
        <f>IF((INSTRUMENT_LIST!#REF!)="","",(INSTRUMENT_LIST!#REF!))</f>
        <v>#REF!</v>
      </c>
      <c r="E209" t="e">
        <f>IF((INSTRUMENT_LIST!#REF!)="","",(INSTRUMENT_LIST!#REF!))</f>
        <v>#REF!</v>
      </c>
      <c r="F209" t="e">
        <f>IF((INSTRUMENT_LIST!#REF!)="","",(INSTRUMENT_LIST!#REF!))</f>
        <v>#REF!</v>
      </c>
      <c r="J209" t="e">
        <f t="shared" si="45"/>
        <v>#REF!</v>
      </c>
      <c r="K209" t="e">
        <f t="shared" si="46"/>
        <v>#REF!</v>
      </c>
      <c r="L209" t="e">
        <f t="shared" si="47"/>
        <v>#REF!</v>
      </c>
      <c r="M209" t="e">
        <f t="shared" si="48"/>
        <v>#REF!</v>
      </c>
      <c r="P209" t="e">
        <f t="shared" si="49"/>
        <v>#REF!</v>
      </c>
      <c r="Q209" t="e">
        <f t="shared" si="50"/>
        <v>#REF!</v>
      </c>
      <c r="R209" t="e">
        <f t="shared" si="51"/>
        <v>#REF!</v>
      </c>
    </row>
    <row r="210" spans="1:18" x14ac:dyDescent="0.25">
      <c r="A210" t="e">
        <f>IF((INSTRUMENT_LIST!#REF!)="","",(INSTRUMENT_LIST!#REF!))</f>
        <v>#REF!</v>
      </c>
      <c r="B210" t="e">
        <f>IF((INSTRUMENT_LIST!#REF!)="","",(INSTRUMENT_LIST!#REF!))</f>
        <v>#REF!</v>
      </c>
      <c r="C210" t="e">
        <f>IF((INSTRUMENT_LIST!#REF!)="","",(INSTRUMENT_LIST!#REF!))</f>
        <v>#REF!</v>
      </c>
      <c r="D210" t="e">
        <f>IF((INSTRUMENT_LIST!#REF!)="","",(INSTRUMENT_LIST!#REF!))</f>
        <v>#REF!</v>
      </c>
      <c r="E210" t="e">
        <f>IF((INSTRUMENT_LIST!#REF!)="","",(INSTRUMENT_LIST!#REF!))</f>
        <v>#REF!</v>
      </c>
      <c r="F210" t="e">
        <f>IF((INSTRUMENT_LIST!#REF!)="","",(INSTRUMENT_LIST!#REF!))</f>
        <v>#REF!</v>
      </c>
      <c r="J210" t="e">
        <f t="shared" si="45"/>
        <v>#REF!</v>
      </c>
      <c r="K210" t="e">
        <f t="shared" si="46"/>
        <v>#REF!</v>
      </c>
      <c r="L210" t="e">
        <f t="shared" si="47"/>
        <v>#REF!</v>
      </c>
      <c r="M210" t="e">
        <f t="shared" si="48"/>
        <v>#REF!</v>
      </c>
      <c r="P210" t="e">
        <f t="shared" si="49"/>
        <v>#REF!</v>
      </c>
      <c r="Q210" t="e">
        <f t="shared" si="50"/>
        <v>#REF!</v>
      </c>
      <c r="R210" t="e">
        <f t="shared" si="51"/>
        <v>#REF!</v>
      </c>
    </row>
    <row r="211" spans="1:18" x14ac:dyDescent="0.25">
      <c r="A211" t="e">
        <f>IF((INSTRUMENT_LIST!#REF!)="","",(INSTRUMENT_LIST!#REF!))</f>
        <v>#REF!</v>
      </c>
      <c r="B211" t="e">
        <f>IF((INSTRUMENT_LIST!#REF!)="","",(INSTRUMENT_LIST!#REF!))</f>
        <v>#REF!</v>
      </c>
      <c r="C211" t="e">
        <f>IF((INSTRUMENT_LIST!#REF!)="","",(INSTRUMENT_LIST!#REF!))</f>
        <v>#REF!</v>
      </c>
      <c r="D211" t="e">
        <f>IF((INSTRUMENT_LIST!#REF!)="","",(INSTRUMENT_LIST!#REF!))</f>
        <v>#REF!</v>
      </c>
      <c r="E211" t="e">
        <f>IF((INSTRUMENT_LIST!#REF!)="","",(INSTRUMENT_LIST!#REF!))</f>
        <v>#REF!</v>
      </c>
      <c r="F211" t="e">
        <f>IF((INSTRUMENT_LIST!#REF!)="","",(INSTRUMENT_LIST!#REF!))</f>
        <v>#REF!</v>
      </c>
      <c r="J211" t="e">
        <f t="shared" si="45"/>
        <v>#REF!</v>
      </c>
      <c r="K211" t="e">
        <f t="shared" si="46"/>
        <v>#REF!</v>
      </c>
      <c r="L211" t="e">
        <f t="shared" si="47"/>
        <v>#REF!</v>
      </c>
      <c r="M211" t="e">
        <f t="shared" si="48"/>
        <v>#REF!</v>
      </c>
      <c r="P211" t="e">
        <f t="shared" si="49"/>
        <v>#REF!</v>
      </c>
      <c r="Q211" t="e">
        <f t="shared" si="50"/>
        <v>#REF!</v>
      </c>
      <c r="R211" t="e">
        <f t="shared" si="51"/>
        <v>#REF!</v>
      </c>
    </row>
    <row r="212" spans="1:18" x14ac:dyDescent="0.25">
      <c r="A212" t="e">
        <f>IF((INSTRUMENT_LIST!#REF!)="","",(INSTRUMENT_LIST!#REF!))</f>
        <v>#REF!</v>
      </c>
      <c r="B212" t="e">
        <f>IF((INSTRUMENT_LIST!#REF!)="","",(INSTRUMENT_LIST!#REF!))</f>
        <v>#REF!</v>
      </c>
      <c r="C212" t="e">
        <f>IF((INSTRUMENT_LIST!#REF!)="","",(INSTRUMENT_LIST!#REF!))</f>
        <v>#REF!</v>
      </c>
      <c r="D212" t="e">
        <f>IF((INSTRUMENT_LIST!#REF!)="","",(INSTRUMENT_LIST!#REF!))</f>
        <v>#REF!</v>
      </c>
      <c r="E212" t="e">
        <f>IF((INSTRUMENT_LIST!#REF!)="","",(INSTRUMENT_LIST!#REF!))</f>
        <v>#REF!</v>
      </c>
      <c r="F212" t="e">
        <f>IF((INSTRUMENT_LIST!#REF!)="","",(INSTRUMENT_LIST!#REF!))</f>
        <v>#REF!</v>
      </c>
      <c r="J212" t="e">
        <f t="shared" si="45"/>
        <v>#REF!</v>
      </c>
      <c r="K212" t="e">
        <f t="shared" si="46"/>
        <v>#REF!</v>
      </c>
      <c r="L212" t="e">
        <f t="shared" si="47"/>
        <v>#REF!</v>
      </c>
      <c r="M212" t="e">
        <f t="shared" si="48"/>
        <v>#REF!</v>
      </c>
      <c r="P212" t="e">
        <f t="shared" si="49"/>
        <v>#REF!</v>
      </c>
      <c r="Q212" t="e">
        <f t="shared" si="50"/>
        <v>#REF!</v>
      </c>
      <c r="R212" t="e">
        <f t="shared" si="51"/>
        <v>#REF!</v>
      </c>
    </row>
    <row r="213" spans="1:18" x14ac:dyDescent="0.25">
      <c r="A213" t="e">
        <f>IF((INSTRUMENT_LIST!#REF!)="","",(INSTRUMENT_LIST!#REF!))</f>
        <v>#REF!</v>
      </c>
      <c r="B213" t="e">
        <f>IF((INSTRUMENT_LIST!#REF!)="","",(INSTRUMENT_LIST!#REF!))</f>
        <v>#REF!</v>
      </c>
      <c r="C213" t="e">
        <f>IF((INSTRUMENT_LIST!#REF!)="","",(INSTRUMENT_LIST!#REF!))</f>
        <v>#REF!</v>
      </c>
      <c r="D213" t="e">
        <f>IF((INSTRUMENT_LIST!#REF!)="","",(INSTRUMENT_LIST!#REF!))</f>
        <v>#REF!</v>
      </c>
      <c r="E213" t="e">
        <f>IF((INSTRUMENT_LIST!#REF!)="","",(INSTRUMENT_LIST!#REF!))</f>
        <v>#REF!</v>
      </c>
      <c r="F213" t="e">
        <f>IF((INSTRUMENT_LIST!#REF!)="","",(INSTRUMENT_LIST!#REF!))</f>
        <v>#REF!</v>
      </c>
      <c r="J213" t="e">
        <f t="shared" si="45"/>
        <v>#REF!</v>
      </c>
      <c r="K213" t="e">
        <f t="shared" si="46"/>
        <v>#REF!</v>
      </c>
      <c r="L213" t="e">
        <f t="shared" si="47"/>
        <v>#REF!</v>
      </c>
      <c r="M213" t="e">
        <f t="shared" si="48"/>
        <v>#REF!</v>
      </c>
      <c r="P213" t="e">
        <f t="shared" si="49"/>
        <v>#REF!</v>
      </c>
      <c r="Q213" t="e">
        <f t="shared" si="50"/>
        <v>#REF!</v>
      </c>
      <c r="R213" t="e">
        <f t="shared" si="51"/>
        <v>#REF!</v>
      </c>
    </row>
    <row r="214" spans="1:18" x14ac:dyDescent="0.25">
      <c r="A214" t="e">
        <f>IF((INSTRUMENT_LIST!#REF!)="","",(INSTRUMENT_LIST!#REF!))</f>
        <v>#REF!</v>
      </c>
      <c r="B214" t="e">
        <f>IF((INSTRUMENT_LIST!#REF!)="","",(INSTRUMENT_LIST!#REF!))</f>
        <v>#REF!</v>
      </c>
      <c r="C214" t="e">
        <f>IF((INSTRUMENT_LIST!#REF!)="","",(INSTRUMENT_LIST!#REF!))</f>
        <v>#REF!</v>
      </c>
      <c r="D214" t="e">
        <f>IF((INSTRUMENT_LIST!#REF!)="","",(INSTRUMENT_LIST!#REF!))</f>
        <v>#REF!</v>
      </c>
      <c r="E214" t="e">
        <f>IF((INSTRUMENT_LIST!#REF!)="","",(INSTRUMENT_LIST!#REF!))</f>
        <v>#REF!</v>
      </c>
      <c r="F214" t="e">
        <f>IF((INSTRUMENT_LIST!#REF!)="","",(INSTRUMENT_LIST!#REF!))</f>
        <v>#REF!</v>
      </c>
      <c r="J214" t="e">
        <f t="shared" si="45"/>
        <v>#REF!</v>
      </c>
      <c r="K214" t="e">
        <f t="shared" si="46"/>
        <v>#REF!</v>
      </c>
      <c r="L214" t="e">
        <f t="shared" si="47"/>
        <v>#REF!</v>
      </c>
      <c r="M214" t="e">
        <f t="shared" si="48"/>
        <v>#REF!</v>
      </c>
      <c r="P214" t="e">
        <f t="shared" si="49"/>
        <v>#REF!</v>
      </c>
      <c r="Q214" t="e">
        <f t="shared" si="50"/>
        <v>#REF!</v>
      </c>
      <c r="R214" t="e">
        <f t="shared" si="51"/>
        <v>#REF!</v>
      </c>
    </row>
    <row r="215" spans="1:18" x14ac:dyDescent="0.25">
      <c r="A215" t="e">
        <f>IF((INSTRUMENT_LIST!#REF!)="","",(INSTRUMENT_LIST!#REF!))</f>
        <v>#REF!</v>
      </c>
      <c r="B215" t="e">
        <f>IF((INSTRUMENT_LIST!#REF!)="","",(INSTRUMENT_LIST!#REF!))</f>
        <v>#REF!</v>
      </c>
      <c r="C215" t="e">
        <f>IF((INSTRUMENT_LIST!#REF!)="","",(INSTRUMENT_LIST!#REF!))</f>
        <v>#REF!</v>
      </c>
      <c r="D215" t="e">
        <f>IF((INSTRUMENT_LIST!#REF!)="","",(INSTRUMENT_LIST!#REF!))</f>
        <v>#REF!</v>
      </c>
      <c r="E215" t="e">
        <f>IF((INSTRUMENT_LIST!#REF!)="","",(INSTRUMENT_LIST!#REF!))</f>
        <v>#REF!</v>
      </c>
      <c r="F215" t="e">
        <f>IF((INSTRUMENT_LIST!#REF!)="","",(INSTRUMENT_LIST!#REF!))</f>
        <v>#REF!</v>
      </c>
      <c r="J215" t="e">
        <f t="shared" si="45"/>
        <v>#REF!</v>
      </c>
      <c r="K215" t="e">
        <f t="shared" si="46"/>
        <v>#REF!</v>
      </c>
      <c r="L215" t="e">
        <f t="shared" si="47"/>
        <v>#REF!</v>
      </c>
      <c r="M215" t="e">
        <f t="shared" si="48"/>
        <v>#REF!</v>
      </c>
      <c r="P215" t="e">
        <f t="shared" si="49"/>
        <v>#REF!</v>
      </c>
      <c r="Q215" t="e">
        <f t="shared" si="50"/>
        <v>#REF!</v>
      </c>
      <c r="R215" t="e">
        <f t="shared" si="51"/>
        <v>#REF!</v>
      </c>
    </row>
    <row r="216" spans="1:18" x14ac:dyDescent="0.25">
      <c r="A216" t="e">
        <f>IF((INSTRUMENT_LIST!#REF!)="","",(INSTRUMENT_LIST!#REF!))</f>
        <v>#REF!</v>
      </c>
      <c r="B216" t="e">
        <f>IF((INSTRUMENT_LIST!#REF!)="","",(INSTRUMENT_LIST!#REF!))</f>
        <v>#REF!</v>
      </c>
      <c r="C216" t="e">
        <f>IF((INSTRUMENT_LIST!#REF!)="","",(INSTRUMENT_LIST!#REF!))</f>
        <v>#REF!</v>
      </c>
      <c r="D216" t="e">
        <f>IF((INSTRUMENT_LIST!#REF!)="","",(INSTRUMENT_LIST!#REF!))</f>
        <v>#REF!</v>
      </c>
      <c r="E216" t="e">
        <f>IF((INSTRUMENT_LIST!#REF!)="","",(INSTRUMENT_LIST!#REF!))</f>
        <v>#REF!</v>
      </c>
      <c r="F216" t="e">
        <f>IF((INSTRUMENT_LIST!#REF!)="","",(INSTRUMENT_LIST!#REF!))</f>
        <v>#REF!</v>
      </c>
      <c r="J216" t="e">
        <f t="shared" si="45"/>
        <v>#REF!</v>
      </c>
      <c r="K216" t="e">
        <f t="shared" si="46"/>
        <v>#REF!</v>
      </c>
      <c r="L216" t="e">
        <f t="shared" si="47"/>
        <v>#REF!</v>
      </c>
      <c r="M216" t="e">
        <f t="shared" si="48"/>
        <v>#REF!</v>
      </c>
      <c r="P216" t="e">
        <f t="shared" si="49"/>
        <v>#REF!</v>
      </c>
      <c r="Q216" t="e">
        <f t="shared" si="50"/>
        <v>#REF!</v>
      </c>
      <c r="R216" t="e">
        <f t="shared" si="51"/>
        <v>#REF!</v>
      </c>
    </row>
    <row r="217" spans="1:18" x14ac:dyDescent="0.25">
      <c r="A217" t="e">
        <f>IF((INSTRUMENT_LIST!#REF!)="","",(INSTRUMENT_LIST!#REF!))</f>
        <v>#REF!</v>
      </c>
      <c r="B217" t="e">
        <f>IF((INSTRUMENT_LIST!#REF!)="","",(INSTRUMENT_LIST!#REF!))</f>
        <v>#REF!</v>
      </c>
      <c r="C217" t="e">
        <f>IF((INSTRUMENT_LIST!#REF!)="","",(INSTRUMENT_LIST!#REF!))</f>
        <v>#REF!</v>
      </c>
      <c r="D217" t="e">
        <f>IF((INSTRUMENT_LIST!#REF!)="","",(INSTRUMENT_LIST!#REF!))</f>
        <v>#REF!</v>
      </c>
      <c r="E217" t="e">
        <f>IF((INSTRUMENT_LIST!#REF!)="","",(INSTRUMENT_LIST!#REF!))</f>
        <v>#REF!</v>
      </c>
      <c r="F217" t="e">
        <f>IF((INSTRUMENT_LIST!#REF!)="","",(INSTRUMENT_LIST!#REF!))</f>
        <v>#REF!</v>
      </c>
      <c r="J217" t="e">
        <f t="shared" si="45"/>
        <v>#REF!</v>
      </c>
      <c r="K217" t="e">
        <f t="shared" si="46"/>
        <v>#REF!</v>
      </c>
      <c r="L217" t="e">
        <f t="shared" si="47"/>
        <v>#REF!</v>
      </c>
      <c r="M217" t="e">
        <f t="shared" si="48"/>
        <v>#REF!</v>
      </c>
      <c r="P217" t="e">
        <f t="shared" si="49"/>
        <v>#REF!</v>
      </c>
      <c r="Q217" t="e">
        <f t="shared" si="50"/>
        <v>#REF!</v>
      </c>
      <c r="R217" t="e">
        <f t="shared" si="51"/>
        <v>#REF!</v>
      </c>
    </row>
    <row r="218" spans="1:18" x14ac:dyDescent="0.25">
      <c r="A218" t="e">
        <f>IF((INSTRUMENT_LIST!#REF!)="","",(INSTRUMENT_LIST!#REF!))</f>
        <v>#REF!</v>
      </c>
      <c r="B218" t="e">
        <f>IF((INSTRUMENT_LIST!#REF!)="","",(INSTRUMENT_LIST!#REF!))</f>
        <v>#REF!</v>
      </c>
      <c r="C218" t="e">
        <f>IF((INSTRUMENT_LIST!#REF!)="","",(INSTRUMENT_LIST!#REF!))</f>
        <v>#REF!</v>
      </c>
      <c r="D218" t="e">
        <f>IF((INSTRUMENT_LIST!#REF!)="","",(INSTRUMENT_LIST!#REF!))</f>
        <v>#REF!</v>
      </c>
      <c r="E218" t="e">
        <f>IF((INSTRUMENT_LIST!#REF!)="","",(INSTRUMENT_LIST!#REF!))</f>
        <v>#REF!</v>
      </c>
      <c r="F218" t="e">
        <f>IF((INSTRUMENT_LIST!#REF!)="","",(INSTRUMENT_LIST!#REF!))</f>
        <v>#REF!</v>
      </c>
      <c r="J218" t="e">
        <f t="shared" si="45"/>
        <v>#REF!</v>
      </c>
      <c r="K218" t="e">
        <f t="shared" si="46"/>
        <v>#REF!</v>
      </c>
      <c r="L218" t="e">
        <f t="shared" si="47"/>
        <v>#REF!</v>
      </c>
      <c r="M218" t="e">
        <f t="shared" si="48"/>
        <v>#REF!</v>
      </c>
      <c r="P218" t="e">
        <f t="shared" si="49"/>
        <v>#REF!</v>
      </c>
      <c r="Q218" t="e">
        <f t="shared" si="50"/>
        <v>#REF!</v>
      </c>
      <c r="R218" t="e">
        <f t="shared" si="51"/>
        <v>#REF!</v>
      </c>
    </row>
    <row r="219" spans="1:18" x14ac:dyDescent="0.25">
      <c r="A219" t="e">
        <f>IF((INSTRUMENT_LIST!#REF!)="","",(INSTRUMENT_LIST!#REF!))</f>
        <v>#REF!</v>
      </c>
      <c r="B219" t="e">
        <f>IF((INSTRUMENT_LIST!#REF!)="","",(INSTRUMENT_LIST!#REF!))</f>
        <v>#REF!</v>
      </c>
      <c r="C219" t="e">
        <f>IF((INSTRUMENT_LIST!#REF!)="","",(INSTRUMENT_LIST!#REF!))</f>
        <v>#REF!</v>
      </c>
      <c r="D219" t="e">
        <f>IF((INSTRUMENT_LIST!#REF!)="","",(INSTRUMENT_LIST!#REF!))</f>
        <v>#REF!</v>
      </c>
      <c r="E219" t="e">
        <f>IF((INSTRUMENT_LIST!#REF!)="","",(INSTRUMENT_LIST!#REF!))</f>
        <v>#REF!</v>
      </c>
      <c r="F219" t="e">
        <f>IF((INSTRUMENT_LIST!#REF!)="","",(INSTRUMENT_LIST!#REF!))</f>
        <v>#REF!</v>
      </c>
      <c r="J219" t="e">
        <f t="shared" si="45"/>
        <v>#REF!</v>
      </c>
      <c r="K219" t="e">
        <f t="shared" si="46"/>
        <v>#REF!</v>
      </c>
      <c r="L219" t="e">
        <f t="shared" si="47"/>
        <v>#REF!</v>
      </c>
      <c r="M219" t="e">
        <f t="shared" si="48"/>
        <v>#REF!</v>
      </c>
      <c r="P219" t="e">
        <f t="shared" si="49"/>
        <v>#REF!</v>
      </c>
      <c r="Q219" t="e">
        <f t="shared" si="50"/>
        <v>#REF!</v>
      </c>
      <c r="R219" t="e">
        <f t="shared" si="51"/>
        <v>#REF!</v>
      </c>
    </row>
    <row r="220" spans="1:18" x14ac:dyDescent="0.25">
      <c r="A220" t="e">
        <f>IF((INSTRUMENT_LIST!#REF!)="","",(INSTRUMENT_LIST!#REF!))</f>
        <v>#REF!</v>
      </c>
      <c r="B220" t="e">
        <f>IF((INSTRUMENT_LIST!#REF!)="","",(INSTRUMENT_LIST!#REF!))</f>
        <v>#REF!</v>
      </c>
      <c r="C220" t="e">
        <f>IF((INSTRUMENT_LIST!#REF!)="","",(INSTRUMENT_LIST!#REF!))</f>
        <v>#REF!</v>
      </c>
      <c r="D220" t="e">
        <f>IF((INSTRUMENT_LIST!#REF!)="","",(INSTRUMENT_LIST!#REF!))</f>
        <v>#REF!</v>
      </c>
      <c r="E220" t="e">
        <f>IF((INSTRUMENT_LIST!#REF!)="","",(INSTRUMENT_LIST!#REF!))</f>
        <v>#REF!</v>
      </c>
      <c r="F220" t="e">
        <f>IF((INSTRUMENT_LIST!#REF!)="","",(INSTRUMENT_LIST!#REF!))</f>
        <v>#REF!</v>
      </c>
      <c r="J220" t="e">
        <f t="shared" si="45"/>
        <v>#REF!</v>
      </c>
      <c r="K220" t="e">
        <f t="shared" si="46"/>
        <v>#REF!</v>
      </c>
      <c r="L220" t="e">
        <f t="shared" si="47"/>
        <v>#REF!</v>
      </c>
      <c r="M220" t="e">
        <f t="shared" si="48"/>
        <v>#REF!</v>
      </c>
      <c r="P220" t="e">
        <f t="shared" si="49"/>
        <v>#REF!</v>
      </c>
      <c r="Q220" t="e">
        <f t="shared" si="50"/>
        <v>#REF!</v>
      </c>
      <c r="R220" t="e">
        <f t="shared" si="51"/>
        <v>#REF!</v>
      </c>
    </row>
    <row r="221" spans="1:18" x14ac:dyDescent="0.25">
      <c r="A221" t="e">
        <f>IF((INSTRUMENT_LIST!#REF!)="","",(INSTRUMENT_LIST!#REF!))</f>
        <v>#REF!</v>
      </c>
      <c r="B221" t="e">
        <f>IF((INSTRUMENT_LIST!#REF!)="","",(INSTRUMENT_LIST!#REF!))</f>
        <v>#REF!</v>
      </c>
      <c r="C221" t="e">
        <f>IF((INSTRUMENT_LIST!#REF!)="","",(INSTRUMENT_LIST!#REF!))</f>
        <v>#REF!</v>
      </c>
      <c r="D221" t="e">
        <f>IF((INSTRUMENT_LIST!#REF!)="","",(INSTRUMENT_LIST!#REF!))</f>
        <v>#REF!</v>
      </c>
      <c r="E221" t="e">
        <f>IF((INSTRUMENT_LIST!#REF!)="","",(INSTRUMENT_LIST!#REF!))</f>
        <v>#REF!</v>
      </c>
      <c r="F221" t="e">
        <f>IF((INSTRUMENT_LIST!#REF!)="","",(INSTRUMENT_LIST!#REF!))</f>
        <v>#REF!</v>
      </c>
      <c r="J221" t="e">
        <f t="shared" si="45"/>
        <v>#REF!</v>
      </c>
      <c r="K221" t="e">
        <f t="shared" si="46"/>
        <v>#REF!</v>
      </c>
      <c r="L221" t="e">
        <f t="shared" si="47"/>
        <v>#REF!</v>
      </c>
      <c r="M221" t="e">
        <f t="shared" si="48"/>
        <v>#REF!</v>
      </c>
      <c r="P221" t="e">
        <f t="shared" si="49"/>
        <v>#REF!</v>
      </c>
      <c r="Q221" t="e">
        <f t="shared" si="50"/>
        <v>#REF!</v>
      </c>
      <c r="R221" t="e">
        <f t="shared" si="51"/>
        <v>#REF!</v>
      </c>
    </row>
    <row r="222" spans="1:18" x14ac:dyDescent="0.25">
      <c r="A222" t="e">
        <f>IF((INSTRUMENT_LIST!#REF!)="","",(INSTRUMENT_LIST!#REF!))</f>
        <v>#REF!</v>
      </c>
      <c r="B222" t="e">
        <f>IF((INSTRUMENT_LIST!#REF!)="","",(INSTRUMENT_LIST!#REF!))</f>
        <v>#REF!</v>
      </c>
      <c r="C222" t="e">
        <f>IF((INSTRUMENT_LIST!#REF!)="","",(INSTRUMENT_LIST!#REF!))</f>
        <v>#REF!</v>
      </c>
      <c r="D222" t="e">
        <f>IF((INSTRUMENT_LIST!#REF!)="","",(INSTRUMENT_LIST!#REF!))</f>
        <v>#REF!</v>
      </c>
      <c r="E222" t="e">
        <f>IF((INSTRUMENT_LIST!#REF!)="","",(INSTRUMENT_LIST!#REF!))</f>
        <v>#REF!</v>
      </c>
      <c r="F222" t="e">
        <f>IF((INSTRUMENT_LIST!#REF!)="","",(INSTRUMENT_LIST!#REF!))</f>
        <v>#REF!</v>
      </c>
      <c r="J222" t="e">
        <f t="shared" si="45"/>
        <v>#REF!</v>
      </c>
      <c r="K222" t="e">
        <f t="shared" si="46"/>
        <v>#REF!</v>
      </c>
      <c r="L222" t="e">
        <f t="shared" si="47"/>
        <v>#REF!</v>
      </c>
      <c r="M222" t="e">
        <f t="shared" si="48"/>
        <v>#REF!</v>
      </c>
      <c r="P222" t="e">
        <f t="shared" si="49"/>
        <v>#REF!</v>
      </c>
      <c r="Q222" t="e">
        <f t="shared" si="50"/>
        <v>#REF!</v>
      </c>
      <c r="R222" t="e">
        <f t="shared" si="51"/>
        <v>#REF!</v>
      </c>
    </row>
    <row r="223" spans="1:18" x14ac:dyDescent="0.25">
      <c r="A223" t="e">
        <f>IF((INSTRUMENT_LIST!#REF!)="","",(INSTRUMENT_LIST!#REF!))</f>
        <v>#REF!</v>
      </c>
      <c r="B223" t="e">
        <f>IF((INSTRUMENT_LIST!#REF!)="","",(INSTRUMENT_LIST!#REF!))</f>
        <v>#REF!</v>
      </c>
      <c r="C223" t="e">
        <f>IF((INSTRUMENT_LIST!#REF!)="","",(INSTRUMENT_LIST!#REF!))</f>
        <v>#REF!</v>
      </c>
      <c r="D223" t="e">
        <f>IF((INSTRUMENT_LIST!#REF!)="","",(INSTRUMENT_LIST!#REF!))</f>
        <v>#REF!</v>
      </c>
      <c r="E223" t="e">
        <f>IF((INSTRUMENT_LIST!#REF!)="","",(INSTRUMENT_LIST!#REF!))</f>
        <v>#REF!</v>
      </c>
      <c r="F223" t="e">
        <f>IF((INSTRUMENT_LIST!#REF!)="","",(INSTRUMENT_LIST!#REF!))</f>
        <v>#REF!</v>
      </c>
      <c r="J223" t="e">
        <f t="shared" si="45"/>
        <v>#REF!</v>
      </c>
      <c r="K223" t="e">
        <f t="shared" si="46"/>
        <v>#REF!</v>
      </c>
      <c r="L223" t="e">
        <f t="shared" si="47"/>
        <v>#REF!</v>
      </c>
      <c r="M223" t="e">
        <f t="shared" si="48"/>
        <v>#REF!</v>
      </c>
      <c r="P223" t="e">
        <f t="shared" si="49"/>
        <v>#REF!</v>
      </c>
      <c r="Q223" t="e">
        <f t="shared" si="50"/>
        <v>#REF!</v>
      </c>
      <c r="R223" t="e">
        <f t="shared" si="51"/>
        <v>#REF!</v>
      </c>
    </row>
    <row r="224" spans="1:18" x14ac:dyDescent="0.25">
      <c r="A224" t="e">
        <f>IF((INSTRUMENT_LIST!#REF!)="","",(INSTRUMENT_LIST!#REF!))</f>
        <v>#REF!</v>
      </c>
      <c r="B224" t="e">
        <f>IF((INSTRUMENT_LIST!#REF!)="","",(INSTRUMENT_LIST!#REF!))</f>
        <v>#REF!</v>
      </c>
      <c r="C224" t="e">
        <f>IF((INSTRUMENT_LIST!#REF!)="","",(INSTRUMENT_LIST!#REF!))</f>
        <v>#REF!</v>
      </c>
      <c r="D224" t="e">
        <f>IF((INSTRUMENT_LIST!#REF!)="","",(INSTRUMENT_LIST!#REF!))</f>
        <v>#REF!</v>
      </c>
      <c r="E224" t="e">
        <f>IF((INSTRUMENT_LIST!#REF!)="","",(INSTRUMENT_LIST!#REF!))</f>
        <v>#REF!</v>
      </c>
      <c r="F224" t="e">
        <f>IF((INSTRUMENT_LIST!#REF!)="","",(INSTRUMENT_LIST!#REF!))</f>
        <v>#REF!</v>
      </c>
      <c r="J224" t="e">
        <f t="shared" si="45"/>
        <v>#REF!</v>
      </c>
      <c r="K224" t="e">
        <f t="shared" si="46"/>
        <v>#REF!</v>
      </c>
      <c r="L224" t="e">
        <f t="shared" si="47"/>
        <v>#REF!</v>
      </c>
      <c r="M224" t="e">
        <f t="shared" si="48"/>
        <v>#REF!</v>
      </c>
      <c r="P224" t="e">
        <f t="shared" si="49"/>
        <v>#REF!</v>
      </c>
      <c r="Q224" t="e">
        <f t="shared" si="50"/>
        <v>#REF!</v>
      </c>
      <c r="R224" t="e">
        <f t="shared" si="51"/>
        <v>#REF!</v>
      </c>
    </row>
    <row r="225" spans="1:18" x14ac:dyDescent="0.25">
      <c r="A225" t="e">
        <f>IF((INSTRUMENT_LIST!#REF!)="","",(INSTRUMENT_LIST!#REF!))</f>
        <v>#REF!</v>
      </c>
      <c r="B225" t="e">
        <f>IF((INSTRUMENT_LIST!#REF!)="","",(INSTRUMENT_LIST!#REF!))</f>
        <v>#REF!</v>
      </c>
      <c r="C225" t="e">
        <f>IF((INSTRUMENT_LIST!#REF!)="","",(INSTRUMENT_LIST!#REF!))</f>
        <v>#REF!</v>
      </c>
      <c r="D225" t="e">
        <f>IF((INSTRUMENT_LIST!#REF!)="","",(INSTRUMENT_LIST!#REF!))</f>
        <v>#REF!</v>
      </c>
      <c r="E225" t="e">
        <f>IF((INSTRUMENT_LIST!#REF!)="","",(INSTRUMENT_LIST!#REF!))</f>
        <v>#REF!</v>
      </c>
      <c r="F225" t="e">
        <f>IF((INSTRUMENT_LIST!#REF!)="","",(INSTRUMENT_LIST!#REF!))</f>
        <v>#REF!</v>
      </c>
      <c r="J225" t="e">
        <f t="shared" si="45"/>
        <v>#REF!</v>
      </c>
      <c r="K225" t="e">
        <f t="shared" si="46"/>
        <v>#REF!</v>
      </c>
      <c r="L225" t="e">
        <f t="shared" si="47"/>
        <v>#REF!</v>
      </c>
      <c r="M225" t="e">
        <f t="shared" si="48"/>
        <v>#REF!</v>
      </c>
      <c r="P225" t="e">
        <f t="shared" si="49"/>
        <v>#REF!</v>
      </c>
      <c r="Q225" t="e">
        <f t="shared" si="50"/>
        <v>#REF!</v>
      </c>
      <c r="R225" t="e">
        <f t="shared" si="51"/>
        <v>#REF!</v>
      </c>
    </row>
    <row r="226" spans="1:18" x14ac:dyDescent="0.25">
      <c r="A226" t="e">
        <f>IF((INSTRUMENT_LIST!#REF!)="","",(INSTRUMENT_LIST!#REF!))</f>
        <v>#REF!</v>
      </c>
      <c r="B226" t="e">
        <f>IF((INSTRUMENT_LIST!#REF!)="","",(INSTRUMENT_LIST!#REF!))</f>
        <v>#REF!</v>
      </c>
      <c r="C226" t="e">
        <f>IF((INSTRUMENT_LIST!#REF!)="","",(INSTRUMENT_LIST!#REF!))</f>
        <v>#REF!</v>
      </c>
      <c r="D226" t="e">
        <f>IF((INSTRUMENT_LIST!#REF!)="","",(INSTRUMENT_LIST!#REF!))</f>
        <v>#REF!</v>
      </c>
      <c r="E226" t="e">
        <f>IF((INSTRUMENT_LIST!#REF!)="","",(INSTRUMENT_LIST!#REF!))</f>
        <v>#REF!</v>
      </c>
      <c r="F226" t="e">
        <f>IF((INSTRUMENT_LIST!#REF!)="","",(INSTRUMENT_LIST!#REF!))</f>
        <v>#REF!</v>
      </c>
      <c r="J226" t="e">
        <f t="shared" si="45"/>
        <v>#REF!</v>
      </c>
      <c r="K226" t="e">
        <f t="shared" si="46"/>
        <v>#REF!</v>
      </c>
      <c r="L226" t="e">
        <f t="shared" si="47"/>
        <v>#REF!</v>
      </c>
      <c r="M226" t="e">
        <f t="shared" si="48"/>
        <v>#REF!</v>
      </c>
      <c r="P226" t="e">
        <f t="shared" si="49"/>
        <v>#REF!</v>
      </c>
      <c r="Q226" t="e">
        <f t="shared" si="50"/>
        <v>#REF!</v>
      </c>
      <c r="R226" t="e">
        <f t="shared" si="51"/>
        <v>#REF!</v>
      </c>
    </row>
    <row r="227" spans="1:18" x14ac:dyDescent="0.25">
      <c r="A227" t="e">
        <f>IF((INSTRUMENT_LIST!#REF!)="","",(INSTRUMENT_LIST!#REF!))</f>
        <v>#REF!</v>
      </c>
      <c r="B227" t="e">
        <f>IF((INSTRUMENT_LIST!#REF!)="","",(INSTRUMENT_LIST!#REF!))</f>
        <v>#REF!</v>
      </c>
      <c r="C227" t="e">
        <f>IF((INSTRUMENT_LIST!#REF!)="","",(INSTRUMENT_LIST!#REF!))</f>
        <v>#REF!</v>
      </c>
      <c r="D227" t="e">
        <f>IF((INSTRUMENT_LIST!#REF!)="","",(INSTRUMENT_LIST!#REF!))</f>
        <v>#REF!</v>
      </c>
      <c r="E227" t="e">
        <f>IF((INSTRUMENT_LIST!#REF!)="","",(INSTRUMENT_LIST!#REF!))</f>
        <v>#REF!</v>
      </c>
      <c r="F227" t="e">
        <f>IF((INSTRUMENT_LIST!#REF!)="","",(INSTRUMENT_LIST!#REF!))</f>
        <v>#REF!</v>
      </c>
      <c r="J227" t="e">
        <f t="shared" si="45"/>
        <v>#REF!</v>
      </c>
      <c r="K227" t="e">
        <f t="shared" si="46"/>
        <v>#REF!</v>
      </c>
      <c r="L227" t="e">
        <f t="shared" si="47"/>
        <v>#REF!</v>
      </c>
      <c r="M227" t="e">
        <f t="shared" si="48"/>
        <v>#REF!</v>
      </c>
      <c r="P227" t="e">
        <f t="shared" si="49"/>
        <v>#REF!</v>
      </c>
      <c r="Q227" t="e">
        <f t="shared" si="50"/>
        <v>#REF!</v>
      </c>
      <c r="R227" t="e">
        <f t="shared" si="51"/>
        <v>#REF!</v>
      </c>
    </row>
    <row r="228" spans="1:18" x14ac:dyDescent="0.25">
      <c r="A228" t="e">
        <f>IF((INSTRUMENT_LIST!#REF!)="","",(INSTRUMENT_LIST!#REF!))</f>
        <v>#REF!</v>
      </c>
      <c r="B228" t="e">
        <f>IF((INSTRUMENT_LIST!#REF!)="","",(INSTRUMENT_LIST!#REF!))</f>
        <v>#REF!</v>
      </c>
      <c r="C228" t="e">
        <f>IF((INSTRUMENT_LIST!#REF!)="","",(INSTRUMENT_LIST!#REF!))</f>
        <v>#REF!</v>
      </c>
      <c r="D228" t="e">
        <f>IF((INSTRUMENT_LIST!#REF!)="","",(INSTRUMENT_LIST!#REF!))</f>
        <v>#REF!</v>
      </c>
      <c r="E228" t="e">
        <f>IF((INSTRUMENT_LIST!#REF!)="","",(INSTRUMENT_LIST!#REF!))</f>
        <v>#REF!</v>
      </c>
      <c r="F228" t="e">
        <f>IF((INSTRUMENT_LIST!#REF!)="","",(INSTRUMENT_LIST!#REF!))</f>
        <v>#REF!</v>
      </c>
      <c r="J228" t="e">
        <f t="shared" si="45"/>
        <v>#REF!</v>
      </c>
      <c r="K228" t="e">
        <f t="shared" si="46"/>
        <v>#REF!</v>
      </c>
      <c r="L228" t="e">
        <f t="shared" si="47"/>
        <v>#REF!</v>
      </c>
      <c r="M228" t="e">
        <f t="shared" si="48"/>
        <v>#REF!</v>
      </c>
      <c r="P228" t="e">
        <f t="shared" si="49"/>
        <v>#REF!</v>
      </c>
      <c r="Q228" t="e">
        <f t="shared" si="50"/>
        <v>#REF!</v>
      </c>
      <c r="R228" t="e">
        <f t="shared" si="51"/>
        <v>#REF!</v>
      </c>
    </row>
    <row r="229" spans="1:18" x14ac:dyDescent="0.25">
      <c r="A229" t="e">
        <f>IF((INSTRUMENT_LIST!#REF!)="","",(INSTRUMENT_LIST!#REF!))</f>
        <v>#REF!</v>
      </c>
      <c r="B229" t="e">
        <f>IF((INSTRUMENT_LIST!#REF!)="","",(INSTRUMENT_LIST!#REF!))</f>
        <v>#REF!</v>
      </c>
      <c r="C229" t="e">
        <f>IF((INSTRUMENT_LIST!#REF!)="","",(INSTRUMENT_LIST!#REF!))</f>
        <v>#REF!</v>
      </c>
      <c r="D229" t="e">
        <f>IF((INSTRUMENT_LIST!#REF!)="","",(INSTRUMENT_LIST!#REF!))</f>
        <v>#REF!</v>
      </c>
      <c r="E229" t="e">
        <f>IF((INSTRUMENT_LIST!#REF!)="","",(INSTRUMENT_LIST!#REF!))</f>
        <v>#REF!</v>
      </c>
      <c r="F229" t="e">
        <f>IF((INSTRUMENT_LIST!#REF!)="","",(INSTRUMENT_LIST!#REF!))</f>
        <v>#REF!</v>
      </c>
      <c r="J229" t="e">
        <f t="shared" si="45"/>
        <v>#REF!</v>
      </c>
      <c r="K229" t="e">
        <f t="shared" si="46"/>
        <v>#REF!</v>
      </c>
      <c r="L229" t="e">
        <f t="shared" si="47"/>
        <v>#REF!</v>
      </c>
      <c r="M229" t="e">
        <f t="shared" si="48"/>
        <v>#REF!</v>
      </c>
      <c r="P229" t="e">
        <f t="shared" si="49"/>
        <v>#REF!</v>
      </c>
      <c r="Q229" t="e">
        <f t="shared" si="50"/>
        <v>#REF!</v>
      </c>
      <c r="R229" t="e">
        <f t="shared" si="51"/>
        <v>#REF!</v>
      </c>
    </row>
    <row r="230" spans="1:18" x14ac:dyDescent="0.25">
      <c r="A230" t="e">
        <f>IF((INSTRUMENT_LIST!#REF!)="","",(INSTRUMENT_LIST!#REF!))</f>
        <v>#REF!</v>
      </c>
      <c r="B230" t="e">
        <f>IF((INSTRUMENT_LIST!#REF!)="","",(INSTRUMENT_LIST!#REF!))</f>
        <v>#REF!</v>
      </c>
      <c r="C230" t="e">
        <f>IF((INSTRUMENT_LIST!#REF!)="","",(INSTRUMENT_LIST!#REF!))</f>
        <v>#REF!</v>
      </c>
      <c r="D230" t="e">
        <f>IF((INSTRUMENT_LIST!#REF!)="","",(INSTRUMENT_LIST!#REF!))</f>
        <v>#REF!</v>
      </c>
      <c r="E230" t="e">
        <f>IF((INSTRUMENT_LIST!#REF!)="","",(INSTRUMENT_LIST!#REF!))</f>
        <v>#REF!</v>
      </c>
      <c r="F230" t="e">
        <f>IF((INSTRUMENT_LIST!#REF!)="","",(INSTRUMENT_LIST!#REF!))</f>
        <v>#REF!</v>
      </c>
      <c r="J230" t="e">
        <f t="shared" si="45"/>
        <v>#REF!</v>
      </c>
      <c r="K230" t="e">
        <f t="shared" si="46"/>
        <v>#REF!</v>
      </c>
      <c r="L230" t="e">
        <f t="shared" si="47"/>
        <v>#REF!</v>
      </c>
      <c r="M230" t="e">
        <f t="shared" si="48"/>
        <v>#REF!</v>
      </c>
      <c r="P230" t="e">
        <f t="shared" si="49"/>
        <v>#REF!</v>
      </c>
      <c r="Q230" t="e">
        <f t="shared" si="50"/>
        <v>#REF!</v>
      </c>
      <c r="R230" t="e">
        <f t="shared" si="51"/>
        <v>#REF!</v>
      </c>
    </row>
    <row r="231" spans="1:18" x14ac:dyDescent="0.25">
      <c r="A231" t="e">
        <f>IF((INSTRUMENT_LIST!#REF!)="","",(INSTRUMENT_LIST!#REF!))</f>
        <v>#REF!</v>
      </c>
      <c r="B231" t="e">
        <f>IF((INSTRUMENT_LIST!#REF!)="","",(INSTRUMENT_LIST!#REF!))</f>
        <v>#REF!</v>
      </c>
      <c r="C231" t="e">
        <f>IF((INSTRUMENT_LIST!#REF!)="","",(INSTRUMENT_LIST!#REF!))</f>
        <v>#REF!</v>
      </c>
      <c r="D231" t="e">
        <f>IF((INSTRUMENT_LIST!#REF!)="","",(INSTRUMENT_LIST!#REF!))</f>
        <v>#REF!</v>
      </c>
      <c r="E231" t="e">
        <f>IF((INSTRUMENT_LIST!#REF!)="","",(INSTRUMENT_LIST!#REF!))</f>
        <v>#REF!</v>
      </c>
      <c r="F231" t="e">
        <f>IF((INSTRUMENT_LIST!#REF!)="","",(INSTRUMENT_LIST!#REF!))</f>
        <v>#REF!</v>
      </c>
      <c r="J231" t="e">
        <f t="shared" si="45"/>
        <v>#REF!</v>
      </c>
      <c r="K231" t="e">
        <f t="shared" si="46"/>
        <v>#REF!</v>
      </c>
      <c r="L231" t="e">
        <f t="shared" si="47"/>
        <v>#REF!</v>
      </c>
      <c r="M231" t="e">
        <f t="shared" si="48"/>
        <v>#REF!</v>
      </c>
      <c r="P231" t="e">
        <f t="shared" si="49"/>
        <v>#REF!</v>
      </c>
      <c r="Q231" t="e">
        <f t="shared" si="50"/>
        <v>#REF!</v>
      </c>
      <c r="R231" t="e">
        <f t="shared" si="51"/>
        <v>#REF!</v>
      </c>
    </row>
    <row r="232" spans="1:18" x14ac:dyDescent="0.25">
      <c r="A232" t="e">
        <f>IF((INSTRUMENT_LIST!#REF!)="","",(INSTRUMENT_LIST!#REF!))</f>
        <v>#REF!</v>
      </c>
      <c r="B232" t="e">
        <f>IF((INSTRUMENT_LIST!#REF!)="","",(INSTRUMENT_LIST!#REF!))</f>
        <v>#REF!</v>
      </c>
      <c r="C232" t="e">
        <f>IF((INSTRUMENT_LIST!#REF!)="","",(INSTRUMENT_LIST!#REF!))</f>
        <v>#REF!</v>
      </c>
      <c r="D232" t="e">
        <f>IF((INSTRUMENT_LIST!#REF!)="","",(INSTRUMENT_LIST!#REF!))</f>
        <v>#REF!</v>
      </c>
      <c r="E232" t="e">
        <f>IF((INSTRUMENT_LIST!#REF!)="","",(INSTRUMENT_LIST!#REF!))</f>
        <v>#REF!</v>
      </c>
      <c r="F232" t="e">
        <f>IF((INSTRUMENT_LIST!#REF!)="","",(INSTRUMENT_LIST!#REF!))</f>
        <v>#REF!</v>
      </c>
      <c r="J232" t="e">
        <f t="shared" si="45"/>
        <v>#REF!</v>
      </c>
      <c r="K232" t="e">
        <f t="shared" si="46"/>
        <v>#REF!</v>
      </c>
      <c r="L232" t="e">
        <f t="shared" si="47"/>
        <v>#REF!</v>
      </c>
      <c r="M232" t="e">
        <f t="shared" si="48"/>
        <v>#REF!</v>
      </c>
      <c r="P232" t="e">
        <f t="shared" si="49"/>
        <v>#REF!</v>
      </c>
      <c r="Q232" t="e">
        <f t="shared" si="50"/>
        <v>#REF!</v>
      </c>
      <c r="R232" t="e">
        <f t="shared" si="51"/>
        <v>#REF!</v>
      </c>
    </row>
    <row r="233" spans="1:18" x14ac:dyDescent="0.25">
      <c r="A233" t="e">
        <f>IF((INSTRUMENT_LIST!#REF!)="","",(INSTRUMENT_LIST!#REF!))</f>
        <v>#REF!</v>
      </c>
      <c r="B233" t="e">
        <f>IF((INSTRUMENT_LIST!#REF!)="","",(INSTRUMENT_LIST!#REF!))</f>
        <v>#REF!</v>
      </c>
      <c r="C233" t="e">
        <f>IF((INSTRUMENT_LIST!#REF!)="","",(INSTRUMENT_LIST!#REF!))</f>
        <v>#REF!</v>
      </c>
      <c r="D233" t="e">
        <f>IF((INSTRUMENT_LIST!#REF!)="","",(INSTRUMENT_LIST!#REF!))</f>
        <v>#REF!</v>
      </c>
      <c r="E233" t="e">
        <f>IF((INSTRUMENT_LIST!#REF!)="","",(INSTRUMENT_LIST!#REF!))</f>
        <v>#REF!</v>
      </c>
      <c r="F233" t="e">
        <f>IF((INSTRUMENT_LIST!#REF!)="","",(INSTRUMENT_LIST!#REF!))</f>
        <v>#REF!</v>
      </c>
      <c r="J233" t="e">
        <f t="shared" si="45"/>
        <v>#REF!</v>
      </c>
      <c r="K233" t="e">
        <f t="shared" si="46"/>
        <v>#REF!</v>
      </c>
      <c r="L233" t="e">
        <f t="shared" si="47"/>
        <v>#REF!</v>
      </c>
      <c r="M233" t="e">
        <f t="shared" si="48"/>
        <v>#REF!</v>
      </c>
      <c r="P233" t="e">
        <f t="shared" si="49"/>
        <v>#REF!</v>
      </c>
      <c r="Q233" t="e">
        <f t="shared" si="50"/>
        <v>#REF!</v>
      </c>
      <c r="R233" t="e">
        <f t="shared" si="51"/>
        <v>#REF!</v>
      </c>
    </row>
    <row r="234" spans="1:18" x14ac:dyDescent="0.25">
      <c r="A234" t="e">
        <f>IF((INSTRUMENT_LIST!#REF!)="","",(INSTRUMENT_LIST!#REF!))</f>
        <v>#REF!</v>
      </c>
      <c r="B234" t="e">
        <f>IF((INSTRUMENT_LIST!#REF!)="","",(INSTRUMENT_LIST!#REF!))</f>
        <v>#REF!</v>
      </c>
      <c r="C234" t="e">
        <f>IF((INSTRUMENT_LIST!#REF!)="","",(INSTRUMENT_LIST!#REF!))</f>
        <v>#REF!</v>
      </c>
      <c r="D234" t="e">
        <f>IF((INSTRUMENT_LIST!#REF!)="","",(INSTRUMENT_LIST!#REF!))</f>
        <v>#REF!</v>
      </c>
      <c r="E234" t="e">
        <f>IF((INSTRUMENT_LIST!#REF!)="","",(INSTRUMENT_LIST!#REF!))</f>
        <v>#REF!</v>
      </c>
      <c r="F234" t="e">
        <f>IF((INSTRUMENT_LIST!#REF!)="","",(INSTRUMENT_LIST!#REF!))</f>
        <v>#REF!</v>
      </c>
      <c r="J234" t="e">
        <f t="shared" si="45"/>
        <v>#REF!</v>
      </c>
      <c r="K234" t="e">
        <f t="shared" si="46"/>
        <v>#REF!</v>
      </c>
      <c r="L234" t="e">
        <f t="shared" si="47"/>
        <v>#REF!</v>
      </c>
      <c r="M234" t="e">
        <f t="shared" si="48"/>
        <v>#REF!</v>
      </c>
      <c r="P234" t="e">
        <f t="shared" si="49"/>
        <v>#REF!</v>
      </c>
      <c r="Q234" t="e">
        <f t="shared" si="50"/>
        <v>#REF!</v>
      </c>
      <c r="R234" t="e">
        <f t="shared" si="51"/>
        <v>#REF!</v>
      </c>
    </row>
    <row r="235" spans="1:18" x14ac:dyDescent="0.25">
      <c r="A235" t="e">
        <f>IF((INSTRUMENT_LIST!#REF!)="","",(INSTRUMENT_LIST!#REF!))</f>
        <v>#REF!</v>
      </c>
      <c r="B235" t="e">
        <f>IF((INSTRUMENT_LIST!#REF!)="","",(INSTRUMENT_LIST!#REF!))</f>
        <v>#REF!</v>
      </c>
      <c r="C235" t="e">
        <f>IF((INSTRUMENT_LIST!#REF!)="","",(INSTRUMENT_LIST!#REF!))</f>
        <v>#REF!</v>
      </c>
      <c r="D235" t="e">
        <f>IF((INSTRUMENT_LIST!#REF!)="","",(INSTRUMENT_LIST!#REF!))</f>
        <v>#REF!</v>
      </c>
      <c r="E235" t="e">
        <f>IF((INSTRUMENT_LIST!#REF!)="","",(INSTRUMENT_LIST!#REF!))</f>
        <v>#REF!</v>
      </c>
      <c r="F235" t="e">
        <f>IF((INSTRUMENT_LIST!#REF!)="","",(INSTRUMENT_LIST!#REF!))</f>
        <v>#REF!</v>
      </c>
      <c r="J235" t="e">
        <f t="shared" ref="J235:J298" si="52">A235</f>
        <v>#REF!</v>
      </c>
      <c r="K235" t="e">
        <f t="shared" ref="K235:K298" si="53">CONCATENATE(B235,IF(B235&lt;&gt;""," ",""),C235,IF(C235&lt;&gt;""," ",""))</f>
        <v>#REF!</v>
      </c>
      <c r="L235" t="e">
        <f t="shared" ref="L235:L298" si="54">CONCATENATE(D235,IF(D235&gt;""," ",""),E235,IF(E235&lt;&gt;""," ",""))</f>
        <v>#REF!</v>
      </c>
      <c r="M235" t="e">
        <f t="shared" ref="M235:M298" si="55">F235</f>
        <v>#REF!</v>
      </c>
      <c r="P235" t="e">
        <f t="shared" ref="P235:P298" si="56">IF(K235="","",LEN(K235))</f>
        <v>#REF!</v>
      </c>
      <c r="Q235" t="e">
        <f t="shared" ref="Q235:Q298" si="57">IF(L235="","",LEN(L235))</f>
        <v>#REF!</v>
      </c>
      <c r="R235" t="e">
        <f t="shared" ref="R235:R298" si="58">IF(M235="","",LEN(M235))</f>
        <v>#REF!</v>
      </c>
    </row>
    <row r="236" spans="1:18" x14ac:dyDescent="0.25">
      <c r="A236" t="e">
        <f>IF((INSTRUMENT_LIST!#REF!)="","",(INSTRUMENT_LIST!#REF!))</f>
        <v>#REF!</v>
      </c>
      <c r="B236" t="e">
        <f>IF((INSTRUMENT_LIST!#REF!)="","",(INSTRUMENT_LIST!#REF!))</f>
        <v>#REF!</v>
      </c>
      <c r="C236" t="e">
        <f>IF((INSTRUMENT_LIST!#REF!)="","",(INSTRUMENT_LIST!#REF!))</f>
        <v>#REF!</v>
      </c>
      <c r="D236" t="e">
        <f>IF((INSTRUMENT_LIST!#REF!)="","",(INSTRUMENT_LIST!#REF!))</f>
        <v>#REF!</v>
      </c>
      <c r="E236" t="e">
        <f>IF((INSTRUMENT_LIST!#REF!)="","",(INSTRUMENT_LIST!#REF!))</f>
        <v>#REF!</v>
      </c>
      <c r="F236" t="e">
        <f>IF((INSTRUMENT_LIST!#REF!)="","",(INSTRUMENT_LIST!#REF!))</f>
        <v>#REF!</v>
      </c>
      <c r="J236" t="e">
        <f t="shared" si="52"/>
        <v>#REF!</v>
      </c>
      <c r="K236" t="e">
        <f t="shared" si="53"/>
        <v>#REF!</v>
      </c>
      <c r="L236" t="e">
        <f t="shared" si="54"/>
        <v>#REF!</v>
      </c>
      <c r="M236" t="e">
        <f t="shared" si="55"/>
        <v>#REF!</v>
      </c>
      <c r="P236" t="e">
        <f t="shared" si="56"/>
        <v>#REF!</v>
      </c>
      <c r="Q236" t="e">
        <f t="shared" si="57"/>
        <v>#REF!</v>
      </c>
      <c r="R236" t="e">
        <f t="shared" si="58"/>
        <v>#REF!</v>
      </c>
    </row>
    <row r="237" spans="1:18" x14ac:dyDescent="0.25">
      <c r="A237" t="e">
        <f>IF((INSTRUMENT_LIST!#REF!)="","",(INSTRUMENT_LIST!#REF!))</f>
        <v>#REF!</v>
      </c>
      <c r="B237" t="e">
        <f>IF((INSTRUMENT_LIST!#REF!)="","",(INSTRUMENT_LIST!#REF!))</f>
        <v>#REF!</v>
      </c>
      <c r="C237" t="e">
        <f>IF((INSTRUMENT_LIST!#REF!)="","",(INSTRUMENT_LIST!#REF!))</f>
        <v>#REF!</v>
      </c>
      <c r="D237" t="e">
        <f>IF((INSTRUMENT_LIST!#REF!)="","",(INSTRUMENT_LIST!#REF!))</f>
        <v>#REF!</v>
      </c>
      <c r="E237" t="e">
        <f>IF((INSTRUMENT_LIST!#REF!)="","",(INSTRUMENT_LIST!#REF!))</f>
        <v>#REF!</v>
      </c>
      <c r="F237" t="e">
        <f>IF((INSTRUMENT_LIST!#REF!)="","",(INSTRUMENT_LIST!#REF!))</f>
        <v>#REF!</v>
      </c>
      <c r="J237" t="e">
        <f t="shared" si="52"/>
        <v>#REF!</v>
      </c>
      <c r="K237" t="e">
        <f t="shared" si="53"/>
        <v>#REF!</v>
      </c>
      <c r="L237" t="e">
        <f t="shared" si="54"/>
        <v>#REF!</v>
      </c>
      <c r="M237" t="e">
        <f t="shared" si="55"/>
        <v>#REF!</v>
      </c>
      <c r="P237" t="e">
        <f t="shared" si="56"/>
        <v>#REF!</v>
      </c>
      <c r="Q237" t="e">
        <f t="shared" si="57"/>
        <v>#REF!</v>
      </c>
      <c r="R237" t="e">
        <f t="shared" si="58"/>
        <v>#REF!</v>
      </c>
    </row>
    <row r="238" spans="1:18" x14ac:dyDescent="0.25">
      <c r="A238" t="e">
        <f>IF((INSTRUMENT_LIST!#REF!)="","",(INSTRUMENT_LIST!#REF!))</f>
        <v>#REF!</v>
      </c>
      <c r="B238" t="e">
        <f>IF((INSTRUMENT_LIST!#REF!)="","",(INSTRUMENT_LIST!#REF!))</f>
        <v>#REF!</v>
      </c>
      <c r="C238" t="e">
        <f>IF((INSTRUMENT_LIST!#REF!)="","",(INSTRUMENT_LIST!#REF!))</f>
        <v>#REF!</v>
      </c>
      <c r="D238" t="e">
        <f>IF((INSTRUMENT_LIST!#REF!)="","",(INSTRUMENT_LIST!#REF!))</f>
        <v>#REF!</v>
      </c>
      <c r="E238" t="e">
        <f>IF((INSTRUMENT_LIST!#REF!)="","",(INSTRUMENT_LIST!#REF!))</f>
        <v>#REF!</v>
      </c>
      <c r="F238" t="e">
        <f>IF((INSTRUMENT_LIST!#REF!)="","",(INSTRUMENT_LIST!#REF!))</f>
        <v>#REF!</v>
      </c>
      <c r="J238" t="e">
        <f t="shared" si="52"/>
        <v>#REF!</v>
      </c>
      <c r="K238" t="e">
        <f t="shared" si="53"/>
        <v>#REF!</v>
      </c>
      <c r="L238" t="e">
        <f t="shared" si="54"/>
        <v>#REF!</v>
      </c>
      <c r="M238" t="e">
        <f t="shared" si="55"/>
        <v>#REF!</v>
      </c>
      <c r="P238" t="e">
        <f t="shared" si="56"/>
        <v>#REF!</v>
      </c>
      <c r="Q238" t="e">
        <f t="shared" si="57"/>
        <v>#REF!</v>
      </c>
      <c r="R238" t="e">
        <f t="shared" si="58"/>
        <v>#REF!</v>
      </c>
    </row>
    <row r="239" spans="1:18" x14ac:dyDescent="0.25">
      <c r="A239" t="e">
        <f>IF((INSTRUMENT_LIST!#REF!)="","",(INSTRUMENT_LIST!#REF!))</f>
        <v>#REF!</v>
      </c>
      <c r="B239" t="e">
        <f>IF((INSTRUMENT_LIST!#REF!)="","",(INSTRUMENT_LIST!#REF!))</f>
        <v>#REF!</v>
      </c>
      <c r="C239" t="e">
        <f>IF((INSTRUMENT_LIST!#REF!)="","",(INSTRUMENT_LIST!#REF!))</f>
        <v>#REF!</v>
      </c>
      <c r="D239" t="e">
        <f>IF((INSTRUMENT_LIST!#REF!)="","",(INSTRUMENT_LIST!#REF!))</f>
        <v>#REF!</v>
      </c>
      <c r="E239" t="e">
        <f>IF((INSTRUMENT_LIST!#REF!)="","",(INSTRUMENT_LIST!#REF!))</f>
        <v>#REF!</v>
      </c>
      <c r="F239" t="e">
        <f>IF((INSTRUMENT_LIST!#REF!)="","",(INSTRUMENT_LIST!#REF!))</f>
        <v>#REF!</v>
      </c>
      <c r="J239" t="e">
        <f t="shared" si="52"/>
        <v>#REF!</v>
      </c>
      <c r="K239" t="e">
        <f t="shared" si="53"/>
        <v>#REF!</v>
      </c>
      <c r="L239" t="e">
        <f t="shared" si="54"/>
        <v>#REF!</v>
      </c>
      <c r="M239" t="e">
        <f t="shared" si="55"/>
        <v>#REF!</v>
      </c>
      <c r="P239" t="e">
        <f t="shared" si="56"/>
        <v>#REF!</v>
      </c>
      <c r="Q239" t="e">
        <f t="shared" si="57"/>
        <v>#REF!</v>
      </c>
      <c r="R239" t="e">
        <f t="shared" si="58"/>
        <v>#REF!</v>
      </c>
    </row>
    <row r="240" spans="1:18" x14ac:dyDescent="0.25">
      <c r="A240" t="e">
        <f>IF((INSTRUMENT_LIST!#REF!)="","",(INSTRUMENT_LIST!#REF!))</f>
        <v>#REF!</v>
      </c>
      <c r="B240" t="e">
        <f>IF((INSTRUMENT_LIST!#REF!)="","",(INSTRUMENT_LIST!#REF!))</f>
        <v>#REF!</v>
      </c>
      <c r="C240" t="e">
        <f>IF((INSTRUMENT_LIST!#REF!)="","",(INSTRUMENT_LIST!#REF!))</f>
        <v>#REF!</v>
      </c>
      <c r="D240" t="e">
        <f>IF((INSTRUMENT_LIST!#REF!)="","",(INSTRUMENT_LIST!#REF!))</f>
        <v>#REF!</v>
      </c>
      <c r="E240" t="e">
        <f>IF((INSTRUMENT_LIST!#REF!)="","",(INSTRUMENT_LIST!#REF!))</f>
        <v>#REF!</v>
      </c>
      <c r="F240" t="e">
        <f>IF((INSTRUMENT_LIST!#REF!)="","",(INSTRUMENT_LIST!#REF!))</f>
        <v>#REF!</v>
      </c>
      <c r="J240" t="e">
        <f t="shared" si="52"/>
        <v>#REF!</v>
      </c>
      <c r="K240" t="e">
        <f t="shared" si="53"/>
        <v>#REF!</v>
      </c>
      <c r="L240" t="e">
        <f t="shared" si="54"/>
        <v>#REF!</v>
      </c>
      <c r="M240" t="e">
        <f t="shared" si="55"/>
        <v>#REF!</v>
      </c>
      <c r="P240" t="e">
        <f t="shared" si="56"/>
        <v>#REF!</v>
      </c>
      <c r="Q240" t="e">
        <f t="shared" si="57"/>
        <v>#REF!</v>
      </c>
      <c r="R240" t="e">
        <f t="shared" si="58"/>
        <v>#REF!</v>
      </c>
    </row>
    <row r="241" spans="1:18" x14ac:dyDescent="0.25">
      <c r="A241" t="e">
        <f>IF((INSTRUMENT_LIST!#REF!)="","",(INSTRUMENT_LIST!#REF!))</f>
        <v>#REF!</v>
      </c>
      <c r="B241" t="e">
        <f>IF((INSTRUMENT_LIST!#REF!)="","",(INSTRUMENT_LIST!#REF!))</f>
        <v>#REF!</v>
      </c>
      <c r="C241" t="e">
        <f>IF((INSTRUMENT_LIST!#REF!)="","",(INSTRUMENT_LIST!#REF!))</f>
        <v>#REF!</v>
      </c>
      <c r="D241" t="e">
        <f>IF((INSTRUMENT_LIST!#REF!)="","",(INSTRUMENT_LIST!#REF!))</f>
        <v>#REF!</v>
      </c>
      <c r="E241" t="e">
        <f>IF((INSTRUMENT_LIST!#REF!)="","",(INSTRUMENT_LIST!#REF!))</f>
        <v>#REF!</v>
      </c>
      <c r="F241" t="e">
        <f>IF((INSTRUMENT_LIST!#REF!)="","",(INSTRUMENT_LIST!#REF!))</f>
        <v>#REF!</v>
      </c>
      <c r="J241" t="e">
        <f t="shared" si="52"/>
        <v>#REF!</v>
      </c>
      <c r="K241" t="e">
        <f t="shared" si="53"/>
        <v>#REF!</v>
      </c>
      <c r="L241" t="e">
        <f t="shared" si="54"/>
        <v>#REF!</v>
      </c>
      <c r="M241" t="e">
        <f t="shared" si="55"/>
        <v>#REF!</v>
      </c>
      <c r="P241" t="e">
        <f t="shared" si="56"/>
        <v>#REF!</v>
      </c>
      <c r="Q241" t="e">
        <f t="shared" si="57"/>
        <v>#REF!</v>
      </c>
      <c r="R241" t="e">
        <f t="shared" si="58"/>
        <v>#REF!</v>
      </c>
    </row>
    <row r="242" spans="1:18" x14ac:dyDescent="0.25">
      <c r="A242" t="e">
        <f>IF((INSTRUMENT_LIST!#REF!)="","",(INSTRUMENT_LIST!#REF!))</f>
        <v>#REF!</v>
      </c>
      <c r="B242" t="e">
        <f>IF((INSTRUMENT_LIST!#REF!)="","",(INSTRUMENT_LIST!#REF!))</f>
        <v>#REF!</v>
      </c>
      <c r="C242" t="e">
        <f>IF((INSTRUMENT_LIST!#REF!)="","",(INSTRUMENT_LIST!#REF!))</f>
        <v>#REF!</v>
      </c>
      <c r="D242" t="e">
        <f>IF((INSTRUMENT_LIST!#REF!)="","",(INSTRUMENT_LIST!#REF!))</f>
        <v>#REF!</v>
      </c>
      <c r="E242" t="e">
        <f>IF((INSTRUMENT_LIST!#REF!)="","",(INSTRUMENT_LIST!#REF!))</f>
        <v>#REF!</v>
      </c>
      <c r="F242" t="e">
        <f>IF((INSTRUMENT_LIST!#REF!)="","",(INSTRUMENT_LIST!#REF!))</f>
        <v>#REF!</v>
      </c>
      <c r="J242" t="e">
        <f t="shared" si="52"/>
        <v>#REF!</v>
      </c>
      <c r="K242" t="e">
        <f t="shared" si="53"/>
        <v>#REF!</v>
      </c>
      <c r="L242" t="e">
        <f t="shared" si="54"/>
        <v>#REF!</v>
      </c>
      <c r="M242" t="e">
        <f t="shared" si="55"/>
        <v>#REF!</v>
      </c>
      <c r="P242" t="e">
        <f t="shared" si="56"/>
        <v>#REF!</v>
      </c>
      <c r="Q242" t="e">
        <f t="shared" si="57"/>
        <v>#REF!</v>
      </c>
      <c r="R242" t="e">
        <f t="shared" si="58"/>
        <v>#REF!</v>
      </c>
    </row>
    <row r="243" spans="1:18" x14ac:dyDescent="0.25">
      <c r="A243" t="e">
        <f>IF((INSTRUMENT_LIST!#REF!)="","",(INSTRUMENT_LIST!#REF!))</f>
        <v>#REF!</v>
      </c>
      <c r="B243" t="e">
        <f>IF((INSTRUMENT_LIST!#REF!)="","",(INSTRUMENT_LIST!#REF!))</f>
        <v>#REF!</v>
      </c>
      <c r="C243" t="e">
        <f>IF((INSTRUMENT_LIST!#REF!)="","",(INSTRUMENT_LIST!#REF!))</f>
        <v>#REF!</v>
      </c>
      <c r="D243" t="e">
        <f>IF((INSTRUMENT_LIST!#REF!)="","",(INSTRUMENT_LIST!#REF!))</f>
        <v>#REF!</v>
      </c>
      <c r="E243" t="e">
        <f>IF((INSTRUMENT_LIST!#REF!)="","",(INSTRUMENT_LIST!#REF!))</f>
        <v>#REF!</v>
      </c>
      <c r="F243" t="e">
        <f>IF((INSTRUMENT_LIST!#REF!)="","",(INSTRUMENT_LIST!#REF!))</f>
        <v>#REF!</v>
      </c>
      <c r="J243" t="e">
        <f t="shared" si="52"/>
        <v>#REF!</v>
      </c>
      <c r="K243" t="e">
        <f t="shared" si="53"/>
        <v>#REF!</v>
      </c>
      <c r="L243" t="e">
        <f t="shared" si="54"/>
        <v>#REF!</v>
      </c>
      <c r="M243" t="e">
        <f t="shared" si="55"/>
        <v>#REF!</v>
      </c>
      <c r="P243" t="e">
        <f t="shared" si="56"/>
        <v>#REF!</v>
      </c>
      <c r="Q243" t="e">
        <f t="shared" si="57"/>
        <v>#REF!</v>
      </c>
      <c r="R243" t="e">
        <f t="shared" si="58"/>
        <v>#REF!</v>
      </c>
    </row>
    <row r="244" spans="1:18" x14ac:dyDescent="0.25">
      <c r="A244" t="e">
        <f>IF((INSTRUMENT_LIST!#REF!)="","",(INSTRUMENT_LIST!#REF!))</f>
        <v>#REF!</v>
      </c>
      <c r="B244" t="e">
        <f>IF((INSTRUMENT_LIST!#REF!)="","",(INSTRUMENT_LIST!#REF!))</f>
        <v>#REF!</v>
      </c>
      <c r="C244" t="e">
        <f>IF((INSTRUMENT_LIST!#REF!)="","",(INSTRUMENT_LIST!#REF!))</f>
        <v>#REF!</v>
      </c>
      <c r="D244" t="e">
        <f>IF((INSTRUMENT_LIST!#REF!)="","",(INSTRUMENT_LIST!#REF!))</f>
        <v>#REF!</v>
      </c>
      <c r="E244" t="e">
        <f>IF((INSTRUMENT_LIST!#REF!)="","",(INSTRUMENT_LIST!#REF!))</f>
        <v>#REF!</v>
      </c>
      <c r="F244" t="e">
        <f>IF((INSTRUMENT_LIST!#REF!)="","",(INSTRUMENT_LIST!#REF!))</f>
        <v>#REF!</v>
      </c>
      <c r="J244" t="e">
        <f t="shared" si="52"/>
        <v>#REF!</v>
      </c>
      <c r="K244" t="e">
        <f t="shared" si="53"/>
        <v>#REF!</v>
      </c>
      <c r="L244" t="e">
        <f t="shared" si="54"/>
        <v>#REF!</v>
      </c>
      <c r="M244" t="e">
        <f t="shared" si="55"/>
        <v>#REF!</v>
      </c>
      <c r="P244" t="e">
        <f t="shared" si="56"/>
        <v>#REF!</v>
      </c>
      <c r="Q244" t="e">
        <f t="shared" si="57"/>
        <v>#REF!</v>
      </c>
      <c r="R244" t="e">
        <f t="shared" si="58"/>
        <v>#REF!</v>
      </c>
    </row>
    <row r="245" spans="1:18" x14ac:dyDescent="0.25">
      <c r="A245" t="e">
        <f>IF((INSTRUMENT_LIST!#REF!)="","",(INSTRUMENT_LIST!#REF!))</f>
        <v>#REF!</v>
      </c>
      <c r="B245" t="e">
        <f>IF((INSTRUMENT_LIST!#REF!)="","",(INSTRUMENT_LIST!#REF!))</f>
        <v>#REF!</v>
      </c>
      <c r="C245" t="e">
        <f>IF((INSTRUMENT_LIST!#REF!)="","",(INSTRUMENT_LIST!#REF!))</f>
        <v>#REF!</v>
      </c>
      <c r="D245" t="e">
        <f>IF((INSTRUMENT_LIST!#REF!)="","",(INSTRUMENT_LIST!#REF!))</f>
        <v>#REF!</v>
      </c>
      <c r="E245" t="e">
        <f>IF((INSTRUMENT_LIST!#REF!)="","",(INSTRUMENT_LIST!#REF!))</f>
        <v>#REF!</v>
      </c>
      <c r="F245" t="e">
        <f>IF((INSTRUMENT_LIST!#REF!)="","",(INSTRUMENT_LIST!#REF!))</f>
        <v>#REF!</v>
      </c>
      <c r="J245" t="e">
        <f t="shared" si="52"/>
        <v>#REF!</v>
      </c>
      <c r="K245" t="e">
        <f t="shared" si="53"/>
        <v>#REF!</v>
      </c>
      <c r="L245" t="e">
        <f t="shared" si="54"/>
        <v>#REF!</v>
      </c>
      <c r="M245" t="e">
        <f t="shared" si="55"/>
        <v>#REF!</v>
      </c>
      <c r="P245" t="e">
        <f t="shared" si="56"/>
        <v>#REF!</v>
      </c>
      <c r="Q245" t="e">
        <f t="shared" si="57"/>
        <v>#REF!</v>
      </c>
      <c r="R245" t="e">
        <f t="shared" si="58"/>
        <v>#REF!</v>
      </c>
    </row>
    <row r="246" spans="1:18" x14ac:dyDescent="0.25">
      <c r="A246" t="e">
        <f>IF((INSTRUMENT_LIST!#REF!)="","",(INSTRUMENT_LIST!#REF!))</f>
        <v>#REF!</v>
      </c>
      <c r="B246" t="e">
        <f>IF((INSTRUMENT_LIST!#REF!)="","",(INSTRUMENT_LIST!#REF!))</f>
        <v>#REF!</v>
      </c>
      <c r="C246" t="e">
        <f>IF((INSTRUMENT_LIST!#REF!)="","",(INSTRUMENT_LIST!#REF!))</f>
        <v>#REF!</v>
      </c>
      <c r="D246" t="e">
        <f>IF((INSTRUMENT_LIST!#REF!)="","",(INSTRUMENT_LIST!#REF!))</f>
        <v>#REF!</v>
      </c>
      <c r="E246" t="e">
        <f>IF((INSTRUMENT_LIST!#REF!)="","",(INSTRUMENT_LIST!#REF!))</f>
        <v>#REF!</v>
      </c>
      <c r="F246" t="e">
        <f>IF((INSTRUMENT_LIST!#REF!)="","",(INSTRUMENT_LIST!#REF!))</f>
        <v>#REF!</v>
      </c>
      <c r="J246" t="e">
        <f t="shared" si="52"/>
        <v>#REF!</v>
      </c>
      <c r="K246" t="e">
        <f t="shared" si="53"/>
        <v>#REF!</v>
      </c>
      <c r="L246" t="e">
        <f t="shared" si="54"/>
        <v>#REF!</v>
      </c>
      <c r="M246" t="e">
        <f t="shared" si="55"/>
        <v>#REF!</v>
      </c>
      <c r="P246" t="e">
        <f t="shared" si="56"/>
        <v>#REF!</v>
      </c>
      <c r="Q246" t="e">
        <f t="shared" si="57"/>
        <v>#REF!</v>
      </c>
      <c r="R246" t="e">
        <f t="shared" si="58"/>
        <v>#REF!</v>
      </c>
    </row>
    <row r="247" spans="1:18" x14ac:dyDescent="0.25">
      <c r="A247" t="e">
        <f>IF((INSTRUMENT_LIST!#REF!)="","",(INSTRUMENT_LIST!#REF!))</f>
        <v>#REF!</v>
      </c>
      <c r="B247" t="e">
        <f>IF((INSTRUMENT_LIST!#REF!)="","",(INSTRUMENT_LIST!#REF!))</f>
        <v>#REF!</v>
      </c>
      <c r="C247" t="e">
        <f>IF((INSTRUMENT_LIST!#REF!)="","",(INSTRUMENT_LIST!#REF!))</f>
        <v>#REF!</v>
      </c>
      <c r="D247" t="e">
        <f>IF((INSTRUMENT_LIST!#REF!)="","",(INSTRUMENT_LIST!#REF!))</f>
        <v>#REF!</v>
      </c>
      <c r="E247" t="e">
        <f>IF((INSTRUMENT_LIST!#REF!)="","",(INSTRUMENT_LIST!#REF!))</f>
        <v>#REF!</v>
      </c>
      <c r="F247" t="e">
        <f>IF((INSTRUMENT_LIST!#REF!)="","",(INSTRUMENT_LIST!#REF!))</f>
        <v>#REF!</v>
      </c>
      <c r="J247" t="e">
        <f t="shared" si="52"/>
        <v>#REF!</v>
      </c>
      <c r="K247" t="e">
        <f t="shared" si="53"/>
        <v>#REF!</v>
      </c>
      <c r="L247" t="e">
        <f t="shared" si="54"/>
        <v>#REF!</v>
      </c>
      <c r="M247" t="e">
        <f t="shared" si="55"/>
        <v>#REF!</v>
      </c>
      <c r="P247" t="e">
        <f t="shared" si="56"/>
        <v>#REF!</v>
      </c>
      <c r="Q247" t="e">
        <f t="shared" si="57"/>
        <v>#REF!</v>
      </c>
      <c r="R247" t="e">
        <f t="shared" si="58"/>
        <v>#REF!</v>
      </c>
    </row>
    <row r="248" spans="1:18" x14ac:dyDescent="0.25">
      <c r="A248" t="e">
        <f>IF((INSTRUMENT_LIST!#REF!)="","",(INSTRUMENT_LIST!#REF!))</f>
        <v>#REF!</v>
      </c>
      <c r="B248" t="e">
        <f>IF((INSTRUMENT_LIST!#REF!)="","",(INSTRUMENT_LIST!#REF!))</f>
        <v>#REF!</v>
      </c>
      <c r="C248" t="e">
        <f>IF((INSTRUMENT_LIST!#REF!)="","",(INSTRUMENT_LIST!#REF!))</f>
        <v>#REF!</v>
      </c>
      <c r="D248" t="e">
        <f>IF((INSTRUMENT_LIST!#REF!)="","",(INSTRUMENT_LIST!#REF!))</f>
        <v>#REF!</v>
      </c>
      <c r="E248" t="e">
        <f>IF((INSTRUMENT_LIST!#REF!)="","",(INSTRUMENT_LIST!#REF!))</f>
        <v>#REF!</v>
      </c>
      <c r="F248" t="e">
        <f>IF((INSTRUMENT_LIST!#REF!)="","",(INSTRUMENT_LIST!#REF!))</f>
        <v>#REF!</v>
      </c>
      <c r="J248" t="e">
        <f t="shared" si="52"/>
        <v>#REF!</v>
      </c>
      <c r="K248" t="e">
        <f t="shared" si="53"/>
        <v>#REF!</v>
      </c>
      <c r="L248" t="e">
        <f t="shared" si="54"/>
        <v>#REF!</v>
      </c>
      <c r="M248" t="e">
        <f t="shared" si="55"/>
        <v>#REF!</v>
      </c>
      <c r="P248" t="e">
        <f t="shared" si="56"/>
        <v>#REF!</v>
      </c>
      <c r="Q248" t="e">
        <f t="shared" si="57"/>
        <v>#REF!</v>
      </c>
      <c r="R248" t="e">
        <f t="shared" si="58"/>
        <v>#REF!</v>
      </c>
    </row>
    <row r="249" spans="1:18" x14ac:dyDescent="0.25">
      <c r="A249" t="e">
        <f>IF((INSTRUMENT_LIST!#REF!)="","",(INSTRUMENT_LIST!#REF!))</f>
        <v>#REF!</v>
      </c>
      <c r="B249" t="e">
        <f>IF((INSTRUMENT_LIST!#REF!)="","",(INSTRUMENT_LIST!#REF!))</f>
        <v>#REF!</v>
      </c>
      <c r="C249" t="e">
        <f>IF((INSTRUMENT_LIST!#REF!)="","",(INSTRUMENT_LIST!#REF!))</f>
        <v>#REF!</v>
      </c>
      <c r="D249" t="e">
        <f>IF((INSTRUMENT_LIST!#REF!)="","",(INSTRUMENT_LIST!#REF!))</f>
        <v>#REF!</v>
      </c>
      <c r="E249" t="e">
        <f>IF((INSTRUMENT_LIST!#REF!)="","",(INSTRUMENT_LIST!#REF!))</f>
        <v>#REF!</v>
      </c>
      <c r="F249" t="e">
        <f>IF((INSTRUMENT_LIST!#REF!)="","",(INSTRUMENT_LIST!#REF!))</f>
        <v>#REF!</v>
      </c>
      <c r="J249" t="e">
        <f t="shared" si="52"/>
        <v>#REF!</v>
      </c>
      <c r="K249" t="e">
        <f t="shared" si="53"/>
        <v>#REF!</v>
      </c>
      <c r="L249" t="e">
        <f t="shared" si="54"/>
        <v>#REF!</v>
      </c>
      <c r="M249" t="e">
        <f t="shared" si="55"/>
        <v>#REF!</v>
      </c>
      <c r="P249" t="e">
        <f t="shared" si="56"/>
        <v>#REF!</v>
      </c>
      <c r="Q249" t="e">
        <f t="shared" si="57"/>
        <v>#REF!</v>
      </c>
      <c r="R249" t="e">
        <f t="shared" si="58"/>
        <v>#REF!</v>
      </c>
    </row>
    <row r="250" spans="1:18" x14ac:dyDescent="0.25">
      <c r="A250" t="e">
        <f>IF((INSTRUMENT_LIST!#REF!)="","",(INSTRUMENT_LIST!#REF!))</f>
        <v>#REF!</v>
      </c>
      <c r="B250" t="e">
        <f>IF((INSTRUMENT_LIST!#REF!)="","",(INSTRUMENT_LIST!#REF!))</f>
        <v>#REF!</v>
      </c>
      <c r="C250" t="e">
        <f>IF((INSTRUMENT_LIST!#REF!)="","",(INSTRUMENT_LIST!#REF!))</f>
        <v>#REF!</v>
      </c>
      <c r="D250" t="e">
        <f>IF((INSTRUMENT_LIST!#REF!)="","",(INSTRUMENT_LIST!#REF!))</f>
        <v>#REF!</v>
      </c>
      <c r="E250" t="e">
        <f>IF((INSTRUMENT_LIST!#REF!)="","",(INSTRUMENT_LIST!#REF!))</f>
        <v>#REF!</v>
      </c>
      <c r="F250" t="e">
        <f>IF((INSTRUMENT_LIST!#REF!)="","",(INSTRUMENT_LIST!#REF!))</f>
        <v>#REF!</v>
      </c>
      <c r="J250" t="e">
        <f t="shared" si="52"/>
        <v>#REF!</v>
      </c>
      <c r="K250" t="e">
        <f t="shared" si="53"/>
        <v>#REF!</v>
      </c>
      <c r="L250" t="e">
        <f t="shared" si="54"/>
        <v>#REF!</v>
      </c>
      <c r="M250" t="e">
        <f t="shared" si="55"/>
        <v>#REF!</v>
      </c>
      <c r="P250" t="e">
        <f t="shared" si="56"/>
        <v>#REF!</v>
      </c>
      <c r="Q250" t="e">
        <f t="shared" si="57"/>
        <v>#REF!</v>
      </c>
      <c r="R250" t="e">
        <f t="shared" si="58"/>
        <v>#REF!</v>
      </c>
    </row>
    <row r="251" spans="1:18" x14ac:dyDescent="0.25">
      <c r="A251" t="e">
        <f>IF((INSTRUMENT_LIST!#REF!)="","",(INSTRUMENT_LIST!#REF!))</f>
        <v>#REF!</v>
      </c>
      <c r="B251" t="e">
        <f>IF((INSTRUMENT_LIST!#REF!)="","",(INSTRUMENT_LIST!#REF!))</f>
        <v>#REF!</v>
      </c>
      <c r="C251" t="e">
        <f>IF((INSTRUMENT_LIST!#REF!)="","",(INSTRUMENT_LIST!#REF!))</f>
        <v>#REF!</v>
      </c>
      <c r="D251" t="e">
        <f>IF((INSTRUMENT_LIST!#REF!)="","",(INSTRUMENT_LIST!#REF!))</f>
        <v>#REF!</v>
      </c>
      <c r="E251" t="e">
        <f>IF((INSTRUMENT_LIST!#REF!)="","",(INSTRUMENT_LIST!#REF!))</f>
        <v>#REF!</v>
      </c>
      <c r="F251" t="e">
        <f>IF((INSTRUMENT_LIST!#REF!)="","",(INSTRUMENT_LIST!#REF!))</f>
        <v>#REF!</v>
      </c>
      <c r="J251" t="e">
        <f t="shared" si="52"/>
        <v>#REF!</v>
      </c>
      <c r="K251" t="e">
        <f t="shared" si="53"/>
        <v>#REF!</v>
      </c>
      <c r="L251" t="e">
        <f t="shared" si="54"/>
        <v>#REF!</v>
      </c>
      <c r="M251" t="e">
        <f t="shared" si="55"/>
        <v>#REF!</v>
      </c>
      <c r="P251" t="e">
        <f t="shared" si="56"/>
        <v>#REF!</v>
      </c>
      <c r="Q251" t="e">
        <f t="shared" si="57"/>
        <v>#REF!</v>
      </c>
      <c r="R251" t="e">
        <f t="shared" si="58"/>
        <v>#REF!</v>
      </c>
    </row>
    <row r="252" spans="1:18" x14ac:dyDescent="0.25">
      <c r="A252" t="e">
        <f>IF((INSTRUMENT_LIST!#REF!)="","",(INSTRUMENT_LIST!#REF!))</f>
        <v>#REF!</v>
      </c>
      <c r="B252" t="e">
        <f>IF((INSTRUMENT_LIST!#REF!)="","",(INSTRUMENT_LIST!#REF!))</f>
        <v>#REF!</v>
      </c>
      <c r="C252" t="e">
        <f>IF((INSTRUMENT_LIST!#REF!)="","",(INSTRUMENT_LIST!#REF!))</f>
        <v>#REF!</v>
      </c>
      <c r="D252" t="e">
        <f>IF((INSTRUMENT_LIST!#REF!)="","",(INSTRUMENT_LIST!#REF!))</f>
        <v>#REF!</v>
      </c>
      <c r="E252" t="e">
        <f>IF((INSTRUMENT_LIST!#REF!)="","",(INSTRUMENT_LIST!#REF!))</f>
        <v>#REF!</v>
      </c>
      <c r="F252" t="e">
        <f>IF((INSTRUMENT_LIST!#REF!)="","",(INSTRUMENT_LIST!#REF!))</f>
        <v>#REF!</v>
      </c>
      <c r="J252" t="e">
        <f t="shared" si="52"/>
        <v>#REF!</v>
      </c>
      <c r="K252" t="e">
        <f t="shared" si="53"/>
        <v>#REF!</v>
      </c>
      <c r="L252" t="e">
        <f t="shared" si="54"/>
        <v>#REF!</v>
      </c>
      <c r="M252" t="e">
        <f t="shared" si="55"/>
        <v>#REF!</v>
      </c>
      <c r="P252" t="e">
        <f t="shared" si="56"/>
        <v>#REF!</v>
      </c>
      <c r="Q252" t="e">
        <f t="shared" si="57"/>
        <v>#REF!</v>
      </c>
      <c r="R252" t="e">
        <f t="shared" si="58"/>
        <v>#REF!</v>
      </c>
    </row>
    <row r="253" spans="1:18" x14ac:dyDescent="0.25">
      <c r="A253" t="e">
        <f>IF((INSTRUMENT_LIST!#REF!)="","",(INSTRUMENT_LIST!#REF!))</f>
        <v>#REF!</v>
      </c>
      <c r="B253" t="e">
        <f>IF((INSTRUMENT_LIST!#REF!)="","",(INSTRUMENT_LIST!#REF!))</f>
        <v>#REF!</v>
      </c>
      <c r="C253" t="e">
        <f>IF((INSTRUMENT_LIST!#REF!)="","",(INSTRUMENT_LIST!#REF!))</f>
        <v>#REF!</v>
      </c>
      <c r="D253" t="e">
        <f>IF((INSTRUMENT_LIST!#REF!)="","",(INSTRUMENT_LIST!#REF!))</f>
        <v>#REF!</v>
      </c>
      <c r="E253" t="e">
        <f>IF((INSTRUMENT_LIST!#REF!)="","",(INSTRUMENT_LIST!#REF!))</f>
        <v>#REF!</v>
      </c>
      <c r="F253" t="e">
        <f>IF((INSTRUMENT_LIST!#REF!)="","",(INSTRUMENT_LIST!#REF!))</f>
        <v>#REF!</v>
      </c>
      <c r="J253" t="e">
        <f t="shared" si="52"/>
        <v>#REF!</v>
      </c>
      <c r="K253" t="e">
        <f t="shared" si="53"/>
        <v>#REF!</v>
      </c>
      <c r="L253" t="e">
        <f t="shared" si="54"/>
        <v>#REF!</v>
      </c>
      <c r="M253" t="e">
        <f t="shared" si="55"/>
        <v>#REF!</v>
      </c>
      <c r="P253" t="e">
        <f t="shared" si="56"/>
        <v>#REF!</v>
      </c>
      <c r="Q253" t="e">
        <f t="shared" si="57"/>
        <v>#REF!</v>
      </c>
      <c r="R253" t="e">
        <f t="shared" si="58"/>
        <v>#REF!</v>
      </c>
    </row>
    <row r="254" spans="1:18" x14ac:dyDescent="0.25">
      <c r="A254" t="e">
        <f>IF((INSTRUMENT_LIST!#REF!)="","",(INSTRUMENT_LIST!#REF!))</f>
        <v>#REF!</v>
      </c>
      <c r="B254" t="e">
        <f>IF((INSTRUMENT_LIST!#REF!)="","",(INSTRUMENT_LIST!#REF!))</f>
        <v>#REF!</v>
      </c>
      <c r="C254" t="e">
        <f>IF((INSTRUMENT_LIST!#REF!)="","",(INSTRUMENT_LIST!#REF!))</f>
        <v>#REF!</v>
      </c>
      <c r="D254" t="e">
        <f>IF((INSTRUMENT_LIST!#REF!)="","",(INSTRUMENT_LIST!#REF!))</f>
        <v>#REF!</v>
      </c>
      <c r="E254" t="e">
        <f>IF((INSTRUMENT_LIST!#REF!)="","",(INSTRUMENT_LIST!#REF!))</f>
        <v>#REF!</v>
      </c>
      <c r="F254" t="e">
        <f>IF((INSTRUMENT_LIST!#REF!)="","",(INSTRUMENT_LIST!#REF!))</f>
        <v>#REF!</v>
      </c>
      <c r="J254" t="e">
        <f t="shared" si="52"/>
        <v>#REF!</v>
      </c>
      <c r="K254" t="e">
        <f t="shared" si="53"/>
        <v>#REF!</v>
      </c>
      <c r="L254" t="e">
        <f t="shared" si="54"/>
        <v>#REF!</v>
      </c>
      <c r="M254" t="e">
        <f t="shared" si="55"/>
        <v>#REF!</v>
      </c>
      <c r="P254" t="e">
        <f t="shared" si="56"/>
        <v>#REF!</v>
      </c>
      <c r="Q254" t="e">
        <f t="shared" si="57"/>
        <v>#REF!</v>
      </c>
      <c r="R254" t="e">
        <f t="shared" si="58"/>
        <v>#REF!</v>
      </c>
    </row>
    <row r="255" spans="1:18" x14ac:dyDescent="0.25">
      <c r="A255" t="e">
        <f>IF((INSTRUMENT_LIST!#REF!)="","",(INSTRUMENT_LIST!#REF!))</f>
        <v>#REF!</v>
      </c>
      <c r="B255" t="e">
        <f>IF((INSTRUMENT_LIST!#REF!)="","",(INSTRUMENT_LIST!#REF!))</f>
        <v>#REF!</v>
      </c>
      <c r="C255" t="e">
        <f>IF((INSTRUMENT_LIST!#REF!)="","",(INSTRUMENT_LIST!#REF!))</f>
        <v>#REF!</v>
      </c>
      <c r="D255" t="e">
        <f>IF((INSTRUMENT_LIST!#REF!)="","",(INSTRUMENT_LIST!#REF!))</f>
        <v>#REF!</v>
      </c>
      <c r="E255" t="e">
        <f>IF((INSTRUMENT_LIST!#REF!)="","",(INSTRUMENT_LIST!#REF!))</f>
        <v>#REF!</v>
      </c>
      <c r="F255" t="e">
        <f>IF((INSTRUMENT_LIST!#REF!)="","",(INSTRUMENT_LIST!#REF!))</f>
        <v>#REF!</v>
      </c>
      <c r="J255" t="e">
        <f t="shared" si="52"/>
        <v>#REF!</v>
      </c>
      <c r="K255" t="e">
        <f t="shared" si="53"/>
        <v>#REF!</v>
      </c>
      <c r="L255" t="e">
        <f t="shared" si="54"/>
        <v>#REF!</v>
      </c>
      <c r="M255" t="e">
        <f t="shared" si="55"/>
        <v>#REF!</v>
      </c>
      <c r="P255" t="e">
        <f t="shared" si="56"/>
        <v>#REF!</v>
      </c>
      <c r="Q255" t="e">
        <f t="shared" si="57"/>
        <v>#REF!</v>
      </c>
      <c r="R255" t="e">
        <f t="shared" si="58"/>
        <v>#REF!</v>
      </c>
    </row>
    <row r="256" spans="1:18" x14ac:dyDescent="0.25">
      <c r="A256" t="e">
        <f>IF((INSTRUMENT_LIST!#REF!)="","",(INSTRUMENT_LIST!#REF!))</f>
        <v>#REF!</v>
      </c>
      <c r="B256" t="e">
        <f>IF((INSTRUMENT_LIST!#REF!)="","",(INSTRUMENT_LIST!#REF!))</f>
        <v>#REF!</v>
      </c>
      <c r="C256" t="e">
        <f>IF((INSTRUMENT_LIST!#REF!)="","",(INSTRUMENT_LIST!#REF!))</f>
        <v>#REF!</v>
      </c>
      <c r="D256" t="e">
        <f>IF((INSTRUMENT_LIST!#REF!)="","",(INSTRUMENT_LIST!#REF!))</f>
        <v>#REF!</v>
      </c>
      <c r="E256" t="e">
        <f>IF((INSTRUMENT_LIST!#REF!)="","",(INSTRUMENT_LIST!#REF!))</f>
        <v>#REF!</v>
      </c>
      <c r="F256" t="e">
        <f>IF((INSTRUMENT_LIST!#REF!)="","",(INSTRUMENT_LIST!#REF!))</f>
        <v>#REF!</v>
      </c>
      <c r="J256" t="e">
        <f t="shared" si="52"/>
        <v>#REF!</v>
      </c>
      <c r="K256" t="e">
        <f t="shared" si="53"/>
        <v>#REF!</v>
      </c>
      <c r="L256" t="e">
        <f t="shared" si="54"/>
        <v>#REF!</v>
      </c>
      <c r="M256" t="e">
        <f t="shared" si="55"/>
        <v>#REF!</v>
      </c>
      <c r="P256" t="e">
        <f t="shared" si="56"/>
        <v>#REF!</v>
      </c>
      <c r="Q256" t="e">
        <f t="shared" si="57"/>
        <v>#REF!</v>
      </c>
      <c r="R256" t="e">
        <f t="shared" si="58"/>
        <v>#REF!</v>
      </c>
    </row>
    <row r="257" spans="1:18" x14ac:dyDescent="0.25">
      <c r="A257" t="e">
        <f>IF((INSTRUMENT_LIST!#REF!)="","",(INSTRUMENT_LIST!#REF!))</f>
        <v>#REF!</v>
      </c>
      <c r="B257" t="e">
        <f>IF((INSTRUMENT_LIST!#REF!)="","",(INSTRUMENT_LIST!#REF!))</f>
        <v>#REF!</v>
      </c>
      <c r="C257" t="e">
        <f>IF((INSTRUMENT_LIST!#REF!)="","",(INSTRUMENT_LIST!#REF!))</f>
        <v>#REF!</v>
      </c>
      <c r="D257" t="e">
        <f>IF((INSTRUMENT_LIST!#REF!)="","",(INSTRUMENT_LIST!#REF!))</f>
        <v>#REF!</v>
      </c>
      <c r="E257" t="e">
        <f>IF((INSTRUMENT_LIST!#REF!)="","",(INSTRUMENT_LIST!#REF!))</f>
        <v>#REF!</v>
      </c>
      <c r="F257" t="e">
        <f>IF((INSTRUMENT_LIST!#REF!)="","",(INSTRUMENT_LIST!#REF!))</f>
        <v>#REF!</v>
      </c>
      <c r="J257" t="e">
        <f t="shared" si="52"/>
        <v>#REF!</v>
      </c>
      <c r="K257" t="e">
        <f t="shared" si="53"/>
        <v>#REF!</v>
      </c>
      <c r="L257" t="e">
        <f t="shared" si="54"/>
        <v>#REF!</v>
      </c>
      <c r="M257" t="e">
        <f t="shared" si="55"/>
        <v>#REF!</v>
      </c>
      <c r="P257" t="e">
        <f t="shared" si="56"/>
        <v>#REF!</v>
      </c>
      <c r="Q257" t="e">
        <f t="shared" si="57"/>
        <v>#REF!</v>
      </c>
      <c r="R257" t="e">
        <f t="shared" si="58"/>
        <v>#REF!</v>
      </c>
    </row>
    <row r="258" spans="1:18" x14ac:dyDescent="0.25">
      <c r="A258" t="e">
        <f>IF((INSTRUMENT_LIST!#REF!)="","",(INSTRUMENT_LIST!#REF!))</f>
        <v>#REF!</v>
      </c>
      <c r="B258" t="e">
        <f>IF((INSTRUMENT_LIST!#REF!)="","",(INSTRUMENT_LIST!#REF!))</f>
        <v>#REF!</v>
      </c>
      <c r="C258" t="e">
        <f>IF((INSTRUMENT_LIST!#REF!)="","",(INSTRUMENT_LIST!#REF!))</f>
        <v>#REF!</v>
      </c>
      <c r="D258" t="e">
        <f>IF((INSTRUMENT_LIST!#REF!)="","",(INSTRUMENT_LIST!#REF!))</f>
        <v>#REF!</v>
      </c>
      <c r="E258" t="e">
        <f>IF((INSTRUMENT_LIST!#REF!)="","",(INSTRUMENT_LIST!#REF!))</f>
        <v>#REF!</v>
      </c>
      <c r="F258" t="e">
        <f>IF((INSTRUMENT_LIST!#REF!)="","",(INSTRUMENT_LIST!#REF!))</f>
        <v>#REF!</v>
      </c>
      <c r="J258" t="e">
        <f t="shared" si="52"/>
        <v>#REF!</v>
      </c>
      <c r="K258" t="e">
        <f t="shared" si="53"/>
        <v>#REF!</v>
      </c>
      <c r="L258" t="e">
        <f t="shared" si="54"/>
        <v>#REF!</v>
      </c>
      <c r="M258" t="e">
        <f t="shared" si="55"/>
        <v>#REF!</v>
      </c>
      <c r="P258" t="e">
        <f t="shared" si="56"/>
        <v>#REF!</v>
      </c>
      <c r="Q258" t="e">
        <f t="shared" si="57"/>
        <v>#REF!</v>
      </c>
      <c r="R258" t="e">
        <f t="shared" si="58"/>
        <v>#REF!</v>
      </c>
    </row>
    <row r="259" spans="1:18" x14ac:dyDescent="0.25">
      <c r="A259" t="e">
        <f>IF((INSTRUMENT_LIST!#REF!)="","",(INSTRUMENT_LIST!#REF!))</f>
        <v>#REF!</v>
      </c>
      <c r="B259" t="e">
        <f>IF((INSTRUMENT_LIST!#REF!)="","",(INSTRUMENT_LIST!#REF!))</f>
        <v>#REF!</v>
      </c>
      <c r="C259" t="e">
        <f>IF((INSTRUMENT_LIST!#REF!)="","",(INSTRUMENT_LIST!#REF!))</f>
        <v>#REF!</v>
      </c>
      <c r="D259" t="e">
        <f>IF((INSTRUMENT_LIST!#REF!)="","",(INSTRUMENT_LIST!#REF!))</f>
        <v>#REF!</v>
      </c>
      <c r="E259" t="e">
        <f>IF((INSTRUMENT_LIST!#REF!)="","",(INSTRUMENT_LIST!#REF!))</f>
        <v>#REF!</v>
      </c>
      <c r="F259" t="e">
        <f>IF((INSTRUMENT_LIST!#REF!)="","",(INSTRUMENT_LIST!#REF!))</f>
        <v>#REF!</v>
      </c>
      <c r="J259" t="e">
        <f t="shared" si="52"/>
        <v>#REF!</v>
      </c>
      <c r="K259" t="e">
        <f t="shared" si="53"/>
        <v>#REF!</v>
      </c>
      <c r="L259" t="e">
        <f t="shared" si="54"/>
        <v>#REF!</v>
      </c>
      <c r="M259" t="e">
        <f t="shared" si="55"/>
        <v>#REF!</v>
      </c>
      <c r="P259" t="e">
        <f t="shared" si="56"/>
        <v>#REF!</v>
      </c>
      <c r="Q259" t="e">
        <f t="shared" si="57"/>
        <v>#REF!</v>
      </c>
      <c r="R259" t="e">
        <f t="shared" si="58"/>
        <v>#REF!</v>
      </c>
    </row>
    <row r="260" spans="1:18" x14ac:dyDescent="0.25">
      <c r="A260" t="e">
        <f>IF((INSTRUMENT_LIST!#REF!)="","",(INSTRUMENT_LIST!#REF!))</f>
        <v>#REF!</v>
      </c>
      <c r="B260" t="e">
        <f>IF((INSTRUMENT_LIST!#REF!)="","",(INSTRUMENT_LIST!#REF!))</f>
        <v>#REF!</v>
      </c>
      <c r="C260" t="e">
        <f>IF((INSTRUMENT_LIST!#REF!)="","",(INSTRUMENT_LIST!#REF!))</f>
        <v>#REF!</v>
      </c>
      <c r="D260" t="e">
        <f>IF((INSTRUMENT_LIST!#REF!)="","",(INSTRUMENT_LIST!#REF!))</f>
        <v>#REF!</v>
      </c>
      <c r="E260" t="e">
        <f>IF((INSTRUMENT_LIST!#REF!)="","",(INSTRUMENT_LIST!#REF!))</f>
        <v>#REF!</v>
      </c>
      <c r="F260" t="e">
        <f>IF((INSTRUMENT_LIST!#REF!)="","",(INSTRUMENT_LIST!#REF!))</f>
        <v>#REF!</v>
      </c>
      <c r="J260" t="e">
        <f t="shared" si="52"/>
        <v>#REF!</v>
      </c>
      <c r="K260" t="e">
        <f t="shared" si="53"/>
        <v>#REF!</v>
      </c>
      <c r="L260" t="e">
        <f t="shared" si="54"/>
        <v>#REF!</v>
      </c>
      <c r="M260" t="e">
        <f t="shared" si="55"/>
        <v>#REF!</v>
      </c>
      <c r="P260" t="e">
        <f t="shared" si="56"/>
        <v>#REF!</v>
      </c>
      <c r="Q260" t="e">
        <f t="shared" si="57"/>
        <v>#REF!</v>
      </c>
      <c r="R260" t="e">
        <f t="shared" si="58"/>
        <v>#REF!</v>
      </c>
    </row>
    <row r="261" spans="1:18" x14ac:dyDescent="0.25">
      <c r="A261" t="e">
        <f>IF((INSTRUMENT_LIST!#REF!)="","",(INSTRUMENT_LIST!#REF!))</f>
        <v>#REF!</v>
      </c>
      <c r="B261" t="e">
        <f>IF((INSTRUMENT_LIST!#REF!)="","",(INSTRUMENT_LIST!#REF!))</f>
        <v>#REF!</v>
      </c>
      <c r="C261" t="e">
        <f>IF((INSTRUMENT_LIST!#REF!)="","",(INSTRUMENT_LIST!#REF!))</f>
        <v>#REF!</v>
      </c>
      <c r="D261" t="e">
        <f>IF((INSTRUMENT_LIST!#REF!)="","",(INSTRUMENT_LIST!#REF!))</f>
        <v>#REF!</v>
      </c>
      <c r="E261" t="e">
        <f>IF((INSTRUMENT_LIST!#REF!)="","",(INSTRUMENT_LIST!#REF!))</f>
        <v>#REF!</v>
      </c>
      <c r="F261" t="e">
        <f>IF((INSTRUMENT_LIST!#REF!)="","",(INSTRUMENT_LIST!#REF!))</f>
        <v>#REF!</v>
      </c>
      <c r="J261" t="e">
        <f t="shared" si="52"/>
        <v>#REF!</v>
      </c>
      <c r="K261" t="e">
        <f t="shared" si="53"/>
        <v>#REF!</v>
      </c>
      <c r="L261" t="e">
        <f t="shared" si="54"/>
        <v>#REF!</v>
      </c>
      <c r="M261" t="e">
        <f t="shared" si="55"/>
        <v>#REF!</v>
      </c>
      <c r="P261" t="e">
        <f t="shared" si="56"/>
        <v>#REF!</v>
      </c>
      <c r="Q261" t="e">
        <f t="shared" si="57"/>
        <v>#REF!</v>
      </c>
      <c r="R261" t="e">
        <f t="shared" si="58"/>
        <v>#REF!</v>
      </c>
    </row>
    <row r="262" spans="1:18" x14ac:dyDescent="0.25">
      <c r="A262" t="e">
        <f>IF((INSTRUMENT_LIST!#REF!)="","",(INSTRUMENT_LIST!#REF!))</f>
        <v>#REF!</v>
      </c>
      <c r="B262" t="e">
        <f>IF((INSTRUMENT_LIST!#REF!)="","",(INSTRUMENT_LIST!#REF!))</f>
        <v>#REF!</v>
      </c>
      <c r="C262" t="e">
        <f>IF((INSTRUMENT_LIST!#REF!)="","",(INSTRUMENT_LIST!#REF!))</f>
        <v>#REF!</v>
      </c>
      <c r="D262" t="e">
        <f>IF((INSTRUMENT_LIST!#REF!)="","",(INSTRUMENT_LIST!#REF!))</f>
        <v>#REF!</v>
      </c>
      <c r="E262" t="e">
        <f>IF((INSTRUMENT_LIST!#REF!)="","",(INSTRUMENT_LIST!#REF!))</f>
        <v>#REF!</v>
      </c>
      <c r="F262" t="e">
        <f>IF((INSTRUMENT_LIST!#REF!)="","",(INSTRUMENT_LIST!#REF!))</f>
        <v>#REF!</v>
      </c>
      <c r="J262" t="e">
        <f t="shared" si="52"/>
        <v>#REF!</v>
      </c>
      <c r="K262" t="e">
        <f t="shared" si="53"/>
        <v>#REF!</v>
      </c>
      <c r="L262" t="e">
        <f t="shared" si="54"/>
        <v>#REF!</v>
      </c>
      <c r="M262" t="e">
        <f t="shared" si="55"/>
        <v>#REF!</v>
      </c>
      <c r="P262" t="e">
        <f t="shared" si="56"/>
        <v>#REF!</v>
      </c>
      <c r="Q262" t="e">
        <f t="shared" si="57"/>
        <v>#REF!</v>
      </c>
      <c r="R262" t="e">
        <f t="shared" si="58"/>
        <v>#REF!</v>
      </c>
    </row>
    <row r="263" spans="1:18" x14ac:dyDescent="0.25">
      <c r="A263" t="e">
        <f>IF((INSTRUMENT_LIST!#REF!)="","",(INSTRUMENT_LIST!#REF!))</f>
        <v>#REF!</v>
      </c>
      <c r="B263" t="e">
        <f>IF((INSTRUMENT_LIST!#REF!)="","",(INSTRUMENT_LIST!#REF!))</f>
        <v>#REF!</v>
      </c>
      <c r="C263" t="e">
        <f>IF((INSTRUMENT_LIST!#REF!)="","",(INSTRUMENT_LIST!#REF!))</f>
        <v>#REF!</v>
      </c>
      <c r="D263" t="e">
        <f>IF((INSTRUMENT_LIST!#REF!)="","",(INSTRUMENT_LIST!#REF!))</f>
        <v>#REF!</v>
      </c>
      <c r="E263" t="e">
        <f>IF((INSTRUMENT_LIST!#REF!)="","",(INSTRUMENT_LIST!#REF!))</f>
        <v>#REF!</v>
      </c>
      <c r="F263" t="e">
        <f>IF((INSTRUMENT_LIST!#REF!)="","",(INSTRUMENT_LIST!#REF!))</f>
        <v>#REF!</v>
      </c>
      <c r="J263" t="e">
        <f t="shared" si="52"/>
        <v>#REF!</v>
      </c>
      <c r="K263" t="e">
        <f t="shared" si="53"/>
        <v>#REF!</v>
      </c>
      <c r="L263" t="e">
        <f t="shared" si="54"/>
        <v>#REF!</v>
      </c>
      <c r="M263" t="e">
        <f t="shared" si="55"/>
        <v>#REF!</v>
      </c>
      <c r="P263" t="e">
        <f t="shared" si="56"/>
        <v>#REF!</v>
      </c>
      <c r="Q263" t="e">
        <f t="shared" si="57"/>
        <v>#REF!</v>
      </c>
      <c r="R263" t="e">
        <f t="shared" si="58"/>
        <v>#REF!</v>
      </c>
    </row>
    <row r="264" spans="1:18" x14ac:dyDescent="0.25">
      <c r="A264" t="e">
        <f>IF((INSTRUMENT_LIST!#REF!)="","",(INSTRUMENT_LIST!#REF!))</f>
        <v>#REF!</v>
      </c>
      <c r="B264" t="e">
        <f>IF((INSTRUMENT_LIST!#REF!)="","",(INSTRUMENT_LIST!#REF!))</f>
        <v>#REF!</v>
      </c>
      <c r="C264" t="e">
        <f>IF((INSTRUMENT_LIST!#REF!)="","",(INSTRUMENT_LIST!#REF!))</f>
        <v>#REF!</v>
      </c>
      <c r="D264" t="e">
        <f>IF((INSTRUMENT_LIST!#REF!)="","",(INSTRUMENT_LIST!#REF!))</f>
        <v>#REF!</v>
      </c>
      <c r="E264" t="e">
        <f>IF((INSTRUMENT_LIST!#REF!)="","",(INSTRUMENT_LIST!#REF!))</f>
        <v>#REF!</v>
      </c>
      <c r="F264" t="e">
        <f>IF((INSTRUMENT_LIST!#REF!)="","",(INSTRUMENT_LIST!#REF!))</f>
        <v>#REF!</v>
      </c>
      <c r="J264" t="e">
        <f t="shared" si="52"/>
        <v>#REF!</v>
      </c>
      <c r="K264" t="e">
        <f t="shared" si="53"/>
        <v>#REF!</v>
      </c>
      <c r="L264" t="e">
        <f t="shared" si="54"/>
        <v>#REF!</v>
      </c>
      <c r="M264" t="e">
        <f t="shared" si="55"/>
        <v>#REF!</v>
      </c>
      <c r="P264" t="e">
        <f t="shared" si="56"/>
        <v>#REF!</v>
      </c>
      <c r="Q264" t="e">
        <f t="shared" si="57"/>
        <v>#REF!</v>
      </c>
      <c r="R264" t="e">
        <f t="shared" si="58"/>
        <v>#REF!</v>
      </c>
    </row>
    <row r="265" spans="1:18" x14ac:dyDescent="0.25">
      <c r="A265" t="e">
        <f>IF((INSTRUMENT_LIST!#REF!)="","",(INSTRUMENT_LIST!#REF!))</f>
        <v>#REF!</v>
      </c>
      <c r="B265" t="e">
        <f>IF((INSTRUMENT_LIST!#REF!)="","",(INSTRUMENT_LIST!#REF!))</f>
        <v>#REF!</v>
      </c>
      <c r="C265" t="e">
        <f>IF((INSTRUMENT_LIST!#REF!)="","",(INSTRUMENT_LIST!#REF!))</f>
        <v>#REF!</v>
      </c>
      <c r="D265" t="e">
        <f>IF((INSTRUMENT_LIST!#REF!)="","",(INSTRUMENT_LIST!#REF!))</f>
        <v>#REF!</v>
      </c>
      <c r="E265" t="e">
        <f>IF((INSTRUMENT_LIST!#REF!)="","",(INSTRUMENT_LIST!#REF!))</f>
        <v>#REF!</v>
      </c>
      <c r="F265" t="e">
        <f>IF((INSTRUMENT_LIST!#REF!)="","",(INSTRUMENT_LIST!#REF!))</f>
        <v>#REF!</v>
      </c>
      <c r="J265" t="e">
        <f t="shared" si="52"/>
        <v>#REF!</v>
      </c>
      <c r="K265" t="e">
        <f t="shared" si="53"/>
        <v>#REF!</v>
      </c>
      <c r="L265" t="e">
        <f t="shared" si="54"/>
        <v>#REF!</v>
      </c>
      <c r="M265" t="e">
        <f t="shared" si="55"/>
        <v>#REF!</v>
      </c>
      <c r="P265" t="e">
        <f t="shared" si="56"/>
        <v>#REF!</v>
      </c>
      <c r="Q265" t="e">
        <f t="shared" si="57"/>
        <v>#REF!</v>
      </c>
      <c r="R265" t="e">
        <f t="shared" si="58"/>
        <v>#REF!</v>
      </c>
    </row>
    <row r="266" spans="1:18" x14ac:dyDescent="0.25">
      <c r="A266" t="e">
        <f>IF((INSTRUMENT_LIST!#REF!)="","",(INSTRUMENT_LIST!#REF!))</f>
        <v>#REF!</v>
      </c>
      <c r="B266" t="e">
        <f>IF((INSTRUMENT_LIST!#REF!)="","",(INSTRUMENT_LIST!#REF!))</f>
        <v>#REF!</v>
      </c>
      <c r="C266" t="e">
        <f>IF((INSTRUMENT_LIST!#REF!)="","",(INSTRUMENT_LIST!#REF!))</f>
        <v>#REF!</v>
      </c>
      <c r="D266" t="e">
        <f>IF((INSTRUMENT_LIST!#REF!)="","",(INSTRUMENT_LIST!#REF!))</f>
        <v>#REF!</v>
      </c>
      <c r="E266" t="e">
        <f>IF((INSTRUMENT_LIST!#REF!)="","",(INSTRUMENT_LIST!#REF!))</f>
        <v>#REF!</v>
      </c>
      <c r="F266" t="e">
        <f>IF((INSTRUMENT_LIST!#REF!)="","",(INSTRUMENT_LIST!#REF!))</f>
        <v>#REF!</v>
      </c>
      <c r="J266" t="e">
        <f t="shared" si="52"/>
        <v>#REF!</v>
      </c>
      <c r="K266" t="e">
        <f t="shared" si="53"/>
        <v>#REF!</v>
      </c>
      <c r="L266" t="e">
        <f t="shared" si="54"/>
        <v>#REF!</v>
      </c>
      <c r="M266" t="e">
        <f t="shared" si="55"/>
        <v>#REF!</v>
      </c>
      <c r="P266" t="e">
        <f t="shared" si="56"/>
        <v>#REF!</v>
      </c>
      <c r="Q266" t="e">
        <f t="shared" si="57"/>
        <v>#REF!</v>
      </c>
      <c r="R266" t="e">
        <f t="shared" si="58"/>
        <v>#REF!</v>
      </c>
    </row>
    <row r="267" spans="1:18" x14ac:dyDescent="0.25">
      <c r="A267" t="e">
        <f>IF((INSTRUMENT_LIST!#REF!)="","",(INSTRUMENT_LIST!#REF!))</f>
        <v>#REF!</v>
      </c>
      <c r="B267" t="e">
        <f>IF((INSTRUMENT_LIST!#REF!)="","",(INSTRUMENT_LIST!#REF!))</f>
        <v>#REF!</v>
      </c>
      <c r="C267" t="e">
        <f>IF((INSTRUMENT_LIST!#REF!)="","",(INSTRUMENT_LIST!#REF!))</f>
        <v>#REF!</v>
      </c>
      <c r="D267" t="e">
        <f>IF((INSTRUMENT_LIST!#REF!)="","",(INSTRUMENT_LIST!#REF!))</f>
        <v>#REF!</v>
      </c>
      <c r="E267" t="e">
        <f>IF((INSTRUMENT_LIST!#REF!)="","",(INSTRUMENT_LIST!#REF!))</f>
        <v>#REF!</v>
      </c>
      <c r="F267" t="e">
        <f>IF((INSTRUMENT_LIST!#REF!)="","",(INSTRUMENT_LIST!#REF!))</f>
        <v>#REF!</v>
      </c>
      <c r="J267" t="e">
        <f t="shared" si="52"/>
        <v>#REF!</v>
      </c>
      <c r="K267" t="e">
        <f t="shared" si="53"/>
        <v>#REF!</v>
      </c>
      <c r="L267" t="e">
        <f t="shared" si="54"/>
        <v>#REF!</v>
      </c>
      <c r="M267" t="e">
        <f t="shared" si="55"/>
        <v>#REF!</v>
      </c>
      <c r="P267" t="e">
        <f t="shared" si="56"/>
        <v>#REF!</v>
      </c>
      <c r="Q267" t="e">
        <f t="shared" si="57"/>
        <v>#REF!</v>
      </c>
      <c r="R267" t="e">
        <f t="shared" si="58"/>
        <v>#REF!</v>
      </c>
    </row>
    <row r="268" spans="1:18" x14ac:dyDescent="0.25">
      <c r="A268" t="e">
        <f>IF((INSTRUMENT_LIST!#REF!)="","",(INSTRUMENT_LIST!#REF!))</f>
        <v>#REF!</v>
      </c>
      <c r="B268" t="e">
        <f>IF((INSTRUMENT_LIST!#REF!)="","",(INSTRUMENT_LIST!#REF!))</f>
        <v>#REF!</v>
      </c>
      <c r="C268" t="e">
        <f>IF((INSTRUMENT_LIST!#REF!)="","",(INSTRUMENT_LIST!#REF!))</f>
        <v>#REF!</v>
      </c>
      <c r="D268" t="e">
        <f>IF((INSTRUMENT_LIST!#REF!)="","",(INSTRUMENT_LIST!#REF!))</f>
        <v>#REF!</v>
      </c>
      <c r="E268" t="e">
        <f>IF((INSTRUMENT_LIST!#REF!)="","",(INSTRUMENT_LIST!#REF!))</f>
        <v>#REF!</v>
      </c>
      <c r="F268" t="e">
        <f>IF((INSTRUMENT_LIST!#REF!)="","",(INSTRUMENT_LIST!#REF!))</f>
        <v>#REF!</v>
      </c>
      <c r="J268" t="e">
        <f t="shared" si="52"/>
        <v>#REF!</v>
      </c>
      <c r="K268" t="e">
        <f t="shared" si="53"/>
        <v>#REF!</v>
      </c>
      <c r="L268" t="e">
        <f t="shared" si="54"/>
        <v>#REF!</v>
      </c>
      <c r="M268" t="e">
        <f t="shared" si="55"/>
        <v>#REF!</v>
      </c>
      <c r="P268" t="e">
        <f t="shared" si="56"/>
        <v>#REF!</v>
      </c>
      <c r="Q268" t="e">
        <f t="shared" si="57"/>
        <v>#REF!</v>
      </c>
      <c r="R268" t="e">
        <f t="shared" si="58"/>
        <v>#REF!</v>
      </c>
    </row>
    <row r="269" spans="1:18" x14ac:dyDescent="0.25">
      <c r="A269" t="e">
        <f>IF((INSTRUMENT_LIST!#REF!)="","",(INSTRUMENT_LIST!#REF!))</f>
        <v>#REF!</v>
      </c>
      <c r="B269" t="e">
        <f>IF((INSTRUMENT_LIST!#REF!)="","",(INSTRUMENT_LIST!#REF!))</f>
        <v>#REF!</v>
      </c>
      <c r="C269" t="e">
        <f>IF((INSTRUMENT_LIST!#REF!)="","",(INSTRUMENT_LIST!#REF!))</f>
        <v>#REF!</v>
      </c>
      <c r="D269" t="e">
        <f>IF((INSTRUMENT_LIST!#REF!)="","",(INSTRUMENT_LIST!#REF!))</f>
        <v>#REF!</v>
      </c>
      <c r="E269" t="e">
        <f>IF((INSTRUMENT_LIST!#REF!)="","",(INSTRUMENT_LIST!#REF!))</f>
        <v>#REF!</v>
      </c>
      <c r="F269" t="e">
        <f>IF((INSTRUMENT_LIST!#REF!)="","",(INSTRUMENT_LIST!#REF!))</f>
        <v>#REF!</v>
      </c>
      <c r="J269" t="e">
        <f t="shared" si="52"/>
        <v>#REF!</v>
      </c>
      <c r="K269" t="e">
        <f t="shared" si="53"/>
        <v>#REF!</v>
      </c>
      <c r="L269" t="e">
        <f t="shared" si="54"/>
        <v>#REF!</v>
      </c>
      <c r="M269" t="e">
        <f t="shared" si="55"/>
        <v>#REF!</v>
      </c>
      <c r="P269" t="e">
        <f t="shared" si="56"/>
        <v>#REF!</v>
      </c>
      <c r="Q269" t="e">
        <f t="shared" si="57"/>
        <v>#REF!</v>
      </c>
      <c r="R269" t="e">
        <f t="shared" si="58"/>
        <v>#REF!</v>
      </c>
    </row>
    <row r="270" spans="1:18" x14ac:dyDescent="0.25">
      <c r="A270" t="e">
        <f>IF((INSTRUMENT_LIST!#REF!)="","",(INSTRUMENT_LIST!#REF!))</f>
        <v>#REF!</v>
      </c>
      <c r="B270" t="e">
        <f>IF((INSTRUMENT_LIST!#REF!)="","",(INSTRUMENT_LIST!#REF!))</f>
        <v>#REF!</v>
      </c>
      <c r="C270" t="e">
        <f>IF((INSTRUMENT_LIST!#REF!)="","",(INSTRUMENT_LIST!#REF!))</f>
        <v>#REF!</v>
      </c>
      <c r="D270" t="e">
        <f>IF((INSTRUMENT_LIST!#REF!)="","",(INSTRUMENT_LIST!#REF!))</f>
        <v>#REF!</v>
      </c>
      <c r="E270" t="e">
        <f>IF((INSTRUMENT_LIST!#REF!)="","",(INSTRUMENT_LIST!#REF!))</f>
        <v>#REF!</v>
      </c>
      <c r="F270" t="e">
        <f>IF((INSTRUMENT_LIST!#REF!)="","",(INSTRUMENT_LIST!#REF!))</f>
        <v>#REF!</v>
      </c>
      <c r="J270" t="e">
        <f t="shared" si="52"/>
        <v>#REF!</v>
      </c>
      <c r="K270" t="e">
        <f t="shared" si="53"/>
        <v>#REF!</v>
      </c>
      <c r="L270" t="e">
        <f t="shared" si="54"/>
        <v>#REF!</v>
      </c>
      <c r="M270" t="e">
        <f t="shared" si="55"/>
        <v>#REF!</v>
      </c>
      <c r="P270" t="e">
        <f t="shared" si="56"/>
        <v>#REF!</v>
      </c>
      <c r="Q270" t="e">
        <f t="shared" si="57"/>
        <v>#REF!</v>
      </c>
      <c r="R270" t="e">
        <f t="shared" si="58"/>
        <v>#REF!</v>
      </c>
    </row>
    <row r="271" spans="1:18" x14ac:dyDescent="0.25">
      <c r="A271" t="e">
        <f>IF((INSTRUMENT_LIST!#REF!)="","",(INSTRUMENT_LIST!#REF!))</f>
        <v>#REF!</v>
      </c>
      <c r="B271" t="e">
        <f>IF((INSTRUMENT_LIST!#REF!)="","",(INSTRUMENT_LIST!#REF!))</f>
        <v>#REF!</v>
      </c>
      <c r="C271" t="e">
        <f>IF((INSTRUMENT_LIST!#REF!)="","",(INSTRUMENT_LIST!#REF!))</f>
        <v>#REF!</v>
      </c>
      <c r="D271" t="e">
        <f>IF((INSTRUMENT_LIST!#REF!)="","",(INSTRUMENT_LIST!#REF!))</f>
        <v>#REF!</v>
      </c>
      <c r="E271" t="e">
        <f>IF((INSTRUMENT_LIST!#REF!)="","",(INSTRUMENT_LIST!#REF!))</f>
        <v>#REF!</v>
      </c>
      <c r="F271" t="e">
        <f>IF((INSTRUMENT_LIST!#REF!)="","",(INSTRUMENT_LIST!#REF!))</f>
        <v>#REF!</v>
      </c>
      <c r="J271" t="e">
        <f t="shared" si="52"/>
        <v>#REF!</v>
      </c>
      <c r="K271" t="e">
        <f t="shared" si="53"/>
        <v>#REF!</v>
      </c>
      <c r="L271" t="e">
        <f t="shared" si="54"/>
        <v>#REF!</v>
      </c>
      <c r="M271" t="e">
        <f t="shared" si="55"/>
        <v>#REF!</v>
      </c>
      <c r="P271" t="e">
        <f t="shared" si="56"/>
        <v>#REF!</v>
      </c>
      <c r="Q271" t="e">
        <f t="shared" si="57"/>
        <v>#REF!</v>
      </c>
      <c r="R271" t="e">
        <f t="shared" si="58"/>
        <v>#REF!</v>
      </c>
    </row>
    <row r="272" spans="1:18" x14ac:dyDescent="0.25">
      <c r="A272" t="e">
        <f>IF((INSTRUMENT_LIST!#REF!)="","",(INSTRUMENT_LIST!#REF!))</f>
        <v>#REF!</v>
      </c>
      <c r="B272" t="e">
        <f>IF((INSTRUMENT_LIST!#REF!)="","",(INSTRUMENT_LIST!#REF!))</f>
        <v>#REF!</v>
      </c>
      <c r="C272" t="e">
        <f>IF((INSTRUMENT_LIST!#REF!)="","",(INSTRUMENT_LIST!#REF!))</f>
        <v>#REF!</v>
      </c>
      <c r="D272" t="e">
        <f>IF((INSTRUMENT_LIST!#REF!)="","",(INSTRUMENT_LIST!#REF!))</f>
        <v>#REF!</v>
      </c>
      <c r="E272" t="e">
        <f>IF((INSTRUMENT_LIST!#REF!)="","",(INSTRUMENT_LIST!#REF!))</f>
        <v>#REF!</v>
      </c>
      <c r="F272" t="e">
        <f>IF((INSTRUMENT_LIST!#REF!)="","",(INSTRUMENT_LIST!#REF!))</f>
        <v>#REF!</v>
      </c>
      <c r="J272" t="e">
        <f t="shared" si="52"/>
        <v>#REF!</v>
      </c>
      <c r="K272" t="e">
        <f t="shared" si="53"/>
        <v>#REF!</v>
      </c>
      <c r="L272" t="e">
        <f t="shared" si="54"/>
        <v>#REF!</v>
      </c>
      <c r="M272" t="e">
        <f t="shared" si="55"/>
        <v>#REF!</v>
      </c>
      <c r="P272" t="e">
        <f t="shared" si="56"/>
        <v>#REF!</v>
      </c>
      <c r="Q272" t="e">
        <f t="shared" si="57"/>
        <v>#REF!</v>
      </c>
      <c r="R272" t="e">
        <f t="shared" si="58"/>
        <v>#REF!</v>
      </c>
    </row>
    <row r="273" spans="1:18" x14ac:dyDescent="0.25">
      <c r="A273" t="e">
        <f>IF((INSTRUMENT_LIST!#REF!)="","",(INSTRUMENT_LIST!#REF!))</f>
        <v>#REF!</v>
      </c>
      <c r="B273" t="e">
        <f>IF((INSTRUMENT_LIST!#REF!)="","",(INSTRUMENT_LIST!#REF!))</f>
        <v>#REF!</v>
      </c>
      <c r="C273" t="e">
        <f>IF((INSTRUMENT_LIST!#REF!)="","",(INSTRUMENT_LIST!#REF!))</f>
        <v>#REF!</v>
      </c>
      <c r="D273" t="e">
        <f>IF((INSTRUMENT_LIST!#REF!)="","",(INSTRUMENT_LIST!#REF!))</f>
        <v>#REF!</v>
      </c>
      <c r="E273" t="e">
        <f>IF((INSTRUMENT_LIST!#REF!)="","",(INSTRUMENT_LIST!#REF!))</f>
        <v>#REF!</v>
      </c>
      <c r="F273" t="e">
        <f>IF((INSTRUMENT_LIST!#REF!)="","",(INSTRUMENT_LIST!#REF!))</f>
        <v>#REF!</v>
      </c>
      <c r="J273" t="e">
        <f t="shared" si="52"/>
        <v>#REF!</v>
      </c>
      <c r="K273" t="e">
        <f t="shared" si="53"/>
        <v>#REF!</v>
      </c>
      <c r="L273" t="e">
        <f t="shared" si="54"/>
        <v>#REF!</v>
      </c>
      <c r="M273" t="e">
        <f t="shared" si="55"/>
        <v>#REF!</v>
      </c>
      <c r="P273" t="e">
        <f t="shared" si="56"/>
        <v>#REF!</v>
      </c>
      <c r="Q273" t="e">
        <f t="shared" si="57"/>
        <v>#REF!</v>
      </c>
      <c r="R273" t="e">
        <f t="shared" si="58"/>
        <v>#REF!</v>
      </c>
    </row>
    <row r="274" spans="1:18" x14ac:dyDescent="0.25">
      <c r="A274" t="e">
        <f>IF((INSTRUMENT_LIST!#REF!)="","",(INSTRUMENT_LIST!#REF!))</f>
        <v>#REF!</v>
      </c>
      <c r="B274" t="e">
        <f>IF((INSTRUMENT_LIST!#REF!)="","",(INSTRUMENT_LIST!#REF!))</f>
        <v>#REF!</v>
      </c>
      <c r="C274" t="e">
        <f>IF((INSTRUMENT_LIST!#REF!)="","",(INSTRUMENT_LIST!#REF!))</f>
        <v>#REF!</v>
      </c>
      <c r="D274" t="e">
        <f>IF((INSTRUMENT_LIST!#REF!)="","",(INSTRUMENT_LIST!#REF!))</f>
        <v>#REF!</v>
      </c>
      <c r="E274" t="e">
        <f>IF((INSTRUMENT_LIST!#REF!)="","",(INSTRUMENT_LIST!#REF!))</f>
        <v>#REF!</v>
      </c>
      <c r="F274" t="e">
        <f>IF((INSTRUMENT_LIST!#REF!)="","",(INSTRUMENT_LIST!#REF!))</f>
        <v>#REF!</v>
      </c>
      <c r="J274" t="e">
        <f t="shared" si="52"/>
        <v>#REF!</v>
      </c>
      <c r="K274" t="e">
        <f t="shared" si="53"/>
        <v>#REF!</v>
      </c>
      <c r="L274" t="e">
        <f t="shared" si="54"/>
        <v>#REF!</v>
      </c>
      <c r="M274" t="e">
        <f t="shared" si="55"/>
        <v>#REF!</v>
      </c>
      <c r="P274" t="e">
        <f t="shared" si="56"/>
        <v>#REF!</v>
      </c>
      <c r="Q274" t="e">
        <f t="shared" si="57"/>
        <v>#REF!</v>
      </c>
      <c r="R274" t="e">
        <f t="shared" si="58"/>
        <v>#REF!</v>
      </c>
    </row>
    <row r="275" spans="1:18" x14ac:dyDescent="0.25">
      <c r="A275" t="e">
        <f>IF((INSTRUMENT_LIST!#REF!)="","",(INSTRUMENT_LIST!#REF!))</f>
        <v>#REF!</v>
      </c>
      <c r="B275" t="e">
        <f>IF((INSTRUMENT_LIST!#REF!)="","",(INSTRUMENT_LIST!#REF!))</f>
        <v>#REF!</v>
      </c>
      <c r="C275" t="e">
        <f>IF((INSTRUMENT_LIST!#REF!)="","",(INSTRUMENT_LIST!#REF!))</f>
        <v>#REF!</v>
      </c>
      <c r="D275" t="e">
        <f>IF((INSTRUMENT_LIST!#REF!)="","",(INSTRUMENT_LIST!#REF!))</f>
        <v>#REF!</v>
      </c>
      <c r="E275" t="e">
        <f>IF((INSTRUMENT_LIST!#REF!)="","",(INSTRUMENT_LIST!#REF!))</f>
        <v>#REF!</v>
      </c>
      <c r="F275" t="e">
        <f>IF((INSTRUMENT_LIST!#REF!)="","",(INSTRUMENT_LIST!#REF!))</f>
        <v>#REF!</v>
      </c>
      <c r="J275" t="e">
        <f t="shared" si="52"/>
        <v>#REF!</v>
      </c>
      <c r="K275" t="e">
        <f t="shared" si="53"/>
        <v>#REF!</v>
      </c>
      <c r="L275" t="e">
        <f t="shared" si="54"/>
        <v>#REF!</v>
      </c>
      <c r="M275" t="e">
        <f t="shared" si="55"/>
        <v>#REF!</v>
      </c>
      <c r="P275" t="e">
        <f t="shared" si="56"/>
        <v>#REF!</v>
      </c>
      <c r="Q275" t="e">
        <f t="shared" si="57"/>
        <v>#REF!</v>
      </c>
      <c r="R275" t="e">
        <f t="shared" si="58"/>
        <v>#REF!</v>
      </c>
    </row>
    <row r="276" spans="1:18" x14ac:dyDescent="0.25">
      <c r="A276" t="e">
        <f>IF((INSTRUMENT_LIST!#REF!)="","",(INSTRUMENT_LIST!#REF!))</f>
        <v>#REF!</v>
      </c>
      <c r="B276" t="e">
        <f>IF((INSTRUMENT_LIST!#REF!)="","",(INSTRUMENT_LIST!#REF!))</f>
        <v>#REF!</v>
      </c>
      <c r="C276" t="e">
        <f>IF((INSTRUMENT_LIST!#REF!)="","",(INSTRUMENT_LIST!#REF!))</f>
        <v>#REF!</v>
      </c>
      <c r="D276" t="e">
        <f>IF((INSTRUMENT_LIST!#REF!)="","",(INSTRUMENT_LIST!#REF!))</f>
        <v>#REF!</v>
      </c>
      <c r="E276" t="e">
        <f>IF((INSTRUMENT_LIST!#REF!)="","",(INSTRUMENT_LIST!#REF!))</f>
        <v>#REF!</v>
      </c>
      <c r="F276" t="e">
        <f>IF((INSTRUMENT_LIST!#REF!)="","",(INSTRUMENT_LIST!#REF!))</f>
        <v>#REF!</v>
      </c>
      <c r="J276" t="e">
        <f t="shared" si="52"/>
        <v>#REF!</v>
      </c>
      <c r="K276" t="e">
        <f t="shared" si="53"/>
        <v>#REF!</v>
      </c>
      <c r="L276" t="e">
        <f t="shared" si="54"/>
        <v>#REF!</v>
      </c>
      <c r="M276" t="e">
        <f t="shared" si="55"/>
        <v>#REF!</v>
      </c>
      <c r="P276" t="e">
        <f t="shared" si="56"/>
        <v>#REF!</v>
      </c>
      <c r="Q276" t="e">
        <f t="shared" si="57"/>
        <v>#REF!</v>
      </c>
      <c r="R276" t="e">
        <f t="shared" si="58"/>
        <v>#REF!</v>
      </c>
    </row>
    <row r="277" spans="1:18" x14ac:dyDescent="0.25">
      <c r="A277" t="str">
        <f>IF((INSTRUMENT_LIST!L717)="","",(INSTRUMENT_LIST!L717))</f>
        <v/>
      </c>
      <c r="B277" t="str">
        <f>IF((INSTRUMENT_LIST!N717)="","",(INSTRUMENT_LIST!N717))</f>
        <v/>
      </c>
      <c r="C277" t="str">
        <f>IF((INSTRUMENT_LIST!O717)="","",(INSTRUMENT_LIST!O717))</f>
        <v/>
      </c>
      <c r="D277" t="str">
        <f>IF((INSTRUMENT_LIST!P717)="","",(INSTRUMENT_LIST!P717))</f>
        <v/>
      </c>
      <c r="E277" t="str">
        <f>IF((INSTRUMENT_LIST!Q717)="","",(INSTRUMENT_LIST!Q717))</f>
        <v/>
      </c>
      <c r="F277" t="str">
        <f>IF((INSTRUMENT_LIST!R717)="","",(INSTRUMENT_LIST!R717))</f>
        <v/>
      </c>
      <c r="J277" t="str">
        <f t="shared" si="52"/>
        <v/>
      </c>
      <c r="K277" t="str">
        <f t="shared" si="53"/>
        <v/>
      </c>
      <c r="L277" t="str">
        <f t="shared" si="54"/>
        <v/>
      </c>
      <c r="M277" t="str">
        <f t="shared" si="55"/>
        <v/>
      </c>
      <c r="P277" t="str">
        <f t="shared" si="56"/>
        <v/>
      </c>
      <c r="Q277" t="str">
        <f t="shared" si="57"/>
        <v/>
      </c>
      <c r="R277" t="str">
        <f t="shared" si="58"/>
        <v/>
      </c>
    </row>
    <row r="278" spans="1:18" x14ac:dyDescent="0.25">
      <c r="A278" t="str">
        <f>IF((INSTRUMENT_LIST!L718)="","",(INSTRUMENT_LIST!L718))</f>
        <v/>
      </c>
      <c r="B278" t="str">
        <f>IF((INSTRUMENT_LIST!N718)="","",(INSTRUMENT_LIST!N718))</f>
        <v/>
      </c>
      <c r="C278" t="str">
        <f>IF((INSTRUMENT_LIST!O718)="","",(INSTRUMENT_LIST!O718))</f>
        <v/>
      </c>
      <c r="D278" t="str">
        <f>IF((INSTRUMENT_LIST!P718)="","",(INSTRUMENT_LIST!P718))</f>
        <v/>
      </c>
      <c r="E278" t="str">
        <f>IF((INSTRUMENT_LIST!Q718)="","",(INSTRUMENT_LIST!Q718))</f>
        <v/>
      </c>
      <c r="F278" t="str">
        <f>IF((INSTRUMENT_LIST!R718)="","",(INSTRUMENT_LIST!R718))</f>
        <v/>
      </c>
      <c r="J278" t="str">
        <f t="shared" si="52"/>
        <v/>
      </c>
      <c r="K278" t="str">
        <f t="shared" si="53"/>
        <v/>
      </c>
      <c r="L278" t="str">
        <f t="shared" si="54"/>
        <v/>
      </c>
      <c r="M278" t="str">
        <f t="shared" si="55"/>
        <v/>
      </c>
      <c r="P278" t="str">
        <f t="shared" si="56"/>
        <v/>
      </c>
      <c r="Q278" t="str">
        <f t="shared" si="57"/>
        <v/>
      </c>
      <c r="R278" t="str">
        <f t="shared" si="58"/>
        <v/>
      </c>
    </row>
    <row r="279" spans="1:18" x14ac:dyDescent="0.25">
      <c r="A279" t="str">
        <f>IF((INSTRUMENT_LIST!L719)="","",(INSTRUMENT_LIST!L719))</f>
        <v/>
      </c>
      <c r="B279" t="str">
        <f>IF((INSTRUMENT_LIST!N719)="","",(INSTRUMENT_LIST!N719))</f>
        <v/>
      </c>
      <c r="C279" t="str">
        <f>IF((INSTRUMENT_LIST!O719)="","",(INSTRUMENT_LIST!O719))</f>
        <v/>
      </c>
      <c r="D279" t="str">
        <f>IF((INSTRUMENT_LIST!P719)="","",(INSTRUMENT_LIST!P719))</f>
        <v/>
      </c>
      <c r="E279" t="str">
        <f>IF((INSTRUMENT_LIST!Q719)="","",(INSTRUMENT_LIST!Q719))</f>
        <v/>
      </c>
      <c r="F279" t="str">
        <f>IF((INSTRUMENT_LIST!R719)="","",(INSTRUMENT_LIST!R719))</f>
        <v/>
      </c>
      <c r="J279" t="str">
        <f t="shared" si="52"/>
        <v/>
      </c>
      <c r="K279" t="str">
        <f t="shared" si="53"/>
        <v/>
      </c>
      <c r="L279" t="str">
        <f t="shared" si="54"/>
        <v/>
      </c>
      <c r="M279" t="str">
        <f t="shared" si="55"/>
        <v/>
      </c>
      <c r="P279" t="str">
        <f t="shared" si="56"/>
        <v/>
      </c>
      <c r="Q279" t="str">
        <f t="shared" si="57"/>
        <v/>
      </c>
      <c r="R279" t="str">
        <f t="shared" si="58"/>
        <v/>
      </c>
    </row>
    <row r="280" spans="1:18" x14ac:dyDescent="0.25">
      <c r="A280" t="str">
        <f>IF((INSTRUMENT_LIST!L720)="","",(INSTRUMENT_LIST!L720))</f>
        <v/>
      </c>
      <c r="B280" t="str">
        <f>IF((INSTRUMENT_LIST!N720)="","",(INSTRUMENT_LIST!N720))</f>
        <v/>
      </c>
      <c r="C280" t="str">
        <f>IF((INSTRUMENT_LIST!O720)="","",(INSTRUMENT_LIST!O720))</f>
        <v/>
      </c>
      <c r="D280" t="str">
        <f>IF((INSTRUMENT_LIST!P720)="","",(INSTRUMENT_LIST!P720))</f>
        <v/>
      </c>
      <c r="E280" t="str">
        <f>IF((INSTRUMENT_LIST!Q720)="","",(INSTRUMENT_LIST!Q720))</f>
        <v/>
      </c>
      <c r="F280" t="str">
        <f>IF((INSTRUMENT_LIST!R720)="","",(INSTRUMENT_LIST!R720))</f>
        <v/>
      </c>
      <c r="J280" t="str">
        <f t="shared" si="52"/>
        <v/>
      </c>
      <c r="K280" t="str">
        <f t="shared" si="53"/>
        <v/>
      </c>
      <c r="L280" t="str">
        <f t="shared" si="54"/>
        <v/>
      </c>
      <c r="M280" t="str">
        <f t="shared" si="55"/>
        <v/>
      </c>
      <c r="P280" t="str">
        <f t="shared" si="56"/>
        <v/>
      </c>
      <c r="Q280" t="str">
        <f t="shared" si="57"/>
        <v/>
      </c>
      <c r="R280" t="str">
        <f t="shared" si="58"/>
        <v/>
      </c>
    </row>
    <row r="281" spans="1:18" x14ac:dyDescent="0.25">
      <c r="A281" t="str">
        <f>IF((INSTRUMENT_LIST!L721)="","",(INSTRUMENT_LIST!L721))</f>
        <v/>
      </c>
      <c r="B281" t="str">
        <f>IF((INSTRUMENT_LIST!N721)="","",(INSTRUMENT_LIST!N721))</f>
        <v/>
      </c>
      <c r="C281" t="str">
        <f>IF((INSTRUMENT_LIST!O721)="","",(INSTRUMENT_LIST!O721))</f>
        <v/>
      </c>
      <c r="D281" t="str">
        <f>IF((INSTRUMENT_LIST!P721)="","",(INSTRUMENT_LIST!P721))</f>
        <v/>
      </c>
      <c r="E281" t="str">
        <f>IF((INSTRUMENT_LIST!Q721)="","",(INSTRUMENT_LIST!Q721))</f>
        <v/>
      </c>
      <c r="F281" t="str">
        <f>IF((INSTRUMENT_LIST!R721)="","",(INSTRUMENT_LIST!R721))</f>
        <v/>
      </c>
      <c r="J281" t="str">
        <f t="shared" si="52"/>
        <v/>
      </c>
      <c r="K281" t="str">
        <f t="shared" si="53"/>
        <v/>
      </c>
      <c r="L281" t="str">
        <f t="shared" si="54"/>
        <v/>
      </c>
      <c r="M281" t="str">
        <f t="shared" si="55"/>
        <v/>
      </c>
      <c r="P281" t="str">
        <f t="shared" si="56"/>
        <v/>
      </c>
      <c r="Q281" t="str">
        <f t="shared" si="57"/>
        <v/>
      </c>
      <c r="R281" t="str">
        <f t="shared" si="58"/>
        <v/>
      </c>
    </row>
    <row r="282" spans="1:18" x14ac:dyDescent="0.25">
      <c r="A282" t="str">
        <f>IF((INSTRUMENT_LIST!L722)="","",(INSTRUMENT_LIST!L722))</f>
        <v/>
      </c>
      <c r="B282" t="str">
        <f>IF((INSTRUMENT_LIST!N722)="","",(INSTRUMENT_LIST!N722))</f>
        <v/>
      </c>
      <c r="C282" t="str">
        <f>IF((INSTRUMENT_LIST!O722)="","",(INSTRUMENT_LIST!O722))</f>
        <v/>
      </c>
      <c r="D282" t="str">
        <f>IF((INSTRUMENT_LIST!P722)="","",(INSTRUMENT_LIST!P722))</f>
        <v/>
      </c>
      <c r="E282" t="str">
        <f>IF((INSTRUMENT_LIST!Q722)="","",(INSTRUMENT_LIST!Q722))</f>
        <v/>
      </c>
      <c r="F282" t="str">
        <f>IF((INSTRUMENT_LIST!R722)="","",(INSTRUMENT_LIST!R722))</f>
        <v/>
      </c>
      <c r="J282" t="str">
        <f t="shared" si="52"/>
        <v/>
      </c>
      <c r="K282" t="str">
        <f t="shared" si="53"/>
        <v/>
      </c>
      <c r="L282" t="str">
        <f t="shared" si="54"/>
        <v/>
      </c>
      <c r="M282" t="str">
        <f t="shared" si="55"/>
        <v/>
      </c>
      <c r="P282" t="str">
        <f t="shared" si="56"/>
        <v/>
      </c>
      <c r="Q282" t="str">
        <f t="shared" si="57"/>
        <v/>
      </c>
      <c r="R282" t="str">
        <f t="shared" si="58"/>
        <v/>
      </c>
    </row>
    <row r="283" spans="1:18" x14ac:dyDescent="0.25">
      <c r="A283" t="str">
        <f>IF((INSTRUMENT_LIST!L723)="","",(INSTRUMENT_LIST!L723))</f>
        <v/>
      </c>
      <c r="B283" t="str">
        <f>IF((INSTRUMENT_LIST!N723)="","",(INSTRUMENT_LIST!N723))</f>
        <v/>
      </c>
      <c r="C283" t="str">
        <f>IF((INSTRUMENT_LIST!O723)="","",(INSTRUMENT_LIST!O723))</f>
        <v/>
      </c>
      <c r="D283" t="str">
        <f>IF((INSTRUMENT_LIST!P723)="","",(INSTRUMENT_LIST!P723))</f>
        <v/>
      </c>
      <c r="E283" t="str">
        <f>IF((INSTRUMENT_LIST!Q723)="","",(INSTRUMENT_LIST!Q723))</f>
        <v/>
      </c>
      <c r="F283" t="str">
        <f>IF((INSTRUMENT_LIST!R723)="","",(INSTRUMENT_LIST!R723))</f>
        <v/>
      </c>
      <c r="J283" t="str">
        <f t="shared" si="52"/>
        <v/>
      </c>
      <c r="K283" t="str">
        <f t="shared" si="53"/>
        <v/>
      </c>
      <c r="L283" t="str">
        <f t="shared" si="54"/>
        <v/>
      </c>
      <c r="M283" t="str">
        <f t="shared" si="55"/>
        <v/>
      </c>
      <c r="P283" t="str">
        <f t="shared" si="56"/>
        <v/>
      </c>
      <c r="Q283" t="str">
        <f t="shared" si="57"/>
        <v/>
      </c>
      <c r="R283" t="str">
        <f t="shared" si="58"/>
        <v/>
      </c>
    </row>
    <row r="284" spans="1:18" x14ac:dyDescent="0.25">
      <c r="A284" t="str">
        <f>IF((INSTRUMENT_LIST!L724)="","",(INSTRUMENT_LIST!L724))</f>
        <v/>
      </c>
      <c r="B284" t="str">
        <f>IF((INSTRUMENT_LIST!N724)="","",(INSTRUMENT_LIST!N724))</f>
        <v/>
      </c>
      <c r="C284" t="str">
        <f>IF((INSTRUMENT_LIST!O724)="","",(INSTRUMENT_LIST!O724))</f>
        <v/>
      </c>
      <c r="D284" t="str">
        <f>IF((INSTRUMENT_LIST!P724)="","",(INSTRUMENT_LIST!P724))</f>
        <v/>
      </c>
      <c r="E284" t="str">
        <f>IF((INSTRUMENT_LIST!Q724)="","",(INSTRUMENT_LIST!Q724))</f>
        <v/>
      </c>
      <c r="F284" t="str">
        <f>IF((INSTRUMENT_LIST!R724)="","",(INSTRUMENT_LIST!R724))</f>
        <v/>
      </c>
      <c r="J284" t="str">
        <f t="shared" si="52"/>
        <v/>
      </c>
      <c r="K284" t="str">
        <f t="shared" si="53"/>
        <v/>
      </c>
      <c r="L284" t="str">
        <f t="shared" si="54"/>
        <v/>
      </c>
      <c r="M284" t="str">
        <f t="shared" si="55"/>
        <v/>
      </c>
      <c r="P284" t="str">
        <f t="shared" si="56"/>
        <v/>
      </c>
      <c r="Q284" t="str">
        <f t="shared" si="57"/>
        <v/>
      </c>
      <c r="R284" t="str">
        <f t="shared" si="58"/>
        <v/>
      </c>
    </row>
    <row r="285" spans="1:18" x14ac:dyDescent="0.25">
      <c r="A285" t="str">
        <f>IF((INSTRUMENT_LIST!L725)="","",(INSTRUMENT_LIST!L725))</f>
        <v/>
      </c>
      <c r="B285" t="str">
        <f>IF((INSTRUMENT_LIST!N725)="","",(INSTRUMENT_LIST!N725))</f>
        <v/>
      </c>
      <c r="C285" t="str">
        <f>IF((INSTRUMENT_LIST!O725)="","",(INSTRUMENT_LIST!O725))</f>
        <v/>
      </c>
      <c r="D285" t="str">
        <f>IF((INSTRUMENT_LIST!P725)="","",(INSTRUMENT_LIST!P725))</f>
        <v/>
      </c>
      <c r="E285" t="str">
        <f>IF((INSTRUMENT_LIST!Q725)="","",(INSTRUMENT_LIST!Q725))</f>
        <v/>
      </c>
      <c r="F285" t="str">
        <f>IF((INSTRUMENT_LIST!R725)="","",(INSTRUMENT_LIST!R725))</f>
        <v/>
      </c>
      <c r="J285" t="str">
        <f t="shared" si="52"/>
        <v/>
      </c>
      <c r="K285" t="str">
        <f t="shared" si="53"/>
        <v/>
      </c>
      <c r="L285" t="str">
        <f t="shared" si="54"/>
        <v/>
      </c>
      <c r="M285" t="str">
        <f t="shared" si="55"/>
        <v/>
      </c>
      <c r="P285" t="str">
        <f t="shared" si="56"/>
        <v/>
      </c>
      <c r="Q285" t="str">
        <f t="shared" si="57"/>
        <v/>
      </c>
      <c r="R285" t="str">
        <f t="shared" si="58"/>
        <v/>
      </c>
    </row>
    <row r="286" spans="1:18" x14ac:dyDescent="0.25">
      <c r="A286" t="str">
        <f>IF((INSTRUMENT_LIST!L726)="","",(INSTRUMENT_LIST!L726))</f>
        <v/>
      </c>
      <c r="B286" t="str">
        <f>IF((INSTRUMENT_LIST!N726)="","",(INSTRUMENT_LIST!N726))</f>
        <v/>
      </c>
      <c r="C286" t="str">
        <f>IF((INSTRUMENT_LIST!O726)="","",(INSTRUMENT_LIST!O726))</f>
        <v/>
      </c>
      <c r="D286" t="str">
        <f>IF((INSTRUMENT_LIST!P726)="","",(INSTRUMENT_LIST!P726))</f>
        <v/>
      </c>
      <c r="E286" t="str">
        <f>IF((INSTRUMENT_LIST!Q726)="","",(INSTRUMENT_LIST!Q726))</f>
        <v/>
      </c>
      <c r="F286" t="str">
        <f>IF((INSTRUMENT_LIST!R726)="","",(INSTRUMENT_LIST!R726))</f>
        <v/>
      </c>
      <c r="J286" t="str">
        <f t="shared" si="52"/>
        <v/>
      </c>
      <c r="K286" t="str">
        <f t="shared" si="53"/>
        <v/>
      </c>
      <c r="L286" t="str">
        <f t="shared" si="54"/>
        <v/>
      </c>
      <c r="M286" t="str">
        <f t="shared" si="55"/>
        <v/>
      </c>
      <c r="P286" t="str">
        <f t="shared" si="56"/>
        <v/>
      </c>
      <c r="Q286" t="str">
        <f t="shared" si="57"/>
        <v/>
      </c>
      <c r="R286" t="str">
        <f t="shared" si="58"/>
        <v/>
      </c>
    </row>
    <row r="287" spans="1:18" x14ac:dyDescent="0.25">
      <c r="A287" t="str">
        <f>IF((INSTRUMENT_LIST!L727)="","",(INSTRUMENT_LIST!L727))</f>
        <v/>
      </c>
      <c r="B287" t="str">
        <f>IF((INSTRUMENT_LIST!N727)="","",(INSTRUMENT_LIST!N727))</f>
        <v/>
      </c>
      <c r="C287" t="str">
        <f>IF((INSTRUMENT_LIST!O727)="","",(INSTRUMENT_LIST!O727))</f>
        <v/>
      </c>
      <c r="D287" t="str">
        <f>IF((INSTRUMENT_LIST!P727)="","",(INSTRUMENT_LIST!P727))</f>
        <v/>
      </c>
      <c r="E287" t="str">
        <f>IF((INSTRUMENT_LIST!Q727)="","",(INSTRUMENT_LIST!Q727))</f>
        <v/>
      </c>
      <c r="F287" t="str">
        <f>IF((INSTRUMENT_LIST!R727)="","",(INSTRUMENT_LIST!R727))</f>
        <v/>
      </c>
      <c r="J287" t="str">
        <f t="shared" si="52"/>
        <v/>
      </c>
      <c r="K287" t="str">
        <f t="shared" si="53"/>
        <v/>
      </c>
      <c r="L287" t="str">
        <f t="shared" si="54"/>
        <v/>
      </c>
      <c r="M287" t="str">
        <f t="shared" si="55"/>
        <v/>
      </c>
      <c r="P287" t="str">
        <f t="shared" si="56"/>
        <v/>
      </c>
      <c r="Q287" t="str">
        <f t="shared" si="57"/>
        <v/>
      </c>
      <c r="R287" t="str">
        <f t="shared" si="58"/>
        <v/>
      </c>
    </row>
    <row r="288" spans="1:18" x14ac:dyDescent="0.25">
      <c r="A288" t="str">
        <f>IF((INSTRUMENT_LIST!L728)="","",(INSTRUMENT_LIST!L728))</f>
        <v/>
      </c>
      <c r="B288" t="str">
        <f>IF((INSTRUMENT_LIST!N728)="","",(INSTRUMENT_LIST!N728))</f>
        <v/>
      </c>
      <c r="C288" t="str">
        <f>IF((INSTRUMENT_LIST!O728)="","",(INSTRUMENT_LIST!O728))</f>
        <v/>
      </c>
      <c r="D288" t="str">
        <f>IF((INSTRUMENT_LIST!P728)="","",(INSTRUMENT_LIST!P728))</f>
        <v/>
      </c>
      <c r="E288" t="str">
        <f>IF((INSTRUMENT_LIST!Q728)="","",(INSTRUMENT_LIST!Q728))</f>
        <v/>
      </c>
      <c r="F288" t="str">
        <f>IF((INSTRUMENT_LIST!R728)="","",(INSTRUMENT_LIST!R728))</f>
        <v/>
      </c>
      <c r="J288" t="str">
        <f t="shared" si="52"/>
        <v/>
      </c>
      <c r="K288" t="str">
        <f t="shared" si="53"/>
        <v/>
      </c>
      <c r="L288" t="str">
        <f t="shared" si="54"/>
        <v/>
      </c>
      <c r="M288" t="str">
        <f t="shared" si="55"/>
        <v/>
      </c>
      <c r="P288" t="str">
        <f t="shared" si="56"/>
        <v/>
      </c>
      <c r="Q288" t="str">
        <f t="shared" si="57"/>
        <v/>
      </c>
      <c r="R288" t="str">
        <f t="shared" si="58"/>
        <v/>
      </c>
    </row>
    <row r="289" spans="1:18" x14ac:dyDescent="0.25">
      <c r="A289" t="str">
        <f>IF((INSTRUMENT_LIST!L729)="","",(INSTRUMENT_LIST!L729))</f>
        <v/>
      </c>
      <c r="B289" t="str">
        <f>IF((INSTRUMENT_LIST!N729)="","",(INSTRUMENT_LIST!N729))</f>
        <v/>
      </c>
      <c r="C289" t="str">
        <f>IF((INSTRUMENT_LIST!O729)="","",(INSTRUMENT_LIST!O729))</f>
        <v/>
      </c>
      <c r="D289" t="str">
        <f>IF((INSTRUMENT_LIST!P729)="","",(INSTRUMENT_LIST!P729))</f>
        <v/>
      </c>
      <c r="E289" t="str">
        <f>IF((INSTRUMENT_LIST!Q729)="","",(INSTRUMENT_LIST!Q729))</f>
        <v/>
      </c>
      <c r="F289" t="str">
        <f>IF((INSTRUMENT_LIST!R729)="","",(INSTRUMENT_LIST!R729))</f>
        <v/>
      </c>
      <c r="J289" t="str">
        <f t="shared" si="52"/>
        <v/>
      </c>
      <c r="K289" t="str">
        <f t="shared" si="53"/>
        <v/>
      </c>
      <c r="L289" t="str">
        <f t="shared" si="54"/>
        <v/>
      </c>
      <c r="M289" t="str">
        <f t="shared" si="55"/>
        <v/>
      </c>
      <c r="P289" t="str">
        <f t="shared" si="56"/>
        <v/>
      </c>
      <c r="Q289" t="str">
        <f t="shared" si="57"/>
        <v/>
      </c>
      <c r="R289" t="str">
        <f t="shared" si="58"/>
        <v/>
      </c>
    </row>
    <row r="290" spans="1:18" x14ac:dyDescent="0.25">
      <c r="A290" t="str">
        <f>IF((INSTRUMENT_LIST!L730)="","",(INSTRUMENT_LIST!L730))</f>
        <v/>
      </c>
      <c r="B290" t="str">
        <f>IF((INSTRUMENT_LIST!N730)="","",(INSTRUMENT_LIST!N730))</f>
        <v/>
      </c>
      <c r="C290" t="str">
        <f>IF((INSTRUMENT_LIST!O730)="","",(INSTRUMENT_LIST!O730))</f>
        <v/>
      </c>
      <c r="D290" t="str">
        <f>IF((INSTRUMENT_LIST!P730)="","",(INSTRUMENT_LIST!P730))</f>
        <v/>
      </c>
      <c r="E290" t="str">
        <f>IF((INSTRUMENT_LIST!Q730)="","",(INSTRUMENT_LIST!Q730))</f>
        <v/>
      </c>
      <c r="F290" t="str">
        <f>IF((INSTRUMENT_LIST!R730)="","",(INSTRUMENT_LIST!R730))</f>
        <v/>
      </c>
      <c r="J290" t="str">
        <f t="shared" si="52"/>
        <v/>
      </c>
      <c r="K290" t="str">
        <f t="shared" si="53"/>
        <v/>
      </c>
      <c r="L290" t="str">
        <f t="shared" si="54"/>
        <v/>
      </c>
      <c r="M290" t="str">
        <f t="shared" si="55"/>
        <v/>
      </c>
      <c r="P290" t="str">
        <f t="shared" si="56"/>
        <v/>
      </c>
      <c r="Q290" t="str">
        <f t="shared" si="57"/>
        <v/>
      </c>
      <c r="R290" t="str">
        <f t="shared" si="58"/>
        <v/>
      </c>
    </row>
    <row r="291" spans="1:18" x14ac:dyDescent="0.25">
      <c r="A291" t="str">
        <f>IF((INSTRUMENT_LIST!L731)="","",(INSTRUMENT_LIST!L731))</f>
        <v/>
      </c>
      <c r="B291" t="str">
        <f>IF((INSTRUMENT_LIST!N731)="","",(INSTRUMENT_LIST!N731))</f>
        <v/>
      </c>
      <c r="C291" t="str">
        <f>IF((INSTRUMENT_LIST!O731)="","",(INSTRUMENT_LIST!O731))</f>
        <v/>
      </c>
      <c r="D291" t="str">
        <f>IF((INSTRUMENT_LIST!P731)="","",(INSTRUMENT_LIST!P731))</f>
        <v/>
      </c>
      <c r="E291" t="str">
        <f>IF((INSTRUMENT_LIST!Q731)="","",(INSTRUMENT_LIST!Q731))</f>
        <v/>
      </c>
      <c r="F291" t="str">
        <f>IF((INSTRUMENT_LIST!R731)="","",(INSTRUMENT_LIST!R731))</f>
        <v/>
      </c>
      <c r="J291" t="str">
        <f t="shared" si="52"/>
        <v/>
      </c>
      <c r="K291" t="str">
        <f t="shared" si="53"/>
        <v/>
      </c>
      <c r="L291" t="str">
        <f t="shared" si="54"/>
        <v/>
      </c>
      <c r="M291" t="str">
        <f t="shared" si="55"/>
        <v/>
      </c>
      <c r="P291" t="str">
        <f t="shared" si="56"/>
        <v/>
      </c>
      <c r="Q291" t="str">
        <f t="shared" si="57"/>
        <v/>
      </c>
      <c r="R291" t="str">
        <f t="shared" si="58"/>
        <v/>
      </c>
    </row>
    <row r="292" spans="1:18" x14ac:dyDescent="0.25">
      <c r="A292" t="str">
        <f>IF((INSTRUMENT_LIST!L732)="","",(INSTRUMENT_LIST!L732))</f>
        <v/>
      </c>
      <c r="B292" t="str">
        <f>IF((INSTRUMENT_LIST!N732)="","",(INSTRUMENT_LIST!N732))</f>
        <v/>
      </c>
      <c r="C292" t="str">
        <f>IF((INSTRUMENT_LIST!O732)="","",(INSTRUMENT_LIST!O732))</f>
        <v/>
      </c>
      <c r="D292" t="str">
        <f>IF((INSTRUMENT_LIST!P732)="","",(INSTRUMENT_LIST!P732))</f>
        <v/>
      </c>
      <c r="E292" t="str">
        <f>IF((INSTRUMENT_LIST!Q732)="","",(INSTRUMENT_LIST!Q732))</f>
        <v/>
      </c>
      <c r="F292" t="str">
        <f>IF((INSTRUMENT_LIST!R732)="","",(INSTRUMENT_LIST!R732))</f>
        <v/>
      </c>
      <c r="J292" t="str">
        <f t="shared" si="52"/>
        <v/>
      </c>
      <c r="K292" t="str">
        <f t="shared" si="53"/>
        <v/>
      </c>
      <c r="L292" t="str">
        <f t="shared" si="54"/>
        <v/>
      </c>
      <c r="M292" t="str">
        <f t="shared" si="55"/>
        <v/>
      </c>
      <c r="P292" t="str">
        <f t="shared" si="56"/>
        <v/>
      </c>
      <c r="Q292" t="str">
        <f t="shared" si="57"/>
        <v/>
      </c>
      <c r="R292" t="str">
        <f t="shared" si="58"/>
        <v/>
      </c>
    </row>
    <row r="293" spans="1:18" x14ac:dyDescent="0.25">
      <c r="A293" t="str">
        <f>IF((INSTRUMENT_LIST!L733)="","",(INSTRUMENT_LIST!L733))</f>
        <v/>
      </c>
      <c r="B293" t="str">
        <f>IF((INSTRUMENT_LIST!N733)="","",(INSTRUMENT_LIST!N733))</f>
        <v/>
      </c>
      <c r="C293" t="str">
        <f>IF((INSTRUMENT_LIST!O733)="","",(INSTRUMENT_LIST!O733))</f>
        <v/>
      </c>
      <c r="D293" t="str">
        <f>IF((INSTRUMENT_LIST!P733)="","",(INSTRUMENT_LIST!P733))</f>
        <v/>
      </c>
      <c r="E293" t="str">
        <f>IF((INSTRUMENT_LIST!Q733)="","",(INSTRUMENT_LIST!Q733))</f>
        <v/>
      </c>
      <c r="F293" t="str">
        <f>IF((INSTRUMENT_LIST!R733)="","",(INSTRUMENT_LIST!R733))</f>
        <v/>
      </c>
      <c r="J293" t="str">
        <f t="shared" si="52"/>
        <v/>
      </c>
      <c r="K293" t="str">
        <f t="shared" si="53"/>
        <v/>
      </c>
      <c r="L293" t="str">
        <f t="shared" si="54"/>
        <v/>
      </c>
      <c r="M293" t="str">
        <f t="shared" si="55"/>
        <v/>
      </c>
      <c r="P293" t="str">
        <f t="shared" si="56"/>
        <v/>
      </c>
      <c r="Q293" t="str">
        <f t="shared" si="57"/>
        <v/>
      </c>
      <c r="R293" t="str">
        <f t="shared" si="58"/>
        <v/>
      </c>
    </row>
    <row r="294" spans="1:18" x14ac:dyDescent="0.25">
      <c r="A294" t="str">
        <f>IF((INSTRUMENT_LIST!L734)="","",(INSTRUMENT_LIST!L734))</f>
        <v/>
      </c>
      <c r="B294" t="str">
        <f>IF((INSTRUMENT_LIST!N734)="","",(INSTRUMENT_LIST!N734))</f>
        <v/>
      </c>
      <c r="C294" t="str">
        <f>IF((INSTRUMENT_LIST!O734)="","",(INSTRUMENT_LIST!O734))</f>
        <v/>
      </c>
      <c r="D294" t="str">
        <f>IF((INSTRUMENT_LIST!P734)="","",(INSTRUMENT_LIST!P734))</f>
        <v/>
      </c>
      <c r="E294" t="str">
        <f>IF((INSTRUMENT_LIST!Q734)="","",(INSTRUMENT_LIST!Q734))</f>
        <v/>
      </c>
      <c r="F294" t="str">
        <f>IF((INSTRUMENT_LIST!R734)="","",(INSTRUMENT_LIST!R734))</f>
        <v/>
      </c>
      <c r="J294" t="str">
        <f t="shared" si="52"/>
        <v/>
      </c>
      <c r="K294" t="str">
        <f t="shared" si="53"/>
        <v/>
      </c>
      <c r="L294" t="str">
        <f t="shared" si="54"/>
        <v/>
      </c>
      <c r="M294" t="str">
        <f t="shared" si="55"/>
        <v/>
      </c>
      <c r="P294" t="str">
        <f t="shared" si="56"/>
        <v/>
      </c>
      <c r="Q294" t="str">
        <f t="shared" si="57"/>
        <v/>
      </c>
      <c r="R294" t="str">
        <f t="shared" si="58"/>
        <v/>
      </c>
    </row>
    <row r="295" spans="1:18" x14ac:dyDescent="0.25">
      <c r="A295" t="str">
        <f>IF((INSTRUMENT_LIST!L735)="","",(INSTRUMENT_LIST!L735))</f>
        <v/>
      </c>
      <c r="B295" t="str">
        <f>IF((INSTRUMENT_LIST!N735)="","",(INSTRUMENT_LIST!N735))</f>
        <v/>
      </c>
      <c r="C295" t="str">
        <f>IF((INSTRUMENT_LIST!O735)="","",(INSTRUMENT_LIST!O735))</f>
        <v/>
      </c>
      <c r="D295" t="str">
        <f>IF((INSTRUMENT_LIST!P735)="","",(INSTRUMENT_LIST!P735))</f>
        <v/>
      </c>
      <c r="E295" t="str">
        <f>IF((INSTRUMENT_LIST!Q735)="","",(INSTRUMENT_LIST!Q735))</f>
        <v/>
      </c>
      <c r="F295" t="str">
        <f>IF((INSTRUMENT_LIST!R735)="","",(INSTRUMENT_LIST!R735))</f>
        <v/>
      </c>
      <c r="J295" t="str">
        <f t="shared" si="52"/>
        <v/>
      </c>
      <c r="K295" t="str">
        <f t="shared" si="53"/>
        <v/>
      </c>
      <c r="L295" t="str">
        <f t="shared" si="54"/>
        <v/>
      </c>
      <c r="M295" t="str">
        <f t="shared" si="55"/>
        <v/>
      </c>
      <c r="P295" t="str">
        <f t="shared" si="56"/>
        <v/>
      </c>
      <c r="Q295" t="str">
        <f t="shared" si="57"/>
        <v/>
      </c>
      <c r="R295" t="str">
        <f t="shared" si="58"/>
        <v/>
      </c>
    </row>
    <row r="296" spans="1:18" x14ac:dyDescent="0.25">
      <c r="A296" t="str">
        <f>IF((INSTRUMENT_LIST!L736)="","",(INSTRUMENT_LIST!L736))</f>
        <v/>
      </c>
      <c r="B296" t="str">
        <f>IF((INSTRUMENT_LIST!N736)="","",(INSTRUMENT_LIST!N736))</f>
        <v/>
      </c>
      <c r="C296" t="str">
        <f>IF((INSTRUMENT_LIST!O736)="","",(INSTRUMENT_LIST!O736))</f>
        <v/>
      </c>
      <c r="D296" t="str">
        <f>IF((INSTRUMENT_LIST!P736)="","",(INSTRUMENT_LIST!P736))</f>
        <v/>
      </c>
      <c r="E296" t="str">
        <f>IF((INSTRUMENT_LIST!Q736)="","",(INSTRUMENT_LIST!Q736))</f>
        <v/>
      </c>
      <c r="F296" t="str">
        <f>IF((INSTRUMENT_LIST!R736)="","",(INSTRUMENT_LIST!R736))</f>
        <v/>
      </c>
      <c r="J296" t="str">
        <f t="shared" si="52"/>
        <v/>
      </c>
      <c r="K296" t="str">
        <f t="shared" si="53"/>
        <v/>
      </c>
      <c r="L296" t="str">
        <f t="shared" si="54"/>
        <v/>
      </c>
      <c r="M296" t="str">
        <f t="shared" si="55"/>
        <v/>
      </c>
      <c r="P296" t="str">
        <f t="shared" si="56"/>
        <v/>
      </c>
      <c r="Q296" t="str">
        <f t="shared" si="57"/>
        <v/>
      </c>
      <c r="R296" t="str">
        <f t="shared" si="58"/>
        <v/>
      </c>
    </row>
    <row r="297" spans="1:18" x14ac:dyDescent="0.25">
      <c r="A297" t="str">
        <f>IF((INSTRUMENT_LIST!L737)="","",(INSTRUMENT_LIST!L737))</f>
        <v/>
      </c>
      <c r="B297" t="str">
        <f>IF((INSTRUMENT_LIST!N737)="","",(INSTRUMENT_LIST!N737))</f>
        <v/>
      </c>
      <c r="C297" t="str">
        <f>IF((INSTRUMENT_LIST!O737)="","",(INSTRUMENT_LIST!O737))</f>
        <v/>
      </c>
      <c r="D297" t="str">
        <f>IF((INSTRUMENT_LIST!P737)="","",(INSTRUMENT_LIST!P737))</f>
        <v/>
      </c>
      <c r="E297" t="str">
        <f>IF((INSTRUMENT_LIST!Q737)="","",(INSTRUMENT_LIST!Q737))</f>
        <v/>
      </c>
      <c r="F297" t="str">
        <f>IF((INSTRUMENT_LIST!R737)="","",(INSTRUMENT_LIST!R737))</f>
        <v/>
      </c>
      <c r="J297" t="str">
        <f t="shared" si="52"/>
        <v/>
      </c>
      <c r="K297" t="str">
        <f t="shared" si="53"/>
        <v/>
      </c>
      <c r="L297" t="str">
        <f t="shared" si="54"/>
        <v/>
      </c>
      <c r="M297" t="str">
        <f t="shared" si="55"/>
        <v/>
      </c>
      <c r="P297" t="str">
        <f t="shared" si="56"/>
        <v/>
      </c>
      <c r="Q297" t="str">
        <f t="shared" si="57"/>
        <v/>
      </c>
      <c r="R297" t="str">
        <f t="shared" si="58"/>
        <v/>
      </c>
    </row>
    <row r="298" spans="1:18" x14ac:dyDescent="0.25">
      <c r="A298" t="str">
        <f>IF((INSTRUMENT_LIST!L738)="","",(INSTRUMENT_LIST!L738))</f>
        <v/>
      </c>
      <c r="B298" t="str">
        <f>IF((INSTRUMENT_LIST!N738)="","",(INSTRUMENT_LIST!N738))</f>
        <v/>
      </c>
      <c r="C298" t="str">
        <f>IF((INSTRUMENT_LIST!O738)="","",(INSTRUMENT_LIST!O738))</f>
        <v/>
      </c>
      <c r="D298" t="str">
        <f>IF((INSTRUMENT_LIST!P738)="","",(INSTRUMENT_LIST!P738))</f>
        <v/>
      </c>
      <c r="E298" t="str">
        <f>IF((INSTRUMENT_LIST!Q738)="","",(INSTRUMENT_LIST!Q738))</f>
        <v/>
      </c>
      <c r="F298" t="str">
        <f>IF((INSTRUMENT_LIST!R738)="","",(INSTRUMENT_LIST!R738))</f>
        <v/>
      </c>
      <c r="J298" t="str">
        <f t="shared" si="52"/>
        <v/>
      </c>
      <c r="K298" t="str">
        <f t="shared" si="53"/>
        <v/>
      </c>
      <c r="L298" t="str">
        <f t="shared" si="54"/>
        <v/>
      </c>
      <c r="M298" t="str">
        <f t="shared" si="55"/>
        <v/>
      </c>
      <c r="P298" t="str">
        <f t="shared" si="56"/>
        <v/>
      </c>
      <c r="Q298" t="str">
        <f t="shared" si="57"/>
        <v/>
      </c>
      <c r="R298" t="str">
        <f t="shared" si="58"/>
        <v/>
      </c>
    </row>
    <row r="299" spans="1:18" x14ac:dyDescent="0.25">
      <c r="A299" t="str">
        <f>IF((INSTRUMENT_LIST!L739)="","",(INSTRUMENT_LIST!L739))</f>
        <v/>
      </c>
      <c r="B299" t="str">
        <f>IF((INSTRUMENT_LIST!N739)="","",(INSTRUMENT_LIST!N739))</f>
        <v/>
      </c>
      <c r="C299" t="str">
        <f>IF((INSTRUMENT_LIST!O739)="","",(INSTRUMENT_LIST!O739))</f>
        <v/>
      </c>
      <c r="D299" t="str">
        <f>IF((INSTRUMENT_LIST!P739)="","",(INSTRUMENT_LIST!P739))</f>
        <v/>
      </c>
      <c r="E299" t="str">
        <f>IF((INSTRUMENT_LIST!Q739)="","",(INSTRUMENT_LIST!Q739))</f>
        <v/>
      </c>
      <c r="F299" t="str">
        <f>IF((INSTRUMENT_LIST!R739)="","",(INSTRUMENT_LIST!R739))</f>
        <v/>
      </c>
      <c r="J299" t="str">
        <f t="shared" ref="J299:J306" si="59">A299</f>
        <v/>
      </c>
      <c r="K299" t="str">
        <f t="shared" ref="K299:K306" si="60">CONCATENATE(B299,IF(B299&lt;&gt;""," ",""),C299,IF(C299&lt;&gt;""," ",""))</f>
        <v/>
      </c>
      <c r="L299" t="str">
        <f t="shared" ref="L299:L306" si="61">CONCATENATE(D299,IF(D299&gt;""," ",""),E299,IF(E299&lt;&gt;""," ",""))</f>
        <v/>
      </c>
      <c r="M299" t="str">
        <f t="shared" ref="M299:M306" si="62">F299</f>
        <v/>
      </c>
      <c r="P299" t="str">
        <f t="shared" ref="P299:P306" si="63">IF(K299="","",LEN(K299))</f>
        <v/>
      </c>
      <c r="Q299" t="str">
        <f t="shared" ref="Q299:Q306" si="64">IF(L299="","",LEN(L299))</f>
        <v/>
      </c>
      <c r="R299" t="str">
        <f t="shared" ref="R299:R306" si="65">IF(M299="","",LEN(M299))</f>
        <v/>
      </c>
    </row>
    <row r="300" spans="1:18" x14ac:dyDescent="0.25">
      <c r="A300" t="str">
        <f>IF((INSTRUMENT_LIST!L740)="","",(INSTRUMENT_LIST!L740))</f>
        <v/>
      </c>
      <c r="B300" t="str">
        <f>IF((INSTRUMENT_LIST!N740)="","",(INSTRUMENT_LIST!N740))</f>
        <v/>
      </c>
      <c r="C300" t="str">
        <f>IF((INSTRUMENT_LIST!O740)="","",(INSTRUMENT_LIST!O740))</f>
        <v/>
      </c>
      <c r="D300" t="str">
        <f>IF((INSTRUMENT_LIST!P740)="","",(INSTRUMENT_LIST!P740))</f>
        <v/>
      </c>
      <c r="E300" t="str">
        <f>IF((INSTRUMENT_LIST!Q740)="","",(INSTRUMENT_LIST!Q740))</f>
        <v/>
      </c>
      <c r="F300" t="str">
        <f>IF((INSTRUMENT_LIST!R740)="","",(INSTRUMENT_LIST!R740))</f>
        <v/>
      </c>
      <c r="J300" t="str">
        <f t="shared" si="59"/>
        <v/>
      </c>
      <c r="K300" t="str">
        <f t="shared" si="60"/>
        <v/>
      </c>
      <c r="L300" t="str">
        <f t="shared" si="61"/>
        <v/>
      </c>
      <c r="M300" t="str">
        <f t="shared" si="62"/>
        <v/>
      </c>
      <c r="P300" t="str">
        <f t="shared" si="63"/>
        <v/>
      </c>
      <c r="Q300" t="str">
        <f t="shared" si="64"/>
        <v/>
      </c>
      <c r="R300" t="str">
        <f t="shared" si="65"/>
        <v/>
      </c>
    </row>
    <row r="301" spans="1:18" x14ac:dyDescent="0.25">
      <c r="A301" t="str">
        <f>IF((INSTRUMENT_LIST!L741)="","",(INSTRUMENT_LIST!L741))</f>
        <v/>
      </c>
      <c r="B301" t="str">
        <f>IF((INSTRUMENT_LIST!N741)="","",(INSTRUMENT_LIST!N741))</f>
        <v/>
      </c>
      <c r="C301" t="str">
        <f>IF((INSTRUMENT_LIST!O741)="","",(INSTRUMENT_LIST!O741))</f>
        <v/>
      </c>
      <c r="D301" t="str">
        <f>IF((INSTRUMENT_LIST!P741)="","",(INSTRUMENT_LIST!P741))</f>
        <v/>
      </c>
      <c r="E301" t="str">
        <f>IF((INSTRUMENT_LIST!Q741)="","",(INSTRUMENT_LIST!Q741))</f>
        <v/>
      </c>
      <c r="F301" t="str">
        <f>IF((INSTRUMENT_LIST!R741)="","",(INSTRUMENT_LIST!R741))</f>
        <v/>
      </c>
      <c r="J301" t="str">
        <f t="shared" si="59"/>
        <v/>
      </c>
      <c r="K301" t="str">
        <f t="shared" si="60"/>
        <v/>
      </c>
      <c r="L301" t="str">
        <f t="shared" si="61"/>
        <v/>
      </c>
      <c r="M301" t="str">
        <f t="shared" si="62"/>
        <v/>
      </c>
      <c r="P301" t="str">
        <f t="shared" si="63"/>
        <v/>
      </c>
      <c r="Q301" t="str">
        <f t="shared" si="64"/>
        <v/>
      </c>
      <c r="R301" t="str">
        <f t="shared" si="65"/>
        <v/>
      </c>
    </row>
    <row r="302" spans="1:18" x14ac:dyDescent="0.25">
      <c r="A302" t="str">
        <f>IF((INSTRUMENT_LIST!L742)="","",(INSTRUMENT_LIST!L742))</f>
        <v/>
      </c>
      <c r="B302" t="str">
        <f>IF((INSTRUMENT_LIST!N742)="","",(INSTRUMENT_LIST!N742))</f>
        <v/>
      </c>
      <c r="C302" t="str">
        <f>IF((INSTRUMENT_LIST!O742)="","",(INSTRUMENT_LIST!O742))</f>
        <v/>
      </c>
      <c r="D302" t="str">
        <f>IF((INSTRUMENT_LIST!P742)="","",(INSTRUMENT_LIST!P742))</f>
        <v/>
      </c>
      <c r="E302" t="str">
        <f>IF((INSTRUMENT_LIST!Q742)="","",(INSTRUMENT_LIST!Q742))</f>
        <v/>
      </c>
      <c r="F302" t="str">
        <f>IF((INSTRUMENT_LIST!R742)="","",(INSTRUMENT_LIST!R742))</f>
        <v/>
      </c>
      <c r="J302" t="str">
        <f t="shared" si="59"/>
        <v/>
      </c>
      <c r="K302" t="str">
        <f t="shared" si="60"/>
        <v/>
      </c>
      <c r="L302" t="str">
        <f t="shared" si="61"/>
        <v/>
      </c>
      <c r="M302" t="str">
        <f t="shared" si="62"/>
        <v/>
      </c>
      <c r="P302" t="str">
        <f t="shared" si="63"/>
        <v/>
      </c>
      <c r="Q302" t="str">
        <f t="shared" si="64"/>
        <v/>
      </c>
      <c r="R302" t="str">
        <f t="shared" si="65"/>
        <v/>
      </c>
    </row>
    <row r="303" spans="1:18" x14ac:dyDescent="0.25">
      <c r="A303" t="str">
        <f>IF((INSTRUMENT_LIST!L743)="","",(INSTRUMENT_LIST!L743))</f>
        <v/>
      </c>
      <c r="B303" t="str">
        <f>IF((INSTRUMENT_LIST!N743)="","",(INSTRUMENT_LIST!N743))</f>
        <v/>
      </c>
      <c r="C303" t="str">
        <f>IF((INSTRUMENT_LIST!O743)="","",(INSTRUMENT_LIST!O743))</f>
        <v/>
      </c>
      <c r="D303" t="str">
        <f>IF((INSTRUMENT_LIST!P743)="","",(INSTRUMENT_LIST!P743))</f>
        <v/>
      </c>
      <c r="E303" t="str">
        <f>IF((INSTRUMENT_LIST!Q743)="","",(INSTRUMENT_LIST!Q743))</f>
        <v/>
      </c>
      <c r="F303" t="str">
        <f>IF((INSTRUMENT_LIST!R743)="","",(INSTRUMENT_LIST!R743))</f>
        <v/>
      </c>
      <c r="J303" t="str">
        <f t="shared" si="59"/>
        <v/>
      </c>
      <c r="K303" t="str">
        <f t="shared" si="60"/>
        <v/>
      </c>
      <c r="L303" t="str">
        <f t="shared" si="61"/>
        <v/>
      </c>
      <c r="M303" t="str">
        <f t="shared" si="62"/>
        <v/>
      </c>
      <c r="P303" t="str">
        <f t="shared" si="63"/>
        <v/>
      </c>
      <c r="Q303" t="str">
        <f t="shared" si="64"/>
        <v/>
      </c>
      <c r="R303" t="str">
        <f t="shared" si="65"/>
        <v/>
      </c>
    </row>
    <row r="304" spans="1:18" x14ac:dyDescent="0.25">
      <c r="A304" t="str">
        <f>IF((INSTRUMENT_LIST!L744)="","",(INSTRUMENT_LIST!L744))</f>
        <v/>
      </c>
      <c r="B304" t="str">
        <f>IF((INSTRUMENT_LIST!N744)="","",(INSTRUMENT_LIST!N744))</f>
        <v/>
      </c>
      <c r="C304" t="str">
        <f>IF((INSTRUMENT_LIST!O744)="","",(INSTRUMENT_LIST!O744))</f>
        <v/>
      </c>
      <c r="D304" t="str">
        <f>IF((INSTRUMENT_LIST!P744)="","",(INSTRUMENT_LIST!P744))</f>
        <v/>
      </c>
      <c r="E304" t="str">
        <f>IF((INSTRUMENT_LIST!Q744)="","",(INSTRUMENT_LIST!Q744))</f>
        <v/>
      </c>
      <c r="F304" t="str">
        <f>IF((INSTRUMENT_LIST!R744)="","",(INSTRUMENT_LIST!R744))</f>
        <v/>
      </c>
      <c r="J304" t="str">
        <f t="shared" si="59"/>
        <v/>
      </c>
      <c r="K304" t="str">
        <f t="shared" si="60"/>
        <v/>
      </c>
      <c r="L304" t="str">
        <f t="shared" si="61"/>
        <v/>
      </c>
      <c r="M304" t="str">
        <f t="shared" si="62"/>
        <v/>
      </c>
      <c r="P304" t="str">
        <f t="shared" si="63"/>
        <v/>
      </c>
      <c r="Q304" t="str">
        <f t="shared" si="64"/>
        <v/>
      </c>
      <c r="R304" t="str">
        <f t="shared" si="65"/>
        <v/>
      </c>
    </row>
    <row r="305" spans="1:18" x14ac:dyDescent="0.25">
      <c r="A305" t="str">
        <f>IF((INSTRUMENT_LIST!L745)="","",(INSTRUMENT_LIST!L745))</f>
        <v/>
      </c>
      <c r="B305" t="str">
        <f>IF((INSTRUMENT_LIST!N745)="","",(INSTRUMENT_LIST!N745))</f>
        <v/>
      </c>
      <c r="C305" t="str">
        <f>IF((INSTRUMENT_LIST!O745)="","",(INSTRUMENT_LIST!O745))</f>
        <v/>
      </c>
      <c r="D305" t="str">
        <f>IF((INSTRUMENT_LIST!P745)="","",(INSTRUMENT_LIST!P745))</f>
        <v/>
      </c>
      <c r="E305" t="str">
        <f>IF((INSTRUMENT_LIST!Q745)="","",(INSTRUMENT_LIST!Q745))</f>
        <v/>
      </c>
      <c r="F305" t="str">
        <f>IF((INSTRUMENT_LIST!R745)="","",(INSTRUMENT_LIST!R745))</f>
        <v/>
      </c>
      <c r="J305" t="str">
        <f t="shared" si="59"/>
        <v/>
      </c>
      <c r="K305" t="str">
        <f t="shared" si="60"/>
        <v/>
      </c>
      <c r="L305" t="str">
        <f t="shared" si="61"/>
        <v/>
      </c>
      <c r="M305" t="str">
        <f t="shared" si="62"/>
        <v/>
      </c>
      <c r="P305" t="str">
        <f t="shared" si="63"/>
        <v/>
      </c>
      <c r="Q305" t="str">
        <f t="shared" si="64"/>
        <v/>
      </c>
      <c r="R305" t="str">
        <f t="shared" si="65"/>
        <v/>
      </c>
    </row>
    <row r="306" spans="1:18" x14ac:dyDescent="0.25">
      <c r="A306" t="str">
        <f>IF((INSTRUMENT_LIST!L746)="","",(INSTRUMENT_LIST!L746))</f>
        <v/>
      </c>
      <c r="B306" t="str">
        <f>IF((INSTRUMENT_LIST!N746)="","",(INSTRUMENT_LIST!N746))</f>
        <v/>
      </c>
      <c r="C306" t="str">
        <f>IF((INSTRUMENT_LIST!O746)="","",(INSTRUMENT_LIST!O746))</f>
        <v/>
      </c>
      <c r="D306" t="str">
        <f>IF((INSTRUMENT_LIST!P746)="","",(INSTRUMENT_LIST!P746))</f>
        <v/>
      </c>
      <c r="E306" t="str">
        <f>IF((INSTRUMENT_LIST!Q746)="","",(INSTRUMENT_LIST!Q746))</f>
        <v/>
      </c>
      <c r="F306" t="str">
        <f>IF((INSTRUMENT_LIST!R746)="","",(INSTRUMENT_LIST!R746))</f>
        <v/>
      </c>
      <c r="J306" t="str">
        <f t="shared" si="59"/>
        <v/>
      </c>
      <c r="K306" t="str">
        <f t="shared" si="60"/>
        <v/>
      </c>
      <c r="L306" t="str">
        <f t="shared" si="61"/>
        <v/>
      </c>
      <c r="M306" t="str">
        <f t="shared" si="62"/>
        <v/>
      </c>
      <c r="P306" t="str">
        <f t="shared" si="63"/>
        <v/>
      </c>
      <c r="Q306" t="str">
        <f t="shared" si="64"/>
        <v/>
      </c>
      <c r="R306" t="str">
        <f t="shared" si="65"/>
        <v/>
      </c>
    </row>
  </sheetData>
  <phoneticPr fontId="29" type="noConversion"/>
  <conditionalFormatting sqref="P2:R307">
    <cfRule type="containsBlanks" priority="2" stopIfTrue="1">
      <formula>LEN(TRIM(P2))=0</formula>
    </cfRule>
    <cfRule type="cellIs" dxfId="0" priority="3" operator="greaterThan">
      <formula>25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802A-6081-44E8-A9E8-1C2281DFA616}">
  <sheetPr codeName="Sheet5">
    <tabColor theme="0" tint="-0.499984740745262"/>
  </sheetPr>
  <dimension ref="D1:L35"/>
  <sheetViews>
    <sheetView workbookViewId="0">
      <selection activeCell="G25" sqref="G25"/>
    </sheetView>
  </sheetViews>
  <sheetFormatPr defaultRowHeight="15" x14ac:dyDescent="0.25"/>
  <cols>
    <col min="2" max="3" width="3.7109375" customWidth="1"/>
    <col min="4" max="4" width="9.140625" style="30"/>
    <col min="5" max="5" width="28.28515625" customWidth="1"/>
    <col min="6" max="6" width="15.85546875" customWidth="1"/>
    <col min="7" max="7" width="33.85546875" customWidth="1"/>
    <col min="8" max="10" width="15.85546875" customWidth="1"/>
    <col min="11" max="11" width="13.5703125" customWidth="1"/>
  </cols>
  <sheetData>
    <row r="1" spans="4:12" ht="15.75" thickBot="1" x14ac:dyDescent="0.3"/>
    <row r="2" spans="4:12" x14ac:dyDescent="0.25">
      <c r="F2" s="619" t="s">
        <v>2112</v>
      </c>
      <c r="G2" s="620"/>
      <c r="H2" s="620"/>
      <c r="I2" s="620"/>
      <c r="J2" s="620"/>
      <c r="K2" s="620"/>
      <c r="L2" s="621"/>
    </row>
    <row r="3" spans="4:12" x14ac:dyDescent="0.25">
      <c r="D3" s="75" t="s">
        <v>2113</v>
      </c>
      <c r="E3" s="405" t="s">
        <v>2114</v>
      </c>
      <c r="F3" s="406" t="s">
        <v>44</v>
      </c>
      <c r="G3" s="74" t="s">
        <v>45</v>
      </c>
      <c r="H3" s="74" t="s">
        <v>2115</v>
      </c>
      <c r="I3" s="74" t="s">
        <v>2116</v>
      </c>
      <c r="J3" s="74" t="s">
        <v>2117</v>
      </c>
      <c r="K3" s="74" t="s">
        <v>2118</v>
      </c>
      <c r="L3" s="407" t="s">
        <v>2119</v>
      </c>
    </row>
    <row r="4" spans="4:12" x14ac:dyDescent="0.25">
      <c r="D4" s="75">
        <v>1</v>
      </c>
      <c r="E4" s="405" t="s">
        <v>475</v>
      </c>
      <c r="F4" s="406" t="s">
        <v>477</v>
      </c>
      <c r="G4" s="74" t="s">
        <v>2120</v>
      </c>
      <c r="H4" s="337" t="s">
        <v>2121</v>
      </c>
      <c r="I4" s="74" t="s">
        <v>2122</v>
      </c>
      <c r="J4" s="74"/>
      <c r="K4" s="74"/>
      <c r="L4" s="407"/>
    </row>
    <row r="5" spans="4:12" x14ac:dyDescent="0.25">
      <c r="D5" s="75">
        <v>2</v>
      </c>
      <c r="E5" s="405" t="s">
        <v>2123</v>
      </c>
      <c r="F5" s="406" t="s">
        <v>2124</v>
      </c>
      <c r="G5" s="74" t="s">
        <v>2125</v>
      </c>
      <c r="H5" s="74" t="s">
        <v>2126</v>
      </c>
      <c r="I5" s="74" t="s">
        <v>2127</v>
      </c>
      <c r="J5" s="74"/>
      <c r="K5" s="74"/>
      <c r="L5" s="407"/>
    </row>
    <row r="6" spans="4:12" x14ac:dyDescent="0.25">
      <c r="D6" s="75">
        <v>3</v>
      </c>
      <c r="E6" s="405" t="s">
        <v>2128</v>
      </c>
      <c r="F6" s="406" t="s">
        <v>2129</v>
      </c>
      <c r="G6" s="74" t="s">
        <v>2130</v>
      </c>
      <c r="H6" s="74"/>
      <c r="I6" s="74"/>
      <c r="J6" s="74"/>
      <c r="K6" s="74"/>
      <c r="L6" s="407"/>
    </row>
    <row r="7" spans="4:12" x14ac:dyDescent="0.25">
      <c r="D7" s="75">
        <v>4</v>
      </c>
      <c r="E7" s="405" t="s">
        <v>168</v>
      </c>
      <c r="F7" s="406" t="s">
        <v>2131</v>
      </c>
      <c r="G7" s="74" t="s">
        <v>2132</v>
      </c>
      <c r="H7" s="74" t="s">
        <v>2133</v>
      </c>
      <c r="I7" s="74"/>
      <c r="J7" s="74"/>
      <c r="K7" s="74"/>
      <c r="L7" s="407"/>
    </row>
    <row r="8" spans="4:12" x14ac:dyDescent="0.25">
      <c r="D8" s="75">
        <v>5</v>
      </c>
      <c r="E8" s="405" t="s">
        <v>2134</v>
      </c>
      <c r="F8" s="406" t="s">
        <v>2135</v>
      </c>
      <c r="G8" s="74" t="s">
        <v>2136</v>
      </c>
      <c r="H8" s="74"/>
      <c r="I8" s="74" t="s">
        <v>2122</v>
      </c>
      <c r="J8" s="74"/>
      <c r="K8" s="74"/>
      <c r="L8" s="407"/>
    </row>
    <row r="9" spans="4:12" x14ac:dyDescent="0.25">
      <c r="D9" s="75">
        <v>6</v>
      </c>
      <c r="E9" s="405" t="s">
        <v>2137</v>
      </c>
      <c r="F9" s="406" t="s">
        <v>2135</v>
      </c>
      <c r="G9" s="74" t="s">
        <v>2136</v>
      </c>
      <c r="H9" s="74"/>
      <c r="I9" s="74" t="s">
        <v>2122</v>
      </c>
      <c r="J9" s="74"/>
      <c r="K9" s="74"/>
      <c r="L9" s="407"/>
    </row>
    <row r="10" spans="4:12" x14ac:dyDescent="0.25">
      <c r="D10" s="53">
        <v>7</v>
      </c>
      <c r="E10" s="414" t="s">
        <v>2138</v>
      </c>
      <c r="F10" s="415" t="s">
        <v>130</v>
      </c>
      <c r="G10" s="416" t="s">
        <v>2139</v>
      </c>
      <c r="H10" s="416"/>
      <c r="I10" s="416"/>
      <c r="J10" s="416" t="s">
        <v>2140</v>
      </c>
      <c r="K10" s="416"/>
      <c r="L10" s="417"/>
    </row>
    <row r="11" spans="4:12" x14ac:dyDescent="0.25">
      <c r="D11" s="53">
        <v>8</v>
      </c>
      <c r="E11" s="414" t="s">
        <v>2141</v>
      </c>
      <c r="F11" s="415" t="s">
        <v>130</v>
      </c>
      <c r="G11" s="416" t="s">
        <v>2142</v>
      </c>
      <c r="H11" s="416"/>
      <c r="I11" s="416"/>
      <c r="J11" s="416" t="s">
        <v>2140</v>
      </c>
      <c r="K11" s="416"/>
      <c r="L11" s="417"/>
    </row>
    <row r="12" spans="4:12" x14ac:dyDescent="0.25">
      <c r="D12" s="53">
        <v>9</v>
      </c>
      <c r="E12" s="414" t="s">
        <v>2143</v>
      </c>
      <c r="F12" s="415" t="s">
        <v>2144</v>
      </c>
      <c r="G12" s="416" t="s">
        <v>2145</v>
      </c>
      <c r="H12" s="416" t="s">
        <v>2146</v>
      </c>
      <c r="I12" s="416"/>
      <c r="J12" s="416"/>
      <c r="K12" s="416"/>
      <c r="L12" s="417"/>
    </row>
    <row r="13" spans="4:12" x14ac:dyDescent="0.25">
      <c r="D13" s="75">
        <v>10</v>
      </c>
      <c r="E13" s="405" t="s">
        <v>2147</v>
      </c>
      <c r="F13" s="406" t="s">
        <v>200</v>
      </c>
      <c r="G13" s="74" t="s">
        <v>2148</v>
      </c>
      <c r="H13" s="74" t="s">
        <v>2149</v>
      </c>
      <c r="I13" s="74"/>
      <c r="J13" s="74"/>
      <c r="K13" s="74"/>
      <c r="L13" s="407"/>
    </row>
    <row r="14" spans="4:12" x14ac:dyDescent="0.25">
      <c r="D14" s="75">
        <v>11</v>
      </c>
      <c r="E14" s="405" t="s">
        <v>2150</v>
      </c>
      <c r="F14" s="406" t="s">
        <v>2151</v>
      </c>
      <c r="G14" s="74" t="s">
        <v>2152</v>
      </c>
      <c r="H14" s="74" t="s">
        <v>2133</v>
      </c>
      <c r="I14" s="74"/>
      <c r="J14" s="74"/>
      <c r="K14" s="74"/>
      <c r="L14" s="407"/>
    </row>
    <row r="15" spans="4:12" x14ac:dyDescent="0.25">
      <c r="D15" s="75">
        <v>12</v>
      </c>
      <c r="E15" s="405" t="s">
        <v>145</v>
      </c>
      <c r="F15" s="406" t="s">
        <v>2129</v>
      </c>
      <c r="G15" s="74" t="s">
        <v>2153</v>
      </c>
      <c r="H15" s="74"/>
      <c r="I15" s="74"/>
      <c r="J15" s="74"/>
      <c r="K15" s="74"/>
      <c r="L15" s="407"/>
    </row>
    <row r="16" spans="4:12" x14ac:dyDescent="0.25">
      <c r="D16" s="75">
        <v>13</v>
      </c>
      <c r="E16" s="405" t="s">
        <v>2154</v>
      </c>
      <c r="F16" s="406" t="s">
        <v>2144</v>
      </c>
      <c r="G16" s="74" t="s">
        <v>2155</v>
      </c>
      <c r="H16" s="74" t="s">
        <v>2146</v>
      </c>
      <c r="I16" s="74"/>
      <c r="J16" s="74"/>
      <c r="K16" s="74"/>
      <c r="L16" s="407"/>
    </row>
    <row r="17" spans="4:12" x14ac:dyDescent="0.25">
      <c r="D17" s="75">
        <v>14</v>
      </c>
      <c r="E17" s="405" t="s">
        <v>2156</v>
      </c>
      <c r="F17" s="406" t="s">
        <v>2157</v>
      </c>
      <c r="G17" s="74" t="s">
        <v>2158</v>
      </c>
      <c r="H17" s="74"/>
      <c r="I17" s="74"/>
      <c r="J17" s="74"/>
      <c r="K17" s="74"/>
      <c r="L17" s="407"/>
    </row>
    <row r="18" spans="4:12" x14ac:dyDescent="0.25">
      <c r="D18" s="75">
        <v>15</v>
      </c>
      <c r="E18" s="405" t="s">
        <v>2159</v>
      </c>
      <c r="F18" s="406" t="s">
        <v>2160</v>
      </c>
      <c r="G18" s="74" t="s">
        <v>2161</v>
      </c>
      <c r="H18" s="74"/>
      <c r="I18" s="74"/>
      <c r="J18" s="74"/>
      <c r="K18" s="74" t="s">
        <v>2162</v>
      </c>
      <c r="L18" s="407"/>
    </row>
    <row r="19" spans="4:12" x14ac:dyDescent="0.25">
      <c r="D19" s="75">
        <v>16</v>
      </c>
      <c r="E19" s="405" t="s">
        <v>2163</v>
      </c>
      <c r="F19" s="406" t="s">
        <v>2160</v>
      </c>
      <c r="G19" s="74" t="s">
        <v>2164</v>
      </c>
      <c r="H19" s="74"/>
      <c r="I19" s="74"/>
      <c r="J19" s="74"/>
      <c r="K19" s="74" t="s">
        <v>2162</v>
      </c>
      <c r="L19" s="407"/>
    </row>
    <row r="20" spans="4:12" x14ac:dyDescent="0.25">
      <c r="D20" s="75">
        <v>17</v>
      </c>
      <c r="E20" s="405" t="s">
        <v>2165</v>
      </c>
      <c r="F20" s="406" t="s">
        <v>2166</v>
      </c>
      <c r="G20" s="74" t="s">
        <v>2167</v>
      </c>
      <c r="H20" s="74"/>
      <c r="I20" s="74" t="s">
        <v>2122</v>
      </c>
      <c r="J20" s="74"/>
      <c r="K20" s="74"/>
      <c r="L20" s="407" t="s">
        <v>2168</v>
      </c>
    </row>
    <row r="21" spans="4:12" x14ac:dyDescent="0.25">
      <c r="D21" s="53">
        <v>18</v>
      </c>
      <c r="E21" s="414" t="s">
        <v>2169</v>
      </c>
      <c r="F21" s="415" t="s">
        <v>100</v>
      </c>
      <c r="G21" s="416" t="s">
        <v>2170</v>
      </c>
      <c r="H21" s="416"/>
      <c r="I21" s="416"/>
      <c r="J21" s="416" t="s">
        <v>2171</v>
      </c>
      <c r="K21" s="416"/>
      <c r="L21" s="417"/>
    </row>
    <row r="22" spans="4:12" ht="15.75" thickBot="1" x14ac:dyDescent="0.3">
      <c r="D22" s="75"/>
      <c r="E22" s="405"/>
      <c r="F22" s="408"/>
      <c r="G22" s="409"/>
      <c r="H22" s="409"/>
      <c r="I22" s="409"/>
      <c r="J22" s="409"/>
      <c r="K22" s="409"/>
      <c r="L22" s="410"/>
    </row>
    <row r="23" spans="4:12" ht="15.75" thickBot="1" x14ac:dyDescent="0.3"/>
    <row r="24" spans="4:12" x14ac:dyDescent="0.25">
      <c r="D24" s="404"/>
      <c r="F24" s="619" t="s">
        <v>2112</v>
      </c>
      <c r="G24" s="621"/>
    </row>
    <row r="25" spans="4:12" x14ac:dyDescent="0.25">
      <c r="D25" s="75">
        <v>101</v>
      </c>
      <c r="E25" s="405" t="s">
        <v>2172</v>
      </c>
      <c r="F25" s="406" t="s">
        <v>2173</v>
      </c>
      <c r="G25" s="407" t="s">
        <v>2174</v>
      </c>
    </row>
    <row r="26" spans="4:12" x14ac:dyDescent="0.25">
      <c r="D26" s="75">
        <v>102</v>
      </c>
      <c r="E26" s="405" t="s">
        <v>2175</v>
      </c>
      <c r="F26" s="406" t="s">
        <v>2173</v>
      </c>
      <c r="G26" s="407" t="s">
        <v>2174</v>
      </c>
    </row>
    <row r="27" spans="4:12" x14ac:dyDescent="0.25">
      <c r="D27" s="75">
        <v>103</v>
      </c>
      <c r="E27" s="405" t="s">
        <v>2176</v>
      </c>
      <c r="F27" s="406" t="s">
        <v>2177</v>
      </c>
      <c r="G27" s="407"/>
    </row>
    <row r="28" spans="4:12" x14ac:dyDescent="0.25">
      <c r="D28" s="75">
        <v>104</v>
      </c>
      <c r="E28" s="405" t="s">
        <v>2178</v>
      </c>
      <c r="F28" s="406" t="s">
        <v>2179</v>
      </c>
      <c r="G28" s="407" t="s">
        <v>2180</v>
      </c>
    </row>
    <row r="29" spans="4:12" x14ac:dyDescent="0.25">
      <c r="D29" s="75">
        <v>105</v>
      </c>
      <c r="E29" s="405" t="s">
        <v>2181</v>
      </c>
      <c r="F29" s="406" t="s">
        <v>2179</v>
      </c>
      <c r="G29" s="407" t="s">
        <v>2182</v>
      </c>
    </row>
    <row r="30" spans="4:12" x14ac:dyDescent="0.25">
      <c r="D30" s="75">
        <v>106</v>
      </c>
      <c r="E30" s="405" t="s">
        <v>2183</v>
      </c>
      <c r="F30" s="406" t="s">
        <v>2184</v>
      </c>
      <c r="G30" s="407"/>
    </row>
    <row r="31" spans="4:12" x14ac:dyDescent="0.25">
      <c r="D31" s="75">
        <v>107</v>
      </c>
      <c r="E31" s="405" t="s">
        <v>2185</v>
      </c>
      <c r="F31" s="406" t="s">
        <v>2186</v>
      </c>
      <c r="G31" s="407"/>
    </row>
    <row r="32" spans="4:12" x14ac:dyDescent="0.25">
      <c r="D32" s="75">
        <v>108</v>
      </c>
      <c r="E32" s="405" t="s">
        <v>2187</v>
      </c>
      <c r="F32" s="406" t="s">
        <v>169</v>
      </c>
      <c r="G32" s="407" t="s">
        <v>2188</v>
      </c>
    </row>
    <row r="33" spans="4:7" x14ac:dyDescent="0.25">
      <c r="D33" s="53">
        <v>109</v>
      </c>
      <c r="E33" s="414" t="s">
        <v>2189</v>
      </c>
      <c r="F33" s="415" t="s">
        <v>169</v>
      </c>
      <c r="G33" s="417" t="s">
        <v>2188</v>
      </c>
    </row>
    <row r="34" spans="4:7" x14ac:dyDescent="0.25">
      <c r="D34" s="75">
        <v>110</v>
      </c>
      <c r="E34" s="405" t="s">
        <v>2190</v>
      </c>
      <c r="F34" s="406" t="s">
        <v>169</v>
      </c>
      <c r="G34" s="407" t="s">
        <v>2188</v>
      </c>
    </row>
    <row r="35" spans="4:7" ht="15.75" thickBot="1" x14ac:dyDescent="0.3">
      <c r="D35" s="75">
        <v>111</v>
      </c>
      <c r="E35" s="405" t="s">
        <v>2191</v>
      </c>
      <c r="F35" s="408" t="s">
        <v>169</v>
      </c>
      <c r="G35" s="410" t="s">
        <v>2188</v>
      </c>
    </row>
  </sheetData>
  <mergeCells count="2">
    <mergeCell ref="F2:L2"/>
    <mergeCell ref="F24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3EEA-9A70-44BC-B9DE-2FA90570C7CA}">
  <dimension ref="A1:K140"/>
  <sheetViews>
    <sheetView topLeftCell="A64" workbookViewId="0">
      <selection activeCell="F23" sqref="F23"/>
    </sheetView>
  </sheetViews>
  <sheetFormatPr defaultRowHeight="15" x14ac:dyDescent="0.25"/>
  <cols>
    <col min="1" max="1" width="12.85546875" customWidth="1"/>
    <col min="2" max="2" width="56.85546875" bestFit="1" customWidth="1"/>
    <col min="3" max="3" width="34.7109375" bestFit="1" customWidth="1"/>
    <col min="4" max="4" width="23.42578125" bestFit="1" customWidth="1"/>
    <col min="5" max="5" width="51.42578125" customWidth="1"/>
    <col min="6" max="6" width="15.140625" bestFit="1" customWidth="1"/>
    <col min="7" max="7" width="15.140625" customWidth="1"/>
    <col min="8" max="8" width="0" style="458" hidden="1" customWidth="1"/>
    <col min="9" max="9" width="9.140625" style="30"/>
    <col min="11" max="11" width="48.85546875" hidden="1" customWidth="1"/>
  </cols>
  <sheetData>
    <row r="1" spans="1:11" x14ac:dyDescent="0.25">
      <c r="A1" s="411">
        <v>45660</v>
      </c>
      <c r="B1" t="s">
        <v>33</v>
      </c>
      <c r="C1" t="s">
        <v>38</v>
      </c>
      <c r="D1" t="s">
        <v>44</v>
      </c>
      <c r="E1" t="s">
        <v>45</v>
      </c>
      <c r="F1" t="s">
        <v>43</v>
      </c>
      <c r="G1" t="s">
        <v>2192</v>
      </c>
      <c r="H1" s="458" t="s">
        <v>2193</v>
      </c>
      <c r="I1" s="30" t="s">
        <v>2194</v>
      </c>
      <c r="K1" s="201" t="s">
        <v>2195</v>
      </c>
    </row>
    <row r="2" spans="1:11" x14ac:dyDescent="0.25">
      <c r="B2" t="s">
        <v>1893</v>
      </c>
      <c r="C2" t="s">
        <v>2196</v>
      </c>
      <c r="D2" t="s">
        <v>382</v>
      </c>
      <c r="E2" t="s">
        <v>370</v>
      </c>
      <c r="F2" t="s">
        <v>381</v>
      </c>
    </row>
    <row r="3" spans="1:11" x14ac:dyDescent="0.25">
      <c r="B3" t="s">
        <v>1893</v>
      </c>
      <c r="C3" t="s">
        <v>2197</v>
      </c>
      <c r="D3" t="s">
        <v>382</v>
      </c>
      <c r="E3" t="s">
        <v>370</v>
      </c>
      <c r="F3" t="s">
        <v>381</v>
      </c>
    </row>
    <row r="4" spans="1:11" x14ac:dyDescent="0.25">
      <c r="B4" t="s">
        <v>2019</v>
      </c>
      <c r="C4" t="s">
        <v>379</v>
      </c>
      <c r="D4" t="s">
        <v>382</v>
      </c>
      <c r="E4" t="s">
        <v>370</v>
      </c>
      <c r="F4" t="s">
        <v>381</v>
      </c>
    </row>
    <row r="5" spans="1:11" x14ac:dyDescent="0.25">
      <c r="B5" t="s">
        <v>2019</v>
      </c>
      <c r="C5" t="s">
        <v>391</v>
      </c>
      <c r="D5" t="s">
        <v>382</v>
      </c>
      <c r="E5" t="s">
        <v>370</v>
      </c>
      <c r="F5" t="s">
        <v>381</v>
      </c>
    </row>
    <row r="6" spans="1:11" x14ac:dyDescent="0.25">
      <c r="A6" t="s">
        <v>2198</v>
      </c>
      <c r="B6" s="418" t="s">
        <v>1557</v>
      </c>
      <c r="C6" s="418" t="s">
        <v>69</v>
      </c>
      <c r="D6" s="418" t="s">
        <v>72</v>
      </c>
      <c r="E6" s="418" t="s">
        <v>73</v>
      </c>
      <c r="F6" s="418" t="s">
        <v>71</v>
      </c>
      <c r="G6" s="418"/>
      <c r="H6" s="458">
        <v>109</v>
      </c>
      <c r="J6" s="418" t="s">
        <v>2199</v>
      </c>
      <c r="K6" s="201" t="s">
        <v>2200</v>
      </c>
    </row>
    <row r="7" spans="1:11" x14ac:dyDescent="0.25">
      <c r="B7" s="147" t="s">
        <v>1802</v>
      </c>
      <c r="C7" s="147" t="s">
        <v>80</v>
      </c>
      <c r="D7" s="147" t="s">
        <v>81</v>
      </c>
      <c r="E7" s="147" t="s">
        <v>82</v>
      </c>
      <c r="F7" s="147" t="s">
        <v>71</v>
      </c>
      <c r="G7" s="147"/>
      <c r="H7" s="458">
        <v>8</v>
      </c>
      <c r="I7" s="456" t="s">
        <v>645</v>
      </c>
    </row>
    <row r="8" spans="1:11" x14ac:dyDescent="0.25">
      <c r="B8" s="147" t="s">
        <v>1997</v>
      </c>
      <c r="C8" s="147" t="s">
        <v>2201</v>
      </c>
      <c r="D8" s="147" t="s">
        <v>92</v>
      </c>
      <c r="E8" s="147" t="s">
        <v>93</v>
      </c>
      <c r="F8" s="147" t="s">
        <v>71</v>
      </c>
      <c r="G8" s="147"/>
      <c r="H8" s="458">
        <v>30</v>
      </c>
      <c r="I8" s="456" t="s">
        <v>679</v>
      </c>
    </row>
    <row r="9" spans="1:11" x14ac:dyDescent="0.25">
      <c r="B9" s="147" t="s">
        <v>1989</v>
      </c>
      <c r="C9" s="147" t="s">
        <v>98</v>
      </c>
      <c r="D9" s="147" t="s">
        <v>100</v>
      </c>
      <c r="E9" s="147" t="s">
        <v>101</v>
      </c>
      <c r="F9" s="147" t="s">
        <v>71</v>
      </c>
      <c r="G9" s="147"/>
      <c r="H9" s="458">
        <v>20</v>
      </c>
    </row>
    <row r="10" spans="1:11" x14ac:dyDescent="0.25">
      <c r="B10" s="147" t="s">
        <v>522</v>
      </c>
      <c r="C10" s="147" t="s">
        <v>104</v>
      </c>
      <c r="D10" s="147" t="s">
        <v>100</v>
      </c>
      <c r="E10" s="147" t="s">
        <v>105</v>
      </c>
      <c r="F10" s="147" t="s">
        <v>71</v>
      </c>
      <c r="G10" s="147"/>
      <c r="H10" s="458">
        <v>18</v>
      </c>
    </row>
    <row r="11" spans="1:11" x14ac:dyDescent="0.25">
      <c r="B11" s="147" t="s">
        <v>1893</v>
      </c>
      <c r="C11" s="147" t="s">
        <v>110</v>
      </c>
      <c r="D11" s="147" t="s">
        <v>111</v>
      </c>
      <c r="E11" s="147" t="s">
        <v>112</v>
      </c>
      <c r="F11" s="147" t="s">
        <v>71</v>
      </c>
      <c r="G11" s="147"/>
      <c r="H11" s="458">
        <v>9</v>
      </c>
    </row>
    <row r="12" spans="1:11" x14ac:dyDescent="0.25">
      <c r="B12" s="147" t="s">
        <v>1997</v>
      </c>
      <c r="C12" s="147" t="s">
        <v>129</v>
      </c>
      <c r="D12" s="147" t="s">
        <v>130</v>
      </c>
      <c r="E12" s="413" t="s">
        <v>131</v>
      </c>
      <c r="F12" s="147" t="s">
        <v>71</v>
      </c>
      <c r="G12" s="147"/>
      <c r="H12" s="458">
        <v>7</v>
      </c>
      <c r="I12" s="456" t="s">
        <v>678</v>
      </c>
      <c r="K12" t="s">
        <v>2202</v>
      </c>
    </row>
    <row r="13" spans="1:11" x14ac:dyDescent="0.25">
      <c r="B13" s="147" t="s">
        <v>135</v>
      </c>
      <c r="C13" s="147" t="s">
        <v>135</v>
      </c>
      <c r="D13" s="147" t="s">
        <v>137</v>
      </c>
      <c r="E13" s="147" t="s">
        <v>138</v>
      </c>
      <c r="F13" s="147" t="s">
        <v>71</v>
      </c>
      <c r="G13" s="147"/>
      <c r="H13" s="458">
        <v>21</v>
      </c>
    </row>
    <row r="14" spans="1:11" x14ac:dyDescent="0.25">
      <c r="B14" s="147" t="s">
        <v>1557</v>
      </c>
      <c r="C14" s="147" t="s">
        <v>69</v>
      </c>
      <c r="D14" s="147" t="s">
        <v>160</v>
      </c>
      <c r="E14" s="147" t="s">
        <v>161</v>
      </c>
      <c r="F14" s="147" t="s">
        <v>71</v>
      </c>
      <c r="G14" s="147"/>
      <c r="H14" s="458">
        <v>109</v>
      </c>
    </row>
    <row r="15" spans="1:11" x14ac:dyDescent="0.25">
      <c r="B15" s="147" t="s">
        <v>1997</v>
      </c>
      <c r="C15" s="147" t="s">
        <v>225</v>
      </c>
      <c r="D15" s="147" t="s">
        <v>146</v>
      </c>
      <c r="E15" s="147" t="s">
        <v>226</v>
      </c>
      <c r="F15" s="147" t="s">
        <v>71</v>
      </c>
      <c r="G15" s="147"/>
      <c r="H15" s="458">
        <v>11</v>
      </c>
      <c r="I15" s="456" t="s">
        <v>676</v>
      </c>
    </row>
    <row r="16" spans="1:11" x14ac:dyDescent="0.25">
      <c r="B16" t="s">
        <v>1794</v>
      </c>
      <c r="C16" t="s">
        <v>69</v>
      </c>
      <c r="F16" t="s">
        <v>71</v>
      </c>
    </row>
    <row r="17" spans="2:11" x14ac:dyDescent="0.25">
      <c r="B17" t="s">
        <v>1831</v>
      </c>
      <c r="C17" t="s">
        <v>214</v>
      </c>
      <c r="F17" t="s">
        <v>71</v>
      </c>
    </row>
    <row r="18" spans="2:11" x14ac:dyDescent="0.25">
      <c r="B18" s="147" t="s">
        <v>1557</v>
      </c>
      <c r="C18" s="147" t="s">
        <v>328</v>
      </c>
      <c r="D18" s="147" t="s">
        <v>160</v>
      </c>
      <c r="E18" s="147" t="s">
        <v>161</v>
      </c>
      <c r="F18" s="147" t="s">
        <v>71</v>
      </c>
      <c r="G18" s="147"/>
      <c r="H18" s="458">
        <v>109</v>
      </c>
    </row>
    <row r="19" spans="2:11" x14ac:dyDescent="0.25">
      <c r="B19" s="147" t="s">
        <v>1557</v>
      </c>
      <c r="C19" s="147" t="s">
        <v>330</v>
      </c>
      <c r="D19" s="147" t="s">
        <v>160</v>
      </c>
      <c r="E19" s="147" t="s">
        <v>161</v>
      </c>
      <c r="F19" s="147" t="s">
        <v>71</v>
      </c>
      <c r="G19" s="147"/>
      <c r="H19" s="458">
        <v>109</v>
      </c>
    </row>
    <row r="20" spans="2:11" x14ac:dyDescent="0.25">
      <c r="B20" s="147" t="s">
        <v>1557</v>
      </c>
      <c r="C20" s="147" t="s">
        <v>368</v>
      </c>
      <c r="D20" s="147" t="s">
        <v>160</v>
      </c>
      <c r="E20" s="147" t="s">
        <v>161</v>
      </c>
      <c r="F20" s="147" t="s">
        <v>71</v>
      </c>
      <c r="G20" s="147"/>
      <c r="H20" s="458">
        <v>109</v>
      </c>
    </row>
    <row r="21" spans="2:11" x14ac:dyDescent="0.25">
      <c r="B21" s="419" t="s">
        <v>2011</v>
      </c>
      <c r="C21" s="147" t="s">
        <v>168</v>
      </c>
      <c r="D21" s="147" t="s">
        <v>468</v>
      </c>
      <c r="E21" s="147" t="s">
        <v>469</v>
      </c>
      <c r="F21" s="147" t="s">
        <v>71</v>
      </c>
      <c r="G21" s="147"/>
      <c r="H21" s="458">
        <v>11</v>
      </c>
      <c r="I21" s="456" t="s">
        <v>660</v>
      </c>
      <c r="K21" s="419" t="s">
        <v>2203</v>
      </c>
    </row>
    <row r="22" spans="2:11" x14ac:dyDescent="0.25">
      <c r="B22" s="147" t="s">
        <v>2011</v>
      </c>
      <c r="C22" s="147" t="s">
        <v>168</v>
      </c>
      <c r="D22" s="147" t="s">
        <v>169</v>
      </c>
      <c r="E22" s="147" t="s">
        <v>170</v>
      </c>
      <c r="F22" s="147" t="s">
        <v>71</v>
      </c>
      <c r="G22" s="147"/>
      <c r="H22" s="458">
        <v>4</v>
      </c>
      <c r="I22" s="456" t="s">
        <v>661</v>
      </c>
    </row>
    <row r="23" spans="2:11" x14ac:dyDescent="0.25">
      <c r="B23" s="147" t="s">
        <v>1557</v>
      </c>
      <c r="C23" s="147" t="s">
        <v>464</v>
      </c>
      <c r="D23" s="147" t="s">
        <v>160</v>
      </c>
      <c r="E23" s="147" t="s">
        <v>161</v>
      </c>
      <c r="F23" s="147" t="s">
        <v>71</v>
      </c>
      <c r="G23" s="147"/>
      <c r="H23" s="458">
        <v>109</v>
      </c>
    </row>
    <row r="24" spans="2:11" x14ac:dyDescent="0.25">
      <c r="B24" s="147" t="s">
        <v>2019</v>
      </c>
      <c r="C24" s="147" t="s">
        <v>519</v>
      </c>
      <c r="D24" s="147" t="s">
        <v>477</v>
      </c>
      <c r="E24" s="147" t="s">
        <v>478</v>
      </c>
      <c r="F24" s="147" t="s">
        <v>71</v>
      </c>
      <c r="G24" s="147"/>
      <c r="H24" s="458" t="s">
        <v>219</v>
      </c>
      <c r="I24" s="420"/>
    </row>
    <row r="25" spans="2:11" x14ac:dyDescent="0.25">
      <c r="B25" s="147" t="s">
        <v>522</v>
      </c>
      <c r="C25" s="147" t="s">
        <v>522</v>
      </c>
      <c r="D25" s="147" t="s">
        <v>100</v>
      </c>
      <c r="E25" s="147" t="s">
        <v>105</v>
      </c>
      <c r="F25" s="147" t="s">
        <v>71</v>
      </c>
      <c r="G25" s="147"/>
      <c r="H25" s="458">
        <v>18</v>
      </c>
    </row>
    <row r="26" spans="2:11" x14ac:dyDescent="0.25">
      <c r="B26" s="412" t="s">
        <v>1997</v>
      </c>
      <c r="C26" s="147" t="s">
        <v>168</v>
      </c>
      <c r="D26" s="147" t="s">
        <v>468</v>
      </c>
      <c r="E26" s="147" t="s">
        <v>469</v>
      </c>
      <c r="F26" s="147" t="s">
        <v>71</v>
      </c>
      <c r="G26" s="147"/>
      <c r="H26" s="458">
        <v>11</v>
      </c>
      <c r="K26" s="419" t="s">
        <v>2203</v>
      </c>
    </row>
    <row r="27" spans="2:11" x14ac:dyDescent="0.25">
      <c r="B27" s="147" t="s">
        <v>2019</v>
      </c>
      <c r="C27" s="147" t="s">
        <v>475</v>
      </c>
      <c r="D27" s="147" t="s">
        <v>477</v>
      </c>
      <c r="E27" s="147" t="s">
        <v>478</v>
      </c>
      <c r="F27" s="147" t="s">
        <v>71</v>
      </c>
      <c r="G27" s="147"/>
      <c r="H27" s="458" t="s">
        <v>219</v>
      </c>
      <c r="I27" s="420"/>
    </row>
    <row r="28" spans="2:11" x14ac:dyDescent="0.25">
      <c r="B28" t="s">
        <v>2027</v>
      </c>
      <c r="C28" t="s">
        <v>2027</v>
      </c>
      <c r="F28" t="s">
        <v>71</v>
      </c>
    </row>
    <row r="29" spans="2:11" x14ac:dyDescent="0.25">
      <c r="B29" t="s">
        <v>2027</v>
      </c>
      <c r="C29" t="s">
        <v>214</v>
      </c>
      <c r="F29" t="s">
        <v>71</v>
      </c>
    </row>
    <row r="30" spans="2:11" x14ac:dyDescent="0.25">
      <c r="B30" t="s">
        <v>2027</v>
      </c>
      <c r="C30" t="s">
        <v>69</v>
      </c>
      <c r="F30" t="s">
        <v>71</v>
      </c>
    </row>
    <row r="31" spans="2:11" x14ac:dyDescent="0.25">
      <c r="B31" t="s">
        <v>1888</v>
      </c>
      <c r="C31" t="s">
        <v>451</v>
      </c>
      <c r="F31" t="s">
        <v>71</v>
      </c>
    </row>
    <row r="32" spans="2:11" x14ac:dyDescent="0.25">
      <c r="B32" t="s">
        <v>1952</v>
      </c>
      <c r="C32" t="s">
        <v>117</v>
      </c>
      <c r="F32" t="s">
        <v>119</v>
      </c>
    </row>
    <row r="33" spans="2:6" x14ac:dyDescent="0.25">
      <c r="B33" t="s">
        <v>2019</v>
      </c>
      <c r="C33" t="s">
        <v>2204</v>
      </c>
      <c r="F33" t="s">
        <v>119</v>
      </c>
    </row>
    <row r="34" spans="2:6" x14ac:dyDescent="0.25">
      <c r="B34" t="s">
        <v>231</v>
      </c>
      <c r="C34" t="s">
        <v>231</v>
      </c>
      <c r="F34" t="s">
        <v>119</v>
      </c>
    </row>
    <row r="35" spans="2:6" x14ac:dyDescent="0.25">
      <c r="B35" t="s">
        <v>1904</v>
      </c>
      <c r="C35" t="s">
        <v>555</v>
      </c>
      <c r="F35" t="s">
        <v>119</v>
      </c>
    </row>
    <row r="36" spans="2:6" x14ac:dyDescent="0.25">
      <c r="B36" t="s">
        <v>1663</v>
      </c>
      <c r="C36" t="s">
        <v>285</v>
      </c>
      <c r="F36" t="s">
        <v>119</v>
      </c>
    </row>
    <row r="37" spans="2:6" x14ac:dyDescent="0.25">
      <c r="B37" t="s">
        <v>1663</v>
      </c>
      <c r="C37" t="s">
        <v>176</v>
      </c>
      <c r="F37" t="s">
        <v>119</v>
      </c>
    </row>
    <row r="38" spans="2:6" x14ac:dyDescent="0.25">
      <c r="B38" t="s">
        <v>1910</v>
      </c>
      <c r="C38" t="s">
        <v>182</v>
      </c>
      <c r="F38" t="s">
        <v>119</v>
      </c>
    </row>
    <row r="39" spans="2:6" x14ac:dyDescent="0.25">
      <c r="B39" t="s">
        <v>1910</v>
      </c>
      <c r="C39" t="s">
        <v>184</v>
      </c>
      <c r="F39" t="s">
        <v>119</v>
      </c>
    </row>
    <row r="40" spans="2:6" x14ac:dyDescent="0.25">
      <c r="B40" t="s">
        <v>1910</v>
      </c>
      <c r="C40" t="s">
        <v>189</v>
      </c>
      <c r="F40" t="s">
        <v>119</v>
      </c>
    </row>
    <row r="41" spans="2:6" x14ac:dyDescent="0.25">
      <c r="B41" t="s">
        <v>2011</v>
      </c>
      <c r="C41" t="s">
        <v>168</v>
      </c>
      <c r="F41" t="s">
        <v>119</v>
      </c>
    </row>
    <row r="42" spans="2:6" x14ac:dyDescent="0.25">
      <c r="B42" t="s">
        <v>199</v>
      </c>
      <c r="C42" t="s">
        <v>199</v>
      </c>
      <c r="F42" t="s">
        <v>119</v>
      </c>
    </row>
    <row r="43" spans="2:6" x14ac:dyDescent="0.25">
      <c r="B43" t="s">
        <v>1721</v>
      </c>
      <c r="C43" t="s">
        <v>156</v>
      </c>
      <c r="F43" t="s">
        <v>119</v>
      </c>
    </row>
    <row r="44" spans="2:6" x14ac:dyDescent="0.25">
      <c r="B44" t="s">
        <v>1734</v>
      </c>
      <c r="C44" t="s">
        <v>156</v>
      </c>
      <c r="F44" t="s">
        <v>119</v>
      </c>
    </row>
    <row r="45" spans="2:6" x14ac:dyDescent="0.25">
      <c r="B45" t="s">
        <v>2019</v>
      </c>
      <c r="C45" t="s">
        <v>394</v>
      </c>
      <c r="F45" t="s">
        <v>119</v>
      </c>
    </row>
    <row r="46" spans="2:6" x14ac:dyDescent="0.25">
      <c r="B46" t="s">
        <v>2019</v>
      </c>
      <c r="C46" t="s">
        <v>398</v>
      </c>
      <c r="F46" t="s">
        <v>119</v>
      </c>
    </row>
    <row r="47" spans="2:6" x14ac:dyDescent="0.25">
      <c r="B47" t="s">
        <v>1663</v>
      </c>
      <c r="F47" t="s">
        <v>119</v>
      </c>
    </row>
    <row r="48" spans="2:6" x14ac:dyDescent="0.25">
      <c r="B48" t="s">
        <v>2011</v>
      </c>
      <c r="C48" t="s">
        <v>90</v>
      </c>
      <c r="F48" t="s">
        <v>119</v>
      </c>
    </row>
    <row r="49" spans="2:6" x14ac:dyDescent="0.25">
      <c r="B49" t="s">
        <v>199</v>
      </c>
      <c r="C49" t="s">
        <v>2205</v>
      </c>
      <c r="F49" t="s">
        <v>119</v>
      </c>
    </row>
    <row r="50" spans="2:6" x14ac:dyDescent="0.25">
      <c r="B50" t="s">
        <v>199</v>
      </c>
      <c r="C50" t="s">
        <v>416</v>
      </c>
      <c r="F50" t="s">
        <v>119</v>
      </c>
    </row>
    <row r="51" spans="2:6" x14ac:dyDescent="0.25">
      <c r="B51" t="s">
        <v>1927</v>
      </c>
      <c r="C51" t="s">
        <v>499</v>
      </c>
      <c r="F51" t="s">
        <v>119</v>
      </c>
    </row>
    <row r="52" spans="2:6" x14ac:dyDescent="0.25">
      <c r="B52" t="s">
        <v>1838</v>
      </c>
      <c r="C52" t="s">
        <v>424</v>
      </c>
      <c r="F52" t="s">
        <v>119</v>
      </c>
    </row>
    <row r="53" spans="2:6" x14ac:dyDescent="0.25">
      <c r="B53" t="s">
        <v>1997</v>
      </c>
      <c r="C53" t="s">
        <v>503</v>
      </c>
      <c r="F53" t="s">
        <v>119</v>
      </c>
    </row>
    <row r="54" spans="2:6" x14ac:dyDescent="0.25">
      <c r="B54" t="s">
        <v>1997</v>
      </c>
      <c r="C54" t="s">
        <v>505</v>
      </c>
      <c r="F54" t="s">
        <v>119</v>
      </c>
    </row>
    <row r="55" spans="2:6" x14ac:dyDescent="0.25">
      <c r="B55" t="s">
        <v>1982</v>
      </c>
      <c r="C55" t="s">
        <v>445</v>
      </c>
      <c r="F55" t="s">
        <v>119</v>
      </c>
    </row>
    <row r="56" spans="2:6" x14ac:dyDescent="0.25">
      <c r="B56" t="s">
        <v>1910</v>
      </c>
      <c r="C56" t="s">
        <v>484</v>
      </c>
      <c r="F56" t="s">
        <v>119</v>
      </c>
    </row>
    <row r="57" spans="2:6" x14ac:dyDescent="0.25">
      <c r="B57" t="s">
        <v>63</v>
      </c>
      <c r="F57" t="s">
        <v>119</v>
      </c>
    </row>
    <row r="58" spans="2:6" x14ac:dyDescent="0.25">
      <c r="B58" t="s">
        <v>1663</v>
      </c>
      <c r="C58" t="s">
        <v>404</v>
      </c>
      <c r="F58" t="s">
        <v>119</v>
      </c>
    </row>
    <row r="59" spans="2:6" x14ac:dyDescent="0.25">
      <c r="B59" t="s">
        <v>1997</v>
      </c>
      <c r="C59" t="s">
        <v>225</v>
      </c>
      <c r="F59" t="s">
        <v>119</v>
      </c>
    </row>
    <row r="60" spans="2:6" x14ac:dyDescent="0.25">
      <c r="B60" t="s">
        <v>1904</v>
      </c>
      <c r="C60" t="s">
        <v>264</v>
      </c>
      <c r="F60" t="s">
        <v>119</v>
      </c>
    </row>
    <row r="61" spans="2:6" x14ac:dyDescent="0.25">
      <c r="B61" t="s">
        <v>2019</v>
      </c>
      <c r="F61" t="s">
        <v>119</v>
      </c>
    </row>
    <row r="62" spans="2:6" x14ac:dyDescent="0.25">
      <c r="B62" t="s">
        <v>2019</v>
      </c>
      <c r="C62" t="s">
        <v>475</v>
      </c>
      <c r="F62" t="s">
        <v>119</v>
      </c>
    </row>
    <row r="63" spans="2:6" x14ac:dyDescent="0.25">
      <c r="B63" t="s">
        <v>2019</v>
      </c>
      <c r="C63" t="s">
        <v>538</v>
      </c>
      <c r="F63" t="s">
        <v>119</v>
      </c>
    </row>
    <row r="64" spans="2:6" x14ac:dyDescent="0.25">
      <c r="B64" t="s">
        <v>1982</v>
      </c>
      <c r="C64" t="s">
        <v>540</v>
      </c>
      <c r="F64" t="s">
        <v>119</v>
      </c>
    </row>
    <row r="65" spans="2:6" x14ac:dyDescent="0.25">
      <c r="B65" t="s">
        <v>1721</v>
      </c>
      <c r="F65" t="s">
        <v>119</v>
      </c>
    </row>
    <row r="66" spans="2:6" x14ac:dyDescent="0.25">
      <c r="B66" t="s">
        <v>1923</v>
      </c>
      <c r="F66" t="s">
        <v>119</v>
      </c>
    </row>
    <row r="67" spans="2:6" x14ac:dyDescent="0.25">
      <c r="B67" t="s">
        <v>2023</v>
      </c>
      <c r="C67" t="s">
        <v>90</v>
      </c>
      <c r="F67" t="s">
        <v>119</v>
      </c>
    </row>
    <row r="68" spans="2:6" x14ac:dyDescent="0.25">
      <c r="B68" t="s">
        <v>1741</v>
      </c>
      <c r="C68" t="s">
        <v>244</v>
      </c>
      <c r="F68" t="s">
        <v>119</v>
      </c>
    </row>
    <row r="69" spans="2:6" x14ac:dyDescent="0.25">
      <c r="B69" t="s">
        <v>231</v>
      </c>
      <c r="C69" t="s">
        <v>244</v>
      </c>
      <c r="F69" t="s">
        <v>119</v>
      </c>
    </row>
    <row r="70" spans="2:6" x14ac:dyDescent="0.25">
      <c r="B70" t="s">
        <v>1710</v>
      </c>
      <c r="C70" t="s">
        <v>90</v>
      </c>
      <c r="F70" t="s">
        <v>119</v>
      </c>
    </row>
    <row r="71" spans="2:6" x14ac:dyDescent="0.25">
      <c r="B71" t="s">
        <v>1997</v>
      </c>
      <c r="F71" t="s">
        <v>119</v>
      </c>
    </row>
    <row r="72" spans="2:6" x14ac:dyDescent="0.25">
      <c r="B72" t="s">
        <v>1878</v>
      </c>
      <c r="C72" t="s">
        <v>336</v>
      </c>
      <c r="F72" t="s">
        <v>119</v>
      </c>
    </row>
    <row r="73" spans="2:6" x14ac:dyDescent="0.25">
      <c r="B73" t="s">
        <v>1878</v>
      </c>
      <c r="C73" t="s">
        <v>2206</v>
      </c>
      <c r="F73" t="s">
        <v>119</v>
      </c>
    </row>
    <row r="74" spans="2:6" x14ac:dyDescent="0.25">
      <c r="B74" t="s">
        <v>1878</v>
      </c>
      <c r="C74" t="s">
        <v>2207</v>
      </c>
      <c r="F74" t="s">
        <v>119</v>
      </c>
    </row>
    <row r="75" spans="2:6" x14ac:dyDescent="0.25">
      <c r="B75" t="s">
        <v>1878</v>
      </c>
      <c r="C75" t="s">
        <v>891</v>
      </c>
      <c r="F75" t="s">
        <v>119</v>
      </c>
    </row>
    <row r="76" spans="2:6" x14ac:dyDescent="0.25">
      <c r="B76" t="s">
        <v>1878</v>
      </c>
      <c r="C76" t="s">
        <v>894</v>
      </c>
      <c r="F76" t="s">
        <v>119</v>
      </c>
    </row>
    <row r="77" spans="2:6" x14ac:dyDescent="0.25">
      <c r="B77" t="s">
        <v>1878</v>
      </c>
      <c r="C77" t="s">
        <v>2208</v>
      </c>
      <c r="F77" t="s">
        <v>119</v>
      </c>
    </row>
    <row r="78" spans="2:6" x14ac:dyDescent="0.25">
      <c r="B78" t="s">
        <v>1878</v>
      </c>
      <c r="C78" t="s">
        <v>2209</v>
      </c>
      <c r="F78" t="s">
        <v>119</v>
      </c>
    </row>
    <row r="79" spans="2:6" x14ac:dyDescent="0.25">
      <c r="B79" t="s">
        <v>1878</v>
      </c>
      <c r="C79" t="s">
        <v>2210</v>
      </c>
      <c r="F79" t="s">
        <v>119</v>
      </c>
    </row>
    <row r="80" spans="2:6" x14ac:dyDescent="0.25">
      <c r="B80" t="s">
        <v>1878</v>
      </c>
      <c r="C80" t="s">
        <v>1532</v>
      </c>
      <c r="F80" t="s">
        <v>119</v>
      </c>
    </row>
    <row r="81" spans="2:6" x14ac:dyDescent="0.25">
      <c r="B81" t="s">
        <v>1741</v>
      </c>
      <c r="C81" t="s">
        <v>307</v>
      </c>
      <c r="F81" t="s">
        <v>119</v>
      </c>
    </row>
    <row r="82" spans="2:6" x14ac:dyDescent="0.25">
      <c r="B82" t="s">
        <v>1838</v>
      </c>
      <c r="C82" t="s">
        <v>2211</v>
      </c>
      <c r="F82" t="s">
        <v>119</v>
      </c>
    </row>
    <row r="83" spans="2:6" x14ac:dyDescent="0.25">
      <c r="B83" t="s">
        <v>1838</v>
      </c>
      <c r="C83" t="s">
        <v>2212</v>
      </c>
      <c r="F83" t="s">
        <v>119</v>
      </c>
    </row>
    <row r="84" spans="2:6" x14ac:dyDescent="0.25">
      <c r="B84" t="s">
        <v>1838</v>
      </c>
      <c r="C84" t="s">
        <v>318</v>
      </c>
      <c r="F84" t="s">
        <v>119</v>
      </c>
    </row>
    <row r="86" spans="2:6" x14ac:dyDescent="0.25">
      <c r="B86" t="s">
        <v>63</v>
      </c>
    </row>
    <row r="87" spans="2:6" x14ac:dyDescent="0.25">
      <c r="B87" t="s">
        <v>1904</v>
      </c>
      <c r="C87" t="s">
        <v>555</v>
      </c>
    </row>
    <row r="88" spans="2:6" x14ac:dyDescent="0.25">
      <c r="B88" t="s">
        <v>1721</v>
      </c>
      <c r="C88" t="s">
        <v>156</v>
      </c>
    </row>
    <row r="89" spans="2:6" x14ac:dyDescent="0.25">
      <c r="B89" t="s">
        <v>1734</v>
      </c>
      <c r="C89" t="s">
        <v>156</v>
      </c>
    </row>
    <row r="90" spans="2:6" x14ac:dyDescent="0.25">
      <c r="B90" t="s">
        <v>1741</v>
      </c>
      <c r="C90" t="s">
        <v>244</v>
      </c>
    </row>
    <row r="91" spans="2:6" x14ac:dyDescent="0.25">
      <c r="B91" t="s">
        <v>199</v>
      </c>
      <c r="C91" t="s">
        <v>244</v>
      </c>
    </row>
    <row r="92" spans="2:6" x14ac:dyDescent="0.25">
      <c r="B92" t="s">
        <v>424</v>
      </c>
      <c r="C92" t="s">
        <v>90</v>
      </c>
    </row>
    <row r="93" spans="2:6" x14ac:dyDescent="0.25">
      <c r="B93" t="s">
        <v>259</v>
      </c>
      <c r="C93" t="s">
        <v>90</v>
      </c>
    </row>
    <row r="94" spans="2:6" x14ac:dyDescent="0.25">
      <c r="B94" t="s">
        <v>252</v>
      </c>
      <c r="C94" t="s">
        <v>90</v>
      </c>
    </row>
    <row r="95" spans="2:6" x14ac:dyDescent="0.25">
      <c r="B95" t="s">
        <v>1734</v>
      </c>
    </row>
    <row r="96" spans="2:6" x14ac:dyDescent="0.25">
      <c r="B96" t="s">
        <v>1904</v>
      </c>
      <c r="C96" t="s">
        <v>264</v>
      </c>
    </row>
    <row r="97" spans="1:11" x14ac:dyDescent="0.25">
      <c r="B97" t="s">
        <v>1872</v>
      </c>
      <c r="C97" t="s">
        <v>558</v>
      </c>
    </row>
    <row r="98" spans="1:11" x14ac:dyDescent="0.25">
      <c r="B98" t="s">
        <v>231</v>
      </c>
      <c r="C98" t="s">
        <v>647</v>
      </c>
    </row>
    <row r="99" spans="1:11" x14ac:dyDescent="0.25">
      <c r="B99" t="s">
        <v>2019</v>
      </c>
      <c r="C99" t="s">
        <v>2213</v>
      </c>
    </row>
    <row r="100" spans="1:11" x14ac:dyDescent="0.25">
      <c r="B100" t="s">
        <v>1997</v>
      </c>
      <c r="C100" t="s">
        <v>2214</v>
      </c>
    </row>
    <row r="101" spans="1:11" x14ac:dyDescent="0.25">
      <c r="B101" t="s">
        <v>1997</v>
      </c>
      <c r="C101" t="s">
        <v>225</v>
      </c>
    </row>
    <row r="102" spans="1:11" x14ac:dyDescent="0.25">
      <c r="B102" t="s">
        <v>1878</v>
      </c>
      <c r="C102" t="s">
        <v>2215</v>
      </c>
    </row>
    <row r="103" spans="1:11" x14ac:dyDescent="0.25">
      <c r="B103" t="s">
        <v>1878</v>
      </c>
      <c r="C103" t="s">
        <v>1487</v>
      </c>
    </row>
    <row r="104" spans="1:11" x14ac:dyDescent="0.25">
      <c r="B104" t="s">
        <v>1918</v>
      </c>
      <c r="C104" t="s">
        <v>199</v>
      </c>
    </row>
    <row r="106" spans="1:11" s="422" customFormat="1" x14ac:dyDescent="0.25">
      <c r="A106" s="422" t="s">
        <v>2216</v>
      </c>
      <c r="H106" s="458"/>
      <c r="I106" s="423"/>
    </row>
    <row r="107" spans="1:11" ht="75" x14ac:dyDescent="0.25">
      <c r="A107" s="147" t="s">
        <v>2217</v>
      </c>
      <c r="B107" s="147" t="s">
        <v>2218</v>
      </c>
      <c r="C107" s="147" t="s">
        <v>2219</v>
      </c>
      <c r="D107" s="147" t="s">
        <v>2144</v>
      </c>
      <c r="E107" s="412" t="s">
        <v>2220</v>
      </c>
      <c r="F107" s="147" t="s">
        <v>2221</v>
      </c>
      <c r="G107" s="147">
        <v>3</v>
      </c>
      <c r="H107" s="458">
        <v>111</v>
      </c>
      <c r="I107" s="420"/>
      <c r="K107" s="421" t="s">
        <v>2222</v>
      </c>
    </row>
    <row r="109" spans="1:11" x14ac:dyDescent="0.25">
      <c r="A109" s="147" t="s">
        <v>587</v>
      </c>
      <c r="B109" s="147" t="s">
        <v>2223</v>
      </c>
      <c r="C109" s="147" t="s">
        <v>225</v>
      </c>
      <c r="D109" s="147" t="s">
        <v>2224</v>
      </c>
      <c r="E109" s="412" t="s">
        <v>2225</v>
      </c>
      <c r="F109" s="147" t="s">
        <v>2226</v>
      </c>
      <c r="G109" s="420">
        <v>1</v>
      </c>
      <c r="H109" s="458" t="s">
        <v>2227</v>
      </c>
      <c r="I109" s="420"/>
      <c r="K109" t="s">
        <v>2228</v>
      </c>
    </row>
    <row r="110" spans="1:11" x14ac:dyDescent="0.25">
      <c r="A110" s="147" t="s">
        <v>587</v>
      </c>
      <c r="B110" s="147" t="s">
        <v>2229</v>
      </c>
      <c r="C110" s="147" t="s">
        <v>225</v>
      </c>
      <c r="D110" s="147" t="s">
        <v>2230</v>
      </c>
      <c r="E110" s="147" t="s">
        <v>2231</v>
      </c>
      <c r="F110" s="147" t="s">
        <v>2226</v>
      </c>
      <c r="G110" s="420">
        <v>1</v>
      </c>
      <c r="H110" s="458" t="s">
        <v>2232</v>
      </c>
      <c r="I110" s="420"/>
      <c r="K110" t="s">
        <v>2228</v>
      </c>
    </row>
    <row r="111" spans="1:11" x14ac:dyDescent="0.25">
      <c r="A111" s="147" t="s">
        <v>587</v>
      </c>
      <c r="B111" s="147" t="s">
        <v>2233</v>
      </c>
      <c r="C111" s="147" t="s">
        <v>225</v>
      </c>
      <c r="D111" s="147" t="s">
        <v>2230</v>
      </c>
      <c r="E111" s="147" t="s">
        <v>2234</v>
      </c>
      <c r="F111" s="147" t="s">
        <v>2226</v>
      </c>
      <c r="G111" s="420">
        <v>1</v>
      </c>
      <c r="H111" s="458" t="s">
        <v>2235</v>
      </c>
      <c r="I111" s="420"/>
      <c r="K111" t="s">
        <v>2228</v>
      </c>
    </row>
    <row r="112" spans="1:11" x14ac:dyDescent="0.25">
      <c r="A112" s="147" t="s">
        <v>587</v>
      </c>
      <c r="B112" s="147" t="s">
        <v>2236</v>
      </c>
      <c r="C112" s="147" t="s">
        <v>225</v>
      </c>
      <c r="D112" s="147" t="s">
        <v>2237</v>
      </c>
      <c r="E112" s="147" t="s">
        <v>2238</v>
      </c>
      <c r="F112" s="147" t="s">
        <v>2226</v>
      </c>
      <c r="G112" s="420">
        <v>1</v>
      </c>
      <c r="H112" s="458" t="s">
        <v>2239</v>
      </c>
      <c r="I112" s="420"/>
    </row>
    <row r="113" spans="1:11" x14ac:dyDescent="0.25">
      <c r="A113" s="147" t="s">
        <v>587</v>
      </c>
      <c r="B113" s="147" t="s">
        <v>2240</v>
      </c>
      <c r="C113" s="147" t="s">
        <v>225</v>
      </c>
      <c r="D113" s="147" t="s">
        <v>2241</v>
      </c>
      <c r="E113" s="147" t="s">
        <v>2242</v>
      </c>
      <c r="F113" s="147" t="s">
        <v>2226</v>
      </c>
      <c r="G113" s="420">
        <v>3</v>
      </c>
      <c r="H113" s="458" t="s">
        <v>2243</v>
      </c>
      <c r="I113" s="420"/>
    </row>
    <row r="114" spans="1:11" x14ac:dyDescent="0.25">
      <c r="A114" s="147" t="s">
        <v>587</v>
      </c>
      <c r="B114" s="147" t="s">
        <v>445</v>
      </c>
      <c r="C114" s="147" t="s">
        <v>445</v>
      </c>
      <c r="D114" s="147" t="s">
        <v>2244</v>
      </c>
      <c r="E114" s="147" t="s">
        <v>2245</v>
      </c>
      <c r="F114" s="147" t="s">
        <v>2226</v>
      </c>
      <c r="G114" s="420">
        <v>1</v>
      </c>
      <c r="H114" s="458">
        <v>122</v>
      </c>
      <c r="I114" s="420"/>
    </row>
    <row r="115" spans="1:11" x14ac:dyDescent="0.25">
      <c r="A115" s="147" t="s">
        <v>587</v>
      </c>
      <c r="B115" s="147" t="s">
        <v>2246</v>
      </c>
      <c r="C115" s="147" t="s">
        <v>2246</v>
      </c>
      <c r="D115" s="147" t="s">
        <v>137</v>
      </c>
      <c r="E115" s="147" t="s">
        <v>2247</v>
      </c>
      <c r="F115" s="147" t="s">
        <v>2226</v>
      </c>
      <c r="G115" s="420">
        <v>1</v>
      </c>
      <c r="H115" s="458">
        <v>123</v>
      </c>
      <c r="I115" s="420"/>
    </row>
    <row r="117" spans="1:11" x14ac:dyDescent="0.25">
      <c r="A117" t="s">
        <v>1582</v>
      </c>
      <c r="B117" t="s">
        <v>2248</v>
      </c>
      <c r="C117" t="s">
        <v>2249</v>
      </c>
      <c r="F117" s="147" t="s">
        <v>2250</v>
      </c>
      <c r="G117" s="30">
        <v>2</v>
      </c>
      <c r="K117" t="s">
        <v>2251</v>
      </c>
    </row>
    <row r="118" spans="1:11" x14ac:dyDescent="0.25">
      <c r="A118" t="s">
        <v>1582</v>
      </c>
      <c r="B118" t="s">
        <v>2252</v>
      </c>
      <c r="C118" t="s">
        <v>264</v>
      </c>
      <c r="F118" s="147" t="s">
        <v>2250</v>
      </c>
      <c r="G118" s="30">
        <v>6</v>
      </c>
      <c r="K118" t="s">
        <v>2251</v>
      </c>
    </row>
    <row r="119" spans="1:11" x14ac:dyDescent="0.25">
      <c r="A119" t="s">
        <v>1582</v>
      </c>
      <c r="B119" t="s">
        <v>2253</v>
      </c>
      <c r="C119" t="s">
        <v>2098</v>
      </c>
      <c r="F119" s="147" t="s">
        <v>2250</v>
      </c>
      <c r="G119" s="30">
        <v>2</v>
      </c>
      <c r="K119" t="s">
        <v>2251</v>
      </c>
    </row>
    <row r="120" spans="1:11" x14ac:dyDescent="0.25">
      <c r="A120" t="s">
        <v>1582</v>
      </c>
      <c r="B120" t="s">
        <v>176</v>
      </c>
      <c r="C120" t="s">
        <v>176</v>
      </c>
      <c r="F120" s="147" t="s">
        <v>2250</v>
      </c>
      <c r="G120" s="30">
        <v>2</v>
      </c>
      <c r="K120" t="s">
        <v>2251</v>
      </c>
    </row>
    <row r="121" spans="1:11" x14ac:dyDescent="0.25">
      <c r="A121" s="147" t="s">
        <v>1582</v>
      </c>
      <c r="B121" s="147" t="s">
        <v>424</v>
      </c>
      <c r="C121" s="147" t="s">
        <v>424</v>
      </c>
      <c r="D121" s="147" t="s">
        <v>2144</v>
      </c>
      <c r="E121" s="147" t="s">
        <v>2254</v>
      </c>
      <c r="F121" s="147" t="s">
        <v>2250</v>
      </c>
      <c r="G121" s="420">
        <v>8</v>
      </c>
      <c r="H121" s="458">
        <v>131</v>
      </c>
    </row>
    <row r="124" spans="1:11" x14ac:dyDescent="0.25">
      <c r="A124" t="s">
        <v>2255</v>
      </c>
      <c r="B124" t="s">
        <v>2256</v>
      </c>
      <c r="D124" t="s">
        <v>2257</v>
      </c>
      <c r="E124" t="s">
        <v>2258</v>
      </c>
      <c r="F124" t="s">
        <v>2259</v>
      </c>
      <c r="H124" s="458" t="s">
        <v>2260</v>
      </c>
    </row>
    <row r="125" spans="1:11" x14ac:dyDescent="0.25">
      <c r="A125" t="s">
        <v>2255</v>
      </c>
      <c r="B125" t="s">
        <v>2261</v>
      </c>
      <c r="D125" t="s">
        <v>111</v>
      </c>
      <c r="E125" t="s">
        <v>2262</v>
      </c>
      <c r="F125" t="s">
        <v>2259</v>
      </c>
    </row>
    <row r="126" spans="1:11" x14ac:dyDescent="0.25">
      <c r="A126" t="s">
        <v>2255</v>
      </c>
      <c r="B126" t="s">
        <v>2263</v>
      </c>
      <c r="D126" t="s">
        <v>111</v>
      </c>
      <c r="E126" t="s">
        <v>2264</v>
      </c>
      <c r="F126" t="s">
        <v>2259</v>
      </c>
    </row>
    <row r="127" spans="1:11" x14ac:dyDescent="0.25">
      <c r="A127" t="s">
        <v>2255</v>
      </c>
      <c r="B127" t="s">
        <v>424</v>
      </c>
      <c r="D127" t="s">
        <v>2265</v>
      </c>
      <c r="E127" t="s">
        <v>2266</v>
      </c>
      <c r="F127" t="s">
        <v>2259</v>
      </c>
      <c r="H127" s="458" t="s">
        <v>2267</v>
      </c>
    </row>
    <row r="128" spans="1:11" x14ac:dyDescent="0.25">
      <c r="A128" t="s">
        <v>2255</v>
      </c>
      <c r="B128" t="s">
        <v>424</v>
      </c>
      <c r="D128" t="s">
        <v>2268</v>
      </c>
      <c r="E128" t="s">
        <v>2269</v>
      </c>
      <c r="F128" t="s">
        <v>2259</v>
      </c>
      <c r="H128" s="458" t="s">
        <v>2270</v>
      </c>
    </row>
    <row r="129" spans="1:8" x14ac:dyDescent="0.25">
      <c r="A129" t="s">
        <v>2255</v>
      </c>
      <c r="B129" t="s">
        <v>2271</v>
      </c>
      <c r="D129" t="s">
        <v>2272</v>
      </c>
      <c r="E129" t="s">
        <v>2273</v>
      </c>
      <c r="F129" t="s">
        <v>2259</v>
      </c>
    </row>
    <row r="130" spans="1:8" x14ac:dyDescent="0.25">
      <c r="A130" t="s">
        <v>2255</v>
      </c>
      <c r="B130" t="s">
        <v>2274</v>
      </c>
      <c r="D130" t="s">
        <v>111</v>
      </c>
      <c r="E130" t="s">
        <v>2275</v>
      </c>
      <c r="F130" t="s">
        <v>2259</v>
      </c>
      <c r="H130" s="458" t="s">
        <v>2276</v>
      </c>
    </row>
    <row r="131" spans="1:8" x14ac:dyDescent="0.25">
      <c r="A131" t="s">
        <v>2255</v>
      </c>
      <c r="B131" t="s">
        <v>2277</v>
      </c>
      <c r="D131" t="s">
        <v>2278</v>
      </c>
      <c r="E131" t="s">
        <v>2279</v>
      </c>
      <c r="F131" t="s">
        <v>2259</v>
      </c>
      <c r="H131" s="458" t="s">
        <v>2280</v>
      </c>
    </row>
    <row r="132" spans="1:8" x14ac:dyDescent="0.25">
      <c r="A132" t="s">
        <v>2255</v>
      </c>
      <c r="B132" t="s">
        <v>2281</v>
      </c>
      <c r="D132" t="s">
        <v>2278</v>
      </c>
      <c r="E132" t="s">
        <v>2282</v>
      </c>
      <c r="F132" t="s">
        <v>2259</v>
      </c>
    </row>
    <row r="133" spans="1:8" x14ac:dyDescent="0.25">
      <c r="A133" t="s">
        <v>2255</v>
      </c>
      <c r="B133" t="s">
        <v>264</v>
      </c>
      <c r="D133" t="s">
        <v>2283</v>
      </c>
      <c r="E133" t="s">
        <v>2284</v>
      </c>
      <c r="F133" t="s">
        <v>2259</v>
      </c>
    </row>
    <row r="134" spans="1:8" x14ac:dyDescent="0.25">
      <c r="A134" t="s">
        <v>2255</v>
      </c>
      <c r="B134" t="s">
        <v>647</v>
      </c>
      <c r="D134" t="s">
        <v>111</v>
      </c>
      <c r="E134" t="s">
        <v>2285</v>
      </c>
      <c r="F134" t="s">
        <v>2259</v>
      </c>
      <c r="H134" s="458" t="s">
        <v>2286</v>
      </c>
    </row>
    <row r="135" spans="1:8" x14ac:dyDescent="0.25">
      <c r="A135" t="s">
        <v>2255</v>
      </c>
      <c r="B135" t="s">
        <v>647</v>
      </c>
      <c r="D135" t="s">
        <v>111</v>
      </c>
      <c r="E135" t="s">
        <v>2287</v>
      </c>
      <c r="F135" t="s">
        <v>2259</v>
      </c>
    </row>
    <row r="136" spans="1:8" x14ac:dyDescent="0.25">
      <c r="A136" t="s">
        <v>2255</v>
      </c>
      <c r="B136" t="s">
        <v>2288</v>
      </c>
      <c r="D136" t="s">
        <v>2289</v>
      </c>
      <c r="E136" t="s">
        <v>2290</v>
      </c>
      <c r="F136" t="s">
        <v>2259</v>
      </c>
    </row>
    <row r="137" spans="1:8" x14ac:dyDescent="0.25">
      <c r="A137" t="s">
        <v>2255</v>
      </c>
      <c r="B137" t="s">
        <v>2291</v>
      </c>
      <c r="D137" t="s">
        <v>2289</v>
      </c>
      <c r="E137" t="s">
        <v>2292</v>
      </c>
      <c r="F137" t="s">
        <v>2259</v>
      </c>
    </row>
    <row r="138" spans="1:8" x14ac:dyDescent="0.25">
      <c r="A138" t="s">
        <v>2255</v>
      </c>
      <c r="B138" t="s">
        <v>2293</v>
      </c>
      <c r="D138" t="s">
        <v>2278</v>
      </c>
      <c r="E138" t="s">
        <v>2294</v>
      </c>
      <c r="F138" t="s">
        <v>2259</v>
      </c>
    </row>
    <row r="139" spans="1:8" x14ac:dyDescent="0.25">
      <c r="A139" t="s">
        <v>2255</v>
      </c>
      <c r="B139" t="s">
        <v>2295</v>
      </c>
      <c r="D139" t="s">
        <v>2296</v>
      </c>
      <c r="E139" t="s">
        <v>2297</v>
      </c>
      <c r="F139" t="s">
        <v>2259</v>
      </c>
    </row>
    <row r="140" spans="1:8" x14ac:dyDescent="0.25">
      <c r="A140" t="s">
        <v>2255</v>
      </c>
      <c r="B140" t="s">
        <v>2298</v>
      </c>
      <c r="D140" t="s">
        <v>2299</v>
      </c>
      <c r="E140" t="s">
        <v>2300</v>
      </c>
      <c r="F140" t="s">
        <v>2259</v>
      </c>
    </row>
  </sheetData>
  <autoFilter ref="B1:F104" xr:uid="{DB183EEA-9A70-44BC-B9DE-2FA90570C7CA}">
    <sortState xmlns:xlrd2="http://schemas.microsoft.com/office/spreadsheetml/2017/richdata2" ref="B2:F104">
      <sortCondition ref="F1:F104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15737d-1aae-47ef-96c8-1e12ccef0775">
      <Terms xmlns="http://schemas.microsoft.com/office/infopath/2007/PartnerControls"/>
    </lcf76f155ced4ddcb4097134ff3c332f>
    <TaxCatchAll xmlns="fe631463-9a63-4b34-8708-1080a0eccf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30BD338D2EF54598CFD4242798D6DB" ma:contentTypeVersion="15" ma:contentTypeDescription="Create a new document." ma:contentTypeScope="" ma:versionID="40ef618c7897adff4618456fcf0cb2c1">
  <xsd:schema xmlns:xsd="http://www.w3.org/2001/XMLSchema" xmlns:xs="http://www.w3.org/2001/XMLSchema" xmlns:p="http://schemas.microsoft.com/office/2006/metadata/properties" xmlns:ns2="bd15737d-1aae-47ef-96c8-1e12ccef0775" xmlns:ns3="fe631463-9a63-4b34-8708-1080a0eccf0f" targetNamespace="http://schemas.microsoft.com/office/2006/metadata/properties" ma:root="true" ma:fieldsID="22a0a57928cdd7ace31e119f84921b85" ns2:_="" ns3:_="">
    <xsd:import namespace="bd15737d-1aae-47ef-96c8-1e12ccef0775"/>
    <xsd:import namespace="fe631463-9a63-4b34-8708-1080a0eccf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5737d-1aae-47ef-96c8-1e12ccef0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27e07a8-450d-45f7-9792-3a6102012e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31463-9a63-4b34-8708-1080a0eccf0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28d55b9-42a1-427f-b195-e3b3ce30b466}" ma:internalName="TaxCatchAll" ma:showField="CatchAllData" ma:web="fe631463-9a63-4b34-8708-1080a0eccf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DFC06B-BD64-476C-9A0C-2C2F97C647E6}">
  <ds:schemaRefs>
    <ds:schemaRef ds:uri="http://schemas.microsoft.com/office/2006/metadata/properties"/>
    <ds:schemaRef ds:uri="http://schemas.microsoft.com/office/infopath/2007/PartnerControls"/>
    <ds:schemaRef ds:uri="bd15737d-1aae-47ef-96c8-1e12ccef0775"/>
    <ds:schemaRef ds:uri="fe631463-9a63-4b34-8708-1080a0eccf0f"/>
  </ds:schemaRefs>
</ds:datastoreItem>
</file>

<file path=customXml/itemProps2.xml><?xml version="1.0" encoding="utf-8"?>
<ds:datastoreItem xmlns:ds="http://schemas.openxmlformats.org/officeDocument/2006/customXml" ds:itemID="{006C93F7-3E6C-4A12-B442-4376FBB857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AA233B-D226-4987-921B-2B642D09F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15737d-1aae-47ef-96c8-1e12ccef0775"/>
    <ds:schemaRef ds:uri="fe631463-9a63-4b34-8708-1080a0eccf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INSTRUMENT_LIST</vt:lpstr>
      <vt:lpstr>IO LIST</vt:lpstr>
      <vt:lpstr>LOOK-UP TABLES</vt:lpstr>
      <vt:lpstr>ACADE BLOCK</vt:lpstr>
      <vt:lpstr>Inst Type</vt:lpstr>
      <vt:lpstr>Datasheet Location</vt:lpstr>
      <vt:lpstr>INSTRUMENT_LIST!Print_Area</vt:lpstr>
      <vt:lpstr>'IO LIST'!Print_Area</vt:lpstr>
      <vt:lpstr>INSTRUMENT_LIST!Print_Titles</vt:lpstr>
      <vt:lpstr>'IO LIST'!Print_Titles</vt:lpstr>
    </vt:vector>
  </TitlesOfParts>
  <Manager/>
  <Company>Sandvik AB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Equipment List</dc:title>
  <dc:subject/>
  <dc:creator>Vitor Machado</dc:creator>
  <cp:keywords>Equipment List;PD200;1690</cp:keywords>
  <dc:description/>
  <cp:lastModifiedBy>Dominic Kim</cp:lastModifiedBy>
  <cp:revision/>
  <dcterms:created xsi:type="dcterms:W3CDTF">2012-08-02T19:21:38Z</dcterms:created>
  <dcterms:modified xsi:type="dcterms:W3CDTF">2025-05-09T23:19:25Z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0x0101008830BD338D2EF54598CFD4242798D6DB</vt:lpwstr>
  </property>
  <property fmtid="{D5CDD505-2E9C-101B-9397-08002B2CF9AE}" pid="3" name="MediaServiceImageTags">
    <vt:lpwstr/>
  </property>
</Properties>
</file>