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Sheet1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<sst xmlns="http://schemas.openxmlformats.org/spreadsheetml/2006/main" count="78" uniqueCount="44">
  <si>
    <t>Link</t>
  </si>
  <si>
    <t>~.000125</t>
  </si>
  <si>
    <t>Indiv Seed Weight (g)</t>
  </si>
  <si>
    <t>Indiv Seed Weight (oz)</t>
  </si>
  <si>
    <t># Seeds</t>
  </si>
  <si>
    <t>Seed weight (g)</t>
  </si>
  <si>
    <t>Seed weight (oz)</t>
  </si>
  <si>
    <t>Yield Weight (g)</t>
  </si>
  <si>
    <t>Yield Weight (oz)</t>
  </si>
  <si>
    <t>Area (in^2)</t>
  </si>
  <si>
    <t>DTH</t>
  </si>
  <si>
    <t>Yield g /Seed  (g)</t>
  </si>
  <si>
    <t>Yield oz /Seed  (oz)</t>
  </si>
  <si>
    <t>Yield (g) /seed</t>
  </si>
  <si>
    <t>Brocolli</t>
  </si>
  <si>
    <t>Beets (Bulls Blood)</t>
  </si>
  <si>
    <t>~.000588</t>
  </si>
  <si>
    <t>Avg. Densities</t>
  </si>
  <si>
    <t>oz per cup</t>
  </si>
  <si>
    <t>g per cup</t>
  </si>
  <si>
    <t>Lettuce</t>
  </si>
  <si>
    <t>Spinach</t>
  </si>
  <si>
    <t>TJ's Microgreen Mix</t>
  </si>
  <si>
    <t>Seeds Req.</t>
  </si>
  <si>
    <t>Seeds/Cup</t>
  </si>
  <si>
    <t>Assume 90% germination rate</t>
  </si>
  <si>
    <t>Beets</t>
  </si>
  <si>
    <t>Chosen Density (seeds/in^2)</t>
  </si>
  <si>
    <t>in^2 /cup</t>
  </si>
  <si>
    <t>Side Length (in) (root)</t>
  </si>
  <si>
    <t>90% germination</t>
  </si>
  <si>
    <t>7 Days</t>
  </si>
  <si>
    <t>in^2 /7cup 90%</t>
  </si>
  <si>
    <t>#Mats (5"x5")</t>
  </si>
  <si>
    <t>#Mats (10x20)</t>
  </si>
  <si>
    <t>#Mats (10x10)</t>
  </si>
  <si>
    <t>5"x10"</t>
  </si>
  <si>
    <t>3Days</t>
  </si>
  <si>
    <t>Yield /Seed  (g)</t>
  </si>
  <si>
    <t>Yield /Seed  (oz)</t>
  </si>
  <si>
    <t>Brocolli1</t>
  </si>
  <si>
    <t>Brocolli2</t>
  </si>
  <si>
    <t>Beets1</t>
  </si>
  <si>
    <t>Beets2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</si>
</sst>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00"/>
  </numFmts>
  <fonts count="4">
    <font>
      <sz val="10.0"/>
      <color rgb="FF000000"/>
      <name val="Arial"/>
    </font>
    <font>
      <u/>
      <color rgb="FF1155CC"/>
    </font>
    <font>
      <color theme="1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6E0B4"/>
        <bgColor rgb="FFC6E0B4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2" fontId="3" numFmtId="0" xfId="0" applyAlignment="1" applyFill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ardengearshop.com/microgreens-yield-per-tray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ardengearshop.com/microgreens-yield-per-tray/" TargetMode="External"/><Relationship Id="rId2" Type="http://schemas.openxmlformats.org/officeDocument/2006/relationships/hyperlink" Target="https://www.johnnyseeds.com/growers-library/micro-greens-yield-data-trial-summary-discussion.html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43"/>
    <col customWidth="1" min="2" max="2" width="25.29"/>
    <col customWidth="1" min="3" max="3" width="27.0"/>
    <col customWidth="1" min="4" max="4" width="20.57"/>
    <col customWidth="1" min="5" max="5" width="16.29"/>
    <col customWidth="1" min="6" max="6" width="16.86"/>
    <col customWidth="1" min="12" max="12" width="20.29"/>
  </cols>
  <sheetData>
    <row r="1">
      <c r="A1" s="1" t="s">
        <v>0</v>
      </c>
      <c r="C1" s="2" t="s">
        <v>1</v>
      </c>
    </row>
    <row r="2"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>
      <c r="A3" s="2" t="s">
        <v>14</v>
      </c>
      <c r="B3" s="2">
        <f>1/315</f>
        <v>0.003174603175</v>
      </c>
      <c r="C3" s="2">
        <f t="shared" ref="C3:C4" si="1">B3/28.35</f>
        <v>0.000111978948</v>
      </c>
      <c r="D3" s="3">
        <f t="shared" ref="D3:D4" si="2">E3/B3</f>
        <v>4095</v>
      </c>
      <c r="E3" s="2">
        <v>13.0</v>
      </c>
      <c r="F3" s="3">
        <f t="shared" ref="F3:F4" si="3">E3/28.35</f>
        <v>0.4585537919</v>
      </c>
      <c r="G3" s="3">
        <f t="shared" ref="G3:G4" si="4">H3*28.35</f>
        <v>326.025</v>
      </c>
      <c r="H3" s="2">
        <v>11.5</v>
      </c>
      <c r="I3" s="2">
        <v>200.0</v>
      </c>
      <c r="J3" s="2">
        <v>10.0</v>
      </c>
      <c r="K3" s="3">
        <f t="shared" ref="K3:K4" si="5">G3/E3</f>
        <v>25.07884615</v>
      </c>
      <c r="L3" s="3">
        <f t="shared" ref="L3:L4" si="6">K3/28.35</f>
        <v>0.8846153846</v>
      </c>
      <c r="M3" s="3">
        <f t="shared" ref="M3:M4" si="7">K3*B3</f>
        <v>0.07961538462</v>
      </c>
    </row>
    <row r="4">
      <c r="A4" s="2" t="s">
        <v>15</v>
      </c>
      <c r="B4" s="2">
        <f>1/50</f>
        <v>0.02</v>
      </c>
      <c r="C4" s="4">
        <f t="shared" si="1"/>
        <v>0.0007054673721</v>
      </c>
      <c r="D4" s="3">
        <f t="shared" si="2"/>
        <v>1300</v>
      </c>
      <c r="E4" s="2">
        <v>26.0</v>
      </c>
      <c r="F4" s="3">
        <f t="shared" si="3"/>
        <v>0.9171075838</v>
      </c>
      <c r="G4" s="3">
        <f t="shared" si="4"/>
        <v>212.625</v>
      </c>
      <c r="H4" s="2">
        <v>7.5</v>
      </c>
      <c r="I4" s="2">
        <v>200.0</v>
      </c>
      <c r="J4" s="2">
        <v>17.0</v>
      </c>
      <c r="K4" s="3">
        <f t="shared" si="5"/>
        <v>8.177884615</v>
      </c>
      <c r="L4" s="3">
        <f t="shared" si="6"/>
        <v>0.2884615385</v>
      </c>
      <c r="M4" s="3">
        <f t="shared" si="7"/>
        <v>0.1635576923</v>
      </c>
      <c r="N4" s="3">
        <f>M4/28.35</f>
        <v>0.005769230769</v>
      </c>
    </row>
    <row r="5">
      <c r="C5" s="2" t="s">
        <v>16</v>
      </c>
    </row>
    <row r="7">
      <c r="A7" s="2" t="s">
        <v>17</v>
      </c>
      <c r="B7" s="2" t="s">
        <v>18</v>
      </c>
      <c r="C7" s="2" t="s">
        <v>19</v>
      </c>
    </row>
    <row r="8">
      <c r="A8" s="2" t="s">
        <v>20</v>
      </c>
      <c r="B8" s="2">
        <v>2.6</v>
      </c>
      <c r="C8" s="3">
        <f t="shared" ref="C8:C10" si="8">B8*28.35</f>
        <v>73.71</v>
      </c>
    </row>
    <row r="9">
      <c r="A9" s="2" t="s">
        <v>21</v>
      </c>
      <c r="B9" s="2">
        <v>1.06</v>
      </c>
      <c r="C9" s="3">
        <f t="shared" si="8"/>
        <v>30.051</v>
      </c>
    </row>
    <row r="10">
      <c r="A10" s="2" t="s">
        <v>22</v>
      </c>
      <c r="B10" s="2">
        <v>0.88</v>
      </c>
      <c r="C10" s="3">
        <f t="shared" si="8"/>
        <v>24.948</v>
      </c>
    </row>
    <row r="12">
      <c r="A12" s="2" t="s">
        <v>23</v>
      </c>
      <c r="B12" s="2" t="s">
        <v>24</v>
      </c>
      <c r="C12" s="2" t="s">
        <v>25</v>
      </c>
    </row>
    <row r="13">
      <c r="A13" s="2" t="s">
        <v>14</v>
      </c>
      <c r="B13" s="3">
        <f>C10/M3</f>
        <v>313.3565217</v>
      </c>
      <c r="C13" s="3">
        <f t="shared" ref="C13:C15" si="9">B13/0.9</f>
        <v>348.173913</v>
      </c>
    </row>
    <row r="14">
      <c r="A14" s="2" t="s">
        <v>26</v>
      </c>
      <c r="B14" s="3">
        <f>C10/M4</f>
        <v>152.5333333</v>
      </c>
      <c r="C14" s="3">
        <f t="shared" si="9"/>
        <v>169.4814815</v>
      </c>
    </row>
    <row r="15">
      <c r="C15" s="3">
        <f t="shared" si="9"/>
        <v>0</v>
      </c>
    </row>
    <row r="16">
      <c r="B16" s="2" t="s">
        <v>27</v>
      </c>
      <c r="C16" s="2" t="s">
        <v>28</v>
      </c>
      <c r="D16" s="2" t="s">
        <v>29</v>
      </c>
    </row>
    <row r="17">
      <c r="A17" s="2" t="s">
        <v>14</v>
      </c>
      <c r="B17" s="2">
        <v>12.0</v>
      </c>
      <c r="C17" s="3">
        <f t="shared" ref="C17:C18" si="10">B13/B17</f>
        <v>26.11304348</v>
      </c>
      <c r="D17" s="3">
        <f t="shared" ref="D17:D18" si="11">SQRT(C17)</f>
        <v>5.110092316</v>
      </c>
    </row>
    <row r="18">
      <c r="A18" s="2" t="s">
        <v>26</v>
      </c>
      <c r="B18" s="2">
        <v>7.0</v>
      </c>
      <c r="C18" s="3">
        <f t="shared" si="10"/>
        <v>21.79047619</v>
      </c>
      <c r="D18" s="3">
        <f t="shared" si="11"/>
        <v>4.668027013</v>
      </c>
    </row>
    <row r="20">
      <c r="A20" s="2" t="s">
        <v>30</v>
      </c>
      <c r="B20" s="2" t="s">
        <v>27</v>
      </c>
      <c r="C20" s="2" t="s">
        <v>28</v>
      </c>
      <c r="D20" s="2" t="s">
        <v>29</v>
      </c>
    </row>
    <row r="21">
      <c r="A21" s="2" t="s">
        <v>14</v>
      </c>
      <c r="B21" s="2">
        <v>12.0</v>
      </c>
      <c r="C21" s="3">
        <f t="shared" ref="C21:C22" si="12">C13/B21</f>
        <v>29.01449275</v>
      </c>
    </row>
    <row r="22">
      <c r="A22" s="2" t="s">
        <v>26</v>
      </c>
      <c r="B22" s="2">
        <v>7.0</v>
      </c>
      <c r="C22" s="3">
        <f t="shared" si="12"/>
        <v>24.21164021</v>
      </c>
    </row>
    <row r="24">
      <c r="A24" s="2" t="s">
        <v>31</v>
      </c>
      <c r="C24" s="2" t="s">
        <v>32</v>
      </c>
      <c r="D24" s="2" t="s">
        <v>33</v>
      </c>
      <c r="E24" s="2" t="s">
        <v>34</v>
      </c>
      <c r="F24" s="2" t="s">
        <v>35</v>
      </c>
      <c r="G24" s="2" t="s">
        <v>36</v>
      </c>
    </row>
    <row r="25">
      <c r="A25" s="2" t="s">
        <v>14</v>
      </c>
      <c r="B25" s="3">
        <f t="shared" ref="B25:B26" si="13">C17*7</f>
        <v>182.7913043</v>
      </c>
      <c r="C25" s="3">
        <f t="shared" ref="C25:C26" si="14">C21*7</f>
        <v>203.1014493</v>
      </c>
      <c r="D25" s="3">
        <f t="shared" ref="D25:D26" si="15">C25/25</f>
        <v>8.124057971</v>
      </c>
      <c r="E25" s="3">
        <f t="shared" ref="E25:E26" si="16">C25/200</f>
        <v>1.015507246</v>
      </c>
      <c r="F25" s="3">
        <f t="shared" ref="F25:F26" si="17">C25/100</f>
        <v>2.031014493</v>
      </c>
      <c r="G25" s="3">
        <f t="shared" ref="G25:G26" si="18">C25/50</f>
        <v>4.062028986</v>
      </c>
    </row>
    <row r="26">
      <c r="A26" s="2" t="s">
        <v>26</v>
      </c>
      <c r="B26" s="3">
        <f t="shared" si="13"/>
        <v>152.5333333</v>
      </c>
      <c r="C26" s="3">
        <f t="shared" si="14"/>
        <v>169.4814815</v>
      </c>
      <c r="D26" s="3">
        <f t="shared" si="15"/>
        <v>6.779259259</v>
      </c>
      <c r="E26" s="3">
        <f t="shared" si="16"/>
        <v>0.8474074074</v>
      </c>
      <c r="F26" s="3">
        <f t="shared" si="17"/>
        <v>1.694814815</v>
      </c>
      <c r="G26" s="3">
        <f t="shared" si="18"/>
        <v>3.38962963</v>
      </c>
    </row>
    <row r="28">
      <c r="A28" s="2" t="s">
        <v>37</v>
      </c>
    </row>
  </sheetData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43"/>
    <col customWidth="1" min="2" max="2" width="22.29"/>
    <col customWidth="1" min="3" max="3" width="23.14"/>
    <col customWidth="1" min="4" max="4" width="17.0"/>
    <col customWidth="1" min="6" max="6" width="16.86"/>
  </cols>
  <sheetData>
    <row r="1">
      <c r="A1" s="1" t="s">
        <v>0</v>
      </c>
      <c r="C1" s="2" t="s">
        <v>1</v>
      </c>
    </row>
    <row r="2"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38</v>
      </c>
      <c r="L2" s="2" t="s">
        <v>39</v>
      </c>
    </row>
    <row r="3">
      <c r="A3" s="2" t="s">
        <v>14</v>
      </c>
      <c r="B3" s="2">
        <f>1/315</f>
        <v>0.003174603175</v>
      </c>
      <c r="C3" s="2">
        <f t="shared" ref="C3:C4" si="1">B3/28.35</f>
        <v>0.000111978948</v>
      </c>
      <c r="D3" s="3">
        <f t="shared" ref="D3:D4" si="2">E3/B3</f>
        <v>4095</v>
      </c>
      <c r="E3" s="2">
        <v>13.0</v>
      </c>
      <c r="F3" s="3">
        <f t="shared" ref="F3:F4" si="3">E3/28.35</f>
        <v>0.4585537919</v>
      </c>
      <c r="G3" s="3">
        <f t="shared" ref="G3:G4" si="4">H3*28.35</f>
        <v>326.025</v>
      </c>
      <c r="H3" s="2">
        <v>11.5</v>
      </c>
      <c r="I3" s="2">
        <v>200.0</v>
      </c>
      <c r="J3" s="2">
        <v>10.0</v>
      </c>
      <c r="K3" s="3">
        <f t="shared" ref="K3:K4" si="5">G3/E3</f>
        <v>25.07884615</v>
      </c>
      <c r="L3" s="3">
        <f t="shared" ref="L3:L4" si="6">K3/28.35</f>
        <v>0.8846153846</v>
      </c>
      <c r="M3" s="3">
        <f t="shared" ref="M3:M4" si="7">K3*B3</f>
        <v>0.07961538462</v>
      </c>
    </row>
    <row r="4">
      <c r="A4" s="2" t="s">
        <v>15</v>
      </c>
      <c r="B4" s="2">
        <f>1/50</f>
        <v>0.02</v>
      </c>
      <c r="C4" s="4">
        <f t="shared" si="1"/>
        <v>0.0007054673721</v>
      </c>
      <c r="D4" s="3">
        <f t="shared" si="2"/>
        <v>1300</v>
      </c>
      <c r="E4" s="2">
        <v>26.0</v>
      </c>
      <c r="F4" s="3">
        <f t="shared" si="3"/>
        <v>0.9171075838</v>
      </c>
      <c r="G4" s="3">
        <f t="shared" si="4"/>
        <v>212.625</v>
      </c>
      <c r="H4" s="2">
        <v>7.5</v>
      </c>
      <c r="I4" s="2">
        <v>200.0</v>
      </c>
      <c r="J4" s="2">
        <v>17.0</v>
      </c>
      <c r="K4" s="3">
        <f t="shared" si="5"/>
        <v>8.177884615</v>
      </c>
      <c r="L4" s="3">
        <f t="shared" si="6"/>
        <v>0.2884615385</v>
      </c>
      <c r="M4" s="3">
        <f t="shared" si="7"/>
        <v>0.1635576923</v>
      </c>
      <c r="N4" s="3">
        <f>M4/28.35</f>
        <v>0.005769230769</v>
      </c>
    </row>
    <row r="5">
      <c r="C5" s="2" t="s">
        <v>16</v>
      </c>
    </row>
    <row r="6">
      <c r="A6" s="1" t="s">
        <v>0</v>
      </c>
    </row>
    <row r="7">
      <c r="A7" s="2" t="s">
        <v>14</v>
      </c>
      <c r="C7" s="5"/>
      <c r="E7" s="5">
        <v>13.1</v>
      </c>
      <c r="G7" s="5">
        <v>325.7</v>
      </c>
      <c r="H7" s="5">
        <v>11.49</v>
      </c>
      <c r="J7" s="2">
        <v>10.0</v>
      </c>
      <c r="K7" s="3">
        <f t="shared" ref="K7:K8" si="8">G7/E7</f>
        <v>24.86259542</v>
      </c>
      <c r="L7" s="3">
        <f t="shared" ref="L7:L8" si="9">K7/28.35</f>
        <v>0.8769874928</v>
      </c>
    </row>
    <row r="8">
      <c r="A8" s="2" t="s">
        <v>15</v>
      </c>
      <c r="C8" s="2"/>
      <c r="E8" s="2">
        <v>22.9</v>
      </c>
      <c r="G8" s="2">
        <v>208.4</v>
      </c>
      <c r="H8" s="2">
        <v>7.35</v>
      </c>
      <c r="K8" s="3">
        <f t="shared" si="8"/>
        <v>9.100436681</v>
      </c>
      <c r="L8" s="3">
        <f t="shared" si="9"/>
        <v>0.3210030575</v>
      </c>
    </row>
    <row r="10">
      <c r="A10" s="2" t="s">
        <v>17</v>
      </c>
      <c r="B10" s="2" t="s">
        <v>18</v>
      </c>
    </row>
    <row r="11">
      <c r="A11" s="2" t="s">
        <v>20</v>
      </c>
      <c r="B11" s="2">
        <v>2.6</v>
      </c>
    </row>
    <row r="12">
      <c r="A12" s="2" t="s">
        <v>21</v>
      </c>
      <c r="B12" s="2">
        <v>1.06</v>
      </c>
    </row>
    <row r="13">
      <c r="A13" s="2" t="s">
        <v>22</v>
      </c>
      <c r="B13" s="2">
        <v>0.88</v>
      </c>
    </row>
    <row r="15">
      <c r="A15" s="2" t="s">
        <v>23</v>
      </c>
      <c r="B15" s="2" t="s">
        <v>24</v>
      </c>
    </row>
    <row r="16">
      <c r="A16" s="2" t="s">
        <v>40</v>
      </c>
      <c r="B16" s="3">
        <f>B13/L3</f>
        <v>0.9947826087</v>
      </c>
    </row>
    <row r="17">
      <c r="A17" s="2" t="s">
        <v>41</v>
      </c>
      <c r="B17" s="3">
        <f>B13/L7</f>
        <v>1.003435063</v>
      </c>
    </row>
    <row r="18">
      <c r="A18" s="2" t="s">
        <v>42</v>
      </c>
      <c r="B18" s="3">
        <f>B13/L4</f>
        <v>3.050666667</v>
      </c>
    </row>
    <row r="19">
      <c r="A19" s="2" t="s">
        <v>43</v>
      </c>
      <c r="B19" s="3">
        <f>B13/L8</f>
        <v>2.74140691</v>
      </c>
    </row>
  </sheetData>
  <hyperlinks>
    <hyperlink r:id="rId1" ref="A1"/>
    <hyperlink r:id="rId2" ref="A6"/>
  </hyperlinks>
  <drawing r:id="rId3"/>
</worksheet>
</file>