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tables/table4.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5.xml" ContentType="application/vnd.openxmlformats-officedocument.spreadsheetml.table+xml"/>
  <Override PartName="/xl/tables/table6.xml" ContentType="application/vnd.openxmlformats-officedocument.spreadsheetml.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7.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166925"/>
  <mc:AlternateContent xmlns:mc="http://schemas.openxmlformats.org/markup-compatibility/2006">
    <mc:Choice Requires="x15">
      <x15ac:absPath xmlns:x15ac="http://schemas.microsoft.com/office/spreadsheetml/2010/11/ac" url="C:\Users\Darius Lacatusu\Desktop\learning\"/>
    </mc:Choice>
  </mc:AlternateContent>
  <xr:revisionPtr revIDLastSave="0" documentId="13_ncr:1_{1584A1D8-78C1-4033-BF0B-15AACE14B80E}" xr6:coauthVersionLast="47" xr6:coauthVersionMax="47" xr10:uidLastSave="{00000000-0000-0000-0000-000000000000}"/>
  <bookViews>
    <workbookView xWindow="-108" yWindow="-108" windowWidth="23256" windowHeight="12456" firstSheet="9" activeTab="10" xr2:uid="{26D4546B-D2A1-4444-8EAF-A6228F96F0C1}"/>
  </bookViews>
  <sheets>
    <sheet name="Data" sheetId="1" r:id="rId1"/>
    <sheet name="Statistics" sheetId="2" r:id="rId2"/>
    <sheet name="Exploratory data analysis " sheetId="3" r:id="rId3"/>
    <sheet name="Sales by country" sheetId="4" r:id="rId4"/>
    <sheet name="Sales by country v2" sheetId="5" r:id="rId5"/>
    <sheet name="Top 5 products by $ per unit" sheetId="6" r:id="rId6"/>
    <sheet name="Are there any anomalies in the " sheetId="7" r:id="rId7"/>
    <sheet name="Best Sales person by country" sheetId="8" r:id="rId8"/>
    <sheet name="Profits by product (using produ" sheetId="9" r:id="rId9"/>
    <sheet name="Dynamic country-level Sales Rep" sheetId="10" r:id="rId10"/>
    <sheet name="Which products to discontinue " sheetId="11" r:id="rId11"/>
  </sheets>
  <definedNames>
    <definedName name="_xlnm._FilterDatabase" localSheetId="0" hidden="1">Data!$C$11:$G$11</definedName>
    <definedName name="_xlnm._FilterDatabase" localSheetId="3" hidden="1">'Sales by country'!$C$3:$C$8</definedName>
    <definedName name="_xlchart.v1.0" hidden="1">'Are there any anomalies in the '!$C$3:$C$302</definedName>
    <definedName name="_xlchart.v1.1" hidden="1">'Are there any anomalies in the '!$E$2</definedName>
    <definedName name="_xlchart.v1.2" hidden="1">'Are there any anomalies in the '!$E$3:$E$302</definedName>
    <definedName name="_xlchart.v1.3" hidden="1">'Are there any anomalies in the '!$E$2</definedName>
    <definedName name="_xlchart.v1.4" hidden="1">'Are there any anomalies in the '!$E$3:$E$302</definedName>
    <definedName name="_xlchart.v1.5" hidden="1">'Are there any anomalies in the '!$E$2</definedName>
    <definedName name="_xlchart.v1.6" hidden="1">'Are there any anomalies in the '!$E$3:$E$302</definedName>
    <definedName name="_xlcn.WorksheetConnection_beginnerDAcourseblank.xlsxdata1" hidden="1">data[]</definedName>
    <definedName name="_xlcn.WorksheetConnection_beginnerDAcourseblank.xlsxdata61" hidden="1">data6[]</definedName>
    <definedName name="Slicer_Geography">#N/A</definedName>
    <definedName name="Slicer_Geography1">#N/A</definedName>
    <definedName name="Slicer_Geography2">#N/A</definedName>
    <definedName name="Slicer_Sales_Person">#N/A</definedName>
  </definedNames>
  <calcPr calcId="191029"/>
  <pivotCaches>
    <pivotCache cacheId="0" r:id="rId12"/>
    <pivotCache cacheId="615" r:id="rId13"/>
    <pivotCache cacheId="616" r:id="rId14"/>
    <pivotCache cacheId="617" r:id="rId15"/>
    <pivotCache cacheId="618" r:id="rId16"/>
    <pivotCache cacheId="619" r:id="rId17"/>
    <pivotCache cacheId="636" r:id="rId18"/>
  </pivotCaches>
  <extLst>
    <ext xmlns:x14="http://schemas.microsoft.com/office/spreadsheetml/2009/9/main" uri="{876F7934-8845-4945-9796-88D515C7AA90}">
      <x14:pivotCaches>
        <pivotCache cacheId="610" r:id="rId19"/>
        <pivotCache cacheId="624" r:id="rId20"/>
      </x14:pivotCaches>
    </ext>
    <ext xmlns:x14="http://schemas.microsoft.com/office/spreadsheetml/2009/9/main" uri="{BBE1A952-AA13-448e-AADC-164F8A28A991}">
      <x14:slicerCaches>
        <x14:slicerCache r:id="rId21"/>
        <x14:slicerCache r:id="rId22"/>
        <x14:slicerCache r:id="rId23"/>
        <x14:slicerCache r:id="rId2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 id="data6" name="data6" connection="WorksheetConnection_beginner-DA-course-blank.xlsx!data6"/>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0" i="10" l="1"/>
  <c r="L9" i="10"/>
  <c r="L8" i="10"/>
  <c r="L7" i="10"/>
  <c r="K10" i="10"/>
  <c r="K9" i="10"/>
  <c r="K8" i="10"/>
  <c r="K7" i="10"/>
  <c r="K6" i="10"/>
  <c r="H3" i="9"/>
  <c r="H4" i="9"/>
  <c r="H5" i="9"/>
  <c r="H6" i="9"/>
  <c r="H7" i="9"/>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H59" i="9"/>
  <c r="H60" i="9"/>
  <c r="H61" i="9"/>
  <c r="H62" i="9"/>
  <c r="H63" i="9"/>
  <c r="H64" i="9"/>
  <c r="H65" i="9"/>
  <c r="H66" i="9"/>
  <c r="H67" i="9"/>
  <c r="H68" i="9"/>
  <c r="H69" i="9"/>
  <c r="H70" i="9"/>
  <c r="H71" i="9"/>
  <c r="H72" i="9"/>
  <c r="H73" i="9"/>
  <c r="H74" i="9"/>
  <c r="H75" i="9"/>
  <c r="H76" i="9"/>
  <c r="H77" i="9"/>
  <c r="H78" i="9"/>
  <c r="H79" i="9"/>
  <c r="H80" i="9"/>
  <c r="H81" i="9"/>
  <c r="H82" i="9"/>
  <c r="H83" i="9"/>
  <c r="H84" i="9"/>
  <c r="H85" i="9"/>
  <c r="H86" i="9"/>
  <c r="H87" i="9"/>
  <c r="H88" i="9"/>
  <c r="H89" i="9"/>
  <c r="H90" i="9"/>
  <c r="H91" i="9"/>
  <c r="H92" i="9"/>
  <c r="H93" i="9"/>
  <c r="H94" i="9"/>
  <c r="H95" i="9"/>
  <c r="H96" i="9"/>
  <c r="H97" i="9"/>
  <c r="H98" i="9"/>
  <c r="H99" i="9"/>
  <c r="H100" i="9"/>
  <c r="H101" i="9"/>
  <c r="H102" i="9"/>
  <c r="H103" i="9"/>
  <c r="H104" i="9"/>
  <c r="H105" i="9"/>
  <c r="H106" i="9"/>
  <c r="H107" i="9"/>
  <c r="H108" i="9"/>
  <c r="H109" i="9"/>
  <c r="H110" i="9"/>
  <c r="H111" i="9"/>
  <c r="H112" i="9"/>
  <c r="H113" i="9"/>
  <c r="H114" i="9"/>
  <c r="H115" i="9"/>
  <c r="H116" i="9"/>
  <c r="H117" i="9"/>
  <c r="H118" i="9"/>
  <c r="H119" i="9"/>
  <c r="H120" i="9"/>
  <c r="H121" i="9"/>
  <c r="H122" i="9"/>
  <c r="H123" i="9"/>
  <c r="H124" i="9"/>
  <c r="H125" i="9"/>
  <c r="H126" i="9"/>
  <c r="H127" i="9"/>
  <c r="H128" i="9"/>
  <c r="H129" i="9"/>
  <c r="H130" i="9"/>
  <c r="H131" i="9"/>
  <c r="H132" i="9"/>
  <c r="H133" i="9"/>
  <c r="H134" i="9"/>
  <c r="H135" i="9"/>
  <c r="H136" i="9"/>
  <c r="H137" i="9"/>
  <c r="H138" i="9"/>
  <c r="H139" i="9"/>
  <c r="H140" i="9"/>
  <c r="H141" i="9"/>
  <c r="H142" i="9"/>
  <c r="H143" i="9"/>
  <c r="H144" i="9"/>
  <c r="H145" i="9"/>
  <c r="H146" i="9"/>
  <c r="H147" i="9"/>
  <c r="H148" i="9"/>
  <c r="H149" i="9"/>
  <c r="H150" i="9"/>
  <c r="H151" i="9"/>
  <c r="H152" i="9"/>
  <c r="H153" i="9"/>
  <c r="H154" i="9"/>
  <c r="H155" i="9"/>
  <c r="H156" i="9"/>
  <c r="H157" i="9"/>
  <c r="H158" i="9"/>
  <c r="H159" i="9"/>
  <c r="H160" i="9"/>
  <c r="H161" i="9"/>
  <c r="H162" i="9"/>
  <c r="H163" i="9"/>
  <c r="H164" i="9"/>
  <c r="H165" i="9"/>
  <c r="H166" i="9"/>
  <c r="H167" i="9"/>
  <c r="H168" i="9"/>
  <c r="H169" i="9"/>
  <c r="H170" i="9"/>
  <c r="H171" i="9"/>
  <c r="H172" i="9"/>
  <c r="H173" i="9"/>
  <c r="H174" i="9"/>
  <c r="H175" i="9"/>
  <c r="H176" i="9"/>
  <c r="H177" i="9"/>
  <c r="H178" i="9"/>
  <c r="H179" i="9"/>
  <c r="H180" i="9"/>
  <c r="H181" i="9"/>
  <c r="H182" i="9"/>
  <c r="H183" i="9"/>
  <c r="H184" i="9"/>
  <c r="H185" i="9"/>
  <c r="H186" i="9"/>
  <c r="H187" i="9"/>
  <c r="H188" i="9"/>
  <c r="H189" i="9"/>
  <c r="H190" i="9"/>
  <c r="H191" i="9"/>
  <c r="H192" i="9"/>
  <c r="H193" i="9"/>
  <c r="H194" i="9"/>
  <c r="H195" i="9"/>
  <c r="H196" i="9"/>
  <c r="H197" i="9"/>
  <c r="H198" i="9"/>
  <c r="H199" i="9"/>
  <c r="H200" i="9"/>
  <c r="H201" i="9"/>
  <c r="H202" i="9"/>
  <c r="H203" i="9"/>
  <c r="H204" i="9"/>
  <c r="H205" i="9"/>
  <c r="H206" i="9"/>
  <c r="H207" i="9"/>
  <c r="H208" i="9"/>
  <c r="H209" i="9"/>
  <c r="H210" i="9"/>
  <c r="H211" i="9"/>
  <c r="H212" i="9"/>
  <c r="H213" i="9"/>
  <c r="H214" i="9"/>
  <c r="H215" i="9"/>
  <c r="H216" i="9"/>
  <c r="H217" i="9"/>
  <c r="H218" i="9"/>
  <c r="H219" i="9"/>
  <c r="H220" i="9"/>
  <c r="H221" i="9"/>
  <c r="H222" i="9"/>
  <c r="H223" i="9"/>
  <c r="H224" i="9"/>
  <c r="H225" i="9"/>
  <c r="H226" i="9"/>
  <c r="H227" i="9"/>
  <c r="H228" i="9"/>
  <c r="H229" i="9"/>
  <c r="H230" i="9"/>
  <c r="H231" i="9"/>
  <c r="H232" i="9"/>
  <c r="H233" i="9"/>
  <c r="H234" i="9"/>
  <c r="H235" i="9"/>
  <c r="H236" i="9"/>
  <c r="H237" i="9"/>
  <c r="H238" i="9"/>
  <c r="H239" i="9"/>
  <c r="H240" i="9"/>
  <c r="H241" i="9"/>
  <c r="H242" i="9"/>
  <c r="H243" i="9"/>
  <c r="H244" i="9"/>
  <c r="H245" i="9"/>
  <c r="H246" i="9"/>
  <c r="H247" i="9"/>
  <c r="H248" i="9"/>
  <c r="H249" i="9"/>
  <c r="H250" i="9"/>
  <c r="H251" i="9"/>
  <c r="H252" i="9"/>
  <c r="H253" i="9"/>
  <c r="H254" i="9"/>
  <c r="H255" i="9"/>
  <c r="H256" i="9"/>
  <c r="H257" i="9"/>
  <c r="H258" i="9"/>
  <c r="H259" i="9"/>
  <c r="H260" i="9"/>
  <c r="H261" i="9"/>
  <c r="H262" i="9"/>
  <c r="H263" i="9"/>
  <c r="H264" i="9"/>
  <c r="H265" i="9"/>
  <c r="H266" i="9"/>
  <c r="H267" i="9"/>
  <c r="H268" i="9"/>
  <c r="H269" i="9"/>
  <c r="H270" i="9"/>
  <c r="H271" i="9"/>
  <c r="H272" i="9"/>
  <c r="H273" i="9"/>
  <c r="H274" i="9"/>
  <c r="H275" i="9"/>
  <c r="H276" i="9"/>
  <c r="H277" i="9"/>
  <c r="H278" i="9"/>
  <c r="H279" i="9"/>
  <c r="H280" i="9"/>
  <c r="H281" i="9"/>
  <c r="H282" i="9"/>
  <c r="H283" i="9"/>
  <c r="H284" i="9"/>
  <c r="H285" i="9"/>
  <c r="H286" i="9"/>
  <c r="H287" i="9"/>
  <c r="H288" i="9"/>
  <c r="H289" i="9"/>
  <c r="H290" i="9"/>
  <c r="H291" i="9"/>
  <c r="H292" i="9"/>
  <c r="H293" i="9"/>
  <c r="H294" i="9"/>
  <c r="H295" i="9"/>
  <c r="H296" i="9"/>
  <c r="H297" i="9"/>
  <c r="H298" i="9"/>
  <c r="H299" i="9"/>
  <c r="H300" i="9"/>
  <c r="H301" i="9"/>
  <c r="H302" i="9"/>
  <c r="G11" i="9"/>
  <c r="G12" i="9"/>
  <c r="G13" i="9"/>
  <c r="G23" i="9"/>
  <c r="G24" i="9"/>
  <c r="G25" i="9"/>
  <c r="G26" i="9"/>
  <c r="G39" i="9"/>
  <c r="G40" i="9"/>
  <c r="G41" i="9"/>
  <c r="G42" i="9"/>
  <c r="G43" i="9"/>
  <c r="G44" i="9"/>
  <c r="G45" i="9"/>
  <c r="G46" i="9"/>
  <c r="G87" i="9"/>
  <c r="G88" i="9"/>
  <c r="G89" i="9"/>
  <c r="G90" i="9"/>
  <c r="G103" i="9"/>
  <c r="G104" i="9"/>
  <c r="G105" i="9"/>
  <c r="G106" i="9"/>
  <c r="G107" i="9"/>
  <c r="G108" i="9"/>
  <c r="G109" i="9"/>
  <c r="G110" i="9"/>
  <c r="G151" i="9"/>
  <c r="G152" i="9"/>
  <c r="G153" i="9"/>
  <c r="G154" i="9"/>
  <c r="G167" i="9"/>
  <c r="G168" i="9"/>
  <c r="G169" i="9"/>
  <c r="G170" i="9"/>
  <c r="G171" i="9"/>
  <c r="G172" i="9"/>
  <c r="G173" i="9"/>
  <c r="G174" i="9"/>
  <c r="G215" i="9"/>
  <c r="G216" i="9"/>
  <c r="G217" i="9"/>
  <c r="G218" i="9"/>
  <c r="G231" i="9"/>
  <c r="G232" i="9"/>
  <c r="G233" i="9"/>
  <c r="G234" i="9"/>
  <c r="G235" i="9"/>
  <c r="G236" i="9"/>
  <c r="G237" i="9"/>
  <c r="G238" i="9"/>
  <c r="G279" i="9"/>
  <c r="G280" i="9"/>
  <c r="G281" i="9"/>
  <c r="G282" i="9"/>
  <c r="G295" i="9"/>
  <c r="G296" i="9"/>
  <c r="G297" i="9"/>
  <c r="G298" i="9"/>
  <c r="G299" i="9"/>
  <c r="G300" i="9"/>
  <c r="G301" i="9"/>
  <c r="G302" i="9"/>
  <c r="F3" i="9"/>
  <c r="G3" i="9" s="1"/>
  <c r="F4" i="9"/>
  <c r="G4" i="9" s="1"/>
  <c r="F5" i="9"/>
  <c r="G5" i="9" s="1"/>
  <c r="F6" i="9"/>
  <c r="G6" i="9" s="1"/>
  <c r="F7" i="9"/>
  <c r="G7" i="9" s="1"/>
  <c r="F8" i="9"/>
  <c r="G8" i="9" s="1"/>
  <c r="F9" i="9"/>
  <c r="G9" i="9" s="1"/>
  <c r="F10" i="9"/>
  <c r="G10" i="9" s="1"/>
  <c r="F11" i="9"/>
  <c r="F12" i="9"/>
  <c r="F13" i="9"/>
  <c r="F14" i="9"/>
  <c r="G14" i="9" s="1"/>
  <c r="F15" i="9"/>
  <c r="G15" i="9" s="1"/>
  <c r="F16" i="9"/>
  <c r="G16" i="9" s="1"/>
  <c r="F17" i="9"/>
  <c r="G17" i="9" s="1"/>
  <c r="F18" i="9"/>
  <c r="G18" i="9" s="1"/>
  <c r="F19" i="9"/>
  <c r="G19" i="9" s="1"/>
  <c r="F20" i="9"/>
  <c r="G20" i="9" s="1"/>
  <c r="F21" i="9"/>
  <c r="G21" i="9" s="1"/>
  <c r="F22" i="9"/>
  <c r="G22" i="9" s="1"/>
  <c r="F23" i="9"/>
  <c r="F24" i="9"/>
  <c r="F25" i="9"/>
  <c r="F26" i="9"/>
  <c r="F27" i="9"/>
  <c r="G27" i="9" s="1"/>
  <c r="F28" i="9"/>
  <c r="G28" i="9" s="1"/>
  <c r="F29" i="9"/>
  <c r="G29" i="9" s="1"/>
  <c r="F30" i="9"/>
  <c r="G30" i="9" s="1"/>
  <c r="F31" i="9"/>
  <c r="G31" i="9" s="1"/>
  <c r="F32" i="9"/>
  <c r="G32" i="9" s="1"/>
  <c r="F33" i="9"/>
  <c r="G33" i="9" s="1"/>
  <c r="F34" i="9"/>
  <c r="G34" i="9" s="1"/>
  <c r="F35" i="9"/>
  <c r="G35" i="9" s="1"/>
  <c r="F36" i="9"/>
  <c r="G36" i="9" s="1"/>
  <c r="F37" i="9"/>
  <c r="G37" i="9" s="1"/>
  <c r="F38" i="9"/>
  <c r="G38" i="9" s="1"/>
  <c r="F39" i="9"/>
  <c r="F40" i="9"/>
  <c r="F41" i="9"/>
  <c r="F42" i="9"/>
  <c r="F43" i="9"/>
  <c r="F44" i="9"/>
  <c r="F45" i="9"/>
  <c r="F46" i="9"/>
  <c r="F47" i="9"/>
  <c r="G47" i="9" s="1"/>
  <c r="F48" i="9"/>
  <c r="G48" i="9" s="1"/>
  <c r="F49" i="9"/>
  <c r="G49" i="9" s="1"/>
  <c r="F50" i="9"/>
  <c r="G50" i="9" s="1"/>
  <c r="F51" i="9"/>
  <c r="G51" i="9" s="1"/>
  <c r="F52" i="9"/>
  <c r="G52" i="9" s="1"/>
  <c r="F53" i="9"/>
  <c r="G53" i="9" s="1"/>
  <c r="F54" i="9"/>
  <c r="G54" i="9" s="1"/>
  <c r="F55" i="9"/>
  <c r="G55" i="9" s="1"/>
  <c r="F56" i="9"/>
  <c r="G56" i="9" s="1"/>
  <c r="F57" i="9"/>
  <c r="G57" i="9" s="1"/>
  <c r="F58" i="9"/>
  <c r="G58" i="9" s="1"/>
  <c r="F59" i="9"/>
  <c r="G59" i="9" s="1"/>
  <c r="F60" i="9"/>
  <c r="G60" i="9" s="1"/>
  <c r="F61" i="9"/>
  <c r="G61" i="9" s="1"/>
  <c r="F62" i="9"/>
  <c r="G62" i="9" s="1"/>
  <c r="F63" i="9"/>
  <c r="G63" i="9" s="1"/>
  <c r="F64" i="9"/>
  <c r="G64" i="9" s="1"/>
  <c r="F65" i="9"/>
  <c r="G65" i="9" s="1"/>
  <c r="F66" i="9"/>
  <c r="G66" i="9" s="1"/>
  <c r="F67" i="9"/>
  <c r="G67" i="9" s="1"/>
  <c r="F68" i="9"/>
  <c r="G68" i="9" s="1"/>
  <c r="F69" i="9"/>
  <c r="G69" i="9" s="1"/>
  <c r="F70" i="9"/>
  <c r="G70" i="9" s="1"/>
  <c r="F71" i="9"/>
  <c r="G71" i="9" s="1"/>
  <c r="F72" i="9"/>
  <c r="G72" i="9" s="1"/>
  <c r="F73" i="9"/>
  <c r="G73" i="9" s="1"/>
  <c r="F74" i="9"/>
  <c r="G74" i="9" s="1"/>
  <c r="F75" i="9"/>
  <c r="G75" i="9" s="1"/>
  <c r="F76" i="9"/>
  <c r="G76" i="9" s="1"/>
  <c r="F77" i="9"/>
  <c r="G77" i="9" s="1"/>
  <c r="F78" i="9"/>
  <c r="G78" i="9" s="1"/>
  <c r="F79" i="9"/>
  <c r="G79" i="9" s="1"/>
  <c r="F80" i="9"/>
  <c r="G80" i="9" s="1"/>
  <c r="F81" i="9"/>
  <c r="G81" i="9" s="1"/>
  <c r="F82" i="9"/>
  <c r="G82" i="9" s="1"/>
  <c r="F83" i="9"/>
  <c r="G83" i="9" s="1"/>
  <c r="F84" i="9"/>
  <c r="G84" i="9" s="1"/>
  <c r="F85" i="9"/>
  <c r="G85" i="9" s="1"/>
  <c r="F86" i="9"/>
  <c r="G86" i="9" s="1"/>
  <c r="F87" i="9"/>
  <c r="F88" i="9"/>
  <c r="F89" i="9"/>
  <c r="F90" i="9"/>
  <c r="F91" i="9"/>
  <c r="G91" i="9" s="1"/>
  <c r="F92" i="9"/>
  <c r="G92" i="9" s="1"/>
  <c r="F93" i="9"/>
  <c r="G93" i="9" s="1"/>
  <c r="F94" i="9"/>
  <c r="G94" i="9" s="1"/>
  <c r="F95" i="9"/>
  <c r="G95" i="9" s="1"/>
  <c r="F96" i="9"/>
  <c r="G96" i="9" s="1"/>
  <c r="F97" i="9"/>
  <c r="G97" i="9" s="1"/>
  <c r="F98" i="9"/>
  <c r="G98" i="9" s="1"/>
  <c r="F99" i="9"/>
  <c r="G99" i="9" s="1"/>
  <c r="F100" i="9"/>
  <c r="G100" i="9" s="1"/>
  <c r="F101" i="9"/>
  <c r="G101" i="9" s="1"/>
  <c r="F102" i="9"/>
  <c r="G102" i="9" s="1"/>
  <c r="F103" i="9"/>
  <c r="F104" i="9"/>
  <c r="F105" i="9"/>
  <c r="F106" i="9"/>
  <c r="F107" i="9"/>
  <c r="F108" i="9"/>
  <c r="F109" i="9"/>
  <c r="F110" i="9"/>
  <c r="F111" i="9"/>
  <c r="G111" i="9" s="1"/>
  <c r="F112" i="9"/>
  <c r="G112" i="9" s="1"/>
  <c r="F113" i="9"/>
  <c r="G113" i="9" s="1"/>
  <c r="F114" i="9"/>
  <c r="G114" i="9" s="1"/>
  <c r="F115" i="9"/>
  <c r="G115" i="9" s="1"/>
  <c r="F116" i="9"/>
  <c r="G116" i="9" s="1"/>
  <c r="F117" i="9"/>
  <c r="G117" i="9" s="1"/>
  <c r="F118" i="9"/>
  <c r="G118" i="9" s="1"/>
  <c r="F119" i="9"/>
  <c r="G119" i="9" s="1"/>
  <c r="F120" i="9"/>
  <c r="G120" i="9" s="1"/>
  <c r="F121" i="9"/>
  <c r="G121" i="9" s="1"/>
  <c r="F122" i="9"/>
  <c r="G122" i="9" s="1"/>
  <c r="F123" i="9"/>
  <c r="G123" i="9" s="1"/>
  <c r="F124" i="9"/>
  <c r="G124" i="9" s="1"/>
  <c r="F125" i="9"/>
  <c r="G125" i="9" s="1"/>
  <c r="F126" i="9"/>
  <c r="G126" i="9" s="1"/>
  <c r="F127" i="9"/>
  <c r="G127" i="9" s="1"/>
  <c r="F128" i="9"/>
  <c r="G128" i="9" s="1"/>
  <c r="F129" i="9"/>
  <c r="G129" i="9" s="1"/>
  <c r="F130" i="9"/>
  <c r="G130" i="9" s="1"/>
  <c r="F131" i="9"/>
  <c r="G131" i="9" s="1"/>
  <c r="F132" i="9"/>
  <c r="G132" i="9" s="1"/>
  <c r="F133" i="9"/>
  <c r="G133" i="9" s="1"/>
  <c r="F134" i="9"/>
  <c r="G134" i="9" s="1"/>
  <c r="F135" i="9"/>
  <c r="G135" i="9" s="1"/>
  <c r="F136" i="9"/>
  <c r="G136" i="9" s="1"/>
  <c r="F137" i="9"/>
  <c r="G137" i="9" s="1"/>
  <c r="F138" i="9"/>
  <c r="G138" i="9" s="1"/>
  <c r="F139" i="9"/>
  <c r="G139" i="9" s="1"/>
  <c r="F140" i="9"/>
  <c r="G140" i="9" s="1"/>
  <c r="F141" i="9"/>
  <c r="G141" i="9" s="1"/>
  <c r="F142" i="9"/>
  <c r="G142" i="9" s="1"/>
  <c r="F143" i="9"/>
  <c r="G143" i="9" s="1"/>
  <c r="F144" i="9"/>
  <c r="G144" i="9" s="1"/>
  <c r="F145" i="9"/>
  <c r="G145" i="9" s="1"/>
  <c r="F146" i="9"/>
  <c r="G146" i="9" s="1"/>
  <c r="F147" i="9"/>
  <c r="G147" i="9" s="1"/>
  <c r="F148" i="9"/>
  <c r="G148" i="9" s="1"/>
  <c r="F149" i="9"/>
  <c r="G149" i="9" s="1"/>
  <c r="F150" i="9"/>
  <c r="G150" i="9" s="1"/>
  <c r="F151" i="9"/>
  <c r="F152" i="9"/>
  <c r="F153" i="9"/>
  <c r="F154" i="9"/>
  <c r="F155" i="9"/>
  <c r="G155" i="9" s="1"/>
  <c r="F156" i="9"/>
  <c r="G156" i="9" s="1"/>
  <c r="F157" i="9"/>
  <c r="G157" i="9" s="1"/>
  <c r="F158" i="9"/>
  <c r="G158" i="9" s="1"/>
  <c r="F159" i="9"/>
  <c r="G159" i="9" s="1"/>
  <c r="F160" i="9"/>
  <c r="G160" i="9" s="1"/>
  <c r="F161" i="9"/>
  <c r="G161" i="9" s="1"/>
  <c r="F162" i="9"/>
  <c r="G162" i="9" s="1"/>
  <c r="F163" i="9"/>
  <c r="G163" i="9" s="1"/>
  <c r="F164" i="9"/>
  <c r="G164" i="9" s="1"/>
  <c r="F165" i="9"/>
  <c r="G165" i="9" s="1"/>
  <c r="F166" i="9"/>
  <c r="G166" i="9" s="1"/>
  <c r="F167" i="9"/>
  <c r="F168" i="9"/>
  <c r="F169" i="9"/>
  <c r="F170" i="9"/>
  <c r="F171" i="9"/>
  <c r="F172" i="9"/>
  <c r="F173" i="9"/>
  <c r="F174" i="9"/>
  <c r="F175" i="9"/>
  <c r="G175" i="9" s="1"/>
  <c r="F176" i="9"/>
  <c r="G176" i="9" s="1"/>
  <c r="F177" i="9"/>
  <c r="G177" i="9" s="1"/>
  <c r="F178" i="9"/>
  <c r="G178" i="9" s="1"/>
  <c r="F179" i="9"/>
  <c r="G179" i="9" s="1"/>
  <c r="F180" i="9"/>
  <c r="G180" i="9" s="1"/>
  <c r="F181" i="9"/>
  <c r="G181" i="9" s="1"/>
  <c r="F182" i="9"/>
  <c r="G182" i="9" s="1"/>
  <c r="F183" i="9"/>
  <c r="G183" i="9" s="1"/>
  <c r="F184" i="9"/>
  <c r="G184" i="9" s="1"/>
  <c r="F185" i="9"/>
  <c r="G185" i="9" s="1"/>
  <c r="F186" i="9"/>
  <c r="G186" i="9" s="1"/>
  <c r="F187" i="9"/>
  <c r="G187" i="9" s="1"/>
  <c r="F188" i="9"/>
  <c r="G188" i="9" s="1"/>
  <c r="F189" i="9"/>
  <c r="G189" i="9" s="1"/>
  <c r="F190" i="9"/>
  <c r="G190" i="9" s="1"/>
  <c r="F191" i="9"/>
  <c r="G191" i="9" s="1"/>
  <c r="F192" i="9"/>
  <c r="G192" i="9" s="1"/>
  <c r="F193" i="9"/>
  <c r="G193" i="9" s="1"/>
  <c r="F194" i="9"/>
  <c r="G194" i="9" s="1"/>
  <c r="F195" i="9"/>
  <c r="G195" i="9" s="1"/>
  <c r="F196" i="9"/>
  <c r="G196" i="9" s="1"/>
  <c r="F197" i="9"/>
  <c r="G197" i="9" s="1"/>
  <c r="F198" i="9"/>
  <c r="G198" i="9" s="1"/>
  <c r="F199" i="9"/>
  <c r="G199" i="9" s="1"/>
  <c r="F200" i="9"/>
  <c r="G200" i="9" s="1"/>
  <c r="F201" i="9"/>
  <c r="G201" i="9" s="1"/>
  <c r="F202" i="9"/>
  <c r="G202" i="9" s="1"/>
  <c r="F203" i="9"/>
  <c r="G203" i="9" s="1"/>
  <c r="F204" i="9"/>
  <c r="G204" i="9" s="1"/>
  <c r="F205" i="9"/>
  <c r="G205" i="9" s="1"/>
  <c r="F206" i="9"/>
  <c r="G206" i="9" s="1"/>
  <c r="F207" i="9"/>
  <c r="G207" i="9" s="1"/>
  <c r="F208" i="9"/>
  <c r="G208" i="9" s="1"/>
  <c r="F209" i="9"/>
  <c r="G209" i="9" s="1"/>
  <c r="F210" i="9"/>
  <c r="G210" i="9" s="1"/>
  <c r="F211" i="9"/>
  <c r="G211" i="9" s="1"/>
  <c r="F212" i="9"/>
  <c r="G212" i="9" s="1"/>
  <c r="F213" i="9"/>
  <c r="G213" i="9" s="1"/>
  <c r="F214" i="9"/>
  <c r="G214" i="9" s="1"/>
  <c r="F215" i="9"/>
  <c r="F216" i="9"/>
  <c r="F217" i="9"/>
  <c r="F218" i="9"/>
  <c r="F219" i="9"/>
  <c r="G219" i="9" s="1"/>
  <c r="F220" i="9"/>
  <c r="G220" i="9" s="1"/>
  <c r="F221" i="9"/>
  <c r="G221" i="9" s="1"/>
  <c r="F222" i="9"/>
  <c r="G222" i="9" s="1"/>
  <c r="F223" i="9"/>
  <c r="G223" i="9" s="1"/>
  <c r="F224" i="9"/>
  <c r="G224" i="9" s="1"/>
  <c r="F225" i="9"/>
  <c r="G225" i="9" s="1"/>
  <c r="F226" i="9"/>
  <c r="G226" i="9" s="1"/>
  <c r="F227" i="9"/>
  <c r="G227" i="9" s="1"/>
  <c r="F228" i="9"/>
  <c r="G228" i="9" s="1"/>
  <c r="F229" i="9"/>
  <c r="G229" i="9" s="1"/>
  <c r="F230" i="9"/>
  <c r="G230" i="9" s="1"/>
  <c r="F231" i="9"/>
  <c r="F232" i="9"/>
  <c r="F233" i="9"/>
  <c r="F234" i="9"/>
  <c r="F235" i="9"/>
  <c r="F236" i="9"/>
  <c r="F237" i="9"/>
  <c r="F238" i="9"/>
  <c r="F239" i="9"/>
  <c r="G239" i="9" s="1"/>
  <c r="F240" i="9"/>
  <c r="G240" i="9" s="1"/>
  <c r="F241" i="9"/>
  <c r="G241" i="9" s="1"/>
  <c r="F242" i="9"/>
  <c r="G242" i="9" s="1"/>
  <c r="F243" i="9"/>
  <c r="G243" i="9" s="1"/>
  <c r="F244" i="9"/>
  <c r="G244" i="9" s="1"/>
  <c r="F245" i="9"/>
  <c r="G245" i="9" s="1"/>
  <c r="F246" i="9"/>
  <c r="G246" i="9" s="1"/>
  <c r="F247" i="9"/>
  <c r="G247" i="9" s="1"/>
  <c r="F248" i="9"/>
  <c r="G248" i="9" s="1"/>
  <c r="F249" i="9"/>
  <c r="G249" i="9" s="1"/>
  <c r="F250" i="9"/>
  <c r="G250" i="9" s="1"/>
  <c r="F251" i="9"/>
  <c r="G251" i="9" s="1"/>
  <c r="F252" i="9"/>
  <c r="G252" i="9" s="1"/>
  <c r="F253" i="9"/>
  <c r="G253" i="9" s="1"/>
  <c r="F254" i="9"/>
  <c r="G254" i="9" s="1"/>
  <c r="F255" i="9"/>
  <c r="G255" i="9" s="1"/>
  <c r="F256" i="9"/>
  <c r="G256" i="9" s="1"/>
  <c r="F257" i="9"/>
  <c r="G257" i="9" s="1"/>
  <c r="F258" i="9"/>
  <c r="G258" i="9" s="1"/>
  <c r="F259" i="9"/>
  <c r="G259" i="9" s="1"/>
  <c r="F260" i="9"/>
  <c r="G260" i="9" s="1"/>
  <c r="F261" i="9"/>
  <c r="G261" i="9" s="1"/>
  <c r="F262" i="9"/>
  <c r="G262" i="9" s="1"/>
  <c r="F263" i="9"/>
  <c r="G263" i="9" s="1"/>
  <c r="F264" i="9"/>
  <c r="G264" i="9" s="1"/>
  <c r="F265" i="9"/>
  <c r="G265" i="9" s="1"/>
  <c r="F266" i="9"/>
  <c r="G266" i="9" s="1"/>
  <c r="F267" i="9"/>
  <c r="G267" i="9" s="1"/>
  <c r="F268" i="9"/>
  <c r="G268" i="9" s="1"/>
  <c r="F269" i="9"/>
  <c r="G269" i="9" s="1"/>
  <c r="F270" i="9"/>
  <c r="G270" i="9" s="1"/>
  <c r="F271" i="9"/>
  <c r="G271" i="9" s="1"/>
  <c r="F272" i="9"/>
  <c r="G272" i="9" s="1"/>
  <c r="F273" i="9"/>
  <c r="G273" i="9" s="1"/>
  <c r="F274" i="9"/>
  <c r="G274" i="9" s="1"/>
  <c r="F275" i="9"/>
  <c r="G275" i="9" s="1"/>
  <c r="F276" i="9"/>
  <c r="G276" i="9" s="1"/>
  <c r="F277" i="9"/>
  <c r="G277" i="9" s="1"/>
  <c r="F278" i="9"/>
  <c r="G278" i="9" s="1"/>
  <c r="F279" i="9"/>
  <c r="F280" i="9"/>
  <c r="F281" i="9"/>
  <c r="F282" i="9"/>
  <c r="F283" i="9"/>
  <c r="G283" i="9" s="1"/>
  <c r="F284" i="9"/>
  <c r="G284" i="9" s="1"/>
  <c r="F285" i="9"/>
  <c r="G285" i="9" s="1"/>
  <c r="F286" i="9"/>
  <c r="G286" i="9" s="1"/>
  <c r="F287" i="9"/>
  <c r="G287" i="9" s="1"/>
  <c r="F288" i="9"/>
  <c r="G288" i="9" s="1"/>
  <c r="F289" i="9"/>
  <c r="G289" i="9" s="1"/>
  <c r="F290" i="9"/>
  <c r="G290" i="9" s="1"/>
  <c r="F291" i="9"/>
  <c r="G291" i="9" s="1"/>
  <c r="F292" i="9"/>
  <c r="G292" i="9" s="1"/>
  <c r="F293" i="9"/>
  <c r="G293" i="9" s="1"/>
  <c r="F294" i="9"/>
  <c r="G294" i="9" s="1"/>
  <c r="F295" i="9"/>
  <c r="F296" i="9"/>
  <c r="F297" i="9"/>
  <c r="F298" i="9"/>
  <c r="F299" i="9"/>
  <c r="F300" i="9"/>
  <c r="F301" i="9"/>
  <c r="F302" i="9"/>
  <c r="B12" i="4" a="1"/>
  <c r="D17" i="4" s="1"/>
  <c r="B3" i="4" a="1"/>
  <c r="B3" i="4" s="1"/>
  <c r="C13" i="2"/>
  <c r="C10" i="2"/>
  <c r="B10" i="2"/>
  <c r="C9" i="2"/>
  <c r="B9" i="2"/>
  <c r="C6" i="2"/>
  <c r="C5" i="2"/>
  <c r="B6" i="2"/>
  <c r="B5" i="2"/>
  <c r="C4" i="2"/>
  <c r="B4" i="2"/>
  <c r="C3" i="2"/>
  <c r="B3" i="2"/>
  <c r="B7" i="2" l="1"/>
  <c r="C7" i="2"/>
  <c r="C15" i="4"/>
  <c r="E6" i="4"/>
  <c r="E5" i="4"/>
  <c r="E4" i="4"/>
  <c r="C17" i="4"/>
  <c r="C16" i="4"/>
  <c r="C14" i="4"/>
  <c r="C8" i="4"/>
  <c r="D8" i="4" s="1"/>
  <c r="C13" i="4"/>
  <c r="C7" i="4"/>
  <c r="D7" i="4" s="1"/>
  <c r="C6" i="4"/>
  <c r="D6" i="4" s="1"/>
  <c r="D16" i="4"/>
  <c r="C5" i="4"/>
  <c r="D5" i="4" s="1"/>
  <c r="D15" i="4"/>
  <c r="C4" i="4"/>
  <c r="D4" i="4" s="1"/>
  <c r="D14" i="4"/>
  <c r="E8" i="4"/>
  <c r="D13" i="4"/>
  <c r="E7" i="4"/>
  <c r="C3" i="4"/>
  <c r="D3" i="4" s="1"/>
  <c r="E3" i="4"/>
  <c r="B12" i="4"/>
  <c r="D12" i="4" l="1"/>
  <c r="C12"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C2624AE-EB41-4FA8-A489-857391042C4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C70848A-E837-4A38-B969-C169604C9C39}" name="WorksheetConnection_beginner-DA-course-blank.xlsx!data" type="102" refreshedVersion="8"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 id="3" xr16:uid="{62DB01CA-2F12-4C41-B75C-C6D2FECE2521}" name="WorksheetConnection_beginner-DA-course-blank.xlsx!data6" type="102" refreshedVersion="8" minRefreshableVersion="5">
    <extLst>
      <ext xmlns:x15="http://schemas.microsoft.com/office/spreadsheetml/2010/11/main" uri="{DE250136-89BD-433C-8126-D09CA5730AF9}">
        <x15:connection id="data6" autoDelete="1">
          <x15:rangePr sourceName="_xlcn.WorksheetConnection_beginnerDAcourseblank.xlsxdata6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<sst xmlns="http://schemas.openxmlformats.org/spreadsheetml/2006/main" count="3877" uniqueCount="86">
  <si>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</si>
  <si>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</si>
  <si>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</si>
  <si>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</si>
  <si>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</si>
  <si>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</si>
  <si>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</si>
  <si>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</si>
  <si>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</si>
  <si>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</si>
  <si>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</si>
  <si>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</si>
  <si>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</si>
  <si>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</si>
  <si>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</si>
  <si>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</si>
  <si>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</si>
  <si>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</si>
  <si>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</si>
  <si>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</si>
  <si>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</si>
  <si>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</si>
  <si>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</si>
  <si>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</si>
  <si>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</si>
  <si>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</si>
  <si>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</si>
  <si>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</si>
  <si>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</si>
  <si>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</si>
  <si>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</si>
  <si>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</si>
  <si>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</si>
  <si>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</si>
  <si>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</si>
  <si>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</si>
  <si>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</si>
  <si>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</si>
  <si>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</si>
  <si>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</si>
  <si>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</si>
  <si>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</si>
  <si>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Quick statistics</t>
  </si>
  <si>
    <t>Sales by country (with formulas)</t>
  </si>
  <si>
    <t>Sales by country (with pivots)</t>
  </si>
  <si>
    <t>Dynamic country-level Sales Report</t>
  </si>
  <si>
    <t>Which products to discontinue?</t>
  </si>
  <si>
    <t>Best Sales person by country</t>
  </si>
  <si>
    <t>Units</t>
  </si>
  <si>
    <t>Cost per unit</t>
  </si>
  <si>
    <t>Exploratory Data Analysis (EDA) with CF</t>
  </si>
  <si>
    <t>Top 5 products by $ per unit</t>
  </si>
  <si>
    <t>Are there any anomalies in the data?</t>
  </si>
  <si>
    <t>Average</t>
  </si>
  <si>
    <t>amount</t>
  </si>
  <si>
    <t>units</t>
  </si>
  <si>
    <t>median</t>
  </si>
  <si>
    <t>min</t>
  </si>
  <si>
    <t>max</t>
  </si>
  <si>
    <t>range</t>
  </si>
  <si>
    <t>first Q</t>
  </si>
  <si>
    <t>third Q</t>
  </si>
  <si>
    <t>distinct products</t>
  </si>
  <si>
    <t>Country</t>
  </si>
  <si>
    <t>Grand Total</t>
  </si>
  <si>
    <t>Sum of Amount</t>
  </si>
  <si>
    <t>Sum of Units</t>
  </si>
  <si>
    <t>Amount per Unit</t>
  </si>
  <si>
    <t>Profits by product (using products table)</t>
  </si>
  <si>
    <t>i</t>
  </si>
  <si>
    <t>Total Cost per Product</t>
  </si>
  <si>
    <t>Profit</t>
  </si>
  <si>
    <t>Profit/Loss</t>
  </si>
  <si>
    <t>Sales</t>
  </si>
  <si>
    <t>Cost</t>
  </si>
  <si>
    <t>Quantity</t>
  </si>
  <si>
    <t/>
  </si>
  <si>
    <t>Sales per Product</t>
  </si>
  <si>
    <t>Cost per Product</t>
  </si>
  <si>
    <t>Profit per Product</t>
  </si>
  <si>
    <t>Pick a Country:</t>
  </si>
  <si>
    <t>Summary:</t>
  </si>
  <si>
    <t>Number of transactions</t>
  </si>
  <si>
    <t>Total</t>
  </si>
  <si>
    <t>Total Profit</t>
  </si>
  <si>
    <t>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</si>
</sst>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44" formatCode="_(&quot;$&quot;* #,##0.00_);_(&quot;$&quot;* \(#,##0.00\);_(&quot;$&quot;* &quot;-&quot;??_);_(@_)"/>
    <numFmt numFmtId="164" formatCode="_([$$-409]* #,##0.00_);_([$$-409]* \(#,##0.00\);_([$$-409]* &quot;-&quot;??_);_(@_)"/>
    <numFmt numFmtId="165" formatCode="\$#,##0;\(\$#,##0\);\$#,##0"/>
    <numFmt numFmtId="166" formatCode="&quot;$&quot;#,##0.00"/>
    <numFmt numFmtId="168" formatCode="[$$-409]#,##0.00"/>
  </numFmts>
  <fonts count="5" x14ac:knownFonts="1">
    <font>
      <sz val="11"/>
      <color theme="1"/>
      <name val="Calibri"/>
      <family val="2"/>
      <scheme val="minor"/>
    </font>
    <font>
      <sz val="28"/>
      <color theme="1"/>
      <name val="Segoe UI Light"/>
      <family val="2"/>
    </font>
    <font>
      <b/>
      <sz val="11"/>
      <color theme="1"/>
      <name val="Calibri"/>
      <family val="2"/>
      <scheme val="minor"/>
    </font>
    <font>
      <sz val="11"/>
      <color theme="0" tint="-0.34998626667073579"/>
      <name val="Calibri"/>
      <family val="2"/>
      <scheme val="minor"/>
    </font>
    <font>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s>
  <borders count="11">
    <border>
      <left/>
      <right/>
      <top/>
      <bottom/>
      <diagonal/>
    </border>
    <border>
      <left/>
      <right/>
      <top style="dotted">
        <color theme="0" tint="-0.24994659260841701"/>
      </top>
      <bottom style="dotted">
        <color theme="0" tint="-0.2499465926084170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4" fillId="0" borderId="0" applyFont="0" applyFill="0" applyBorder="0" applyAlignment="0" applyProtection="0"/>
  </cellStyleXfs>
  <cellXfs count="45">
    <xf numFmtId="0" fontId="0" fillId="0" borderId="0" xfId="0"/>
    <xf numFmtId="6" fontId="0" fillId="0" borderId="0" xfId="0" applyNumberFormat="1"/>
    <xf numFmtId="3" fontId="0" fillId="0" borderId="0" xfId="0" applyNumberFormat="1"/>
    <xf numFmtId="0" fontId="2" fillId="0" borderId="0" xfId="0" applyFont="1"/>
    <xf numFmtId="0" fontId="0" fillId="0" borderId="1" xfId="0" applyBorder="1"/>
    <xf numFmtId="0" fontId="2" fillId="0" borderId="0" xfId="0" applyFont="1" applyAlignment="1">
      <alignment horizontal="right"/>
    </xf>
    <xf numFmtId="8" fontId="0" fillId="0" borderId="0" xfId="0" applyNumberFormat="1"/>
    <xf numFmtId="0" fontId="0" fillId="0" borderId="0" xfId="0" applyAlignment="1">
      <alignment horizontal="left"/>
    </xf>
    <xf numFmtId="6" fontId="0" fillId="0" borderId="0" xfId="0" applyNumberFormat="1" applyAlignment="1">
      <alignment horizontal="left"/>
    </xf>
    <xf numFmtId="3" fontId="0" fillId="0" borderId="0" xfId="0" applyNumberFormat="1" applyAlignment="1">
      <alignment horizontal="left"/>
    </xf>
    <xf numFmtId="0" fontId="2" fillId="0" borderId="0" xfId="0" applyFont="1" applyAlignment="1">
      <alignment horizontal="left"/>
    </xf>
    <xf numFmtId="164" fontId="0" fillId="0" borderId="0" xfId="0" applyNumberFormat="1"/>
    <xf numFmtId="0" fontId="2" fillId="2" borderId="2" xfId="0" applyFont="1" applyFill="1" applyBorder="1"/>
    <xf numFmtId="0" fontId="2" fillId="2" borderId="3" xfId="0" applyFont="1" applyFill="1" applyBorder="1" applyAlignment="1">
      <alignment horizontal="right"/>
    </xf>
    <xf numFmtId="0" fontId="2" fillId="2" borderId="4" xfId="0" applyFont="1" applyFill="1" applyBorder="1" applyAlignment="1">
      <alignment horizontal="right"/>
    </xf>
    <xf numFmtId="0" fontId="0" fillId="0" borderId="5" xfId="0" applyBorder="1"/>
    <xf numFmtId="164" fontId="0" fillId="0" borderId="0" xfId="0" applyNumberFormat="1" applyAlignment="1">
      <alignment horizontal="right"/>
    </xf>
    <xf numFmtId="0" fontId="0" fillId="0" borderId="7" xfId="0" applyBorder="1"/>
    <xf numFmtId="164" fontId="0" fillId="0" borderId="8" xfId="0" applyNumberFormat="1" applyBorder="1" applyAlignment="1">
      <alignment horizontal="right"/>
    </xf>
    <xf numFmtId="164" fontId="3" fillId="0" borderId="6" xfId="0" applyNumberFormat="1" applyFont="1" applyBorder="1" applyAlignment="1">
      <alignment horizontal="right"/>
    </xf>
    <xf numFmtId="164" fontId="3" fillId="0" borderId="9" xfId="0" applyNumberFormat="1" applyFont="1" applyBorder="1" applyAlignment="1">
      <alignment horizontal="right"/>
    </xf>
    <xf numFmtId="0" fontId="0" fillId="0" borderId="0" xfId="0" pivotButton="1"/>
    <xf numFmtId="165" fontId="0" fillId="0" borderId="0" xfId="0" applyNumberFormat="1"/>
    <xf numFmtId="0" fontId="0" fillId="0" borderId="0" xfId="0" applyFill="1"/>
    <xf numFmtId="0" fontId="1" fillId="0" borderId="0" xfId="0" applyFont="1" applyFill="1" applyAlignment="1">
      <alignment vertical="center"/>
    </xf>
    <xf numFmtId="0" fontId="0" fillId="0" borderId="0" xfId="0" applyAlignment="1">
      <alignment horizontal="left" indent="1"/>
    </xf>
    <xf numFmtId="0" fontId="0" fillId="0" borderId="0" xfId="0" applyNumberFormat="1"/>
    <xf numFmtId="164" fontId="2" fillId="0" borderId="0" xfId="0" applyNumberFormat="1" applyFont="1" applyAlignment="1">
      <alignment horizontal="right"/>
    </xf>
    <xf numFmtId="164" fontId="0" fillId="0" borderId="0" xfId="0" applyNumberFormat="1" applyAlignment="1">
      <alignment horizontal="left"/>
    </xf>
    <xf numFmtId="168" fontId="2" fillId="0" borderId="0" xfId="0" applyNumberFormat="1" applyFont="1" applyAlignment="1">
      <alignment horizontal="right"/>
    </xf>
    <xf numFmtId="168" fontId="0" fillId="0" borderId="0" xfId="0" applyNumberFormat="1" applyAlignment="1">
      <alignment horizontal="left"/>
    </xf>
    <xf numFmtId="166" fontId="0" fillId="0" borderId="0" xfId="0" applyNumberFormat="1"/>
    <xf numFmtId="0" fontId="2" fillId="0" borderId="0" xfId="0" applyFont="1" applyFill="1"/>
    <xf numFmtId="0" fontId="2" fillId="0" borderId="10" xfId="0" applyFont="1" applyBorder="1" applyAlignment="1">
      <alignment horizontal="left" vertical="top"/>
    </xf>
    <xf numFmtId="0" fontId="0" fillId="0" borderId="10" xfId="0" applyBorder="1" applyAlignment="1">
      <alignment horizontal="left" vertical="top"/>
    </xf>
    <xf numFmtId="0" fontId="0" fillId="3" borderId="0" xfId="0" applyFill="1"/>
    <xf numFmtId="0" fontId="2" fillId="3" borderId="0" xfId="0" applyFont="1" applyFill="1"/>
    <xf numFmtId="1" fontId="0" fillId="0" borderId="0" xfId="0" applyNumberFormat="1"/>
    <xf numFmtId="0" fontId="0" fillId="0" borderId="0" xfId="0" applyBorder="1"/>
    <xf numFmtId="44" fontId="0" fillId="0" borderId="0" xfId="1" applyFont="1" applyBorder="1"/>
    <xf numFmtId="0" fontId="0" fillId="0" borderId="8" xfId="0" applyBorder="1"/>
    <xf numFmtId="44" fontId="0" fillId="0" borderId="8" xfId="1" applyFont="1" applyBorder="1"/>
    <xf numFmtId="0" fontId="0" fillId="0" borderId="3" xfId="0" applyBorder="1"/>
    <xf numFmtId="44" fontId="0" fillId="0" borderId="3" xfId="1" applyFont="1" applyBorder="1"/>
    <xf numFmtId="44" fontId="0" fillId="0" borderId="0" xfId="0" applyNumberFormat="1"/>
  </cellXfs>
  <cellStyles count="2">
    <cellStyle name="Currency" xfId="1" builtinId="4"/>
    <cellStyle name="Normal" xfId="0" builtinId="0"/>
  </cellStyles>
  <dxfs count="135">
    <dxf>
      <numFmt numFmtId="166" formatCode="&quot;$&quot;#,##0.00"/>
    </dxf>
    <dxf>
      <numFmt numFmtId="34" formatCode="_(&quot;$&quot;* #,##0.00_);_(&quot;$&quot;* \(#,##0.00\);_(&quot;$&quot;* &quot;-&quot;??_);_(@_)"/>
    </dxf>
    <dxf>
      <numFmt numFmtId="166" formatCode="&quot;$&quot;#,##0.00"/>
    </dxf>
    <dxf>
      <numFmt numFmtId="34" formatCode="_(&quot;$&quot;* #,##0.00_);_(&quot;$&quot;* \(#,##0.00\);_(&quot;$&quot;* &quot;-&quot;??_);_(@_)"/>
    </dxf>
    <dxf>
      <numFmt numFmtId="166" formatCode="&quot;$&quot;#,##0.00"/>
    </dxf>
    <dxf>
      <numFmt numFmtId="34" formatCode="_(&quot;$&quot;* #,##0.00_);_(&quot;$&quot;* \(#,##0.00\);_(&quot;$&quot;* &quot;-&quot;??_);_(@_)"/>
    </dxf>
    <dxf>
      <numFmt numFmtId="166" formatCode="&quot;$&quot;#,##0.00"/>
    </dxf>
    <dxf>
      <numFmt numFmtId="34" formatCode="_(&quot;$&quot;* #,##0.00_);_(&quot;$&quot;* \(#,##0.00\);_(&quot;$&quot;* &quot;-&quot;??_);_(@_)"/>
    </dxf>
    <dxf>
      <numFmt numFmtId="166" formatCode="&quot;$&quot;#,##0.00"/>
    </dxf>
    <dxf>
      <numFmt numFmtId="34" formatCode="_(&quot;$&quot;* #,##0.00_);_(&quot;$&quot;* \(#,##0.00\);_(&quot;$&quot;* &quot;-&quot;??_);_(@_)"/>
    </dxf>
    <dxf>
      <numFmt numFmtId="166" formatCode="&quot;$&quot;#,##0.00"/>
    </dxf>
    <dxf>
      <numFmt numFmtId="34" formatCode="_(&quot;$&quot;* #,##0.00_);_(&quot;$&quot;* \(#,##0.00\);_(&quot;$&quot;* &quot;-&quot;??_);_(@_)"/>
    </dxf>
    <dxf>
      <numFmt numFmtId="166" formatCode="&quot;$&quot;#,##0.00"/>
    </dxf>
    <dxf>
      <numFmt numFmtId="34" formatCode="_(&quot;$&quot;* #,##0.00_);_(&quot;$&quot;* \(#,##0.00\);_(&quot;$&quot;* &quot;-&quot;??_);_(@_)"/>
    </dxf>
    <dxf>
      <numFmt numFmtId="166" formatCode="&quot;$&quot;#,##0.00"/>
    </dxf>
    <dxf>
      <numFmt numFmtId="34" formatCode="_(&quot;$&quot;* #,##0.00_);_(&quot;$&quot;* \(#,##0.00\);_(&quot;$&quot;* &quot;-&quot;??_);_(@_)"/>
    </dxf>
    <dxf>
      <numFmt numFmtId="166" formatCode="&quot;$&quot;#,##0.00"/>
    </dxf>
    <dxf>
      <numFmt numFmtId="34" formatCode="_(&quot;$&quot;* #,##0.00_);_(&quot;$&quot;* \(#,##0.00\);_(&quot;$&quot;* &quot;-&quot;??_);_(@_)"/>
    </dxf>
    <dxf>
      <numFmt numFmtId="166" formatCode="&quot;$&quot;#,##0.00"/>
    </dxf>
    <dxf>
      <numFmt numFmtId="34" formatCode="_(&quot;$&quot;* #,##0.00_);_(&quot;$&quot;* \(#,##0.00\);_(&quot;$&quot;* &quot;-&quot;??_);_(@_)"/>
    </dxf>
    <dxf>
      <numFmt numFmtId="166" formatCode="&quot;$&quot;#,##0.00"/>
    </dxf>
    <dxf>
      <numFmt numFmtId="34" formatCode="_(&quot;$&quot;* #,##0.00_);_(&quot;$&quot;* \(#,##0.00\);_(&quot;$&quot;* &quot;-&quot;??_);_(@_)"/>
    </dxf>
    <dxf>
      <numFmt numFmtId="166" formatCode="&quot;$&quot;#,##0.00"/>
    </dxf>
    <dxf>
      <numFmt numFmtId="34" formatCode="_(&quot;$&quot;* #,##0.00_);_(&quot;$&quot;* \(#,##0.00\);_(&quot;$&quot;* &quot;-&quot;??_);_(@_)"/>
    </dxf>
    <dxf>
      <numFmt numFmtId="166" formatCode="&quot;$&quot;#,##0.00"/>
    </dxf>
    <dxf>
      <numFmt numFmtId="166" formatCode="&quot;$&quot;#,##0.00"/>
    </dxf>
    <dxf>
      <numFmt numFmtId="164" formatCode="_([$$-409]* #,##0.00_);_([$$-409]* \(#,##0.00\);_([$$-409]* &quot;-&quot;??_);_(@_)"/>
    </dxf>
    <dxf>
      <numFmt numFmtId="164" formatCode="_([$$-409]* #,##0.00_);_([$$-409]* \(#,##0.00\);_([$$-409]* &quot;-&quot;??_);_(@_)"/>
    </dxf>
    <dxf>
      <numFmt numFmtId="166" formatCode="&quot;$&quot;#,##0.00"/>
    </dxf>
    <dxf>
      <numFmt numFmtId="166" formatCode="&quot;$&quot;#,##0.00"/>
    </dxf>
    <dxf>
      <numFmt numFmtId="166" formatCode="&quot;$&quot;#,##0.00"/>
    </dxf>
    <dxf>
      <numFmt numFmtId="166" formatCode="&quot;$&quot;#,##0.00"/>
    </dxf>
    <dxf>
      <numFmt numFmtId="34" formatCode="_(&quot;$&quot;* #,##0.00_);_(&quot;$&quot;* \(#,##0.00\);_(&quot;$&quot;* &quot;-&quot;??_);_(@_)"/>
    </dxf>
    <dxf>
      <numFmt numFmtId="166" formatCode="&quot;$&quot;#,##0.00"/>
    </dxf>
    <dxf>
      <numFmt numFmtId="34" formatCode="_(&quot;$&quot;* #,##0.00_);_(&quot;$&quot;* \(#,##0.00\);_(&quot;$&quot;* &quot;-&quot;??_);_(@_)"/>
    </dxf>
    <dxf>
      <numFmt numFmtId="166" formatCode="&quot;$&quot;#,##0.00"/>
    </dxf>
    <dxf>
      <numFmt numFmtId="166" formatCode="&quot;$&quot;#,##0.00"/>
    </dxf>
    <dxf>
      <numFmt numFmtId="164" formatCode="_([$$-409]* #,##0.00_);_([$$-409]* \(#,##0.00\);_([$$-409]* &quot;-&quot;??_);_(@_)"/>
    </dxf>
    <dxf>
      <numFmt numFmtId="164" formatCode="_([$$-409]* #,##0.00_);_([$$-409]* \(#,##0.00\);_([$$-409]* &quot;-&quot;??_);_(@_)"/>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4" formatCode="_([$$-409]* #,##0.00_);_([$$-409]* \(#,##0.00\);_([$$-409]* &quot;-&quot;??_);_(@_)"/>
    </dxf>
    <dxf>
      <numFmt numFmtId="164" formatCode="_([$$-409]* #,##0.00_);_([$$-409]* \(#,##0.00\);_([$$-409]* &quot;-&quot;??_);_(@_)"/>
    </dxf>
    <dxf>
      <numFmt numFmtId="166" formatCode="&quot;$&quot;#,##0.00"/>
    </dxf>
    <dxf>
      <numFmt numFmtId="166" formatCode="&quot;$&quot;#,##0.00"/>
    </dxf>
    <dxf>
      <numFmt numFmtId="166" formatCode="&quot;$&quot;#,##0.00"/>
    </dxf>
    <dxf>
      <numFmt numFmtId="34" formatCode="_(&quot;$&quot;* #,##0.00_);_(&quot;$&quot;* \(#,##0.00\);_(&quot;$&quot;* &quot;-&quot;??_);_(@_)"/>
    </dxf>
    <dxf>
      <numFmt numFmtId="166" formatCode="&quot;$&quot;#,##0.00"/>
    </dxf>
    <dxf>
      <numFmt numFmtId="34" formatCode="_(&quot;$&quot;* #,##0.00_);_(&quot;$&quot;* \(#,##0.00\);_(&quot;$&quot;* &quot;-&quot;??_);_(@_)"/>
    </dxf>
    <dxf>
      <numFmt numFmtId="166" formatCode="&quot;$&quot;#,##0.00"/>
    </dxf>
    <dxf>
      <numFmt numFmtId="34" formatCode="_(&quot;$&quot;* #,##0.00_);_(&quot;$&quot;* \(#,##0.00\);_(&quot;$&quot;* &quot;-&quot;??_);_(@_)"/>
    </dxf>
    <dxf>
      <numFmt numFmtId="166" formatCode="&quot;$&quot;#,##0.00"/>
    </dxf>
    <dxf>
      <numFmt numFmtId="34" formatCode="_(&quot;$&quot;* #,##0.00_);_(&quot;$&quot;* \(#,##0.00\);_(&quot;$&quot;* &quot;-&quot;??_);_(@_)"/>
    </dxf>
    <dxf>
      <numFmt numFmtId="166" formatCode="&quot;$&quot;#,##0.00"/>
    </dxf>
    <dxf>
      <numFmt numFmtId="166" formatCode="&quot;$&quot;#,##0.00"/>
    </dxf>
    <dxf>
      <numFmt numFmtId="164" formatCode="_([$$-409]* #,##0.00_);_([$$-409]* \(#,##0.00\);_([$$-409]* &quot;-&quot;??_);_(@_)"/>
    </dxf>
    <dxf>
      <numFmt numFmtId="164" formatCode="_([$$-409]* #,##0.00_);_([$$-409]* \(#,##0.00\);_([$$-409]* &quot;-&quot;??_);_(@_)"/>
    </dxf>
    <dxf>
      <numFmt numFmtId="166" formatCode="&quot;$&quot;#,##0.00"/>
    </dxf>
    <dxf>
      <numFmt numFmtId="166" formatCode="&quot;$&quot;#,##0.00"/>
    </dxf>
    <dxf>
      <numFmt numFmtId="166" formatCode="&quot;$&quot;#,##0.00"/>
    </dxf>
    <dxf>
      <numFmt numFmtId="166" formatCode="&quot;$&quot;#,##0.00"/>
    </dxf>
    <dxf>
      <numFmt numFmtId="34" formatCode="_(&quot;$&quot;* #,##0.00_);_(&quot;$&quot;* \(#,##0.00\);_(&quot;$&quot;* &quot;-&quot;??_);_(@_)"/>
    </dxf>
    <dxf>
      <numFmt numFmtId="166" formatCode="&quot;$&quot;#,##0.00"/>
    </dxf>
    <dxf>
      <numFmt numFmtId="34" formatCode="_(&quot;$&quot;* #,##0.00_);_(&quot;$&quot;* \(#,##0.00\);_(&quot;$&quot;* &quot;-&quot;??_);_(@_)"/>
    </dxf>
    <dxf>
      <numFmt numFmtId="166" formatCode="&quot;$&quot;#,##0.00"/>
    </dxf>
    <dxf>
      <numFmt numFmtId="34" formatCode="_(&quot;$&quot;* #,##0.00_);_(&quot;$&quot;* \(#,##0.00\);_(&quot;$&quot;* &quot;-&quot;??_);_(@_)"/>
    </dxf>
    <dxf>
      <numFmt numFmtId="166" formatCode="&quot;$&quot;#,##0.00"/>
    </dxf>
    <dxf>
      <numFmt numFmtId="34" formatCode="_(&quot;$&quot;* #,##0.00_);_(&quot;$&quot;* \(#,##0.00\);_(&quot;$&quot;* &quot;-&quot;??_);_(@_)"/>
    </dxf>
    <dxf>
      <numFmt numFmtId="166" formatCode="&quot;$&quot;#,##0.00"/>
    </dxf>
    <dxf>
      <numFmt numFmtId="166" formatCode="&quot;$&quot;#,##0.00"/>
    </dxf>
    <dxf>
      <numFmt numFmtId="164" formatCode="_([$$-409]* #,##0.00_);_([$$-409]* \(#,##0.00\);_([$$-409]* &quot;-&quot;??_);_(@_)"/>
    </dxf>
    <dxf>
      <numFmt numFmtId="164" formatCode="_([$$-409]* #,##0.00_);_([$$-409]* \(#,##0.00\);_([$$-409]* &quot;-&quot;??_);_(@_)"/>
    </dxf>
    <dxf>
      <numFmt numFmtId="166" formatCode="&quot;$&quot;#,##0.00"/>
    </dxf>
    <dxf>
      <numFmt numFmtId="166" formatCode="&quot;$&quot;#,##0.00"/>
    </dxf>
    <dxf>
      <numFmt numFmtId="166" formatCode="&quot;$&quot;#,##0.00"/>
    </dxf>
    <dxf>
      <numFmt numFmtId="166" formatCode="&quot;$&quot;#,##0.00"/>
    </dxf>
    <dxf>
      <numFmt numFmtId="166" formatCode="&quot;$&quot;#,##0.00"/>
    </dxf>
    <dxf>
      <numFmt numFmtId="164" formatCode="_([$$-409]* #,##0.00_);_([$$-409]* \(#,##0.00\);_([$$-409]* &quot;-&quot;??_);_(@_)"/>
    </dxf>
    <dxf>
      <numFmt numFmtId="164" formatCode="_([$$-409]* #,##0.00_);_([$$-409]* \(#,##0.00\);_([$$-409]* &quot;-&quot;??_);_(@_)"/>
    </dxf>
    <dxf>
      <numFmt numFmtId="166" formatCode="&quot;$&quot;#,##0.00"/>
    </dxf>
    <dxf>
      <numFmt numFmtId="166" formatCode="&quot;$&quot;#,##0.00"/>
    </dxf>
    <dxf>
      <numFmt numFmtId="166" formatCode="&quot;$&quot;#,##0.00"/>
    </dxf>
    <dxf>
      <numFmt numFmtId="166" formatCode="&quot;$&quot;#,##0.00"/>
    </dxf>
    <dxf>
      <numFmt numFmtId="34" formatCode="_(&quot;$&quot;* #,##0.00_);_(&quot;$&quot;* \(#,##0.00\);_(&quot;$&quot;* &quot;-&quot;??_);_(@_)"/>
    </dxf>
    <dxf>
      <numFmt numFmtId="166" formatCode="&quot;$&quot;#,##0.00"/>
    </dxf>
    <dxf>
      <numFmt numFmtId="34" formatCode="_(&quot;$&quot;* #,##0.00_);_(&quot;$&quot;* \(#,##0.00\);_(&quot;$&quot;* &quot;-&quot;??_);_(@_)"/>
    </dxf>
    <dxf>
      <numFmt numFmtId="166" formatCode="&quot;$&quot;#,##0.00"/>
    </dxf>
    <dxf>
      <numFmt numFmtId="34" formatCode="_(&quot;$&quot;* #,##0.00_);_(&quot;$&quot;* \(#,##0.00\);_(&quot;$&quot;* &quot;-&quot;??_);_(@_)"/>
    </dxf>
    <dxf>
      <numFmt numFmtId="166" formatCode="&quot;$&quot;#,##0.00"/>
    </dxf>
    <dxf>
      <numFmt numFmtId="34" formatCode="_(&quot;$&quot;* #,##0.00_);_(&quot;$&quot;* \(#,##0.00\);_(&quot;$&quot;* &quot;-&quot;??_);_(@_)"/>
    </dxf>
    <dxf>
      <numFmt numFmtId="170" formatCode="0.000"/>
    </dxf>
    <dxf>
      <numFmt numFmtId="166" formatCode="&quot;$&quot;#,##0.00"/>
    </dxf>
    <dxf>
      <numFmt numFmtId="166" formatCode="&quot;$&quot;#,##0.00"/>
    </dxf>
    <dxf>
      <numFmt numFmtId="166" formatCode="&quot;$&quot;#,##0.00"/>
    </dxf>
    <dxf>
      <numFmt numFmtId="166" formatCode="&quot;$&quot;#,##0.00"/>
    </dxf>
    <dxf>
      <numFmt numFmtId="166" formatCode="&quot;$&quot;#,##0.00"/>
    </dxf>
    <dxf>
      <numFmt numFmtId="164" formatCode="_([$$-409]* #,##0.00_);_([$$-409]* \(#,##0.00\);_([$$-409]* &quot;-&quot;??_);_(@_)"/>
    </dxf>
    <dxf>
      <numFmt numFmtId="164" formatCode="_([$$-409]* #,##0.00_);_([$$-409]* \(#,##0.00\);_([$$-409]* &quot;-&quot;??_);_(@_)"/>
    </dxf>
    <dxf>
      <numFmt numFmtId="168" formatCode="[$$-409]#,##0.00"/>
      <alignment horizontal="left" vertical="bottom" textRotation="0" wrapText="0" indent="0" justifyLastLine="0" shrinkToFit="0" readingOrder="0"/>
    </dxf>
    <dxf>
      <numFmt numFmtId="164" formatCode="_([$$-409]* #,##0.00_);_([$$-409]* \(#,##0.00\);_([$$-409]* &quot;-&quot;??_);_(@_)"/>
      <alignment horizontal="left" vertical="bottom" textRotation="0" wrapText="0" indent="0" justifyLastLine="0" shrinkToFit="0" readingOrder="0"/>
    </dxf>
    <dxf>
      <numFmt numFmtId="164" formatCode="_([$$-409]* #,##0.00_);_([$$-409]* \(#,##0.00\);_([$$-409]* &quot;-&quot;??_);_(@_)"/>
      <alignment horizontal="left" vertical="bottom" textRotation="0" wrapText="0" indent="0" justifyLastLine="0" shrinkToFit="0" readingOrder="0"/>
    </dxf>
    <dxf>
      <numFmt numFmtId="3" formatCode="#,##0"/>
      <alignment horizontal="left" vertical="bottom" textRotation="0" wrapText="0" indent="0" justifyLastLine="0" shrinkToFit="0" readingOrder="0"/>
    </dxf>
    <dxf>
      <numFmt numFmtId="12" formatCode="&quot;$&quot;#,##0.00_);[Red]\(&quot;$&quot;#,##0.00\)"/>
    </dxf>
    <dxf>
      <numFmt numFmtId="10" formatCode="&quot;$&quot;#,##0_);[Red]\(&quot;$&quot;#,##0\)"/>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numFmt numFmtId="12" formatCode="&quot;$&quot;#,##0.00_);[Red]\(&quot;$&quot;#,##0.00\)"/>
    </dxf>
    <dxf>
      <numFmt numFmtId="3" formatCode="#,##0"/>
      <alignment horizontal="left" vertical="bottom" textRotation="0" wrapText="0" indent="0" justifyLastLine="0" shrinkToFit="0" readingOrder="0"/>
    </dxf>
    <dxf>
      <numFmt numFmtId="10" formatCode="&quot;$&quot;#,##0_);[Red]\(&quot;$&quot;#,##0\)"/>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numFmt numFmtId="3" formatCode="#,##0"/>
      <alignment horizontal="left" vertical="bottom" textRotation="0" wrapText="0" indent="0" justifyLastLine="0" shrinkToFit="0" readingOrder="0"/>
    </dxf>
    <dxf>
      <numFmt numFmtId="10" formatCode="&quot;$&quot;#,##0_);[Red]\(&quot;$&quot;#,##0\)"/>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numFmt numFmtId="3" formatCode="#,##0"/>
      <alignment horizontal="left" vertical="bottom" textRotation="0" wrapText="0" indent="0" justifyLastLine="0" shrinkToFit="0" readingOrder="0"/>
    </dxf>
    <dxf>
      <numFmt numFmtId="10" formatCode="&quot;$&quot;#,##0_);[Red]\(&quot;$&quot;#,##0\)"/>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pivotCacheDefinition" Target="pivotCache/pivotCacheDefinition7.xml"/><Relationship Id="rId26" Type="http://schemas.openxmlformats.org/officeDocument/2006/relationships/connections" Target="connections.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pivotCacheDefinition" Target="pivotCache/pivotCacheDefinition9.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microsoft.com/office/2007/relationships/slicerCache" Target="slicerCaches/slicerCache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microsoft.com/office/2007/relationships/slicerCache" Target="slicerCaches/slicerCache2.xml"/><Relationship Id="rId27" Type="http://schemas.openxmlformats.org/officeDocument/2006/relationships/styles" Target="styles.xml"/><Relationship Id="rId30"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[beginner-DA-course-blank.xlsx]Sales by country v2!PivotTable1</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2"/>
          </a:solidFill>
          <a:ln>
            <a:noFill/>
          </a:ln>
          <a:effectLst>
            <a:outerShdw blurRad="254000" sx="102000" sy="102000" algn="ctr" rotWithShape="0">
              <a:prstClr val="black">
                <a:alpha val="20000"/>
              </a:prstClr>
            </a:outerShdw>
          </a:effectLst>
        </c:spPr>
      </c:pivotFmt>
      <c:pivotFmt>
        <c:idx val="4"/>
        <c:spPr>
          <a:solidFill>
            <a:schemeClr val="accent3"/>
          </a:solidFill>
          <a:ln>
            <a:noFill/>
          </a:ln>
          <a:effectLst>
            <a:outerShdw blurRad="254000" sx="102000" sy="102000" algn="ctr" rotWithShape="0">
              <a:prstClr val="black">
                <a:alpha val="20000"/>
              </a:prstClr>
            </a:outerShdw>
          </a:effectLst>
        </c:spPr>
      </c:pivotFmt>
      <c:pivotFmt>
        <c:idx val="5"/>
        <c:spPr>
          <a:solidFill>
            <a:schemeClr val="accent4"/>
          </a:solidFill>
          <a:ln>
            <a:noFill/>
          </a:ln>
          <a:effectLst>
            <a:outerShdw blurRad="254000" sx="102000" sy="102000" algn="ctr" rotWithShape="0">
              <a:prstClr val="black">
                <a:alpha val="20000"/>
              </a:prstClr>
            </a:outerShdw>
          </a:effectLst>
        </c:spPr>
      </c:pivotFmt>
      <c:pivotFmt>
        <c:idx val="6"/>
        <c:spPr>
          <a:solidFill>
            <a:schemeClr val="accent5"/>
          </a:solidFill>
          <a:ln>
            <a:noFill/>
          </a:ln>
          <a:effectLst>
            <a:outerShdw blurRad="254000" sx="102000" sy="102000" algn="ctr" rotWithShape="0">
              <a:prstClr val="black">
                <a:alpha val="20000"/>
              </a:prstClr>
            </a:outerShdw>
          </a:effectLst>
        </c:spPr>
      </c:pivotFmt>
      <c:pivotFmt>
        <c:idx val="7"/>
        <c:spPr>
          <a:solidFill>
            <a:schemeClr val="accent6"/>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2"/>
          </a:solidFill>
          <a:ln>
            <a:noFill/>
          </a:ln>
          <a:effectLst>
            <a:outerShdw blurRad="254000" sx="102000" sy="102000" algn="ctr" rotWithShape="0">
              <a:prstClr val="black">
                <a:alpha val="20000"/>
              </a:prstClr>
            </a:outerShdw>
          </a:effectLst>
        </c:spPr>
      </c:pivotFmt>
      <c:pivotFmt>
        <c:idx val="10"/>
        <c:spPr>
          <a:solidFill>
            <a:schemeClr val="accent3"/>
          </a:solidFill>
          <a:ln>
            <a:noFill/>
          </a:ln>
          <a:effectLst>
            <a:outerShdw blurRad="254000" sx="102000" sy="102000" algn="ctr" rotWithShape="0">
              <a:prstClr val="black">
                <a:alpha val="20000"/>
              </a:prstClr>
            </a:outerShdw>
          </a:effectLst>
        </c:spPr>
      </c:pivotFmt>
      <c:pivotFmt>
        <c:idx val="11"/>
        <c:spPr>
          <a:solidFill>
            <a:schemeClr val="accent4"/>
          </a:solidFill>
          <a:ln>
            <a:noFill/>
          </a:ln>
          <a:effectLst>
            <a:outerShdw blurRad="254000" sx="102000" sy="102000" algn="ctr" rotWithShape="0">
              <a:prstClr val="black">
                <a:alpha val="20000"/>
              </a:prstClr>
            </a:outerShdw>
          </a:effectLst>
        </c:spPr>
      </c:pivotFmt>
      <c:pivotFmt>
        <c:idx val="12"/>
        <c:spPr>
          <a:solidFill>
            <a:schemeClr val="accent5"/>
          </a:solidFill>
          <a:ln>
            <a:noFill/>
          </a:ln>
          <a:effectLst>
            <a:outerShdw blurRad="254000" sx="102000" sy="102000" algn="ctr" rotWithShape="0">
              <a:prstClr val="black">
                <a:alpha val="20000"/>
              </a:prstClr>
            </a:outerShdw>
          </a:effectLst>
        </c:spPr>
      </c:pivotFmt>
      <c:pivotFmt>
        <c:idx val="13"/>
        <c:spPr>
          <a:solidFill>
            <a:schemeClr val="accent6"/>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'Sales by country v2'!$C$2</c:f>
              <c:strCache>
                <c:ptCount val="1"/>
                <c:pt idx="0">
                  <c:v>Sum of Units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8E9-4100-BC34-3B01F4AD9E1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8E9-4100-BC34-3B01F4AD9E1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B8E9-4100-BC34-3B01F4AD9E1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B8E9-4100-BC34-3B01F4AD9E1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B8E9-4100-BC34-3B01F4AD9E1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B8E9-4100-BC34-3B01F4AD9E1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'Sales by country v2'!$B$3:$B$9</c:f>
              <c:strCache>
                <c:ptCount val="6"/>
                <c:pt idx="0">
                  <c:v>Australia</c:v>
                </c:pt>
                <c:pt idx="1">
                  <c:v>Canada</c:v>
                </c:pt>
                <c:pt idx="2">
                  <c:v>India</c:v>
                </c:pt>
                <c:pt idx="3">
                  <c:v>New Zealand</c:v>
                </c:pt>
                <c:pt idx="4">
                  <c:v>UK</c:v>
                </c:pt>
                <c:pt idx="5">
                  <c:v>USA</c:v>
                </c:pt>
              </c:strCache>
            </c:strRef>
          </c:cat>
          <c:val>
            <c:numRef>
              <c:f>'Sales by country v2'!$C$3:$C$9</c:f>
              <c:numCache>
                <c:formatCode>#,##0</c:formatCode>
                <c:ptCount val="6"/>
                <c:pt idx="0">
                  <c:v>6264</c:v>
                </c:pt>
                <c:pt idx="1">
                  <c:v>7302</c:v>
                </c:pt>
                <c:pt idx="2">
                  <c:v>8760</c:v>
                </c:pt>
                <c:pt idx="3">
                  <c:v>7431</c:v>
                </c:pt>
                <c:pt idx="4">
                  <c:v>5745</c:v>
                </c:pt>
                <c:pt idx="5">
                  <c:v>10158</c:v>
                </c:pt>
              </c:numCache>
            </c:numRef>
          </c:val>
          <c:extLst>
            <c:ext xmlns:c16="http://schemas.microsoft.com/office/drawing/2014/chart" uri="{C3380CC4-5D6E-409C-BE32-E72D297353CC}">
              <c16:uniqueId val="{00000000-9953-4C1F-B377-12CFA0425BDA}"/>
            </c:ext>
          </c:extLst>
        </c:ser>
        <c:ser>
          <c:idx val="1"/>
          <c:order val="1"/>
          <c:tx>
            <c:strRef>
              <c:f>'Sales by country v2'!$D$2</c:f>
              <c:strCache>
                <c:ptCount val="1"/>
                <c:pt idx="0">
                  <c:v>Sum of Amount</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B8E9-4100-BC34-3B01F4AD9E1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B8E9-4100-BC34-3B01F4AD9E1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B8E9-4100-BC34-3B01F4AD9E1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B8E9-4100-BC34-3B01F4AD9E1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B8E9-4100-BC34-3B01F4AD9E1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B8E9-4100-BC34-3B01F4AD9E1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'Sales by country v2'!$B$3:$B$9</c:f>
              <c:strCache>
                <c:ptCount val="6"/>
                <c:pt idx="0">
                  <c:v>Australia</c:v>
                </c:pt>
                <c:pt idx="1">
                  <c:v>Canada</c:v>
                </c:pt>
                <c:pt idx="2">
                  <c:v>India</c:v>
                </c:pt>
                <c:pt idx="3">
                  <c:v>New Zealand</c:v>
                </c:pt>
                <c:pt idx="4">
                  <c:v>UK</c:v>
                </c:pt>
                <c:pt idx="5">
                  <c:v>USA</c:v>
                </c:pt>
              </c:strCache>
            </c:strRef>
          </c:cat>
          <c:val>
            <c:numRef>
              <c:f>'Sales by country v2'!$D$3:$D$9</c:f>
              <c:numCache>
                <c:formatCode>"$"#,##0_);[Red]\("$"#,##0\)</c:formatCode>
                <c:ptCount val="6"/>
                <c:pt idx="0">
                  <c:v>168679</c:v>
                </c:pt>
                <c:pt idx="1">
                  <c:v>237944</c:v>
                </c:pt>
                <c:pt idx="2">
                  <c:v>252469</c:v>
                </c:pt>
                <c:pt idx="3">
                  <c:v>218813</c:v>
                </c:pt>
                <c:pt idx="4">
                  <c:v>173530</c:v>
                </c:pt>
                <c:pt idx="5">
                  <c:v>189434</c:v>
                </c:pt>
              </c:numCache>
            </c:numRef>
          </c:val>
          <c:extLst>
            <c:ext xmlns:c16="http://schemas.microsoft.com/office/drawing/2014/chart" uri="{C3380CC4-5D6E-409C-BE32-E72D297353CC}">
              <c16:uniqueId val="{00000001-9953-4C1F-B377-12CFA0425BDA}"/>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'Are there any anomalies in the '!$F$2</c:f>
              <c:strCache>
                <c:ptCount val="1"/>
                <c:pt idx="0">
                  <c:v>Units</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'Are there any anomalies in the '!$E$3:$E$302</c:f>
              <c:numCache>
                <c:formatCode>"$"#,##0_);[Red]\("$"#,##0\)</c:formatCode>
                <c:ptCount val="300"/>
                <c:pt idx="0">
                  <c:v>16184</c:v>
                </c:pt>
                <c:pt idx="1">
                  <c:v>15610</c:v>
                </c:pt>
                <c:pt idx="2">
                  <c:v>14329</c:v>
                </c:pt>
                <c:pt idx="3">
                  <c:v>13391</c:v>
                </c:pt>
                <c:pt idx="4">
                  <c:v>12950</c:v>
                </c:pt>
                <c:pt idx="5">
                  <c:v>12348</c:v>
                </c:pt>
                <c:pt idx="6">
                  <c:v>11571</c:v>
                </c:pt>
                <c:pt idx="7">
                  <c:v>11522</c:v>
                </c:pt>
                <c:pt idx="8">
                  <c:v>11417</c:v>
                </c:pt>
                <c:pt idx="9">
                  <c:v>10311</c:v>
                </c:pt>
                <c:pt idx="10">
                  <c:v>10304</c:v>
                </c:pt>
                <c:pt idx="11">
                  <c:v>10129</c:v>
                </c:pt>
                <c:pt idx="12">
                  <c:v>10073</c:v>
                </c:pt>
                <c:pt idx="13">
                  <c:v>9926</c:v>
                </c:pt>
                <c:pt idx="14">
                  <c:v>9835</c:v>
                </c:pt>
                <c:pt idx="15">
                  <c:v>9772</c:v>
                </c:pt>
                <c:pt idx="16">
                  <c:v>9709</c:v>
                </c:pt>
                <c:pt idx="17">
                  <c:v>9660</c:v>
                </c:pt>
                <c:pt idx="18">
                  <c:v>9632</c:v>
                </c:pt>
                <c:pt idx="19">
                  <c:v>9506</c:v>
                </c:pt>
                <c:pt idx="20">
                  <c:v>9443</c:v>
                </c:pt>
                <c:pt idx="21">
                  <c:v>9198</c:v>
                </c:pt>
                <c:pt idx="22">
                  <c:v>9051</c:v>
                </c:pt>
                <c:pt idx="23">
                  <c:v>9002</c:v>
                </c:pt>
                <c:pt idx="24">
                  <c:v>8890</c:v>
                </c:pt>
                <c:pt idx="25">
                  <c:v>8869</c:v>
                </c:pt>
                <c:pt idx="26">
                  <c:v>8862</c:v>
                </c:pt>
                <c:pt idx="27">
                  <c:v>8841</c:v>
                </c:pt>
                <c:pt idx="28">
                  <c:v>8813</c:v>
                </c:pt>
                <c:pt idx="29">
                  <c:v>8463</c:v>
                </c:pt>
                <c:pt idx="30">
                  <c:v>8435</c:v>
                </c:pt>
                <c:pt idx="31">
                  <c:v>8211</c:v>
                </c:pt>
                <c:pt idx="32">
                  <c:v>8155</c:v>
                </c:pt>
                <c:pt idx="33">
                  <c:v>8008</c:v>
                </c:pt>
                <c:pt idx="34">
                  <c:v>7847</c:v>
                </c:pt>
                <c:pt idx="35">
                  <c:v>7833</c:v>
                </c:pt>
                <c:pt idx="36">
                  <c:v>7812</c:v>
                </c:pt>
                <c:pt idx="37">
                  <c:v>7777</c:v>
                </c:pt>
                <c:pt idx="38">
                  <c:v>7777</c:v>
                </c:pt>
                <c:pt idx="39">
                  <c:v>7693</c:v>
                </c:pt>
                <c:pt idx="40">
                  <c:v>7693</c:v>
                </c:pt>
                <c:pt idx="41">
                  <c:v>7651</c:v>
                </c:pt>
                <c:pt idx="42">
                  <c:v>7511</c:v>
                </c:pt>
                <c:pt idx="43">
                  <c:v>7483</c:v>
                </c:pt>
                <c:pt idx="44">
                  <c:v>7455</c:v>
                </c:pt>
                <c:pt idx="45">
                  <c:v>7322</c:v>
                </c:pt>
                <c:pt idx="46">
                  <c:v>7308</c:v>
                </c:pt>
                <c:pt idx="47">
                  <c:v>7280</c:v>
                </c:pt>
                <c:pt idx="48">
                  <c:v>7273</c:v>
                </c:pt>
                <c:pt idx="49">
                  <c:v>7259</c:v>
                </c:pt>
                <c:pt idx="50">
                  <c:v>7189</c:v>
                </c:pt>
                <c:pt idx="51">
                  <c:v>7021</c:v>
                </c:pt>
                <c:pt idx="52">
                  <c:v>6986</c:v>
                </c:pt>
                <c:pt idx="53">
                  <c:v>6909</c:v>
                </c:pt>
                <c:pt idx="54">
                  <c:v>6860</c:v>
                </c:pt>
                <c:pt idx="55">
                  <c:v>6853</c:v>
                </c:pt>
                <c:pt idx="56">
                  <c:v>6832</c:v>
                </c:pt>
                <c:pt idx="57">
                  <c:v>6818</c:v>
                </c:pt>
                <c:pt idx="58">
                  <c:v>6755</c:v>
                </c:pt>
                <c:pt idx="59">
                  <c:v>6748</c:v>
                </c:pt>
                <c:pt idx="60">
                  <c:v>6734</c:v>
                </c:pt>
                <c:pt idx="61">
                  <c:v>6706</c:v>
                </c:pt>
                <c:pt idx="62">
                  <c:v>6657</c:v>
                </c:pt>
                <c:pt idx="63">
                  <c:v>6657</c:v>
                </c:pt>
                <c:pt idx="64">
                  <c:v>6608</c:v>
                </c:pt>
                <c:pt idx="65">
                  <c:v>6580</c:v>
                </c:pt>
                <c:pt idx="66">
                  <c:v>6454</c:v>
                </c:pt>
                <c:pt idx="67">
                  <c:v>6433</c:v>
                </c:pt>
                <c:pt idx="68">
                  <c:v>6398</c:v>
                </c:pt>
                <c:pt idx="69">
                  <c:v>6391</c:v>
                </c:pt>
                <c:pt idx="70">
                  <c:v>6370</c:v>
                </c:pt>
                <c:pt idx="71">
                  <c:v>6314</c:v>
                </c:pt>
                <c:pt idx="72">
                  <c:v>6300</c:v>
                </c:pt>
                <c:pt idx="73">
                  <c:v>6279</c:v>
                </c:pt>
                <c:pt idx="74">
                  <c:v>6279</c:v>
                </c:pt>
                <c:pt idx="75">
                  <c:v>6146</c:v>
                </c:pt>
                <c:pt idx="76">
                  <c:v>6132</c:v>
                </c:pt>
                <c:pt idx="77">
                  <c:v>6125</c:v>
                </c:pt>
                <c:pt idx="78">
                  <c:v>6118</c:v>
                </c:pt>
                <c:pt idx="79">
                  <c:v>6118</c:v>
                </c:pt>
                <c:pt idx="80">
                  <c:v>6111</c:v>
                </c:pt>
                <c:pt idx="81">
                  <c:v>6048</c:v>
                </c:pt>
                <c:pt idx="82">
                  <c:v>6027</c:v>
                </c:pt>
                <c:pt idx="83">
                  <c:v>5915</c:v>
                </c:pt>
                <c:pt idx="84">
                  <c:v>5817</c:v>
                </c:pt>
                <c:pt idx="85">
                  <c:v>5775</c:v>
                </c:pt>
                <c:pt idx="86">
                  <c:v>5677</c:v>
                </c:pt>
                <c:pt idx="87">
                  <c:v>5670</c:v>
                </c:pt>
                <c:pt idx="88">
                  <c:v>5586</c:v>
                </c:pt>
                <c:pt idx="89">
                  <c:v>5551</c:v>
                </c:pt>
                <c:pt idx="90">
                  <c:v>5474</c:v>
                </c:pt>
                <c:pt idx="91">
                  <c:v>5439</c:v>
                </c:pt>
                <c:pt idx="92">
                  <c:v>5355</c:v>
                </c:pt>
                <c:pt idx="93">
                  <c:v>5306</c:v>
                </c:pt>
                <c:pt idx="94">
                  <c:v>5236</c:v>
                </c:pt>
                <c:pt idx="95">
                  <c:v>5194</c:v>
                </c:pt>
                <c:pt idx="96">
                  <c:v>5075</c:v>
                </c:pt>
                <c:pt idx="97">
                  <c:v>5019</c:v>
                </c:pt>
                <c:pt idx="98">
                  <c:v>5019</c:v>
                </c:pt>
                <c:pt idx="99">
                  <c:v>5012</c:v>
                </c:pt>
                <c:pt idx="100">
                  <c:v>4991</c:v>
                </c:pt>
                <c:pt idx="101">
                  <c:v>4991</c:v>
                </c:pt>
                <c:pt idx="102">
                  <c:v>4970</c:v>
                </c:pt>
                <c:pt idx="103">
                  <c:v>4956</c:v>
                </c:pt>
                <c:pt idx="104">
                  <c:v>4949</c:v>
                </c:pt>
                <c:pt idx="105">
                  <c:v>4935</c:v>
                </c:pt>
                <c:pt idx="106">
                  <c:v>4858</c:v>
                </c:pt>
                <c:pt idx="107">
                  <c:v>4802</c:v>
                </c:pt>
                <c:pt idx="108">
                  <c:v>4781</c:v>
                </c:pt>
                <c:pt idx="109">
                  <c:v>4760</c:v>
                </c:pt>
                <c:pt idx="110">
                  <c:v>4753</c:v>
                </c:pt>
                <c:pt idx="111">
                  <c:v>4753</c:v>
                </c:pt>
                <c:pt idx="112">
                  <c:v>4725</c:v>
                </c:pt>
                <c:pt idx="113">
                  <c:v>4683</c:v>
                </c:pt>
                <c:pt idx="114">
                  <c:v>4606</c:v>
                </c:pt>
                <c:pt idx="115">
                  <c:v>4592</c:v>
                </c:pt>
                <c:pt idx="116">
                  <c:v>4585</c:v>
                </c:pt>
                <c:pt idx="117">
                  <c:v>4487</c:v>
                </c:pt>
                <c:pt idx="118">
                  <c:v>4487</c:v>
                </c:pt>
                <c:pt idx="119">
                  <c:v>4480</c:v>
                </c:pt>
                <c:pt idx="120">
                  <c:v>4438</c:v>
                </c:pt>
                <c:pt idx="121">
                  <c:v>4424</c:v>
                </c:pt>
                <c:pt idx="122">
                  <c:v>4417</c:v>
                </c:pt>
                <c:pt idx="123">
                  <c:v>4326</c:v>
                </c:pt>
                <c:pt idx="124">
                  <c:v>4319</c:v>
                </c:pt>
                <c:pt idx="125">
                  <c:v>4305</c:v>
                </c:pt>
                <c:pt idx="126">
                  <c:v>4242</c:v>
                </c:pt>
                <c:pt idx="127">
                  <c:v>4137</c:v>
                </c:pt>
                <c:pt idx="128">
                  <c:v>4053</c:v>
                </c:pt>
                <c:pt idx="129">
                  <c:v>4018</c:v>
                </c:pt>
                <c:pt idx="130">
                  <c:v>4018</c:v>
                </c:pt>
                <c:pt idx="131">
                  <c:v>4018</c:v>
                </c:pt>
                <c:pt idx="132">
                  <c:v>3983</c:v>
                </c:pt>
                <c:pt idx="133">
                  <c:v>3976</c:v>
                </c:pt>
                <c:pt idx="134">
                  <c:v>3920</c:v>
                </c:pt>
                <c:pt idx="135">
                  <c:v>3864</c:v>
                </c:pt>
                <c:pt idx="136">
                  <c:v>3850</c:v>
                </c:pt>
                <c:pt idx="137">
                  <c:v>3829</c:v>
                </c:pt>
                <c:pt idx="138">
                  <c:v>3808</c:v>
                </c:pt>
                <c:pt idx="139">
                  <c:v>3794</c:v>
                </c:pt>
                <c:pt idx="140">
                  <c:v>3773</c:v>
                </c:pt>
                <c:pt idx="141">
                  <c:v>3759</c:v>
                </c:pt>
                <c:pt idx="142">
                  <c:v>3752</c:v>
                </c:pt>
                <c:pt idx="143">
                  <c:v>3689</c:v>
                </c:pt>
                <c:pt idx="144">
                  <c:v>3640</c:v>
                </c:pt>
                <c:pt idx="145">
                  <c:v>3598</c:v>
                </c:pt>
                <c:pt idx="146">
                  <c:v>3556</c:v>
                </c:pt>
                <c:pt idx="147">
                  <c:v>3549</c:v>
                </c:pt>
                <c:pt idx="148">
                  <c:v>3507</c:v>
                </c:pt>
                <c:pt idx="149">
                  <c:v>3472</c:v>
                </c:pt>
                <c:pt idx="150">
                  <c:v>3402</c:v>
                </c:pt>
                <c:pt idx="151">
                  <c:v>3388</c:v>
                </c:pt>
                <c:pt idx="152">
                  <c:v>3339</c:v>
                </c:pt>
                <c:pt idx="153">
                  <c:v>3339</c:v>
                </c:pt>
                <c:pt idx="154">
                  <c:v>3339</c:v>
                </c:pt>
                <c:pt idx="155">
                  <c:v>3262</c:v>
                </c:pt>
                <c:pt idx="156">
                  <c:v>3192</c:v>
                </c:pt>
                <c:pt idx="157">
                  <c:v>3164</c:v>
                </c:pt>
                <c:pt idx="158">
                  <c:v>3108</c:v>
                </c:pt>
                <c:pt idx="159">
                  <c:v>3101</c:v>
                </c:pt>
                <c:pt idx="160">
                  <c:v>3094</c:v>
                </c:pt>
                <c:pt idx="161">
                  <c:v>3059</c:v>
                </c:pt>
                <c:pt idx="162">
                  <c:v>3052</c:v>
                </c:pt>
                <c:pt idx="163">
                  <c:v>2989</c:v>
                </c:pt>
                <c:pt idx="164">
                  <c:v>2954</c:v>
                </c:pt>
                <c:pt idx="165">
                  <c:v>2933</c:v>
                </c:pt>
                <c:pt idx="166">
                  <c:v>2919</c:v>
                </c:pt>
                <c:pt idx="167">
                  <c:v>2919</c:v>
                </c:pt>
                <c:pt idx="168">
                  <c:v>2891</c:v>
                </c:pt>
                <c:pt idx="169">
                  <c:v>2870</c:v>
                </c:pt>
                <c:pt idx="170">
                  <c:v>2863</c:v>
                </c:pt>
                <c:pt idx="171">
                  <c:v>2856</c:v>
                </c:pt>
                <c:pt idx="172">
                  <c:v>2793</c:v>
                </c:pt>
                <c:pt idx="173">
                  <c:v>2779</c:v>
                </c:pt>
                <c:pt idx="174">
                  <c:v>2744</c:v>
                </c:pt>
                <c:pt idx="175">
                  <c:v>2737</c:v>
                </c:pt>
                <c:pt idx="176">
                  <c:v>2702</c:v>
                </c:pt>
                <c:pt idx="177">
                  <c:v>2681</c:v>
                </c:pt>
                <c:pt idx="178">
                  <c:v>2646</c:v>
                </c:pt>
                <c:pt idx="179">
                  <c:v>2646</c:v>
                </c:pt>
                <c:pt idx="180">
                  <c:v>2639</c:v>
                </c:pt>
                <c:pt idx="181">
                  <c:v>2583</c:v>
                </c:pt>
                <c:pt idx="182">
                  <c:v>2562</c:v>
                </c:pt>
                <c:pt idx="183">
                  <c:v>2541</c:v>
                </c:pt>
                <c:pt idx="184">
                  <c:v>2541</c:v>
                </c:pt>
                <c:pt idx="185">
                  <c:v>2478</c:v>
                </c:pt>
                <c:pt idx="186">
                  <c:v>2471</c:v>
                </c:pt>
                <c:pt idx="187">
                  <c:v>2464</c:v>
                </c:pt>
                <c:pt idx="188">
                  <c:v>2436</c:v>
                </c:pt>
                <c:pt idx="189">
                  <c:v>2429</c:v>
                </c:pt>
                <c:pt idx="190">
                  <c:v>2415</c:v>
                </c:pt>
                <c:pt idx="191">
                  <c:v>2415</c:v>
                </c:pt>
                <c:pt idx="192">
                  <c:v>2408</c:v>
                </c:pt>
                <c:pt idx="193">
                  <c:v>2324</c:v>
                </c:pt>
                <c:pt idx="194">
                  <c:v>2317</c:v>
                </c:pt>
                <c:pt idx="195">
                  <c:v>2317</c:v>
                </c:pt>
                <c:pt idx="196">
                  <c:v>2289</c:v>
                </c:pt>
                <c:pt idx="197">
                  <c:v>2275</c:v>
                </c:pt>
                <c:pt idx="198">
                  <c:v>2268</c:v>
                </c:pt>
                <c:pt idx="199">
                  <c:v>2226</c:v>
                </c:pt>
                <c:pt idx="200">
                  <c:v>2219</c:v>
                </c:pt>
                <c:pt idx="201">
                  <c:v>2212</c:v>
                </c:pt>
                <c:pt idx="202">
                  <c:v>2205</c:v>
                </c:pt>
                <c:pt idx="203">
                  <c:v>2205</c:v>
                </c:pt>
                <c:pt idx="204">
                  <c:v>2149</c:v>
                </c:pt>
                <c:pt idx="205">
                  <c:v>2142</c:v>
                </c:pt>
                <c:pt idx="206">
                  <c:v>2135</c:v>
                </c:pt>
                <c:pt idx="207">
                  <c:v>2114</c:v>
                </c:pt>
                <c:pt idx="208">
                  <c:v>2114</c:v>
                </c:pt>
                <c:pt idx="209">
                  <c:v>2100</c:v>
                </c:pt>
                <c:pt idx="210">
                  <c:v>2023</c:v>
                </c:pt>
                <c:pt idx="211">
                  <c:v>2023</c:v>
                </c:pt>
                <c:pt idx="212">
                  <c:v>2016</c:v>
                </c:pt>
                <c:pt idx="213">
                  <c:v>2009</c:v>
                </c:pt>
                <c:pt idx="214">
                  <c:v>1988</c:v>
                </c:pt>
                <c:pt idx="215">
                  <c:v>1974</c:v>
                </c:pt>
                <c:pt idx="216">
                  <c:v>1932</c:v>
                </c:pt>
                <c:pt idx="217">
                  <c:v>1925</c:v>
                </c:pt>
                <c:pt idx="218">
                  <c:v>1904</c:v>
                </c:pt>
                <c:pt idx="219">
                  <c:v>1890</c:v>
                </c:pt>
                <c:pt idx="220">
                  <c:v>1785</c:v>
                </c:pt>
                <c:pt idx="221">
                  <c:v>1778</c:v>
                </c:pt>
                <c:pt idx="222">
                  <c:v>1771</c:v>
                </c:pt>
                <c:pt idx="223">
                  <c:v>1701</c:v>
                </c:pt>
                <c:pt idx="224">
                  <c:v>1652</c:v>
                </c:pt>
                <c:pt idx="225">
                  <c:v>1652</c:v>
                </c:pt>
                <c:pt idx="226">
                  <c:v>1638</c:v>
                </c:pt>
                <c:pt idx="227">
                  <c:v>1638</c:v>
                </c:pt>
                <c:pt idx="228">
                  <c:v>1624</c:v>
                </c:pt>
                <c:pt idx="229">
                  <c:v>1617</c:v>
                </c:pt>
                <c:pt idx="230">
                  <c:v>1589</c:v>
                </c:pt>
                <c:pt idx="231">
                  <c:v>1568</c:v>
                </c:pt>
                <c:pt idx="232">
                  <c:v>1568</c:v>
                </c:pt>
                <c:pt idx="233">
                  <c:v>1561</c:v>
                </c:pt>
                <c:pt idx="234">
                  <c:v>1526</c:v>
                </c:pt>
                <c:pt idx="235">
                  <c:v>1526</c:v>
                </c:pt>
                <c:pt idx="236">
                  <c:v>1505</c:v>
                </c:pt>
                <c:pt idx="237">
                  <c:v>1463</c:v>
                </c:pt>
                <c:pt idx="238">
                  <c:v>1442</c:v>
                </c:pt>
                <c:pt idx="239">
                  <c:v>1428</c:v>
                </c:pt>
                <c:pt idx="240">
                  <c:v>1407</c:v>
                </c:pt>
                <c:pt idx="241">
                  <c:v>1400</c:v>
                </c:pt>
                <c:pt idx="242">
                  <c:v>1302</c:v>
                </c:pt>
                <c:pt idx="243">
                  <c:v>1281</c:v>
                </c:pt>
                <c:pt idx="244">
                  <c:v>1281</c:v>
                </c:pt>
                <c:pt idx="245">
                  <c:v>1274</c:v>
                </c:pt>
                <c:pt idx="246">
                  <c:v>1134</c:v>
                </c:pt>
                <c:pt idx="247">
                  <c:v>1085</c:v>
                </c:pt>
                <c:pt idx="248">
                  <c:v>1071</c:v>
                </c:pt>
                <c:pt idx="249">
                  <c:v>1057</c:v>
                </c:pt>
                <c:pt idx="250">
                  <c:v>973</c:v>
                </c:pt>
                <c:pt idx="251">
                  <c:v>966</c:v>
                </c:pt>
                <c:pt idx="252">
                  <c:v>959</c:v>
                </c:pt>
                <c:pt idx="253">
                  <c:v>959</c:v>
                </c:pt>
                <c:pt idx="254">
                  <c:v>945</c:v>
                </c:pt>
                <c:pt idx="255">
                  <c:v>938</c:v>
                </c:pt>
                <c:pt idx="256">
                  <c:v>938</c:v>
                </c:pt>
                <c:pt idx="257">
                  <c:v>938</c:v>
                </c:pt>
                <c:pt idx="258">
                  <c:v>861</c:v>
                </c:pt>
                <c:pt idx="259">
                  <c:v>854</c:v>
                </c:pt>
                <c:pt idx="260">
                  <c:v>847</c:v>
                </c:pt>
                <c:pt idx="261">
                  <c:v>819</c:v>
                </c:pt>
                <c:pt idx="262">
                  <c:v>819</c:v>
                </c:pt>
                <c:pt idx="263">
                  <c:v>798</c:v>
                </c:pt>
                <c:pt idx="264">
                  <c:v>714</c:v>
                </c:pt>
                <c:pt idx="265">
                  <c:v>707</c:v>
                </c:pt>
                <c:pt idx="266">
                  <c:v>700</c:v>
                </c:pt>
                <c:pt idx="267">
                  <c:v>630</c:v>
                </c:pt>
                <c:pt idx="268">
                  <c:v>623</c:v>
                </c:pt>
                <c:pt idx="269">
                  <c:v>609</c:v>
                </c:pt>
                <c:pt idx="270">
                  <c:v>609</c:v>
                </c:pt>
                <c:pt idx="271">
                  <c:v>567</c:v>
                </c:pt>
                <c:pt idx="272">
                  <c:v>560</c:v>
                </c:pt>
                <c:pt idx="273">
                  <c:v>553</c:v>
                </c:pt>
                <c:pt idx="274">
                  <c:v>525</c:v>
                </c:pt>
                <c:pt idx="275">
                  <c:v>518</c:v>
                </c:pt>
                <c:pt idx="276">
                  <c:v>497</c:v>
                </c:pt>
                <c:pt idx="277">
                  <c:v>490</c:v>
                </c:pt>
                <c:pt idx="278">
                  <c:v>469</c:v>
                </c:pt>
                <c:pt idx="279">
                  <c:v>434</c:v>
                </c:pt>
                <c:pt idx="280">
                  <c:v>385</c:v>
                </c:pt>
                <c:pt idx="281">
                  <c:v>357</c:v>
                </c:pt>
                <c:pt idx="282">
                  <c:v>336</c:v>
                </c:pt>
                <c:pt idx="283">
                  <c:v>280</c:v>
                </c:pt>
                <c:pt idx="284">
                  <c:v>259</c:v>
                </c:pt>
                <c:pt idx="285">
                  <c:v>252</c:v>
                </c:pt>
                <c:pt idx="286">
                  <c:v>245</c:v>
                </c:pt>
                <c:pt idx="287">
                  <c:v>238</c:v>
                </c:pt>
                <c:pt idx="288">
                  <c:v>217</c:v>
                </c:pt>
                <c:pt idx="289">
                  <c:v>189</c:v>
                </c:pt>
                <c:pt idx="290">
                  <c:v>182</c:v>
                </c:pt>
                <c:pt idx="291">
                  <c:v>168</c:v>
                </c:pt>
                <c:pt idx="292">
                  <c:v>154</c:v>
                </c:pt>
                <c:pt idx="293">
                  <c:v>98</c:v>
                </c:pt>
                <c:pt idx="294">
                  <c:v>98</c:v>
                </c:pt>
                <c:pt idx="295">
                  <c:v>63</c:v>
                </c:pt>
                <c:pt idx="296">
                  <c:v>56</c:v>
                </c:pt>
                <c:pt idx="297">
                  <c:v>42</c:v>
                </c:pt>
                <c:pt idx="298">
                  <c:v>21</c:v>
                </c:pt>
                <c:pt idx="299">
                  <c:v>0</c:v>
                </c:pt>
              </c:numCache>
            </c:numRef>
          </c:xVal>
          <c:yVal>
            <c:numRef>
              <c:f>'Are there any anomalies in the '!$F$3:$F$302</c:f>
              <c:numCache>
                <c:formatCode>#,##0</c:formatCode>
                <c:ptCount val="300"/>
                <c:pt idx="0">
                  <c:v>39</c:v>
                </c:pt>
                <c:pt idx="1">
                  <c:v>339</c:v>
                </c:pt>
                <c:pt idx="2">
                  <c:v>150</c:v>
                </c:pt>
                <c:pt idx="3">
                  <c:v>201</c:v>
                </c:pt>
                <c:pt idx="4">
                  <c:v>30</c:v>
                </c:pt>
                <c:pt idx="5">
                  <c:v>234</c:v>
                </c:pt>
                <c:pt idx="6">
                  <c:v>138</c:v>
                </c:pt>
                <c:pt idx="7">
                  <c:v>204</c:v>
                </c:pt>
                <c:pt idx="8">
                  <c:v>21</c:v>
                </c:pt>
                <c:pt idx="9">
                  <c:v>231</c:v>
                </c:pt>
                <c:pt idx="10">
                  <c:v>84</c:v>
                </c:pt>
                <c:pt idx="11">
                  <c:v>312</c:v>
                </c:pt>
                <c:pt idx="12">
                  <c:v>120</c:v>
                </c:pt>
                <c:pt idx="13">
                  <c:v>201</c:v>
                </c:pt>
                <c:pt idx="14">
                  <c:v>207</c:v>
                </c:pt>
                <c:pt idx="15">
                  <c:v>90</c:v>
                </c:pt>
                <c:pt idx="16">
                  <c:v>30</c:v>
                </c:pt>
                <c:pt idx="17">
                  <c:v>27</c:v>
                </c:pt>
                <c:pt idx="18">
                  <c:v>288</c:v>
                </c:pt>
                <c:pt idx="19">
                  <c:v>87</c:v>
                </c:pt>
                <c:pt idx="20">
                  <c:v>162</c:v>
                </c:pt>
                <c:pt idx="21">
                  <c:v>36</c:v>
                </c:pt>
                <c:pt idx="22">
                  <c:v>57</c:v>
                </c:pt>
                <c:pt idx="23">
                  <c:v>72</c:v>
                </c:pt>
                <c:pt idx="24">
                  <c:v>210</c:v>
                </c:pt>
                <c:pt idx="25">
                  <c:v>432</c:v>
                </c:pt>
                <c:pt idx="26">
                  <c:v>189</c:v>
                </c:pt>
                <c:pt idx="27">
                  <c:v>303</c:v>
                </c:pt>
                <c:pt idx="28">
                  <c:v>21</c:v>
                </c:pt>
                <c:pt idx="29">
                  <c:v>492</c:v>
                </c:pt>
                <c:pt idx="30">
                  <c:v>42</c:v>
                </c:pt>
                <c:pt idx="31">
                  <c:v>75</c:v>
                </c:pt>
                <c:pt idx="32">
                  <c:v>90</c:v>
                </c:pt>
                <c:pt idx="33">
                  <c:v>456</c:v>
                </c:pt>
                <c:pt idx="34">
                  <c:v>174</c:v>
                </c:pt>
                <c:pt idx="35">
                  <c:v>243</c:v>
                </c:pt>
                <c:pt idx="36">
                  <c:v>81</c:v>
                </c:pt>
                <c:pt idx="37">
                  <c:v>504</c:v>
                </c:pt>
                <c:pt idx="38">
                  <c:v>39</c:v>
                </c:pt>
                <c:pt idx="39">
                  <c:v>87</c:v>
                </c:pt>
                <c:pt idx="40">
                  <c:v>21</c:v>
                </c:pt>
                <c:pt idx="41">
                  <c:v>213</c:v>
                </c:pt>
                <c:pt idx="42">
                  <c:v>120</c:v>
                </c:pt>
                <c:pt idx="43">
                  <c:v>45</c:v>
                </c:pt>
                <c:pt idx="44">
                  <c:v>216</c:v>
                </c:pt>
                <c:pt idx="45">
                  <c:v>36</c:v>
                </c:pt>
                <c:pt idx="46">
                  <c:v>327</c:v>
                </c:pt>
                <c:pt idx="47">
                  <c:v>201</c:v>
                </c:pt>
                <c:pt idx="48">
                  <c:v>96</c:v>
                </c:pt>
                <c:pt idx="49">
                  <c:v>276</c:v>
                </c:pt>
                <c:pt idx="50">
                  <c:v>54</c:v>
                </c:pt>
                <c:pt idx="51">
                  <c:v>183</c:v>
                </c:pt>
                <c:pt idx="52">
                  <c:v>21</c:v>
                </c:pt>
                <c:pt idx="53">
                  <c:v>81</c:v>
                </c:pt>
                <c:pt idx="54">
                  <c:v>126</c:v>
                </c:pt>
                <c:pt idx="55">
                  <c:v>372</c:v>
                </c:pt>
                <c:pt idx="56">
                  <c:v>27</c:v>
                </c:pt>
                <c:pt idx="57">
                  <c:v>6</c:v>
                </c:pt>
                <c:pt idx="58">
                  <c:v>252</c:v>
                </c:pt>
                <c:pt idx="59">
                  <c:v>48</c:v>
                </c:pt>
                <c:pt idx="60">
                  <c:v>123</c:v>
                </c:pt>
                <c:pt idx="61">
                  <c:v>459</c:v>
                </c:pt>
                <c:pt idx="62">
                  <c:v>303</c:v>
                </c:pt>
                <c:pt idx="63">
                  <c:v>276</c:v>
                </c:pt>
                <c:pt idx="64">
                  <c:v>225</c:v>
                </c:pt>
                <c:pt idx="65">
                  <c:v>183</c:v>
                </c:pt>
                <c:pt idx="66">
                  <c:v>54</c:v>
                </c:pt>
                <c:pt idx="67">
                  <c:v>78</c:v>
                </c:pt>
                <c:pt idx="68">
                  <c:v>102</c:v>
                </c:pt>
                <c:pt idx="69">
                  <c:v>48</c:v>
                </c:pt>
                <c:pt idx="70">
                  <c:v>30</c:v>
                </c:pt>
                <c:pt idx="71">
                  <c:v>15</c:v>
                </c:pt>
                <c:pt idx="72">
                  <c:v>42</c:v>
                </c:pt>
                <c:pt idx="73">
                  <c:v>45</c:v>
                </c:pt>
                <c:pt idx="74">
                  <c:v>237</c:v>
                </c:pt>
                <c:pt idx="75">
                  <c:v>63</c:v>
                </c:pt>
                <c:pt idx="76">
                  <c:v>93</c:v>
                </c:pt>
                <c:pt idx="77">
                  <c:v>102</c:v>
                </c:pt>
                <c:pt idx="78">
                  <c:v>9</c:v>
                </c:pt>
                <c:pt idx="79">
                  <c:v>174</c:v>
                </c:pt>
                <c:pt idx="80">
                  <c:v>3</c:v>
                </c:pt>
                <c:pt idx="81">
                  <c:v>27</c:v>
                </c:pt>
                <c:pt idx="82">
                  <c:v>144</c:v>
                </c:pt>
                <c:pt idx="83">
                  <c:v>3</c:v>
                </c:pt>
                <c:pt idx="84">
                  <c:v>12</c:v>
                </c:pt>
                <c:pt idx="85">
                  <c:v>42</c:v>
                </c:pt>
                <c:pt idx="86">
                  <c:v>258</c:v>
                </c:pt>
                <c:pt idx="87">
                  <c:v>297</c:v>
                </c:pt>
                <c:pt idx="88">
                  <c:v>525</c:v>
                </c:pt>
                <c:pt idx="89">
                  <c:v>252</c:v>
                </c:pt>
                <c:pt idx="90">
                  <c:v>168</c:v>
                </c:pt>
                <c:pt idx="91">
                  <c:v>30</c:v>
                </c:pt>
                <c:pt idx="92">
                  <c:v>204</c:v>
                </c:pt>
                <c:pt idx="93">
                  <c:v>0</c:v>
                </c:pt>
                <c:pt idx="94">
                  <c:v>51</c:v>
                </c:pt>
                <c:pt idx="95">
                  <c:v>288</c:v>
                </c:pt>
                <c:pt idx="96">
                  <c:v>21</c:v>
                </c:pt>
                <c:pt idx="97">
                  <c:v>156</c:v>
                </c:pt>
                <c:pt idx="98">
                  <c:v>150</c:v>
                </c:pt>
                <c:pt idx="99">
                  <c:v>210</c:v>
                </c:pt>
                <c:pt idx="100">
                  <c:v>12</c:v>
                </c:pt>
                <c:pt idx="101">
                  <c:v>9</c:v>
                </c:pt>
                <c:pt idx="102">
                  <c:v>156</c:v>
                </c:pt>
                <c:pt idx="103">
                  <c:v>171</c:v>
                </c:pt>
                <c:pt idx="104">
                  <c:v>189</c:v>
                </c:pt>
                <c:pt idx="105">
                  <c:v>126</c:v>
                </c:pt>
                <c:pt idx="106">
                  <c:v>279</c:v>
                </c:pt>
                <c:pt idx="107">
                  <c:v>36</c:v>
                </c:pt>
                <c:pt idx="108">
                  <c:v>123</c:v>
                </c:pt>
                <c:pt idx="109">
                  <c:v>69</c:v>
                </c:pt>
                <c:pt idx="110">
                  <c:v>300</c:v>
                </c:pt>
                <c:pt idx="111">
                  <c:v>246</c:v>
                </c:pt>
                <c:pt idx="112">
                  <c:v>174</c:v>
                </c:pt>
                <c:pt idx="113">
                  <c:v>30</c:v>
                </c:pt>
                <c:pt idx="114">
                  <c:v>63</c:v>
                </c:pt>
                <c:pt idx="115">
                  <c:v>324</c:v>
                </c:pt>
                <c:pt idx="116">
                  <c:v>240</c:v>
                </c:pt>
                <c:pt idx="117">
                  <c:v>111</c:v>
                </c:pt>
                <c:pt idx="118">
                  <c:v>333</c:v>
                </c:pt>
                <c:pt idx="119">
                  <c:v>357</c:v>
                </c:pt>
                <c:pt idx="120">
                  <c:v>246</c:v>
                </c:pt>
                <c:pt idx="121">
                  <c:v>201</c:v>
                </c:pt>
                <c:pt idx="122">
                  <c:v>153</c:v>
                </c:pt>
                <c:pt idx="123">
                  <c:v>348</c:v>
                </c:pt>
                <c:pt idx="124">
                  <c:v>30</c:v>
                </c:pt>
                <c:pt idx="125">
                  <c:v>156</c:v>
                </c:pt>
                <c:pt idx="126">
                  <c:v>207</c:v>
                </c:pt>
                <c:pt idx="127">
                  <c:v>60</c:v>
                </c:pt>
                <c:pt idx="128">
                  <c:v>24</c:v>
                </c:pt>
                <c:pt idx="129">
                  <c:v>162</c:v>
                </c:pt>
                <c:pt idx="130">
                  <c:v>171</c:v>
                </c:pt>
                <c:pt idx="131">
                  <c:v>126</c:v>
                </c:pt>
                <c:pt idx="132">
                  <c:v>144</c:v>
                </c:pt>
                <c:pt idx="133">
                  <c:v>72</c:v>
                </c:pt>
                <c:pt idx="134">
                  <c:v>306</c:v>
                </c:pt>
                <c:pt idx="135">
                  <c:v>177</c:v>
                </c:pt>
                <c:pt idx="136">
                  <c:v>102</c:v>
                </c:pt>
                <c:pt idx="137">
                  <c:v>24</c:v>
                </c:pt>
                <c:pt idx="138">
                  <c:v>279</c:v>
                </c:pt>
                <c:pt idx="139">
                  <c:v>159</c:v>
                </c:pt>
                <c:pt idx="140">
                  <c:v>165</c:v>
                </c:pt>
                <c:pt idx="141">
                  <c:v>150</c:v>
                </c:pt>
                <c:pt idx="142">
                  <c:v>213</c:v>
                </c:pt>
                <c:pt idx="143">
                  <c:v>312</c:v>
                </c:pt>
                <c:pt idx="144">
                  <c:v>51</c:v>
                </c:pt>
                <c:pt idx="145">
                  <c:v>81</c:v>
                </c:pt>
                <c:pt idx="146">
                  <c:v>459</c:v>
                </c:pt>
                <c:pt idx="147">
                  <c:v>3</c:v>
                </c:pt>
                <c:pt idx="148">
                  <c:v>288</c:v>
                </c:pt>
                <c:pt idx="149">
                  <c:v>96</c:v>
                </c:pt>
                <c:pt idx="150">
                  <c:v>366</c:v>
                </c:pt>
                <c:pt idx="151">
                  <c:v>123</c:v>
                </c:pt>
                <c:pt idx="152">
                  <c:v>75</c:v>
                </c:pt>
                <c:pt idx="153">
                  <c:v>39</c:v>
                </c:pt>
                <c:pt idx="154">
                  <c:v>348</c:v>
                </c:pt>
                <c:pt idx="155">
                  <c:v>75</c:v>
                </c:pt>
                <c:pt idx="156">
                  <c:v>72</c:v>
                </c:pt>
                <c:pt idx="157">
                  <c:v>306</c:v>
                </c:pt>
                <c:pt idx="158">
                  <c:v>54</c:v>
                </c:pt>
                <c:pt idx="159">
                  <c:v>225</c:v>
                </c:pt>
                <c:pt idx="160">
                  <c:v>246</c:v>
                </c:pt>
                <c:pt idx="161">
                  <c:v>27</c:v>
                </c:pt>
                <c:pt idx="162">
                  <c:v>378</c:v>
                </c:pt>
                <c:pt idx="163">
                  <c:v>3</c:v>
                </c:pt>
                <c:pt idx="164">
                  <c:v>189</c:v>
                </c:pt>
                <c:pt idx="165">
                  <c:v>9</c:v>
                </c:pt>
                <c:pt idx="166">
                  <c:v>45</c:v>
                </c:pt>
                <c:pt idx="167">
                  <c:v>93</c:v>
                </c:pt>
                <c:pt idx="168">
                  <c:v>102</c:v>
                </c:pt>
                <c:pt idx="169">
                  <c:v>300</c:v>
                </c:pt>
                <c:pt idx="170">
                  <c:v>42</c:v>
                </c:pt>
                <c:pt idx="171">
                  <c:v>246</c:v>
                </c:pt>
                <c:pt idx="172">
                  <c:v>114</c:v>
                </c:pt>
                <c:pt idx="173">
                  <c:v>75</c:v>
                </c:pt>
                <c:pt idx="174">
                  <c:v>9</c:v>
                </c:pt>
                <c:pt idx="175">
                  <c:v>93</c:v>
                </c:pt>
                <c:pt idx="176">
                  <c:v>363</c:v>
                </c:pt>
                <c:pt idx="177">
                  <c:v>54</c:v>
                </c:pt>
                <c:pt idx="178">
                  <c:v>120</c:v>
                </c:pt>
                <c:pt idx="179">
                  <c:v>177</c:v>
                </c:pt>
                <c:pt idx="180">
                  <c:v>204</c:v>
                </c:pt>
                <c:pt idx="181">
                  <c:v>18</c:v>
                </c:pt>
                <c:pt idx="182">
                  <c:v>6</c:v>
                </c:pt>
                <c:pt idx="183">
                  <c:v>90</c:v>
                </c:pt>
                <c:pt idx="184">
                  <c:v>45</c:v>
                </c:pt>
                <c:pt idx="185">
                  <c:v>21</c:v>
                </c:pt>
                <c:pt idx="186">
                  <c:v>342</c:v>
                </c:pt>
                <c:pt idx="187">
                  <c:v>234</c:v>
                </c:pt>
                <c:pt idx="188">
                  <c:v>99</c:v>
                </c:pt>
                <c:pt idx="189">
                  <c:v>144</c:v>
                </c:pt>
                <c:pt idx="190">
                  <c:v>255</c:v>
                </c:pt>
                <c:pt idx="191">
                  <c:v>15</c:v>
                </c:pt>
                <c:pt idx="192">
                  <c:v>9</c:v>
                </c:pt>
                <c:pt idx="193">
                  <c:v>177</c:v>
                </c:pt>
                <c:pt idx="194">
                  <c:v>261</c:v>
                </c:pt>
                <c:pt idx="195">
                  <c:v>123</c:v>
                </c:pt>
                <c:pt idx="196">
                  <c:v>135</c:v>
                </c:pt>
                <c:pt idx="197">
                  <c:v>447</c:v>
                </c:pt>
                <c:pt idx="198">
                  <c:v>63</c:v>
                </c:pt>
                <c:pt idx="199">
                  <c:v>48</c:v>
                </c:pt>
                <c:pt idx="200">
                  <c:v>75</c:v>
                </c:pt>
                <c:pt idx="201">
                  <c:v>117</c:v>
                </c:pt>
                <c:pt idx="202">
                  <c:v>141</c:v>
                </c:pt>
                <c:pt idx="203">
                  <c:v>138</c:v>
                </c:pt>
                <c:pt idx="204">
                  <c:v>117</c:v>
                </c:pt>
                <c:pt idx="205">
                  <c:v>114</c:v>
                </c:pt>
                <c:pt idx="206">
                  <c:v>27</c:v>
                </c:pt>
                <c:pt idx="207">
                  <c:v>66</c:v>
                </c:pt>
                <c:pt idx="208">
                  <c:v>186</c:v>
                </c:pt>
                <c:pt idx="209">
                  <c:v>414</c:v>
                </c:pt>
                <c:pt idx="210">
                  <c:v>168</c:v>
                </c:pt>
                <c:pt idx="211">
                  <c:v>78</c:v>
                </c:pt>
                <c:pt idx="212">
                  <c:v>117</c:v>
                </c:pt>
                <c:pt idx="213">
                  <c:v>219</c:v>
                </c:pt>
                <c:pt idx="214">
                  <c:v>39</c:v>
                </c:pt>
                <c:pt idx="215">
                  <c:v>195</c:v>
                </c:pt>
                <c:pt idx="216">
                  <c:v>369</c:v>
                </c:pt>
                <c:pt idx="217">
                  <c:v>192</c:v>
                </c:pt>
                <c:pt idx="218">
                  <c:v>405</c:v>
                </c:pt>
                <c:pt idx="219">
                  <c:v>195</c:v>
                </c:pt>
                <c:pt idx="220">
                  <c:v>462</c:v>
                </c:pt>
                <c:pt idx="221">
                  <c:v>270</c:v>
                </c:pt>
                <c:pt idx="222">
                  <c:v>204</c:v>
                </c:pt>
                <c:pt idx="223">
                  <c:v>234</c:v>
                </c:pt>
                <c:pt idx="224">
                  <c:v>93</c:v>
                </c:pt>
                <c:pt idx="225">
                  <c:v>102</c:v>
                </c:pt>
                <c:pt idx="226">
                  <c:v>63</c:v>
                </c:pt>
                <c:pt idx="227">
                  <c:v>48</c:v>
                </c:pt>
                <c:pt idx="228">
                  <c:v>114</c:v>
                </c:pt>
                <c:pt idx="229">
                  <c:v>126</c:v>
                </c:pt>
                <c:pt idx="230">
                  <c:v>303</c:v>
                </c:pt>
                <c:pt idx="231">
                  <c:v>96</c:v>
                </c:pt>
                <c:pt idx="232">
                  <c:v>141</c:v>
                </c:pt>
                <c:pt idx="233">
                  <c:v>27</c:v>
                </c:pt>
                <c:pt idx="234">
                  <c:v>240</c:v>
                </c:pt>
                <c:pt idx="235">
                  <c:v>105</c:v>
                </c:pt>
                <c:pt idx="236">
                  <c:v>102</c:v>
                </c:pt>
                <c:pt idx="237">
                  <c:v>39</c:v>
                </c:pt>
                <c:pt idx="238">
                  <c:v>15</c:v>
                </c:pt>
                <c:pt idx="239">
                  <c:v>93</c:v>
                </c:pt>
                <c:pt idx="240">
                  <c:v>72</c:v>
                </c:pt>
                <c:pt idx="241">
                  <c:v>135</c:v>
                </c:pt>
                <c:pt idx="242">
                  <c:v>402</c:v>
                </c:pt>
                <c:pt idx="243">
                  <c:v>75</c:v>
                </c:pt>
                <c:pt idx="244">
                  <c:v>18</c:v>
                </c:pt>
                <c:pt idx="245">
                  <c:v>225</c:v>
                </c:pt>
                <c:pt idx="246">
                  <c:v>282</c:v>
                </c:pt>
                <c:pt idx="247">
                  <c:v>273</c:v>
                </c:pt>
                <c:pt idx="248">
                  <c:v>270</c:v>
                </c:pt>
                <c:pt idx="249">
                  <c:v>54</c:v>
                </c:pt>
                <c:pt idx="250">
                  <c:v>162</c:v>
                </c:pt>
                <c:pt idx="251">
                  <c:v>198</c:v>
                </c:pt>
                <c:pt idx="252">
                  <c:v>147</c:v>
                </c:pt>
                <c:pt idx="253">
                  <c:v>135</c:v>
                </c:pt>
                <c:pt idx="254">
                  <c:v>75</c:v>
                </c:pt>
                <c:pt idx="255">
                  <c:v>6</c:v>
                </c:pt>
                <c:pt idx="256">
                  <c:v>189</c:v>
                </c:pt>
                <c:pt idx="257">
                  <c:v>366</c:v>
                </c:pt>
                <c:pt idx="258">
                  <c:v>195</c:v>
                </c:pt>
                <c:pt idx="259">
                  <c:v>309</c:v>
                </c:pt>
                <c:pt idx="260">
                  <c:v>129</c:v>
                </c:pt>
                <c:pt idx="261">
                  <c:v>510</c:v>
                </c:pt>
                <c:pt idx="262">
                  <c:v>306</c:v>
                </c:pt>
                <c:pt idx="263">
                  <c:v>519</c:v>
                </c:pt>
                <c:pt idx="264">
                  <c:v>231</c:v>
                </c:pt>
                <c:pt idx="265">
                  <c:v>174</c:v>
                </c:pt>
                <c:pt idx="266">
                  <c:v>87</c:v>
                </c:pt>
                <c:pt idx="267">
                  <c:v>36</c:v>
                </c:pt>
                <c:pt idx="268">
                  <c:v>51</c:v>
                </c:pt>
                <c:pt idx="269">
                  <c:v>87</c:v>
                </c:pt>
                <c:pt idx="270">
                  <c:v>99</c:v>
                </c:pt>
                <c:pt idx="271">
                  <c:v>228</c:v>
                </c:pt>
                <c:pt idx="272">
                  <c:v>81</c:v>
                </c:pt>
                <c:pt idx="273">
                  <c:v>15</c:v>
                </c:pt>
                <c:pt idx="274">
                  <c:v>48</c:v>
                </c:pt>
                <c:pt idx="275">
                  <c:v>75</c:v>
                </c:pt>
                <c:pt idx="276">
                  <c:v>63</c:v>
                </c:pt>
                <c:pt idx="277">
                  <c:v>84</c:v>
                </c:pt>
                <c:pt idx="278">
                  <c:v>75</c:v>
                </c:pt>
                <c:pt idx="279">
                  <c:v>87</c:v>
                </c:pt>
                <c:pt idx="280">
                  <c:v>249</c:v>
                </c:pt>
                <c:pt idx="281">
                  <c:v>126</c:v>
                </c:pt>
                <c:pt idx="282">
                  <c:v>144</c:v>
                </c:pt>
                <c:pt idx="283">
                  <c:v>87</c:v>
                </c:pt>
                <c:pt idx="284">
                  <c:v>207</c:v>
                </c:pt>
                <c:pt idx="285">
                  <c:v>54</c:v>
                </c:pt>
                <c:pt idx="286">
                  <c:v>288</c:v>
                </c:pt>
                <c:pt idx="287">
                  <c:v>18</c:v>
                </c:pt>
                <c:pt idx="288">
                  <c:v>36</c:v>
                </c:pt>
                <c:pt idx="289">
                  <c:v>48</c:v>
                </c:pt>
                <c:pt idx="290">
                  <c:v>48</c:v>
                </c:pt>
                <c:pt idx="291">
                  <c:v>84</c:v>
                </c:pt>
                <c:pt idx="292">
                  <c:v>21</c:v>
                </c:pt>
                <c:pt idx="293">
                  <c:v>159</c:v>
                </c:pt>
                <c:pt idx="294">
                  <c:v>204</c:v>
                </c:pt>
                <c:pt idx="295">
                  <c:v>123</c:v>
                </c:pt>
                <c:pt idx="296">
                  <c:v>51</c:v>
                </c:pt>
                <c:pt idx="297">
                  <c:v>150</c:v>
                </c:pt>
                <c:pt idx="298">
                  <c:v>168</c:v>
                </c:pt>
                <c:pt idx="299">
                  <c:v>135</c:v>
                </c:pt>
              </c:numCache>
            </c:numRef>
          </c:yVal>
          <c:smooth val="0"/>
          <c:extLst>
            <c:ext xmlns:c16="http://schemas.microsoft.com/office/drawing/2014/chart" uri="{C3380CC4-5D6E-409C-BE32-E72D297353CC}">
              <c16:uniqueId val="{00000000-FF1C-477B-B36A-B4EB9C3C22FA}"/>
            </c:ext>
          </c:extLst>
        </c:ser>
        <c:dLbls>
          <c:showLegendKey val="0"/>
          <c:showVal val="0"/>
          <c:showCatName val="0"/>
          <c:showSerName val="0"/>
          <c:showPercent val="0"/>
          <c:showBubbleSize val="0"/>
        </c:dLbls>
        <c:axId val="1744315199"/>
        <c:axId val="1744316639"/>
      </c:scatterChart>
      <c:valAx>
        <c:axId val="1744315199"/>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quot;$&quot;#,##0_);[Red]\(&quot;$&quot;#,##0\)"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44316639"/>
        <c:crosses val="autoZero"/>
        <c:crossBetween val="midCat"/>
      </c:valAx>
      <c:valAx>
        <c:axId val="1744316639"/>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44315199"/>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plotArea>
      <cx:plotAreaRegion>
        <cx:series layoutId="boxWhisker" uniqueId="{48D25525-ED31-440A-9C20-C7B189EDA976}">
          <cx:tx>
            <cx:txData>
              <cx:f>_xlchart.v1.5</cx:f>
              <cx:v>Amount</cx:v>
            </cx:txData>
          </cx:tx>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plotArea>
      <cx:plotAreaRegion>
        <cx:series layoutId="boxWhisker" uniqueId="{DB3944F7-41A7-46B8-A9C0-B9E54B8D6036}">
          <cx:tx>
            <cx:txData>
              <cx:f>_xlchart.v1.1</cx:f>
              <cx:v>Amount</cx:v>
            </cx:txData>
          </cx:tx>
          <cx:dataId val="0"/>
          <cx:layoutPr>
            <cx:visibility meanLine="1"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09">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lt1"/>
    </cs:fontRef>
    <cs:spPr>
      <a:ln>
        <a:solidFill>
          <a:schemeClr val="ph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601980</xdr:colOff>
      <xdr:row>0</xdr:row>
      <xdr:rowOff>175260</xdr:rowOff>
    </xdr:from>
    <xdr:to>
      <xdr:col>13</xdr:col>
      <xdr:colOff>297180</xdr:colOff>
      <xdr:row>15</xdr:row>
      <xdr:rowOff>175260</xdr:rowOff>
    </xdr:to>
    <xdr:graphicFrame macro="">
      <xdr:nvGraphicFramePr>
        <xdr:cNvPr id="2" name="Chart 1">
          <a:extLst>
            <a:ext uri="{FF2B5EF4-FFF2-40B4-BE49-F238E27FC236}">
              <a16:creationId xmlns:a16="http://schemas.microsoft.com/office/drawing/2014/main" id="{E74D5FD3-7F29-2DF9-6EA5-00B1AA8B8F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594360</xdr:colOff>
      <xdr:row>9</xdr:row>
      <xdr:rowOff>121921</xdr:rowOff>
    </xdr:from>
    <xdr:to>
      <xdr:col>3</xdr:col>
      <xdr:colOff>259080</xdr:colOff>
      <xdr:row>19</xdr:row>
      <xdr:rowOff>1</xdr:rowOff>
    </xdr:to>
    <mc:AlternateContent xmlns:mc="http://schemas.openxmlformats.org/markup-compatibility/2006" xmlns:a14="http://schemas.microsoft.com/office/drawing/2010/main">
      <mc:Choice Requires="a14">
        <xdr:graphicFrame macro="">
          <xdr:nvGraphicFramePr>
            <xdr:cNvPr id="8" name="Sales Person">
              <a:extLst>
                <a:ext uri="{FF2B5EF4-FFF2-40B4-BE49-F238E27FC236}">
                  <a16:creationId xmlns:a16="http://schemas.microsoft.com/office/drawing/2014/main" id="{C8172A0A-52D1-7519-9A43-B1AA0F5A72D1}"/>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594360" y="1767841"/>
              <a:ext cx="1943100" cy="17068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312420</xdr:colOff>
      <xdr:row>9</xdr:row>
      <xdr:rowOff>129541</xdr:rowOff>
    </xdr:from>
    <xdr:to>
      <xdr:col>5</xdr:col>
      <xdr:colOff>541020</xdr:colOff>
      <xdr:row>20</xdr:row>
      <xdr:rowOff>60961</xdr:rowOff>
    </xdr:to>
    <mc:AlternateContent xmlns:mc="http://schemas.openxmlformats.org/markup-compatibility/2006" xmlns:a14="http://schemas.microsoft.com/office/drawing/2010/main">
      <mc:Choice Requires="a14">
        <xdr:graphicFrame macro="">
          <xdr:nvGraphicFramePr>
            <xdr:cNvPr id="9" name="Geography">
              <a:extLst>
                <a:ext uri="{FF2B5EF4-FFF2-40B4-BE49-F238E27FC236}">
                  <a16:creationId xmlns:a16="http://schemas.microsoft.com/office/drawing/2014/main" id="{55512139-01C0-433F-BC12-6D09AA90AE3D}"/>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2590800" y="17754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304800</xdr:colOff>
      <xdr:row>1</xdr:row>
      <xdr:rowOff>0</xdr:rowOff>
    </xdr:from>
    <xdr:to>
      <xdr:col>14</xdr:col>
      <xdr:colOff>0</xdr:colOff>
      <xdr:row>16</xdr:row>
      <xdr:rowOff>0</xdr:rowOff>
    </xdr:to>
    <xdr:graphicFrame macro="">
      <xdr:nvGraphicFramePr>
        <xdr:cNvPr id="3" name="Chart 2">
          <a:extLst>
            <a:ext uri="{FF2B5EF4-FFF2-40B4-BE49-F238E27FC236}">
              <a16:creationId xmlns:a16="http://schemas.microsoft.com/office/drawing/2014/main" id="{259CD820-3E9C-42EB-911E-DBD237E5C5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312420</xdr:colOff>
      <xdr:row>16</xdr:row>
      <xdr:rowOff>11430</xdr:rowOff>
    </xdr:from>
    <xdr:to>
      <xdr:col>14</xdr:col>
      <xdr:colOff>7620</xdr:colOff>
      <xdr:row>31</xdr:row>
      <xdr:rowOff>11430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33C1BDC4-9FC9-438E-938A-30CCECB04D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113020" y="293751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331695</xdr:colOff>
      <xdr:row>31</xdr:row>
      <xdr:rowOff>53788</xdr:rowOff>
    </xdr:from>
    <xdr:to>
      <xdr:col>14</xdr:col>
      <xdr:colOff>26895</xdr:colOff>
      <xdr:row>46</xdr:row>
      <xdr:rowOff>107577</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9FFCD3B9-8774-48EC-BEFA-DF2C147D3A5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136777" y="5611906"/>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7620</xdr:colOff>
      <xdr:row>1</xdr:row>
      <xdr:rowOff>1</xdr:rowOff>
    </xdr:from>
    <xdr:to>
      <xdr:col>3</xdr:col>
      <xdr:colOff>175260</xdr:colOff>
      <xdr:row>11</xdr:row>
      <xdr:rowOff>91441</xdr:rowOff>
    </xdr:to>
    <mc:AlternateContent xmlns:mc="http://schemas.openxmlformats.org/markup-compatibility/2006">
      <mc:Choice xmlns:a14="http://schemas.microsoft.com/office/drawing/2010/main" Requires="a14">
        <xdr:graphicFrame macro="">
          <xdr:nvGraphicFramePr>
            <xdr:cNvPr id="4" name="Geography 1">
              <a:extLst>
                <a:ext uri="{FF2B5EF4-FFF2-40B4-BE49-F238E27FC236}">
                  <a16:creationId xmlns:a16="http://schemas.microsoft.com/office/drawing/2014/main" id="{8F1EB05C-375F-292B-AFF9-4EDA3B1BF0CE}"/>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617220" y="182881"/>
              <a:ext cx="1828800" cy="19202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15240</xdr:colOff>
      <xdr:row>1</xdr:row>
      <xdr:rowOff>15240</xdr:rowOff>
    </xdr:from>
    <xdr:to>
      <xdr:col>9</xdr:col>
      <xdr:colOff>15240</xdr:colOff>
      <xdr:row>14</xdr:row>
      <xdr:rowOff>104775</xdr:rowOff>
    </xdr:to>
    <mc:AlternateContent xmlns:mc="http://schemas.openxmlformats.org/markup-compatibility/2006">
      <mc:Choice xmlns:a14="http://schemas.microsoft.com/office/drawing/2010/main" Requires="a14">
        <xdr:graphicFrame macro="">
          <xdr:nvGraphicFramePr>
            <xdr:cNvPr id="2" name="Geography 2">
              <a:extLst>
                <a:ext uri="{FF2B5EF4-FFF2-40B4-BE49-F238E27FC236}">
                  <a16:creationId xmlns:a16="http://schemas.microsoft.com/office/drawing/2014/main" id="{57B54C03-AFA8-FFCD-3536-5987B4C90460}"/>
                </a:ext>
              </a:extLst>
            </xdr:cNvPr>
            <xdr:cNvGraphicFramePr/>
          </xdr:nvGraphicFramePr>
          <xdr:xfrm>
            <a:off x="0" y="0"/>
            <a:ext cx="0" cy="0"/>
          </xdr:xfrm>
          <a:graphic>
            <a:graphicData uri="http://schemas.microsoft.com/office/drawing/2010/slicer">
              <sle:slicer xmlns:sle="http://schemas.microsoft.com/office/drawing/2010/slicer" name="Geography 2"/>
            </a:graphicData>
          </a:graphic>
        </xdr:graphicFrame>
      </mc:Choice>
      <mc:Fallback>
        <xdr:sp macro="" textlink="">
          <xdr:nvSpPr>
            <xdr:cNvPr id="0" name=""/>
            <xdr:cNvSpPr>
              <a:spLocks noTextEdit="1"/>
            </xdr:cNvSpPr>
          </xdr:nvSpPr>
          <xdr:spPr>
            <a:xfrm>
              <a:off x="5181600" y="1981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rius Lacatusu" refreshedDate="45953.488846990738" createdVersion="8" refreshedVersion="8" minRefreshableVersion="3" recordCount="300" xr:uid="{455179EB-4CD2-4A20-8BC5-6FD57C4283B4}">
  <cacheSource type="worksheet">
    <worksheetSource name="data"/>
  </cacheSource>
  <cacheFields count="5">
    <cacheField name="Sales Person" numFmtId="0">
      <sharedItems count="10">
        <s v="Gigi Bohling"/>
        <s v="Husein Augar"/>
        <s v="Oby Sorrel"/>
        <s v="Ram Mahesh"/>
        <s v="Barr Faughny"/>
        <s v="Carla Molina"/>
        <s v="Ches Bonnell"/>
        <s v="Curtice Advani"/>
        <s v="Brien Boise"/>
        <s v="Gunar Cockshoot"/>
      </sharedItems>
    </cacheField>
    <cacheField name="Geography" numFmtId="0">
      <sharedItems count="6">
        <s v="Canada"/>
        <s v="India"/>
        <s v="USA"/>
        <s v="UK"/>
        <s v="New Zealand"/>
        <s v="Australia"/>
      </sharedItems>
    </cacheField>
    <cacheField name="Product" numFmtId="0">
      <sharedItems count="22">
        <s v="Mint Chip Choco"/>
        <s v="Orange Choco"/>
        <s v="Caramel Stuffed Bars"/>
        <s v="Raspberry Choco"/>
        <s v="Peanut Butter Cubes"/>
        <s v="Choco Coated Almonds"/>
        <s v="Drinking Coco"/>
        <s v="Organic Choco Syrup"/>
        <s v="Milk Bars"/>
        <s v="70% Dark Bites"/>
        <s v="Almond Choco"/>
        <s v="Eclairs"/>
        <s v="After Nines"/>
        <s v="Manuka Honey Choco"/>
        <s v="Smooth Sliky Salty"/>
        <s v="85% Dark Bars"/>
        <s v="Baker's Choco Chips"/>
        <s v="White Choc"/>
        <s v="Fruit &amp; Nut Bars"/>
        <s v="99% Dark &amp; Pure"/>
        <s v="Spicy Special Slims"/>
        <s v="50% Dark Bites"/>
      </sharedItems>
    </cacheField>
    <cacheField name="Amount" numFmtId="6">
      <sharedItems containsSemiMixedTypes="0" containsString="0" containsNumber="1" containsInteger="1" minValue="0" maxValue="16184" count="268">
        <n v="16184"/>
        <n v="15610"/>
        <n v="14329"/>
        <n v="13391"/>
        <n v="12950"/>
        <n v="12348"/>
        <n v="11571"/>
        <n v="11522"/>
        <n v="11417"/>
        <n v="10311"/>
        <n v="10304"/>
        <n v="10129"/>
        <n v="10073"/>
        <n v="9926"/>
        <n v="9835"/>
        <n v="9772"/>
        <n v="9709"/>
        <n v="9660"/>
        <n v="9632"/>
        <n v="9506"/>
        <n v="9443"/>
        <n v="9198"/>
        <n v="9051"/>
        <n v="9002"/>
        <n v="8890"/>
        <n v="8869"/>
        <n v="8862"/>
        <n v="8841"/>
        <n v="8813"/>
        <n v="8463"/>
        <n v="8435"/>
        <n v="8211"/>
        <n v="8155"/>
        <n v="8008"/>
        <n v="7847"/>
        <n v="7833"/>
        <n v="7812"/>
        <n v="7777"/>
        <n v="7693"/>
        <n v="7651"/>
        <n v="7511"/>
        <n v="7483"/>
        <n v="7455"/>
        <n v="7322"/>
        <n v="7308"/>
        <n v="7280"/>
        <n v="7273"/>
        <n v="7259"/>
        <n v="7189"/>
        <n v="7021"/>
        <n v="6986"/>
        <n v="6909"/>
        <n v="6860"/>
        <n v="6853"/>
        <n v="6832"/>
        <n v="6818"/>
        <n v="6755"/>
        <n v="6748"/>
        <n v="6734"/>
        <n v="6706"/>
        <n v="6657"/>
        <n v="6608"/>
        <n v="6580"/>
        <n v="6454"/>
        <n v="6433"/>
        <n v="6398"/>
        <n v="6391"/>
        <n v="6370"/>
        <n v="6314"/>
        <n v="6300"/>
        <n v="6279"/>
        <n v="6146"/>
        <n v="6132"/>
        <n v="6125"/>
        <n v="6118"/>
        <n v="6111"/>
        <n v="6048"/>
        <n v="6027"/>
        <n v="5915"/>
        <n v="5817"/>
        <n v="5775"/>
        <n v="5677"/>
        <n v="5670"/>
        <n v="5586"/>
        <n v="5551"/>
        <n v="5474"/>
        <n v="5439"/>
        <n v="5355"/>
        <n v="5306"/>
        <n v="5236"/>
        <n v="5194"/>
        <n v="5075"/>
        <n v="5019"/>
        <n v="5012"/>
        <n v="4991"/>
        <n v="4970"/>
        <n v="4956"/>
        <n v="4949"/>
        <n v="4935"/>
        <n v="4858"/>
        <n v="4802"/>
        <n v="4781"/>
        <n v="4760"/>
        <n v="4753"/>
        <n v="4725"/>
        <n v="4683"/>
        <n v="4606"/>
        <n v="4592"/>
        <n v="4585"/>
        <n v="4487"/>
        <n v="4480"/>
        <n v="4438"/>
        <n v="4424"/>
        <n v="4417"/>
        <n v="4326"/>
        <n v="4319"/>
        <n v="4305"/>
        <n v="4242"/>
        <n v="4137"/>
        <n v="4053"/>
        <n v="4018"/>
        <n v="3983"/>
        <n v="3976"/>
        <n v="3920"/>
        <n v="3864"/>
        <n v="3850"/>
        <n v="3829"/>
        <n v="3808"/>
        <n v="3794"/>
        <n v="3773"/>
        <n v="3759"/>
        <n v="3752"/>
        <n v="3689"/>
        <n v="3640"/>
        <n v="3598"/>
        <n v="3556"/>
        <n v="3549"/>
        <n v="3507"/>
        <n v="3472"/>
        <n v="3402"/>
        <n v="3388"/>
        <n v="3339"/>
        <n v="3262"/>
        <n v="3192"/>
        <n v="3164"/>
        <n v="3108"/>
        <n v="3101"/>
        <n v="3094"/>
        <n v="3059"/>
        <n v="3052"/>
        <n v="2989"/>
        <n v="2954"/>
        <n v="2933"/>
        <n v="2919"/>
        <n v="2891"/>
        <n v="2870"/>
        <n v="2863"/>
        <n v="2856"/>
        <n v="2793"/>
        <n v="2779"/>
        <n v="2744"/>
        <n v="2737"/>
        <n v="2702"/>
        <n v="2681"/>
        <n v="2646"/>
        <n v="2639"/>
        <n v="2583"/>
        <n v="2562"/>
        <n v="2541"/>
        <n v="2478"/>
        <n v="2471"/>
        <n v="2464"/>
        <n v="2436"/>
        <n v="2429"/>
        <n v="2415"/>
        <n v="2408"/>
        <n v="2324"/>
        <n v="2317"/>
        <n v="2289"/>
        <n v="2275"/>
        <n v="2268"/>
        <n v="2226"/>
        <n v="2219"/>
        <n v="2212"/>
        <n v="2205"/>
        <n v="2149"/>
        <n v="2142"/>
        <n v="2135"/>
        <n v="2114"/>
        <n v="2100"/>
        <n v="2023"/>
        <n v="2016"/>
        <n v="2009"/>
        <n v="1988"/>
        <n v="1974"/>
        <n v="1932"/>
        <n v="1925"/>
        <n v="1904"/>
        <n v="1890"/>
        <n v="1785"/>
        <n v="1778"/>
        <n v="1771"/>
        <n v="1701"/>
        <n v="1652"/>
        <n v="1638"/>
        <n v="1624"/>
        <n v="1617"/>
        <n v="1589"/>
        <n v="1568"/>
        <n v="1561"/>
        <n v="1526"/>
        <n v="1505"/>
        <n v="1463"/>
        <n v="1442"/>
        <n v="1428"/>
        <n v="1407"/>
        <n v="1400"/>
        <n v="1302"/>
        <n v="1281"/>
        <n v="1274"/>
        <n v="1134"/>
        <n v="1085"/>
        <n v="1071"/>
        <n v="1057"/>
        <n v="973"/>
        <n v="966"/>
        <n v="959"/>
        <n v="945"/>
        <n v="938"/>
        <n v="861"/>
        <n v="854"/>
        <n v="847"/>
        <n v="819"/>
        <n v="798"/>
        <n v="714"/>
        <n v="707"/>
        <n v="700"/>
        <n v="630"/>
        <n v="623"/>
        <n v="609"/>
        <n v="567"/>
        <n v="560"/>
        <n v="553"/>
        <n v="525"/>
        <n v="518"/>
        <n v="497"/>
        <n v="490"/>
        <n v="469"/>
        <n v="434"/>
        <n v="385"/>
        <n v="357"/>
        <n v="336"/>
        <n v="280"/>
        <n v="259"/>
        <n v="252"/>
        <n v="245"/>
        <n v="238"/>
        <n v="217"/>
        <n v="189"/>
        <n v="182"/>
        <n v="168"/>
        <n v="154"/>
        <n v="98"/>
        <n v="63"/>
        <n v="56"/>
        <n v="42"/>
        <n v="21"/>
        <n v="0"/>
      </sharedItems>
    </cacheField>
    <cacheField name="Units" numFmtId="3">
      <sharedItems containsSemiMixedTypes="0" containsString="0" containsNumber="1" containsInteger="1" minValue="0" maxValue="525" count="120">
        <n v="39"/>
        <n v="339"/>
        <n v="150"/>
        <n v="201"/>
        <n v="30"/>
        <n v="234"/>
        <n v="138"/>
        <n v="204"/>
        <n v="21"/>
        <n v="231"/>
        <n v="84"/>
        <n v="312"/>
        <n v="120"/>
        <n v="207"/>
        <n v="90"/>
        <n v="27"/>
        <n v="288"/>
        <n v="87"/>
        <n v="162"/>
        <n v="36"/>
        <n v="57"/>
        <n v="72"/>
        <n v="210"/>
        <n v="432"/>
        <n v="189"/>
        <n v="303"/>
        <n v="492"/>
        <n v="42"/>
        <n v="75"/>
        <n v="456"/>
        <n v="174"/>
        <n v="243"/>
        <n v="81"/>
        <n v="504"/>
        <n v="213"/>
        <n v="45"/>
        <n v="216"/>
        <n v="327"/>
        <n v="96"/>
        <n v="276"/>
        <n v="54"/>
        <n v="183"/>
        <n v="126"/>
        <n v="372"/>
        <n v="6"/>
        <n v="252"/>
        <n v="48"/>
        <n v="123"/>
        <n v="459"/>
        <n v="225"/>
        <n v="78"/>
        <n v="102"/>
        <n v="15"/>
        <n v="237"/>
        <n v="63"/>
        <n v="93"/>
        <n v="9"/>
        <n v="3"/>
        <n v="144"/>
        <n v="12"/>
        <n v="258"/>
        <n v="297"/>
        <n v="525"/>
        <n v="168"/>
        <n v="0"/>
        <n v="51"/>
        <n v="156"/>
        <n v="171"/>
        <n v="279"/>
        <n v="69"/>
        <n v="300"/>
        <n v="246"/>
        <n v="324"/>
        <n v="240"/>
        <n v="111"/>
        <n v="333"/>
        <n v="357"/>
        <n v="153"/>
        <n v="348"/>
        <n v="60"/>
        <n v="24"/>
        <n v="306"/>
        <n v="177"/>
        <n v="159"/>
        <n v="165"/>
        <n v="366"/>
        <n v="378"/>
        <n v="114"/>
        <n v="363"/>
        <n v="18"/>
        <n v="342"/>
        <n v="99"/>
        <n v="255"/>
        <n v="261"/>
        <n v="135"/>
        <n v="447"/>
        <n v="117"/>
        <n v="141"/>
        <n v="66"/>
        <n v="186"/>
        <n v="414"/>
        <n v="219"/>
        <n v="195"/>
        <n v="369"/>
        <n v="192"/>
        <n v="405"/>
        <n v="462"/>
        <n v="270"/>
        <n v="105"/>
        <n v="402"/>
        <n v="282"/>
        <n v="273"/>
        <n v="198"/>
        <n v="147"/>
        <n v="309"/>
        <n v="129"/>
        <n v="510"/>
        <n v="519"/>
        <n v="228"/>
        <n v="249"/>
      </sharedItems>
    </cacheField>
  </cacheFields>
  <extLst>
    <ext xmlns:x14="http://schemas.microsoft.com/office/spreadsheetml/2009/9/main" uri="{725AE2AE-9491-48be-B2B4-4EB974FC3084}">
      <x14:pivotCacheDefinition pivotCacheId="153986605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rius Lacatusu" refreshedDate="45957.001707754629" backgroundQuery="1" createdVersion="8" refreshedVersion="8" minRefreshableVersion="3" recordCount="0" supportSubquery="1" supportAdvancedDrill="1" xr:uid="{69339918-4D11-4048-A0A9-B86B4918C3D8}">
  <cacheSource type="external" connectionId="1"/>
  <cacheFields count="4">
    <cacheField name="[data].[Product].[Product]" caption="Product" numFmtId="0" hierarchy="2" level="1">
      <sharedItems count="5">
        <s v="85% Dark Bars"/>
        <s v="After Nines"/>
        <s v="Baker's Choco Chips"/>
        <s v="Peanut Butter Cubes"/>
        <s v="Raspberry Choco"/>
      </sharedItems>
    </cacheField>
    <cacheField name="[Measures].[Sum of Amount]" caption="Sum of Amount" numFmtId="0" hierarchy="13" level="32767"/>
    <cacheField name="[Measures].[Sum of Units]" caption="Sum of Units" numFmtId="0" hierarchy="14" level="32767"/>
    <cacheField name="[Measures].[Amount per Unit]" caption="Amount per Unit" numFmtId="0" hierarchy="20" level="32767"/>
  </cacheFields>
  <cacheHierarchies count="2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6].[Sales Person]" caption="Sales Person" attribute="1" defaultMemberUniqueName="[data6].[Sales Person].[All]" allUniqueName="[data6].[Sales Person].[All]" dimensionUniqueName="[data6]" displayFolder="" count="0" memberValueDatatype="130" unbalanced="0"/>
    <cacheHierarchy uniqueName="[data6].[Geography]" caption="Geography" attribute="1" defaultMemberUniqueName="[data6].[Geography].[All]" allUniqueName="[data6].[Geography].[All]" dimensionUniqueName="[data6]" displayFolder="" count="0" memberValueDatatype="130" unbalanced="0"/>
    <cacheHierarchy uniqueName="[data6].[Product]" caption="Product" attribute="1" defaultMemberUniqueName="[data6].[Product].[All]" allUniqueName="[data6].[Product].[All]" dimensionUniqueName="[data6]" displayFolder="" count="0" memberValueDatatype="130" unbalanced="0"/>
    <cacheHierarchy uniqueName="[data6].[Amount]" caption="Amount" attribute="1" defaultMemberUniqueName="[data6].[Amount].[All]" allUniqueName="[data6].[Amount].[All]" dimensionUniqueName="[data6]" displayFolder="" count="0" memberValueDatatype="20" unbalanced="0"/>
    <cacheHierarchy uniqueName="[data6].[Units]" caption="Units" attribute="1" defaultMemberUniqueName="[data6].[Units].[All]" allUniqueName="[data6].[Units].[All]" dimensionUniqueName="[data6]" displayFolder="" count="0" memberValueDatatype="20" unbalanced="0"/>
    <cacheHierarchy uniqueName="[data6].[Cost per unit]" caption="Cost per unit" attribute="1" defaultMemberUniqueName="[data6].[Cost per unit].[All]" allUniqueName="[data6].[Cost per unit].[All]" dimensionUniqueName="[data6]" displayFolder="" count="0" memberValueDatatype="5" unbalanced="0"/>
    <cacheHierarchy uniqueName="[data6].[Total Cost per Product]" caption="Total Cost per Product" attribute="1" defaultMemberUniqueName="[data6].[Total Cost per Product].[All]" allUniqueName="[data6].[Total Cost per Product].[All]" dimensionUniqueName="[data6]" displayFolder="" count="0" memberValueDatatype="5" unbalanced="0"/>
    <cacheHierarchy uniqueName="[data6].[Profit/Loss]" caption="Profit/Loss" attribute="1" defaultMemberUniqueName="[data6].[Profit/Loss].[All]" allUniqueName="[data6].[Profit/Loss].[All]" dimensionUniqueName="[data6]"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Amount 2]" caption="Sum of Amount 2" measure="1" displayFolder="" measureGroup="data6" count="0">
      <extLst>
        <ext xmlns:x15="http://schemas.microsoft.com/office/spreadsheetml/2010/11/main" uri="{B97F6D7D-B522-45F9-BDA1-12C45D357490}">
          <x15:cacheHierarchy aggregatedColumn="8"/>
        </ext>
      </extLst>
    </cacheHierarchy>
    <cacheHierarchy uniqueName="[Measures].[Sum of Total Cost per Product]" caption="Sum of Total Cost per Product" measure="1" displayFolder="" measureGroup="data6" count="0">
      <extLst>
        <ext xmlns:x15="http://schemas.microsoft.com/office/spreadsheetml/2010/11/main" uri="{B97F6D7D-B522-45F9-BDA1-12C45D357490}">
          <x15:cacheHierarchy aggregatedColumn="11"/>
        </ext>
      </extLst>
    </cacheHierarchy>
    <cacheHierarchy uniqueName="[Measures].[Sum of Profit/Loss]" caption="Sum of Profit/Loss" measure="1" displayFolder="" measureGroup="data6" count="0">
      <extLst>
        <ext xmlns:x15="http://schemas.microsoft.com/office/spreadsheetml/2010/11/main" uri="{B97F6D7D-B522-45F9-BDA1-12C45D357490}">
          <x15:cacheHierarchy aggregatedColumn="12"/>
        </ext>
      </extLst>
    </cacheHierarchy>
    <cacheHierarchy uniqueName="[Measures].[Count of Sales Person]" caption="Count of Sales Person" measure="1" displayFolder="" measureGroup="data" count="0">
      <extLst>
        <ext xmlns:x15="http://schemas.microsoft.com/office/spreadsheetml/2010/11/main" uri="{B97F6D7D-B522-45F9-BDA1-12C45D357490}">
          <x15:cacheHierarchy aggregatedColumn="0"/>
        </ext>
      </extLst>
    </cacheHierarchy>
    <cacheHierarchy uniqueName="[Measures].[Sum of Units 2]" caption="Sum of Units 2" measure="1" displayFolder="" measureGroup="data6" count="0">
      <extLst>
        <ext xmlns:x15="http://schemas.microsoft.com/office/spreadsheetml/2010/11/main" uri="{B97F6D7D-B522-45F9-BDA1-12C45D357490}">
          <x15:cacheHierarchy aggregatedColumn="9"/>
        </ext>
      </extLst>
    </cacheHierarchy>
    <cacheHierarchy uniqueName="[Measures].[Amount per Unit]" caption="Amount per Unit" measure="1" displayFolder="" measureGroup="data" count="0" oneField="1">
      <fieldsUsage count="1">
        <fieldUsage x="3"/>
      </fieldsUsage>
    </cacheHierarchy>
    <cacheHierarchy uniqueName="[Measures].[Profit %]" caption="Profit %" measure="1" displayFolder="" measureGroup="data6" count="0"/>
    <cacheHierarchy uniqueName="[Measures].[__XL_Count data]" caption="__XL_Count data" measure="1" displayFolder="" measureGroup="data" count="0" hidden="1"/>
    <cacheHierarchy uniqueName="[Measures].[__XL_Count data6]" caption="__XL_Count data6" measure="1" displayFolder="" measureGroup="data6" count="0" hidden="1"/>
    <cacheHierarchy uniqueName="[Measures].[__No measures defined]" caption="__No measures defined" measure="1" displayFolder="" count="0" hidden="1"/>
  </cacheHierarchies>
  <kpis count="0"/>
  <dimensions count="3">
    <dimension name="data" uniqueName="[data]" caption="data"/>
    <dimension name="data6" uniqueName="[data6]" caption="data6"/>
    <dimension measure="1" name="Measures" uniqueName="[Measures]" caption="Measures"/>
  </dimensions>
  <measureGroups count="2">
    <measureGroup name="data" caption="data"/>
    <measureGroup name="data6" caption="data6"/>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rius Lacatusu" refreshedDate="45957.001708449076" backgroundQuery="1" createdVersion="8" refreshedVersion="8" minRefreshableVersion="3" recordCount="0" supportSubquery="1" supportAdvancedDrill="1" xr:uid="{BF3CF641-C0D9-406C-BF3E-75A78E9B18A2}">
  <cacheSource type="external" connectionId="1"/>
  <cacheFields count="3">
    <cacheField name="[data].[Geography].[Geography]" caption="Geography" numFmtId="0" hierarchy="1" level="1">
      <sharedItems count="6">
        <s v="Australia"/>
        <s v="Canada"/>
        <s v="India"/>
        <s v="New Zealand"/>
        <s v="UK"/>
        <s v="USA"/>
      </sharedItems>
    </cacheField>
    <cacheField name="[data].[Sales Person].[Sales Person]" caption="Sales Person" numFmtId="0" level="1">
      <sharedItems count="10">
        <s v="Barr Faughny"/>
        <s v="Brien Boise"/>
        <s v="Carla Molina"/>
        <s v="Ches Bonnell"/>
        <s v="Curtice Advani"/>
        <s v="Gigi Bohling"/>
        <s v="Gunar Cockshoot"/>
        <s v="Husein Augar"/>
        <s v="Oby Sorrel"/>
        <s v="Ram Mahesh"/>
      </sharedItems>
    </cacheField>
    <cacheField name="[Measures].[Sum of Amount]" caption="Sum of Amount" numFmtId="0" hierarchy="13" level="32767"/>
  </cacheFields>
  <cacheHierarchies count="25">
    <cacheHierarchy uniqueName="[data].[Sales Person]" caption="Sales Person" attribute="1" defaultMemberUniqueName="[data].[Sales Person].[All]" allUniqueName="[data].[Sales Person].[All]" dimensionUniqueName="[data]" displayFolder="" count="2" memberValueDatatype="130" unbalanced="0">
      <fieldsUsage count="2">
        <fieldUsage x="-1"/>
        <fieldUsage x="1"/>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0"/>
      </fieldsUsage>
    </cacheHierarchy>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6].[Sales Person]" caption="Sales Person" attribute="1" defaultMemberUniqueName="[data6].[Sales Person].[All]" allUniqueName="[data6].[Sales Person].[All]" dimensionUniqueName="[data6]" displayFolder="" count="0" memberValueDatatype="130" unbalanced="0"/>
    <cacheHierarchy uniqueName="[data6].[Geography]" caption="Geography" attribute="1" defaultMemberUniqueName="[data6].[Geography].[All]" allUniqueName="[data6].[Geography].[All]" dimensionUniqueName="[data6]" displayFolder="" count="0" memberValueDatatype="130" unbalanced="0"/>
    <cacheHierarchy uniqueName="[data6].[Product]" caption="Product" attribute="1" defaultMemberUniqueName="[data6].[Product].[All]" allUniqueName="[data6].[Product].[All]" dimensionUniqueName="[data6]" displayFolder="" count="0" memberValueDatatype="130" unbalanced="0"/>
    <cacheHierarchy uniqueName="[data6].[Amount]" caption="Amount" attribute="1" defaultMemberUniqueName="[data6].[Amount].[All]" allUniqueName="[data6].[Amount].[All]" dimensionUniqueName="[data6]" displayFolder="" count="0" memberValueDatatype="20" unbalanced="0"/>
    <cacheHierarchy uniqueName="[data6].[Units]" caption="Units" attribute="1" defaultMemberUniqueName="[data6].[Units].[All]" allUniqueName="[data6].[Units].[All]" dimensionUniqueName="[data6]" displayFolder="" count="0" memberValueDatatype="20" unbalanced="0"/>
    <cacheHierarchy uniqueName="[data6].[Cost per unit]" caption="Cost per unit" attribute="1" defaultMemberUniqueName="[data6].[Cost per unit].[All]" allUniqueName="[data6].[Cost per unit].[All]" dimensionUniqueName="[data6]" displayFolder="" count="0" memberValueDatatype="5" unbalanced="0"/>
    <cacheHierarchy uniqueName="[data6].[Total Cost per Product]" caption="Total Cost per Product" attribute="1" defaultMemberUniqueName="[data6].[Total Cost per Product].[All]" allUniqueName="[data6].[Total Cost per Product].[All]" dimensionUniqueName="[data6]" displayFolder="" count="0" memberValueDatatype="5" unbalanced="0"/>
    <cacheHierarchy uniqueName="[data6].[Profit/Loss]" caption="Profit/Loss" attribute="1" defaultMemberUniqueName="[data6].[Profit/Loss].[All]" allUniqueName="[data6].[Profit/Loss].[All]" dimensionUniqueName="[data6]" displayFolder="" count="0" memberValueDatatype="5" unbalanced="0"/>
    <cacheHierarchy uniqueName="[Measures].[Sum of Amount]" caption="Sum of Amount" measure="1" displayFolder="" measureGroup="data" count="0" oneField="1">
      <fieldsUsage count="1">
        <fieldUsage x="2"/>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data6" count="0">
      <extLst>
        <ext xmlns:x15="http://schemas.microsoft.com/office/spreadsheetml/2010/11/main" uri="{B97F6D7D-B522-45F9-BDA1-12C45D357490}">
          <x15:cacheHierarchy aggregatedColumn="8"/>
        </ext>
      </extLst>
    </cacheHierarchy>
    <cacheHierarchy uniqueName="[Measures].[Sum of Total Cost per Product]" caption="Sum of Total Cost per Product" measure="1" displayFolder="" measureGroup="data6" count="0">
      <extLst>
        <ext xmlns:x15="http://schemas.microsoft.com/office/spreadsheetml/2010/11/main" uri="{B97F6D7D-B522-45F9-BDA1-12C45D357490}">
          <x15:cacheHierarchy aggregatedColumn="11"/>
        </ext>
      </extLst>
    </cacheHierarchy>
    <cacheHierarchy uniqueName="[Measures].[Sum of Profit/Loss]" caption="Sum of Profit/Loss" measure="1" displayFolder="" measureGroup="data6" count="0">
      <extLst>
        <ext xmlns:x15="http://schemas.microsoft.com/office/spreadsheetml/2010/11/main" uri="{B97F6D7D-B522-45F9-BDA1-12C45D357490}">
          <x15:cacheHierarchy aggregatedColumn="12"/>
        </ext>
      </extLst>
    </cacheHierarchy>
    <cacheHierarchy uniqueName="[Measures].[Count of Sales Person]" caption="Count of Sales Person" measure="1" displayFolder="" measureGroup="data" count="0">
      <extLst>
        <ext xmlns:x15="http://schemas.microsoft.com/office/spreadsheetml/2010/11/main" uri="{B97F6D7D-B522-45F9-BDA1-12C45D357490}">
          <x15:cacheHierarchy aggregatedColumn="0"/>
        </ext>
      </extLst>
    </cacheHierarchy>
    <cacheHierarchy uniqueName="[Measures].[Sum of Units 2]" caption="Sum of Units 2" measure="1" displayFolder="" measureGroup="data6" count="0">
      <extLst>
        <ext xmlns:x15="http://schemas.microsoft.com/office/spreadsheetml/2010/11/main" uri="{B97F6D7D-B522-45F9-BDA1-12C45D357490}">
          <x15:cacheHierarchy aggregatedColumn="9"/>
        </ext>
      </extLst>
    </cacheHierarchy>
    <cacheHierarchy uniqueName="[Measures].[Amount per Unit]" caption="Amount per Unit" measure="1" displayFolder="" measureGroup="data" count="0"/>
    <cacheHierarchy uniqueName="[Measures].[Profit %]" caption="Profit %" measure="1" displayFolder="" measureGroup="data6" count="0"/>
    <cacheHierarchy uniqueName="[Measures].[__XL_Count data]" caption="__XL_Count data" measure="1" displayFolder="" measureGroup="data" count="0" hidden="1"/>
    <cacheHierarchy uniqueName="[Measures].[__XL_Count data6]" caption="__XL_Count data6" measure="1" displayFolder="" measureGroup="data6" count="0" hidden="1"/>
    <cacheHierarchy uniqueName="[Measures].[__No measures defined]" caption="__No measures defined" measure="1" displayFolder="" count="0" hidden="1"/>
  </cacheHierarchies>
  <kpis count="0"/>
  <dimensions count="3">
    <dimension name="data" uniqueName="[data]" caption="data"/>
    <dimension name="data6" uniqueName="[data6]" caption="data6"/>
    <dimension measure="1" name="Measures" uniqueName="[Measures]" caption="Measures"/>
  </dimensions>
  <measureGroups count="2">
    <measureGroup name="data" caption="data"/>
    <measureGroup name="data6" caption="data6"/>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rius Lacatusu" refreshedDate="45957.001709259261" backgroundQuery="1" createdVersion="8" refreshedVersion="8" minRefreshableVersion="3" recordCount="0" supportSubquery="1" supportAdvancedDrill="1" xr:uid="{14AB6CFA-F86A-488B-BE03-45AD4F333A0D}">
  <cacheSource type="external" connectionId="1"/>
  <cacheFields count="4">
    <cacheField name="[data6].[Product].[Product]" caption="Product" numFmtId="0" hierarchy="7"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2]" caption="Sum of Amount 2" numFmtId="0" hierarchy="15" level="32767"/>
    <cacheField name="[Measures].[Sum of Total Cost per Product]" caption="Sum of Total Cost per Product" numFmtId="0" hierarchy="16" level="32767"/>
    <cacheField name="[Measures].[Sum of Profit/Loss]" caption="Sum of Profit/Loss" numFmtId="0" hierarchy="17" level="32767"/>
  </cacheFields>
  <cacheHierarchies count="2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6].[Sales Person]" caption="Sales Person" attribute="1" defaultMemberUniqueName="[data6].[Sales Person].[All]" allUniqueName="[data6].[Sales Person].[All]" dimensionUniqueName="[data6]" displayFolder="" count="0" memberValueDatatype="130" unbalanced="0"/>
    <cacheHierarchy uniqueName="[data6].[Geography]" caption="Geography" attribute="1" defaultMemberUniqueName="[data6].[Geography].[All]" allUniqueName="[data6].[Geography].[All]" dimensionUniqueName="[data6]" displayFolder="" count="0" memberValueDatatype="130" unbalanced="0"/>
    <cacheHierarchy uniqueName="[data6].[Product]" caption="Product" attribute="1" defaultMemberUniqueName="[data6].[Product].[All]" allUniqueName="[data6].[Product].[All]" dimensionUniqueName="[data6]" displayFolder="" count="2" memberValueDatatype="130" unbalanced="0">
      <fieldsUsage count="2">
        <fieldUsage x="-1"/>
        <fieldUsage x="0"/>
      </fieldsUsage>
    </cacheHierarchy>
    <cacheHierarchy uniqueName="[data6].[Amount]" caption="Amount" attribute="1" defaultMemberUniqueName="[data6].[Amount].[All]" allUniqueName="[data6].[Amount].[All]" dimensionUniqueName="[data6]" displayFolder="" count="0" memberValueDatatype="20" unbalanced="0"/>
    <cacheHierarchy uniqueName="[data6].[Units]" caption="Units" attribute="1" defaultMemberUniqueName="[data6].[Units].[All]" allUniqueName="[data6].[Units].[All]" dimensionUniqueName="[data6]" displayFolder="" count="0" memberValueDatatype="20" unbalanced="0"/>
    <cacheHierarchy uniqueName="[data6].[Cost per unit]" caption="Cost per unit" attribute="1" defaultMemberUniqueName="[data6].[Cost per unit].[All]" allUniqueName="[data6].[Cost per unit].[All]" dimensionUniqueName="[data6]" displayFolder="" count="0" memberValueDatatype="5" unbalanced="0"/>
    <cacheHierarchy uniqueName="[data6].[Total Cost per Product]" caption="Total Cost per Product" attribute="1" defaultMemberUniqueName="[data6].[Total Cost per Product].[All]" allUniqueName="[data6].[Total Cost per Product].[All]" dimensionUniqueName="[data6]" displayFolder="" count="0" memberValueDatatype="5" unbalanced="0"/>
    <cacheHierarchy uniqueName="[data6].[Profit/Loss]" caption="Profit/Loss" attribute="1" defaultMemberUniqueName="[data6].[Profit/Loss].[All]" allUniqueName="[data6].[Profit/Loss].[All]" dimensionUniqueName="[data6]"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data6" count="0" oneField="1">
      <fieldsUsage count="1">
        <fieldUsage x="1"/>
      </fieldsUsage>
      <extLst>
        <ext xmlns:x15="http://schemas.microsoft.com/office/spreadsheetml/2010/11/main" uri="{B97F6D7D-B522-45F9-BDA1-12C45D357490}">
          <x15:cacheHierarchy aggregatedColumn="8"/>
        </ext>
      </extLst>
    </cacheHierarchy>
    <cacheHierarchy uniqueName="[Measures].[Sum of Total Cost per Product]" caption="Sum of Total Cost per Product" measure="1" displayFolder="" measureGroup="data6" count="0" oneField="1">
      <fieldsUsage count="1">
        <fieldUsage x="2"/>
      </fieldsUsage>
      <extLst>
        <ext xmlns:x15="http://schemas.microsoft.com/office/spreadsheetml/2010/11/main" uri="{B97F6D7D-B522-45F9-BDA1-12C45D357490}">
          <x15:cacheHierarchy aggregatedColumn="11"/>
        </ext>
      </extLst>
    </cacheHierarchy>
    <cacheHierarchy uniqueName="[Measures].[Sum of Profit/Loss]" caption="Sum of Profit/Loss" measure="1" displayFolder="" measureGroup="data6" count="0" oneField="1">
      <fieldsUsage count="1">
        <fieldUsage x="3"/>
      </fieldsUsage>
      <extLst>
        <ext xmlns:x15="http://schemas.microsoft.com/office/spreadsheetml/2010/11/main" uri="{B97F6D7D-B522-45F9-BDA1-12C45D357490}">
          <x15:cacheHierarchy aggregatedColumn="12"/>
        </ext>
      </extLst>
    </cacheHierarchy>
    <cacheHierarchy uniqueName="[Measures].[Count of Sales Person]" caption="Count of Sales Person" measure="1" displayFolder="" measureGroup="data" count="0">
      <extLst>
        <ext xmlns:x15="http://schemas.microsoft.com/office/spreadsheetml/2010/11/main" uri="{B97F6D7D-B522-45F9-BDA1-12C45D357490}">
          <x15:cacheHierarchy aggregatedColumn="0"/>
        </ext>
      </extLst>
    </cacheHierarchy>
    <cacheHierarchy uniqueName="[Measures].[Sum of Units 2]" caption="Sum of Units 2" measure="1" displayFolder="" measureGroup="data6" count="0">
      <extLst>
        <ext xmlns:x15="http://schemas.microsoft.com/office/spreadsheetml/2010/11/main" uri="{B97F6D7D-B522-45F9-BDA1-12C45D357490}">
          <x15:cacheHierarchy aggregatedColumn="9"/>
        </ext>
      </extLst>
    </cacheHierarchy>
    <cacheHierarchy uniqueName="[Measures].[Amount per Unit]" caption="Amount per Unit" measure="1" displayFolder="" measureGroup="data" count="0"/>
    <cacheHierarchy uniqueName="[Measures].[Profit %]" caption="Profit %" measure="1" displayFolder="" measureGroup="data6" count="0"/>
    <cacheHierarchy uniqueName="[Measures].[__XL_Count data]" caption="__XL_Count data" measure="1" displayFolder="" measureGroup="data" count="0" hidden="1"/>
    <cacheHierarchy uniqueName="[Measures].[__XL_Count data6]" caption="__XL_Count data6" measure="1" displayFolder="" measureGroup="data6" count="0" hidden="1"/>
    <cacheHierarchy uniqueName="[Measures].[__No measures defined]" caption="__No measures defined" measure="1" displayFolder="" count="0" hidden="1"/>
  </cacheHierarchies>
  <kpis count="0"/>
  <dimensions count="3">
    <dimension name="data" uniqueName="[data]" caption="data"/>
    <dimension name="data6" uniqueName="[data6]" caption="data6"/>
    <dimension measure="1" name="Measures" uniqueName="[Measures]" caption="Measures"/>
  </dimensions>
  <measureGroups count="2">
    <measureGroup name="data" caption="data"/>
    <measureGroup name="data6" caption="data6"/>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rius Lacatusu" refreshedDate="45957.001709953707" backgroundQuery="1" createdVersion="8" refreshedVersion="8" minRefreshableVersion="3" recordCount="0" supportSubquery="1" supportAdvancedDrill="1" xr:uid="{68493B41-18F7-43F3-B1FB-E19124A60577}">
  <cacheSource type="external" connectionId="1"/>
  <cacheFields count="3">
    <cacheField name="[data6].[Sales Person].[Sales Person]" caption="Sales Person" numFmtId="0" hierarchy="5" level="1">
      <sharedItems count="10">
        <s v="Barr Faughny"/>
        <s v="Brien Boise"/>
        <s v="Carla Molina"/>
        <s v="Ches Bonnell"/>
        <s v="Curtice Advani"/>
        <s v="Gigi Bohling"/>
        <s v="Gunar Cockshoot"/>
        <s v="Husein Augar"/>
        <s v="Oby Sorrel"/>
        <s v="Ram Mahesh"/>
      </sharedItems>
    </cacheField>
    <cacheField name="[Measures].[Sum of Amount 2]" caption="Sum of Amount 2" numFmtId="0" hierarchy="15" level="32767"/>
    <cacheField name="[Measures].[Sum of Units 2]" caption="Sum of Units 2" numFmtId="0" hierarchy="19" level="32767"/>
  </cacheFields>
  <cacheHierarchies count="2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6].[Sales Person]" caption="Sales Person" attribute="1" defaultMemberUniqueName="[data6].[Sales Person].[All]" allUniqueName="[data6].[Sales Person].[All]" dimensionUniqueName="[data6]" displayFolder="" count="2" memberValueDatatype="130" unbalanced="0">
      <fieldsUsage count="2">
        <fieldUsage x="-1"/>
        <fieldUsage x="0"/>
      </fieldsUsage>
    </cacheHierarchy>
    <cacheHierarchy uniqueName="[data6].[Geography]" caption="Geography" attribute="1" defaultMemberUniqueName="[data6].[Geography].[All]" allUniqueName="[data6].[Geography].[All]" dimensionUniqueName="[data6]" displayFolder="" count="0" memberValueDatatype="130" unbalanced="0"/>
    <cacheHierarchy uniqueName="[data6].[Product]" caption="Product" attribute="1" defaultMemberUniqueName="[data6].[Product].[All]" allUniqueName="[data6].[Product].[All]" dimensionUniqueName="[data6]" displayFolder="" count="0" memberValueDatatype="130" unbalanced="0"/>
    <cacheHierarchy uniqueName="[data6].[Amount]" caption="Amount" attribute="1" defaultMemberUniqueName="[data6].[Amount].[All]" allUniqueName="[data6].[Amount].[All]" dimensionUniqueName="[data6]" displayFolder="" count="0" memberValueDatatype="20" unbalanced="0"/>
    <cacheHierarchy uniqueName="[data6].[Units]" caption="Units" attribute="1" defaultMemberUniqueName="[data6].[Units].[All]" allUniqueName="[data6].[Units].[All]" dimensionUniqueName="[data6]" displayFolder="" count="0" memberValueDatatype="20" unbalanced="0"/>
    <cacheHierarchy uniqueName="[data6].[Cost per unit]" caption="Cost per unit" attribute="1" defaultMemberUniqueName="[data6].[Cost per unit].[All]" allUniqueName="[data6].[Cost per unit].[All]" dimensionUniqueName="[data6]" displayFolder="" count="0" memberValueDatatype="5" unbalanced="0"/>
    <cacheHierarchy uniqueName="[data6].[Total Cost per Product]" caption="Total Cost per Product" attribute="1" defaultMemberUniqueName="[data6].[Total Cost per Product].[All]" allUniqueName="[data6].[Total Cost per Product].[All]" dimensionUniqueName="[data6]" displayFolder="" count="0" memberValueDatatype="5" unbalanced="0"/>
    <cacheHierarchy uniqueName="[data6].[Profit/Loss]" caption="Profit/Loss" attribute="1" defaultMemberUniqueName="[data6].[Profit/Loss].[All]" allUniqueName="[data6].[Profit/Loss].[All]" dimensionUniqueName="[data6]"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data6" count="0" oneField="1">
      <fieldsUsage count="1">
        <fieldUsage x="1"/>
      </fieldsUsage>
      <extLst>
        <ext xmlns:x15="http://schemas.microsoft.com/office/spreadsheetml/2010/11/main" uri="{B97F6D7D-B522-45F9-BDA1-12C45D357490}">
          <x15:cacheHierarchy aggregatedColumn="8"/>
        </ext>
      </extLst>
    </cacheHierarchy>
    <cacheHierarchy uniqueName="[Measures].[Sum of Total Cost per Product]" caption="Sum of Total Cost per Product" measure="1" displayFolder="" measureGroup="data6" count="0">
      <extLst>
        <ext xmlns:x15="http://schemas.microsoft.com/office/spreadsheetml/2010/11/main" uri="{B97F6D7D-B522-45F9-BDA1-12C45D357490}">
          <x15:cacheHierarchy aggregatedColumn="11"/>
        </ext>
      </extLst>
    </cacheHierarchy>
    <cacheHierarchy uniqueName="[Measures].[Sum of Profit/Loss]" caption="Sum of Profit/Loss" measure="1" displayFolder="" measureGroup="data6" count="0">
      <extLst>
        <ext xmlns:x15="http://schemas.microsoft.com/office/spreadsheetml/2010/11/main" uri="{B97F6D7D-B522-45F9-BDA1-12C45D357490}">
          <x15:cacheHierarchy aggregatedColumn="12"/>
        </ext>
      </extLst>
    </cacheHierarchy>
    <cacheHierarchy uniqueName="[Measures].[Count of Sales Person]" caption="Count of Sales Person" measure="1" displayFolder="" measureGroup="data" count="0">
      <extLst>
        <ext xmlns:x15="http://schemas.microsoft.com/office/spreadsheetml/2010/11/main" uri="{B97F6D7D-B522-45F9-BDA1-12C45D357490}">
          <x15:cacheHierarchy aggregatedColumn="0"/>
        </ext>
      </extLst>
    </cacheHierarchy>
    <cacheHierarchy uniqueName="[Measures].[Sum of Units 2]" caption="Sum of Units 2" measure="1" displayFolder="" measureGroup="data6" count="0" oneField="1">
      <fieldsUsage count="1">
        <fieldUsage x="2"/>
      </fieldsUsage>
      <extLst>
        <ext xmlns:x15="http://schemas.microsoft.com/office/spreadsheetml/2010/11/main" uri="{B97F6D7D-B522-45F9-BDA1-12C45D357490}">
          <x15:cacheHierarchy aggregatedColumn="9"/>
        </ext>
      </extLst>
    </cacheHierarchy>
    <cacheHierarchy uniqueName="[Measures].[Amount per Unit]" caption="Amount per Unit" measure="1" displayFolder="" measureGroup="data" count="0"/>
    <cacheHierarchy uniqueName="[Measures].[Profit %]" caption="Profit %" measure="1" displayFolder="" measureGroup="data6" count="0"/>
    <cacheHierarchy uniqueName="[Measures].[__XL_Count data]" caption="__XL_Count data" measure="1" displayFolder="" measureGroup="data" count="0" hidden="1"/>
    <cacheHierarchy uniqueName="[Measures].[__XL_Count data6]" caption="__XL_Count data6" measure="1" displayFolder="" measureGroup="data6" count="0" hidden="1"/>
    <cacheHierarchy uniqueName="[Measures].[__No measures defined]" caption="__No measures defined" measure="1" displayFolder="" count="0" hidden="1"/>
  </cacheHierarchies>
  <kpis count="0"/>
  <dimensions count="3">
    <dimension name="data" uniqueName="[data]" caption="data"/>
    <dimension name="data6" uniqueName="[data6]" caption="data6"/>
    <dimension measure="1" name="Measures" uniqueName="[Measures]" caption="Measures"/>
  </dimensions>
  <measureGroups count="2">
    <measureGroup name="data" caption="data"/>
    <measureGroup name="data6" caption="data6"/>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rius Lacatusu" refreshedDate="45957.001710763892" backgroundQuery="1" createdVersion="8" refreshedVersion="8" minRefreshableVersion="3" recordCount="0" supportSubquery="1" supportAdvancedDrill="1" xr:uid="{71F2FC45-03F9-4B44-844A-E2A6BDDB172D}">
  <cacheSource type="external" connectionId="1"/>
  <cacheFields count="5">
    <cacheField name="[data6].[Geography].[Geography]" caption="Geography" numFmtId="0" hierarchy="6" level="1">
      <sharedItems count="6">
        <s v="Australia"/>
        <s v="Canada"/>
        <s v="India"/>
        <s v="New Zealand"/>
        <s v="UK"/>
        <s v="USA"/>
      </sharedItems>
    </cacheField>
    <cacheField name="[Measures].[Sum of Amount 2]" caption="Sum of Amount 2" numFmtId="0" hierarchy="15" level="32767"/>
    <cacheField name="[Measures].[Sum of Total Cost per Product]" caption="Sum of Total Cost per Product" numFmtId="0" hierarchy="16" level="32767"/>
    <cacheField name="[Measures].[Sum of Profit/Loss]" caption="Sum of Profit/Loss" numFmtId="0" hierarchy="17" level="32767"/>
    <cacheField name="[Measures].[Sum of Units 2]" caption="Sum of Units 2" numFmtId="0" hierarchy="19" level="32767"/>
  </cacheFields>
  <cacheHierarchies count="2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6].[Sales Person]" caption="Sales Person" attribute="1" defaultMemberUniqueName="[data6].[Sales Person].[All]" allUniqueName="[data6].[Sales Person].[All]" dimensionUniqueName="[data6]" displayFolder="" count="0" memberValueDatatype="130" unbalanced="0"/>
    <cacheHierarchy uniqueName="[data6].[Geography]" caption="Geography" attribute="1" defaultMemberUniqueName="[data6].[Geography].[All]" allUniqueName="[data6].[Geography].[All]" dimensionUniqueName="[data6]" displayFolder="" count="2" memberValueDatatype="130" unbalanced="0">
      <fieldsUsage count="2">
        <fieldUsage x="-1"/>
        <fieldUsage x="0"/>
      </fieldsUsage>
    </cacheHierarchy>
    <cacheHierarchy uniqueName="[data6].[Product]" caption="Product" attribute="1" defaultMemberUniqueName="[data6].[Product].[All]" allUniqueName="[data6].[Product].[All]" dimensionUniqueName="[data6]" displayFolder="" count="0" memberValueDatatype="130" unbalanced="0"/>
    <cacheHierarchy uniqueName="[data6].[Amount]" caption="Amount" attribute="1" defaultMemberUniqueName="[data6].[Amount].[All]" allUniqueName="[data6].[Amount].[All]" dimensionUniqueName="[data6]" displayFolder="" count="0" memberValueDatatype="20" unbalanced="0"/>
    <cacheHierarchy uniqueName="[data6].[Units]" caption="Units" attribute="1" defaultMemberUniqueName="[data6].[Units].[All]" allUniqueName="[data6].[Units].[All]" dimensionUniqueName="[data6]" displayFolder="" count="0" memberValueDatatype="20" unbalanced="0"/>
    <cacheHierarchy uniqueName="[data6].[Cost per unit]" caption="Cost per unit" attribute="1" defaultMemberUniqueName="[data6].[Cost per unit].[All]" allUniqueName="[data6].[Cost per unit].[All]" dimensionUniqueName="[data6]" displayFolder="" count="0" memberValueDatatype="5" unbalanced="0"/>
    <cacheHierarchy uniqueName="[data6].[Total Cost per Product]" caption="Total Cost per Product" attribute="1" defaultMemberUniqueName="[data6].[Total Cost per Product].[All]" allUniqueName="[data6].[Total Cost per Product].[All]" dimensionUniqueName="[data6]" displayFolder="" count="0" memberValueDatatype="5" unbalanced="0"/>
    <cacheHierarchy uniqueName="[data6].[Profit/Loss]" caption="Profit/Loss" attribute="1" defaultMemberUniqueName="[data6].[Profit/Loss].[All]" allUniqueName="[data6].[Profit/Loss].[All]" dimensionUniqueName="[data6]"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data6" count="0" oneField="1">
      <fieldsUsage count="1">
        <fieldUsage x="1"/>
      </fieldsUsage>
      <extLst>
        <ext xmlns:x15="http://schemas.microsoft.com/office/spreadsheetml/2010/11/main" uri="{B97F6D7D-B522-45F9-BDA1-12C45D357490}">
          <x15:cacheHierarchy aggregatedColumn="8"/>
        </ext>
      </extLst>
    </cacheHierarchy>
    <cacheHierarchy uniqueName="[Measures].[Sum of Total Cost per Product]" caption="Sum of Total Cost per Product" measure="1" displayFolder="" measureGroup="data6" count="0" oneField="1">
      <fieldsUsage count="1">
        <fieldUsage x="2"/>
      </fieldsUsage>
      <extLst>
        <ext xmlns:x15="http://schemas.microsoft.com/office/spreadsheetml/2010/11/main" uri="{B97F6D7D-B522-45F9-BDA1-12C45D357490}">
          <x15:cacheHierarchy aggregatedColumn="11"/>
        </ext>
      </extLst>
    </cacheHierarchy>
    <cacheHierarchy uniqueName="[Measures].[Sum of Profit/Loss]" caption="Sum of Profit/Loss" measure="1" displayFolder="" measureGroup="data6" count="0" oneField="1">
      <fieldsUsage count="1">
        <fieldUsage x="3"/>
      </fieldsUsage>
      <extLst>
        <ext xmlns:x15="http://schemas.microsoft.com/office/spreadsheetml/2010/11/main" uri="{B97F6D7D-B522-45F9-BDA1-12C45D357490}">
          <x15:cacheHierarchy aggregatedColumn="12"/>
        </ext>
      </extLst>
    </cacheHierarchy>
    <cacheHierarchy uniqueName="[Measures].[Count of Sales Person]" caption="Count of Sales Person" measure="1" displayFolder="" measureGroup="data" count="0">
      <extLst>
        <ext xmlns:x15="http://schemas.microsoft.com/office/spreadsheetml/2010/11/main" uri="{B97F6D7D-B522-45F9-BDA1-12C45D357490}">
          <x15:cacheHierarchy aggregatedColumn="0"/>
        </ext>
      </extLst>
    </cacheHierarchy>
    <cacheHierarchy uniqueName="[Measures].[Sum of Units 2]" caption="Sum of Units 2" measure="1" displayFolder="" measureGroup="data6" count="0" oneField="1">
      <fieldsUsage count="1">
        <fieldUsage x="4"/>
      </fieldsUsage>
      <extLst>
        <ext xmlns:x15="http://schemas.microsoft.com/office/spreadsheetml/2010/11/main" uri="{B97F6D7D-B522-45F9-BDA1-12C45D357490}">
          <x15:cacheHierarchy aggregatedColumn="9"/>
        </ext>
      </extLst>
    </cacheHierarchy>
    <cacheHierarchy uniqueName="[Measures].[Amount per Unit]" caption="Amount per Unit" measure="1" displayFolder="" measureGroup="data" count="0"/>
    <cacheHierarchy uniqueName="[Measures].[Profit %]" caption="Profit %" measure="1" displayFolder="" measureGroup="data6" count="0"/>
    <cacheHierarchy uniqueName="[Measures].[__XL_Count data]" caption="__XL_Count data" measure="1" displayFolder="" measureGroup="data" count="0" hidden="1"/>
    <cacheHierarchy uniqueName="[Measures].[__XL_Count data6]" caption="__XL_Count data6" measure="1" displayFolder="" measureGroup="data6" count="0" hidden="1"/>
    <cacheHierarchy uniqueName="[Measures].[__No measures defined]" caption="__No measures defined" measure="1" displayFolder="" count="0" hidden="1"/>
  </cacheHierarchies>
  <kpis count="0"/>
  <dimensions count="3">
    <dimension name="data" uniqueName="[data]" caption="data"/>
    <dimension name="data6" uniqueName="[data6]" caption="data6"/>
    <dimension measure="1" name="Measures" uniqueName="[Measures]" caption="Measures"/>
  </dimensions>
  <measureGroups count="2">
    <measureGroup name="data" caption="data"/>
    <measureGroup name="data6" caption="data6"/>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rius Lacatusu" refreshedDate="45957.003664467593" backgroundQuery="1" createdVersion="8" refreshedVersion="8" minRefreshableVersion="3" recordCount="0" supportSubquery="1" supportAdvancedDrill="1" xr:uid="{4D94B2ED-2CEB-4A90-A7EC-1C71EEE5762C}">
  <cacheSource type="external" connectionId="1"/>
  <cacheFields count="5">
    <cacheField name="[data6].[Product].[Product]" caption="Product" numFmtId="0" hierarchy="7"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2]" caption="Sum of Amount 2" numFmtId="0" hierarchy="15" level="32767"/>
    <cacheField name="[Measures].[Sum of Units 2]" caption="Sum of Units 2" numFmtId="0" hierarchy="19" level="32767"/>
    <cacheField name="[Measures].[Sum of Profit/Loss]" caption="Sum of Profit/Loss" numFmtId="0" hierarchy="17" level="32767"/>
    <cacheField name="[data6].[Geography].[Geography]" caption="Geography" numFmtId="0" hierarchy="6" level="1">
      <sharedItems containsSemiMixedTypes="0" containsNonDate="0" containsString="0"/>
    </cacheField>
  </cacheFields>
  <cacheHierarchies count="25">
    <cacheHierarchy uniqueName="[data].[Sales Person]" caption="Sales Person" attribute="1" defaultMemberUniqueName="[data].[Sales Person].[All]" allUniqueName="[data].[Sales Person].[All]" dimensionUniqueName="[data]" displayFolder="" count="2"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2" memberValueDatatype="130" unbalanced="0"/>
    <cacheHierarchy uniqueName="[data].[Amount]" caption="Amount" attribute="1" defaultMemberUniqueName="[data].[Amount].[All]" allUniqueName="[data].[Amount].[All]" dimensionUniqueName="[data]" displayFolder="" count="2" memberValueDatatype="20" unbalanced="0"/>
    <cacheHierarchy uniqueName="[data].[Units]" caption="Units" attribute="1" defaultMemberUniqueName="[data].[Units].[All]" allUniqueName="[data].[Units].[All]" dimensionUniqueName="[data]" displayFolder="" count="2" memberValueDatatype="20" unbalanced="0"/>
    <cacheHierarchy uniqueName="[data6].[Sales Person]" caption="Sales Person" attribute="1" defaultMemberUniqueName="[data6].[Sales Person].[All]" allUniqueName="[data6].[Sales Person].[All]" dimensionUniqueName="[data6]" displayFolder="" count="2" memberValueDatatype="130" unbalanced="0"/>
    <cacheHierarchy uniqueName="[data6].[Geography]" caption="Geography" attribute="1" defaultMemberUniqueName="[data6].[Geography].[All]" allUniqueName="[data6].[Geography].[All]" dimensionUniqueName="[data6]" displayFolder="" count="2" memberValueDatatype="130" unbalanced="0">
      <fieldsUsage count="2">
        <fieldUsage x="-1"/>
        <fieldUsage x="4"/>
      </fieldsUsage>
    </cacheHierarchy>
    <cacheHierarchy uniqueName="[data6].[Product]" caption="Product" attribute="1" defaultMemberUniqueName="[data6].[Product].[All]" allUniqueName="[data6].[Product].[All]" dimensionUniqueName="[data6]" displayFolder="" count="2" memberValueDatatype="130" unbalanced="0">
      <fieldsUsage count="2">
        <fieldUsage x="-1"/>
        <fieldUsage x="0"/>
      </fieldsUsage>
    </cacheHierarchy>
    <cacheHierarchy uniqueName="[data6].[Amount]" caption="Amount" attribute="1" defaultMemberUniqueName="[data6].[Amount].[All]" allUniqueName="[data6].[Amount].[All]" dimensionUniqueName="[data6]" displayFolder="" count="2" memberValueDatatype="20" unbalanced="0"/>
    <cacheHierarchy uniqueName="[data6].[Units]" caption="Units" attribute="1" defaultMemberUniqueName="[data6].[Units].[All]" allUniqueName="[data6].[Units].[All]" dimensionUniqueName="[data6]" displayFolder="" count="2" memberValueDatatype="20" unbalanced="0"/>
    <cacheHierarchy uniqueName="[data6].[Cost per unit]" caption="Cost per unit" attribute="1" defaultMemberUniqueName="[data6].[Cost per unit].[All]" allUniqueName="[data6].[Cost per unit].[All]" dimensionUniqueName="[data6]" displayFolder="" count="2" memberValueDatatype="5" unbalanced="0"/>
    <cacheHierarchy uniqueName="[data6].[Total Cost per Product]" caption="Total Cost per Product" attribute="1" defaultMemberUniqueName="[data6].[Total Cost per Product].[All]" allUniqueName="[data6].[Total Cost per Product].[All]" dimensionUniqueName="[data6]" displayFolder="" count="2" memberValueDatatype="5" unbalanced="0"/>
    <cacheHierarchy uniqueName="[data6].[Profit/Loss]" caption="Profit/Loss" attribute="1" defaultMemberUniqueName="[data6].[Profit/Loss].[All]" allUniqueName="[data6].[Profit/Loss].[All]" dimensionUniqueName="[data6]" displayFolder="" count="2"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data6" count="0" oneField="1">
      <fieldsUsage count="1">
        <fieldUsage x="1"/>
      </fieldsUsage>
      <extLst>
        <ext xmlns:x15="http://schemas.microsoft.com/office/spreadsheetml/2010/11/main" uri="{B97F6D7D-B522-45F9-BDA1-12C45D357490}">
          <x15:cacheHierarchy aggregatedColumn="8"/>
        </ext>
      </extLst>
    </cacheHierarchy>
    <cacheHierarchy uniqueName="[Measures].[Sum of Total Cost per Product]" caption="Sum of Total Cost per Product" measure="1" displayFolder="" measureGroup="data6" count="0">
      <extLst>
        <ext xmlns:x15="http://schemas.microsoft.com/office/spreadsheetml/2010/11/main" uri="{B97F6D7D-B522-45F9-BDA1-12C45D357490}">
          <x15:cacheHierarchy aggregatedColumn="11"/>
        </ext>
      </extLst>
    </cacheHierarchy>
    <cacheHierarchy uniqueName="[Measures].[Sum of Profit/Loss]" caption="Sum of Profit/Loss" measure="1" displayFolder="" measureGroup="data6" count="0" oneField="1">
      <fieldsUsage count="1">
        <fieldUsage x="3"/>
      </fieldsUsage>
      <extLst>
        <ext xmlns:x15="http://schemas.microsoft.com/office/spreadsheetml/2010/11/main" uri="{B97F6D7D-B522-45F9-BDA1-12C45D357490}">
          <x15:cacheHierarchy aggregatedColumn="12"/>
        </ext>
      </extLst>
    </cacheHierarchy>
    <cacheHierarchy uniqueName="[Measures].[Count of Sales Person]" caption="Count of Sales Person" measure="1" displayFolder="" measureGroup="data" count="0">
      <extLst>
        <ext xmlns:x15="http://schemas.microsoft.com/office/spreadsheetml/2010/11/main" uri="{B97F6D7D-B522-45F9-BDA1-12C45D357490}">
          <x15:cacheHierarchy aggregatedColumn="0"/>
        </ext>
      </extLst>
    </cacheHierarchy>
    <cacheHierarchy uniqueName="[Measures].[Sum of Units 2]" caption="Sum of Units 2" measure="1" displayFolder="" measureGroup="data6" count="0" oneField="1">
      <fieldsUsage count="1">
        <fieldUsage x="2"/>
      </fieldsUsage>
      <extLst>
        <ext xmlns:x15="http://schemas.microsoft.com/office/spreadsheetml/2010/11/main" uri="{B97F6D7D-B522-45F9-BDA1-12C45D357490}">
          <x15:cacheHierarchy aggregatedColumn="9"/>
        </ext>
      </extLst>
    </cacheHierarchy>
    <cacheHierarchy uniqueName="[Measures].[Amount per Unit]" caption="Amount per Unit" measure="1" displayFolder="" measureGroup="data" count="0"/>
    <cacheHierarchy uniqueName="[Measures].[Profit %]" caption="Profit %" measure="1" displayFolder="" measureGroup="data6" count="0"/>
    <cacheHierarchy uniqueName="[Measures].[__XL_Count data]" caption="__XL_Count data" measure="1" displayFolder="" measureGroup="data" count="0" hidden="1"/>
    <cacheHierarchy uniqueName="[Measures].[__XL_Count data6]" caption="__XL_Count data6" measure="1" displayFolder="" measureGroup="data6" count="0" hidden="1"/>
    <cacheHierarchy uniqueName="[Measures].[__No measures defined]" caption="__No measures defined" measure="1" displayFolder="" count="0" hidden="1"/>
  </cacheHierarchies>
  <kpis count="0"/>
  <dimensions count="3">
    <dimension name="data" uniqueName="[data]" caption="data"/>
    <dimension name="data6" uniqueName="[data6]" caption="data6"/>
    <dimension measure="1" name="Measures" uniqueName="[Measures]" caption="Measures"/>
  </dimensions>
  <measureGroups count="2">
    <measureGroup name="data" caption="data"/>
    <measureGroup name="data6" caption="data6"/>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rius Lacatusu" refreshedDate="45957.001710416669" backgroundQuery="1" createdVersion="3" refreshedVersion="8" minRefreshableVersion="3" recordCount="0" supportSubquery="1" supportAdvancedDrill="1" xr:uid="{7AA2E722-9609-48A8-9918-AC4699B3737F}">
  <cacheSource type="external" connectionId="1">
    <extLst>
      <ext xmlns:x14="http://schemas.microsoft.com/office/spreadsheetml/2009/9/main" uri="{F057638F-6D5F-4e77-A914-E7F072B9BCA8}">
        <x14:sourceConnection name="ThisWorkbookDataModel"/>
      </ext>
    </extLst>
  </cacheSource>
  <cacheFields count="0"/>
  <cacheHierarchies count="2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6].[Sales Person]" caption="Sales Person" attribute="1" defaultMemberUniqueName="[data6].[Sales Person].[All]" allUniqueName="[data6].[Sales Person].[All]" dimensionUniqueName="[data6]" displayFolder="" count="0" memberValueDatatype="130" unbalanced="0"/>
    <cacheHierarchy uniqueName="[data6].[Geography]" caption="Geography" attribute="1" defaultMemberUniqueName="[data6].[Geography].[All]" allUniqueName="[data6].[Geography].[All]" dimensionUniqueName="[data6]" displayFolder="" count="2" memberValueDatatype="130" unbalanced="0"/>
    <cacheHierarchy uniqueName="[data6].[Product]" caption="Product" attribute="1" defaultMemberUniqueName="[data6].[Product].[All]" allUniqueName="[data6].[Product].[All]" dimensionUniqueName="[data6]" displayFolder="" count="0" memberValueDatatype="130" unbalanced="0"/>
    <cacheHierarchy uniqueName="[data6].[Amount]" caption="Amount" attribute="1" defaultMemberUniqueName="[data6].[Amount].[All]" allUniqueName="[data6].[Amount].[All]" dimensionUniqueName="[data6]" displayFolder="" count="0" memberValueDatatype="20" unbalanced="0"/>
    <cacheHierarchy uniqueName="[data6].[Units]" caption="Units" attribute="1" defaultMemberUniqueName="[data6].[Units].[All]" allUniqueName="[data6].[Units].[All]" dimensionUniqueName="[data6]" displayFolder="" count="0" memberValueDatatype="20" unbalanced="0"/>
    <cacheHierarchy uniqueName="[data6].[Cost per unit]" caption="Cost per unit" attribute="1" defaultMemberUniqueName="[data6].[Cost per unit].[All]" allUniqueName="[data6].[Cost per unit].[All]" dimensionUniqueName="[data6]" displayFolder="" count="0" memberValueDatatype="5" unbalanced="0"/>
    <cacheHierarchy uniqueName="[data6].[Total Cost per Product]" caption="Total Cost per Product" attribute="1" defaultMemberUniqueName="[data6].[Total Cost per Product].[All]" allUniqueName="[data6].[Total Cost per Product].[All]" dimensionUniqueName="[data6]" displayFolder="" count="0" memberValueDatatype="5" unbalanced="0"/>
    <cacheHierarchy uniqueName="[data6].[Profit/Loss]" caption="Profit/Loss" attribute="1" defaultMemberUniqueName="[data6].[Profit/Loss].[All]" allUniqueName="[data6].[Profit/Loss].[All]" dimensionUniqueName="[data6]"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data6" count="0">
      <extLst>
        <ext xmlns:x15="http://schemas.microsoft.com/office/spreadsheetml/2010/11/main" uri="{B97F6D7D-B522-45F9-BDA1-12C45D357490}">
          <x15:cacheHierarchy aggregatedColumn="8"/>
        </ext>
      </extLst>
    </cacheHierarchy>
    <cacheHierarchy uniqueName="[Measures].[Sum of Total Cost per Product]" caption="Sum of Total Cost per Product" measure="1" displayFolder="" measureGroup="data6" count="0">
      <extLst>
        <ext xmlns:x15="http://schemas.microsoft.com/office/spreadsheetml/2010/11/main" uri="{B97F6D7D-B522-45F9-BDA1-12C45D357490}">
          <x15:cacheHierarchy aggregatedColumn="11"/>
        </ext>
      </extLst>
    </cacheHierarchy>
    <cacheHierarchy uniqueName="[Measures].[Sum of Profit/Loss]" caption="Sum of Profit/Loss" measure="1" displayFolder="" measureGroup="data6" count="0">
      <extLst>
        <ext xmlns:x15="http://schemas.microsoft.com/office/spreadsheetml/2010/11/main" uri="{B97F6D7D-B522-45F9-BDA1-12C45D357490}">
          <x15:cacheHierarchy aggregatedColumn="12"/>
        </ext>
      </extLst>
    </cacheHierarchy>
    <cacheHierarchy uniqueName="[Measures].[Count of Sales Person]" caption="Count of Sales Person" measure="1" displayFolder="" measureGroup="data" count="0">
      <extLst>
        <ext xmlns:x15="http://schemas.microsoft.com/office/spreadsheetml/2010/11/main" uri="{B97F6D7D-B522-45F9-BDA1-12C45D357490}">
          <x15:cacheHierarchy aggregatedColumn="0"/>
        </ext>
      </extLst>
    </cacheHierarchy>
    <cacheHierarchy uniqueName="[Measures].[Sum of Units 2]" caption="Sum of Units 2" measure="1" displayFolder="" measureGroup="data6" count="0">
      <extLst>
        <ext xmlns:x15="http://schemas.microsoft.com/office/spreadsheetml/2010/11/main" uri="{B97F6D7D-B522-45F9-BDA1-12C45D357490}">
          <x15:cacheHierarchy aggregatedColumn="9"/>
        </ext>
      </extLst>
    </cacheHierarchy>
    <cacheHierarchy uniqueName="[Measures].[Amount per Unit]" caption="Amount per Unit" measure="1" displayFolder="" measureGroup="data" count="0"/>
    <cacheHierarchy uniqueName="[Measures].[__XL_Count data]" caption="__XL_Count data" measure="1" displayFolder="" measureGroup="data" count="0" hidden="1"/>
    <cacheHierarchy uniqueName="[Measures].[__XL_Count data6]" caption="__XL_Count data6" measure="1" displayFolder="" measureGroup="data6"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70359174"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rius Lacatusu" refreshedDate="45957.003610532411" backgroundQuery="1" createdVersion="3" refreshedVersion="8" minRefreshableVersion="3" recordCount="0" supportSubquery="1" supportAdvancedDrill="1" xr:uid="{2BCDAD4E-E368-4F84-A622-B1F835188BCC}">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6].[Sales Person]" caption="Sales Person" attribute="1" defaultMemberUniqueName="[data6].[Sales Person].[All]" allUniqueName="[data6].[Sales Person].[All]" dimensionUniqueName="[data6]" displayFolder="" count="0" memberValueDatatype="130" unbalanced="0"/>
    <cacheHierarchy uniqueName="[data6].[Geography]" caption="Geography" attribute="1" defaultMemberUniqueName="[data6].[Geography].[All]" allUniqueName="[data6].[Geography].[All]" dimensionUniqueName="[data6]" displayFolder="" count="2" memberValueDatatype="130" unbalanced="0"/>
    <cacheHierarchy uniqueName="[data6].[Product]" caption="Product" attribute="1" defaultMemberUniqueName="[data6].[Product].[All]" allUniqueName="[data6].[Product].[All]" dimensionUniqueName="[data6]" displayFolder="" count="0" memberValueDatatype="130" unbalanced="0"/>
    <cacheHierarchy uniqueName="[data6].[Amount]" caption="Amount" attribute="1" defaultMemberUniqueName="[data6].[Amount].[All]" allUniqueName="[data6].[Amount].[All]" dimensionUniqueName="[data6]" displayFolder="" count="0" memberValueDatatype="20" unbalanced="0"/>
    <cacheHierarchy uniqueName="[data6].[Units]" caption="Units" attribute="1" defaultMemberUniqueName="[data6].[Units].[All]" allUniqueName="[data6].[Units].[All]" dimensionUniqueName="[data6]" displayFolder="" count="0" memberValueDatatype="20" unbalanced="0"/>
    <cacheHierarchy uniqueName="[data6].[Cost per unit]" caption="Cost per unit" attribute="1" defaultMemberUniqueName="[data6].[Cost per unit].[All]" allUniqueName="[data6].[Cost per unit].[All]" dimensionUniqueName="[data6]" displayFolder="" count="0" memberValueDatatype="5" unbalanced="0"/>
    <cacheHierarchy uniqueName="[data6].[Total Cost per Product]" caption="Total Cost per Product" attribute="1" defaultMemberUniqueName="[data6].[Total Cost per Product].[All]" allUniqueName="[data6].[Total Cost per Product].[All]" dimensionUniqueName="[data6]" displayFolder="" count="0" memberValueDatatype="5" unbalanced="0"/>
    <cacheHierarchy uniqueName="[data6].[Profit/Loss]" caption="Profit/Loss" attribute="1" defaultMemberUniqueName="[data6].[Profit/Loss].[All]" allUniqueName="[data6].[Profit/Loss].[All]" dimensionUniqueName="[data6]"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data6" count="0">
      <extLst>
        <ext xmlns:x15="http://schemas.microsoft.com/office/spreadsheetml/2010/11/main" uri="{B97F6D7D-B522-45F9-BDA1-12C45D357490}">
          <x15:cacheHierarchy aggregatedColumn="8"/>
        </ext>
      </extLst>
    </cacheHierarchy>
    <cacheHierarchy uniqueName="[Measures].[Sum of Total Cost per Product]" caption="Sum of Total Cost per Product" measure="1" displayFolder="" measureGroup="data6" count="0">
      <extLst>
        <ext xmlns:x15="http://schemas.microsoft.com/office/spreadsheetml/2010/11/main" uri="{B97F6D7D-B522-45F9-BDA1-12C45D357490}">
          <x15:cacheHierarchy aggregatedColumn="11"/>
        </ext>
      </extLst>
    </cacheHierarchy>
    <cacheHierarchy uniqueName="[Measures].[Sum of Profit/Loss]" caption="Sum of Profit/Loss" measure="1" displayFolder="" measureGroup="data6" count="0">
      <extLst>
        <ext xmlns:x15="http://schemas.microsoft.com/office/spreadsheetml/2010/11/main" uri="{B97F6D7D-B522-45F9-BDA1-12C45D357490}">
          <x15:cacheHierarchy aggregatedColumn="12"/>
        </ext>
      </extLst>
    </cacheHierarchy>
    <cacheHierarchy uniqueName="[Measures].[Count of Sales Person]" caption="Count of Sales Person" measure="1" displayFolder="" measureGroup="data" count="0">
      <extLst>
        <ext xmlns:x15="http://schemas.microsoft.com/office/spreadsheetml/2010/11/main" uri="{B97F6D7D-B522-45F9-BDA1-12C45D357490}">
          <x15:cacheHierarchy aggregatedColumn="0"/>
        </ext>
      </extLst>
    </cacheHierarchy>
    <cacheHierarchy uniqueName="[Measures].[Sum of Units 2]" caption="Sum of Units 2" measure="1" displayFolder="" measureGroup="data6" count="0">
      <extLst>
        <ext xmlns:x15="http://schemas.microsoft.com/office/spreadsheetml/2010/11/main" uri="{B97F6D7D-B522-45F9-BDA1-12C45D357490}">
          <x15:cacheHierarchy aggregatedColumn="9"/>
        </ext>
      </extLst>
    </cacheHierarchy>
    <cacheHierarchy uniqueName="[Measures].[Amount per Unit]" caption="Amount per Unit" measure="1" displayFolder="" measureGroup="data" count="0"/>
    <cacheHierarchy uniqueName="[Measures].[Profit %]" caption="Profit %" measure="1" displayFolder="" measureGroup="data6" count="0"/>
    <cacheHierarchy uniqueName="[Measures].[__XL_Count data]" caption="__XL_Count data" measure="1" displayFolder="" measureGroup="data" count="0" hidden="1"/>
    <cacheHierarchy uniqueName="[Measures].[__XL_Count data6]" caption="__XL_Count data6" measure="1" displayFolder="" measureGroup="data6"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965155354"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x v="0"/>
    <x v="0"/>
  </r>
  <r>
    <x v="0"/>
    <x v="1"/>
    <x v="1"/>
    <x v="1"/>
    <x v="1"/>
  </r>
  <r>
    <x v="1"/>
    <x v="1"/>
    <x v="2"/>
    <x v="2"/>
    <x v="2"/>
  </r>
  <r>
    <x v="0"/>
    <x v="2"/>
    <x v="3"/>
    <x v="3"/>
    <x v="3"/>
  </r>
  <r>
    <x v="2"/>
    <x v="3"/>
    <x v="4"/>
    <x v="4"/>
    <x v="4"/>
  </r>
  <r>
    <x v="3"/>
    <x v="2"/>
    <x v="5"/>
    <x v="5"/>
    <x v="5"/>
  </r>
  <r>
    <x v="4"/>
    <x v="4"/>
    <x v="6"/>
    <x v="6"/>
    <x v="6"/>
  </r>
  <r>
    <x v="1"/>
    <x v="0"/>
    <x v="7"/>
    <x v="7"/>
    <x v="7"/>
  </r>
  <r>
    <x v="4"/>
    <x v="0"/>
    <x v="0"/>
    <x v="8"/>
    <x v="8"/>
  </r>
  <r>
    <x v="5"/>
    <x v="0"/>
    <x v="8"/>
    <x v="9"/>
    <x v="9"/>
  </r>
  <r>
    <x v="5"/>
    <x v="0"/>
    <x v="5"/>
    <x v="10"/>
    <x v="10"/>
  </r>
  <r>
    <x v="6"/>
    <x v="5"/>
    <x v="9"/>
    <x v="11"/>
    <x v="11"/>
  </r>
  <r>
    <x v="7"/>
    <x v="0"/>
    <x v="10"/>
    <x v="12"/>
    <x v="12"/>
  </r>
  <r>
    <x v="4"/>
    <x v="4"/>
    <x v="11"/>
    <x v="13"/>
    <x v="3"/>
  </r>
  <r>
    <x v="6"/>
    <x v="4"/>
    <x v="12"/>
    <x v="14"/>
    <x v="13"/>
  </r>
  <r>
    <x v="3"/>
    <x v="0"/>
    <x v="4"/>
    <x v="15"/>
    <x v="14"/>
  </r>
  <r>
    <x v="8"/>
    <x v="4"/>
    <x v="3"/>
    <x v="16"/>
    <x v="4"/>
  </r>
  <r>
    <x v="8"/>
    <x v="3"/>
    <x v="6"/>
    <x v="17"/>
    <x v="15"/>
  </r>
  <r>
    <x v="5"/>
    <x v="0"/>
    <x v="6"/>
    <x v="18"/>
    <x v="16"/>
  </r>
  <r>
    <x v="1"/>
    <x v="5"/>
    <x v="4"/>
    <x v="19"/>
    <x v="17"/>
  </r>
  <r>
    <x v="4"/>
    <x v="3"/>
    <x v="1"/>
    <x v="20"/>
    <x v="18"/>
  </r>
  <r>
    <x v="9"/>
    <x v="0"/>
    <x v="0"/>
    <x v="21"/>
    <x v="19"/>
  </r>
  <r>
    <x v="1"/>
    <x v="0"/>
    <x v="9"/>
    <x v="22"/>
    <x v="20"/>
  </r>
  <r>
    <x v="3"/>
    <x v="4"/>
    <x v="13"/>
    <x v="23"/>
    <x v="21"/>
  </r>
  <r>
    <x v="8"/>
    <x v="3"/>
    <x v="14"/>
    <x v="24"/>
    <x v="22"/>
  </r>
  <r>
    <x v="3"/>
    <x v="2"/>
    <x v="4"/>
    <x v="25"/>
    <x v="23"/>
  </r>
  <r>
    <x v="6"/>
    <x v="1"/>
    <x v="15"/>
    <x v="26"/>
    <x v="24"/>
  </r>
  <r>
    <x v="9"/>
    <x v="5"/>
    <x v="16"/>
    <x v="27"/>
    <x v="25"/>
  </r>
  <r>
    <x v="0"/>
    <x v="4"/>
    <x v="17"/>
    <x v="28"/>
    <x v="8"/>
  </r>
  <r>
    <x v="1"/>
    <x v="1"/>
    <x v="1"/>
    <x v="29"/>
    <x v="26"/>
  </r>
  <r>
    <x v="6"/>
    <x v="0"/>
    <x v="12"/>
    <x v="30"/>
    <x v="27"/>
  </r>
  <r>
    <x v="4"/>
    <x v="0"/>
    <x v="13"/>
    <x v="31"/>
    <x v="28"/>
  </r>
  <r>
    <x v="1"/>
    <x v="1"/>
    <x v="18"/>
    <x v="32"/>
    <x v="14"/>
  </r>
  <r>
    <x v="7"/>
    <x v="1"/>
    <x v="16"/>
    <x v="33"/>
    <x v="29"/>
  </r>
  <r>
    <x v="5"/>
    <x v="1"/>
    <x v="4"/>
    <x v="34"/>
    <x v="30"/>
  </r>
  <r>
    <x v="1"/>
    <x v="2"/>
    <x v="3"/>
    <x v="35"/>
    <x v="31"/>
  </r>
  <r>
    <x v="4"/>
    <x v="3"/>
    <x v="7"/>
    <x v="36"/>
    <x v="32"/>
  </r>
  <r>
    <x v="9"/>
    <x v="1"/>
    <x v="5"/>
    <x v="37"/>
    <x v="33"/>
  </r>
  <r>
    <x v="6"/>
    <x v="1"/>
    <x v="11"/>
    <x v="37"/>
    <x v="0"/>
  </r>
  <r>
    <x v="7"/>
    <x v="4"/>
    <x v="14"/>
    <x v="38"/>
    <x v="17"/>
  </r>
  <r>
    <x v="3"/>
    <x v="4"/>
    <x v="19"/>
    <x v="38"/>
    <x v="8"/>
  </r>
  <r>
    <x v="4"/>
    <x v="3"/>
    <x v="20"/>
    <x v="39"/>
    <x v="34"/>
  </r>
  <r>
    <x v="4"/>
    <x v="1"/>
    <x v="19"/>
    <x v="40"/>
    <x v="12"/>
  </r>
  <r>
    <x v="0"/>
    <x v="5"/>
    <x v="17"/>
    <x v="41"/>
    <x v="35"/>
  </r>
  <r>
    <x v="5"/>
    <x v="2"/>
    <x v="2"/>
    <x v="42"/>
    <x v="36"/>
  </r>
  <r>
    <x v="7"/>
    <x v="5"/>
    <x v="20"/>
    <x v="43"/>
    <x v="19"/>
  </r>
  <r>
    <x v="9"/>
    <x v="4"/>
    <x v="2"/>
    <x v="44"/>
    <x v="37"/>
  </r>
  <r>
    <x v="0"/>
    <x v="1"/>
    <x v="3"/>
    <x v="45"/>
    <x v="3"/>
  </r>
  <r>
    <x v="1"/>
    <x v="4"/>
    <x v="1"/>
    <x v="46"/>
    <x v="38"/>
  </r>
  <r>
    <x v="9"/>
    <x v="1"/>
    <x v="21"/>
    <x v="47"/>
    <x v="39"/>
  </r>
  <r>
    <x v="0"/>
    <x v="5"/>
    <x v="8"/>
    <x v="48"/>
    <x v="40"/>
  </r>
  <r>
    <x v="8"/>
    <x v="3"/>
    <x v="9"/>
    <x v="49"/>
    <x v="41"/>
  </r>
  <r>
    <x v="0"/>
    <x v="1"/>
    <x v="7"/>
    <x v="50"/>
    <x v="8"/>
  </r>
  <r>
    <x v="0"/>
    <x v="3"/>
    <x v="12"/>
    <x v="51"/>
    <x v="32"/>
  </r>
  <r>
    <x v="2"/>
    <x v="5"/>
    <x v="10"/>
    <x v="52"/>
    <x v="42"/>
  </r>
  <r>
    <x v="3"/>
    <x v="2"/>
    <x v="12"/>
    <x v="53"/>
    <x v="43"/>
  </r>
  <r>
    <x v="1"/>
    <x v="1"/>
    <x v="20"/>
    <x v="54"/>
    <x v="15"/>
  </r>
  <r>
    <x v="7"/>
    <x v="4"/>
    <x v="16"/>
    <x v="55"/>
    <x v="44"/>
  </r>
  <r>
    <x v="6"/>
    <x v="2"/>
    <x v="9"/>
    <x v="56"/>
    <x v="45"/>
  </r>
  <r>
    <x v="3"/>
    <x v="1"/>
    <x v="16"/>
    <x v="57"/>
    <x v="46"/>
  </r>
  <r>
    <x v="7"/>
    <x v="1"/>
    <x v="5"/>
    <x v="58"/>
    <x v="47"/>
  </r>
  <r>
    <x v="8"/>
    <x v="2"/>
    <x v="5"/>
    <x v="59"/>
    <x v="48"/>
  </r>
  <r>
    <x v="2"/>
    <x v="0"/>
    <x v="5"/>
    <x v="60"/>
    <x v="25"/>
  </r>
  <r>
    <x v="9"/>
    <x v="2"/>
    <x v="3"/>
    <x v="60"/>
    <x v="39"/>
  </r>
  <r>
    <x v="6"/>
    <x v="4"/>
    <x v="21"/>
    <x v="61"/>
    <x v="49"/>
  </r>
  <r>
    <x v="4"/>
    <x v="5"/>
    <x v="2"/>
    <x v="62"/>
    <x v="41"/>
  </r>
  <r>
    <x v="6"/>
    <x v="4"/>
    <x v="9"/>
    <x v="63"/>
    <x v="40"/>
  </r>
  <r>
    <x v="8"/>
    <x v="5"/>
    <x v="20"/>
    <x v="64"/>
    <x v="50"/>
  </r>
  <r>
    <x v="5"/>
    <x v="4"/>
    <x v="15"/>
    <x v="65"/>
    <x v="51"/>
  </r>
  <r>
    <x v="6"/>
    <x v="4"/>
    <x v="4"/>
    <x v="66"/>
    <x v="46"/>
  </r>
  <r>
    <x v="3"/>
    <x v="3"/>
    <x v="7"/>
    <x v="67"/>
    <x v="4"/>
  </r>
  <r>
    <x v="0"/>
    <x v="0"/>
    <x v="18"/>
    <x v="68"/>
    <x v="52"/>
  </r>
  <r>
    <x v="9"/>
    <x v="1"/>
    <x v="17"/>
    <x v="69"/>
    <x v="27"/>
  </r>
  <r>
    <x v="8"/>
    <x v="4"/>
    <x v="16"/>
    <x v="70"/>
    <x v="35"/>
  </r>
  <r>
    <x v="0"/>
    <x v="1"/>
    <x v="12"/>
    <x v="70"/>
    <x v="53"/>
  </r>
  <r>
    <x v="0"/>
    <x v="0"/>
    <x v="8"/>
    <x v="71"/>
    <x v="54"/>
  </r>
  <r>
    <x v="3"/>
    <x v="4"/>
    <x v="7"/>
    <x v="72"/>
    <x v="55"/>
  </r>
  <r>
    <x v="3"/>
    <x v="5"/>
    <x v="10"/>
    <x v="73"/>
    <x v="51"/>
  </r>
  <r>
    <x v="7"/>
    <x v="0"/>
    <x v="5"/>
    <x v="74"/>
    <x v="56"/>
  </r>
  <r>
    <x v="5"/>
    <x v="0"/>
    <x v="9"/>
    <x v="74"/>
    <x v="30"/>
  </r>
  <r>
    <x v="0"/>
    <x v="0"/>
    <x v="6"/>
    <x v="75"/>
    <x v="57"/>
  </r>
  <r>
    <x v="7"/>
    <x v="3"/>
    <x v="11"/>
    <x v="76"/>
    <x v="15"/>
  </r>
  <r>
    <x v="4"/>
    <x v="3"/>
    <x v="2"/>
    <x v="77"/>
    <x v="58"/>
  </r>
  <r>
    <x v="5"/>
    <x v="5"/>
    <x v="12"/>
    <x v="78"/>
    <x v="57"/>
  </r>
  <r>
    <x v="3"/>
    <x v="3"/>
    <x v="12"/>
    <x v="79"/>
    <x v="59"/>
  </r>
  <r>
    <x v="3"/>
    <x v="3"/>
    <x v="3"/>
    <x v="80"/>
    <x v="27"/>
  </r>
  <r>
    <x v="6"/>
    <x v="5"/>
    <x v="2"/>
    <x v="81"/>
    <x v="60"/>
  </r>
  <r>
    <x v="3"/>
    <x v="5"/>
    <x v="8"/>
    <x v="82"/>
    <x v="61"/>
  </r>
  <r>
    <x v="2"/>
    <x v="5"/>
    <x v="21"/>
    <x v="83"/>
    <x v="62"/>
  </r>
  <r>
    <x v="6"/>
    <x v="0"/>
    <x v="13"/>
    <x v="84"/>
    <x v="45"/>
  </r>
  <r>
    <x v="0"/>
    <x v="5"/>
    <x v="19"/>
    <x v="85"/>
    <x v="63"/>
  </r>
  <r>
    <x v="3"/>
    <x v="0"/>
    <x v="17"/>
    <x v="86"/>
    <x v="4"/>
  </r>
  <r>
    <x v="2"/>
    <x v="1"/>
    <x v="19"/>
    <x v="87"/>
    <x v="7"/>
  </r>
  <r>
    <x v="6"/>
    <x v="4"/>
    <x v="16"/>
    <x v="88"/>
    <x v="64"/>
  </r>
  <r>
    <x v="0"/>
    <x v="3"/>
    <x v="16"/>
    <x v="89"/>
    <x v="65"/>
  </r>
  <r>
    <x v="6"/>
    <x v="2"/>
    <x v="2"/>
    <x v="90"/>
    <x v="16"/>
  </r>
  <r>
    <x v="0"/>
    <x v="5"/>
    <x v="5"/>
    <x v="91"/>
    <x v="8"/>
  </r>
  <r>
    <x v="3"/>
    <x v="1"/>
    <x v="11"/>
    <x v="92"/>
    <x v="66"/>
  </r>
  <r>
    <x v="8"/>
    <x v="0"/>
    <x v="18"/>
    <x v="92"/>
    <x v="2"/>
  </r>
  <r>
    <x v="8"/>
    <x v="2"/>
    <x v="12"/>
    <x v="93"/>
    <x v="22"/>
  </r>
  <r>
    <x v="0"/>
    <x v="4"/>
    <x v="21"/>
    <x v="94"/>
    <x v="59"/>
  </r>
  <r>
    <x v="2"/>
    <x v="1"/>
    <x v="16"/>
    <x v="94"/>
    <x v="56"/>
  </r>
  <r>
    <x v="7"/>
    <x v="0"/>
    <x v="11"/>
    <x v="95"/>
    <x v="66"/>
  </r>
  <r>
    <x v="9"/>
    <x v="3"/>
    <x v="16"/>
    <x v="96"/>
    <x v="67"/>
  </r>
  <r>
    <x v="7"/>
    <x v="4"/>
    <x v="18"/>
    <x v="97"/>
    <x v="24"/>
  </r>
  <r>
    <x v="5"/>
    <x v="1"/>
    <x v="18"/>
    <x v="98"/>
    <x v="42"/>
  </r>
  <r>
    <x v="2"/>
    <x v="3"/>
    <x v="20"/>
    <x v="99"/>
    <x v="68"/>
  </r>
  <r>
    <x v="4"/>
    <x v="3"/>
    <x v="3"/>
    <x v="100"/>
    <x v="19"/>
  </r>
  <r>
    <x v="7"/>
    <x v="2"/>
    <x v="9"/>
    <x v="101"/>
    <x v="47"/>
  </r>
  <r>
    <x v="5"/>
    <x v="2"/>
    <x v="8"/>
    <x v="102"/>
    <x v="69"/>
  </r>
  <r>
    <x v="8"/>
    <x v="2"/>
    <x v="7"/>
    <x v="103"/>
    <x v="70"/>
  </r>
  <r>
    <x v="0"/>
    <x v="2"/>
    <x v="14"/>
    <x v="103"/>
    <x v="71"/>
  </r>
  <r>
    <x v="3"/>
    <x v="2"/>
    <x v="0"/>
    <x v="104"/>
    <x v="30"/>
  </r>
  <r>
    <x v="2"/>
    <x v="4"/>
    <x v="18"/>
    <x v="105"/>
    <x v="4"/>
  </r>
  <r>
    <x v="6"/>
    <x v="2"/>
    <x v="21"/>
    <x v="106"/>
    <x v="54"/>
  </r>
  <r>
    <x v="9"/>
    <x v="4"/>
    <x v="13"/>
    <x v="107"/>
    <x v="72"/>
  </r>
  <r>
    <x v="6"/>
    <x v="2"/>
    <x v="19"/>
    <x v="108"/>
    <x v="73"/>
  </r>
  <r>
    <x v="6"/>
    <x v="4"/>
    <x v="11"/>
    <x v="109"/>
    <x v="74"/>
  </r>
  <r>
    <x v="6"/>
    <x v="4"/>
    <x v="0"/>
    <x v="109"/>
    <x v="75"/>
  </r>
  <r>
    <x v="0"/>
    <x v="2"/>
    <x v="13"/>
    <x v="110"/>
    <x v="76"/>
  </r>
  <r>
    <x v="6"/>
    <x v="3"/>
    <x v="11"/>
    <x v="111"/>
    <x v="71"/>
  </r>
  <r>
    <x v="3"/>
    <x v="0"/>
    <x v="8"/>
    <x v="112"/>
    <x v="3"/>
  </r>
  <r>
    <x v="4"/>
    <x v="5"/>
    <x v="18"/>
    <x v="113"/>
    <x v="77"/>
  </r>
  <r>
    <x v="4"/>
    <x v="5"/>
    <x v="14"/>
    <x v="114"/>
    <x v="78"/>
  </r>
  <r>
    <x v="7"/>
    <x v="0"/>
    <x v="8"/>
    <x v="115"/>
    <x v="4"/>
  </r>
  <r>
    <x v="1"/>
    <x v="4"/>
    <x v="17"/>
    <x v="116"/>
    <x v="66"/>
  </r>
  <r>
    <x v="7"/>
    <x v="1"/>
    <x v="7"/>
    <x v="117"/>
    <x v="13"/>
  </r>
  <r>
    <x v="1"/>
    <x v="5"/>
    <x v="15"/>
    <x v="118"/>
    <x v="79"/>
  </r>
  <r>
    <x v="2"/>
    <x v="1"/>
    <x v="12"/>
    <x v="119"/>
    <x v="80"/>
  </r>
  <r>
    <x v="3"/>
    <x v="1"/>
    <x v="19"/>
    <x v="120"/>
    <x v="18"/>
  </r>
  <r>
    <x v="0"/>
    <x v="3"/>
    <x v="15"/>
    <x v="120"/>
    <x v="67"/>
  </r>
  <r>
    <x v="4"/>
    <x v="3"/>
    <x v="4"/>
    <x v="120"/>
    <x v="42"/>
  </r>
  <r>
    <x v="9"/>
    <x v="4"/>
    <x v="11"/>
    <x v="121"/>
    <x v="58"/>
  </r>
  <r>
    <x v="5"/>
    <x v="3"/>
    <x v="21"/>
    <x v="122"/>
    <x v="21"/>
  </r>
  <r>
    <x v="1"/>
    <x v="3"/>
    <x v="15"/>
    <x v="123"/>
    <x v="81"/>
  </r>
  <r>
    <x v="7"/>
    <x v="2"/>
    <x v="7"/>
    <x v="124"/>
    <x v="82"/>
  </r>
  <r>
    <x v="1"/>
    <x v="5"/>
    <x v="17"/>
    <x v="125"/>
    <x v="51"/>
  </r>
  <r>
    <x v="6"/>
    <x v="1"/>
    <x v="3"/>
    <x v="126"/>
    <x v="80"/>
  </r>
  <r>
    <x v="2"/>
    <x v="2"/>
    <x v="6"/>
    <x v="127"/>
    <x v="68"/>
  </r>
  <r>
    <x v="3"/>
    <x v="1"/>
    <x v="4"/>
    <x v="128"/>
    <x v="83"/>
  </r>
  <r>
    <x v="9"/>
    <x v="0"/>
    <x v="18"/>
    <x v="129"/>
    <x v="84"/>
  </r>
  <r>
    <x v="7"/>
    <x v="1"/>
    <x v="11"/>
    <x v="130"/>
    <x v="2"/>
  </r>
  <r>
    <x v="8"/>
    <x v="5"/>
    <x v="5"/>
    <x v="131"/>
    <x v="34"/>
  </r>
  <r>
    <x v="9"/>
    <x v="1"/>
    <x v="2"/>
    <x v="132"/>
    <x v="11"/>
  </r>
  <r>
    <x v="9"/>
    <x v="3"/>
    <x v="13"/>
    <x v="133"/>
    <x v="65"/>
  </r>
  <r>
    <x v="8"/>
    <x v="2"/>
    <x v="9"/>
    <x v="134"/>
    <x v="32"/>
  </r>
  <r>
    <x v="7"/>
    <x v="4"/>
    <x v="2"/>
    <x v="135"/>
    <x v="48"/>
  </r>
  <r>
    <x v="4"/>
    <x v="5"/>
    <x v="10"/>
    <x v="136"/>
    <x v="57"/>
  </r>
  <r>
    <x v="8"/>
    <x v="1"/>
    <x v="14"/>
    <x v="137"/>
    <x v="16"/>
  </r>
  <r>
    <x v="2"/>
    <x v="2"/>
    <x v="21"/>
    <x v="138"/>
    <x v="38"/>
  </r>
  <r>
    <x v="7"/>
    <x v="1"/>
    <x v="9"/>
    <x v="139"/>
    <x v="85"/>
  </r>
  <r>
    <x v="5"/>
    <x v="4"/>
    <x v="1"/>
    <x v="140"/>
    <x v="47"/>
  </r>
  <r>
    <x v="7"/>
    <x v="1"/>
    <x v="13"/>
    <x v="141"/>
    <x v="28"/>
  </r>
  <r>
    <x v="9"/>
    <x v="0"/>
    <x v="17"/>
    <x v="141"/>
    <x v="0"/>
  </r>
  <r>
    <x v="0"/>
    <x v="0"/>
    <x v="11"/>
    <x v="141"/>
    <x v="78"/>
  </r>
  <r>
    <x v="6"/>
    <x v="1"/>
    <x v="5"/>
    <x v="142"/>
    <x v="28"/>
  </r>
  <r>
    <x v="1"/>
    <x v="3"/>
    <x v="17"/>
    <x v="143"/>
    <x v="21"/>
  </r>
  <r>
    <x v="3"/>
    <x v="0"/>
    <x v="7"/>
    <x v="144"/>
    <x v="81"/>
  </r>
  <r>
    <x v="9"/>
    <x v="1"/>
    <x v="16"/>
    <x v="145"/>
    <x v="40"/>
  </r>
  <r>
    <x v="3"/>
    <x v="3"/>
    <x v="2"/>
    <x v="146"/>
    <x v="49"/>
  </r>
  <r>
    <x v="4"/>
    <x v="0"/>
    <x v="14"/>
    <x v="147"/>
    <x v="71"/>
  </r>
  <r>
    <x v="2"/>
    <x v="4"/>
    <x v="2"/>
    <x v="148"/>
    <x v="15"/>
  </r>
  <r>
    <x v="7"/>
    <x v="3"/>
    <x v="13"/>
    <x v="149"/>
    <x v="86"/>
  </r>
  <r>
    <x v="7"/>
    <x v="3"/>
    <x v="15"/>
    <x v="150"/>
    <x v="57"/>
  </r>
  <r>
    <x v="1"/>
    <x v="0"/>
    <x v="5"/>
    <x v="151"/>
    <x v="24"/>
  </r>
  <r>
    <x v="5"/>
    <x v="4"/>
    <x v="20"/>
    <x v="152"/>
    <x v="56"/>
  </r>
  <r>
    <x v="1"/>
    <x v="4"/>
    <x v="2"/>
    <x v="153"/>
    <x v="35"/>
  </r>
  <r>
    <x v="9"/>
    <x v="1"/>
    <x v="11"/>
    <x v="153"/>
    <x v="55"/>
  </r>
  <r>
    <x v="0"/>
    <x v="1"/>
    <x v="13"/>
    <x v="154"/>
    <x v="51"/>
  </r>
  <r>
    <x v="6"/>
    <x v="0"/>
    <x v="19"/>
    <x v="155"/>
    <x v="70"/>
  </r>
  <r>
    <x v="4"/>
    <x v="4"/>
    <x v="3"/>
    <x v="156"/>
    <x v="27"/>
  </r>
  <r>
    <x v="1"/>
    <x v="4"/>
    <x v="16"/>
    <x v="157"/>
    <x v="71"/>
  </r>
  <r>
    <x v="6"/>
    <x v="2"/>
    <x v="15"/>
    <x v="158"/>
    <x v="87"/>
  </r>
  <r>
    <x v="3"/>
    <x v="1"/>
    <x v="18"/>
    <x v="159"/>
    <x v="28"/>
  </r>
  <r>
    <x v="0"/>
    <x v="2"/>
    <x v="10"/>
    <x v="160"/>
    <x v="56"/>
  </r>
  <r>
    <x v="1"/>
    <x v="4"/>
    <x v="18"/>
    <x v="161"/>
    <x v="55"/>
  </r>
  <r>
    <x v="8"/>
    <x v="2"/>
    <x v="1"/>
    <x v="162"/>
    <x v="88"/>
  </r>
  <r>
    <x v="7"/>
    <x v="5"/>
    <x v="14"/>
    <x v="163"/>
    <x v="40"/>
  </r>
  <r>
    <x v="1"/>
    <x v="5"/>
    <x v="0"/>
    <x v="164"/>
    <x v="12"/>
  </r>
  <r>
    <x v="6"/>
    <x v="0"/>
    <x v="6"/>
    <x v="164"/>
    <x v="82"/>
  </r>
  <r>
    <x v="1"/>
    <x v="3"/>
    <x v="6"/>
    <x v="165"/>
    <x v="7"/>
  </r>
  <r>
    <x v="9"/>
    <x v="1"/>
    <x v="1"/>
    <x v="166"/>
    <x v="89"/>
  </r>
  <r>
    <x v="2"/>
    <x v="2"/>
    <x v="3"/>
    <x v="167"/>
    <x v="44"/>
  </r>
  <r>
    <x v="3"/>
    <x v="5"/>
    <x v="17"/>
    <x v="168"/>
    <x v="14"/>
  </r>
  <r>
    <x v="3"/>
    <x v="5"/>
    <x v="13"/>
    <x v="168"/>
    <x v="35"/>
  </r>
  <r>
    <x v="6"/>
    <x v="2"/>
    <x v="7"/>
    <x v="169"/>
    <x v="8"/>
  </r>
  <r>
    <x v="2"/>
    <x v="0"/>
    <x v="13"/>
    <x v="170"/>
    <x v="90"/>
  </r>
  <r>
    <x v="9"/>
    <x v="2"/>
    <x v="17"/>
    <x v="171"/>
    <x v="5"/>
  </r>
  <r>
    <x v="1"/>
    <x v="5"/>
    <x v="16"/>
    <x v="172"/>
    <x v="91"/>
  </r>
  <r>
    <x v="1"/>
    <x v="2"/>
    <x v="7"/>
    <x v="173"/>
    <x v="58"/>
  </r>
  <r>
    <x v="9"/>
    <x v="2"/>
    <x v="21"/>
    <x v="174"/>
    <x v="92"/>
  </r>
  <r>
    <x v="0"/>
    <x v="2"/>
    <x v="6"/>
    <x v="174"/>
    <x v="52"/>
  </r>
  <r>
    <x v="1"/>
    <x v="5"/>
    <x v="11"/>
    <x v="175"/>
    <x v="56"/>
  </r>
  <r>
    <x v="5"/>
    <x v="4"/>
    <x v="16"/>
    <x v="176"/>
    <x v="82"/>
  </r>
  <r>
    <x v="2"/>
    <x v="0"/>
    <x v="18"/>
    <x v="177"/>
    <x v="93"/>
  </r>
  <r>
    <x v="7"/>
    <x v="5"/>
    <x v="8"/>
    <x v="177"/>
    <x v="47"/>
  </r>
  <r>
    <x v="3"/>
    <x v="1"/>
    <x v="7"/>
    <x v="178"/>
    <x v="94"/>
  </r>
  <r>
    <x v="3"/>
    <x v="2"/>
    <x v="9"/>
    <x v="179"/>
    <x v="95"/>
  </r>
  <r>
    <x v="8"/>
    <x v="5"/>
    <x v="7"/>
    <x v="180"/>
    <x v="54"/>
  </r>
  <r>
    <x v="6"/>
    <x v="1"/>
    <x v="4"/>
    <x v="181"/>
    <x v="46"/>
  </r>
  <r>
    <x v="7"/>
    <x v="1"/>
    <x v="0"/>
    <x v="182"/>
    <x v="28"/>
  </r>
  <r>
    <x v="9"/>
    <x v="1"/>
    <x v="18"/>
    <x v="183"/>
    <x v="96"/>
  </r>
  <r>
    <x v="2"/>
    <x v="5"/>
    <x v="12"/>
    <x v="184"/>
    <x v="97"/>
  </r>
  <r>
    <x v="6"/>
    <x v="1"/>
    <x v="1"/>
    <x v="184"/>
    <x v="6"/>
  </r>
  <r>
    <x v="6"/>
    <x v="0"/>
    <x v="14"/>
    <x v="185"/>
    <x v="96"/>
  </r>
  <r>
    <x v="1"/>
    <x v="0"/>
    <x v="17"/>
    <x v="186"/>
    <x v="87"/>
  </r>
  <r>
    <x v="6"/>
    <x v="2"/>
    <x v="0"/>
    <x v="187"/>
    <x v="15"/>
  </r>
  <r>
    <x v="9"/>
    <x v="2"/>
    <x v="13"/>
    <x v="188"/>
    <x v="98"/>
  </r>
  <r>
    <x v="5"/>
    <x v="2"/>
    <x v="3"/>
    <x v="188"/>
    <x v="99"/>
  </r>
  <r>
    <x v="7"/>
    <x v="3"/>
    <x v="17"/>
    <x v="189"/>
    <x v="100"/>
  </r>
  <r>
    <x v="8"/>
    <x v="2"/>
    <x v="13"/>
    <x v="190"/>
    <x v="63"/>
  </r>
  <r>
    <x v="9"/>
    <x v="2"/>
    <x v="18"/>
    <x v="190"/>
    <x v="50"/>
  </r>
  <r>
    <x v="4"/>
    <x v="3"/>
    <x v="0"/>
    <x v="191"/>
    <x v="96"/>
  </r>
  <r>
    <x v="8"/>
    <x v="1"/>
    <x v="0"/>
    <x v="192"/>
    <x v="101"/>
  </r>
  <r>
    <x v="3"/>
    <x v="5"/>
    <x v="14"/>
    <x v="193"/>
    <x v="0"/>
  </r>
  <r>
    <x v="2"/>
    <x v="2"/>
    <x v="1"/>
    <x v="194"/>
    <x v="102"/>
  </r>
  <r>
    <x v="6"/>
    <x v="1"/>
    <x v="21"/>
    <x v="195"/>
    <x v="103"/>
  </r>
  <r>
    <x v="5"/>
    <x v="0"/>
    <x v="19"/>
    <x v="196"/>
    <x v="104"/>
  </r>
  <r>
    <x v="7"/>
    <x v="4"/>
    <x v="0"/>
    <x v="197"/>
    <x v="105"/>
  </r>
  <r>
    <x v="8"/>
    <x v="4"/>
    <x v="12"/>
    <x v="198"/>
    <x v="102"/>
  </r>
  <r>
    <x v="4"/>
    <x v="3"/>
    <x v="17"/>
    <x v="199"/>
    <x v="106"/>
  </r>
  <r>
    <x v="6"/>
    <x v="5"/>
    <x v="6"/>
    <x v="200"/>
    <x v="107"/>
  </r>
  <r>
    <x v="8"/>
    <x v="4"/>
    <x v="19"/>
    <x v="201"/>
    <x v="7"/>
  </r>
  <r>
    <x v="8"/>
    <x v="5"/>
    <x v="18"/>
    <x v="202"/>
    <x v="5"/>
  </r>
  <r>
    <x v="0"/>
    <x v="1"/>
    <x v="4"/>
    <x v="203"/>
    <x v="55"/>
  </r>
  <r>
    <x v="9"/>
    <x v="3"/>
    <x v="2"/>
    <x v="203"/>
    <x v="51"/>
  </r>
  <r>
    <x v="7"/>
    <x v="3"/>
    <x v="9"/>
    <x v="204"/>
    <x v="54"/>
  </r>
  <r>
    <x v="3"/>
    <x v="2"/>
    <x v="15"/>
    <x v="204"/>
    <x v="46"/>
  </r>
  <r>
    <x v="3"/>
    <x v="4"/>
    <x v="9"/>
    <x v="205"/>
    <x v="87"/>
  </r>
  <r>
    <x v="3"/>
    <x v="2"/>
    <x v="13"/>
    <x v="206"/>
    <x v="42"/>
  </r>
  <r>
    <x v="4"/>
    <x v="2"/>
    <x v="11"/>
    <x v="207"/>
    <x v="25"/>
  </r>
  <r>
    <x v="6"/>
    <x v="1"/>
    <x v="17"/>
    <x v="208"/>
    <x v="38"/>
  </r>
  <r>
    <x v="4"/>
    <x v="3"/>
    <x v="12"/>
    <x v="208"/>
    <x v="97"/>
  </r>
  <r>
    <x v="8"/>
    <x v="3"/>
    <x v="16"/>
    <x v="209"/>
    <x v="15"/>
  </r>
  <r>
    <x v="5"/>
    <x v="4"/>
    <x v="9"/>
    <x v="210"/>
    <x v="73"/>
  </r>
  <r>
    <x v="0"/>
    <x v="0"/>
    <x v="9"/>
    <x v="210"/>
    <x v="108"/>
  </r>
  <r>
    <x v="7"/>
    <x v="4"/>
    <x v="6"/>
    <x v="211"/>
    <x v="51"/>
  </r>
  <r>
    <x v="5"/>
    <x v="1"/>
    <x v="11"/>
    <x v="212"/>
    <x v="0"/>
  </r>
  <r>
    <x v="7"/>
    <x v="1"/>
    <x v="3"/>
    <x v="213"/>
    <x v="52"/>
  </r>
  <r>
    <x v="2"/>
    <x v="1"/>
    <x v="17"/>
    <x v="214"/>
    <x v="55"/>
  </r>
  <r>
    <x v="2"/>
    <x v="0"/>
    <x v="7"/>
    <x v="215"/>
    <x v="21"/>
  </r>
  <r>
    <x v="7"/>
    <x v="0"/>
    <x v="13"/>
    <x v="216"/>
    <x v="94"/>
  </r>
  <r>
    <x v="7"/>
    <x v="2"/>
    <x v="10"/>
    <x v="217"/>
    <x v="109"/>
  </r>
  <r>
    <x v="6"/>
    <x v="5"/>
    <x v="21"/>
    <x v="218"/>
    <x v="28"/>
  </r>
  <r>
    <x v="9"/>
    <x v="0"/>
    <x v="19"/>
    <x v="218"/>
    <x v="89"/>
  </r>
  <r>
    <x v="5"/>
    <x v="1"/>
    <x v="0"/>
    <x v="219"/>
    <x v="49"/>
  </r>
  <r>
    <x v="7"/>
    <x v="5"/>
    <x v="7"/>
    <x v="220"/>
    <x v="110"/>
  </r>
  <r>
    <x v="1"/>
    <x v="4"/>
    <x v="13"/>
    <x v="221"/>
    <x v="111"/>
  </r>
  <r>
    <x v="7"/>
    <x v="2"/>
    <x v="1"/>
    <x v="222"/>
    <x v="107"/>
  </r>
  <r>
    <x v="4"/>
    <x v="4"/>
    <x v="21"/>
    <x v="223"/>
    <x v="40"/>
  </r>
  <r>
    <x v="9"/>
    <x v="0"/>
    <x v="2"/>
    <x v="224"/>
    <x v="18"/>
  </r>
  <r>
    <x v="6"/>
    <x v="3"/>
    <x v="7"/>
    <x v="225"/>
    <x v="112"/>
  </r>
  <r>
    <x v="1"/>
    <x v="2"/>
    <x v="10"/>
    <x v="226"/>
    <x v="113"/>
  </r>
  <r>
    <x v="7"/>
    <x v="5"/>
    <x v="4"/>
    <x v="226"/>
    <x v="94"/>
  </r>
  <r>
    <x v="2"/>
    <x v="0"/>
    <x v="8"/>
    <x v="227"/>
    <x v="28"/>
  </r>
  <r>
    <x v="7"/>
    <x v="5"/>
    <x v="0"/>
    <x v="228"/>
    <x v="44"/>
  </r>
  <r>
    <x v="1"/>
    <x v="1"/>
    <x v="0"/>
    <x v="228"/>
    <x v="24"/>
  </r>
  <r>
    <x v="9"/>
    <x v="4"/>
    <x v="10"/>
    <x v="228"/>
    <x v="85"/>
  </r>
  <r>
    <x v="0"/>
    <x v="1"/>
    <x v="19"/>
    <x v="229"/>
    <x v="102"/>
  </r>
  <r>
    <x v="5"/>
    <x v="0"/>
    <x v="2"/>
    <x v="230"/>
    <x v="114"/>
  </r>
  <r>
    <x v="5"/>
    <x v="2"/>
    <x v="7"/>
    <x v="231"/>
    <x v="115"/>
  </r>
  <r>
    <x v="8"/>
    <x v="5"/>
    <x v="8"/>
    <x v="232"/>
    <x v="116"/>
  </r>
  <r>
    <x v="9"/>
    <x v="2"/>
    <x v="4"/>
    <x v="232"/>
    <x v="81"/>
  </r>
  <r>
    <x v="4"/>
    <x v="0"/>
    <x v="7"/>
    <x v="233"/>
    <x v="117"/>
  </r>
  <r>
    <x v="5"/>
    <x v="4"/>
    <x v="3"/>
    <x v="234"/>
    <x v="9"/>
  </r>
  <r>
    <x v="1"/>
    <x v="1"/>
    <x v="11"/>
    <x v="235"/>
    <x v="30"/>
  </r>
  <r>
    <x v="2"/>
    <x v="1"/>
    <x v="11"/>
    <x v="236"/>
    <x v="17"/>
  </r>
  <r>
    <x v="4"/>
    <x v="3"/>
    <x v="18"/>
    <x v="237"/>
    <x v="19"/>
  </r>
  <r>
    <x v="3"/>
    <x v="5"/>
    <x v="15"/>
    <x v="238"/>
    <x v="65"/>
  </r>
  <r>
    <x v="3"/>
    <x v="5"/>
    <x v="16"/>
    <x v="239"/>
    <x v="17"/>
  </r>
  <r>
    <x v="5"/>
    <x v="2"/>
    <x v="19"/>
    <x v="239"/>
    <x v="91"/>
  </r>
  <r>
    <x v="2"/>
    <x v="2"/>
    <x v="20"/>
    <x v="240"/>
    <x v="118"/>
  </r>
  <r>
    <x v="7"/>
    <x v="4"/>
    <x v="9"/>
    <x v="241"/>
    <x v="32"/>
  </r>
  <r>
    <x v="4"/>
    <x v="2"/>
    <x v="19"/>
    <x v="242"/>
    <x v="52"/>
  </r>
  <r>
    <x v="7"/>
    <x v="1"/>
    <x v="10"/>
    <x v="243"/>
    <x v="46"/>
  </r>
  <r>
    <x v="0"/>
    <x v="4"/>
    <x v="12"/>
    <x v="244"/>
    <x v="28"/>
  </r>
  <r>
    <x v="7"/>
    <x v="0"/>
    <x v="20"/>
    <x v="245"/>
    <x v="54"/>
  </r>
  <r>
    <x v="0"/>
    <x v="2"/>
    <x v="12"/>
    <x v="246"/>
    <x v="10"/>
  </r>
  <r>
    <x v="7"/>
    <x v="5"/>
    <x v="17"/>
    <x v="247"/>
    <x v="28"/>
  </r>
  <r>
    <x v="8"/>
    <x v="4"/>
    <x v="20"/>
    <x v="248"/>
    <x v="17"/>
  </r>
  <r>
    <x v="0"/>
    <x v="3"/>
    <x v="6"/>
    <x v="249"/>
    <x v="119"/>
  </r>
  <r>
    <x v="8"/>
    <x v="2"/>
    <x v="4"/>
    <x v="250"/>
    <x v="42"/>
  </r>
  <r>
    <x v="5"/>
    <x v="1"/>
    <x v="12"/>
    <x v="251"/>
    <x v="58"/>
  </r>
  <r>
    <x v="6"/>
    <x v="0"/>
    <x v="5"/>
    <x v="252"/>
    <x v="17"/>
  </r>
  <r>
    <x v="1"/>
    <x v="4"/>
    <x v="10"/>
    <x v="253"/>
    <x v="13"/>
  </r>
  <r>
    <x v="4"/>
    <x v="1"/>
    <x v="8"/>
    <x v="254"/>
    <x v="40"/>
  </r>
  <r>
    <x v="2"/>
    <x v="4"/>
    <x v="20"/>
    <x v="255"/>
    <x v="16"/>
  </r>
  <r>
    <x v="4"/>
    <x v="4"/>
    <x v="19"/>
    <x v="256"/>
    <x v="89"/>
  </r>
  <r>
    <x v="3"/>
    <x v="0"/>
    <x v="10"/>
    <x v="257"/>
    <x v="19"/>
  </r>
  <r>
    <x v="4"/>
    <x v="0"/>
    <x v="11"/>
    <x v="258"/>
    <x v="46"/>
  </r>
  <r>
    <x v="0"/>
    <x v="4"/>
    <x v="14"/>
    <x v="259"/>
    <x v="46"/>
  </r>
  <r>
    <x v="8"/>
    <x v="5"/>
    <x v="12"/>
    <x v="260"/>
    <x v="10"/>
  </r>
  <r>
    <x v="5"/>
    <x v="5"/>
    <x v="17"/>
    <x v="261"/>
    <x v="8"/>
  </r>
  <r>
    <x v="1"/>
    <x v="2"/>
    <x v="16"/>
    <x v="262"/>
    <x v="83"/>
  </r>
  <r>
    <x v="5"/>
    <x v="0"/>
    <x v="16"/>
    <x v="262"/>
    <x v="7"/>
  </r>
  <r>
    <x v="2"/>
    <x v="5"/>
    <x v="8"/>
    <x v="263"/>
    <x v="47"/>
  </r>
  <r>
    <x v="4"/>
    <x v="5"/>
    <x v="8"/>
    <x v="264"/>
    <x v="65"/>
  </r>
  <r>
    <x v="8"/>
    <x v="4"/>
    <x v="9"/>
    <x v="265"/>
    <x v="2"/>
  </r>
  <r>
    <x v="9"/>
    <x v="3"/>
    <x v="0"/>
    <x v="266"/>
    <x v="63"/>
  </r>
  <r>
    <x v="3"/>
    <x v="3"/>
    <x v="13"/>
    <x v="267"/>
    <x v="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9C3B461-F627-4178-B90A-1EC5028551B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Country">
  <location ref="B2:D9" firstHeaderRow="0" firstDataRow="1" firstDataCol="1"/>
  <pivotFields count="5">
    <pivotField showAll="0">
      <items count="11">
        <item x="4"/>
        <item x="8"/>
        <item x="5"/>
        <item x="6"/>
        <item x="7"/>
        <item x="0"/>
        <item x="9"/>
        <item x="1"/>
        <item x="2"/>
        <item x="3"/>
        <item t="default"/>
      </items>
    </pivotField>
    <pivotField axis="axisRow" showAll="0">
      <items count="7">
        <item x="5"/>
        <item x="0"/>
        <item x="1"/>
        <item x="4"/>
        <item x="3"/>
        <item x="2"/>
        <item t="default"/>
      </items>
    </pivotField>
    <pivotField showAll="0"/>
    <pivotField dataField="1" numFmtId="6" showAll="0"/>
    <pivotField dataField="1" numFmtId="3" showAll="0"/>
  </pivotFields>
  <rowFields count="1">
    <field x="1"/>
  </rowFields>
  <rowItems count="7">
    <i>
      <x/>
    </i>
    <i>
      <x v="1"/>
    </i>
    <i>
      <x v="2"/>
    </i>
    <i>
      <x v="3"/>
    </i>
    <i>
      <x v="4"/>
    </i>
    <i>
      <x v="5"/>
    </i>
    <i t="grand">
      <x/>
    </i>
  </rowItems>
  <colFields count="1">
    <field x="-2"/>
  </colFields>
  <colItems count="2">
    <i>
      <x/>
    </i>
    <i i="1">
      <x v="1"/>
    </i>
  </colItems>
  <dataFields count="2">
    <dataField name="Sum of Units" fld="4" baseField="0" baseItem="0" numFmtId="3"/>
    <dataField name="Sum of Amount" fld="3" baseField="0" baseItem="0" numFmtId="6"/>
  </dataFields>
  <chartFormats count="1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1" count="1" selected="0">
            <x v="0"/>
          </reference>
        </references>
      </pivotArea>
    </chartFormat>
    <chartFormat chart="0" format="3">
      <pivotArea type="data" outline="0" fieldPosition="0">
        <references count="2">
          <reference field="4294967294" count="1" selected="0">
            <x v="0"/>
          </reference>
          <reference field="1" count="1" selected="0">
            <x v="1"/>
          </reference>
        </references>
      </pivotArea>
    </chartFormat>
    <chartFormat chart="0" format="4">
      <pivotArea type="data" outline="0" fieldPosition="0">
        <references count="2">
          <reference field="4294967294" count="1" selected="0">
            <x v="0"/>
          </reference>
          <reference field="1" count="1" selected="0">
            <x v="2"/>
          </reference>
        </references>
      </pivotArea>
    </chartFormat>
    <chartFormat chart="0" format="5">
      <pivotArea type="data" outline="0" fieldPosition="0">
        <references count="2">
          <reference field="4294967294" count="1" selected="0">
            <x v="0"/>
          </reference>
          <reference field="1" count="1" selected="0">
            <x v="3"/>
          </reference>
        </references>
      </pivotArea>
    </chartFormat>
    <chartFormat chart="0" format="6">
      <pivotArea type="data" outline="0" fieldPosition="0">
        <references count="2">
          <reference field="4294967294" count="1" selected="0">
            <x v="0"/>
          </reference>
          <reference field="1" count="1" selected="0">
            <x v="4"/>
          </reference>
        </references>
      </pivotArea>
    </chartFormat>
    <chartFormat chart="0" format="7">
      <pivotArea type="data" outline="0" fieldPosition="0">
        <references count="2">
          <reference field="4294967294" count="1" selected="0">
            <x v="0"/>
          </reference>
          <reference field="1" count="1" selected="0">
            <x v="5"/>
          </reference>
        </references>
      </pivotArea>
    </chartFormat>
    <chartFormat chart="0" format="8">
      <pivotArea type="data" outline="0" fieldPosition="0">
        <references count="2">
          <reference field="4294967294" count="1" selected="0">
            <x v="1"/>
          </reference>
          <reference field="1" count="1" selected="0">
            <x v="0"/>
          </reference>
        </references>
      </pivotArea>
    </chartFormat>
    <chartFormat chart="0" format="9">
      <pivotArea type="data" outline="0" fieldPosition="0">
        <references count="2">
          <reference field="4294967294" count="1" selected="0">
            <x v="1"/>
          </reference>
          <reference field="1" count="1" selected="0">
            <x v="1"/>
          </reference>
        </references>
      </pivotArea>
    </chartFormat>
    <chartFormat chart="0" format="10">
      <pivotArea type="data" outline="0" fieldPosition="0">
        <references count="2">
          <reference field="4294967294" count="1" selected="0">
            <x v="1"/>
          </reference>
          <reference field="1" count="1" selected="0">
            <x v="2"/>
          </reference>
        </references>
      </pivotArea>
    </chartFormat>
    <chartFormat chart="0" format="11">
      <pivotArea type="data" outline="0" fieldPosition="0">
        <references count="2">
          <reference field="4294967294" count="1" selected="0">
            <x v="1"/>
          </reference>
          <reference field="1" count="1" selected="0">
            <x v="3"/>
          </reference>
        </references>
      </pivotArea>
    </chartFormat>
    <chartFormat chart="0" format="12">
      <pivotArea type="data" outline="0" fieldPosition="0">
        <references count="2">
          <reference field="4294967294" count="1" selected="0">
            <x v="1"/>
          </reference>
          <reference field="1" count="1" selected="0">
            <x v="4"/>
          </reference>
        </references>
      </pivotArea>
    </chartFormat>
    <chartFormat chart="0" format="13">
      <pivotArea type="data" outline="0" fieldPosition="0">
        <references count="2">
          <reference field="4294967294" count="1" selected="0">
            <x v="1"/>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16C38DE-C6B5-4ACE-B5F2-11876D72B1D7}" name="PivotTable2" cacheId="61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rowHeaderCaption="Product">
  <location ref="B2:E8" firstHeaderRow="0" firstDataRow="1" firstDataCol="1"/>
  <pivotFields count="4">
    <pivotField axis="axisRow" allDrilled="1" subtotalTop="0" showAll="0" measureFilter="1" dataSourceSort="1" defaultSubtotal="0" defaultAttributeDrillState="1">
      <items count="5">
        <item x="0"/>
        <item x="1"/>
        <item x="2"/>
        <item x="3"/>
        <item x="4"/>
      </items>
    </pivotField>
    <pivotField dataField="1" subtotalTop="0" showAll="0" defaultSubtotal="0"/>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3">
    <i>
      <x/>
    </i>
    <i i="1">
      <x v="1"/>
    </i>
    <i i="2">
      <x v="2"/>
    </i>
  </colItems>
  <dataFields count="3">
    <dataField name="Sum of Units" fld="2" baseField="0" baseItem="0"/>
    <dataField name="Sum of Amount" fld="1" baseField="0" baseItem="0"/>
    <dataField fld="3" subtotal="count" baseField="0" baseItem="0"/>
  </dataFields>
  <formats count="1">
    <format dxfId="98">
      <pivotArea dataOnly="0" outline="0" fieldPosition="0">
        <references count="1">
          <reference field="4294967294" count="1">
            <x v="1"/>
          </reference>
        </references>
      </pivotArea>
    </format>
  </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20">
      <autoFilter ref="A1">
        <filterColumn colId="0">
          <top10 val="5" filterVal="5"/>
        </filterColumn>
      </autoFilter>
    </filter>
  </filters>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2C6DE1-9938-49E4-B170-C506CD134F2E}" name="PivotTable3" cacheId="61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rowHeaderCaption="Country">
  <location ref="B2:C69" firstHeaderRow="1" firstDataRow="1" firstDataCol="1"/>
  <pivotFields count="3">
    <pivotField axis="axisRow" allDrilled="1" subtotalTop="0" showAll="0" dataSourceSort="1" defaultSubtotal="0" defaultAttributeDrillState="1">
      <items count="6">
        <item x="0"/>
        <item x="1"/>
        <item x="2"/>
        <item x="3"/>
        <item x="4"/>
        <item x="5"/>
      </items>
    </pivotField>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s>
  <rowFields count="2">
    <field x="0"/>
    <field x="1"/>
  </rowFields>
  <rowItems count="67">
    <i>
      <x/>
    </i>
    <i r="1">
      <x/>
    </i>
    <i r="1">
      <x v="1"/>
    </i>
    <i r="1">
      <x v="2"/>
    </i>
    <i r="1">
      <x v="3"/>
    </i>
    <i r="1">
      <x v="4"/>
    </i>
    <i r="1">
      <x v="5"/>
    </i>
    <i r="1">
      <x v="6"/>
    </i>
    <i r="1">
      <x v="7"/>
    </i>
    <i r="1">
      <x v="8"/>
    </i>
    <i r="1">
      <x v="9"/>
    </i>
    <i>
      <x v="1"/>
    </i>
    <i r="1">
      <x/>
    </i>
    <i r="1">
      <x v="1"/>
    </i>
    <i r="1">
      <x v="2"/>
    </i>
    <i r="1">
      <x v="3"/>
    </i>
    <i r="1">
      <x v="4"/>
    </i>
    <i r="1">
      <x v="5"/>
    </i>
    <i r="1">
      <x v="6"/>
    </i>
    <i r="1">
      <x v="7"/>
    </i>
    <i r="1">
      <x v="8"/>
    </i>
    <i r="1">
      <x v="9"/>
    </i>
    <i>
      <x v="2"/>
    </i>
    <i r="1">
      <x/>
    </i>
    <i r="1">
      <x v="1"/>
    </i>
    <i r="1">
      <x v="2"/>
    </i>
    <i r="1">
      <x v="3"/>
    </i>
    <i r="1">
      <x v="4"/>
    </i>
    <i r="1">
      <x v="5"/>
    </i>
    <i r="1">
      <x v="6"/>
    </i>
    <i r="1">
      <x v="7"/>
    </i>
    <i r="1">
      <x v="8"/>
    </i>
    <i r="1">
      <x v="9"/>
    </i>
    <i>
      <x v="3"/>
    </i>
    <i r="1">
      <x/>
    </i>
    <i r="1">
      <x v="1"/>
    </i>
    <i r="1">
      <x v="2"/>
    </i>
    <i r="1">
      <x v="3"/>
    </i>
    <i r="1">
      <x v="4"/>
    </i>
    <i r="1">
      <x v="5"/>
    </i>
    <i r="1">
      <x v="6"/>
    </i>
    <i r="1">
      <x v="7"/>
    </i>
    <i r="1">
      <x v="8"/>
    </i>
    <i r="1">
      <x v="9"/>
    </i>
    <i>
      <x v="4"/>
    </i>
    <i r="1">
      <x/>
    </i>
    <i r="1">
      <x v="1"/>
    </i>
    <i r="1">
      <x v="2"/>
    </i>
    <i r="1">
      <x v="3"/>
    </i>
    <i r="1">
      <x v="4"/>
    </i>
    <i r="1">
      <x v="5"/>
    </i>
    <i r="1">
      <x v="6"/>
    </i>
    <i r="1">
      <x v="7"/>
    </i>
    <i r="1">
      <x v="8"/>
    </i>
    <i r="1">
      <x v="9"/>
    </i>
    <i>
      <x v="5"/>
    </i>
    <i r="1">
      <x/>
    </i>
    <i r="1">
      <x v="1"/>
    </i>
    <i r="1">
      <x v="2"/>
    </i>
    <i r="1">
      <x v="3"/>
    </i>
    <i r="1">
      <x v="4"/>
    </i>
    <i r="1">
      <x v="5"/>
    </i>
    <i r="1">
      <x v="6"/>
    </i>
    <i r="1">
      <x v="7"/>
    </i>
    <i r="1">
      <x v="8"/>
    </i>
    <i r="1">
      <x v="9"/>
    </i>
    <i t="grand">
      <x/>
    </i>
  </rowItems>
  <colItems count="1">
    <i/>
  </colItems>
  <dataFields count="1">
    <dataField name="Sum of Amount" fld="2" baseField="0" baseItem="0" numFmtId="166"/>
  </dataFields>
  <formats count="2">
    <format dxfId="97">
      <pivotArea outline="0" collapsedLevelsAreSubtotals="1" fieldPosition="0"/>
    </format>
    <format dxfId="96">
      <pivotArea dataOnly="0" labelOnly="1" outline="0" axis="axisValues" fieldPosition="0"/>
    </format>
  </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5457FBB-E20A-4D58-BC4B-0FF7B32C7A05}" name="PivotTable6" cacheId="61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rowHeaderCaption="Product">
  <location ref="J27:M50" firstHeaderRow="0" firstDataRow="1" firstDataCol="1"/>
  <pivotFields count="4">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 dataField="1" subtotalTop="0" showAll="0" defaultSubtotal="0"/>
    <pivotField dataField="1" subtotalTop="0" showAll="0" defaultSubtotal="0"/>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2"/>
  </colFields>
  <colItems count="3">
    <i>
      <x/>
    </i>
    <i i="1">
      <x v="1"/>
    </i>
    <i i="2">
      <x v="2"/>
    </i>
  </colItems>
  <dataFields count="3">
    <dataField name="Sales per Product" fld="1" baseField="0" baseItem="0"/>
    <dataField name="Cost per Product" fld="2" baseField="0" baseItem="0"/>
    <dataField name="Profit per Product" fld="3" baseField="0" baseItem="0"/>
  </dataFields>
  <formats count="2">
    <format dxfId="100">
      <pivotArea outline="0" collapsedLevelsAreSubtotals="1" fieldPosition="0"/>
    </format>
    <format dxfId="101">
      <pivotArea dataOnly="0" labelOnly="1" outline="0" fieldPosition="0">
        <references count="1">
          <reference field="4294967294" count="3">
            <x v="0"/>
            <x v="1"/>
            <x v="2"/>
          </reference>
        </references>
      </pivotArea>
    </format>
  </formats>
  <conditionalFormats count="3">
    <conditionalFormat priority="5">
      <pivotAreas count="1">
        <pivotArea type="data" collapsedLevelsAreSubtotals="1" fieldPosition="0">
          <references count="2">
            <reference field="4294967294" count="1" selected="0">
              <x v="2"/>
            </reference>
            <reference field="0" count="22">
              <x v="0"/>
              <x v="1"/>
              <x v="2"/>
              <x v="3"/>
              <x v="4"/>
              <x v="5"/>
              <x v="6"/>
              <x v="7"/>
              <x v="8"/>
              <x v="9"/>
              <x v="10"/>
              <x v="11"/>
              <x v="12"/>
              <x v="13"/>
              <x v="14"/>
              <x v="15"/>
              <x v="16"/>
              <x v="17"/>
              <x v="18"/>
              <x v="19"/>
              <x v="20"/>
              <x v="21"/>
            </reference>
          </references>
        </pivotArea>
      </pivotAreas>
    </conditionalFormat>
    <conditionalFormat priority="4">
      <pivotAreas count="1">
        <pivotArea type="data" collapsedLevelsAreSubtotals="1" fieldPosition="0">
          <references count="2">
            <reference field="4294967294" count="1" selected="0">
              <x v="1"/>
            </reference>
            <reference field="0" count="22">
              <x v="0"/>
              <x v="1"/>
              <x v="2"/>
              <x v="3"/>
              <x v="4"/>
              <x v="5"/>
              <x v="6"/>
              <x v="7"/>
              <x v="8"/>
              <x v="9"/>
              <x v="10"/>
              <x v="11"/>
              <x v="12"/>
              <x v="13"/>
              <x v="14"/>
              <x v="15"/>
              <x v="16"/>
              <x v="17"/>
              <x v="18"/>
              <x v="19"/>
              <x v="20"/>
              <x v="21"/>
            </reference>
          </references>
        </pivotArea>
      </pivotAreas>
    </conditionalFormat>
    <conditionalFormat priority="1">
      <pivotAreas count="1">
        <pivotArea type="data" collapsedLevelsAreSubtotals="1" fieldPosition="0">
          <references count="2">
            <reference field="4294967294" count="1" selected="0">
              <x v="0"/>
            </reference>
            <reference field="0" count="22">
              <x v="0"/>
              <x v="1"/>
              <x v="2"/>
              <x v="3"/>
              <x v="4"/>
              <x v="5"/>
              <x v="6"/>
              <x v="7"/>
              <x v="8"/>
              <x v="9"/>
              <x v="10"/>
              <x v="11"/>
              <x v="12"/>
              <x v="13"/>
              <x v="14"/>
              <x v="15"/>
              <x v="16"/>
              <x v="17"/>
              <x v="18"/>
              <x v="19"/>
              <x v="20"/>
              <x v="21"/>
            </reference>
          </references>
        </pivotArea>
      </pivotAreas>
    </conditionalFormat>
  </conditional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Sales per Product"/>
    <pivotHierarchy dragToData="1" caption="Cost per Product"/>
    <pivotHierarchy dragToData="1" caption="Profit per Product"/>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6">
        <x15:activeTabTopLevelEntity name="[data6]"/>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96BE9F5-BC09-4069-8FB6-1CEFB9355A88}" name="PivotTable16" cacheId="61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
  <location ref="E2:G12" firstHeaderRow="0" firstDataRow="1" firstDataCol="1"/>
  <pivotFields count="3">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 dataField="1" subtotalTop="0" showAll="0" defaultSubtotal="0"/>
  </pivotFields>
  <rowFields count="1">
    <field x="0"/>
  </rowFields>
  <rowItems count="10">
    <i>
      <x/>
    </i>
    <i>
      <x v="1"/>
    </i>
    <i>
      <x v="2"/>
    </i>
    <i>
      <x v="3"/>
    </i>
    <i>
      <x v="4"/>
    </i>
    <i>
      <x v="5"/>
    </i>
    <i>
      <x v="6"/>
    </i>
    <i>
      <x v="7"/>
    </i>
    <i>
      <x v="8"/>
    </i>
    <i>
      <x v="9"/>
    </i>
  </rowItems>
  <colFields count="1">
    <field x="-2"/>
  </colFields>
  <colItems count="2">
    <i>
      <x/>
    </i>
    <i i="1">
      <x v="1"/>
    </i>
  </colItems>
  <dataFields count="2">
    <dataField name="Amount" fld="1" baseField="0" baseItem="0" numFmtId="166"/>
    <dataField name="Units" fld="2" baseField="0" baseItem="0"/>
  </dataFields>
  <formats count="1">
    <format dxfId="95">
      <pivotArea outline="0" collapsedLevelsAreSubtotals="1" fieldPosition="0">
        <references count="1">
          <reference field="4294967294" count="1" selected="0">
            <x v="0"/>
          </reference>
        </references>
      </pivotArea>
    </format>
  </formats>
  <conditionalFormats count="1">
    <conditionalFormat priority="1">
      <pivotAreas count="1">
        <pivotArea type="data" collapsedLevelsAreSubtotals="1" fieldPosition="0">
          <references count="2">
            <reference field="4294967294" count="1" selected="0">
              <x v="0"/>
            </reference>
            <reference field="0" count="10">
              <x v="0"/>
              <x v="1"/>
              <x v="2"/>
              <x v="3"/>
              <x v="4"/>
              <x v="5"/>
              <x v="6"/>
              <x v="7"/>
              <x v="8"/>
              <x v="9"/>
            </reference>
          </references>
        </pivotArea>
      </pivotAreas>
    </conditionalFormat>
  </conditional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mount"/>
    <pivotHierarchy dragToData="1"/>
    <pivotHierarchy dragToData="1"/>
    <pivotHierarchy dragToData="1"/>
    <pivotHierarchy dragToData="1" caption="Units"/>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6">
        <x15:activeTabTopLevelEntity name="[data6]"/>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D775A0E-00C5-429F-B273-7B907234ACAE}" name="PivotTable14" cacheId="61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rowHeaderCaption="Country">
  <location ref="B14:F21" firstHeaderRow="0" firstDataRow="1" firstDataCol="1"/>
  <pivotFields count="5">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0"/>
  </rowFields>
  <rowItems count="7">
    <i>
      <x/>
    </i>
    <i>
      <x v="1"/>
    </i>
    <i>
      <x v="2"/>
    </i>
    <i>
      <x v="3"/>
    </i>
    <i>
      <x v="4"/>
    </i>
    <i>
      <x v="5"/>
    </i>
    <i t="grand">
      <x/>
    </i>
  </rowItems>
  <colFields count="1">
    <field x="-2"/>
  </colFields>
  <colItems count="4">
    <i>
      <x/>
    </i>
    <i i="1">
      <x v="1"/>
    </i>
    <i i="2">
      <x v="2"/>
    </i>
    <i i="3">
      <x v="3"/>
    </i>
  </colItems>
  <dataFields count="4">
    <dataField name="Sales" fld="1" baseField="0" baseItem="0"/>
    <dataField name="Cost" fld="2" baseField="0" baseItem="0"/>
    <dataField name="Profit" fld="3" baseField="0" baseItem="0"/>
    <dataField name="Quantity" fld="4" baseField="0" baseItem="0"/>
  </dataFields>
  <formats count="1">
    <format dxfId="99">
      <pivotArea dataOnly="0" outline="0" fieldPosition="0">
        <references count="1">
          <reference field="4294967294" count="3">
            <x v="0"/>
            <x v="1"/>
            <x v="2"/>
          </reference>
        </references>
      </pivotArea>
    </format>
  </formats>
  <conditionalFormats count="2">
    <conditionalFormat priority="4">
      <pivotAreas count="1">
        <pivotArea type="data" collapsedLevelsAreSubtotals="1" fieldPosition="0">
          <references count="2">
            <reference field="4294967294" count="1" selected="0">
              <x v="2"/>
            </reference>
            <reference field="0" count="6">
              <x v="0"/>
              <x v="1"/>
              <x v="2"/>
              <x v="3"/>
              <x v="4"/>
              <x v="5"/>
            </reference>
          </references>
        </pivotArea>
      </pivotAreas>
    </conditionalFormat>
    <conditionalFormat priority="3">
      <pivotAreas count="1">
        <pivotArea type="data" collapsedLevelsAreSubtotals="1" fieldPosition="0">
          <references count="2">
            <reference field="4294967294" count="1" selected="0">
              <x v="3"/>
            </reference>
            <reference field="0" count="6">
              <x v="0"/>
              <x v="1"/>
              <x v="2"/>
              <x v="3"/>
              <x v="4"/>
              <x v="5"/>
            </reference>
          </references>
        </pivotArea>
      </pivotAreas>
    </conditionalFormat>
  </conditionalFormats>
  <pivotHierarchies count="25">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st"/>
    <pivotHierarchy dragToData="1" caption="Profit"/>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6">
        <x15:activeTabTopLevelEntity name="[data6]"/>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32E01D3-3FAE-44D7-BB0D-5650C81CB958}" name="PivotTable18" cacheId="63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rowHeaderCaption="Products">
  <location ref="B2:E25" firstHeaderRow="0" firstDataRow="1" firstDataCol="1"/>
  <pivotFields count="5">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2"/>
  </colFields>
  <colItems count="3">
    <i>
      <x/>
    </i>
    <i i="1">
      <x v="1"/>
    </i>
    <i i="2">
      <x v="2"/>
    </i>
  </colItems>
  <dataFields count="3">
    <dataField name="Sum of Amount" fld="1" baseField="0" baseItem="0"/>
    <dataField name="Sum of Units" fld="2" baseField="0" baseItem="0"/>
    <dataField name="Total Profit" fld="3" baseField="0" baseItem="0"/>
  </dataFields>
  <formats count="4">
    <format dxfId="16">
      <pivotArea collapsedLevelsAreSubtotals="1" fieldPosition="0">
        <references count="2">
          <reference field="4294967294" count="1" selected="0">
            <x v="0"/>
          </reference>
          <reference field="0" count="0"/>
        </references>
      </pivotArea>
    </format>
    <format dxfId="17">
      <pivotArea field="0" grandRow="1" outline="0" collapsedLevelsAreSubtotals="1" axis="axisRow" fieldPosition="0">
        <references count="1">
          <reference field="4294967294" count="1" selected="0">
            <x v="0"/>
          </reference>
        </references>
      </pivotArea>
    </format>
    <format dxfId="18">
      <pivotArea collapsedLevelsAreSubtotals="1" fieldPosition="0">
        <references count="2">
          <reference field="4294967294" count="1" selected="0">
            <x v="2"/>
          </reference>
          <reference field="0" count="0"/>
        </references>
      </pivotArea>
    </format>
    <format dxfId="19">
      <pivotArea field="0" grandRow="1" outline="0" collapsedLevelsAreSubtotals="1" axis="axisRow" fieldPosition="0">
        <references count="1">
          <reference field="4294967294" count="1" selected="0">
            <x v="2"/>
          </reference>
        </references>
      </pivotArea>
    </format>
  </formats>
  <conditionalFormats count="1">
    <conditionalFormat priority="1">
      <pivotAreas count="1">
        <pivotArea type="data" collapsedLevelsAreSubtotals="1" fieldPosition="0">
          <references count="2">
            <reference field="4294967294" count="1" selected="0">
              <x v="2"/>
            </reference>
            <reference field="0" count="22">
              <x v="0"/>
              <x v="1"/>
              <x v="2"/>
              <x v="3"/>
              <x v="4"/>
              <x v="5"/>
              <x v="6"/>
              <x v="7"/>
              <x v="8"/>
              <x v="9"/>
              <x v="10"/>
              <x v="11"/>
              <x v="12"/>
              <x v="13"/>
              <x v="14"/>
              <x v="15"/>
              <x v="16"/>
              <x v="17"/>
              <x v="18"/>
              <x v="19"/>
              <x v="20"/>
              <x v="21"/>
            </reference>
          </references>
        </pivotArea>
      </pivotAreas>
    </conditionalFormat>
  </conditionalFormats>
  <pivotHierarchies count="25">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Total Profit"/>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6]"/>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F9115BB0-ECA1-4637-B845-DBDFE1CC9B79}" sourceName="Sales Person">
  <pivotTables>
    <pivotTable tabId="5" name="PivotTable1"/>
  </pivotTables>
  <data>
    <tabular pivotCacheId="1539866050">
      <items count="10">
        <i x="4" s="1"/>
        <i x="8" s="1"/>
        <i x="5" s="1"/>
        <i x="6" s="1"/>
        <i x="7" s="1"/>
        <i x="0" s="1"/>
        <i x="9"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E5690E50-4001-491E-9097-2AD7C57C1C1E}" sourceName="Geography">
  <pivotTables>
    <pivotTable tabId="5" name="PivotTable1"/>
  </pivotTables>
  <data>
    <tabular pivotCacheId="1539866050">
      <items count="6">
        <i x="5" s="1"/>
        <i x="0" s="1"/>
        <i x="1" s="1"/>
        <i x="4"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C4847A2B-61B9-4159-8C87-BCDB18082412}" sourceName="[data6].[Geography]">
  <pivotTables>
    <pivotTable tabId="10" name="PivotTable14"/>
  </pivotTables>
  <data>
    <olap pivotCacheId="1670359174">
      <levels count="2">
        <level uniqueName="[data6].[Geography].[(All)]" sourceCaption="(All)" count="0"/>
        <level uniqueName="[data6].[Geography].[Geography]" sourceCaption="Geography" count="6">
          <ranges>
            <range startItem="0">
              <i n="[data6].[Geography].&amp;[Australia]" c="Australia"/>
              <i n="[data6].[Geography].&amp;[Canada]" c="Canada"/>
              <i n="[data6].[Geography].&amp;[India]" c="India"/>
              <i n="[data6].[Geography].&amp;[New Zealand]" c="New Zealand"/>
              <i n="[data6].[Geography].&amp;[UK]" c="UK"/>
              <i n="[data6].[Geography].&amp;[USA]" c="USA"/>
            </range>
          </ranges>
        </level>
      </levels>
      <selections count="1">
        <selection n="[data6].[Geography].[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2" xr10:uid="{FF115279-D781-4236-9FF9-5354BA91494B}" sourceName="[data6].[Geography]">
  <pivotTables>
    <pivotTable tabId="11" name="PivotTable18"/>
  </pivotTables>
  <data>
    <olap pivotCacheId="1965155354">
      <levels count="2">
        <level uniqueName="[data6].[Geography].[(All)]" sourceCaption="(All)" count="0"/>
        <level uniqueName="[data6].[Geography].[Geography]" sourceCaption="Geography" count="6">
          <ranges>
            <range startItem="0">
              <i n="[data6].[Geography].&amp;[Australia]" c="Australia"/>
              <i n="[data6].[Geography].&amp;[Canada]" c="Canada"/>
              <i n="[data6].[Geography].&amp;[India]" c="India"/>
              <i n="[data6].[Geography].&amp;[New Zealand]" c="New Zealand"/>
              <i n="[data6].[Geography].&amp;[UK]" c="UK"/>
              <i n="[data6].[Geography].&amp;[USA]" c="USA"/>
            </range>
          </ranges>
        </level>
      </levels>
      <selections count="1">
        <selection n="[data6].[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F24A05F4-AEEB-4474-B1C9-D7DEEC2C424A}" cache="Slicer_Sales_Person" caption="Sales Person" rowHeight="234950"/>
  <slicer name="Geography" xr10:uid="{90866A3D-E87E-4F47-9F13-872B384BD1A8}" cache="Slicer_Geography" caption="Geograph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6E9C0520-E4EE-449C-86A1-BF422263326A}" cache="Slicer_Geography1" caption="Geography"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2" xr10:uid="{4325B4B3-32D7-4C5A-ACF9-02C5CBB520E2}" cache="Slicer_Geography2"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478EDD-F0CC-41F8-B677-7728B99E77A5}" name="data" displayName="data" ref="C11:G311" totalsRowShown="0" headerRowDxfId="134" dataDxfId="133">
  <autoFilter ref="C11:G311" xr:uid="{DE478EDD-F0CC-41F8-B677-7728B99E77A5}"/>
  <sortState xmlns:xlrd2="http://schemas.microsoft.com/office/spreadsheetml/2017/richdata2" ref="C12:G311">
    <sortCondition descending="1" ref="F11:F311"/>
  </sortState>
  <tableColumns count="5">
    <tableColumn id="1" xr3:uid="{FE3C6D4D-2731-4648-B97E-FADC0CA01F9D}" name="Sales Person" dataDxfId="132"/>
    <tableColumn id="2" xr3:uid="{29107F2E-EBC3-4374-BAA1-93AFF1318B7E}" name="Geography" dataDxfId="131"/>
    <tableColumn id="3" xr3:uid="{6213B3A8-2328-484A-B802-3B507C26133B}" name="Product" dataDxfId="130"/>
    <tableColumn id="4" xr3:uid="{FA4A4B84-1936-48EC-A056-2B49D80D162F}" name="Amount" dataDxfId="129"/>
    <tableColumn id="5" xr3:uid="{D164F65B-1502-457D-9B3F-985B78336B3D}" name="Units" dataDxfId="12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036C2A-9D05-4FAA-9524-6FC6D23C964E}" name="products5" displayName="products5" ref="J25:K47" totalsRowShown="0">
  <autoFilter ref="J25:K47" xr:uid="{6F036C2A-9D05-4FAA-9524-6FC6D23C964E}"/>
  <tableColumns count="2">
    <tableColumn id="1" xr3:uid="{E59A3590-836F-4849-9E1E-3BA92B0DCCCA}" name="Product"/>
    <tableColumn id="2" xr3:uid="{3DBD2F0D-E56D-43E0-A1FB-A650031026E3}" name="Cost per unit" dataDxfId="1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1B3B37-5991-4DA9-915A-417DE385A848}" name="data4" displayName="data4" ref="A2:E302" totalsRowShown="0" headerRowDxfId="127" dataDxfId="126">
  <tableColumns count="5">
    <tableColumn id="1" xr3:uid="{9A27B90F-731B-4892-87FA-3DC3B1FD40B8}" name="Sales Person" dataDxfId="125"/>
    <tableColumn id="2" xr3:uid="{E5B785BF-7FEF-4FD9-B0FB-453469283CEA}" name="Geography" dataDxfId="124"/>
    <tableColumn id="3" xr3:uid="{C31B1668-46ED-4FAD-92DA-B2194A77C3B3}" name="Product" dataDxfId="123"/>
    <tableColumn id="4" xr3:uid="{21F425CD-D0F2-4A9C-BD3C-FAAA97E995F7}" name="Amount" dataDxfId="122"/>
    <tableColumn id="5" xr3:uid="{9292FFF2-6CF6-4670-84A6-D54933033167}" name="Units" dataDxfId="12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485D7DF-9693-433C-8732-547FF9C0A4A8}" name="data7" displayName="data7" ref="B2:F302" totalsRowShown="0" headerRowDxfId="120" dataDxfId="119">
  <sortState xmlns:xlrd2="http://schemas.microsoft.com/office/spreadsheetml/2017/richdata2" ref="B3:F302">
    <sortCondition descending="1" ref="E11:E311"/>
  </sortState>
  <tableColumns count="5">
    <tableColumn id="1" xr3:uid="{72CA36C3-01A5-45EB-B2E7-D4F3552D255A}" name="Sales Person" dataDxfId="118"/>
    <tableColumn id="2" xr3:uid="{96A84FAD-A162-4EA5-8025-856A5761213A}" name="Geography" dataDxfId="117"/>
    <tableColumn id="3" xr3:uid="{DD771836-31B4-4BC5-A526-775ABE2B59FA}" name="Product" dataDxfId="116"/>
    <tableColumn id="4" xr3:uid="{BE6DF7DB-D9F4-4E5B-B787-61A1FA9D35BE}" name="Amount" dataDxfId="115"/>
    <tableColumn id="5" xr3:uid="{551C10D1-45BA-4177-8F51-9ED94723F0DA}" name="Units" dataDxfId="11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3E734F6-6329-4967-A7E8-1A1E23916588}" name="data6" displayName="data6" ref="A2:H302" totalsRowShown="0" headerRowDxfId="112" dataDxfId="111">
  <autoFilter ref="A2:H302" xr:uid="{E3E734F6-6329-4967-A7E8-1A1E23916588}">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xmlns:xlrd2="http://schemas.microsoft.com/office/spreadsheetml/2017/richdata2" ref="A3:E302">
    <sortCondition descending="1" ref="D11:D311"/>
  </sortState>
  <tableColumns count="8">
    <tableColumn id="1" xr3:uid="{489147E4-1869-42F9-A4BA-71005B677EEA}" name="Sales Person" dataDxfId="110"/>
    <tableColumn id="2" xr3:uid="{7B9AD5FE-414E-4EA2-9D8C-0E06FFEC8ED3}" name="Geography" dataDxfId="109"/>
    <tableColumn id="3" xr3:uid="{9451AA6E-3CD2-4237-80CB-6BDE9C4D24C8}" name="Product" dataDxfId="108"/>
    <tableColumn id="4" xr3:uid="{762409AB-6C2C-496D-A693-2608FA8AB4BB}" name="Amount" dataDxfId="107"/>
    <tableColumn id="5" xr3:uid="{E0B98578-2A84-479D-B168-EC33A59A269E}" name="Units" dataDxfId="105"/>
    <tableColumn id="7" xr3:uid="{813A6C98-4205-453A-B4E6-4008164E03C6}" name="Cost per unit" dataDxfId="104">
      <calculatedColumnFormula>_xlfn.XLOOKUP(data6[[#This Row],[Product]],products58[Product],products58[Cost per unit])</calculatedColumnFormula>
    </tableColumn>
    <tableColumn id="8" xr3:uid="{58410C69-991F-4CEE-B33C-9627FE04E041}" name="Total Cost per Product" dataDxfId="103">
      <calculatedColumnFormula>data6[[#This Row],[Units]]*data6[[#This Row],[Cost per unit]]</calculatedColumnFormula>
    </tableColumn>
    <tableColumn id="9" xr3:uid="{6F86C739-917D-4294-AB52-0CCD7BD2F45F}" name="Profit/Loss" dataDxfId="102">
      <calculatedColumnFormula>data6[[#This Row],[Amount]]-data6[[#This Row],[Total Cost per Product]]</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E239955-25C8-48F4-BF8B-240882E930BB}" name="products58" displayName="products58" ref="K2:L24" totalsRowShown="0">
  <autoFilter ref="K2:L24" xr:uid="{5E239955-25C8-48F4-BF8B-240882E930BB}"/>
  <tableColumns count="2">
    <tableColumn id="1" xr3:uid="{F1460890-A5D0-4C0D-8C47-543CD8544CB1}" name="Product"/>
    <tableColumn id="2" xr3:uid="{A04EE0E2-CA7C-44FC-A678-371D859E1061}" name="Cost per unit" dataDxfId="106"/>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microsoft.com/office/2007/relationships/slicer" Target="../slicers/slicer2.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C1:Z658"/>
  <sheetViews>
    <sheetView topLeftCell="A6" zoomScale="115" zoomScaleNormal="115" workbookViewId="0">
      <selection activeCell="O14" sqref="O14"/>
    </sheetView>
  </sheetViews>
  <sheetFormatPr defaultRowHeight="14.4" x14ac:dyDescent="0.3"/>
  <cols>
    <col min="1" max="1" width="1.6640625" customWidth="1"/>
    <col min="2" max="2" width="3.6640625" customWidth="1"/>
    <col min="3" max="3" width="15.44140625" bestFit="1" customWidth="1"/>
    <col min="4" max="4" width="12" bestFit="1" customWidth="1"/>
    <col min="5" max="5" width="20.77734375" bestFit="1" customWidth="1"/>
    <col min="6" max="6" width="8.33203125" bestFit="1" customWidth="1"/>
    <col min="7" max="7" width="4" bestFit="1" customWidth="1"/>
    <col min="10" max="10" width="20.21875" bestFit="1" customWidth="1"/>
    <col min="11" max="11" width="13.88671875" bestFit="1" customWidth="1"/>
    <col min="25" max="25" width="21.88671875" bestFit="1" customWidth="1"/>
    <col min="26" max="26" width="14.44140625" customWidth="1"/>
    <col min="31" max="31" width="21.88671875" customWidth="1"/>
  </cols>
  <sheetData>
    <row r="1" spans="3:26" s="23" customFormat="1" ht="19.8" customHeight="1" x14ac:dyDescent="0.3">
      <c r="C1" s="24"/>
      <c r="V1" s="23" t="s">
        <v>69</v>
      </c>
    </row>
    <row r="11" spans="3:26" x14ac:dyDescent="0.3">
      <c r="C11" s="3" t="s">
        <v>11</v>
      </c>
      <c r="D11" s="3" t="s">
        <v>12</v>
      </c>
      <c r="E11" s="3" t="s">
        <v>0</v>
      </c>
      <c r="F11" s="5" t="s">
        <v>1</v>
      </c>
      <c r="G11" s="5" t="s">
        <v>48</v>
      </c>
      <c r="J11" s="32"/>
      <c r="K11" s="23"/>
    </row>
    <row r="12" spans="3:26" x14ac:dyDescent="0.3">
      <c r="C12" s="7" t="s">
        <v>5</v>
      </c>
      <c r="D12" s="7" t="s">
        <v>36</v>
      </c>
      <c r="E12" s="7" t="s">
        <v>16</v>
      </c>
      <c r="F12" s="8">
        <v>16184</v>
      </c>
      <c r="G12" s="9">
        <v>39</v>
      </c>
      <c r="J12" s="33">
        <v>1</v>
      </c>
      <c r="K12" s="34" t="s">
        <v>42</v>
      </c>
      <c r="L12" s="34"/>
      <c r="M12" s="34"/>
      <c r="Z12" s="6"/>
    </row>
    <row r="13" spans="3:26" x14ac:dyDescent="0.3">
      <c r="C13" s="7" t="s">
        <v>5</v>
      </c>
      <c r="D13" s="7" t="s">
        <v>34</v>
      </c>
      <c r="E13" s="7" t="s">
        <v>20</v>
      </c>
      <c r="F13" s="8">
        <v>15610</v>
      </c>
      <c r="G13" s="9">
        <v>339</v>
      </c>
      <c r="J13" s="33">
        <v>2</v>
      </c>
      <c r="K13" s="34" t="s">
        <v>50</v>
      </c>
      <c r="L13" s="34"/>
      <c r="M13" s="34"/>
      <c r="Z13" s="6"/>
    </row>
    <row r="14" spans="3:26" x14ac:dyDescent="0.3">
      <c r="C14" s="7" t="s">
        <v>9</v>
      </c>
      <c r="D14" s="7" t="s">
        <v>34</v>
      </c>
      <c r="E14" s="7" t="s">
        <v>28</v>
      </c>
      <c r="F14" s="8">
        <v>14329</v>
      </c>
      <c r="G14" s="9">
        <v>150</v>
      </c>
      <c r="J14" s="33">
        <v>3</v>
      </c>
      <c r="K14" s="34" t="s">
        <v>43</v>
      </c>
      <c r="L14" s="34"/>
      <c r="M14" s="34"/>
      <c r="Z14" s="6"/>
    </row>
    <row r="15" spans="3:26" x14ac:dyDescent="0.3">
      <c r="C15" s="7" t="s">
        <v>5</v>
      </c>
      <c r="D15" s="7" t="s">
        <v>35</v>
      </c>
      <c r="E15" s="7" t="s">
        <v>15</v>
      </c>
      <c r="F15" s="8">
        <v>13391</v>
      </c>
      <c r="G15" s="9">
        <v>201</v>
      </c>
      <c r="J15" s="33">
        <v>4</v>
      </c>
      <c r="K15" s="34" t="s">
        <v>44</v>
      </c>
      <c r="L15" s="34"/>
      <c r="M15" s="34"/>
      <c r="Z15" s="6"/>
    </row>
    <row r="16" spans="3:26" x14ac:dyDescent="0.3">
      <c r="C16" s="7" t="s">
        <v>10</v>
      </c>
      <c r="D16" s="7" t="s">
        <v>39</v>
      </c>
      <c r="E16" s="7" t="s">
        <v>33</v>
      </c>
      <c r="F16" s="8">
        <v>12950</v>
      </c>
      <c r="G16" s="9">
        <v>30</v>
      </c>
      <c r="J16" s="33">
        <v>5</v>
      </c>
      <c r="K16" s="34" t="s">
        <v>51</v>
      </c>
      <c r="L16" s="34"/>
      <c r="M16" s="34"/>
      <c r="Z16" s="6"/>
    </row>
    <row r="17" spans="3:26" x14ac:dyDescent="0.3">
      <c r="C17" s="7" t="s">
        <v>40</v>
      </c>
      <c r="D17" s="7" t="s">
        <v>35</v>
      </c>
      <c r="E17" s="7" t="s">
        <v>32</v>
      </c>
      <c r="F17" s="8">
        <v>12348</v>
      </c>
      <c r="G17" s="9">
        <v>234</v>
      </c>
      <c r="J17" s="33">
        <v>6</v>
      </c>
      <c r="K17" s="34" t="s">
        <v>52</v>
      </c>
      <c r="L17" s="34"/>
      <c r="M17" s="34"/>
      <c r="Z17" s="6"/>
    </row>
    <row r="18" spans="3:26" x14ac:dyDescent="0.3">
      <c r="C18" s="7" t="s">
        <v>2</v>
      </c>
      <c r="D18" s="7" t="s">
        <v>37</v>
      </c>
      <c r="E18" s="7" t="s">
        <v>18</v>
      </c>
      <c r="F18" s="8">
        <v>11571</v>
      </c>
      <c r="G18" s="9">
        <v>138</v>
      </c>
      <c r="J18" s="33">
        <v>7</v>
      </c>
      <c r="K18" s="34" t="s">
        <v>47</v>
      </c>
      <c r="L18" s="34"/>
      <c r="M18" s="34"/>
      <c r="Z18" s="6"/>
    </row>
    <row r="19" spans="3:26" x14ac:dyDescent="0.3">
      <c r="C19" s="7" t="s">
        <v>9</v>
      </c>
      <c r="D19" s="7" t="s">
        <v>36</v>
      </c>
      <c r="E19" s="7" t="s">
        <v>27</v>
      </c>
      <c r="F19" s="8">
        <v>11522</v>
      </c>
      <c r="G19" s="9">
        <v>204</v>
      </c>
      <c r="J19" s="33">
        <v>8</v>
      </c>
      <c r="K19" s="34" t="s">
        <v>68</v>
      </c>
      <c r="L19" s="34"/>
      <c r="M19" s="34"/>
      <c r="Z19" s="6"/>
    </row>
    <row r="20" spans="3:26" x14ac:dyDescent="0.3">
      <c r="C20" s="7" t="s">
        <v>2</v>
      </c>
      <c r="D20" s="7" t="s">
        <v>36</v>
      </c>
      <c r="E20" s="7" t="s">
        <v>16</v>
      </c>
      <c r="F20" s="8">
        <v>11417</v>
      </c>
      <c r="G20" s="9">
        <v>21</v>
      </c>
      <c r="J20" s="33">
        <v>9</v>
      </c>
      <c r="K20" s="34" t="s">
        <v>45</v>
      </c>
      <c r="L20" s="34"/>
      <c r="M20" s="34"/>
      <c r="Z20" s="6"/>
    </row>
    <row r="21" spans="3:26" x14ac:dyDescent="0.3">
      <c r="C21" s="7" t="s">
        <v>41</v>
      </c>
      <c r="D21" s="7" t="s">
        <v>36</v>
      </c>
      <c r="E21" s="7" t="s">
        <v>13</v>
      </c>
      <c r="F21" s="8">
        <v>10311</v>
      </c>
      <c r="G21" s="9">
        <v>231</v>
      </c>
      <c r="J21" s="33">
        <v>10</v>
      </c>
      <c r="K21" s="34" t="s">
        <v>46</v>
      </c>
      <c r="L21" s="34"/>
      <c r="M21" s="34"/>
      <c r="Z21" s="6"/>
    </row>
    <row r="22" spans="3:26" x14ac:dyDescent="0.3">
      <c r="C22" s="7" t="s">
        <v>41</v>
      </c>
      <c r="D22" s="7" t="s">
        <v>36</v>
      </c>
      <c r="E22" s="7" t="s">
        <v>32</v>
      </c>
      <c r="F22" s="8">
        <v>10304</v>
      </c>
      <c r="G22" s="9">
        <v>84</v>
      </c>
      <c r="Z22" s="6"/>
    </row>
    <row r="23" spans="3:26" x14ac:dyDescent="0.3">
      <c r="C23" s="7" t="s">
        <v>7</v>
      </c>
      <c r="D23" s="7" t="s">
        <v>38</v>
      </c>
      <c r="E23" s="7" t="s">
        <v>30</v>
      </c>
      <c r="F23" s="8">
        <v>10129</v>
      </c>
      <c r="G23" s="9">
        <v>312</v>
      </c>
      <c r="Z23" s="6"/>
    </row>
    <row r="24" spans="3:26" x14ac:dyDescent="0.3">
      <c r="C24" s="7" t="s">
        <v>6</v>
      </c>
      <c r="D24" s="7" t="s">
        <v>36</v>
      </c>
      <c r="E24" s="7" t="s">
        <v>4</v>
      </c>
      <c r="F24" s="8">
        <v>10073</v>
      </c>
      <c r="G24" s="9">
        <v>120</v>
      </c>
      <c r="Z24" s="6"/>
    </row>
    <row r="25" spans="3:26" x14ac:dyDescent="0.3">
      <c r="C25" s="7" t="s">
        <v>2</v>
      </c>
      <c r="D25" s="7" t="s">
        <v>37</v>
      </c>
      <c r="E25" s="7" t="s">
        <v>17</v>
      </c>
      <c r="F25" s="8">
        <v>9926</v>
      </c>
      <c r="G25" s="9">
        <v>201</v>
      </c>
      <c r="J25" t="s">
        <v>0</v>
      </c>
      <c r="K25" t="s">
        <v>49</v>
      </c>
      <c r="Z25" s="6"/>
    </row>
    <row r="26" spans="3:26" x14ac:dyDescent="0.3">
      <c r="C26" s="7" t="s">
        <v>7</v>
      </c>
      <c r="D26" s="7" t="s">
        <v>37</v>
      </c>
      <c r="E26" s="7" t="s">
        <v>22</v>
      </c>
      <c r="F26" s="8">
        <v>9835</v>
      </c>
      <c r="G26" s="9">
        <v>207</v>
      </c>
      <c r="J26" t="s">
        <v>13</v>
      </c>
      <c r="K26" s="6">
        <v>9.33</v>
      </c>
      <c r="Z26" s="6"/>
    </row>
    <row r="27" spans="3:26" x14ac:dyDescent="0.3">
      <c r="C27" s="7" t="s">
        <v>40</v>
      </c>
      <c r="D27" s="7" t="s">
        <v>36</v>
      </c>
      <c r="E27" s="7" t="s">
        <v>33</v>
      </c>
      <c r="F27" s="8">
        <v>9772</v>
      </c>
      <c r="G27" s="9">
        <v>90</v>
      </c>
      <c r="J27" t="s">
        <v>14</v>
      </c>
      <c r="K27" s="6">
        <v>11.7</v>
      </c>
      <c r="Z27" s="6"/>
    </row>
    <row r="28" spans="3:26" x14ac:dyDescent="0.3">
      <c r="C28" s="7" t="s">
        <v>8</v>
      </c>
      <c r="D28" s="7" t="s">
        <v>37</v>
      </c>
      <c r="E28" s="7" t="s">
        <v>15</v>
      </c>
      <c r="F28" s="8">
        <v>9709</v>
      </c>
      <c r="G28" s="9">
        <v>30</v>
      </c>
      <c r="J28" t="s">
        <v>4</v>
      </c>
      <c r="K28" s="6">
        <v>11.88</v>
      </c>
      <c r="Z28" s="6"/>
    </row>
    <row r="29" spans="3:26" x14ac:dyDescent="0.3">
      <c r="C29" s="7" t="s">
        <v>8</v>
      </c>
      <c r="D29" s="7" t="s">
        <v>39</v>
      </c>
      <c r="E29" s="7" t="s">
        <v>18</v>
      </c>
      <c r="F29" s="8">
        <v>9660</v>
      </c>
      <c r="G29" s="9">
        <v>27</v>
      </c>
      <c r="J29" t="s">
        <v>15</v>
      </c>
      <c r="K29" s="6">
        <v>11.73</v>
      </c>
      <c r="Z29" s="6"/>
    </row>
    <row r="30" spans="3:26" x14ac:dyDescent="0.3">
      <c r="C30" s="7" t="s">
        <v>41</v>
      </c>
      <c r="D30" s="7" t="s">
        <v>36</v>
      </c>
      <c r="E30" s="7" t="s">
        <v>18</v>
      </c>
      <c r="F30" s="8">
        <v>9632</v>
      </c>
      <c r="G30" s="9">
        <v>288</v>
      </c>
      <c r="J30" t="s">
        <v>16</v>
      </c>
      <c r="K30" s="6">
        <v>8.7899999999999991</v>
      </c>
      <c r="Z30" s="6"/>
    </row>
    <row r="31" spans="3:26" x14ac:dyDescent="0.3">
      <c r="C31" s="7" t="s">
        <v>9</v>
      </c>
      <c r="D31" s="7" t="s">
        <v>38</v>
      </c>
      <c r="E31" s="7" t="s">
        <v>33</v>
      </c>
      <c r="F31" s="8">
        <v>9506</v>
      </c>
      <c r="G31" s="9">
        <v>87</v>
      </c>
      <c r="J31" t="s">
        <v>17</v>
      </c>
      <c r="K31" s="6">
        <v>3.11</v>
      </c>
      <c r="Z31" s="6"/>
    </row>
    <row r="32" spans="3:26" x14ac:dyDescent="0.3">
      <c r="C32" s="7" t="s">
        <v>2</v>
      </c>
      <c r="D32" s="7" t="s">
        <v>39</v>
      </c>
      <c r="E32" s="7" t="s">
        <v>20</v>
      </c>
      <c r="F32" s="8">
        <v>9443</v>
      </c>
      <c r="G32" s="9">
        <v>162</v>
      </c>
      <c r="J32" t="s">
        <v>18</v>
      </c>
      <c r="K32" s="6">
        <v>6.47</v>
      </c>
      <c r="Z32" s="6"/>
    </row>
    <row r="33" spans="3:26" x14ac:dyDescent="0.3">
      <c r="C33" s="7" t="s">
        <v>3</v>
      </c>
      <c r="D33" s="7" t="s">
        <v>36</v>
      </c>
      <c r="E33" s="7" t="s">
        <v>16</v>
      </c>
      <c r="F33" s="8">
        <v>9198</v>
      </c>
      <c r="G33" s="9">
        <v>36</v>
      </c>
      <c r="J33" t="s">
        <v>19</v>
      </c>
      <c r="K33" s="6">
        <v>7.64</v>
      </c>
      <c r="Z33" s="6"/>
    </row>
    <row r="34" spans="3:26" x14ac:dyDescent="0.3">
      <c r="C34" s="7" t="s">
        <v>9</v>
      </c>
      <c r="D34" s="7" t="s">
        <v>36</v>
      </c>
      <c r="E34" s="7" t="s">
        <v>30</v>
      </c>
      <c r="F34" s="8">
        <v>9051</v>
      </c>
      <c r="G34" s="9">
        <v>57</v>
      </c>
      <c r="J34" t="s">
        <v>20</v>
      </c>
      <c r="K34" s="6">
        <v>10.62</v>
      </c>
    </row>
    <row r="35" spans="3:26" x14ac:dyDescent="0.3">
      <c r="C35" s="7" t="s">
        <v>40</v>
      </c>
      <c r="D35" s="7" t="s">
        <v>37</v>
      </c>
      <c r="E35" s="7" t="s">
        <v>29</v>
      </c>
      <c r="F35" s="8">
        <v>9002</v>
      </c>
      <c r="G35" s="9">
        <v>72</v>
      </c>
      <c r="J35" t="s">
        <v>21</v>
      </c>
      <c r="K35" s="6">
        <v>9</v>
      </c>
    </row>
    <row r="36" spans="3:26" x14ac:dyDescent="0.3">
      <c r="C36" s="7" t="s">
        <v>8</v>
      </c>
      <c r="D36" s="7" t="s">
        <v>39</v>
      </c>
      <c r="E36" s="7" t="s">
        <v>31</v>
      </c>
      <c r="F36" s="8">
        <v>8890</v>
      </c>
      <c r="G36" s="9">
        <v>210</v>
      </c>
      <c r="J36" t="s">
        <v>22</v>
      </c>
      <c r="K36" s="6">
        <v>9.77</v>
      </c>
    </row>
    <row r="37" spans="3:26" x14ac:dyDescent="0.3">
      <c r="C37" s="7" t="s">
        <v>40</v>
      </c>
      <c r="D37" s="7" t="s">
        <v>35</v>
      </c>
      <c r="E37" s="7" t="s">
        <v>33</v>
      </c>
      <c r="F37" s="8">
        <v>8869</v>
      </c>
      <c r="G37" s="9">
        <v>432</v>
      </c>
      <c r="J37" t="s">
        <v>23</v>
      </c>
      <c r="K37" s="6">
        <v>6.49</v>
      </c>
    </row>
    <row r="38" spans="3:26" x14ac:dyDescent="0.3">
      <c r="C38" s="7" t="s">
        <v>7</v>
      </c>
      <c r="D38" s="7" t="s">
        <v>34</v>
      </c>
      <c r="E38" s="7" t="s">
        <v>24</v>
      </c>
      <c r="F38" s="8">
        <v>8862</v>
      </c>
      <c r="G38" s="9">
        <v>189</v>
      </c>
      <c r="J38" t="s">
        <v>24</v>
      </c>
      <c r="K38" s="6">
        <v>4.97</v>
      </c>
    </row>
    <row r="39" spans="3:26" x14ac:dyDescent="0.3">
      <c r="C39" s="7" t="s">
        <v>3</v>
      </c>
      <c r="D39" s="7" t="s">
        <v>38</v>
      </c>
      <c r="E39" s="7" t="s">
        <v>26</v>
      </c>
      <c r="F39" s="8">
        <v>8841</v>
      </c>
      <c r="G39" s="9">
        <v>303</v>
      </c>
      <c r="J39" t="s">
        <v>25</v>
      </c>
      <c r="K39" s="6">
        <v>13.15</v>
      </c>
    </row>
    <row r="40" spans="3:26" x14ac:dyDescent="0.3">
      <c r="C40" s="7" t="s">
        <v>5</v>
      </c>
      <c r="D40" s="7" t="s">
        <v>37</v>
      </c>
      <c r="E40" s="7" t="s">
        <v>25</v>
      </c>
      <c r="F40" s="8">
        <v>8813</v>
      </c>
      <c r="G40" s="9">
        <v>21</v>
      </c>
      <c r="J40" t="s">
        <v>26</v>
      </c>
      <c r="K40" s="6">
        <v>5.6</v>
      </c>
    </row>
    <row r="41" spans="3:26" x14ac:dyDescent="0.3">
      <c r="C41" s="7" t="s">
        <v>9</v>
      </c>
      <c r="D41" s="7" t="s">
        <v>34</v>
      </c>
      <c r="E41" s="7" t="s">
        <v>20</v>
      </c>
      <c r="F41" s="8">
        <v>8463</v>
      </c>
      <c r="G41" s="9">
        <v>492</v>
      </c>
      <c r="J41" t="s">
        <v>27</v>
      </c>
      <c r="K41" s="6">
        <v>16.73</v>
      </c>
    </row>
    <row r="42" spans="3:26" x14ac:dyDescent="0.3">
      <c r="C42" s="7" t="s">
        <v>7</v>
      </c>
      <c r="D42" s="7" t="s">
        <v>36</v>
      </c>
      <c r="E42" s="7" t="s">
        <v>22</v>
      </c>
      <c r="F42" s="8">
        <v>8435</v>
      </c>
      <c r="G42" s="9">
        <v>42</v>
      </c>
      <c r="J42" t="s">
        <v>28</v>
      </c>
      <c r="K42" s="6">
        <v>10.38</v>
      </c>
    </row>
    <row r="43" spans="3:26" x14ac:dyDescent="0.3">
      <c r="C43" s="7" t="s">
        <v>2</v>
      </c>
      <c r="D43" s="7" t="s">
        <v>36</v>
      </c>
      <c r="E43" s="7" t="s">
        <v>29</v>
      </c>
      <c r="F43" s="8">
        <v>8211</v>
      </c>
      <c r="G43" s="9">
        <v>75</v>
      </c>
      <c r="J43" t="s">
        <v>29</v>
      </c>
      <c r="K43" s="6">
        <v>7.16</v>
      </c>
    </row>
    <row r="44" spans="3:26" x14ac:dyDescent="0.3">
      <c r="C44" s="7" t="s">
        <v>9</v>
      </c>
      <c r="D44" s="7" t="s">
        <v>34</v>
      </c>
      <c r="E44" s="7" t="s">
        <v>23</v>
      </c>
      <c r="F44" s="8">
        <v>8155</v>
      </c>
      <c r="G44" s="9">
        <v>90</v>
      </c>
      <c r="J44" t="s">
        <v>30</v>
      </c>
      <c r="K44" s="6">
        <v>14.49</v>
      </c>
    </row>
    <row r="45" spans="3:26" x14ac:dyDescent="0.3">
      <c r="C45" s="7" t="s">
        <v>6</v>
      </c>
      <c r="D45" s="7" t="s">
        <v>34</v>
      </c>
      <c r="E45" s="7" t="s">
        <v>26</v>
      </c>
      <c r="F45" s="8">
        <v>8008</v>
      </c>
      <c r="G45" s="9">
        <v>456</v>
      </c>
      <c r="J45" t="s">
        <v>31</v>
      </c>
      <c r="K45" s="6">
        <v>5.79</v>
      </c>
    </row>
    <row r="46" spans="3:26" x14ac:dyDescent="0.3">
      <c r="C46" s="7" t="s">
        <v>41</v>
      </c>
      <c r="D46" s="7" t="s">
        <v>34</v>
      </c>
      <c r="E46" s="7" t="s">
        <v>33</v>
      </c>
      <c r="F46" s="8">
        <v>7847</v>
      </c>
      <c r="G46" s="9">
        <v>174</v>
      </c>
      <c r="J46" t="s">
        <v>32</v>
      </c>
      <c r="K46" s="6">
        <v>8.65</v>
      </c>
    </row>
    <row r="47" spans="3:26" x14ac:dyDescent="0.3">
      <c r="C47" s="7" t="s">
        <v>9</v>
      </c>
      <c r="D47" s="7" t="s">
        <v>35</v>
      </c>
      <c r="E47" s="7" t="s">
        <v>15</v>
      </c>
      <c r="F47" s="8">
        <v>7833</v>
      </c>
      <c r="G47" s="9">
        <v>243</v>
      </c>
      <c r="J47" t="s">
        <v>33</v>
      </c>
      <c r="K47" s="6">
        <v>12.37</v>
      </c>
    </row>
    <row r="48" spans="3:26" x14ac:dyDescent="0.3">
      <c r="C48" s="7" t="s">
        <v>2</v>
      </c>
      <c r="D48" s="7" t="s">
        <v>39</v>
      </c>
      <c r="E48" s="7" t="s">
        <v>27</v>
      </c>
      <c r="F48" s="8">
        <v>7812</v>
      </c>
      <c r="G48" s="9">
        <v>81</v>
      </c>
    </row>
    <row r="49" spans="3:7" x14ac:dyDescent="0.3">
      <c r="C49" s="7" t="s">
        <v>3</v>
      </c>
      <c r="D49" s="7" t="s">
        <v>34</v>
      </c>
      <c r="E49" s="7" t="s">
        <v>32</v>
      </c>
      <c r="F49" s="8">
        <v>7777</v>
      </c>
      <c r="G49" s="9">
        <v>504</v>
      </c>
    </row>
    <row r="50" spans="3:7" x14ac:dyDescent="0.3">
      <c r="C50" s="7" t="s">
        <v>7</v>
      </c>
      <c r="D50" s="7" t="s">
        <v>34</v>
      </c>
      <c r="E50" s="7" t="s">
        <v>17</v>
      </c>
      <c r="F50" s="8">
        <v>7777</v>
      </c>
      <c r="G50" s="9">
        <v>39</v>
      </c>
    </row>
    <row r="51" spans="3:7" x14ac:dyDescent="0.3">
      <c r="C51" s="7" t="s">
        <v>6</v>
      </c>
      <c r="D51" s="7" t="s">
        <v>37</v>
      </c>
      <c r="E51" s="7" t="s">
        <v>31</v>
      </c>
      <c r="F51" s="8">
        <v>7693</v>
      </c>
      <c r="G51" s="9">
        <v>87</v>
      </c>
    </row>
    <row r="52" spans="3:7" x14ac:dyDescent="0.3">
      <c r="C52" s="7" t="s">
        <v>40</v>
      </c>
      <c r="D52" s="7" t="s">
        <v>37</v>
      </c>
      <c r="E52" s="7" t="s">
        <v>19</v>
      </c>
      <c r="F52" s="8">
        <v>7693</v>
      </c>
      <c r="G52" s="9">
        <v>21</v>
      </c>
    </row>
    <row r="53" spans="3:7" x14ac:dyDescent="0.3">
      <c r="C53" s="7" t="s">
        <v>2</v>
      </c>
      <c r="D53" s="7" t="s">
        <v>39</v>
      </c>
      <c r="E53" s="7" t="s">
        <v>21</v>
      </c>
      <c r="F53" s="8">
        <v>7651</v>
      </c>
      <c r="G53" s="9">
        <v>213</v>
      </c>
    </row>
    <row r="54" spans="3:7" x14ac:dyDescent="0.3">
      <c r="C54" s="7" t="s">
        <v>2</v>
      </c>
      <c r="D54" s="7" t="s">
        <v>34</v>
      </c>
      <c r="E54" s="7" t="s">
        <v>19</v>
      </c>
      <c r="F54" s="8">
        <v>7511</v>
      </c>
      <c r="G54" s="9">
        <v>120</v>
      </c>
    </row>
    <row r="55" spans="3:7" x14ac:dyDescent="0.3">
      <c r="C55" s="7" t="s">
        <v>5</v>
      </c>
      <c r="D55" s="7" t="s">
        <v>38</v>
      </c>
      <c r="E55" s="7" t="s">
        <v>25</v>
      </c>
      <c r="F55" s="8">
        <v>7483</v>
      </c>
      <c r="G55" s="9">
        <v>45</v>
      </c>
    </row>
    <row r="56" spans="3:7" x14ac:dyDescent="0.3">
      <c r="C56" s="7" t="s">
        <v>41</v>
      </c>
      <c r="D56" s="7" t="s">
        <v>35</v>
      </c>
      <c r="E56" s="7" t="s">
        <v>28</v>
      </c>
      <c r="F56" s="8">
        <v>7455</v>
      </c>
      <c r="G56" s="9">
        <v>216</v>
      </c>
    </row>
    <row r="57" spans="3:7" x14ac:dyDescent="0.3">
      <c r="C57" s="7" t="s">
        <v>6</v>
      </c>
      <c r="D57" s="7" t="s">
        <v>38</v>
      </c>
      <c r="E57" s="7" t="s">
        <v>21</v>
      </c>
      <c r="F57" s="8">
        <v>7322</v>
      </c>
      <c r="G57" s="9">
        <v>36</v>
      </c>
    </row>
    <row r="58" spans="3:7" x14ac:dyDescent="0.3">
      <c r="C58" s="7" t="s">
        <v>3</v>
      </c>
      <c r="D58" s="7" t="s">
        <v>37</v>
      </c>
      <c r="E58" s="7" t="s">
        <v>28</v>
      </c>
      <c r="F58" s="8">
        <v>7308</v>
      </c>
      <c r="G58" s="9">
        <v>327</v>
      </c>
    </row>
    <row r="59" spans="3:7" x14ac:dyDescent="0.3">
      <c r="C59" s="7" t="s">
        <v>5</v>
      </c>
      <c r="D59" s="7" t="s">
        <v>34</v>
      </c>
      <c r="E59" s="7" t="s">
        <v>15</v>
      </c>
      <c r="F59" s="8">
        <v>7280</v>
      </c>
      <c r="G59" s="9">
        <v>201</v>
      </c>
    </row>
    <row r="60" spans="3:7" x14ac:dyDescent="0.3">
      <c r="C60" s="7" t="s">
        <v>9</v>
      </c>
      <c r="D60" s="7" t="s">
        <v>37</v>
      </c>
      <c r="E60" s="7" t="s">
        <v>20</v>
      </c>
      <c r="F60" s="8">
        <v>7273</v>
      </c>
      <c r="G60" s="9">
        <v>96</v>
      </c>
    </row>
    <row r="61" spans="3:7" x14ac:dyDescent="0.3">
      <c r="C61" s="7" t="s">
        <v>3</v>
      </c>
      <c r="D61" s="7" t="s">
        <v>34</v>
      </c>
      <c r="E61" s="7" t="s">
        <v>14</v>
      </c>
      <c r="F61" s="8">
        <v>7259</v>
      </c>
      <c r="G61" s="9">
        <v>276</v>
      </c>
    </row>
    <row r="62" spans="3:7" x14ac:dyDescent="0.3">
      <c r="C62" s="7" t="s">
        <v>5</v>
      </c>
      <c r="D62" s="7" t="s">
        <v>38</v>
      </c>
      <c r="E62" s="7" t="s">
        <v>13</v>
      </c>
      <c r="F62" s="8">
        <v>7189</v>
      </c>
      <c r="G62" s="9">
        <v>54</v>
      </c>
    </row>
    <row r="63" spans="3:7" x14ac:dyDescent="0.3">
      <c r="C63" s="7" t="s">
        <v>8</v>
      </c>
      <c r="D63" s="7" t="s">
        <v>39</v>
      </c>
      <c r="E63" s="7" t="s">
        <v>30</v>
      </c>
      <c r="F63" s="8">
        <v>7021</v>
      </c>
      <c r="G63" s="9">
        <v>183</v>
      </c>
    </row>
    <row r="64" spans="3:7" x14ac:dyDescent="0.3">
      <c r="C64" s="7" t="s">
        <v>5</v>
      </c>
      <c r="D64" s="7" t="s">
        <v>34</v>
      </c>
      <c r="E64" s="7" t="s">
        <v>27</v>
      </c>
      <c r="F64" s="8">
        <v>6986</v>
      </c>
      <c r="G64" s="9">
        <v>21</v>
      </c>
    </row>
    <row r="65" spans="3:7" x14ac:dyDescent="0.3">
      <c r="C65" s="7" t="s">
        <v>5</v>
      </c>
      <c r="D65" s="7" t="s">
        <v>39</v>
      </c>
      <c r="E65" s="7" t="s">
        <v>22</v>
      </c>
      <c r="F65" s="8">
        <v>6909</v>
      </c>
      <c r="G65" s="9">
        <v>81</v>
      </c>
    </row>
    <row r="66" spans="3:7" x14ac:dyDescent="0.3">
      <c r="C66" s="7" t="s">
        <v>10</v>
      </c>
      <c r="D66" s="7" t="s">
        <v>38</v>
      </c>
      <c r="E66" s="7" t="s">
        <v>4</v>
      </c>
      <c r="F66" s="8">
        <v>6860</v>
      </c>
      <c r="G66" s="9">
        <v>126</v>
      </c>
    </row>
    <row r="67" spans="3:7" x14ac:dyDescent="0.3">
      <c r="C67" s="7" t="s">
        <v>40</v>
      </c>
      <c r="D67" s="7" t="s">
        <v>35</v>
      </c>
      <c r="E67" s="7" t="s">
        <v>22</v>
      </c>
      <c r="F67" s="8">
        <v>6853</v>
      </c>
      <c r="G67" s="9">
        <v>372</v>
      </c>
    </row>
    <row r="68" spans="3:7" x14ac:dyDescent="0.3">
      <c r="C68" s="7" t="s">
        <v>9</v>
      </c>
      <c r="D68" s="7" t="s">
        <v>34</v>
      </c>
      <c r="E68" s="7" t="s">
        <v>21</v>
      </c>
      <c r="F68" s="8">
        <v>6832</v>
      </c>
      <c r="G68" s="9">
        <v>27</v>
      </c>
    </row>
    <row r="69" spans="3:7" x14ac:dyDescent="0.3">
      <c r="C69" s="7" t="s">
        <v>6</v>
      </c>
      <c r="D69" s="7" t="s">
        <v>37</v>
      </c>
      <c r="E69" s="7" t="s">
        <v>26</v>
      </c>
      <c r="F69" s="8">
        <v>6818</v>
      </c>
      <c r="G69" s="9">
        <v>6</v>
      </c>
    </row>
    <row r="70" spans="3:7" x14ac:dyDescent="0.3">
      <c r="C70" s="7" t="s">
        <v>7</v>
      </c>
      <c r="D70" s="7" t="s">
        <v>35</v>
      </c>
      <c r="E70" s="7" t="s">
        <v>30</v>
      </c>
      <c r="F70" s="8">
        <v>6755</v>
      </c>
      <c r="G70" s="9">
        <v>252</v>
      </c>
    </row>
    <row r="71" spans="3:7" x14ac:dyDescent="0.3">
      <c r="C71" s="7" t="s">
        <v>40</v>
      </c>
      <c r="D71" s="7" t="s">
        <v>34</v>
      </c>
      <c r="E71" s="7" t="s">
        <v>26</v>
      </c>
      <c r="F71" s="8">
        <v>6748</v>
      </c>
      <c r="G71" s="9">
        <v>48</v>
      </c>
    </row>
    <row r="72" spans="3:7" x14ac:dyDescent="0.3">
      <c r="C72" s="7" t="s">
        <v>6</v>
      </c>
      <c r="D72" s="7" t="s">
        <v>34</v>
      </c>
      <c r="E72" s="7" t="s">
        <v>32</v>
      </c>
      <c r="F72" s="8">
        <v>6734</v>
      </c>
      <c r="G72" s="9">
        <v>123</v>
      </c>
    </row>
    <row r="73" spans="3:7" x14ac:dyDescent="0.3">
      <c r="C73" s="7" t="s">
        <v>8</v>
      </c>
      <c r="D73" s="7" t="s">
        <v>35</v>
      </c>
      <c r="E73" s="7" t="s">
        <v>32</v>
      </c>
      <c r="F73" s="8">
        <v>6706</v>
      </c>
      <c r="G73" s="9">
        <v>459</v>
      </c>
    </row>
    <row r="74" spans="3:7" x14ac:dyDescent="0.3">
      <c r="C74" s="7" t="s">
        <v>10</v>
      </c>
      <c r="D74" s="7" t="s">
        <v>36</v>
      </c>
      <c r="E74" s="7" t="s">
        <v>32</v>
      </c>
      <c r="F74" s="8">
        <v>6657</v>
      </c>
      <c r="G74" s="9">
        <v>303</v>
      </c>
    </row>
    <row r="75" spans="3:7" x14ac:dyDescent="0.3">
      <c r="C75" s="7" t="s">
        <v>3</v>
      </c>
      <c r="D75" s="7" t="s">
        <v>35</v>
      </c>
      <c r="E75" s="7" t="s">
        <v>15</v>
      </c>
      <c r="F75" s="8">
        <v>6657</v>
      </c>
      <c r="G75" s="9">
        <v>276</v>
      </c>
    </row>
    <row r="76" spans="3:7" x14ac:dyDescent="0.3">
      <c r="C76" s="7" t="s">
        <v>7</v>
      </c>
      <c r="D76" s="7" t="s">
        <v>37</v>
      </c>
      <c r="E76" s="7" t="s">
        <v>14</v>
      </c>
      <c r="F76" s="8">
        <v>6608</v>
      </c>
      <c r="G76" s="9">
        <v>225</v>
      </c>
    </row>
    <row r="77" spans="3:7" x14ac:dyDescent="0.3">
      <c r="C77" s="7" t="s">
        <v>2</v>
      </c>
      <c r="D77" s="7" t="s">
        <v>38</v>
      </c>
      <c r="E77" s="7" t="s">
        <v>28</v>
      </c>
      <c r="F77" s="8">
        <v>6580</v>
      </c>
      <c r="G77" s="9">
        <v>183</v>
      </c>
    </row>
    <row r="78" spans="3:7" x14ac:dyDescent="0.3">
      <c r="C78" s="7" t="s">
        <v>7</v>
      </c>
      <c r="D78" s="7" t="s">
        <v>37</v>
      </c>
      <c r="E78" s="7" t="s">
        <v>30</v>
      </c>
      <c r="F78" s="8">
        <v>6454</v>
      </c>
      <c r="G78" s="9">
        <v>54</v>
      </c>
    </row>
    <row r="79" spans="3:7" x14ac:dyDescent="0.3">
      <c r="C79" s="7" t="s">
        <v>8</v>
      </c>
      <c r="D79" s="7" t="s">
        <v>38</v>
      </c>
      <c r="E79" s="7" t="s">
        <v>21</v>
      </c>
      <c r="F79" s="8">
        <v>6433</v>
      </c>
      <c r="G79" s="9">
        <v>78</v>
      </c>
    </row>
    <row r="80" spans="3:7" x14ac:dyDescent="0.3">
      <c r="C80" s="7" t="s">
        <v>41</v>
      </c>
      <c r="D80" s="7" t="s">
        <v>37</v>
      </c>
      <c r="E80" s="7" t="s">
        <v>24</v>
      </c>
      <c r="F80" s="8">
        <v>6398</v>
      </c>
      <c r="G80" s="9">
        <v>102</v>
      </c>
    </row>
    <row r="81" spans="3:7" x14ac:dyDescent="0.3">
      <c r="C81" s="7" t="s">
        <v>7</v>
      </c>
      <c r="D81" s="7" t="s">
        <v>37</v>
      </c>
      <c r="E81" s="7" t="s">
        <v>33</v>
      </c>
      <c r="F81" s="8">
        <v>6391</v>
      </c>
      <c r="G81" s="9">
        <v>48</v>
      </c>
    </row>
    <row r="82" spans="3:7" x14ac:dyDescent="0.3">
      <c r="C82" s="7" t="s">
        <v>40</v>
      </c>
      <c r="D82" s="7" t="s">
        <v>39</v>
      </c>
      <c r="E82" s="7" t="s">
        <v>27</v>
      </c>
      <c r="F82" s="8">
        <v>6370</v>
      </c>
      <c r="G82" s="9">
        <v>30</v>
      </c>
    </row>
    <row r="83" spans="3:7" x14ac:dyDescent="0.3">
      <c r="C83" s="7" t="s">
        <v>5</v>
      </c>
      <c r="D83" s="7" t="s">
        <v>36</v>
      </c>
      <c r="E83" s="7" t="s">
        <v>23</v>
      </c>
      <c r="F83" s="8">
        <v>6314</v>
      </c>
      <c r="G83" s="9">
        <v>15</v>
      </c>
    </row>
    <row r="84" spans="3:7" x14ac:dyDescent="0.3">
      <c r="C84" s="7" t="s">
        <v>3</v>
      </c>
      <c r="D84" s="7" t="s">
        <v>34</v>
      </c>
      <c r="E84" s="7" t="s">
        <v>25</v>
      </c>
      <c r="F84" s="8">
        <v>6300</v>
      </c>
      <c r="G84" s="9">
        <v>42</v>
      </c>
    </row>
    <row r="85" spans="3:7" x14ac:dyDescent="0.3">
      <c r="C85" s="7" t="s">
        <v>8</v>
      </c>
      <c r="D85" s="7" t="s">
        <v>37</v>
      </c>
      <c r="E85" s="7" t="s">
        <v>26</v>
      </c>
      <c r="F85" s="8">
        <v>6279</v>
      </c>
      <c r="G85" s="9">
        <v>45</v>
      </c>
    </row>
    <row r="86" spans="3:7" x14ac:dyDescent="0.3">
      <c r="C86" s="7" t="s">
        <v>5</v>
      </c>
      <c r="D86" s="7" t="s">
        <v>34</v>
      </c>
      <c r="E86" s="7" t="s">
        <v>22</v>
      </c>
      <c r="F86" s="8">
        <v>6279</v>
      </c>
      <c r="G86" s="9">
        <v>237</v>
      </c>
    </row>
    <row r="87" spans="3:7" x14ac:dyDescent="0.3">
      <c r="C87" s="7" t="s">
        <v>5</v>
      </c>
      <c r="D87" s="7" t="s">
        <v>36</v>
      </c>
      <c r="E87" s="7" t="s">
        <v>13</v>
      </c>
      <c r="F87" s="8">
        <v>6146</v>
      </c>
      <c r="G87" s="9">
        <v>63</v>
      </c>
    </row>
    <row r="88" spans="3:7" x14ac:dyDescent="0.3">
      <c r="C88" s="7" t="s">
        <v>40</v>
      </c>
      <c r="D88" s="7" t="s">
        <v>37</v>
      </c>
      <c r="E88" s="7" t="s">
        <v>27</v>
      </c>
      <c r="F88" s="8">
        <v>6132</v>
      </c>
      <c r="G88" s="9">
        <v>93</v>
      </c>
    </row>
    <row r="89" spans="3:7" x14ac:dyDescent="0.3">
      <c r="C89" s="7" t="s">
        <v>40</v>
      </c>
      <c r="D89" s="7" t="s">
        <v>38</v>
      </c>
      <c r="E89" s="7" t="s">
        <v>4</v>
      </c>
      <c r="F89" s="8">
        <v>6125</v>
      </c>
      <c r="G89" s="9">
        <v>102</v>
      </c>
    </row>
    <row r="90" spans="3:7" x14ac:dyDescent="0.3">
      <c r="C90" s="7" t="s">
        <v>6</v>
      </c>
      <c r="D90" s="7" t="s">
        <v>36</v>
      </c>
      <c r="E90" s="7" t="s">
        <v>32</v>
      </c>
      <c r="F90" s="8">
        <v>6118</v>
      </c>
      <c r="G90" s="9">
        <v>9</v>
      </c>
    </row>
    <row r="91" spans="3:7" x14ac:dyDescent="0.3">
      <c r="C91" s="7" t="s">
        <v>41</v>
      </c>
      <c r="D91" s="7" t="s">
        <v>36</v>
      </c>
      <c r="E91" s="7" t="s">
        <v>30</v>
      </c>
      <c r="F91" s="8">
        <v>6118</v>
      </c>
      <c r="G91" s="9">
        <v>174</v>
      </c>
    </row>
    <row r="92" spans="3:7" x14ac:dyDescent="0.3">
      <c r="C92" s="7" t="s">
        <v>5</v>
      </c>
      <c r="D92" s="7" t="s">
        <v>36</v>
      </c>
      <c r="E92" s="7" t="s">
        <v>18</v>
      </c>
      <c r="F92" s="8">
        <v>6111</v>
      </c>
      <c r="G92" s="9">
        <v>3</v>
      </c>
    </row>
    <row r="93" spans="3:7" x14ac:dyDescent="0.3">
      <c r="C93" s="7" t="s">
        <v>6</v>
      </c>
      <c r="D93" s="7" t="s">
        <v>39</v>
      </c>
      <c r="E93" s="7" t="s">
        <v>17</v>
      </c>
      <c r="F93" s="8">
        <v>6048</v>
      </c>
      <c r="G93" s="9">
        <v>27</v>
      </c>
    </row>
    <row r="94" spans="3:7" x14ac:dyDescent="0.3">
      <c r="C94" s="7" t="s">
        <v>2</v>
      </c>
      <c r="D94" s="7" t="s">
        <v>39</v>
      </c>
      <c r="E94" s="7" t="s">
        <v>28</v>
      </c>
      <c r="F94" s="8">
        <v>6027</v>
      </c>
      <c r="G94" s="9">
        <v>144</v>
      </c>
    </row>
    <row r="95" spans="3:7" x14ac:dyDescent="0.3">
      <c r="C95" s="7" t="s">
        <v>41</v>
      </c>
      <c r="D95" s="7" t="s">
        <v>38</v>
      </c>
      <c r="E95" s="7" t="s">
        <v>22</v>
      </c>
      <c r="F95" s="8">
        <v>5915</v>
      </c>
      <c r="G95" s="9">
        <v>3</v>
      </c>
    </row>
    <row r="96" spans="3:7" x14ac:dyDescent="0.3">
      <c r="C96" s="7" t="s">
        <v>40</v>
      </c>
      <c r="D96" s="7" t="s">
        <v>39</v>
      </c>
      <c r="E96" s="7" t="s">
        <v>22</v>
      </c>
      <c r="F96" s="8">
        <v>5817</v>
      </c>
      <c r="G96" s="9">
        <v>12</v>
      </c>
    </row>
    <row r="97" spans="3:7" x14ac:dyDescent="0.3">
      <c r="C97" s="7" t="s">
        <v>40</v>
      </c>
      <c r="D97" s="7" t="s">
        <v>39</v>
      </c>
      <c r="E97" s="7" t="s">
        <v>15</v>
      </c>
      <c r="F97" s="8">
        <v>5775</v>
      </c>
      <c r="G97" s="9">
        <v>42</v>
      </c>
    </row>
    <row r="98" spans="3:7" x14ac:dyDescent="0.3">
      <c r="C98" s="7" t="s">
        <v>7</v>
      </c>
      <c r="D98" s="7" t="s">
        <v>38</v>
      </c>
      <c r="E98" s="7" t="s">
        <v>28</v>
      </c>
      <c r="F98" s="8">
        <v>5677</v>
      </c>
      <c r="G98" s="9">
        <v>258</v>
      </c>
    </row>
    <row r="99" spans="3:7" x14ac:dyDescent="0.3">
      <c r="C99" s="7" t="s">
        <v>40</v>
      </c>
      <c r="D99" s="7" t="s">
        <v>38</v>
      </c>
      <c r="E99" s="7" t="s">
        <v>13</v>
      </c>
      <c r="F99" s="8">
        <v>5670</v>
      </c>
      <c r="G99" s="9">
        <v>297</v>
      </c>
    </row>
    <row r="100" spans="3:7" x14ac:dyDescent="0.3">
      <c r="C100" s="7" t="s">
        <v>10</v>
      </c>
      <c r="D100" s="7" t="s">
        <v>38</v>
      </c>
      <c r="E100" s="7" t="s">
        <v>14</v>
      </c>
      <c r="F100" s="8">
        <v>5586</v>
      </c>
      <c r="G100" s="9">
        <v>525</v>
      </c>
    </row>
    <row r="101" spans="3:7" x14ac:dyDescent="0.3">
      <c r="C101" s="7" t="s">
        <v>7</v>
      </c>
      <c r="D101" s="7" t="s">
        <v>36</v>
      </c>
      <c r="E101" s="7" t="s">
        <v>29</v>
      </c>
      <c r="F101" s="8">
        <v>5551</v>
      </c>
      <c r="G101" s="9">
        <v>252</v>
      </c>
    </row>
    <row r="102" spans="3:7" x14ac:dyDescent="0.3">
      <c r="C102" s="7" t="s">
        <v>5</v>
      </c>
      <c r="D102" s="7" t="s">
        <v>38</v>
      </c>
      <c r="E102" s="7" t="s">
        <v>19</v>
      </c>
      <c r="F102" s="8">
        <v>5474</v>
      </c>
      <c r="G102" s="9">
        <v>168</v>
      </c>
    </row>
    <row r="103" spans="3:7" x14ac:dyDescent="0.3">
      <c r="C103" s="7" t="s">
        <v>40</v>
      </c>
      <c r="D103" s="7" t="s">
        <v>36</v>
      </c>
      <c r="E103" s="7" t="s">
        <v>25</v>
      </c>
      <c r="F103" s="8">
        <v>5439</v>
      </c>
      <c r="G103" s="9">
        <v>30</v>
      </c>
    </row>
    <row r="104" spans="3:7" x14ac:dyDescent="0.3">
      <c r="C104" s="7" t="s">
        <v>10</v>
      </c>
      <c r="D104" s="7" t="s">
        <v>34</v>
      </c>
      <c r="E104" s="7" t="s">
        <v>19</v>
      </c>
      <c r="F104" s="8">
        <v>5355</v>
      </c>
      <c r="G104" s="9">
        <v>204</v>
      </c>
    </row>
    <row r="105" spans="3:7" x14ac:dyDescent="0.3">
      <c r="C105" s="7" t="s">
        <v>7</v>
      </c>
      <c r="D105" s="7" t="s">
        <v>37</v>
      </c>
      <c r="E105" s="7" t="s">
        <v>26</v>
      </c>
      <c r="F105" s="8">
        <v>5306</v>
      </c>
      <c r="G105" s="9">
        <v>0</v>
      </c>
    </row>
    <row r="106" spans="3:7" x14ac:dyDescent="0.3">
      <c r="C106" s="7" t="s">
        <v>5</v>
      </c>
      <c r="D106" s="7" t="s">
        <v>39</v>
      </c>
      <c r="E106" s="7" t="s">
        <v>26</v>
      </c>
      <c r="F106" s="8">
        <v>5236</v>
      </c>
      <c r="G106" s="9">
        <v>51</v>
      </c>
    </row>
    <row r="107" spans="3:7" x14ac:dyDescent="0.3">
      <c r="C107" s="7" t="s">
        <v>7</v>
      </c>
      <c r="D107" s="7" t="s">
        <v>35</v>
      </c>
      <c r="E107" s="7" t="s">
        <v>28</v>
      </c>
      <c r="F107" s="8">
        <v>5194</v>
      </c>
      <c r="G107" s="9">
        <v>288</v>
      </c>
    </row>
    <row r="108" spans="3:7" x14ac:dyDescent="0.3">
      <c r="C108" s="7" t="s">
        <v>5</v>
      </c>
      <c r="D108" s="7" t="s">
        <v>38</v>
      </c>
      <c r="E108" s="7" t="s">
        <v>32</v>
      </c>
      <c r="F108" s="8">
        <v>5075</v>
      </c>
      <c r="G108" s="9">
        <v>21</v>
      </c>
    </row>
    <row r="109" spans="3:7" x14ac:dyDescent="0.3">
      <c r="C109" s="7" t="s">
        <v>40</v>
      </c>
      <c r="D109" s="7" t="s">
        <v>34</v>
      </c>
      <c r="E109" s="7" t="s">
        <v>17</v>
      </c>
      <c r="F109" s="8">
        <v>5019</v>
      </c>
      <c r="G109" s="9">
        <v>156</v>
      </c>
    </row>
    <row r="110" spans="3:7" x14ac:dyDescent="0.3">
      <c r="C110" s="7" t="s">
        <v>8</v>
      </c>
      <c r="D110" s="7" t="s">
        <v>36</v>
      </c>
      <c r="E110" s="7" t="s">
        <v>23</v>
      </c>
      <c r="F110" s="8">
        <v>5019</v>
      </c>
      <c r="G110" s="9">
        <v>150</v>
      </c>
    </row>
    <row r="111" spans="3:7" x14ac:dyDescent="0.3">
      <c r="C111" s="7" t="s">
        <v>8</v>
      </c>
      <c r="D111" s="7" t="s">
        <v>35</v>
      </c>
      <c r="E111" s="7" t="s">
        <v>22</v>
      </c>
      <c r="F111" s="8">
        <v>5012</v>
      </c>
      <c r="G111" s="9">
        <v>210</v>
      </c>
    </row>
    <row r="112" spans="3:7" x14ac:dyDescent="0.3">
      <c r="C112" s="7" t="s">
        <v>5</v>
      </c>
      <c r="D112" s="7" t="s">
        <v>37</v>
      </c>
      <c r="E112" s="7" t="s">
        <v>14</v>
      </c>
      <c r="F112" s="8">
        <v>4991</v>
      </c>
      <c r="G112" s="9">
        <v>12</v>
      </c>
    </row>
    <row r="113" spans="3:7" x14ac:dyDescent="0.3">
      <c r="C113" s="7" t="s">
        <v>10</v>
      </c>
      <c r="D113" s="7" t="s">
        <v>34</v>
      </c>
      <c r="E113" s="7" t="s">
        <v>26</v>
      </c>
      <c r="F113" s="8">
        <v>4991</v>
      </c>
      <c r="G113" s="9">
        <v>9</v>
      </c>
    </row>
    <row r="114" spans="3:7" x14ac:dyDescent="0.3">
      <c r="C114" s="7" t="s">
        <v>6</v>
      </c>
      <c r="D114" s="7" t="s">
        <v>36</v>
      </c>
      <c r="E114" s="7" t="s">
        <v>17</v>
      </c>
      <c r="F114" s="8">
        <v>4970</v>
      </c>
      <c r="G114" s="9">
        <v>156</v>
      </c>
    </row>
    <row r="115" spans="3:7" x14ac:dyDescent="0.3">
      <c r="C115" s="7" t="s">
        <v>3</v>
      </c>
      <c r="D115" s="7" t="s">
        <v>39</v>
      </c>
      <c r="E115" s="7" t="s">
        <v>26</v>
      </c>
      <c r="F115" s="8">
        <v>4956</v>
      </c>
      <c r="G115" s="9">
        <v>171</v>
      </c>
    </row>
    <row r="116" spans="3:7" x14ac:dyDescent="0.3">
      <c r="C116" s="7" t="s">
        <v>6</v>
      </c>
      <c r="D116" s="7" t="s">
        <v>37</v>
      </c>
      <c r="E116" s="7" t="s">
        <v>23</v>
      </c>
      <c r="F116" s="8">
        <v>4949</v>
      </c>
      <c r="G116" s="9">
        <v>189</v>
      </c>
    </row>
    <row r="117" spans="3:7" x14ac:dyDescent="0.3">
      <c r="C117" s="7" t="s">
        <v>41</v>
      </c>
      <c r="D117" s="7" t="s">
        <v>34</v>
      </c>
      <c r="E117" s="7" t="s">
        <v>23</v>
      </c>
      <c r="F117" s="8">
        <v>4935</v>
      </c>
      <c r="G117" s="9">
        <v>126</v>
      </c>
    </row>
    <row r="118" spans="3:7" x14ac:dyDescent="0.3">
      <c r="C118" s="7" t="s">
        <v>10</v>
      </c>
      <c r="D118" s="7" t="s">
        <v>39</v>
      </c>
      <c r="E118" s="7" t="s">
        <v>21</v>
      </c>
      <c r="F118" s="8">
        <v>4858</v>
      </c>
      <c r="G118" s="9">
        <v>279</v>
      </c>
    </row>
    <row r="119" spans="3:7" x14ac:dyDescent="0.3">
      <c r="C119" s="7" t="s">
        <v>2</v>
      </c>
      <c r="D119" s="7" t="s">
        <v>39</v>
      </c>
      <c r="E119" s="7" t="s">
        <v>15</v>
      </c>
      <c r="F119" s="8">
        <v>4802</v>
      </c>
      <c r="G119" s="9">
        <v>36</v>
      </c>
    </row>
    <row r="120" spans="3:7" x14ac:dyDescent="0.3">
      <c r="C120" s="7" t="s">
        <v>6</v>
      </c>
      <c r="D120" s="7" t="s">
        <v>35</v>
      </c>
      <c r="E120" s="7" t="s">
        <v>30</v>
      </c>
      <c r="F120" s="8">
        <v>4781</v>
      </c>
      <c r="G120" s="9">
        <v>123</v>
      </c>
    </row>
    <row r="121" spans="3:7" x14ac:dyDescent="0.3">
      <c r="C121" s="7" t="s">
        <v>41</v>
      </c>
      <c r="D121" s="7" t="s">
        <v>35</v>
      </c>
      <c r="E121" s="7" t="s">
        <v>13</v>
      </c>
      <c r="F121" s="8">
        <v>4760</v>
      </c>
      <c r="G121" s="9">
        <v>69</v>
      </c>
    </row>
    <row r="122" spans="3:7" x14ac:dyDescent="0.3">
      <c r="C122" s="7" t="s">
        <v>8</v>
      </c>
      <c r="D122" s="7" t="s">
        <v>35</v>
      </c>
      <c r="E122" s="7" t="s">
        <v>27</v>
      </c>
      <c r="F122" s="8">
        <v>4753</v>
      </c>
      <c r="G122" s="9">
        <v>300</v>
      </c>
    </row>
    <row r="123" spans="3:7" x14ac:dyDescent="0.3">
      <c r="C123" s="7" t="s">
        <v>5</v>
      </c>
      <c r="D123" s="7" t="s">
        <v>35</v>
      </c>
      <c r="E123" s="7" t="s">
        <v>31</v>
      </c>
      <c r="F123" s="8">
        <v>4753</v>
      </c>
      <c r="G123" s="9">
        <v>246</v>
      </c>
    </row>
    <row r="124" spans="3:7" x14ac:dyDescent="0.3">
      <c r="C124" s="7" t="s">
        <v>40</v>
      </c>
      <c r="D124" s="7" t="s">
        <v>35</v>
      </c>
      <c r="E124" s="7" t="s">
        <v>16</v>
      </c>
      <c r="F124" s="8">
        <v>4725</v>
      </c>
      <c r="G124" s="9">
        <v>174</v>
      </c>
    </row>
    <row r="125" spans="3:7" x14ac:dyDescent="0.3">
      <c r="C125" s="7" t="s">
        <v>10</v>
      </c>
      <c r="D125" s="7" t="s">
        <v>37</v>
      </c>
      <c r="E125" s="7" t="s">
        <v>23</v>
      </c>
      <c r="F125" s="8">
        <v>4683</v>
      </c>
      <c r="G125" s="9">
        <v>30</v>
      </c>
    </row>
    <row r="126" spans="3:7" x14ac:dyDescent="0.3">
      <c r="C126" s="7" t="s">
        <v>7</v>
      </c>
      <c r="D126" s="7" t="s">
        <v>35</v>
      </c>
      <c r="E126" s="7" t="s">
        <v>14</v>
      </c>
      <c r="F126" s="8">
        <v>4606</v>
      </c>
      <c r="G126" s="9">
        <v>63</v>
      </c>
    </row>
    <row r="127" spans="3:7" x14ac:dyDescent="0.3">
      <c r="C127" s="7" t="s">
        <v>3</v>
      </c>
      <c r="D127" s="7" t="s">
        <v>37</v>
      </c>
      <c r="E127" s="7" t="s">
        <v>29</v>
      </c>
      <c r="F127" s="8">
        <v>4592</v>
      </c>
      <c r="G127" s="9">
        <v>324</v>
      </c>
    </row>
    <row r="128" spans="3:7" x14ac:dyDescent="0.3">
      <c r="C128" s="7" t="s">
        <v>7</v>
      </c>
      <c r="D128" s="7" t="s">
        <v>35</v>
      </c>
      <c r="E128" s="7" t="s">
        <v>19</v>
      </c>
      <c r="F128" s="8">
        <v>4585</v>
      </c>
      <c r="G128" s="9">
        <v>240</v>
      </c>
    </row>
    <row r="129" spans="3:7" x14ac:dyDescent="0.3">
      <c r="C129" s="7" t="s">
        <v>7</v>
      </c>
      <c r="D129" s="7" t="s">
        <v>37</v>
      </c>
      <c r="E129" s="7" t="s">
        <v>17</v>
      </c>
      <c r="F129" s="8">
        <v>4487</v>
      </c>
      <c r="G129" s="9">
        <v>111</v>
      </c>
    </row>
    <row r="130" spans="3:7" x14ac:dyDescent="0.3">
      <c r="C130" s="7" t="s">
        <v>7</v>
      </c>
      <c r="D130" s="7" t="s">
        <v>37</v>
      </c>
      <c r="E130" s="7" t="s">
        <v>16</v>
      </c>
      <c r="F130" s="8">
        <v>4487</v>
      </c>
      <c r="G130" s="9">
        <v>333</v>
      </c>
    </row>
    <row r="131" spans="3:7" x14ac:dyDescent="0.3">
      <c r="C131" s="7" t="s">
        <v>5</v>
      </c>
      <c r="D131" s="7" t="s">
        <v>35</v>
      </c>
      <c r="E131" s="7" t="s">
        <v>29</v>
      </c>
      <c r="F131" s="8">
        <v>4480</v>
      </c>
      <c r="G131" s="9">
        <v>357</v>
      </c>
    </row>
    <row r="132" spans="3:7" x14ac:dyDescent="0.3">
      <c r="C132" s="7" t="s">
        <v>7</v>
      </c>
      <c r="D132" s="7" t="s">
        <v>39</v>
      </c>
      <c r="E132" s="7" t="s">
        <v>17</v>
      </c>
      <c r="F132" s="8">
        <v>4438</v>
      </c>
      <c r="G132" s="9">
        <v>246</v>
      </c>
    </row>
    <row r="133" spans="3:7" x14ac:dyDescent="0.3">
      <c r="C133" s="7" t="s">
        <v>40</v>
      </c>
      <c r="D133" s="7" t="s">
        <v>36</v>
      </c>
      <c r="E133" s="7" t="s">
        <v>13</v>
      </c>
      <c r="F133" s="8">
        <v>4424</v>
      </c>
      <c r="G133" s="9">
        <v>201</v>
      </c>
    </row>
    <row r="134" spans="3:7" x14ac:dyDescent="0.3">
      <c r="C134" s="7" t="s">
        <v>2</v>
      </c>
      <c r="D134" s="7" t="s">
        <v>38</v>
      </c>
      <c r="E134" s="7" t="s">
        <v>23</v>
      </c>
      <c r="F134" s="8">
        <v>4417</v>
      </c>
      <c r="G134" s="9">
        <v>153</v>
      </c>
    </row>
    <row r="135" spans="3:7" x14ac:dyDescent="0.3">
      <c r="C135" s="7" t="s">
        <v>2</v>
      </c>
      <c r="D135" s="7" t="s">
        <v>38</v>
      </c>
      <c r="E135" s="7" t="s">
        <v>31</v>
      </c>
      <c r="F135" s="8">
        <v>4326</v>
      </c>
      <c r="G135" s="9">
        <v>348</v>
      </c>
    </row>
    <row r="136" spans="3:7" x14ac:dyDescent="0.3">
      <c r="C136" s="7" t="s">
        <v>6</v>
      </c>
      <c r="D136" s="7" t="s">
        <v>36</v>
      </c>
      <c r="E136" s="7" t="s">
        <v>13</v>
      </c>
      <c r="F136" s="8">
        <v>4319</v>
      </c>
      <c r="G136" s="9">
        <v>30</v>
      </c>
    </row>
    <row r="137" spans="3:7" x14ac:dyDescent="0.3">
      <c r="C137" s="7" t="s">
        <v>9</v>
      </c>
      <c r="D137" s="7" t="s">
        <v>37</v>
      </c>
      <c r="E137" s="7" t="s">
        <v>25</v>
      </c>
      <c r="F137" s="8">
        <v>4305</v>
      </c>
      <c r="G137" s="9">
        <v>156</v>
      </c>
    </row>
    <row r="138" spans="3:7" x14ac:dyDescent="0.3">
      <c r="C138" s="7" t="s">
        <v>6</v>
      </c>
      <c r="D138" s="7" t="s">
        <v>34</v>
      </c>
      <c r="E138" s="7" t="s">
        <v>27</v>
      </c>
      <c r="F138" s="8">
        <v>4242</v>
      </c>
      <c r="G138" s="9">
        <v>207</v>
      </c>
    </row>
    <row r="139" spans="3:7" x14ac:dyDescent="0.3">
      <c r="C139" s="7" t="s">
        <v>9</v>
      </c>
      <c r="D139" s="7" t="s">
        <v>38</v>
      </c>
      <c r="E139" s="7" t="s">
        <v>24</v>
      </c>
      <c r="F139" s="8">
        <v>4137</v>
      </c>
      <c r="G139" s="9">
        <v>60</v>
      </c>
    </row>
    <row r="140" spans="3:7" x14ac:dyDescent="0.3">
      <c r="C140" s="7" t="s">
        <v>10</v>
      </c>
      <c r="D140" s="7" t="s">
        <v>34</v>
      </c>
      <c r="E140" s="7" t="s">
        <v>22</v>
      </c>
      <c r="F140" s="8">
        <v>4053</v>
      </c>
      <c r="G140" s="9">
        <v>24</v>
      </c>
    </row>
    <row r="141" spans="3:7" x14ac:dyDescent="0.3">
      <c r="C141" s="7" t="s">
        <v>40</v>
      </c>
      <c r="D141" s="7" t="s">
        <v>34</v>
      </c>
      <c r="E141" s="7" t="s">
        <v>19</v>
      </c>
      <c r="F141" s="8">
        <v>4018</v>
      </c>
      <c r="G141" s="9">
        <v>162</v>
      </c>
    </row>
    <row r="142" spans="3:7" x14ac:dyDescent="0.3">
      <c r="C142" s="7" t="s">
        <v>5</v>
      </c>
      <c r="D142" s="7" t="s">
        <v>39</v>
      </c>
      <c r="E142" s="7" t="s">
        <v>24</v>
      </c>
      <c r="F142" s="8">
        <v>4018</v>
      </c>
      <c r="G142" s="9">
        <v>171</v>
      </c>
    </row>
    <row r="143" spans="3:7" x14ac:dyDescent="0.3">
      <c r="C143" s="7" t="s">
        <v>2</v>
      </c>
      <c r="D143" s="7" t="s">
        <v>39</v>
      </c>
      <c r="E143" s="7" t="s">
        <v>33</v>
      </c>
      <c r="F143" s="8">
        <v>4018</v>
      </c>
      <c r="G143" s="9">
        <v>126</v>
      </c>
    </row>
    <row r="144" spans="3:7" x14ac:dyDescent="0.3">
      <c r="C144" s="7" t="s">
        <v>3</v>
      </c>
      <c r="D144" s="7" t="s">
        <v>37</v>
      </c>
      <c r="E144" s="7" t="s">
        <v>17</v>
      </c>
      <c r="F144" s="8">
        <v>3983</v>
      </c>
      <c r="G144" s="9">
        <v>144</v>
      </c>
    </row>
    <row r="145" spans="3:7" x14ac:dyDescent="0.3">
      <c r="C145" s="7" t="s">
        <v>41</v>
      </c>
      <c r="D145" s="7" t="s">
        <v>39</v>
      </c>
      <c r="E145" s="7" t="s">
        <v>14</v>
      </c>
      <c r="F145" s="8">
        <v>3976</v>
      </c>
      <c r="G145" s="9">
        <v>72</v>
      </c>
    </row>
    <row r="146" spans="3:7" x14ac:dyDescent="0.3">
      <c r="C146" s="7" t="s">
        <v>9</v>
      </c>
      <c r="D146" s="7" t="s">
        <v>39</v>
      </c>
      <c r="E146" s="7" t="s">
        <v>24</v>
      </c>
      <c r="F146" s="8">
        <v>3920</v>
      </c>
      <c r="G146" s="9">
        <v>306</v>
      </c>
    </row>
    <row r="147" spans="3:7" x14ac:dyDescent="0.3">
      <c r="C147" s="7" t="s">
        <v>6</v>
      </c>
      <c r="D147" s="7" t="s">
        <v>35</v>
      </c>
      <c r="E147" s="7" t="s">
        <v>27</v>
      </c>
      <c r="F147" s="8">
        <v>3864</v>
      </c>
      <c r="G147" s="9">
        <v>177</v>
      </c>
    </row>
    <row r="148" spans="3:7" x14ac:dyDescent="0.3">
      <c r="C148" s="7" t="s">
        <v>9</v>
      </c>
      <c r="D148" s="7" t="s">
        <v>38</v>
      </c>
      <c r="E148" s="7" t="s">
        <v>25</v>
      </c>
      <c r="F148" s="8">
        <v>3850</v>
      </c>
      <c r="G148" s="9">
        <v>102</v>
      </c>
    </row>
    <row r="149" spans="3:7" x14ac:dyDescent="0.3">
      <c r="C149" s="7" t="s">
        <v>7</v>
      </c>
      <c r="D149" s="7" t="s">
        <v>34</v>
      </c>
      <c r="E149" s="7" t="s">
        <v>15</v>
      </c>
      <c r="F149" s="8">
        <v>3829</v>
      </c>
      <c r="G149" s="9">
        <v>24</v>
      </c>
    </row>
    <row r="150" spans="3:7" x14ac:dyDescent="0.3">
      <c r="C150" s="7" t="s">
        <v>10</v>
      </c>
      <c r="D150" s="7" t="s">
        <v>35</v>
      </c>
      <c r="E150" s="7" t="s">
        <v>18</v>
      </c>
      <c r="F150" s="8">
        <v>3808</v>
      </c>
      <c r="G150" s="9">
        <v>279</v>
      </c>
    </row>
    <row r="151" spans="3:7" x14ac:dyDescent="0.3">
      <c r="C151" s="7" t="s">
        <v>40</v>
      </c>
      <c r="D151" s="7" t="s">
        <v>34</v>
      </c>
      <c r="E151" s="7" t="s">
        <v>33</v>
      </c>
      <c r="F151" s="8">
        <v>3794</v>
      </c>
      <c r="G151" s="9">
        <v>159</v>
      </c>
    </row>
    <row r="152" spans="3:7" x14ac:dyDescent="0.3">
      <c r="C152" s="7" t="s">
        <v>3</v>
      </c>
      <c r="D152" s="7" t="s">
        <v>36</v>
      </c>
      <c r="E152" s="7" t="s">
        <v>23</v>
      </c>
      <c r="F152" s="8">
        <v>3773</v>
      </c>
      <c r="G152" s="9">
        <v>165</v>
      </c>
    </row>
    <row r="153" spans="3:7" x14ac:dyDescent="0.3">
      <c r="C153" s="7" t="s">
        <v>6</v>
      </c>
      <c r="D153" s="7" t="s">
        <v>34</v>
      </c>
      <c r="E153" s="7" t="s">
        <v>17</v>
      </c>
      <c r="F153" s="8">
        <v>3759</v>
      </c>
      <c r="G153" s="9">
        <v>150</v>
      </c>
    </row>
    <row r="154" spans="3:7" x14ac:dyDescent="0.3">
      <c r="C154" s="7" t="s">
        <v>8</v>
      </c>
      <c r="D154" s="7" t="s">
        <v>38</v>
      </c>
      <c r="E154" s="7" t="s">
        <v>32</v>
      </c>
      <c r="F154" s="8">
        <v>3752</v>
      </c>
      <c r="G154" s="9">
        <v>213</v>
      </c>
    </row>
    <row r="155" spans="3:7" x14ac:dyDescent="0.3">
      <c r="C155" s="7" t="s">
        <v>3</v>
      </c>
      <c r="D155" s="7" t="s">
        <v>34</v>
      </c>
      <c r="E155" s="7" t="s">
        <v>28</v>
      </c>
      <c r="F155" s="8">
        <v>3689</v>
      </c>
      <c r="G155" s="9">
        <v>312</v>
      </c>
    </row>
    <row r="156" spans="3:7" x14ac:dyDescent="0.3">
      <c r="C156" s="7" t="s">
        <v>3</v>
      </c>
      <c r="D156" s="7" t="s">
        <v>39</v>
      </c>
      <c r="E156" s="7" t="s">
        <v>29</v>
      </c>
      <c r="F156" s="8">
        <v>3640</v>
      </c>
      <c r="G156" s="9">
        <v>51</v>
      </c>
    </row>
    <row r="157" spans="3:7" x14ac:dyDescent="0.3">
      <c r="C157" s="7" t="s">
        <v>8</v>
      </c>
      <c r="D157" s="7" t="s">
        <v>35</v>
      </c>
      <c r="E157" s="7" t="s">
        <v>30</v>
      </c>
      <c r="F157" s="8">
        <v>3598</v>
      </c>
      <c r="G157" s="9">
        <v>81</v>
      </c>
    </row>
    <row r="158" spans="3:7" x14ac:dyDescent="0.3">
      <c r="C158" s="7" t="s">
        <v>6</v>
      </c>
      <c r="D158" s="7" t="s">
        <v>37</v>
      </c>
      <c r="E158" s="7" t="s">
        <v>28</v>
      </c>
      <c r="F158" s="8">
        <v>3556</v>
      </c>
      <c r="G158" s="9">
        <v>459</v>
      </c>
    </row>
    <row r="159" spans="3:7" x14ac:dyDescent="0.3">
      <c r="C159" s="7" t="s">
        <v>2</v>
      </c>
      <c r="D159" s="7" t="s">
        <v>38</v>
      </c>
      <c r="E159" s="7" t="s">
        <v>4</v>
      </c>
      <c r="F159" s="8">
        <v>3549</v>
      </c>
      <c r="G159" s="9">
        <v>3</v>
      </c>
    </row>
    <row r="160" spans="3:7" x14ac:dyDescent="0.3">
      <c r="C160" s="7" t="s">
        <v>8</v>
      </c>
      <c r="D160" s="7" t="s">
        <v>34</v>
      </c>
      <c r="E160" s="7" t="s">
        <v>31</v>
      </c>
      <c r="F160" s="8">
        <v>3507</v>
      </c>
      <c r="G160" s="9">
        <v>288</v>
      </c>
    </row>
    <row r="161" spans="3:7" x14ac:dyDescent="0.3">
      <c r="C161" s="7" t="s">
        <v>10</v>
      </c>
      <c r="D161" s="7" t="s">
        <v>35</v>
      </c>
      <c r="E161" s="7" t="s">
        <v>14</v>
      </c>
      <c r="F161" s="8">
        <v>3472</v>
      </c>
      <c r="G161" s="9">
        <v>96</v>
      </c>
    </row>
    <row r="162" spans="3:7" x14ac:dyDescent="0.3">
      <c r="C162" s="7" t="s">
        <v>6</v>
      </c>
      <c r="D162" s="7" t="s">
        <v>34</v>
      </c>
      <c r="E162" s="7" t="s">
        <v>30</v>
      </c>
      <c r="F162" s="8">
        <v>3402</v>
      </c>
      <c r="G162" s="9">
        <v>366</v>
      </c>
    </row>
    <row r="163" spans="3:7" x14ac:dyDescent="0.3">
      <c r="C163" s="7" t="s">
        <v>41</v>
      </c>
      <c r="D163" s="7" t="s">
        <v>37</v>
      </c>
      <c r="E163" s="7" t="s">
        <v>20</v>
      </c>
      <c r="F163" s="8">
        <v>3388</v>
      </c>
      <c r="G163" s="9">
        <v>123</v>
      </c>
    </row>
    <row r="164" spans="3:7" x14ac:dyDescent="0.3">
      <c r="C164" s="7" t="s">
        <v>6</v>
      </c>
      <c r="D164" s="7" t="s">
        <v>34</v>
      </c>
      <c r="E164" s="7" t="s">
        <v>29</v>
      </c>
      <c r="F164" s="8">
        <v>3339</v>
      </c>
      <c r="G164" s="9">
        <v>75</v>
      </c>
    </row>
    <row r="165" spans="3:7" x14ac:dyDescent="0.3">
      <c r="C165" s="7" t="s">
        <v>3</v>
      </c>
      <c r="D165" s="7" t="s">
        <v>36</v>
      </c>
      <c r="E165" s="7" t="s">
        <v>25</v>
      </c>
      <c r="F165" s="8">
        <v>3339</v>
      </c>
      <c r="G165" s="9">
        <v>39</v>
      </c>
    </row>
    <row r="166" spans="3:7" x14ac:dyDescent="0.3">
      <c r="C166" s="7" t="s">
        <v>5</v>
      </c>
      <c r="D166" s="7" t="s">
        <v>36</v>
      </c>
      <c r="E166" s="7" t="s">
        <v>17</v>
      </c>
      <c r="F166" s="8">
        <v>3339</v>
      </c>
      <c r="G166" s="9">
        <v>348</v>
      </c>
    </row>
    <row r="167" spans="3:7" x14ac:dyDescent="0.3">
      <c r="C167" s="7" t="s">
        <v>7</v>
      </c>
      <c r="D167" s="7" t="s">
        <v>34</v>
      </c>
      <c r="E167" s="7" t="s">
        <v>32</v>
      </c>
      <c r="F167" s="8">
        <v>3262</v>
      </c>
      <c r="G167" s="9">
        <v>75</v>
      </c>
    </row>
    <row r="168" spans="3:7" x14ac:dyDescent="0.3">
      <c r="C168" s="7" t="s">
        <v>9</v>
      </c>
      <c r="D168" s="7" t="s">
        <v>39</v>
      </c>
      <c r="E168" s="7" t="s">
        <v>25</v>
      </c>
      <c r="F168" s="8">
        <v>3192</v>
      </c>
      <c r="G168" s="9">
        <v>72</v>
      </c>
    </row>
    <row r="169" spans="3:7" x14ac:dyDescent="0.3">
      <c r="C169" s="7" t="s">
        <v>40</v>
      </c>
      <c r="D169" s="7" t="s">
        <v>36</v>
      </c>
      <c r="E169" s="7" t="s">
        <v>27</v>
      </c>
      <c r="F169" s="8">
        <v>3164</v>
      </c>
      <c r="G169" s="9">
        <v>306</v>
      </c>
    </row>
    <row r="170" spans="3:7" x14ac:dyDescent="0.3">
      <c r="C170" s="7" t="s">
        <v>3</v>
      </c>
      <c r="D170" s="7" t="s">
        <v>34</v>
      </c>
      <c r="E170" s="7" t="s">
        <v>26</v>
      </c>
      <c r="F170" s="8">
        <v>3108</v>
      </c>
      <c r="G170" s="9">
        <v>54</v>
      </c>
    </row>
    <row r="171" spans="3:7" x14ac:dyDescent="0.3">
      <c r="C171" s="7" t="s">
        <v>40</v>
      </c>
      <c r="D171" s="7" t="s">
        <v>39</v>
      </c>
      <c r="E171" s="7" t="s">
        <v>28</v>
      </c>
      <c r="F171" s="8">
        <v>3101</v>
      </c>
      <c r="G171" s="9">
        <v>225</v>
      </c>
    </row>
    <row r="172" spans="3:7" x14ac:dyDescent="0.3">
      <c r="C172" s="7" t="s">
        <v>2</v>
      </c>
      <c r="D172" s="7" t="s">
        <v>36</v>
      </c>
      <c r="E172" s="7" t="s">
        <v>31</v>
      </c>
      <c r="F172" s="8">
        <v>3094</v>
      </c>
      <c r="G172" s="9">
        <v>246</v>
      </c>
    </row>
    <row r="173" spans="3:7" x14ac:dyDescent="0.3">
      <c r="C173" s="7" t="s">
        <v>10</v>
      </c>
      <c r="D173" s="7" t="s">
        <v>37</v>
      </c>
      <c r="E173" s="7" t="s">
        <v>28</v>
      </c>
      <c r="F173" s="8">
        <v>3059</v>
      </c>
      <c r="G173" s="9">
        <v>27</v>
      </c>
    </row>
    <row r="174" spans="3:7" x14ac:dyDescent="0.3">
      <c r="C174" s="7" t="s">
        <v>6</v>
      </c>
      <c r="D174" s="7" t="s">
        <v>39</v>
      </c>
      <c r="E174" s="7" t="s">
        <v>29</v>
      </c>
      <c r="F174" s="8">
        <v>3052</v>
      </c>
      <c r="G174" s="9">
        <v>378</v>
      </c>
    </row>
    <row r="175" spans="3:7" x14ac:dyDescent="0.3">
      <c r="C175" s="7" t="s">
        <v>6</v>
      </c>
      <c r="D175" s="7" t="s">
        <v>39</v>
      </c>
      <c r="E175" s="7" t="s">
        <v>24</v>
      </c>
      <c r="F175" s="8">
        <v>2989</v>
      </c>
      <c r="G175" s="9">
        <v>3</v>
      </c>
    </row>
    <row r="176" spans="3:7" x14ac:dyDescent="0.3">
      <c r="C176" s="7" t="s">
        <v>9</v>
      </c>
      <c r="D176" s="7" t="s">
        <v>36</v>
      </c>
      <c r="E176" s="7" t="s">
        <v>32</v>
      </c>
      <c r="F176" s="8">
        <v>2954</v>
      </c>
      <c r="G176" s="9">
        <v>189</v>
      </c>
    </row>
    <row r="177" spans="3:7" x14ac:dyDescent="0.3">
      <c r="C177" s="7" t="s">
        <v>41</v>
      </c>
      <c r="D177" s="7" t="s">
        <v>37</v>
      </c>
      <c r="E177" s="7" t="s">
        <v>21</v>
      </c>
      <c r="F177" s="8">
        <v>2933</v>
      </c>
      <c r="G177" s="9">
        <v>9</v>
      </c>
    </row>
    <row r="178" spans="3:7" x14ac:dyDescent="0.3">
      <c r="C178" s="7" t="s">
        <v>9</v>
      </c>
      <c r="D178" s="7" t="s">
        <v>37</v>
      </c>
      <c r="E178" s="7" t="s">
        <v>28</v>
      </c>
      <c r="F178" s="8">
        <v>2919</v>
      </c>
      <c r="G178" s="9">
        <v>45</v>
      </c>
    </row>
    <row r="179" spans="3:7" x14ac:dyDescent="0.3">
      <c r="C179" s="7" t="s">
        <v>3</v>
      </c>
      <c r="D179" s="7" t="s">
        <v>34</v>
      </c>
      <c r="E179" s="7" t="s">
        <v>17</v>
      </c>
      <c r="F179" s="8">
        <v>2919</v>
      </c>
      <c r="G179" s="9">
        <v>93</v>
      </c>
    </row>
    <row r="180" spans="3:7" x14ac:dyDescent="0.3">
      <c r="C180" s="7" t="s">
        <v>5</v>
      </c>
      <c r="D180" s="7" t="s">
        <v>34</v>
      </c>
      <c r="E180" s="7" t="s">
        <v>29</v>
      </c>
      <c r="F180" s="8">
        <v>2891</v>
      </c>
      <c r="G180" s="9">
        <v>102</v>
      </c>
    </row>
    <row r="181" spans="3:7" x14ac:dyDescent="0.3">
      <c r="C181" s="7" t="s">
        <v>7</v>
      </c>
      <c r="D181" s="7" t="s">
        <v>36</v>
      </c>
      <c r="E181" s="7" t="s">
        <v>19</v>
      </c>
      <c r="F181" s="8">
        <v>2870</v>
      </c>
      <c r="G181" s="9">
        <v>300</v>
      </c>
    </row>
    <row r="182" spans="3:7" x14ac:dyDescent="0.3">
      <c r="C182" s="7" t="s">
        <v>2</v>
      </c>
      <c r="D182" s="7" t="s">
        <v>37</v>
      </c>
      <c r="E182" s="7" t="s">
        <v>15</v>
      </c>
      <c r="F182" s="8">
        <v>2863</v>
      </c>
      <c r="G182" s="9">
        <v>42</v>
      </c>
    </row>
    <row r="183" spans="3:7" x14ac:dyDescent="0.3">
      <c r="C183" s="7" t="s">
        <v>9</v>
      </c>
      <c r="D183" s="7" t="s">
        <v>37</v>
      </c>
      <c r="E183" s="7" t="s">
        <v>26</v>
      </c>
      <c r="F183" s="8">
        <v>2856</v>
      </c>
      <c r="G183" s="9">
        <v>246</v>
      </c>
    </row>
    <row r="184" spans="3:7" x14ac:dyDescent="0.3">
      <c r="C184" s="7" t="s">
        <v>7</v>
      </c>
      <c r="D184" s="7" t="s">
        <v>35</v>
      </c>
      <c r="E184" s="7" t="s">
        <v>24</v>
      </c>
      <c r="F184" s="8">
        <v>2793</v>
      </c>
      <c r="G184" s="9">
        <v>114</v>
      </c>
    </row>
    <row r="185" spans="3:7" x14ac:dyDescent="0.3">
      <c r="C185" s="7" t="s">
        <v>40</v>
      </c>
      <c r="D185" s="7" t="s">
        <v>34</v>
      </c>
      <c r="E185" s="7" t="s">
        <v>23</v>
      </c>
      <c r="F185" s="8">
        <v>2779</v>
      </c>
      <c r="G185" s="9">
        <v>75</v>
      </c>
    </row>
    <row r="186" spans="3:7" x14ac:dyDescent="0.3">
      <c r="C186" s="7" t="s">
        <v>5</v>
      </c>
      <c r="D186" s="7" t="s">
        <v>35</v>
      </c>
      <c r="E186" s="7" t="s">
        <v>4</v>
      </c>
      <c r="F186" s="8">
        <v>2744</v>
      </c>
      <c r="G186" s="9">
        <v>9</v>
      </c>
    </row>
    <row r="187" spans="3:7" x14ac:dyDescent="0.3">
      <c r="C187" s="7" t="s">
        <v>9</v>
      </c>
      <c r="D187" s="7" t="s">
        <v>37</v>
      </c>
      <c r="E187" s="7" t="s">
        <v>23</v>
      </c>
      <c r="F187" s="8">
        <v>2737</v>
      </c>
      <c r="G187" s="9">
        <v>93</v>
      </c>
    </row>
    <row r="188" spans="3:7" x14ac:dyDescent="0.3">
      <c r="C188" s="7" t="s">
        <v>8</v>
      </c>
      <c r="D188" s="7" t="s">
        <v>35</v>
      </c>
      <c r="E188" s="7" t="s">
        <v>20</v>
      </c>
      <c r="F188" s="8">
        <v>2702</v>
      </c>
      <c r="G188" s="9">
        <v>363</v>
      </c>
    </row>
    <row r="189" spans="3:7" x14ac:dyDescent="0.3">
      <c r="C189" s="7" t="s">
        <v>6</v>
      </c>
      <c r="D189" s="7" t="s">
        <v>38</v>
      </c>
      <c r="E189" s="7" t="s">
        <v>31</v>
      </c>
      <c r="F189" s="8">
        <v>2681</v>
      </c>
      <c r="G189" s="9">
        <v>54</v>
      </c>
    </row>
    <row r="190" spans="3:7" x14ac:dyDescent="0.3">
      <c r="C190" s="7" t="s">
        <v>9</v>
      </c>
      <c r="D190" s="7" t="s">
        <v>38</v>
      </c>
      <c r="E190" s="7" t="s">
        <v>16</v>
      </c>
      <c r="F190" s="8">
        <v>2646</v>
      </c>
      <c r="G190" s="9">
        <v>120</v>
      </c>
    </row>
    <row r="191" spans="3:7" x14ac:dyDescent="0.3">
      <c r="C191" s="7" t="s">
        <v>7</v>
      </c>
      <c r="D191" s="7" t="s">
        <v>36</v>
      </c>
      <c r="E191" s="7" t="s">
        <v>18</v>
      </c>
      <c r="F191" s="8">
        <v>2646</v>
      </c>
      <c r="G191" s="9">
        <v>177</v>
      </c>
    </row>
    <row r="192" spans="3:7" x14ac:dyDescent="0.3">
      <c r="C192" s="7" t="s">
        <v>9</v>
      </c>
      <c r="D192" s="7" t="s">
        <v>39</v>
      </c>
      <c r="E192" s="7" t="s">
        <v>18</v>
      </c>
      <c r="F192" s="8">
        <v>2639</v>
      </c>
      <c r="G192" s="9">
        <v>204</v>
      </c>
    </row>
    <row r="193" spans="3:7" x14ac:dyDescent="0.3">
      <c r="C193" s="7" t="s">
        <v>3</v>
      </c>
      <c r="D193" s="7" t="s">
        <v>34</v>
      </c>
      <c r="E193" s="7" t="s">
        <v>20</v>
      </c>
      <c r="F193" s="8">
        <v>2583</v>
      </c>
      <c r="G193" s="9">
        <v>18</v>
      </c>
    </row>
    <row r="194" spans="3:7" x14ac:dyDescent="0.3">
      <c r="C194" s="7" t="s">
        <v>10</v>
      </c>
      <c r="D194" s="7" t="s">
        <v>35</v>
      </c>
      <c r="E194" s="7" t="s">
        <v>15</v>
      </c>
      <c r="F194" s="8">
        <v>2562</v>
      </c>
      <c r="G194" s="9">
        <v>6</v>
      </c>
    </row>
    <row r="195" spans="3:7" x14ac:dyDescent="0.3">
      <c r="C195" s="7" t="s">
        <v>40</v>
      </c>
      <c r="D195" s="7" t="s">
        <v>38</v>
      </c>
      <c r="E195" s="7" t="s">
        <v>25</v>
      </c>
      <c r="F195" s="8">
        <v>2541</v>
      </c>
      <c r="G195" s="9">
        <v>90</v>
      </c>
    </row>
    <row r="196" spans="3:7" x14ac:dyDescent="0.3">
      <c r="C196" s="7" t="s">
        <v>40</v>
      </c>
      <c r="D196" s="7" t="s">
        <v>38</v>
      </c>
      <c r="E196" s="7" t="s">
        <v>29</v>
      </c>
      <c r="F196" s="8">
        <v>2541</v>
      </c>
      <c r="G196" s="9">
        <v>45</v>
      </c>
    </row>
    <row r="197" spans="3:7" x14ac:dyDescent="0.3">
      <c r="C197" s="7" t="s">
        <v>7</v>
      </c>
      <c r="D197" s="7" t="s">
        <v>35</v>
      </c>
      <c r="E197" s="7" t="s">
        <v>27</v>
      </c>
      <c r="F197" s="8">
        <v>2478</v>
      </c>
      <c r="G197" s="9">
        <v>21</v>
      </c>
    </row>
    <row r="198" spans="3:7" x14ac:dyDescent="0.3">
      <c r="C198" s="7" t="s">
        <v>10</v>
      </c>
      <c r="D198" s="7" t="s">
        <v>36</v>
      </c>
      <c r="E198" s="7" t="s">
        <v>29</v>
      </c>
      <c r="F198" s="8">
        <v>2471</v>
      </c>
      <c r="G198" s="9">
        <v>342</v>
      </c>
    </row>
    <row r="199" spans="3:7" x14ac:dyDescent="0.3">
      <c r="C199" s="7" t="s">
        <v>3</v>
      </c>
      <c r="D199" s="7" t="s">
        <v>35</v>
      </c>
      <c r="E199" s="7" t="s">
        <v>25</v>
      </c>
      <c r="F199" s="8">
        <v>2464</v>
      </c>
      <c r="G199" s="9">
        <v>234</v>
      </c>
    </row>
    <row r="200" spans="3:7" x14ac:dyDescent="0.3">
      <c r="C200" s="7" t="s">
        <v>9</v>
      </c>
      <c r="D200" s="7" t="s">
        <v>38</v>
      </c>
      <c r="E200" s="7" t="s">
        <v>26</v>
      </c>
      <c r="F200" s="8">
        <v>2436</v>
      </c>
      <c r="G200" s="9">
        <v>99</v>
      </c>
    </row>
    <row r="201" spans="3:7" x14ac:dyDescent="0.3">
      <c r="C201" s="7" t="s">
        <v>9</v>
      </c>
      <c r="D201" s="7" t="s">
        <v>35</v>
      </c>
      <c r="E201" s="7" t="s">
        <v>27</v>
      </c>
      <c r="F201" s="8">
        <v>2429</v>
      </c>
      <c r="G201" s="9">
        <v>144</v>
      </c>
    </row>
    <row r="202" spans="3:7" x14ac:dyDescent="0.3">
      <c r="C202" s="7" t="s">
        <v>3</v>
      </c>
      <c r="D202" s="7" t="s">
        <v>35</v>
      </c>
      <c r="E202" s="7" t="s">
        <v>14</v>
      </c>
      <c r="F202" s="8">
        <v>2415</v>
      </c>
      <c r="G202" s="9">
        <v>255</v>
      </c>
    </row>
    <row r="203" spans="3:7" x14ac:dyDescent="0.3">
      <c r="C203" s="7" t="s">
        <v>5</v>
      </c>
      <c r="D203" s="7" t="s">
        <v>35</v>
      </c>
      <c r="E203" s="7" t="s">
        <v>18</v>
      </c>
      <c r="F203" s="8">
        <v>2415</v>
      </c>
      <c r="G203" s="9">
        <v>15</v>
      </c>
    </row>
    <row r="204" spans="3:7" x14ac:dyDescent="0.3">
      <c r="C204" s="7" t="s">
        <v>9</v>
      </c>
      <c r="D204" s="7" t="s">
        <v>38</v>
      </c>
      <c r="E204" s="7" t="s">
        <v>17</v>
      </c>
      <c r="F204" s="8">
        <v>2408</v>
      </c>
      <c r="G204" s="9">
        <v>9</v>
      </c>
    </row>
    <row r="205" spans="3:7" x14ac:dyDescent="0.3">
      <c r="C205" s="7" t="s">
        <v>41</v>
      </c>
      <c r="D205" s="7" t="s">
        <v>37</v>
      </c>
      <c r="E205" s="7" t="s">
        <v>26</v>
      </c>
      <c r="F205" s="8">
        <v>2324</v>
      </c>
      <c r="G205" s="9">
        <v>177</v>
      </c>
    </row>
    <row r="206" spans="3:7" x14ac:dyDescent="0.3">
      <c r="C206" s="7" t="s">
        <v>10</v>
      </c>
      <c r="D206" s="7" t="s">
        <v>36</v>
      </c>
      <c r="E206" s="7" t="s">
        <v>23</v>
      </c>
      <c r="F206" s="8">
        <v>2317</v>
      </c>
      <c r="G206" s="9">
        <v>261</v>
      </c>
    </row>
    <row r="207" spans="3:7" x14ac:dyDescent="0.3">
      <c r="C207" s="7" t="s">
        <v>6</v>
      </c>
      <c r="D207" s="7" t="s">
        <v>38</v>
      </c>
      <c r="E207" s="7" t="s">
        <v>13</v>
      </c>
      <c r="F207" s="8">
        <v>2317</v>
      </c>
      <c r="G207" s="9">
        <v>123</v>
      </c>
    </row>
    <row r="208" spans="3:7" x14ac:dyDescent="0.3">
      <c r="C208" s="7" t="s">
        <v>40</v>
      </c>
      <c r="D208" s="7" t="s">
        <v>34</v>
      </c>
      <c r="E208" s="7" t="s">
        <v>27</v>
      </c>
      <c r="F208" s="8">
        <v>2289</v>
      </c>
      <c r="G208" s="9">
        <v>135</v>
      </c>
    </row>
    <row r="209" spans="3:7" x14ac:dyDescent="0.3">
      <c r="C209" s="7" t="s">
        <v>40</v>
      </c>
      <c r="D209" s="7" t="s">
        <v>35</v>
      </c>
      <c r="E209" s="7" t="s">
        <v>30</v>
      </c>
      <c r="F209" s="8">
        <v>2275</v>
      </c>
      <c r="G209" s="9">
        <v>447</v>
      </c>
    </row>
    <row r="210" spans="3:7" x14ac:dyDescent="0.3">
      <c r="C210" s="7" t="s">
        <v>8</v>
      </c>
      <c r="D210" s="7" t="s">
        <v>38</v>
      </c>
      <c r="E210" s="7" t="s">
        <v>27</v>
      </c>
      <c r="F210" s="8">
        <v>2268</v>
      </c>
      <c r="G210" s="9">
        <v>63</v>
      </c>
    </row>
    <row r="211" spans="3:7" x14ac:dyDescent="0.3">
      <c r="C211" s="7" t="s">
        <v>7</v>
      </c>
      <c r="D211" s="7" t="s">
        <v>34</v>
      </c>
      <c r="E211" s="7" t="s">
        <v>33</v>
      </c>
      <c r="F211" s="8">
        <v>2226</v>
      </c>
      <c r="G211" s="9">
        <v>48</v>
      </c>
    </row>
    <row r="212" spans="3:7" x14ac:dyDescent="0.3">
      <c r="C212" s="7" t="s">
        <v>6</v>
      </c>
      <c r="D212" s="7" t="s">
        <v>34</v>
      </c>
      <c r="E212" s="7" t="s">
        <v>16</v>
      </c>
      <c r="F212" s="8">
        <v>2219</v>
      </c>
      <c r="G212" s="9">
        <v>75</v>
      </c>
    </row>
    <row r="213" spans="3:7" x14ac:dyDescent="0.3">
      <c r="C213" s="7" t="s">
        <v>3</v>
      </c>
      <c r="D213" s="7" t="s">
        <v>34</v>
      </c>
      <c r="E213" s="7" t="s">
        <v>23</v>
      </c>
      <c r="F213" s="8">
        <v>2212</v>
      </c>
      <c r="G213" s="9">
        <v>117</v>
      </c>
    </row>
    <row r="214" spans="3:7" x14ac:dyDescent="0.3">
      <c r="C214" s="7" t="s">
        <v>10</v>
      </c>
      <c r="D214" s="7" t="s">
        <v>38</v>
      </c>
      <c r="E214" s="7" t="s">
        <v>22</v>
      </c>
      <c r="F214" s="8">
        <v>2205</v>
      </c>
      <c r="G214" s="9">
        <v>141</v>
      </c>
    </row>
    <row r="215" spans="3:7" x14ac:dyDescent="0.3">
      <c r="C215" s="7" t="s">
        <v>7</v>
      </c>
      <c r="D215" s="7" t="s">
        <v>34</v>
      </c>
      <c r="E215" s="7" t="s">
        <v>20</v>
      </c>
      <c r="F215" s="8">
        <v>2205</v>
      </c>
      <c r="G215" s="9">
        <v>138</v>
      </c>
    </row>
    <row r="216" spans="3:7" x14ac:dyDescent="0.3">
      <c r="C216" s="7" t="s">
        <v>7</v>
      </c>
      <c r="D216" s="7" t="s">
        <v>36</v>
      </c>
      <c r="E216" s="7" t="s">
        <v>31</v>
      </c>
      <c r="F216" s="8">
        <v>2149</v>
      </c>
      <c r="G216" s="9">
        <v>117</v>
      </c>
    </row>
    <row r="217" spans="3:7" x14ac:dyDescent="0.3">
      <c r="C217" s="7" t="s">
        <v>9</v>
      </c>
      <c r="D217" s="7" t="s">
        <v>36</v>
      </c>
      <c r="E217" s="7" t="s">
        <v>25</v>
      </c>
      <c r="F217" s="8">
        <v>2142</v>
      </c>
      <c r="G217" s="9">
        <v>114</v>
      </c>
    </row>
    <row r="218" spans="3:7" x14ac:dyDescent="0.3">
      <c r="C218" s="7" t="s">
        <v>7</v>
      </c>
      <c r="D218" s="7" t="s">
        <v>35</v>
      </c>
      <c r="E218" s="7" t="s">
        <v>16</v>
      </c>
      <c r="F218" s="8">
        <v>2135</v>
      </c>
      <c r="G218" s="9">
        <v>27</v>
      </c>
    </row>
    <row r="219" spans="3:7" x14ac:dyDescent="0.3">
      <c r="C219" s="7" t="s">
        <v>3</v>
      </c>
      <c r="D219" s="7" t="s">
        <v>35</v>
      </c>
      <c r="E219" s="7" t="s">
        <v>29</v>
      </c>
      <c r="F219" s="8">
        <v>2114</v>
      </c>
      <c r="G219" s="9">
        <v>66</v>
      </c>
    </row>
    <row r="220" spans="3:7" x14ac:dyDescent="0.3">
      <c r="C220" s="7" t="s">
        <v>41</v>
      </c>
      <c r="D220" s="7" t="s">
        <v>35</v>
      </c>
      <c r="E220" s="7" t="s">
        <v>15</v>
      </c>
      <c r="F220" s="8">
        <v>2114</v>
      </c>
      <c r="G220" s="9">
        <v>186</v>
      </c>
    </row>
    <row r="221" spans="3:7" x14ac:dyDescent="0.3">
      <c r="C221" s="7" t="s">
        <v>6</v>
      </c>
      <c r="D221" s="7" t="s">
        <v>39</v>
      </c>
      <c r="E221" s="7" t="s">
        <v>25</v>
      </c>
      <c r="F221" s="8">
        <v>2100</v>
      </c>
      <c r="G221" s="9">
        <v>414</v>
      </c>
    </row>
    <row r="222" spans="3:7" x14ac:dyDescent="0.3">
      <c r="C222" s="7" t="s">
        <v>8</v>
      </c>
      <c r="D222" s="7" t="s">
        <v>35</v>
      </c>
      <c r="E222" s="7" t="s">
        <v>29</v>
      </c>
      <c r="F222" s="8">
        <v>2023</v>
      </c>
      <c r="G222" s="9">
        <v>168</v>
      </c>
    </row>
    <row r="223" spans="3:7" x14ac:dyDescent="0.3">
      <c r="C223" s="7" t="s">
        <v>3</v>
      </c>
      <c r="D223" s="7" t="s">
        <v>35</v>
      </c>
      <c r="E223" s="7" t="s">
        <v>23</v>
      </c>
      <c r="F223" s="8">
        <v>2023</v>
      </c>
      <c r="G223" s="9">
        <v>78</v>
      </c>
    </row>
    <row r="224" spans="3:7" x14ac:dyDescent="0.3">
      <c r="C224" s="7" t="s">
        <v>2</v>
      </c>
      <c r="D224" s="7" t="s">
        <v>39</v>
      </c>
      <c r="E224" s="7" t="s">
        <v>16</v>
      </c>
      <c r="F224" s="8">
        <v>2016</v>
      </c>
      <c r="G224" s="9">
        <v>117</v>
      </c>
    </row>
    <row r="225" spans="3:7" x14ac:dyDescent="0.3">
      <c r="C225" s="7" t="s">
        <v>8</v>
      </c>
      <c r="D225" s="7" t="s">
        <v>34</v>
      </c>
      <c r="E225" s="7" t="s">
        <v>16</v>
      </c>
      <c r="F225" s="8">
        <v>2009</v>
      </c>
      <c r="G225" s="9">
        <v>219</v>
      </c>
    </row>
    <row r="226" spans="3:7" x14ac:dyDescent="0.3">
      <c r="C226" s="7" t="s">
        <v>40</v>
      </c>
      <c r="D226" s="7" t="s">
        <v>38</v>
      </c>
      <c r="E226" s="7" t="s">
        <v>31</v>
      </c>
      <c r="F226" s="8">
        <v>1988</v>
      </c>
      <c r="G226" s="9">
        <v>39</v>
      </c>
    </row>
    <row r="227" spans="3:7" x14ac:dyDescent="0.3">
      <c r="C227" s="7" t="s">
        <v>10</v>
      </c>
      <c r="D227" s="7" t="s">
        <v>35</v>
      </c>
      <c r="E227" s="7" t="s">
        <v>20</v>
      </c>
      <c r="F227" s="8">
        <v>1974</v>
      </c>
      <c r="G227" s="9">
        <v>195</v>
      </c>
    </row>
    <row r="228" spans="3:7" x14ac:dyDescent="0.3">
      <c r="C228" s="7" t="s">
        <v>7</v>
      </c>
      <c r="D228" s="7" t="s">
        <v>34</v>
      </c>
      <c r="E228" s="7" t="s">
        <v>14</v>
      </c>
      <c r="F228" s="8">
        <v>1932</v>
      </c>
      <c r="G228" s="9">
        <v>369</v>
      </c>
    </row>
    <row r="229" spans="3:7" x14ac:dyDescent="0.3">
      <c r="C229" s="7" t="s">
        <v>41</v>
      </c>
      <c r="D229" s="7" t="s">
        <v>36</v>
      </c>
      <c r="E229" s="7" t="s">
        <v>19</v>
      </c>
      <c r="F229" s="8">
        <v>1925</v>
      </c>
      <c r="G229" s="9">
        <v>192</v>
      </c>
    </row>
    <row r="230" spans="3:7" x14ac:dyDescent="0.3">
      <c r="C230" s="7" t="s">
        <v>6</v>
      </c>
      <c r="D230" s="7" t="s">
        <v>37</v>
      </c>
      <c r="E230" s="7" t="s">
        <v>16</v>
      </c>
      <c r="F230" s="8">
        <v>1904</v>
      </c>
      <c r="G230" s="9">
        <v>405</v>
      </c>
    </row>
    <row r="231" spans="3:7" x14ac:dyDescent="0.3">
      <c r="C231" s="7" t="s">
        <v>8</v>
      </c>
      <c r="D231" s="7" t="s">
        <v>37</v>
      </c>
      <c r="E231" s="7" t="s">
        <v>22</v>
      </c>
      <c r="F231" s="8">
        <v>1890</v>
      </c>
      <c r="G231" s="9">
        <v>195</v>
      </c>
    </row>
    <row r="232" spans="3:7" x14ac:dyDescent="0.3">
      <c r="C232" s="7" t="s">
        <v>2</v>
      </c>
      <c r="D232" s="7" t="s">
        <v>39</v>
      </c>
      <c r="E232" s="7" t="s">
        <v>25</v>
      </c>
      <c r="F232" s="8">
        <v>1785</v>
      </c>
      <c r="G232" s="9">
        <v>462</v>
      </c>
    </row>
    <row r="233" spans="3:7" x14ac:dyDescent="0.3">
      <c r="C233" s="7" t="s">
        <v>7</v>
      </c>
      <c r="D233" s="7" t="s">
        <v>38</v>
      </c>
      <c r="E233" s="7" t="s">
        <v>18</v>
      </c>
      <c r="F233" s="8">
        <v>1778</v>
      </c>
      <c r="G233" s="9">
        <v>270</v>
      </c>
    </row>
    <row r="234" spans="3:7" x14ac:dyDescent="0.3">
      <c r="C234" s="7" t="s">
        <v>8</v>
      </c>
      <c r="D234" s="7" t="s">
        <v>37</v>
      </c>
      <c r="E234" s="7" t="s">
        <v>19</v>
      </c>
      <c r="F234" s="8">
        <v>1771</v>
      </c>
      <c r="G234" s="9">
        <v>204</v>
      </c>
    </row>
    <row r="235" spans="3:7" x14ac:dyDescent="0.3">
      <c r="C235" s="7" t="s">
        <v>8</v>
      </c>
      <c r="D235" s="7" t="s">
        <v>38</v>
      </c>
      <c r="E235" s="7" t="s">
        <v>23</v>
      </c>
      <c r="F235" s="8">
        <v>1701</v>
      </c>
      <c r="G235" s="9">
        <v>234</v>
      </c>
    </row>
    <row r="236" spans="3:7" x14ac:dyDescent="0.3">
      <c r="C236" s="7" t="s">
        <v>5</v>
      </c>
      <c r="D236" s="7" t="s">
        <v>34</v>
      </c>
      <c r="E236" s="7" t="s">
        <v>33</v>
      </c>
      <c r="F236" s="8">
        <v>1652</v>
      </c>
      <c r="G236" s="9">
        <v>93</v>
      </c>
    </row>
    <row r="237" spans="3:7" x14ac:dyDescent="0.3">
      <c r="C237" s="7" t="s">
        <v>3</v>
      </c>
      <c r="D237" s="7" t="s">
        <v>39</v>
      </c>
      <c r="E237" s="7" t="s">
        <v>28</v>
      </c>
      <c r="F237" s="8">
        <v>1652</v>
      </c>
      <c r="G237" s="9">
        <v>102</v>
      </c>
    </row>
    <row r="238" spans="3:7" x14ac:dyDescent="0.3">
      <c r="C238" s="7" t="s">
        <v>6</v>
      </c>
      <c r="D238" s="7" t="s">
        <v>39</v>
      </c>
      <c r="E238" s="7" t="s">
        <v>30</v>
      </c>
      <c r="F238" s="8">
        <v>1638</v>
      </c>
      <c r="G238" s="9">
        <v>63</v>
      </c>
    </row>
    <row r="239" spans="3:7" x14ac:dyDescent="0.3">
      <c r="C239" s="7" t="s">
        <v>40</v>
      </c>
      <c r="D239" s="7" t="s">
        <v>35</v>
      </c>
      <c r="E239" s="7" t="s">
        <v>24</v>
      </c>
      <c r="F239" s="8">
        <v>1638</v>
      </c>
      <c r="G239" s="9">
        <v>48</v>
      </c>
    </row>
    <row r="240" spans="3:7" x14ac:dyDescent="0.3">
      <c r="C240" s="7" t="s">
        <v>40</v>
      </c>
      <c r="D240" s="7" t="s">
        <v>37</v>
      </c>
      <c r="E240" s="7" t="s">
        <v>30</v>
      </c>
      <c r="F240" s="8">
        <v>1624</v>
      </c>
      <c r="G240" s="9">
        <v>114</v>
      </c>
    </row>
    <row r="241" spans="3:7" x14ac:dyDescent="0.3">
      <c r="C241" s="7" t="s">
        <v>40</v>
      </c>
      <c r="D241" s="7" t="s">
        <v>35</v>
      </c>
      <c r="E241" s="7" t="s">
        <v>29</v>
      </c>
      <c r="F241" s="8">
        <v>1617</v>
      </c>
      <c r="G241" s="9">
        <v>126</v>
      </c>
    </row>
    <row r="242" spans="3:7" x14ac:dyDescent="0.3">
      <c r="C242" s="7" t="s">
        <v>2</v>
      </c>
      <c r="D242" s="7" t="s">
        <v>35</v>
      </c>
      <c r="E242" s="7" t="s">
        <v>17</v>
      </c>
      <c r="F242" s="8">
        <v>1589</v>
      </c>
      <c r="G242" s="9">
        <v>303</v>
      </c>
    </row>
    <row r="243" spans="3:7" x14ac:dyDescent="0.3">
      <c r="C243" s="7" t="s">
        <v>7</v>
      </c>
      <c r="D243" s="7" t="s">
        <v>34</v>
      </c>
      <c r="E243" s="7" t="s">
        <v>25</v>
      </c>
      <c r="F243" s="8">
        <v>1568</v>
      </c>
      <c r="G243" s="9">
        <v>96</v>
      </c>
    </row>
    <row r="244" spans="3:7" x14ac:dyDescent="0.3">
      <c r="C244" s="7" t="s">
        <v>2</v>
      </c>
      <c r="D244" s="7" t="s">
        <v>39</v>
      </c>
      <c r="E244" s="7" t="s">
        <v>22</v>
      </c>
      <c r="F244" s="8">
        <v>1568</v>
      </c>
      <c r="G244" s="9">
        <v>141</v>
      </c>
    </row>
    <row r="245" spans="3:7" x14ac:dyDescent="0.3">
      <c r="C245" s="7" t="s">
        <v>8</v>
      </c>
      <c r="D245" s="7" t="s">
        <v>39</v>
      </c>
      <c r="E245" s="7" t="s">
        <v>26</v>
      </c>
      <c r="F245" s="8">
        <v>1561</v>
      </c>
      <c r="G245" s="9">
        <v>27</v>
      </c>
    </row>
    <row r="246" spans="3:7" x14ac:dyDescent="0.3">
      <c r="C246" s="7" t="s">
        <v>41</v>
      </c>
      <c r="D246" s="7" t="s">
        <v>37</v>
      </c>
      <c r="E246" s="7" t="s">
        <v>30</v>
      </c>
      <c r="F246" s="8">
        <v>1526</v>
      </c>
      <c r="G246" s="9">
        <v>240</v>
      </c>
    </row>
    <row r="247" spans="3:7" x14ac:dyDescent="0.3">
      <c r="C247" s="7" t="s">
        <v>5</v>
      </c>
      <c r="D247" s="7" t="s">
        <v>36</v>
      </c>
      <c r="E247" s="7" t="s">
        <v>30</v>
      </c>
      <c r="F247" s="8">
        <v>1526</v>
      </c>
      <c r="G247" s="9">
        <v>105</v>
      </c>
    </row>
    <row r="248" spans="3:7" x14ac:dyDescent="0.3">
      <c r="C248" s="7" t="s">
        <v>6</v>
      </c>
      <c r="D248" s="7" t="s">
        <v>37</v>
      </c>
      <c r="E248" s="7" t="s">
        <v>18</v>
      </c>
      <c r="F248" s="8">
        <v>1505</v>
      </c>
      <c r="G248" s="9">
        <v>102</v>
      </c>
    </row>
    <row r="249" spans="3:7" x14ac:dyDescent="0.3">
      <c r="C249" s="7" t="s">
        <v>41</v>
      </c>
      <c r="D249" s="7" t="s">
        <v>34</v>
      </c>
      <c r="E249" s="7" t="s">
        <v>17</v>
      </c>
      <c r="F249" s="8">
        <v>1463</v>
      </c>
      <c r="G249" s="9">
        <v>39</v>
      </c>
    </row>
    <row r="250" spans="3:7" x14ac:dyDescent="0.3">
      <c r="C250" s="7" t="s">
        <v>6</v>
      </c>
      <c r="D250" s="7" t="s">
        <v>34</v>
      </c>
      <c r="E250" s="7" t="s">
        <v>15</v>
      </c>
      <c r="F250" s="8">
        <v>1442</v>
      </c>
      <c r="G250" s="9">
        <v>15</v>
      </c>
    </row>
    <row r="251" spans="3:7" x14ac:dyDescent="0.3">
      <c r="C251" s="7" t="s">
        <v>10</v>
      </c>
      <c r="D251" s="7" t="s">
        <v>34</v>
      </c>
      <c r="E251" s="7" t="s">
        <v>25</v>
      </c>
      <c r="F251" s="8">
        <v>1428</v>
      </c>
      <c r="G251" s="9">
        <v>93</v>
      </c>
    </row>
    <row r="252" spans="3:7" x14ac:dyDescent="0.3">
      <c r="C252" s="7" t="s">
        <v>10</v>
      </c>
      <c r="D252" s="7" t="s">
        <v>36</v>
      </c>
      <c r="E252" s="7" t="s">
        <v>27</v>
      </c>
      <c r="F252" s="8">
        <v>1407</v>
      </c>
      <c r="G252" s="9">
        <v>72</v>
      </c>
    </row>
    <row r="253" spans="3:7" x14ac:dyDescent="0.3">
      <c r="C253" s="7" t="s">
        <v>6</v>
      </c>
      <c r="D253" s="7" t="s">
        <v>36</v>
      </c>
      <c r="E253" s="7" t="s">
        <v>29</v>
      </c>
      <c r="F253" s="8">
        <v>1400</v>
      </c>
      <c r="G253" s="9">
        <v>135</v>
      </c>
    </row>
    <row r="254" spans="3:7" x14ac:dyDescent="0.3">
      <c r="C254" s="7" t="s">
        <v>6</v>
      </c>
      <c r="D254" s="7" t="s">
        <v>35</v>
      </c>
      <c r="E254" s="7" t="s">
        <v>4</v>
      </c>
      <c r="F254" s="8">
        <v>1302</v>
      </c>
      <c r="G254" s="9">
        <v>402</v>
      </c>
    </row>
    <row r="255" spans="3:7" x14ac:dyDescent="0.3">
      <c r="C255" s="7" t="s">
        <v>7</v>
      </c>
      <c r="D255" s="7" t="s">
        <v>38</v>
      </c>
      <c r="E255" s="7" t="s">
        <v>14</v>
      </c>
      <c r="F255" s="8">
        <v>1281</v>
      </c>
      <c r="G255" s="9">
        <v>75</v>
      </c>
    </row>
    <row r="256" spans="3:7" x14ac:dyDescent="0.3">
      <c r="C256" s="7" t="s">
        <v>3</v>
      </c>
      <c r="D256" s="7" t="s">
        <v>36</v>
      </c>
      <c r="E256" s="7" t="s">
        <v>19</v>
      </c>
      <c r="F256" s="8">
        <v>1281</v>
      </c>
      <c r="G256" s="9">
        <v>18</v>
      </c>
    </row>
    <row r="257" spans="3:7" x14ac:dyDescent="0.3">
      <c r="C257" s="7" t="s">
        <v>41</v>
      </c>
      <c r="D257" s="7" t="s">
        <v>34</v>
      </c>
      <c r="E257" s="7" t="s">
        <v>16</v>
      </c>
      <c r="F257" s="8">
        <v>1274</v>
      </c>
      <c r="G257" s="9">
        <v>225</v>
      </c>
    </row>
    <row r="258" spans="3:7" x14ac:dyDescent="0.3">
      <c r="C258" s="7" t="s">
        <v>6</v>
      </c>
      <c r="D258" s="7" t="s">
        <v>38</v>
      </c>
      <c r="E258" s="7" t="s">
        <v>27</v>
      </c>
      <c r="F258" s="8">
        <v>1134</v>
      </c>
      <c r="G258" s="9">
        <v>282</v>
      </c>
    </row>
    <row r="259" spans="3:7" x14ac:dyDescent="0.3">
      <c r="C259" s="7" t="s">
        <v>9</v>
      </c>
      <c r="D259" s="7" t="s">
        <v>37</v>
      </c>
      <c r="E259" s="7" t="s">
        <v>29</v>
      </c>
      <c r="F259" s="8">
        <v>1085</v>
      </c>
      <c r="G259" s="9">
        <v>273</v>
      </c>
    </row>
    <row r="260" spans="3:7" x14ac:dyDescent="0.3">
      <c r="C260" s="7" t="s">
        <v>6</v>
      </c>
      <c r="D260" s="7" t="s">
        <v>35</v>
      </c>
      <c r="E260" s="7" t="s">
        <v>20</v>
      </c>
      <c r="F260" s="8">
        <v>1071</v>
      </c>
      <c r="G260" s="9">
        <v>270</v>
      </c>
    </row>
    <row r="261" spans="3:7" x14ac:dyDescent="0.3">
      <c r="C261" s="7" t="s">
        <v>2</v>
      </c>
      <c r="D261" s="7" t="s">
        <v>37</v>
      </c>
      <c r="E261" s="7" t="s">
        <v>14</v>
      </c>
      <c r="F261" s="8">
        <v>1057</v>
      </c>
      <c r="G261" s="9">
        <v>54</v>
      </c>
    </row>
    <row r="262" spans="3:7" x14ac:dyDescent="0.3">
      <c r="C262" s="7" t="s">
        <v>3</v>
      </c>
      <c r="D262" s="7" t="s">
        <v>36</v>
      </c>
      <c r="E262" s="7" t="s">
        <v>28</v>
      </c>
      <c r="F262" s="8">
        <v>973</v>
      </c>
      <c r="G262" s="9">
        <v>162</v>
      </c>
    </row>
    <row r="263" spans="3:7" x14ac:dyDescent="0.3">
      <c r="C263" s="7" t="s">
        <v>7</v>
      </c>
      <c r="D263" s="7" t="s">
        <v>39</v>
      </c>
      <c r="E263" s="7" t="s">
        <v>27</v>
      </c>
      <c r="F263" s="8">
        <v>966</v>
      </c>
      <c r="G263" s="9">
        <v>198</v>
      </c>
    </row>
    <row r="264" spans="3:7" x14ac:dyDescent="0.3">
      <c r="C264" s="7" t="s">
        <v>9</v>
      </c>
      <c r="D264" s="7" t="s">
        <v>35</v>
      </c>
      <c r="E264" s="7" t="s">
        <v>4</v>
      </c>
      <c r="F264" s="8">
        <v>959</v>
      </c>
      <c r="G264" s="9">
        <v>147</v>
      </c>
    </row>
    <row r="265" spans="3:7" x14ac:dyDescent="0.3">
      <c r="C265" s="7" t="s">
        <v>6</v>
      </c>
      <c r="D265" s="7" t="s">
        <v>38</v>
      </c>
      <c r="E265" s="7" t="s">
        <v>33</v>
      </c>
      <c r="F265" s="8">
        <v>959</v>
      </c>
      <c r="G265" s="9">
        <v>135</v>
      </c>
    </row>
    <row r="266" spans="3:7" x14ac:dyDescent="0.3">
      <c r="C266" s="7" t="s">
        <v>10</v>
      </c>
      <c r="D266" s="7" t="s">
        <v>36</v>
      </c>
      <c r="E266" s="7" t="s">
        <v>13</v>
      </c>
      <c r="F266" s="8">
        <v>945</v>
      </c>
      <c r="G266" s="9">
        <v>75</v>
      </c>
    </row>
    <row r="267" spans="3:7" x14ac:dyDescent="0.3">
      <c r="C267" s="7" t="s">
        <v>6</v>
      </c>
      <c r="D267" s="7" t="s">
        <v>38</v>
      </c>
      <c r="E267" s="7" t="s">
        <v>16</v>
      </c>
      <c r="F267" s="8">
        <v>938</v>
      </c>
      <c r="G267" s="9">
        <v>6</v>
      </c>
    </row>
    <row r="268" spans="3:7" x14ac:dyDescent="0.3">
      <c r="C268" s="7" t="s">
        <v>9</v>
      </c>
      <c r="D268" s="7" t="s">
        <v>34</v>
      </c>
      <c r="E268" s="7" t="s">
        <v>16</v>
      </c>
      <c r="F268" s="8">
        <v>938</v>
      </c>
      <c r="G268" s="9">
        <v>189</v>
      </c>
    </row>
    <row r="269" spans="3:7" x14ac:dyDescent="0.3">
      <c r="C269" s="7" t="s">
        <v>3</v>
      </c>
      <c r="D269" s="7" t="s">
        <v>37</v>
      </c>
      <c r="E269" s="7" t="s">
        <v>4</v>
      </c>
      <c r="F269" s="8">
        <v>938</v>
      </c>
      <c r="G269" s="9">
        <v>366</v>
      </c>
    </row>
    <row r="270" spans="3:7" x14ac:dyDescent="0.3">
      <c r="C270" s="7" t="s">
        <v>5</v>
      </c>
      <c r="D270" s="7" t="s">
        <v>34</v>
      </c>
      <c r="E270" s="7" t="s">
        <v>19</v>
      </c>
      <c r="F270" s="8">
        <v>861</v>
      </c>
      <c r="G270" s="9">
        <v>195</v>
      </c>
    </row>
    <row r="271" spans="3:7" x14ac:dyDescent="0.3">
      <c r="C271" s="7" t="s">
        <v>41</v>
      </c>
      <c r="D271" s="7" t="s">
        <v>36</v>
      </c>
      <c r="E271" s="7" t="s">
        <v>28</v>
      </c>
      <c r="F271" s="8">
        <v>854</v>
      </c>
      <c r="G271" s="9">
        <v>309</v>
      </c>
    </row>
    <row r="272" spans="3:7" x14ac:dyDescent="0.3">
      <c r="C272" s="7" t="s">
        <v>41</v>
      </c>
      <c r="D272" s="7" t="s">
        <v>35</v>
      </c>
      <c r="E272" s="7" t="s">
        <v>27</v>
      </c>
      <c r="F272" s="8">
        <v>847</v>
      </c>
      <c r="G272" s="9">
        <v>129</v>
      </c>
    </row>
    <row r="273" spans="3:7" x14ac:dyDescent="0.3">
      <c r="C273" s="7" t="s">
        <v>8</v>
      </c>
      <c r="D273" s="7" t="s">
        <v>38</v>
      </c>
      <c r="E273" s="7" t="s">
        <v>13</v>
      </c>
      <c r="F273" s="8">
        <v>819</v>
      </c>
      <c r="G273" s="9">
        <v>510</v>
      </c>
    </row>
    <row r="274" spans="3:7" x14ac:dyDescent="0.3">
      <c r="C274" s="7" t="s">
        <v>3</v>
      </c>
      <c r="D274" s="7" t="s">
        <v>35</v>
      </c>
      <c r="E274" s="7" t="s">
        <v>33</v>
      </c>
      <c r="F274" s="8">
        <v>819</v>
      </c>
      <c r="G274" s="9">
        <v>306</v>
      </c>
    </row>
    <row r="275" spans="3:7" x14ac:dyDescent="0.3">
      <c r="C275" s="7" t="s">
        <v>2</v>
      </c>
      <c r="D275" s="7" t="s">
        <v>36</v>
      </c>
      <c r="E275" s="7" t="s">
        <v>27</v>
      </c>
      <c r="F275" s="8">
        <v>798</v>
      </c>
      <c r="G275" s="9">
        <v>519</v>
      </c>
    </row>
    <row r="276" spans="3:7" x14ac:dyDescent="0.3">
      <c r="C276" s="7" t="s">
        <v>41</v>
      </c>
      <c r="D276" s="7" t="s">
        <v>37</v>
      </c>
      <c r="E276" s="7" t="s">
        <v>15</v>
      </c>
      <c r="F276" s="8">
        <v>714</v>
      </c>
      <c r="G276" s="9">
        <v>231</v>
      </c>
    </row>
    <row r="277" spans="3:7" x14ac:dyDescent="0.3">
      <c r="C277" s="7" t="s">
        <v>9</v>
      </c>
      <c r="D277" s="7" t="s">
        <v>34</v>
      </c>
      <c r="E277" s="7" t="s">
        <v>17</v>
      </c>
      <c r="F277" s="8">
        <v>707</v>
      </c>
      <c r="G277" s="9">
        <v>174</v>
      </c>
    </row>
    <row r="278" spans="3:7" x14ac:dyDescent="0.3">
      <c r="C278" s="7" t="s">
        <v>10</v>
      </c>
      <c r="D278" s="7" t="s">
        <v>34</v>
      </c>
      <c r="E278" s="7" t="s">
        <v>17</v>
      </c>
      <c r="F278" s="8">
        <v>700</v>
      </c>
      <c r="G278" s="9">
        <v>87</v>
      </c>
    </row>
    <row r="279" spans="3:7" x14ac:dyDescent="0.3">
      <c r="C279" s="7" t="s">
        <v>2</v>
      </c>
      <c r="D279" s="7" t="s">
        <v>39</v>
      </c>
      <c r="E279" s="7" t="s">
        <v>23</v>
      </c>
      <c r="F279" s="8">
        <v>630</v>
      </c>
      <c r="G279" s="9">
        <v>36</v>
      </c>
    </row>
    <row r="280" spans="3:7" x14ac:dyDescent="0.3">
      <c r="C280" s="7" t="s">
        <v>40</v>
      </c>
      <c r="D280" s="7" t="s">
        <v>38</v>
      </c>
      <c r="E280" s="7" t="s">
        <v>24</v>
      </c>
      <c r="F280" s="8">
        <v>623</v>
      </c>
      <c r="G280" s="9">
        <v>51</v>
      </c>
    </row>
    <row r="281" spans="3:7" x14ac:dyDescent="0.3">
      <c r="C281" s="7" t="s">
        <v>40</v>
      </c>
      <c r="D281" s="7" t="s">
        <v>38</v>
      </c>
      <c r="E281" s="7" t="s">
        <v>26</v>
      </c>
      <c r="F281" s="8">
        <v>609</v>
      </c>
      <c r="G281" s="9">
        <v>87</v>
      </c>
    </row>
    <row r="282" spans="3:7" x14ac:dyDescent="0.3">
      <c r="C282" s="7" t="s">
        <v>41</v>
      </c>
      <c r="D282" s="7" t="s">
        <v>35</v>
      </c>
      <c r="E282" s="7" t="s">
        <v>19</v>
      </c>
      <c r="F282" s="8">
        <v>609</v>
      </c>
      <c r="G282" s="9">
        <v>99</v>
      </c>
    </row>
    <row r="283" spans="3:7" x14ac:dyDescent="0.3">
      <c r="C283" s="7" t="s">
        <v>10</v>
      </c>
      <c r="D283" s="7" t="s">
        <v>35</v>
      </c>
      <c r="E283" s="7" t="s">
        <v>21</v>
      </c>
      <c r="F283" s="8">
        <v>567</v>
      </c>
      <c r="G283" s="9">
        <v>228</v>
      </c>
    </row>
    <row r="284" spans="3:7" x14ac:dyDescent="0.3">
      <c r="C284" s="7" t="s">
        <v>6</v>
      </c>
      <c r="D284" s="7" t="s">
        <v>37</v>
      </c>
      <c r="E284" s="7" t="s">
        <v>30</v>
      </c>
      <c r="F284" s="8">
        <v>560</v>
      </c>
      <c r="G284" s="9">
        <v>81</v>
      </c>
    </row>
    <row r="285" spans="3:7" x14ac:dyDescent="0.3">
      <c r="C285" s="7" t="s">
        <v>2</v>
      </c>
      <c r="D285" s="7" t="s">
        <v>35</v>
      </c>
      <c r="E285" s="7" t="s">
        <v>19</v>
      </c>
      <c r="F285" s="8">
        <v>553</v>
      </c>
      <c r="G285" s="9">
        <v>15</v>
      </c>
    </row>
    <row r="286" spans="3:7" x14ac:dyDescent="0.3">
      <c r="C286" s="7" t="s">
        <v>6</v>
      </c>
      <c r="D286" s="7" t="s">
        <v>34</v>
      </c>
      <c r="E286" s="7" t="s">
        <v>4</v>
      </c>
      <c r="F286" s="8">
        <v>525</v>
      </c>
      <c r="G286" s="9">
        <v>48</v>
      </c>
    </row>
    <row r="287" spans="3:7" x14ac:dyDescent="0.3">
      <c r="C287" s="7" t="s">
        <v>5</v>
      </c>
      <c r="D287" s="7" t="s">
        <v>37</v>
      </c>
      <c r="E287" s="7" t="s">
        <v>22</v>
      </c>
      <c r="F287" s="8">
        <v>518</v>
      </c>
      <c r="G287" s="9">
        <v>75</v>
      </c>
    </row>
    <row r="288" spans="3:7" x14ac:dyDescent="0.3">
      <c r="C288" s="7" t="s">
        <v>6</v>
      </c>
      <c r="D288" s="7" t="s">
        <v>36</v>
      </c>
      <c r="E288" s="7" t="s">
        <v>21</v>
      </c>
      <c r="F288" s="8">
        <v>497</v>
      </c>
      <c r="G288" s="9">
        <v>63</v>
      </c>
    </row>
    <row r="289" spans="3:7" x14ac:dyDescent="0.3">
      <c r="C289" s="7" t="s">
        <v>5</v>
      </c>
      <c r="D289" s="7" t="s">
        <v>35</v>
      </c>
      <c r="E289" s="7" t="s">
        <v>22</v>
      </c>
      <c r="F289" s="8">
        <v>490</v>
      </c>
      <c r="G289" s="9">
        <v>84</v>
      </c>
    </row>
    <row r="290" spans="3:7" x14ac:dyDescent="0.3">
      <c r="C290" s="7" t="s">
        <v>6</v>
      </c>
      <c r="D290" s="7" t="s">
        <v>38</v>
      </c>
      <c r="E290" s="7" t="s">
        <v>25</v>
      </c>
      <c r="F290" s="8">
        <v>469</v>
      </c>
      <c r="G290" s="9">
        <v>75</v>
      </c>
    </row>
    <row r="291" spans="3:7" x14ac:dyDescent="0.3">
      <c r="C291" s="7" t="s">
        <v>8</v>
      </c>
      <c r="D291" s="7" t="s">
        <v>37</v>
      </c>
      <c r="E291" s="7" t="s">
        <v>21</v>
      </c>
      <c r="F291" s="8">
        <v>434</v>
      </c>
      <c r="G291" s="9">
        <v>87</v>
      </c>
    </row>
    <row r="292" spans="3:7" x14ac:dyDescent="0.3">
      <c r="C292" s="7" t="s">
        <v>5</v>
      </c>
      <c r="D292" s="7" t="s">
        <v>39</v>
      </c>
      <c r="E292" s="7" t="s">
        <v>18</v>
      </c>
      <c r="F292" s="8">
        <v>385</v>
      </c>
      <c r="G292" s="9">
        <v>249</v>
      </c>
    </row>
    <row r="293" spans="3:7" x14ac:dyDescent="0.3">
      <c r="C293" s="7" t="s">
        <v>8</v>
      </c>
      <c r="D293" s="7" t="s">
        <v>35</v>
      </c>
      <c r="E293" s="7" t="s">
        <v>33</v>
      </c>
      <c r="F293" s="8">
        <v>357</v>
      </c>
      <c r="G293" s="9">
        <v>126</v>
      </c>
    </row>
    <row r="294" spans="3:7" x14ac:dyDescent="0.3">
      <c r="C294" s="7" t="s">
        <v>41</v>
      </c>
      <c r="D294" s="7" t="s">
        <v>34</v>
      </c>
      <c r="E294" s="7" t="s">
        <v>22</v>
      </c>
      <c r="F294" s="8">
        <v>336</v>
      </c>
      <c r="G294" s="9">
        <v>144</v>
      </c>
    </row>
    <row r="295" spans="3:7" x14ac:dyDescent="0.3">
      <c r="C295" s="7" t="s">
        <v>7</v>
      </c>
      <c r="D295" s="7" t="s">
        <v>36</v>
      </c>
      <c r="E295" s="7" t="s">
        <v>32</v>
      </c>
      <c r="F295" s="8">
        <v>280</v>
      </c>
      <c r="G295" s="9">
        <v>87</v>
      </c>
    </row>
    <row r="296" spans="3:7" x14ac:dyDescent="0.3">
      <c r="C296" s="7" t="s">
        <v>9</v>
      </c>
      <c r="D296" s="7" t="s">
        <v>37</v>
      </c>
      <c r="E296" s="7" t="s">
        <v>4</v>
      </c>
      <c r="F296" s="8">
        <v>259</v>
      </c>
      <c r="G296" s="9">
        <v>207</v>
      </c>
    </row>
    <row r="297" spans="3:7" x14ac:dyDescent="0.3">
      <c r="C297" s="7" t="s">
        <v>2</v>
      </c>
      <c r="D297" s="7" t="s">
        <v>34</v>
      </c>
      <c r="E297" s="7" t="s">
        <v>13</v>
      </c>
      <c r="F297" s="8">
        <v>252</v>
      </c>
      <c r="G297" s="9">
        <v>54</v>
      </c>
    </row>
    <row r="298" spans="3:7" x14ac:dyDescent="0.3">
      <c r="C298" s="7" t="s">
        <v>10</v>
      </c>
      <c r="D298" s="7" t="s">
        <v>37</v>
      </c>
      <c r="E298" s="7" t="s">
        <v>21</v>
      </c>
      <c r="F298" s="8">
        <v>245</v>
      </c>
      <c r="G298" s="9">
        <v>288</v>
      </c>
    </row>
    <row r="299" spans="3:7" x14ac:dyDescent="0.3">
      <c r="C299" s="7" t="s">
        <v>2</v>
      </c>
      <c r="D299" s="7" t="s">
        <v>37</v>
      </c>
      <c r="E299" s="7" t="s">
        <v>19</v>
      </c>
      <c r="F299" s="8">
        <v>238</v>
      </c>
      <c r="G299" s="9">
        <v>18</v>
      </c>
    </row>
    <row r="300" spans="3:7" x14ac:dyDescent="0.3">
      <c r="C300" s="7" t="s">
        <v>40</v>
      </c>
      <c r="D300" s="7" t="s">
        <v>36</v>
      </c>
      <c r="E300" s="7" t="s">
        <v>4</v>
      </c>
      <c r="F300" s="8">
        <v>217</v>
      </c>
      <c r="G300" s="9">
        <v>36</v>
      </c>
    </row>
    <row r="301" spans="3:7" x14ac:dyDescent="0.3">
      <c r="C301" s="7" t="s">
        <v>2</v>
      </c>
      <c r="D301" s="7" t="s">
        <v>36</v>
      </c>
      <c r="E301" s="7" t="s">
        <v>17</v>
      </c>
      <c r="F301" s="8">
        <v>189</v>
      </c>
      <c r="G301" s="9">
        <v>48</v>
      </c>
    </row>
    <row r="302" spans="3:7" x14ac:dyDescent="0.3">
      <c r="C302" s="7" t="s">
        <v>5</v>
      </c>
      <c r="D302" s="7" t="s">
        <v>37</v>
      </c>
      <c r="E302" s="7" t="s">
        <v>31</v>
      </c>
      <c r="F302" s="8">
        <v>182</v>
      </c>
      <c r="G302" s="9">
        <v>48</v>
      </c>
    </row>
    <row r="303" spans="3:7" x14ac:dyDescent="0.3">
      <c r="C303" s="7" t="s">
        <v>8</v>
      </c>
      <c r="D303" s="7" t="s">
        <v>38</v>
      </c>
      <c r="E303" s="7" t="s">
        <v>22</v>
      </c>
      <c r="F303" s="8">
        <v>168</v>
      </c>
      <c r="G303" s="9">
        <v>84</v>
      </c>
    </row>
    <row r="304" spans="3:7" x14ac:dyDescent="0.3">
      <c r="C304" s="7" t="s">
        <v>41</v>
      </c>
      <c r="D304" s="7" t="s">
        <v>38</v>
      </c>
      <c r="E304" s="7" t="s">
        <v>25</v>
      </c>
      <c r="F304" s="8">
        <v>154</v>
      </c>
      <c r="G304" s="9">
        <v>21</v>
      </c>
    </row>
    <row r="305" spans="3:7" x14ac:dyDescent="0.3">
      <c r="C305" s="7" t="s">
        <v>9</v>
      </c>
      <c r="D305" s="7" t="s">
        <v>35</v>
      </c>
      <c r="E305" s="7" t="s">
        <v>26</v>
      </c>
      <c r="F305" s="8">
        <v>98</v>
      </c>
      <c r="G305" s="9">
        <v>159</v>
      </c>
    </row>
    <row r="306" spans="3:7" x14ac:dyDescent="0.3">
      <c r="C306" s="7" t="s">
        <v>41</v>
      </c>
      <c r="D306" s="7" t="s">
        <v>36</v>
      </c>
      <c r="E306" s="7" t="s">
        <v>26</v>
      </c>
      <c r="F306" s="8">
        <v>98</v>
      </c>
      <c r="G306" s="9">
        <v>204</v>
      </c>
    </row>
    <row r="307" spans="3:7" x14ac:dyDescent="0.3">
      <c r="C307" s="7" t="s">
        <v>10</v>
      </c>
      <c r="D307" s="7" t="s">
        <v>38</v>
      </c>
      <c r="E307" s="7" t="s">
        <v>13</v>
      </c>
      <c r="F307" s="8">
        <v>63</v>
      </c>
      <c r="G307" s="9">
        <v>123</v>
      </c>
    </row>
    <row r="308" spans="3:7" x14ac:dyDescent="0.3">
      <c r="C308" s="7" t="s">
        <v>2</v>
      </c>
      <c r="D308" s="7" t="s">
        <v>38</v>
      </c>
      <c r="E308" s="7" t="s">
        <v>13</v>
      </c>
      <c r="F308" s="8">
        <v>56</v>
      </c>
      <c r="G308" s="9">
        <v>51</v>
      </c>
    </row>
    <row r="309" spans="3:7" x14ac:dyDescent="0.3">
      <c r="C309" s="7" t="s">
        <v>8</v>
      </c>
      <c r="D309" s="7" t="s">
        <v>37</v>
      </c>
      <c r="E309" s="7" t="s">
        <v>30</v>
      </c>
      <c r="F309" s="8">
        <v>42</v>
      </c>
      <c r="G309" s="9">
        <v>150</v>
      </c>
    </row>
    <row r="310" spans="3:7" x14ac:dyDescent="0.3">
      <c r="C310" s="7" t="s">
        <v>3</v>
      </c>
      <c r="D310" s="7" t="s">
        <v>39</v>
      </c>
      <c r="E310" s="7" t="s">
        <v>16</v>
      </c>
      <c r="F310" s="8">
        <v>21</v>
      </c>
      <c r="G310" s="9">
        <v>168</v>
      </c>
    </row>
    <row r="311" spans="3:7" x14ac:dyDescent="0.3">
      <c r="C311" s="7" t="s">
        <v>40</v>
      </c>
      <c r="D311" s="7" t="s">
        <v>39</v>
      </c>
      <c r="E311" s="7" t="s">
        <v>29</v>
      </c>
      <c r="F311" s="8">
        <v>0</v>
      </c>
      <c r="G311" s="9">
        <v>135</v>
      </c>
    </row>
    <row r="312" spans="3:7" x14ac:dyDescent="0.3">
      <c r="F312" s="1"/>
      <c r="G312" s="2"/>
    </row>
    <row r="313" spans="3:7" x14ac:dyDescent="0.3">
      <c r="F313" s="1"/>
      <c r="G313" s="2"/>
    </row>
    <row r="314" spans="3:7" x14ac:dyDescent="0.3">
      <c r="F314" s="1"/>
      <c r="G314" s="2"/>
    </row>
    <row r="315" spans="3:7" x14ac:dyDescent="0.3">
      <c r="F315" s="1"/>
      <c r="G315" s="2"/>
    </row>
    <row r="316" spans="3:7" x14ac:dyDescent="0.3">
      <c r="F316" s="1"/>
      <c r="G316" s="2"/>
    </row>
    <row r="317" spans="3:7" x14ac:dyDescent="0.3">
      <c r="F317" s="1"/>
      <c r="G317" s="2"/>
    </row>
    <row r="318" spans="3:7" x14ac:dyDescent="0.3">
      <c r="F318" s="1"/>
      <c r="G318" s="2"/>
    </row>
    <row r="319" spans="3:7" x14ac:dyDescent="0.3">
      <c r="F319" s="1"/>
      <c r="G319" s="2"/>
    </row>
    <row r="320" spans="3:7" x14ac:dyDescent="0.3">
      <c r="F320" s="1"/>
      <c r="G320" s="2"/>
    </row>
    <row r="321" spans="6:7" x14ac:dyDescent="0.3">
      <c r="F321" s="1"/>
      <c r="G321" s="2"/>
    </row>
    <row r="322" spans="6:7" x14ac:dyDescent="0.3">
      <c r="F322" s="1"/>
      <c r="G322" s="2"/>
    </row>
    <row r="323" spans="6:7" x14ac:dyDescent="0.3">
      <c r="F323" s="1"/>
      <c r="G323" s="2"/>
    </row>
    <row r="324" spans="6:7" x14ac:dyDescent="0.3">
      <c r="F324" s="1"/>
      <c r="G324" s="2"/>
    </row>
    <row r="325" spans="6:7" x14ac:dyDescent="0.3">
      <c r="F325" s="1"/>
      <c r="G325" s="2"/>
    </row>
    <row r="326" spans="6:7" x14ac:dyDescent="0.3">
      <c r="F326" s="1"/>
      <c r="G326" s="2"/>
    </row>
    <row r="327" spans="6:7" x14ac:dyDescent="0.3">
      <c r="F327" s="1"/>
      <c r="G327" s="2"/>
    </row>
    <row r="328" spans="6:7" x14ac:dyDescent="0.3">
      <c r="F328" s="1"/>
      <c r="G328" s="2"/>
    </row>
    <row r="329" spans="6:7" x14ac:dyDescent="0.3">
      <c r="F329" s="1"/>
      <c r="G329" s="2"/>
    </row>
    <row r="330" spans="6:7" x14ac:dyDescent="0.3">
      <c r="F330" s="1"/>
      <c r="G330" s="2"/>
    </row>
    <row r="331" spans="6:7" x14ac:dyDescent="0.3">
      <c r="F331" s="1"/>
      <c r="G331" s="2"/>
    </row>
    <row r="332" spans="6:7" x14ac:dyDescent="0.3">
      <c r="F332" s="1"/>
      <c r="G332" s="2"/>
    </row>
    <row r="333" spans="6:7" x14ac:dyDescent="0.3">
      <c r="F333" s="1"/>
      <c r="G333" s="2"/>
    </row>
    <row r="334" spans="6:7" x14ac:dyDescent="0.3">
      <c r="F334" s="1"/>
      <c r="G334" s="2"/>
    </row>
    <row r="335" spans="6:7" x14ac:dyDescent="0.3">
      <c r="F335" s="1"/>
      <c r="G335" s="2"/>
    </row>
    <row r="336" spans="6:7" x14ac:dyDescent="0.3">
      <c r="F336" s="1"/>
      <c r="G336" s="2"/>
    </row>
    <row r="337" spans="6:7" x14ac:dyDescent="0.3">
      <c r="F337" s="1"/>
      <c r="G337" s="2"/>
    </row>
    <row r="338" spans="6:7" x14ac:dyDescent="0.3">
      <c r="F338" s="1"/>
      <c r="G338" s="2"/>
    </row>
    <row r="339" spans="6:7" x14ac:dyDescent="0.3">
      <c r="F339" s="1"/>
      <c r="G339" s="2"/>
    </row>
    <row r="340" spans="6:7" x14ac:dyDescent="0.3">
      <c r="F340" s="1"/>
      <c r="G340" s="2"/>
    </row>
    <row r="341" spans="6:7" x14ac:dyDescent="0.3">
      <c r="F341" s="1"/>
      <c r="G341" s="2"/>
    </row>
    <row r="342" spans="6:7" x14ac:dyDescent="0.3">
      <c r="F342" s="1"/>
      <c r="G342" s="2"/>
    </row>
    <row r="343" spans="6:7" x14ac:dyDescent="0.3">
      <c r="F343" s="1"/>
      <c r="G343" s="2"/>
    </row>
    <row r="344" spans="6:7" x14ac:dyDescent="0.3">
      <c r="F344" s="1"/>
      <c r="G344" s="2"/>
    </row>
    <row r="345" spans="6:7" x14ac:dyDescent="0.3">
      <c r="F345" s="1"/>
      <c r="G345" s="2"/>
    </row>
    <row r="346" spans="6:7" x14ac:dyDescent="0.3">
      <c r="F346" s="1"/>
      <c r="G346" s="2"/>
    </row>
    <row r="347" spans="6:7" x14ac:dyDescent="0.3">
      <c r="F347" s="1"/>
      <c r="G347" s="2"/>
    </row>
    <row r="348" spans="6:7" x14ac:dyDescent="0.3">
      <c r="F348" s="1"/>
      <c r="G348" s="2"/>
    </row>
    <row r="349" spans="6:7" x14ac:dyDescent="0.3">
      <c r="F349" s="1"/>
      <c r="G349" s="2"/>
    </row>
    <row r="350" spans="6:7" x14ac:dyDescent="0.3">
      <c r="F350" s="1"/>
      <c r="G350" s="2"/>
    </row>
    <row r="351" spans="6:7" x14ac:dyDescent="0.3">
      <c r="F351" s="1"/>
      <c r="G351" s="2"/>
    </row>
    <row r="352" spans="6:7" x14ac:dyDescent="0.3">
      <c r="F352" s="1"/>
      <c r="G352" s="2"/>
    </row>
    <row r="353" spans="6:7" x14ac:dyDescent="0.3">
      <c r="F353" s="1"/>
      <c r="G353" s="2"/>
    </row>
    <row r="354" spans="6:7" x14ac:dyDescent="0.3">
      <c r="F354" s="1"/>
      <c r="G354" s="2"/>
    </row>
    <row r="355" spans="6:7" x14ac:dyDescent="0.3">
      <c r="F355" s="1"/>
      <c r="G355" s="2"/>
    </row>
    <row r="356" spans="6:7" x14ac:dyDescent="0.3">
      <c r="F356" s="1"/>
      <c r="G356" s="2"/>
    </row>
    <row r="357" spans="6:7" x14ac:dyDescent="0.3">
      <c r="F357" s="1"/>
      <c r="G357" s="2"/>
    </row>
    <row r="358" spans="6:7" x14ac:dyDescent="0.3">
      <c r="F358" s="1"/>
      <c r="G358" s="2"/>
    </row>
    <row r="359" spans="6:7" x14ac:dyDescent="0.3">
      <c r="F359" s="1"/>
      <c r="G359" s="2"/>
    </row>
    <row r="360" spans="6:7" x14ac:dyDescent="0.3">
      <c r="F360" s="1"/>
      <c r="G360" s="2"/>
    </row>
    <row r="361" spans="6:7" x14ac:dyDescent="0.3">
      <c r="F361" s="1"/>
      <c r="G361" s="2"/>
    </row>
    <row r="362" spans="6:7" x14ac:dyDescent="0.3">
      <c r="F362" s="1"/>
      <c r="G362" s="2"/>
    </row>
    <row r="363" spans="6:7" x14ac:dyDescent="0.3">
      <c r="F363" s="1"/>
      <c r="G363" s="2"/>
    </row>
    <row r="364" spans="6:7" x14ac:dyDescent="0.3">
      <c r="F364" s="1"/>
      <c r="G364" s="2"/>
    </row>
    <row r="365" spans="6:7" x14ac:dyDescent="0.3">
      <c r="F365" s="1"/>
      <c r="G365" s="2"/>
    </row>
    <row r="366" spans="6:7" x14ac:dyDescent="0.3">
      <c r="F366" s="1"/>
      <c r="G366" s="2"/>
    </row>
    <row r="367" spans="6:7" x14ac:dyDescent="0.3">
      <c r="F367" s="1"/>
      <c r="G367" s="2"/>
    </row>
    <row r="368" spans="6:7" x14ac:dyDescent="0.3">
      <c r="F368" s="1"/>
      <c r="G368" s="2"/>
    </row>
    <row r="369" spans="6:7" x14ac:dyDescent="0.3">
      <c r="F369" s="1"/>
      <c r="G369" s="2"/>
    </row>
    <row r="370" spans="6:7" x14ac:dyDescent="0.3">
      <c r="F370" s="1"/>
      <c r="G370" s="2"/>
    </row>
    <row r="371" spans="6:7" x14ac:dyDescent="0.3">
      <c r="F371" s="1"/>
      <c r="G371" s="2"/>
    </row>
    <row r="372" spans="6:7" x14ac:dyDescent="0.3">
      <c r="F372" s="1"/>
      <c r="G372" s="2"/>
    </row>
    <row r="373" spans="6:7" x14ac:dyDescent="0.3">
      <c r="F373" s="1"/>
      <c r="G373" s="2"/>
    </row>
    <row r="374" spans="6:7" x14ac:dyDescent="0.3">
      <c r="F374" s="1"/>
      <c r="G374" s="2"/>
    </row>
    <row r="375" spans="6:7" x14ac:dyDescent="0.3">
      <c r="F375" s="1"/>
      <c r="G375" s="2"/>
    </row>
    <row r="376" spans="6:7" x14ac:dyDescent="0.3">
      <c r="F376" s="1"/>
      <c r="G376" s="2"/>
    </row>
    <row r="377" spans="6:7" x14ac:dyDescent="0.3">
      <c r="F377" s="1"/>
      <c r="G377" s="2"/>
    </row>
    <row r="378" spans="6:7" x14ac:dyDescent="0.3">
      <c r="F378" s="1"/>
      <c r="G378" s="2"/>
    </row>
    <row r="379" spans="6:7" x14ac:dyDescent="0.3">
      <c r="F379" s="1"/>
      <c r="G379" s="2"/>
    </row>
    <row r="380" spans="6:7" x14ac:dyDescent="0.3">
      <c r="F380" s="1"/>
      <c r="G380" s="2"/>
    </row>
    <row r="381" spans="6:7" x14ac:dyDescent="0.3">
      <c r="F381" s="1"/>
      <c r="G381" s="2"/>
    </row>
    <row r="382" spans="6:7" x14ac:dyDescent="0.3">
      <c r="F382" s="1"/>
      <c r="G382" s="2"/>
    </row>
    <row r="383" spans="6:7" x14ac:dyDescent="0.3">
      <c r="F383" s="1"/>
      <c r="G383" s="2"/>
    </row>
    <row r="384" spans="6:7" x14ac:dyDescent="0.3">
      <c r="F384" s="1"/>
      <c r="G384" s="2"/>
    </row>
    <row r="385" spans="6:7" x14ac:dyDescent="0.3">
      <c r="F385" s="1"/>
      <c r="G385" s="2"/>
    </row>
    <row r="386" spans="6:7" x14ac:dyDescent="0.3">
      <c r="F386" s="1"/>
      <c r="G386" s="2"/>
    </row>
    <row r="387" spans="6:7" x14ac:dyDescent="0.3">
      <c r="F387" s="1"/>
      <c r="G387" s="2"/>
    </row>
    <row r="388" spans="6:7" x14ac:dyDescent="0.3">
      <c r="F388" s="1"/>
      <c r="G388" s="2"/>
    </row>
    <row r="389" spans="6:7" x14ac:dyDescent="0.3">
      <c r="F389" s="1"/>
      <c r="G389" s="2"/>
    </row>
    <row r="390" spans="6:7" x14ac:dyDescent="0.3">
      <c r="F390" s="1"/>
      <c r="G390" s="2"/>
    </row>
    <row r="391" spans="6:7" x14ac:dyDescent="0.3">
      <c r="F391" s="1"/>
      <c r="G391" s="2"/>
    </row>
    <row r="392" spans="6:7" x14ac:dyDescent="0.3">
      <c r="F392" s="1"/>
      <c r="G392" s="2"/>
    </row>
    <row r="393" spans="6:7" x14ac:dyDescent="0.3">
      <c r="F393" s="1"/>
      <c r="G393" s="2"/>
    </row>
    <row r="394" spans="6:7" x14ac:dyDescent="0.3">
      <c r="F394" s="1"/>
      <c r="G394" s="2"/>
    </row>
    <row r="395" spans="6:7" x14ac:dyDescent="0.3">
      <c r="F395" s="1"/>
      <c r="G395" s="2"/>
    </row>
    <row r="396" spans="6:7" x14ac:dyDescent="0.3">
      <c r="F396" s="1"/>
      <c r="G396" s="2"/>
    </row>
    <row r="397" spans="6:7" x14ac:dyDescent="0.3">
      <c r="F397" s="1"/>
      <c r="G397" s="2"/>
    </row>
    <row r="398" spans="6:7" x14ac:dyDescent="0.3">
      <c r="F398" s="1"/>
      <c r="G398" s="2"/>
    </row>
    <row r="399" spans="6:7" x14ac:dyDescent="0.3">
      <c r="F399" s="1"/>
      <c r="G399" s="2"/>
    </row>
    <row r="400" spans="6:7" x14ac:dyDescent="0.3">
      <c r="F400" s="1"/>
      <c r="G400" s="2"/>
    </row>
    <row r="401" spans="6:7" x14ac:dyDescent="0.3">
      <c r="F401" s="1"/>
      <c r="G401" s="2"/>
    </row>
    <row r="402" spans="6:7" x14ac:dyDescent="0.3">
      <c r="F402" s="1"/>
      <c r="G402" s="2"/>
    </row>
    <row r="403" spans="6:7" x14ac:dyDescent="0.3">
      <c r="F403" s="1"/>
      <c r="G403" s="2"/>
    </row>
    <row r="404" spans="6:7" x14ac:dyDescent="0.3">
      <c r="F404" s="1"/>
      <c r="G404" s="2"/>
    </row>
    <row r="405" spans="6:7" x14ac:dyDescent="0.3">
      <c r="F405" s="1"/>
      <c r="G405" s="2"/>
    </row>
    <row r="406" spans="6:7" x14ac:dyDescent="0.3">
      <c r="F406" s="1"/>
      <c r="G406" s="2"/>
    </row>
    <row r="407" spans="6:7" x14ac:dyDescent="0.3">
      <c r="F407" s="1"/>
      <c r="G407" s="2"/>
    </row>
    <row r="408" spans="6:7" x14ac:dyDescent="0.3">
      <c r="F408" s="1"/>
      <c r="G408" s="2"/>
    </row>
    <row r="409" spans="6:7" x14ac:dyDescent="0.3">
      <c r="F409" s="1"/>
      <c r="G409" s="2"/>
    </row>
    <row r="410" spans="6:7" x14ac:dyDescent="0.3">
      <c r="F410" s="1"/>
      <c r="G410" s="2"/>
    </row>
    <row r="411" spans="6:7" x14ac:dyDescent="0.3">
      <c r="F411" s="1"/>
      <c r="G411" s="2"/>
    </row>
    <row r="412" spans="6:7" x14ac:dyDescent="0.3">
      <c r="F412" s="1"/>
      <c r="G412" s="2"/>
    </row>
    <row r="413" spans="6:7" x14ac:dyDescent="0.3">
      <c r="F413" s="1"/>
      <c r="G413" s="2"/>
    </row>
    <row r="414" spans="6:7" x14ac:dyDescent="0.3">
      <c r="F414" s="1"/>
      <c r="G414" s="2"/>
    </row>
    <row r="415" spans="6:7" x14ac:dyDescent="0.3">
      <c r="F415" s="1"/>
      <c r="G415" s="2"/>
    </row>
    <row r="416" spans="6:7" x14ac:dyDescent="0.3">
      <c r="F416" s="1"/>
      <c r="G416" s="2"/>
    </row>
    <row r="417" spans="6:7" x14ac:dyDescent="0.3">
      <c r="F417" s="1"/>
      <c r="G417" s="2"/>
    </row>
    <row r="418" spans="6:7" x14ac:dyDescent="0.3">
      <c r="F418" s="1"/>
      <c r="G418" s="2"/>
    </row>
    <row r="419" spans="6:7" x14ac:dyDescent="0.3">
      <c r="F419" s="1"/>
      <c r="G419" s="2"/>
    </row>
    <row r="420" spans="6:7" x14ac:dyDescent="0.3">
      <c r="F420" s="1"/>
      <c r="G420" s="2"/>
    </row>
    <row r="421" spans="6:7" x14ac:dyDescent="0.3">
      <c r="F421" s="1"/>
      <c r="G421" s="2"/>
    </row>
    <row r="422" spans="6:7" x14ac:dyDescent="0.3">
      <c r="F422" s="1"/>
      <c r="G422" s="2"/>
    </row>
    <row r="423" spans="6:7" x14ac:dyDescent="0.3">
      <c r="F423" s="1"/>
      <c r="G423" s="2"/>
    </row>
    <row r="424" spans="6:7" x14ac:dyDescent="0.3">
      <c r="F424" s="1"/>
      <c r="G424" s="2"/>
    </row>
    <row r="425" spans="6:7" x14ac:dyDescent="0.3">
      <c r="F425" s="1"/>
      <c r="G425" s="2"/>
    </row>
    <row r="426" spans="6:7" x14ac:dyDescent="0.3">
      <c r="F426" s="1"/>
      <c r="G426" s="2"/>
    </row>
    <row r="427" spans="6:7" x14ac:dyDescent="0.3">
      <c r="F427" s="1"/>
      <c r="G427" s="2"/>
    </row>
    <row r="428" spans="6:7" x14ac:dyDescent="0.3">
      <c r="F428" s="1"/>
      <c r="G428" s="2"/>
    </row>
    <row r="429" spans="6:7" x14ac:dyDescent="0.3">
      <c r="F429" s="1"/>
      <c r="G429" s="2"/>
    </row>
    <row r="430" spans="6:7" x14ac:dyDescent="0.3">
      <c r="F430" s="1"/>
      <c r="G430" s="2"/>
    </row>
    <row r="431" spans="6:7" x14ac:dyDescent="0.3">
      <c r="F431" s="1"/>
      <c r="G431" s="2"/>
    </row>
    <row r="432" spans="6:7" x14ac:dyDescent="0.3">
      <c r="F432" s="1"/>
      <c r="G432" s="2"/>
    </row>
    <row r="433" spans="6:7" x14ac:dyDescent="0.3">
      <c r="F433" s="1"/>
      <c r="G433" s="2"/>
    </row>
    <row r="434" spans="6:7" x14ac:dyDescent="0.3">
      <c r="F434" s="1"/>
      <c r="G434" s="2"/>
    </row>
    <row r="435" spans="6:7" x14ac:dyDescent="0.3">
      <c r="F435" s="1"/>
      <c r="G435" s="2"/>
    </row>
    <row r="436" spans="6:7" x14ac:dyDescent="0.3">
      <c r="F436" s="1"/>
      <c r="G436" s="2"/>
    </row>
    <row r="437" spans="6:7" x14ac:dyDescent="0.3">
      <c r="F437" s="1"/>
      <c r="G437" s="2"/>
    </row>
    <row r="438" spans="6:7" x14ac:dyDescent="0.3">
      <c r="F438" s="1"/>
      <c r="G438" s="2"/>
    </row>
    <row r="439" spans="6:7" x14ac:dyDescent="0.3">
      <c r="F439" s="1"/>
      <c r="G439" s="2"/>
    </row>
    <row r="440" spans="6:7" x14ac:dyDescent="0.3">
      <c r="F440" s="1"/>
      <c r="G440" s="2"/>
    </row>
    <row r="441" spans="6:7" x14ac:dyDescent="0.3">
      <c r="F441" s="1"/>
      <c r="G441" s="2"/>
    </row>
    <row r="442" spans="6:7" x14ac:dyDescent="0.3">
      <c r="F442" s="1"/>
      <c r="G442" s="2"/>
    </row>
    <row r="443" spans="6:7" x14ac:dyDescent="0.3">
      <c r="F443" s="1"/>
      <c r="G443" s="2"/>
    </row>
    <row r="444" spans="6:7" x14ac:dyDescent="0.3">
      <c r="F444" s="1"/>
      <c r="G444" s="2"/>
    </row>
    <row r="445" spans="6:7" x14ac:dyDescent="0.3">
      <c r="F445" s="1"/>
      <c r="G445" s="2"/>
    </row>
    <row r="446" spans="6:7" x14ac:dyDescent="0.3">
      <c r="F446" s="1"/>
      <c r="G446" s="2"/>
    </row>
    <row r="447" spans="6:7" x14ac:dyDescent="0.3">
      <c r="F447" s="1"/>
      <c r="G447" s="2"/>
    </row>
    <row r="448" spans="6:7" x14ac:dyDescent="0.3">
      <c r="F448" s="1"/>
      <c r="G448" s="2"/>
    </row>
    <row r="449" spans="6:7" x14ac:dyDescent="0.3">
      <c r="F449" s="1"/>
      <c r="G449" s="2"/>
    </row>
    <row r="450" spans="6:7" x14ac:dyDescent="0.3">
      <c r="F450" s="1"/>
      <c r="G450" s="2"/>
    </row>
    <row r="451" spans="6:7" x14ac:dyDescent="0.3">
      <c r="F451" s="1"/>
      <c r="G451" s="2"/>
    </row>
    <row r="452" spans="6:7" x14ac:dyDescent="0.3">
      <c r="F452" s="1"/>
      <c r="G452" s="2"/>
    </row>
    <row r="453" spans="6:7" x14ac:dyDescent="0.3">
      <c r="F453" s="1"/>
      <c r="G453" s="2"/>
    </row>
    <row r="454" spans="6:7" x14ac:dyDescent="0.3">
      <c r="F454" s="1"/>
      <c r="G454" s="2"/>
    </row>
    <row r="455" spans="6:7" x14ac:dyDescent="0.3">
      <c r="F455" s="1"/>
      <c r="G455" s="2"/>
    </row>
    <row r="456" spans="6:7" x14ac:dyDescent="0.3">
      <c r="F456" s="1"/>
      <c r="G456" s="2"/>
    </row>
    <row r="457" spans="6:7" x14ac:dyDescent="0.3">
      <c r="F457" s="1"/>
      <c r="G457" s="2"/>
    </row>
    <row r="458" spans="6:7" x14ac:dyDescent="0.3">
      <c r="F458" s="1"/>
      <c r="G458" s="2"/>
    </row>
    <row r="459" spans="6:7" x14ac:dyDescent="0.3">
      <c r="F459" s="1"/>
      <c r="G459" s="2"/>
    </row>
    <row r="460" spans="6:7" x14ac:dyDescent="0.3">
      <c r="F460" s="1"/>
      <c r="G460" s="2"/>
    </row>
    <row r="461" spans="6:7" x14ac:dyDescent="0.3">
      <c r="F461" s="1"/>
      <c r="G461" s="2"/>
    </row>
    <row r="462" spans="6:7" x14ac:dyDescent="0.3">
      <c r="F462" s="1"/>
      <c r="G462" s="2"/>
    </row>
    <row r="463" spans="6:7" x14ac:dyDescent="0.3">
      <c r="F463" s="1"/>
      <c r="G463" s="2"/>
    </row>
    <row r="464" spans="6:7" x14ac:dyDescent="0.3">
      <c r="F464" s="1"/>
      <c r="G464" s="2"/>
    </row>
    <row r="465" spans="6:7" x14ac:dyDescent="0.3">
      <c r="F465" s="1"/>
      <c r="G465" s="2"/>
    </row>
    <row r="466" spans="6:7" x14ac:dyDescent="0.3">
      <c r="F466" s="1"/>
      <c r="G466" s="2"/>
    </row>
    <row r="467" spans="6:7" x14ac:dyDescent="0.3">
      <c r="F467" s="1"/>
      <c r="G467" s="2"/>
    </row>
    <row r="468" spans="6:7" x14ac:dyDescent="0.3">
      <c r="F468" s="1"/>
      <c r="G468" s="2"/>
    </row>
    <row r="469" spans="6:7" x14ac:dyDescent="0.3">
      <c r="F469" s="1"/>
      <c r="G469" s="2"/>
    </row>
    <row r="470" spans="6:7" x14ac:dyDescent="0.3">
      <c r="F470" s="1"/>
      <c r="G470" s="2"/>
    </row>
    <row r="471" spans="6:7" x14ac:dyDescent="0.3">
      <c r="F471" s="1"/>
      <c r="G471" s="2"/>
    </row>
    <row r="472" spans="6:7" x14ac:dyDescent="0.3">
      <c r="F472" s="1"/>
      <c r="G472" s="2"/>
    </row>
    <row r="473" spans="6:7" x14ac:dyDescent="0.3">
      <c r="F473" s="1"/>
      <c r="G473" s="2"/>
    </row>
    <row r="474" spans="6:7" x14ac:dyDescent="0.3">
      <c r="F474" s="1"/>
      <c r="G474" s="2"/>
    </row>
    <row r="475" spans="6:7" x14ac:dyDescent="0.3">
      <c r="F475" s="1"/>
      <c r="G475" s="2"/>
    </row>
    <row r="476" spans="6:7" x14ac:dyDescent="0.3">
      <c r="F476" s="1"/>
      <c r="G476" s="2"/>
    </row>
    <row r="477" spans="6:7" x14ac:dyDescent="0.3">
      <c r="F477" s="1"/>
      <c r="G477" s="2"/>
    </row>
    <row r="478" spans="6:7" x14ac:dyDescent="0.3">
      <c r="F478" s="1"/>
      <c r="G478" s="2"/>
    </row>
    <row r="479" spans="6:7" x14ac:dyDescent="0.3">
      <c r="F479" s="1"/>
      <c r="G479" s="2"/>
    </row>
    <row r="480" spans="6:7" x14ac:dyDescent="0.3">
      <c r="F480" s="1"/>
      <c r="G480" s="2"/>
    </row>
    <row r="481" spans="6:7" x14ac:dyDescent="0.3">
      <c r="F481" s="1"/>
      <c r="G481" s="2"/>
    </row>
    <row r="482" spans="6:7" x14ac:dyDescent="0.3">
      <c r="F482" s="1"/>
      <c r="G482" s="2"/>
    </row>
    <row r="483" spans="6:7" x14ac:dyDescent="0.3">
      <c r="F483" s="1"/>
      <c r="G483" s="2"/>
    </row>
    <row r="484" spans="6:7" x14ac:dyDescent="0.3">
      <c r="F484" s="1"/>
      <c r="G484" s="2"/>
    </row>
    <row r="485" spans="6:7" x14ac:dyDescent="0.3">
      <c r="F485" s="1"/>
      <c r="G485" s="2"/>
    </row>
    <row r="486" spans="6:7" x14ac:dyDescent="0.3">
      <c r="F486" s="1"/>
      <c r="G486" s="2"/>
    </row>
    <row r="487" spans="6:7" x14ac:dyDescent="0.3">
      <c r="F487" s="1"/>
      <c r="G487" s="2"/>
    </row>
    <row r="488" spans="6:7" x14ac:dyDescent="0.3">
      <c r="F488" s="1"/>
      <c r="G488" s="2"/>
    </row>
    <row r="489" spans="6:7" x14ac:dyDescent="0.3">
      <c r="F489" s="1"/>
      <c r="G489" s="2"/>
    </row>
    <row r="490" spans="6:7" x14ac:dyDescent="0.3">
      <c r="F490" s="1"/>
      <c r="G490" s="2"/>
    </row>
    <row r="491" spans="6:7" x14ac:dyDescent="0.3">
      <c r="F491" s="1"/>
      <c r="G491" s="2"/>
    </row>
    <row r="492" spans="6:7" x14ac:dyDescent="0.3">
      <c r="F492" s="1"/>
      <c r="G492" s="2"/>
    </row>
    <row r="493" spans="6:7" x14ac:dyDescent="0.3">
      <c r="F493" s="1"/>
      <c r="G493" s="2"/>
    </row>
    <row r="494" spans="6:7" x14ac:dyDescent="0.3">
      <c r="F494" s="1"/>
      <c r="G494" s="2"/>
    </row>
    <row r="495" spans="6:7" x14ac:dyDescent="0.3">
      <c r="F495" s="1"/>
      <c r="G495" s="2"/>
    </row>
    <row r="496" spans="6:7" x14ac:dyDescent="0.3">
      <c r="F496" s="1"/>
      <c r="G496" s="2"/>
    </row>
    <row r="497" spans="6:7" x14ac:dyDescent="0.3">
      <c r="F497" s="1"/>
      <c r="G497" s="2"/>
    </row>
    <row r="498" spans="6:7" x14ac:dyDescent="0.3">
      <c r="F498" s="1"/>
      <c r="G498" s="2"/>
    </row>
    <row r="499" spans="6:7" x14ac:dyDescent="0.3">
      <c r="F499" s="1"/>
      <c r="G499" s="2"/>
    </row>
    <row r="500" spans="6:7" x14ac:dyDescent="0.3">
      <c r="F500" s="1"/>
      <c r="G500" s="2"/>
    </row>
    <row r="501" spans="6:7" x14ac:dyDescent="0.3">
      <c r="F501" s="1"/>
      <c r="G501" s="2"/>
    </row>
    <row r="502" spans="6:7" x14ac:dyDescent="0.3">
      <c r="F502" s="1"/>
      <c r="G502" s="2"/>
    </row>
    <row r="503" spans="6:7" x14ac:dyDescent="0.3">
      <c r="F503" s="1"/>
      <c r="G503" s="2"/>
    </row>
    <row r="504" spans="6:7" x14ac:dyDescent="0.3">
      <c r="F504" s="1"/>
      <c r="G504" s="2"/>
    </row>
    <row r="505" spans="6:7" x14ac:dyDescent="0.3">
      <c r="F505" s="1"/>
      <c r="G505" s="2"/>
    </row>
    <row r="506" spans="6:7" x14ac:dyDescent="0.3">
      <c r="F506" s="1"/>
      <c r="G506" s="2"/>
    </row>
    <row r="507" spans="6:7" x14ac:dyDescent="0.3">
      <c r="F507" s="1"/>
      <c r="G507" s="2"/>
    </row>
    <row r="508" spans="6:7" x14ac:dyDescent="0.3">
      <c r="F508" s="1"/>
      <c r="G508" s="2"/>
    </row>
    <row r="509" spans="6:7" x14ac:dyDescent="0.3">
      <c r="F509" s="1"/>
      <c r="G509" s="2"/>
    </row>
    <row r="510" spans="6:7" x14ac:dyDescent="0.3">
      <c r="F510" s="1"/>
      <c r="G510" s="2"/>
    </row>
    <row r="511" spans="6:7" x14ac:dyDescent="0.3">
      <c r="F511" s="1"/>
      <c r="G511" s="2"/>
    </row>
    <row r="512" spans="6:7" x14ac:dyDescent="0.3">
      <c r="F512" s="1"/>
      <c r="G512" s="2"/>
    </row>
    <row r="513" spans="6:7" x14ac:dyDescent="0.3">
      <c r="F513" s="1"/>
      <c r="G513" s="2"/>
    </row>
    <row r="514" spans="6:7" x14ac:dyDescent="0.3">
      <c r="F514" s="1"/>
      <c r="G514" s="2"/>
    </row>
    <row r="515" spans="6:7" x14ac:dyDescent="0.3">
      <c r="F515" s="1"/>
      <c r="G515" s="2"/>
    </row>
    <row r="516" spans="6:7" x14ac:dyDescent="0.3">
      <c r="F516" s="1"/>
      <c r="G516" s="2"/>
    </row>
    <row r="517" spans="6:7" x14ac:dyDescent="0.3">
      <c r="F517" s="1"/>
      <c r="G517" s="2"/>
    </row>
    <row r="518" spans="6:7" x14ac:dyDescent="0.3">
      <c r="F518" s="1"/>
      <c r="G518" s="2"/>
    </row>
    <row r="519" spans="6:7" x14ac:dyDescent="0.3">
      <c r="F519" s="1"/>
      <c r="G519" s="2"/>
    </row>
    <row r="520" spans="6:7" x14ac:dyDescent="0.3">
      <c r="F520" s="1"/>
      <c r="G520" s="2"/>
    </row>
    <row r="521" spans="6:7" x14ac:dyDescent="0.3">
      <c r="F521" s="1"/>
      <c r="G521" s="2"/>
    </row>
    <row r="522" spans="6:7" x14ac:dyDescent="0.3">
      <c r="F522" s="1"/>
      <c r="G522" s="2"/>
    </row>
    <row r="523" spans="6:7" x14ac:dyDescent="0.3">
      <c r="F523" s="1"/>
      <c r="G523" s="2"/>
    </row>
    <row r="524" spans="6:7" x14ac:dyDescent="0.3">
      <c r="F524" s="1"/>
      <c r="G524" s="2"/>
    </row>
    <row r="525" spans="6:7" x14ac:dyDescent="0.3">
      <c r="F525" s="1"/>
      <c r="G525" s="2"/>
    </row>
    <row r="526" spans="6:7" x14ac:dyDescent="0.3">
      <c r="F526" s="1"/>
      <c r="G526" s="2"/>
    </row>
    <row r="527" spans="6:7" x14ac:dyDescent="0.3">
      <c r="F527" s="1"/>
      <c r="G527" s="2"/>
    </row>
    <row r="528" spans="6:7" x14ac:dyDescent="0.3">
      <c r="F528" s="1"/>
      <c r="G528" s="2"/>
    </row>
    <row r="529" spans="6:7" x14ac:dyDescent="0.3">
      <c r="F529" s="1"/>
      <c r="G529" s="2"/>
    </row>
    <row r="530" spans="6:7" x14ac:dyDescent="0.3">
      <c r="F530" s="1"/>
      <c r="G530" s="2"/>
    </row>
    <row r="531" spans="6:7" x14ac:dyDescent="0.3">
      <c r="F531" s="1"/>
      <c r="G531" s="2"/>
    </row>
    <row r="532" spans="6:7" x14ac:dyDescent="0.3">
      <c r="F532" s="1"/>
      <c r="G532" s="2"/>
    </row>
    <row r="533" spans="6:7" x14ac:dyDescent="0.3">
      <c r="F533" s="1"/>
      <c r="G533" s="2"/>
    </row>
    <row r="534" spans="6:7" x14ac:dyDescent="0.3">
      <c r="F534" s="1"/>
      <c r="G534" s="2"/>
    </row>
    <row r="535" spans="6:7" x14ac:dyDescent="0.3">
      <c r="F535" s="1"/>
      <c r="G535" s="2"/>
    </row>
    <row r="536" spans="6:7" x14ac:dyDescent="0.3">
      <c r="F536" s="1"/>
      <c r="G536" s="2"/>
    </row>
    <row r="537" spans="6:7" x14ac:dyDescent="0.3">
      <c r="F537" s="1"/>
      <c r="G537" s="2"/>
    </row>
    <row r="538" spans="6:7" x14ac:dyDescent="0.3">
      <c r="F538" s="1"/>
      <c r="G538" s="2"/>
    </row>
    <row r="539" spans="6:7" x14ac:dyDescent="0.3">
      <c r="F539" s="1"/>
      <c r="G539" s="2"/>
    </row>
    <row r="540" spans="6:7" x14ac:dyDescent="0.3">
      <c r="F540" s="1"/>
      <c r="G540" s="2"/>
    </row>
    <row r="541" spans="6:7" x14ac:dyDescent="0.3">
      <c r="F541" s="1"/>
      <c r="G541" s="2"/>
    </row>
    <row r="542" spans="6:7" x14ac:dyDescent="0.3">
      <c r="F542" s="1"/>
      <c r="G542" s="2"/>
    </row>
    <row r="543" spans="6:7" x14ac:dyDescent="0.3">
      <c r="F543" s="1"/>
      <c r="G543" s="2"/>
    </row>
    <row r="544" spans="6:7" x14ac:dyDescent="0.3">
      <c r="F544" s="1"/>
      <c r="G544" s="2"/>
    </row>
    <row r="545" spans="6:7" x14ac:dyDescent="0.3">
      <c r="F545" s="1"/>
      <c r="G545" s="2"/>
    </row>
    <row r="546" spans="6:7" x14ac:dyDescent="0.3">
      <c r="F546" s="1"/>
      <c r="G546" s="2"/>
    </row>
    <row r="547" spans="6:7" x14ac:dyDescent="0.3">
      <c r="F547" s="1"/>
      <c r="G547" s="2"/>
    </row>
    <row r="548" spans="6:7" x14ac:dyDescent="0.3">
      <c r="F548" s="1"/>
      <c r="G548" s="2"/>
    </row>
    <row r="549" spans="6:7" x14ac:dyDescent="0.3">
      <c r="F549" s="1"/>
      <c r="G549" s="2"/>
    </row>
    <row r="550" spans="6:7" x14ac:dyDescent="0.3">
      <c r="F550" s="1"/>
      <c r="G550" s="2"/>
    </row>
    <row r="551" spans="6:7" x14ac:dyDescent="0.3">
      <c r="F551" s="1"/>
      <c r="G551" s="2"/>
    </row>
    <row r="552" spans="6:7" x14ac:dyDescent="0.3">
      <c r="F552" s="1"/>
      <c r="G552" s="2"/>
    </row>
    <row r="553" spans="6:7" x14ac:dyDescent="0.3">
      <c r="F553" s="1"/>
      <c r="G553" s="2"/>
    </row>
    <row r="554" spans="6:7" x14ac:dyDescent="0.3">
      <c r="F554" s="1"/>
      <c r="G554" s="2"/>
    </row>
    <row r="555" spans="6:7" x14ac:dyDescent="0.3">
      <c r="F555" s="1"/>
      <c r="G555" s="2"/>
    </row>
    <row r="556" spans="6:7" x14ac:dyDescent="0.3">
      <c r="F556" s="1"/>
      <c r="G556" s="2"/>
    </row>
    <row r="557" spans="6:7" x14ac:dyDescent="0.3">
      <c r="F557" s="1"/>
      <c r="G557" s="2"/>
    </row>
    <row r="558" spans="6:7" x14ac:dyDescent="0.3">
      <c r="F558" s="1"/>
      <c r="G558" s="2"/>
    </row>
    <row r="559" spans="6:7" x14ac:dyDescent="0.3">
      <c r="F559" s="1"/>
      <c r="G559" s="2"/>
    </row>
    <row r="560" spans="6:7" x14ac:dyDescent="0.3">
      <c r="F560" s="1"/>
      <c r="G560" s="2"/>
    </row>
    <row r="561" spans="6:7" x14ac:dyDescent="0.3">
      <c r="F561" s="1"/>
      <c r="G561" s="2"/>
    </row>
    <row r="562" spans="6:7" x14ac:dyDescent="0.3">
      <c r="F562" s="1"/>
      <c r="G562" s="2"/>
    </row>
    <row r="563" spans="6:7" x14ac:dyDescent="0.3">
      <c r="F563" s="1"/>
      <c r="G563" s="2"/>
    </row>
    <row r="564" spans="6:7" x14ac:dyDescent="0.3">
      <c r="F564" s="1"/>
      <c r="G564" s="2"/>
    </row>
    <row r="565" spans="6:7" x14ac:dyDescent="0.3">
      <c r="F565" s="1"/>
      <c r="G565" s="2"/>
    </row>
    <row r="566" spans="6:7" x14ac:dyDescent="0.3">
      <c r="F566" s="1"/>
      <c r="G566" s="2"/>
    </row>
    <row r="567" spans="6:7" x14ac:dyDescent="0.3">
      <c r="F567" s="1"/>
      <c r="G567" s="2"/>
    </row>
    <row r="568" spans="6:7" x14ac:dyDescent="0.3">
      <c r="F568" s="1"/>
      <c r="G568" s="2"/>
    </row>
    <row r="569" spans="6:7" x14ac:dyDescent="0.3">
      <c r="F569" s="1"/>
      <c r="G569" s="2"/>
    </row>
    <row r="570" spans="6:7" x14ac:dyDescent="0.3">
      <c r="F570" s="1"/>
      <c r="G570" s="2"/>
    </row>
    <row r="571" spans="6:7" x14ac:dyDescent="0.3">
      <c r="F571" s="1"/>
      <c r="G571" s="2"/>
    </row>
    <row r="572" spans="6:7" x14ac:dyDescent="0.3">
      <c r="F572" s="1"/>
      <c r="G572" s="2"/>
    </row>
    <row r="573" spans="6:7" x14ac:dyDescent="0.3">
      <c r="F573" s="1"/>
      <c r="G573" s="2"/>
    </row>
    <row r="574" spans="6:7" x14ac:dyDescent="0.3">
      <c r="F574" s="1"/>
      <c r="G574" s="2"/>
    </row>
    <row r="575" spans="6:7" x14ac:dyDescent="0.3">
      <c r="F575" s="1"/>
      <c r="G575" s="2"/>
    </row>
    <row r="576" spans="6:7" x14ac:dyDescent="0.3">
      <c r="F576" s="1"/>
      <c r="G576" s="2"/>
    </row>
    <row r="577" spans="6:7" x14ac:dyDescent="0.3">
      <c r="F577" s="1"/>
      <c r="G577" s="2"/>
    </row>
    <row r="578" spans="6:7" x14ac:dyDescent="0.3">
      <c r="F578" s="1"/>
      <c r="G578" s="2"/>
    </row>
    <row r="579" spans="6:7" x14ac:dyDescent="0.3">
      <c r="F579" s="1"/>
      <c r="G579" s="2"/>
    </row>
    <row r="580" spans="6:7" x14ac:dyDescent="0.3">
      <c r="F580" s="1"/>
      <c r="G580" s="2"/>
    </row>
    <row r="581" spans="6:7" x14ac:dyDescent="0.3">
      <c r="F581" s="1"/>
      <c r="G581" s="2"/>
    </row>
    <row r="582" spans="6:7" x14ac:dyDescent="0.3">
      <c r="F582" s="1"/>
      <c r="G582" s="2"/>
    </row>
    <row r="583" spans="6:7" x14ac:dyDescent="0.3">
      <c r="F583" s="1"/>
      <c r="G583" s="2"/>
    </row>
    <row r="584" spans="6:7" x14ac:dyDescent="0.3">
      <c r="F584" s="1"/>
      <c r="G584" s="2"/>
    </row>
    <row r="585" spans="6:7" x14ac:dyDescent="0.3">
      <c r="F585" s="1"/>
      <c r="G585" s="2"/>
    </row>
    <row r="586" spans="6:7" x14ac:dyDescent="0.3">
      <c r="F586" s="1"/>
      <c r="G586" s="2"/>
    </row>
    <row r="587" spans="6:7" x14ac:dyDescent="0.3">
      <c r="F587" s="1"/>
      <c r="G587" s="2"/>
    </row>
    <row r="588" spans="6:7" x14ac:dyDescent="0.3">
      <c r="F588" s="1"/>
      <c r="G588" s="2"/>
    </row>
    <row r="589" spans="6:7" x14ac:dyDescent="0.3">
      <c r="F589" s="1"/>
      <c r="G589" s="2"/>
    </row>
    <row r="590" spans="6:7" x14ac:dyDescent="0.3">
      <c r="F590" s="1"/>
      <c r="G590" s="2"/>
    </row>
    <row r="591" spans="6:7" x14ac:dyDescent="0.3">
      <c r="F591" s="1"/>
      <c r="G591" s="2"/>
    </row>
    <row r="592" spans="6:7" x14ac:dyDescent="0.3">
      <c r="F592" s="1"/>
      <c r="G592" s="2"/>
    </row>
    <row r="593" spans="6:7" x14ac:dyDescent="0.3">
      <c r="F593" s="1"/>
      <c r="G593" s="2"/>
    </row>
    <row r="594" spans="6:7" x14ac:dyDescent="0.3">
      <c r="F594" s="1"/>
      <c r="G594" s="2"/>
    </row>
    <row r="595" spans="6:7" x14ac:dyDescent="0.3">
      <c r="F595" s="1"/>
      <c r="G595" s="2"/>
    </row>
    <row r="596" spans="6:7" x14ac:dyDescent="0.3">
      <c r="F596" s="1"/>
      <c r="G596" s="2"/>
    </row>
    <row r="597" spans="6:7" x14ac:dyDescent="0.3">
      <c r="F597" s="1"/>
      <c r="G597" s="2"/>
    </row>
    <row r="598" spans="6:7" x14ac:dyDescent="0.3">
      <c r="F598" s="1"/>
      <c r="G598" s="2"/>
    </row>
    <row r="599" spans="6:7" x14ac:dyDescent="0.3">
      <c r="F599" s="1"/>
      <c r="G599" s="2"/>
    </row>
    <row r="600" spans="6:7" x14ac:dyDescent="0.3">
      <c r="F600" s="1"/>
      <c r="G600" s="2"/>
    </row>
    <row r="601" spans="6:7" x14ac:dyDescent="0.3">
      <c r="F601" s="1"/>
      <c r="G601" s="2"/>
    </row>
    <row r="602" spans="6:7" x14ac:dyDescent="0.3">
      <c r="F602" s="1"/>
      <c r="G602" s="2"/>
    </row>
    <row r="603" spans="6:7" x14ac:dyDescent="0.3">
      <c r="F603" s="1"/>
      <c r="G603" s="2"/>
    </row>
    <row r="604" spans="6:7" x14ac:dyDescent="0.3">
      <c r="F604" s="1"/>
      <c r="G604" s="2"/>
    </row>
    <row r="605" spans="6:7" x14ac:dyDescent="0.3">
      <c r="F605" s="1"/>
      <c r="G605" s="2"/>
    </row>
    <row r="606" spans="6:7" x14ac:dyDescent="0.3">
      <c r="F606" s="1"/>
      <c r="G606" s="2"/>
    </row>
    <row r="607" spans="6:7" x14ac:dyDescent="0.3">
      <c r="F607" s="1"/>
      <c r="G607" s="2"/>
    </row>
    <row r="608" spans="6:7" x14ac:dyDescent="0.3">
      <c r="F608" s="1"/>
      <c r="G608" s="2"/>
    </row>
    <row r="609" spans="6:7" x14ac:dyDescent="0.3">
      <c r="F609" s="1"/>
      <c r="G609" s="2"/>
    </row>
    <row r="610" spans="6:7" x14ac:dyDescent="0.3">
      <c r="F610" s="1"/>
      <c r="G610" s="2"/>
    </row>
    <row r="611" spans="6:7" x14ac:dyDescent="0.3">
      <c r="F611" s="1"/>
      <c r="G611" s="2"/>
    </row>
    <row r="612" spans="6:7" x14ac:dyDescent="0.3">
      <c r="F612" s="1"/>
      <c r="G612" s="2"/>
    </row>
    <row r="613" spans="6:7" x14ac:dyDescent="0.3">
      <c r="F613" s="1"/>
      <c r="G613" s="2"/>
    </row>
    <row r="614" spans="6:7" x14ac:dyDescent="0.3">
      <c r="F614" s="1"/>
      <c r="G614" s="2"/>
    </row>
    <row r="615" spans="6:7" x14ac:dyDescent="0.3">
      <c r="F615" s="1"/>
      <c r="G615" s="2"/>
    </row>
    <row r="616" spans="6:7" x14ac:dyDescent="0.3">
      <c r="F616" s="1"/>
      <c r="G616" s="2"/>
    </row>
    <row r="617" spans="6:7" x14ac:dyDescent="0.3">
      <c r="F617" s="1"/>
      <c r="G617" s="2"/>
    </row>
    <row r="618" spans="6:7" x14ac:dyDescent="0.3">
      <c r="F618" s="1"/>
      <c r="G618" s="2"/>
    </row>
    <row r="619" spans="6:7" x14ac:dyDescent="0.3">
      <c r="F619" s="1"/>
      <c r="G619" s="2"/>
    </row>
    <row r="620" spans="6:7" x14ac:dyDescent="0.3">
      <c r="F620" s="1"/>
      <c r="G620" s="2"/>
    </row>
    <row r="621" spans="6:7" x14ac:dyDescent="0.3">
      <c r="F621" s="1"/>
      <c r="G621" s="2"/>
    </row>
    <row r="622" spans="6:7" x14ac:dyDescent="0.3">
      <c r="F622" s="1"/>
      <c r="G622" s="2"/>
    </row>
    <row r="623" spans="6:7" x14ac:dyDescent="0.3">
      <c r="F623" s="1"/>
      <c r="G623" s="2"/>
    </row>
    <row r="624" spans="6:7" x14ac:dyDescent="0.3">
      <c r="F624" s="1"/>
      <c r="G624" s="2"/>
    </row>
    <row r="625" spans="6:7" x14ac:dyDescent="0.3">
      <c r="F625" s="1"/>
      <c r="G625" s="2"/>
    </row>
    <row r="626" spans="6:7" x14ac:dyDescent="0.3">
      <c r="F626" s="1"/>
      <c r="G626" s="2"/>
    </row>
    <row r="627" spans="6:7" x14ac:dyDescent="0.3">
      <c r="F627" s="1"/>
      <c r="G627" s="2"/>
    </row>
    <row r="628" spans="6:7" x14ac:dyDescent="0.3">
      <c r="F628" s="1"/>
      <c r="G628" s="2"/>
    </row>
    <row r="629" spans="6:7" x14ac:dyDescent="0.3">
      <c r="F629" s="1"/>
      <c r="G629" s="2"/>
    </row>
    <row r="630" spans="6:7" x14ac:dyDescent="0.3">
      <c r="F630" s="1"/>
      <c r="G630" s="2"/>
    </row>
    <row r="631" spans="6:7" x14ac:dyDescent="0.3">
      <c r="F631" s="1"/>
      <c r="G631" s="2"/>
    </row>
    <row r="632" spans="6:7" x14ac:dyDescent="0.3">
      <c r="F632" s="1"/>
      <c r="G632" s="2"/>
    </row>
    <row r="633" spans="6:7" x14ac:dyDescent="0.3">
      <c r="F633" s="1"/>
      <c r="G633" s="2"/>
    </row>
    <row r="634" spans="6:7" x14ac:dyDescent="0.3">
      <c r="F634" s="1"/>
      <c r="G634" s="2"/>
    </row>
    <row r="635" spans="6:7" x14ac:dyDescent="0.3">
      <c r="F635" s="1"/>
      <c r="G635" s="2"/>
    </row>
    <row r="636" spans="6:7" x14ac:dyDescent="0.3">
      <c r="F636" s="1"/>
      <c r="G636" s="2"/>
    </row>
    <row r="637" spans="6:7" x14ac:dyDescent="0.3">
      <c r="F637" s="1"/>
      <c r="G637" s="2"/>
    </row>
    <row r="638" spans="6:7" x14ac:dyDescent="0.3">
      <c r="F638" s="1"/>
      <c r="G638" s="2"/>
    </row>
    <row r="639" spans="6:7" x14ac:dyDescent="0.3">
      <c r="F639" s="1"/>
      <c r="G639" s="2"/>
    </row>
    <row r="640" spans="6:7" x14ac:dyDescent="0.3">
      <c r="F640" s="1"/>
      <c r="G640" s="2"/>
    </row>
    <row r="641" spans="6:7" x14ac:dyDescent="0.3">
      <c r="F641" s="1"/>
      <c r="G641" s="2"/>
    </row>
    <row r="642" spans="6:7" x14ac:dyDescent="0.3">
      <c r="F642" s="1"/>
      <c r="G642" s="2"/>
    </row>
    <row r="643" spans="6:7" x14ac:dyDescent="0.3">
      <c r="F643" s="1"/>
      <c r="G643" s="2"/>
    </row>
    <row r="644" spans="6:7" x14ac:dyDescent="0.3">
      <c r="F644" s="1"/>
      <c r="G644" s="2"/>
    </row>
    <row r="645" spans="6:7" x14ac:dyDescent="0.3">
      <c r="F645" s="1"/>
      <c r="G645" s="2"/>
    </row>
    <row r="646" spans="6:7" x14ac:dyDescent="0.3">
      <c r="F646" s="1"/>
      <c r="G646" s="2"/>
    </row>
    <row r="647" spans="6:7" x14ac:dyDescent="0.3">
      <c r="F647" s="1"/>
      <c r="G647" s="2"/>
    </row>
    <row r="648" spans="6:7" x14ac:dyDescent="0.3">
      <c r="F648" s="1"/>
      <c r="G648" s="2"/>
    </row>
    <row r="649" spans="6:7" x14ac:dyDescent="0.3">
      <c r="F649" s="1"/>
      <c r="G649" s="2"/>
    </row>
    <row r="650" spans="6:7" x14ac:dyDescent="0.3">
      <c r="F650" s="1"/>
      <c r="G650" s="2"/>
    </row>
    <row r="651" spans="6:7" x14ac:dyDescent="0.3">
      <c r="F651" s="1"/>
      <c r="G651" s="2"/>
    </row>
    <row r="652" spans="6:7" x14ac:dyDescent="0.3">
      <c r="F652" s="1"/>
      <c r="G652" s="2"/>
    </row>
    <row r="653" spans="6:7" x14ac:dyDescent="0.3">
      <c r="F653" s="1"/>
      <c r="G653" s="2"/>
    </row>
    <row r="654" spans="6:7" x14ac:dyDescent="0.3">
      <c r="F654" s="1"/>
      <c r="G654" s="2"/>
    </row>
    <row r="655" spans="6:7" x14ac:dyDescent="0.3">
      <c r="F655" s="1"/>
      <c r="G655" s="2"/>
    </row>
    <row r="656" spans="6:7" x14ac:dyDescent="0.3">
      <c r="F656" s="1"/>
      <c r="G656" s="2"/>
    </row>
    <row r="657" spans="6:7" x14ac:dyDescent="0.3">
      <c r="F657" s="1"/>
      <c r="G657" s="2"/>
    </row>
    <row r="658" spans="6:7" x14ac:dyDescent="0.3">
      <c r="F658" s="1"/>
      <c r="G658" s="2"/>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F6098-0F9B-499E-A703-86405BA71810}">
  <dimension ref="A1:C13"/>
  <sheetViews>
    <sheetView workbookViewId="0">
      <selection activeCell="B3" sqref="B3"/>
    </sheetView>
  </sheetViews>
  <sheetFormatPr defaultRowHeight="14.4" x14ac:dyDescent="0.3"/>
  <cols>
    <col min="2" max="2" width="14.5546875" bestFit="1" customWidth="1"/>
    <col min="3" max="3" width="20.21875" bestFit="1" customWidth="1"/>
  </cols>
  <sheetData>
    <row r="1" spans="1:3" x14ac:dyDescent="0.3">
      <c r="A1" s="4" t="s">
        <v>42</v>
      </c>
    </row>
    <row r="2" spans="1:3" x14ac:dyDescent="0.3">
      <c r="B2" t="s">
        <v>54</v>
      </c>
      <c r="C2" t="s">
        <v>55</v>
      </c>
    </row>
    <row r="3" spans="1:3" x14ac:dyDescent="0.3">
      <c r="A3" t="s">
        <v>53</v>
      </c>
      <c r="B3">
        <f>AVERAGE(data[Amount])</f>
        <v>4136.2299999999996</v>
      </c>
      <c r="C3">
        <f>AVERAGE(data[Units])</f>
        <v>152.19999999999999</v>
      </c>
    </row>
    <row r="4" spans="1:3" x14ac:dyDescent="0.3">
      <c r="A4" t="s">
        <v>56</v>
      </c>
      <c r="B4">
        <f>MEDIAN(data[Amount])</f>
        <v>3437</v>
      </c>
      <c r="C4">
        <f>MEDIAN(data[Units])</f>
        <v>124.5</v>
      </c>
    </row>
    <row r="5" spans="1:3" x14ac:dyDescent="0.3">
      <c r="A5" t="s">
        <v>57</v>
      </c>
      <c r="B5">
        <f>MIN(data[Amount])</f>
        <v>0</v>
      </c>
      <c r="C5">
        <f>MIN(data[Units])</f>
        <v>0</v>
      </c>
    </row>
    <row r="6" spans="1:3" x14ac:dyDescent="0.3">
      <c r="A6" t="s">
        <v>58</v>
      </c>
      <c r="B6">
        <f>MAX(data[Amount])</f>
        <v>16184</v>
      </c>
      <c r="C6">
        <f>MAX(data[Units])</f>
        <v>525</v>
      </c>
    </row>
    <row r="7" spans="1:3" x14ac:dyDescent="0.3">
      <c r="A7" t="s">
        <v>59</v>
      </c>
      <c r="B7">
        <f>B6-B5</f>
        <v>16184</v>
      </c>
      <c r="C7">
        <f>C6-C5</f>
        <v>525</v>
      </c>
    </row>
    <row r="9" spans="1:3" x14ac:dyDescent="0.3">
      <c r="A9" t="s">
        <v>60</v>
      </c>
      <c r="B9">
        <f>_xlfn.PERCENTILE.EXC(data[Amount],1/4)</f>
        <v>1652</v>
      </c>
      <c r="C9">
        <f>_xlfn.PERCENTILE.EXC(data[Units],1/4)</f>
        <v>54</v>
      </c>
    </row>
    <row r="10" spans="1:3" x14ac:dyDescent="0.3">
      <c r="A10" t="s">
        <v>61</v>
      </c>
      <c r="B10">
        <f>_xlfn.PERCENTILE.EXC(data[Amount],3/4)</f>
        <v>6245.75</v>
      </c>
      <c r="C10">
        <f>_xlfn.PERCENTILE.EXC(data[Units],3/4)</f>
        <v>223.5</v>
      </c>
    </row>
    <row r="13" spans="1:3" x14ac:dyDescent="0.3">
      <c r="B13" t="s">
        <v>62</v>
      </c>
      <c r="C13">
        <f>COUNTA(_xlfn.UNIQUE(data[Product]))</f>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D2124-80F3-40CD-9D9E-6609C0EBB457}">
  <dimension ref="A2:E302"/>
  <sheetViews>
    <sheetView zoomScale="130" zoomScaleNormal="130" workbookViewId="0">
      <selection activeCell="G7" sqref="G7"/>
    </sheetView>
  </sheetViews>
  <sheetFormatPr defaultRowHeight="14.4" x14ac:dyDescent="0.3"/>
  <cols>
    <col min="1" max="1" width="15.109375" bestFit="1" customWidth="1"/>
    <col min="2" max="2" width="12.44140625" bestFit="1" customWidth="1"/>
    <col min="3" max="3" width="20.21875" bestFit="1" customWidth="1"/>
    <col min="4" max="4" width="8" bestFit="1" customWidth="1"/>
    <col min="5" max="5" width="5.33203125" bestFit="1" customWidth="1"/>
  </cols>
  <sheetData>
    <row r="2" spans="1:5" x14ac:dyDescent="0.3">
      <c r="A2" s="10" t="s">
        <v>11</v>
      </c>
      <c r="B2" s="10" t="s">
        <v>12</v>
      </c>
      <c r="C2" s="10" t="s">
        <v>0</v>
      </c>
      <c r="D2" s="10" t="s">
        <v>1</v>
      </c>
      <c r="E2" s="10" t="s">
        <v>48</v>
      </c>
    </row>
    <row r="3" spans="1:5" x14ac:dyDescent="0.3">
      <c r="A3" s="7" t="s">
        <v>5</v>
      </c>
      <c r="B3" s="7" t="s">
        <v>36</v>
      </c>
      <c r="C3" s="7" t="s">
        <v>16</v>
      </c>
      <c r="D3" s="8">
        <v>16184</v>
      </c>
      <c r="E3" s="9">
        <v>39</v>
      </c>
    </row>
    <row r="4" spans="1:5" x14ac:dyDescent="0.3">
      <c r="A4" s="7" t="s">
        <v>5</v>
      </c>
      <c r="B4" s="7" t="s">
        <v>34</v>
      </c>
      <c r="C4" s="7" t="s">
        <v>20</v>
      </c>
      <c r="D4" s="8">
        <v>15610</v>
      </c>
      <c r="E4" s="9">
        <v>339</v>
      </c>
    </row>
    <row r="5" spans="1:5" x14ac:dyDescent="0.3">
      <c r="A5" s="7" t="s">
        <v>9</v>
      </c>
      <c r="B5" s="7" t="s">
        <v>34</v>
      </c>
      <c r="C5" s="7" t="s">
        <v>28</v>
      </c>
      <c r="D5" s="8">
        <v>14329</v>
      </c>
      <c r="E5" s="9">
        <v>150</v>
      </c>
    </row>
    <row r="6" spans="1:5" x14ac:dyDescent="0.3">
      <c r="A6" s="7" t="s">
        <v>5</v>
      </c>
      <c r="B6" s="7" t="s">
        <v>35</v>
      </c>
      <c r="C6" s="7" t="s">
        <v>15</v>
      </c>
      <c r="D6" s="8">
        <v>13391</v>
      </c>
      <c r="E6" s="9">
        <v>201</v>
      </c>
    </row>
    <row r="7" spans="1:5" x14ac:dyDescent="0.3">
      <c r="A7" s="7" t="s">
        <v>10</v>
      </c>
      <c r="B7" s="7" t="s">
        <v>39</v>
      </c>
      <c r="C7" s="7" t="s">
        <v>33</v>
      </c>
      <c r="D7" s="8">
        <v>12950</v>
      </c>
      <c r="E7" s="9">
        <v>30</v>
      </c>
    </row>
    <row r="8" spans="1:5" x14ac:dyDescent="0.3">
      <c r="A8" s="7" t="s">
        <v>40</v>
      </c>
      <c r="B8" s="7" t="s">
        <v>35</v>
      </c>
      <c r="C8" s="7" t="s">
        <v>32</v>
      </c>
      <c r="D8" s="8">
        <v>12348</v>
      </c>
      <c r="E8" s="9">
        <v>234</v>
      </c>
    </row>
    <row r="9" spans="1:5" x14ac:dyDescent="0.3">
      <c r="A9" s="7" t="s">
        <v>2</v>
      </c>
      <c r="B9" s="7" t="s">
        <v>37</v>
      </c>
      <c r="C9" s="7" t="s">
        <v>18</v>
      </c>
      <c r="D9" s="8">
        <v>11571</v>
      </c>
      <c r="E9" s="9">
        <v>138</v>
      </c>
    </row>
    <row r="10" spans="1:5" x14ac:dyDescent="0.3">
      <c r="A10" s="7" t="s">
        <v>9</v>
      </c>
      <c r="B10" s="7" t="s">
        <v>36</v>
      </c>
      <c r="C10" s="7" t="s">
        <v>27</v>
      </c>
      <c r="D10" s="8">
        <v>11522</v>
      </c>
      <c r="E10" s="9">
        <v>204</v>
      </c>
    </row>
    <row r="11" spans="1:5" x14ac:dyDescent="0.3">
      <c r="A11" s="7" t="s">
        <v>2</v>
      </c>
      <c r="B11" s="7" t="s">
        <v>36</v>
      </c>
      <c r="C11" s="7" t="s">
        <v>16</v>
      </c>
      <c r="D11" s="8">
        <v>11417</v>
      </c>
      <c r="E11" s="9">
        <v>21</v>
      </c>
    </row>
    <row r="12" spans="1:5" x14ac:dyDescent="0.3">
      <c r="A12" s="7" t="s">
        <v>41</v>
      </c>
      <c r="B12" s="7" t="s">
        <v>36</v>
      </c>
      <c r="C12" s="7" t="s">
        <v>13</v>
      </c>
      <c r="D12" s="8">
        <v>10311</v>
      </c>
      <c r="E12" s="9">
        <v>231</v>
      </c>
    </row>
    <row r="13" spans="1:5" x14ac:dyDescent="0.3">
      <c r="A13" s="7" t="s">
        <v>41</v>
      </c>
      <c r="B13" s="7" t="s">
        <v>36</v>
      </c>
      <c r="C13" s="7" t="s">
        <v>32</v>
      </c>
      <c r="D13" s="8">
        <v>10304</v>
      </c>
      <c r="E13" s="9">
        <v>84</v>
      </c>
    </row>
    <row r="14" spans="1:5" x14ac:dyDescent="0.3">
      <c r="A14" s="7" t="s">
        <v>7</v>
      </c>
      <c r="B14" s="7" t="s">
        <v>38</v>
      </c>
      <c r="C14" s="7" t="s">
        <v>30</v>
      </c>
      <c r="D14" s="8">
        <v>10129</v>
      </c>
      <c r="E14" s="9">
        <v>312</v>
      </c>
    </row>
    <row r="15" spans="1:5" x14ac:dyDescent="0.3">
      <c r="A15" s="7" t="s">
        <v>6</v>
      </c>
      <c r="B15" s="7" t="s">
        <v>36</v>
      </c>
      <c r="C15" s="7" t="s">
        <v>4</v>
      </c>
      <c r="D15" s="8">
        <v>10073</v>
      </c>
      <c r="E15" s="9">
        <v>120</v>
      </c>
    </row>
    <row r="16" spans="1:5" x14ac:dyDescent="0.3">
      <c r="A16" s="7" t="s">
        <v>2</v>
      </c>
      <c r="B16" s="7" t="s">
        <v>37</v>
      </c>
      <c r="C16" s="7" t="s">
        <v>17</v>
      </c>
      <c r="D16" s="8">
        <v>9926</v>
      </c>
      <c r="E16" s="9">
        <v>201</v>
      </c>
    </row>
    <row r="17" spans="1:5" x14ac:dyDescent="0.3">
      <c r="A17" s="7" t="s">
        <v>7</v>
      </c>
      <c r="B17" s="7" t="s">
        <v>37</v>
      </c>
      <c r="C17" s="7" t="s">
        <v>22</v>
      </c>
      <c r="D17" s="8">
        <v>9835</v>
      </c>
      <c r="E17" s="9">
        <v>207</v>
      </c>
    </row>
    <row r="18" spans="1:5" x14ac:dyDescent="0.3">
      <c r="A18" s="7" t="s">
        <v>40</v>
      </c>
      <c r="B18" s="7" t="s">
        <v>36</v>
      </c>
      <c r="C18" s="7" t="s">
        <v>33</v>
      </c>
      <c r="D18" s="8">
        <v>9772</v>
      </c>
      <c r="E18" s="9">
        <v>90</v>
      </c>
    </row>
    <row r="19" spans="1:5" x14ac:dyDescent="0.3">
      <c r="A19" s="7" t="s">
        <v>8</v>
      </c>
      <c r="B19" s="7" t="s">
        <v>37</v>
      </c>
      <c r="C19" s="7" t="s">
        <v>15</v>
      </c>
      <c r="D19" s="8">
        <v>9709</v>
      </c>
      <c r="E19" s="9">
        <v>30</v>
      </c>
    </row>
    <row r="20" spans="1:5" x14ac:dyDescent="0.3">
      <c r="A20" s="7" t="s">
        <v>8</v>
      </c>
      <c r="B20" s="7" t="s">
        <v>39</v>
      </c>
      <c r="C20" s="7" t="s">
        <v>18</v>
      </c>
      <c r="D20" s="8">
        <v>9660</v>
      </c>
      <c r="E20" s="9">
        <v>27</v>
      </c>
    </row>
    <row r="21" spans="1:5" x14ac:dyDescent="0.3">
      <c r="A21" s="7" t="s">
        <v>41</v>
      </c>
      <c r="B21" s="7" t="s">
        <v>36</v>
      </c>
      <c r="C21" s="7" t="s">
        <v>18</v>
      </c>
      <c r="D21" s="8">
        <v>9632</v>
      </c>
      <c r="E21" s="9">
        <v>288</v>
      </c>
    </row>
    <row r="22" spans="1:5" x14ac:dyDescent="0.3">
      <c r="A22" s="7" t="s">
        <v>9</v>
      </c>
      <c r="B22" s="7" t="s">
        <v>38</v>
      </c>
      <c r="C22" s="7" t="s">
        <v>33</v>
      </c>
      <c r="D22" s="8">
        <v>9506</v>
      </c>
      <c r="E22" s="9">
        <v>87</v>
      </c>
    </row>
    <row r="23" spans="1:5" x14ac:dyDescent="0.3">
      <c r="A23" s="7" t="s">
        <v>2</v>
      </c>
      <c r="B23" s="7" t="s">
        <v>39</v>
      </c>
      <c r="C23" s="7" t="s">
        <v>20</v>
      </c>
      <c r="D23" s="8">
        <v>9443</v>
      </c>
      <c r="E23" s="9">
        <v>162</v>
      </c>
    </row>
    <row r="24" spans="1:5" x14ac:dyDescent="0.3">
      <c r="A24" s="7" t="s">
        <v>3</v>
      </c>
      <c r="B24" s="7" t="s">
        <v>36</v>
      </c>
      <c r="C24" s="7" t="s">
        <v>16</v>
      </c>
      <c r="D24" s="8">
        <v>9198</v>
      </c>
      <c r="E24" s="9">
        <v>36</v>
      </c>
    </row>
    <row r="25" spans="1:5" x14ac:dyDescent="0.3">
      <c r="A25" s="7" t="s">
        <v>9</v>
      </c>
      <c r="B25" s="7" t="s">
        <v>36</v>
      </c>
      <c r="C25" s="7" t="s">
        <v>30</v>
      </c>
      <c r="D25" s="8">
        <v>9051</v>
      </c>
      <c r="E25" s="9">
        <v>57</v>
      </c>
    </row>
    <row r="26" spans="1:5" x14ac:dyDescent="0.3">
      <c r="A26" s="7" t="s">
        <v>40</v>
      </c>
      <c r="B26" s="7" t="s">
        <v>37</v>
      </c>
      <c r="C26" s="7" t="s">
        <v>29</v>
      </c>
      <c r="D26" s="8">
        <v>9002</v>
      </c>
      <c r="E26" s="9">
        <v>72</v>
      </c>
    </row>
    <row r="27" spans="1:5" x14ac:dyDescent="0.3">
      <c r="A27" s="7" t="s">
        <v>8</v>
      </c>
      <c r="B27" s="7" t="s">
        <v>39</v>
      </c>
      <c r="C27" s="7" t="s">
        <v>31</v>
      </c>
      <c r="D27" s="8">
        <v>8890</v>
      </c>
      <c r="E27" s="9">
        <v>210</v>
      </c>
    </row>
    <row r="28" spans="1:5" x14ac:dyDescent="0.3">
      <c r="A28" s="7" t="s">
        <v>40</v>
      </c>
      <c r="B28" s="7" t="s">
        <v>35</v>
      </c>
      <c r="C28" s="7" t="s">
        <v>33</v>
      </c>
      <c r="D28" s="8">
        <v>8869</v>
      </c>
      <c r="E28" s="9">
        <v>432</v>
      </c>
    </row>
    <row r="29" spans="1:5" x14ac:dyDescent="0.3">
      <c r="A29" s="7" t="s">
        <v>7</v>
      </c>
      <c r="B29" s="7" t="s">
        <v>34</v>
      </c>
      <c r="C29" s="7" t="s">
        <v>24</v>
      </c>
      <c r="D29" s="8">
        <v>8862</v>
      </c>
      <c r="E29" s="9">
        <v>189</v>
      </c>
    </row>
    <row r="30" spans="1:5" x14ac:dyDescent="0.3">
      <c r="A30" s="7" t="s">
        <v>3</v>
      </c>
      <c r="B30" s="7" t="s">
        <v>38</v>
      </c>
      <c r="C30" s="7" t="s">
        <v>26</v>
      </c>
      <c r="D30" s="8">
        <v>8841</v>
      </c>
      <c r="E30" s="9">
        <v>303</v>
      </c>
    </row>
    <row r="31" spans="1:5" x14ac:dyDescent="0.3">
      <c r="A31" s="7" t="s">
        <v>5</v>
      </c>
      <c r="B31" s="7" t="s">
        <v>37</v>
      </c>
      <c r="C31" s="7" t="s">
        <v>25</v>
      </c>
      <c r="D31" s="8">
        <v>8813</v>
      </c>
      <c r="E31" s="9">
        <v>21</v>
      </c>
    </row>
    <row r="32" spans="1:5" x14ac:dyDescent="0.3">
      <c r="A32" s="7" t="s">
        <v>9</v>
      </c>
      <c r="B32" s="7" t="s">
        <v>34</v>
      </c>
      <c r="C32" s="7" t="s">
        <v>20</v>
      </c>
      <c r="D32" s="8">
        <v>8463</v>
      </c>
      <c r="E32" s="9">
        <v>492</v>
      </c>
    </row>
    <row r="33" spans="1:5" x14ac:dyDescent="0.3">
      <c r="A33" s="7" t="s">
        <v>7</v>
      </c>
      <c r="B33" s="7" t="s">
        <v>36</v>
      </c>
      <c r="C33" s="7" t="s">
        <v>22</v>
      </c>
      <c r="D33" s="8">
        <v>8435</v>
      </c>
      <c r="E33" s="9">
        <v>42</v>
      </c>
    </row>
    <row r="34" spans="1:5" x14ac:dyDescent="0.3">
      <c r="A34" s="7" t="s">
        <v>2</v>
      </c>
      <c r="B34" s="7" t="s">
        <v>36</v>
      </c>
      <c r="C34" s="7" t="s">
        <v>29</v>
      </c>
      <c r="D34" s="8">
        <v>8211</v>
      </c>
      <c r="E34" s="9">
        <v>75</v>
      </c>
    </row>
    <row r="35" spans="1:5" x14ac:dyDescent="0.3">
      <c r="A35" s="7" t="s">
        <v>9</v>
      </c>
      <c r="B35" s="7" t="s">
        <v>34</v>
      </c>
      <c r="C35" s="7" t="s">
        <v>23</v>
      </c>
      <c r="D35" s="8">
        <v>8155</v>
      </c>
      <c r="E35" s="9">
        <v>90</v>
      </c>
    </row>
    <row r="36" spans="1:5" x14ac:dyDescent="0.3">
      <c r="A36" s="7" t="s">
        <v>6</v>
      </c>
      <c r="B36" s="7" t="s">
        <v>34</v>
      </c>
      <c r="C36" s="7" t="s">
        <v>26</v>
      </c>
      <c r="D36" s="8">
        <v>8008</v>
      </c>
      <c r="E36" s="9">
        <v>456</v>
      </c>
    </row>
    <row r="37" spans="1:5" x14ac:dyDescent="0.3">
      <c r="A37" s="7" t="s">
        <v>41</v>
      </c>
      <c r="B37" s="7" t="s">
        <v>34</v>
      </c>
      <c r="C37" s="7" t="s">
        <v>33</v>
      </c>
      <c r="D37" s="8">
        <v>7847</v>
      </c>
      <c r="E37" s="9">
        <v>174</v>
      </c>
    </row>
    <row r="38" spans="1:5" x14ac:dyDescent="0.3">
      <c r="A38" s="7" t="s">
        <v>9</v>
      </c>
      <c r="B38" s="7" t="s">
        <v>35</v>
      </c>
      <c r="C38" s="7" t="s">
        <v>15</v>
      </c>
      <c r="D38" s="8">
        <v>7833</v>
      </c>
      <c r="E38" s="9">
        <v>243</v>
      </c>
    </row>
    <row r="39" spans="1:5" x14ac:dyDescent="0.3">
      <c r="A39" s="7" t="s">
        <v>2</v>
      </c>
      <c r="B39" s="7" t="s">
        <v>39</v>
      </c>
      <c r="C39" s="7" t="s">
        <v>27</v>
      </c>
      <c r="D39" s="8">
        <v>7812</v>
      </c>
      <c r="E39" s="9">
        <v>81</v>
      </c>
    </row>
    <row r="40" spans="1:5" x14ac:dyDescent="0.3">
      <c r="A40" s="7" t="s">
        <v>3</v>
      </c>
      <c r="B40" s="7" t="s">
        <v>34</v>
      </c>
      <c r="C40" s="7" t="s">
        <v>32</v>
      </c>
      <c r="D40" s="8">
        <v>7777</v>
      </c>
      <c r="E40" s="9">
        <v>504</v>
      </c>
    </row>
    <row r="41" spans="1:5" x14ac:dyDescent="0.3">
      <c r="A41" s="7" t="s">
        <v>7</v>
      </c>
      <c r="B41" s="7" t="s">
        <v>34</v>
      </c>
      <c r="C41" s="7" t="s">
        <v>17</v>
      </c>
      <c r="D41" s="8">
        <v>7777</v>
      </c>
      <c r="E41" s="9">
        <v>39</v>
      </c>
    </row>
    <row r="42" spans="1:5" x14ac:dyDescent="0.3">
      <c r="A42" s="7" t="s">
        <v>6</v>
      </c>
      <c r="B42" s="7" t="s">
        <v>37</v>
      </c>
      <c r="C42" s="7" t="s">
        <v>31</v>
      </c>
      <c r="D42" s="8">
        <v>7693</v>
      </c>
      <c r="E42" s="9">
        <v>87</v>
      </c>
    </row>
    <row r="43" spans="1:5" x14ac:dyDescent="0.3">
      <c r="A43" s="7" t="s">
        <v>40</v>
      </c>
      <c r="B43" s="7" t="s">
        <v>37</v>
      </c>
      <c r="C43" s="7" t="s">
        <v>19</v>
      </c>
      <c r="D43" s="8">
        <v>7693</v>
      </c>
      <c r="E43" s="9">
        <v>21</v>
      </c>
    </row>
    <row r="44" spans="1:5" x14ac:dyDescent="0.3">
      <c r="A44" s="7" t="s">
        <v>2</v>
      </c>
      <c r="B44" s="7" t="s">
        <v>39</v>
      </c>
      <c r="C44" s="7" t="s">
        <v>21</v>
      </c>
      <c r="D44" s="8">
        <v>7651</v>
      </c>
      <c r="E44" s="9">
        <v>213</v>
      </c>
    </row>
    <row r="45" spans="1:5" x14ac:dyDescent="0.3">
      <c r="A45" s="7" t="s">
        <v>2</v>
      </c>
      <c r="B45" s="7" t="s">
        <v>34</v>
      </c>
      <c r="C45" s="7" t="s">
        <v>19</v>
      </c>
      <c r="D45" s="8">
        <v>7511</v>
      </c>
      <c r="E45" s="9">
        <v>120</v>
      </c>
    </row>
    <row r="46" spans="1:5" x14ac:dyDescent="0.3">
      <c r="A46" s="7" t="s">
        <v>5</v>
      </c>
      <c r="B46" s="7" t="s">
        <v>38</v>
      </c>
      <c r="C46" s="7" t="s">
        <v>25</v>
      </c>
      <c r="D46" s="8">
        <v>7483</v>
      </c>
      <c r="E46" s="9">
        <v>45</v>
      </c>
    </row>
    <row r="47" spans="1:5" x14ac:dyDescent="0.3">
      <c r="A47" s="7" t="s">
        <v>41</v>
      </c>
      <c r="B47" s="7" t="s">
        <v>35</v>
      </c>
      <c r="C47" s="7" t="s">
        <v>28</v>
      </c>
      <c r="D47" s="8">
        <v>7455</v>
      </c>
      <c r="E47" s="9">
        <v>216</v>
      </c>
    </row>
    <row r="48" spans="1:5" x14ac:dyDescent="0.3">
      <c r="A48" s="7" t="s">
        <v>6</v>
      </c>
      <c r="B48" s="7" t="s">
        <v>38</v>
      </c>
      <c r="C48" s="7" t="s">
        <v>21</v>
      </c>
      <c r="D48" s="8">
        <v>7322</v>
      </c>
      <c r="E48" s="9">
        <v>36</v>
      </c>
    </row>
    <row r="49" spans="1:5" x14ac:dyDescent="0.3">
      <c r="A49" s="7" t="s">
        <v>3</v>
      </c>
      <c r="B49" s="7" t="s">
        <v>37</v>
      </c>
      <c r="C49" s="7" t="s">
        <v>28</v>
      </c>
      <c r="D49" s="8">
        <v>7308</v>
      </c>
      <c r="E49" s="9">
        <v>327</v>
      </c>
    </row>
    <row r="50" spans="1:5" x14ac:dyDescent="0.3">
      <c r="A50" s="7" t="s">
        <v>5</v>
      </c>
      <c r="B50" s="7" t="s">
        <v>34</v>
      </c>
      <c r="C50" s="7" t="s">
        <v>15</v>
      </c>
      <c r="D50" s="8">
        <v>7280</v>
      </c>
      <c r="E50" s="9">
        <v>201</v>
      </c>
    </row>
    <row r="51" spans="1:5" x14ac:dyDescent="0.3">
      <c r="A51" s="7" t="s">
        <v>9</v>
      </c>
      <c r="B51" s="7" t="s">
        <v>37</v>
      </c>
      <c r="C51" s="7" t="s">
        <v>20</v>
      </c>
      <c r="D51" s="8">
        <v>7273</v>
      </c>
      <c r="E51" s="9">
        <v>96</v>
      </c>
    </row>
    <row r="52" spans="1:5" x14ac:dyDescent="0.3">
      <c r="A52" s="7" t="s">
        <v>3</v>
      </c>
      <c r="B52" s="7" t="s">
        <v>34</v>
      </c>
      <c r="C52" s="7" t="s">
        <v>14</v>
      </c>
      <c r="D52" s="8">
        <v>7259</v>
      </c>
      <c r="E52" s="9">
        <v>276</v>
      </c>
    </row>
    <row r="53" spans="1:5" x14ac:dyDescent="0.3">
      <c r="A53" s="7" t="s">
        <v>5</v>
      </c>
      <c r="B53" s="7" t="s">
        <v>38</v>
      </c>
      <c r="C53" s="7" t="s">
        <v>13</v>
      </c>
      <c r="D53" s="8">
        <v>7189</v>
      </c>
      <c r="E53" s="9">
        <v>54</v>
      </c>
    </row>
    <row r="54" spans="1:5" x14ac:dyDescent="0.3">
      <c r="A54" s="7" t="s">
        <v>8</v>
      </c>
      <c r="B54" s="7" t="s">
        <v>39</v>
      </c>
      <c r="C54" s="7" t="s">
        <v>30</v>
      </c>
      <c r="D54" s="8">
        <v>7021</v>
      </c>
      <c r="E54" s="9">
        <v>183</v>
      </c>
    </row>
    <row r="55" spans="1:5" x14ac:dyDescent="0.3">
      <c r="A55" s="7" t="s">
        <v>5</v>
      </c>
      <c r="B55" s="7" t="s">
        <v>34</v>
      </c>
      <c r="C55" s="7" t="s">
        <v>27</v>
      </c>
      <c r="D55" s="8">
        <v>6986</v>
      </c>
      <c r="E55" s="9">
        <v>21</v>
      </c>
    </row>
    <row r="56" spans="1:5" x14ac:dyDescent="0.3">
      <c r="A56" s="7" t="s">
        <v>5</v>
      </c>
      <c r="B56" s="7" t="s">
        <v>39</v>
      </c>
      <c r="C56" s="7" t="s">
        <v>22</v>
      </c>
      <c r="D56" s="8">
        <v>6909</v>
      </c>
      <c r="E56" s="9">
        <v>81</v>
      </c>
    </row>
    <row r="57" spans="1:5" x14ac:dyDescent="0.3">
      <c r="A57" s="7" t="s">
        <v>10</v>
      </c>
      <c r="B57" s="7" t="s">
        <v>38</v>
      </c>
      <c r="C57" s="7" t="s">
        <v>4</v>
      </c>
      <c r="D57" s="8">
        <v>6860</v>
      </c>
      <c r="E57" s="9">
        <v>126</v>
      </c>
    </row>
    <row r="58" spans="1:5" x14ac:dyDescent="0.3">
      <c r="A58" s="7" t="s">
        <v>40</v>
      </c>
      <c r="B58" s="7" t="s">
        <v>35</v>
      </c>
      <c r="C58" s="7" t="s">
        <v>22</v>
      </c>
      <c r="D58" s="8">
        <v>6853</v>
      </c>
      <c r="E58" s="9">
        <v>372</v>
      </c>
    </row>
    <row r="59" spans="1:5" x14ac:dyDescent="0.3">
      <c r="A59" s="7" t="s">
        <v>9</v>
      </c>
      <c r="B59" s="7" t="s">
        <v>34</v>
      </c>
      <c r="C59" s="7" t="s">
        <v>21</v>
      </c>
      <c r="D59" s="8">
        <v>6832</v>
      </c>
      <c r="E59" s="9">
        <v>27</v>
      </c>
    </row>
    <row r="60" spans="1:5" x14ac:dyDescent="0.3">
      <c r="A60" s="7" t="s">
        <v>6</v>
      </c>
      <c r="B60" s="7" t="s">
        <v>37</v>
      </c>
      <c r="C60" s="7" t="s">
        <v>26</v>
      </c>
      <c r="D60" s="8">
        <v>6818</v>
      </c>
      <c r="E60" s="9">
        <v>6</v>
      </c>
    </row>
    <row r="61" spans="1:5" x14ac:dyDescent="0.3">
      <c r="A61" s="7" t="s">
        <v>7</v>
      </c>
      <c r="B61" s="7" t="s">
        <v>35</v>
      </c>
      <c r="C61" s="7" t="s">
        <v>30</v>
      </c>
      <c r="D61" s="8">
        <v>6755</v>
      </c>
      <c r="E61" s="9">
        <v>252</v>
      </c>
    </row>
    <row r="62" spans="1:5" x14ac:dyDescent="0.3">
      <c r="A62" s="7" t="s">
        <v>40</v>
      </c>
      <c r="B62" s="7" t="s">
        <v>34</v>
      </c>
      <c r="C62" s="7" t="s">
        <v>26</v>
      </c>
      <c r="D62" s="8">
        <v>6748</v>
      </c>
      <c r="E62" s="9">
        <v>48</v>
      </c>
    </row>
    <row r="63" spans="1:5" x14ac:dyDescent="0.3">
      <c r="A63" s="7" t="s">
        <v>6</v>
      </c>
      <c r="B63" s="7" t="s">
        <v>34</v>
      </c>
      <c r="C63" s="7" t="s">
        <v>32</v>
      </c>
      <c r="D63" s="8">
        <v>6734</v>
      </c>
      <c r="E63" s="9">
        <v>123</v>
      </c>
    </row>
    <row r="64" spans="1:5" x14ac:dyDescent="0.3">
      <c r="A64" s="7" t="s">
        <v>8</v>
      </c>
      <c r="B64" s="7" t="s">
        <v>35</v>
      </c>
      <c r="C64" s="7" t="s">
        <v>32</v>
      </c>
      <c r="D64" s="8">
        <v>6706</v>
      </c>
      <c r="E64" s="9">
        <v>459</v>
      </c>
    </row>
    <row r="65" spans="1:5" x14ac:dyDescent="0.3">
      <c r="A65" s="7" t="s">
        <v>10</v>
      </c>
      <c r="B65" s="7" t="s">
        <v>36</v>
      </c>
      <c r="C65" s="7" t="s">
        <v>32</v>
      </c>
      <c r="D65" s="8">
        <v>6657</v>
      </c>
      <c r="E65" s="9">
        <v>303</v>
      </c>
    </row>
    <row r="66" spans="1:5" x14ac:dyDescent="0.3">
      <c r="A66" s="7" t="s">
        <v>3</v>
      </c>
      <c r="B66" s="7" t="s">
        <v>35</v>
      </c>
      <c r="C66" s="7" t="s">
        <v>15</v>
      </c>
      <c r="D66" s="8">
        <v>6657</v>
      </c>
      <c r="E66" s="9">
        <v>276</v>
      </c>
    </row>
    <row r="67" spans="1:5" x14ac:dyDescent="0.3">
      <c r="A67" s="7" t="s">
        <v>7</v>
      </c>
      <c r="B67" s="7" t="s">
        <v>37</v>
      </c>
      <c r="C67" s="7" t="s">
        <v>14</v>
      </c>
      <c r="D67" s="8">
        <v>6608</v>
      </c>
      <c r="E67" s="9">
        <v>225</v>
      </c>
    </row>
    <row r="68" spans="1:5" x14ac:dyDescent="0.3">
      <c r="A68" s="7" t="s">
        <v>2</v>
      </c>
      <c r="B68" s="7" t="s">
        <v>38</v>
      </c>
      <c r="C68" s="7" t="s">
        <v>28</v>
      </c>
      <c r="D68" s="8">
        <v>6580</v>
      </c>
      <c r="E68" s="9">
        <v>183</v>
      </c>
    </row>
    <row r="69" spans="1:5" x14ac:dyDescent="0.3">
      <c r="A69" s="7" t="s">
        <v>7</v>
      </c>
      <c r="B69" s="7" t="s">
        <v>37</v>
      </c>
      <c r="C69" s="7" t="s">
        <v>30</v>
      </c>
      <c r="D69" s="8">
        <v>6454</v>
      </c>
      <c r="E69" s="9">
        <v>54</v>
      </c>
    </row>
    <row r="70" spans="1:5" x14ac:dyDescent="0.3">
      <c r="A70" s="7" t="s">
        <v>8</v>
      </c>
      <c r="B70" s="7" t="s">
        <v>38</v>
      </c>
      <c r="C70" s="7" t="s">
        <v>21</v>
      </c>
      <c r="D70" s="8">
        <v>6433</v>
      </c>
      <c r="E70" s="9">
        <v>78</v>
      </c>
    </row>
    <row r="71" spans="1:5" x14ac:dyDescent="0.3">
      <c r="A71" s="7" t="s">
        <v>41</v>
      </c>
      <c r="B71" s="7" t="s">
        <v>37</v>
      </c>
      <c r="C71" s="7" t="s">
        <v>24</v>
      </c>
      <c r="D71" s="8">
        <v>6398</v>
      </c>
      <c r="E71" s="9">
        <v>102</v>
      </c>
    </row>
    <row r="72" spans="1:5" x14ac:dyDescent="0.3">
      <c r="A72" s="7" t="s">
        <v>7</v>
      </c>
      <c r="B72" s="7" t="s">
        <v>37</v>
      </c>
      <c r="C72" s="7" t="s">
        <v>33</v>
      </c>
      <c r="D72" s="8">
        <v>6391</v>
      </c>
      <c r="E72" s="9">
        <v>48</v>
      </c>
    </row>
    <row r="73" spans="1:5" x14ac:dyDescent="0.3">
      <c r="A73" s="7" t="s">
        <v>40</v>
      </c>
      <c r="B73" s="7" t="s">
        <v>39</v>
      </c>
      <c r="C73" s="7" t="s">
        <v>27</v>
      </c>
      <c r="D73" s="8">
        <v>6370</v>
      </c>
      <c r="E73" s="9">
        <v>30</v>
      </c>
    </row>
    <row r="74" spans="1:5" x14ac:dyDescent="0.3">
      <c r="A74" s="7" t="s">
        <v>5</v>
      </c>
      <c r="B74" s="7" t="s">
        <v>36</v>
      </c>
      <c r="C74" s="7" t="s">
        <v>23</v>
      </c>
      <c r="D74" s="8">
        <v>6314</v>
      </c>
      <c r="E74" s="9">
        <v>15</v>
      </c>
    </row>
    <row r="75" spans="1:5" x14ac:dyDescent="0.3">
      <c r="A75" s="7" t="s">
        <v>3</v>
      </c>
      <c r="B75" s="7" t="s">
        <v>34</v>
      </c>
      <c r="C75" s="7" t="s">
        <v>25</v>
      </c>
      <c r="D75" s="8">
        <v>6300</v>
      </c>
      <c r="E75" s="9">
        <v>42</v>
      </c>
    </row>
    <row r="76" spans="1:5" x14ac:dyDescent="0.3">
      <c r="A76" s="7" t="s">
        <v>8</v>
      </c>
      <c r="B76" s="7" t="s">
        <v>37</v>
      </c>
      <c r="C76" s="7" t="s">
        <v>26</v>
      </c>
      <c r="D76" s="8">
        <v>6279</v>
      </c>
      <c r="E76" s="9">
        <v>45</v>
      </c>
    </row>
    <row r="77" spans="1:5" x14ac:dyDescent="0.3">
      <c r="A77" s="7" t="s">
        <v>5</v>
      </c>
      <c r="B77" s="7" t="s">
        <v>34</v>
      </c>
      <c r="C77" s="7" t="s">
        <v>22</v>
      </c>
      <c r="D77" s="8">
        <v>6279</v>
      </c>
      <c r="E77" s="9">
        <v>237</v>
      </c>
    </row>
    <row r="78" spans="1:5" x14ac:dyDescent="0.3">
      <c r="A78" s="7" t="s">
        <v>5</v>
      </c>
      <c r="B78" s="7" t="s">
        <v>36</v>
      </c>
      <c r="C78" s="7" t="s">
        <v>13</v>
      </c>
      <c r="D78" s="8">
        <v>6146</v>
      </c>
      <c r="E78" s="9">
        <v>63</v>
      </c>
    </row>
    <row r="79" spans="1:5" x14ac:dyDescent="0.3">
      <c r="A79" s="7" t="s">
        <v>40</v>
      </c>
      <c r="B79" s="7" t="s">
        <v>37</v>
      </c>
      <c r="C79" s="7" t="s">
        <v>27</v>
      </c>
      <c r="D79" s="8">
        <v>6132</v>
      </c>
      <c r="E79" s="9">
        <v>93</v>
      </c>
    </row>
    <row r="80" spans="1:5" x14ac:dyDescent="0.3">
      <c r="A80" s="7" t="s">
        <v>40</v>
      </c>
      <c r="B80" s="7" t="s">
        <v>38</v>
      </c>
      <c r="C80" s="7" t="s">
        <v>4</v>
      </c>
      <c r="D80" s="8">
        <v>6125</v>
      </c>
      <c r="E80" s="9">
        <v>102</v>
      </c>
    </row>
    <row r="81" spans="1:5" x14ac:dyDescent="0.3">
      <c r="A81" s="7" t="s">
        <v>6</v>
      </c>
      <c r="B81" s="7" t="s">
        <v>36</v>
      </c>
      <c r="C81" s="7" t="s">
        <v>32</v>
      </c>
      <c r="D81" s="8">
        <v>6118</v>
      </c>
      <c r="E81" s="9">
        <v>9</v>
      </c>
    </row>
    <row r="82" spans="1:5" x14ac:dyDescent="0.3">
      <c r="A82" s="7" t="s">
        <v>41</v>
      </c>
      <c r="B82" s="7" t="s">
        <v>36</v>
      </c>
      <c r="C82" s="7" t="s">
        <v>30</v>
      </c>
      <c r="D82" s="8">
        <v>6118</v>
      </c>
      <c r="E82" s="9">
        <v>174</v>
      </c>
    </row>
    <row r="83" spans="1:5" x14ac:dyDescent="0.3">
      <c r="A83" s="7" t="s">
        <v>5</v>
      </c>
      <c r="B83" s="7" t="s">
        <v>36</v>
      </c>
      <c r="C83" s="7" t="s">
        <v>18</v>
      </c>
      <c r="D83" s="8">
        <v>6111</v>
      </c>
      <c r="E83" s="9">
        <v>3</v>
      </c>
    </row>
    <row r="84" spans="1:5" x14ac:dyDescent="0.3">
      <c r="A84" s="7" t="s">
        <v>6</v>
      </c>
      <c r="B84" s="7" t="s">
        <v>39</v>
      </c>
      <c r="C84" s="7" t="s">
        <v>17</v>
      </c>
      <c r="D84" s="8">
        <v>6048</v>
      </c>
      <c r="E84" s="9">
        <v>27</v>
      </c>
    </row>
    <row r="85" spans="1:5" x14ac:dyDescent="0.3">
      <c r="A85" s="7" t="s">
        <v>2</v>
      </c>
      <c r="B85" s="7" t="s">
        <v>39</v>
      </c>
      <c r="C85" s="7" t="s">
        <v>28</v>
      </c>
      <c r="D85" s="8">
        <v>6027</v>
      </c>
      <c r="E85" s="9">
        <v>144</v>
      </c>
    </row>
    <row r="86" spans="1:5" x14ac:dyDescent="0.3">
      <c r="A86" s="7" t="s">
        <v>41</v>
      </c>
      <c r="B86" s="7" t="s">
        <v>38</v>
      </c>
      <c r="C86" s="7" t="s">
        <v>22</v>
      </c>
      <c r="D86" s="8">
        <v>5915</v>
      </c>
      <c r="E86" s="9">
        <v>3</v>
      </c>
    </row>
    <row r="87" spans="1:5" x14ac:dyDescent="0.3">
      <c r="A87" s="7" t="s">
        <v>40</v>
      </c>
      <c r="B87" s="7" t="s">
        <v>39</v>
      </c>
      <c r="C87" s="7" t="s">
        <v>22</v>
      </c>
      <c r="D87" s="8">
        <v>5817</v>
      </c>
      <c r="E87" s="9">
        <v>12</v>
      </c>
    </row>
    <row r="88" spans="1:5" x14ac:dyDescent="0.3">
      <c r="A88" s="7" t="s">
        <v>40</v>
      </c>
      <c r="B88" s="7" t="s">
        <v>39</v>
      </c>
      <c r="C88" s="7" t="s">
        <v>15</v>
      </c>
      <c r="D88" s="8">
        <v>5775</v>
      </c>
      <c r="E88" s="9">
        <v>42</v>
      </c>
    </row>
    <row r="89" spans="1:5" x14ac:dyDescent="0.3">
      <c r="A89" s="7" t="s">
        <v>7</v>
      </c>
      <c r="B89" s="7" t="s">
        <v>38</v>
      </c>
      <c r="C89" s="7" t="s">
        <v>28</v>
      </c>
      <c r="D89" s="8">
        <v>5677</v>
      </c>
      <c r="E89" s="9">
        <v>258</v>
      </c>
    </row>
    <row r="90" spans="1:5" x14ac:dyDescent="0.3">
      <c r="A90" s="7" t="s">
        <v>40</v>
      </c>
      <c r="B90" s="7" t="s">
        <v>38</v>
      </c>
      <c r="C90" s="7" t="s">
        <v>13</v>
      </c>
      <c r="D90" s="8">
        <v>5670</v>
      </c>
      <c r="E90" s="9">
        <v>297</v>
      </c>
    </row>
    <row r="91" spans="1:5" x14ac:dyDescent="0.3">
      <c r="A91" s="7" t="s">
        <v>10</v>
      </c>
      <c r="B91" s="7" t="s">
        <v>38</v>
      </c>
      <c r="C91" s="7" t="s">
        <v>14</v>
      </c>
      <c r="D91" s="8">
        <v>5586</v>
      </c>
      <c r="E91" s="9">
        <v>525</v>
      </c>
    </row>
    <row r="92" spans="1:5" x14ac:dyDescent="0.3">
      <c r="A92" s="7" t="s">
        <v>7</v>
      </c>
      <c r="B92" s="7" t="s">
        <v>36</v>
      </c>
      <c r="C92" s="7" t="s">
        <v>29</v>
      </c>
      <c r="D92" s="8">
        <v>5551</v>
      </c>
      <c r="E92" s="9">
        <v>252</v>
      </c>
    </row>
    <row r="93" spans="1:5" x14ac:dyDescent="0.3">
      <c r="A93" s="7" t="s">
        <v>5</v>
      </c>
      <c r="B93" s="7" t="s">
        <v>38</v>
      </c>
      <c r="C93" s="7" t="s">
        <v>19</v>
      </c>
      <c r="D93" s="8">
        <v>5474</v>
      </c>
      <c r="E93" s="9">
        <v>168</v>
      </c>
    </row>
    <row r="94" spans="1:5" x14ac:dyDescent="0.3">
      <c r="A94" s="7" t="s">
        <v>40</v>
      </c>
      <c r="B94" s="7" t="s">
        <v>36</v>
      </c>
      <c r="C94" s="7" t="s">
        <v>25</v>
      </c>
      <c r="D94" s="8">
        <v>5439</v>
      </c>
      <c r="E94" s="9">
        <v>30</v>
      </c>
    </row>
    <row r="95" spans="1:5" x14ac:dyDescent="0.3">
      <c r="A95" s="7" t="s">
        <v>10</v>
      </c>
      <c r="B95" s="7" t="s">
        <v>34</v>
      </c>
      <c r="C95" s="7" t="s">
        <v>19</v>
      </c>
      <c r="D95" s="8">
        <v>5355</v>
      </c>
      <c r="E95" s="9">
        <v>204</v>
      </c>
    </row>
    <row r="96" spans="1:5" x14ac:dyDescent="0.3">
      <c r="A96" s="7" t="s">
        <v>7</v>
      </c>
      <c r="B96" s="7" t="s">
        <v>37</v>
      </c>
      <c r="C96" s="7" t="s">
        <v>26</v>
      </c>
      <c r="D96" s="8">
        <v>5306</v>
      </c>
      <c r="E96" s="9">
        <v>0</v>
      </c>
    </row>
    <row r="97" spans="1:5" x14ac:dyDescent="0.3">
      <c r="A97" s="7" t="s">
        <v>5</v>
      </c>
      <c r="B97" s="7" t="s">
        <v>39</v>
      </c>
      <c r="C97" s="7" t="s">
        <v>26</v>
      </c>
      <c r="D97" s="8">
        <v>5236</v>
      </c>
      <c r="E97" s="9">
        <v>51</v>
      </c>
    </row>
    <row r="98" spans="1:5" x14ac:dyDescent="0.3">
      <c r="A98" s="7" t="s">
        <v>7</v>
      </c>
      <c r="B98" s="7" t="s">
        <v>35</v>
      </c>
      <c r="C98" s="7" t="s">
        <v>28</v>
      </c>
      <c r="D98" s="8">
        <v>5194</v>
      </c>
      <c r="E98" s="9">
        <v>288</v>
      </c>
    </row>
    <row r="99" spans="1:5" x14ac:dyDescent="0.3">
      <c r="A99" s="7" t="s">
        <v>5</v>
      </c>
      <c r="B99" s="7" t="s">
        <v>38</v>
      </c>
      <c r="C99" s="7" t="s">
        <v>32</v>
      </c>
      <c r="D99" s="8">
        <v>5075</v>
      </c>
      <c r="E99" s="9">
        <v>21</v>
      </c>
    </row>
    <row r="100" spans="1:5" x14ac:dyDescent="0.3">
      <c r="A100" s="7" t="s">
        <v>40</v>
      </c>
      <c r="B100" s="7" t="s">
        <v>34</v>
      </c>
      <c r="C100" s="7" t="s">
        <v>17</v>
      </c>
      <c r="D100" s="8">
        <v>5019</v>
      </c>
      <c r="E100" s="9">
        <v>156</v>
      </c>
    </row>
    <row r="101" spans="1:5" x14ac:dyDescent="0.3">
      <c r="A101" s="7" t="s">
        <v>8</v>
      </c>
      <c r="B101" s="7" t="s">
        <v>36</v>
      </c>
      <c r="C101" s="7" t="s">
        <v>23</v>
      </c>
      <c r="D101" s="8">
        <v>5019</v>
      </c>
      <c r="E101" s="9">
        <v>150</v>
      </c>
    </row>
    <row r="102" spans="1:5" x14ac:dyDescent="0.3">
      <c r="A102" s="7" t="s">
        <v>8</v>
      </c>
      <c r="B102" s="7" t="s">
        <v>35</v>
      </c>
      <c r="C102" s="7" t="s">
        <v>22</v>
      </c>
      <c r="D102" s="8">
        <v>5012</v>
      </c>
      <c r="E102" s="9">
        <v>210</v>
      </c>
    </row>
    <row r="103" spans="1:5" x14ac:dyDescent="0.3">
      <c r="A103" s="7" t="s">
        <v>5</v>
      </c>
      <c r="B103" s="7" t="s">
        <v>37</v>
      </c>
      <c r="C103" s="7" t="s">
        <v>14</v>
      </c>
      <c r="D103" s="8">
        <v>4991</v>
      </c>
      <c r="E103" s="9">
        <v>12</v>
      </c>
    </row>
    <row r="104" spans="1:5" x14ac:dyDescent="0.3">
      <c r="A104" s="7" t="s">
        <v>10</v>
      </c>
      <c r="B104" s="7" t="s">
        <v>34</v>
      </c>
      <c r="C104" s="7" t="s">
        <v>26</v>
      </c>
      <c r="D104" s="8">
        <v>4991</v>
      </c>
      <c r="E104" s="9">
        <v>9</v>
      </c>
    </row>
    <row r="105" spans="1:5" x14ac:dyDescent="0.3">
      <c r="A105" s="7" t="s">
        <v>6</v>
      </c>
      <c r="B105" s="7" t="s">
        <v>36</v>
      </c>
      <c r="C105" s="7" t="s">
        <v>17</v>
      </c>
      <c r="D105" s="8">
        <v>4970</v>
      </c>
      <c r="E105" s="9">
        <v>156</v>
      </c>
    </row>
    <row r="106" spans="1:5" x14ac:dyDescent="0.3">
      <c r="A106" s="7" t="s">
        <v>3</v>
      </c>
      <c r="B106" s="7" t="s">
        <v>39</v>
      </c>
      <c r="C106" s="7" t="s">
        <v>26</v>
      </c>
      <c r="D106" s="8">
        <v>4956</v>
      </c>
      <c r="E106" s="9">
        <v>171</v>
      </c>
    </row>
    <row r="107" spans="1:5" x14ac:dyDescent="0.3">
      <c r="A107" s="7" t="s">
        <v>6</v>
      </c>
      <c r="B107" s="7" t="s">
        <v>37</v>
      </c>
      <c r="C107" s="7" t="s">
        <v>23</v>
      </c>
      <c r="D107" s="8">
        <v>4949</v>
      </c>
      <c r="E107" s="9">
        <v>189</v>
      </c>
    </row>
    <row r="108" spans="1:5" x14ac:dyDescent="0.3">
      <c r="A108" s="7" t="s">
        <v>41</v>
      </c>
      <c r="B108" s="7" t="s">
        <v>34</v>
      </c>
      <c r="C108" s="7" t="s">
        <v>23</v>
      </c>
      <c r="D108" s="8">
        <v>4935</v>
      </c>
      <c r="E108" s="9">
        <v>126</v>
      </c>
    </row>
    <row r="109" spans="1:5" x14ac:dyDescent="0.3">
      <c r="A109" s="7" t="s">
        <v>10</v>
      </c>
      <c r="B109" s="7" t="s">
        <v>39</v>
      </c>
      <c r="C109" s="7" t="s">
        <v>21</v>
      </c>
      <c r="D109" s="8">
        <v>4858</v>
      </c>
      <c r="E109" s="9">
        <v>279</v>
      </c>
    </row>
    <row r="110" spans="1:5" x14ac:dyDescent="0.3">
      <c r="A110" s="7" t="s">
        <v>2</v>
      </c>
      <c r="B110" s="7" t="s">
        <v>39</v>
      </c>
      <c r="C110" s="7" t="s">
        <v>15</v>
      </c>
      <c r="D110" s="8">
        <v>4802</v>
      </c>
      <c r="E110" s="9">
        <v>36</v>
      </c>
    </row>
    <row r="111" spans="1:5" x14ac:dyDescent="0.3">
      <c r="A111" s="7" t="s">
        <v>6</v>
      </c>
      <c r="B111" s="7" t="s">
        <v>35</v>
      </c>
      <c r="C111" s="7" t="s">
        <v>30</v>
      </c>
      <c r="D111" s="8">
        <v>4781</v>
      </c>
      <c r="E111" s="9">
        <v>123</v>
      </c>
    </row>
    <row r="112" spans="1:5" x14ac:dyDescent="0.3">
      <c r="A112" s="7" t="s">
        <v>41</v>
      </c>
      <c r="B112" s="7" t="s">
        <v>35</v>
      </c>
      <c r="C112" s="7" t="s">
        <v>13</v>
      </c>
      <c r="D112" s="8">
        <v>4760</v>
      </c>
      <c r="E112" s="9">
        <v>69</v>
      </c>
    </row>
    <row r="113" spans="1:5" x14ac:dyDescent="0.3">
      <c r="A113" s="7" t="s">
        <v>8</v>
      </c>
      <c r="B113" s="7" t="s">
        <v>35</v>
      </c>
      <c r="C113" s="7" t="s">
        <v>27</v>
      </c>
      <c r="D113" s="8">
        <v>4753</v>
      </c>
      <c r="E113" s="9">
        <v>300</v>
      </c>
    </row>
    <row r="114" spans="1:5" x14ac:dyDescent="0.3">
      <c r="A114" s="7" t="s">
        <v>5</v>
      </c>
      <c r="B114" s="7" t="s">
        <v>35</v>
      </c>
      <c r="C114" s="7" t="s">
        <v>31</v>
      </c>
      <c r="D114" s="8">
        <v>4753</v>
      </c>
      <c r="E114" s="9">
        <v>246</v>
      </c>
    </row>
    <row r="115" spans="1:5" x14ac:dyDescent="0.3">
      <c r="A115" s="7" t="s">
        <v>40</v>
      </c>
      <c r="B115" s="7" t="s">
        <v>35</v>
      </c>
      <c r="C115" s="7" t="s">
        <v>16</v>
      </c>
      <c r="D115" s="8">
        <v>4725</v>
      </c>
      <c r="E115" s="9">
        <v>174</v>
      </c>
    </row>
    <row r="116" spans="1:5" x14ac:dyDescent="0.3">
      <c r="A116" s="7" t="s">
        <v>10</v>
      </c>
      <c r="B116" s="7" t="s">
        <v>37</v>
      </c>
      <c r="C116" s="7" t="s">
        <v>23</v>
      </c>
      <c r="D116" s="8">
        <v>4683</v>
      </c>
      <c r="E116" s="9">
        <v>30</v>
      </c>
    </row>
    <row r="117" spans="1:5" x14ac:dyDescent="0.3">
      <c r="A117" s="7" t="s">
        <v>7</v>
      </c>
      <c r="B117" s="7" t="s">
        <v>35</v>
      </c>
      <c r="C117" s="7" t="s">
        <v>14</v>
      </c>
      <c r="D117" s="8">
        <v>4606</v>
      </c>
      <c r="E117" s="9">
        <v>63</v>
      </c>
    </row>
    <row r="118" spans="1:5" x14ac:dyDescent="0.3">
      <c r="A118" s="7" t="s">
        <v>3</v>
      </c>
      <c r="B118" s="7" t="s">
        <v>37</v>
      </c>
      <c r="C118" s="7" t="s">
        <v>29</v>
      </c>
      <c r="D118" s="8">
        <v>4592</v>
      </c>
      <c r="E118" s="9">
        <v>324</v>
      </c>
    </row>
    <row r="119" spans="1:5" x14ac:dyDescent="0.3">
      <c r="A119" s="7" t="s">
        <v>7</v>
      </c>
      <c r="B119" s="7" t="s">
        <v>35</v>
      </c>
      <c r="C119" s="7" t="s">
        <v>19</v>
      </c>
      <c r="D119" s="8">
        <v>4585</v>
      </c>
      <c r="E119" s="9">
        <v>240</v>
      </c>
    </row>
    <row r="120" spans="1:5" x14ac:dyDescent="0.3">
      <c r="A120" s="7" t="s">
        <v>7</v>
      </c>
      <c r="B120" s="7" t="s">
        <v>37</v>
      </c>
      <c r="C120" s="7" t="s">
        <v>17</v>
      </c>
      <c r="D120" s="8">
        <v>4487</v>
      </c>
      <c r="E120" s="9">
        <v>111</v>
      </c>
    </row>
    <row r="121" spans="1:5" x14ac:dyDescent="0.3">
      <c r="A121" s="7" t="s">
        <v>7</v>
      </c>
      <c r="B121" s="7" t="s">
        <v>37</v>
      </c>
      <c r="C121" s="7" t="s">
        <v>16</v>
      </c>
      <c r="D121" s="8">
        <v>4487</v>
      </c>
      <c r="E121" s="9">
        <v>333</v>
      </c>
    </row>
    <row r="122" spans="1:5" x14ac:dyDescent="0.3">
      <c r="A122" s="7" t="s">
        <v>5</v>
      </c>
      <c r="B122" s="7" t="s">
        <v>35</v>
      </c>
      <c r="C122" s="7" t="s">
        <v>29</v>
      </c>
      <c r="D122" s="8">
        <v>4480</v>
      </c>
      <c r="E122" s="9">
        <v>357</v>
      </c>
    </row>
    <row r="123" spans="1:5" x14ac:dyDescent="0.3">
      <c r="A123" s="7" t="s">
        <v>7</v>
      </c>
      <c r="B123" s="7" t="s">
        <v>39</v>
      </c>
      <c r="C123" s="7" t="s">
        <v>17</v>
      </c>
      <c r="D123" s="8">
        <v>4438</v>
      </c>
      <c r="E123" s="9">
        <v>246</v>
      </c>
    </row>
    <row r="124" spans="1:5" x14ac:dyDescent="0.3">
      <c r="A124" s="7" t="s">
        <v>40</v>
      </c>
      <c r="B124" s="7" t="s">
        <v>36</v>
      </c>
      <c r="C124" s="7" t="s">
        <v>13</v>
      </c>
      <c r="D124" s="8">
        <v>4424</v>
      </c>
      <c r="E124" s="9">
        <v>201</v>
      </c>
    </row>
    <row r="125" spans="1:5" x14ac:dyDescent="0.3">
      <c r="A125" s="7" t="s">
        <v>2</v>
      </c>
      <c r="B125" s="7" t="s">
        <v>38</v>
      </c>
      <c r="C125" s="7" t="s">
        <v>23</v>
      </c>
      <c r="D125" s="8">
        <v>4417</v>
      </c>
      <c r="E125" s="9">
        <v>153</v>
      </c>
    </row>
    <row r="126" spans="1:5" x14ac:dyDescent="0.3">
      <c r="A126" s="7" t="s">
        <v>2</v>
      </c>
      <c r="B126" s="7" t="s">
        <v>38</v>
      </c>
      <c r="C126" s="7" t="s">
        <v>31</v>
      </c>
      <c r="D126" s="8">
        <v>4326</v>
      </c>
      <c r="E126" s="9">
        <v>348</v>
      </c>
    </row>
    <row r="127" spans="1:5" x14ac:dyDescent="0.3">
      <c r="A127" s="7" t="s">
        <v>6</v>
      </c>
      <c r="B127" s="7" t="s">
        <v>36</v>
      </c>
      <c r="C127" s="7" t="s">
        <v>13</v>
      </c>
      <c r="D127" s="8">
        <v>4319</v>
      </c>
      <c r="E127" s="9">
        <v>30</v>
      </c>
    </row>
    <row r="128" spans="1:5" x14ac:dyDescent="0.3">
      <c r="A128" s="7" t="s">
        <v>9</v>
      </c>
      <c r="B128" s="7" t="s">
        <v>37</v>
      </c>
      <c r="C128" s="7" t="s">
        <v>25</v>
      </c>
      <c r="D128" s="8">
        <v>4305</v>
      </c>
      <c r="E128" s="9">
        <v>156</v>
      </c>
    </row>
    <row r="129" spans="1:5" x14ac:dyDescent="0.3">
      <c r="A129" s="7" t="s">
        <v>6</v>
      </c>
      <c r="B129" s="7" t="s">
        <v>34</v>
      </c>
      <c r="C129" s="7" t="s">
        <v>27</v>
      </c>
      <c r="D129" s="8">
        <v>4242</v>
      </c>
      <c r="E129" s="9">
        <v>207</v>
      </c>
    </row>
    <row r="130" spans="1:5" x14ac:dyDescent="0.3">
      <c r="A130" s="7" t="s">
        <v>9</v>
      </c>
      <c r="B130" s="7" t="s">
        <v>38</v>
      </c>
      <c r="C130" s="7" t="s">
        <v>24</v>
      </c>
      <c r="D130" s="8">
        <v>4137</v>
      </c>
      <c r="E130" s="9">
        <v>60</v>
      </c>
    </row>
    <row r="131" spans="1:5" x14ac:dyDescent="0.3">
      <c r="A131" s="7" t="s">
        <v>10</v>
      </c>
      <c r="B131" s="7" t="s">
        <v>34</v>
      </c>
      <c r="C131" s="7" t="s">
        <v>22</v>
      </c>
      <c r="D131" s="8">
        <v>4053</v>
      </c>
      <c r="E131" s="9">
        <v>24</v>
      </c>
    </row>
    <row r="132" spans="1:5" x14ac:dyDescent="0.3">
      <c r="A132" s="7" t="s">
        <v>40</v>
      </c>
      <c r="B132" s="7" t="s">
        <v>34</v>
      </c>
      <c r="C132" s="7" t="s">
        <v>19</v>
      </c>
      <c r="D132" s="8">
        <v>4018</v>
      </c>
      <c r="E132" s="9">
        <v>162</v>
      </c>
    </row>
    <row r="133" spans="1:5" x14ac:dyDescent="0.3">
      <c r="A133" s="7" t="s">
        <v>5</v>
      </c>
      <c r="B133" s="7" t="s">
        <v>39</v>
      </c>
      <c r="C133" s="7" t="s">
        <v>24</v>
      </c>
      <c r="D133" s="8">
        <v>4018</v>
      </c>
      <c r="E133" s="9">
        <v>171</v>
      </c>
    </row>
    <row r="134" spans="1:5" x14ac:dyDescent="0.3">
      <c r="A134" s="7" t="s">
        <v>2</v>
      </c>
      <c r="B134" s="7" t="s">
        <v>39</v>
      </c>
      <c r="C134" s="7" t="s">
        <v>33</v>
      </c>
      <c r="D134" s="8">
        <v>4018</v>
      </c>
      <c r="E134" s="9">
        <v>126</v>
      </c>
    </row>
    <row r="135" spans="1:5" x14ac:dyDescent="0.3">
      <c r="A135" s="7" t="s">
        <v>3</v>
      </c>
      <c r="B135" s="7" t="s">
        <v>37</v>
      </c>
      <c r="C135" s="7" t="s">
        <v>17</v>
      </c>
      <c r="D135" s="8">
        <v>3983</v>
      </c>
      <c r="E135" s="9">
        <v>144</v>
      </c>
    </row>
    <row r="136" spans="1:5" x14ac:dyDescent="0.3">
      <c r="A136" s="7" t="s">
        <v>41</v>
      </c>
      <c r="B136" s="7" t="s">
        <v>39</v>
      </c>
      <c r="C136" s="7" t="s">
        <v>14</v>
      </c>
      <c r="D136" s="8">
        <v>3976</v>
      </c>
      <c r="E136" s="9">
        <v>72</v>
      </c>
    </row>
    <row r="137" spans="1:5" x14ac:dyDescent="0.3">
      <c r="A137" s="7" t="s">
        <v>9</v>
      </c>
      <c r="B137" s="7" t="s">
        <v>39</v>
      </c>
      <c r="C137" s="7" t="s">
        <v>24</v>
      </c>
      <c r="D137" s="8">
        <v>3920</v>
      </c>
      <c r="E137" s="9">
        <v>306</v>
      </c>
    </row>
    <row r="138" spans="1:5" x14ac:dyDescent="0.3">
      <c r="A138" s="7" t="s">
        <v>6</v>
      </c>
      <c r="B138" s="7" t="s">
        <v>35</v>
      </c>
      <c r="C138" s="7" t="s">
        <v>27</v>
      </c>
      <c r="D138" s="8">
        <v>3864</v>
      </c>
      <c r="E138" s="9">
        <v>177</v>
      </c>
    </row>
    <row r="139" spans="1:5" x14ac:dyDescent="0.3">
      <c r="A139" s="7" t="s">
        <v>9</v>
      </c>
      <c r="B139" s="7" t="s">
        <v>38</v>
      </c>
      <c r="C139" s="7" t="s">
        <v>25</v>
      </c>
      <c r="D139" s="8">
        <v>3850</v>
      </c>
      <c r="E139" s="9">
        <v>102</v>
      </c>
    </row>
    <row r="140" spans="1:5" x14ac:dyDescent="0.3">
      <c r="A140" s="7" t="s">
        <v>7</v>
      </c>
      <c r="B140" s="7" t="s">
        <v>34</v>
      </c>
      <c r="C140" s="7" t="s">
        <v>15</v>
      </c>
      <c r="D140" s="8">
        <v>3829</v>
      </c>
      <c r="E140" s="9">
        <v>24</v>
      </c>
    </row>
    <row r="141" spans="1:5" x14ac:dyDescent="0.3">
      <c r="A141" s="7" t="s">
        <v>10</v>
      </c>
      <c r="B141" s="7" t="s">
        <v>35</v>
      </c>
      <c r="C141" s="7" t="s">
        <v>18</v>
      </c>
      <c r="D141" s="8">
        <v>3808</v>
      </c>
      <c r="E141" s="9">
        <v>279</v>
      </c>
    </row>
    <row r="142" spans="1:5" x14ac:dyDescent="0.3">
      <c r="A142" s="7" t="s">
        <v>40</v>
      </c>
      <c r="B142" s="7" t="s">
        <v>34</v>
      </c>
      <c r="C142" s="7" t="s">
        <v>33</v>
      </c>
      <c r="D142" s="8">
        <v>3794</v>
      </c>
      <c r="E142" s="9">
        <v>159</v>
      </c>
    </row>
    <row r="143" spans="1:5" x14ac:dyDescent="0.3">
      <c r="A143" s="7" t="s">
        <v>3</v>
      </c>
      <c r="B143" s="7" t="s">
        <v>36</v>
      </c>
      <c r="C143" s="7" t="s">
        <v>23</v>
      </c>
      <c r="D143" s="8">
        <v>3773</v>
      </c>
      <c r="E143" s="9">
        <v>165</v>
      </c>
    </row>
    <row r="144" spans="1:5" x14ac:dyDescent="0.3">
      <c r="A144" s="7" t="s">
        <v>6</v>
      </c>
      <c r="B144" s="7" t="s">
        <v>34</v>
      </c>
      <c r="C144" s="7" t="s">
        <v>17</v>
      </c>
      <c r="D144" s="8">
        <v>3759</v>
      </c>
      <c r="E144" s="9">
        <v>150</v>
      </c>
    </row>
    <row r="145" spans="1:5" x14ac:dyDescent="0.3">
      <c r="A145" s="7" t="s">
        <v>8</v>
      </c>
      <c r="B145" s="7" t="s">
        <v>38</v>
      </c>
      <c r="C145" s="7" t="s">
        <v>32</v>
      </c>
      <c r="D145" s="8">
        <v>3752</v>
      </c>
      <c r="E145" s="9">
        <v>213</v>
      </c>
    </row>
    <row r="146" spans="1:5" x14ac:dyDescent="0.3">
      <c r="A146" s="7" t="s">
        <v>3</v>
      </c>
      <c r="B146" s="7" t="s">
        <v>34</v>
      </c>
      <c r="C146" s="7" t="s">
        <v>28</v>
      </c>
      <c r="D146" s="8">
        <v>3689</v>
      </c>
      <c r="E146" s="9">
        <v>312</v>
      </c>
    </row>
    <row r="147" spans="1:5" x14ac:dyDescent="0.3">
      <c r="A147" s="7" t="s">
        <v>3</v>
      </c>
      <c r="B147" s="7" t="s">
        <v>39</v>
      </c>
      <c r="C147" s="7" t="s">
        <v>29</v>
      </c>
      <c r="D147" s="8">
        <v>3640</v>
      </c>
      <c r="E147" s="9">
        <v>51</v>
      </c>
    </row>
    <row r="148" spans="1:5" x14ac:dyDescent="0.3">
      <c r="A148" s="7" t="s">
        <v>8</v>
      </c>
      <c r="B148" s="7" t="s">
        <v>35</v>
      </c>
      <c r="C148" s="7" t="s">
        <v>30</v>
      </c>
      <c r="D148" s="8">
        <v>3598</v>
      </c>
      <c r="E148" s="9">
        <v>81</v>
      </c>
    </row>
    <row r="149" spans="1:5" x14ac:dyDescent="0.3">
      <c r="A149" s="7" t="s">
        <v>6</v>
      </c>
      <c r="B149" s="7" t="s">
        <v>37</v>
      </c>
      <c r="C149" s="7" t="s">
        <v>28</v>
      </c>
      <c r="D149" s="8">
        <v>3556</v>
      </c>
      <c r="E149" s="9">
        <v>459</v>
      </c>
    </row>
    <row r="150" spans="1:5" x14ac:dyDescent="0.3">
      <c r="A150" s="7" t="s">
        <v>2</v>
      </c>
      <c r="B150" s="7" t="s">
        <v>38</v>
      </c>
      <c r="C150" s="7" t="s">
        <v>4</v>
      </c>
      <c r="D150" s="8">
        <v>3549</v>
      </c>
      <c r="E150" s="9">
        <v>3</v>
      </c>
    </row>
    <row r="151" spans="1:5" x14ac:dyDescent="0.3">
      <c r="A151" s="7" t="s">
        <v>8</v>
      </c>
      <c r="B151" s="7" t="s">
        <v>34</v>
      </c>
      <c r="C151" s="7" t="s">
        <v>31</v>
      </c>
      <c r="D151" s="8">
        <v>3507</v>
      </c>
      <c r="E151" s="9">
        <v>288</v>
      </c>
    </row>
    <row r="152" spans="1:5" x14ac:dyDescent="0.3">
      <c r="A152" s="7" t="s">
        <v>10</v>
      </c>
      <c r="B152" s="7" t="s">
        <v>35</v>
      </c>
      <c r="C152" s="7" t="s">
        <v>14</v>
      </c>
      <c r="D152" s="8">
        <v>3472</v>
      </c>
      <c r="E152" s="9">
        <v>96</v>
      </c>
    </row>
    <row r="153" spans="1:5" x14ac:dyDescent="0.3">
      <c r="A153" s="7" t="s">
        <v>6</v>
      </c>
      <c r="B153" s="7" t="s">
        <v>34</v>
      </c>
      <c r="C153" s="7" t="s">
        <v>30</v>
      </c>
      <c r="D153" s="8">
        <v>3402</v>
      </c>
      <c r="E153" s="9">
        <v>366</v>
      </c>
    </row>
    <row r="154" spans="1:5" x14ac:dyDescent="0.3">
      <c r="A154" s="7" t="s">
        <v>41</v>
      </c>
      <c r="B154" s="7" t="s">
        <v>37</v>
      </c>
      <c r="C154" s="7" t="s">
        <v>20</v>
      </c>
      <c r="D154" s="8">
        <v>3388</v>
      </c>
      <c r="E154" s="9">
        <v>123</v>
      </c>
    </row>
    <row r="155" spans="1:5" x14ac:dyDescent="0.3">
      <c r="A155" s="7" t="s">
        <v>6</v>
      </c>
      <c r="B155" s="7" t="s">
        <v>34</v>
      </c>
      <c r="C155" s="7" t="s">
        <v>29</v>
      </c>
      <c r="D155" s="8">
        <v>3339</v>
      </c>
      <c r="E155" s="9">
        <v>75</v>
      </c>
    </row>
    <row r="156" spans="1:5" x14ac:dyDescent="0.3">
      <c r="A156" s="7" t="s">
        <v>3</v>
      </c>
      <c r="B156" s="7" t="s">
        <v>36</v>
      </c>
      <c r="C156" s="7" t="s">
        <v>25</v>
      </c>
      <c r="D156" s="8">
        <v>3339</v>
      </c>
      <c r="E156" s="9">
        <v>39</v>
      </c>
    </row>
    <row r="157" spans="1:5" x14ac:dyDescent="0.3">
      <c r="A157" s="7" t="s">
        <v>5</v>
      </c>
      <c r="B157" s="7" t="s">
        <v>36</v>
      </c>
      <c r="C157" s="7" t="s">
        <v>17</v>
      </c>
      <c r="D157" s="8">
        <v>3339</v>
      </c>
      <c r="E157" s="9">
        <v>348</v>
      </c>
    </row>
    <row r="158" spans="1:5" x14ac:dyDescent="0.3">
      <c r="A158" s="7" t="s">
        <v>7</v>
      </c>
      <c r="B158" s="7" t="s">
        <v>34</v>
      </c>
      <c r="C158" s="7" t="s">
        <v>32</v>
      </c>
      <c r="D158" s="8">
        <v>3262</v>
      </c>
      <c r="E158" s="9">
        <v>75</v>
      </c>
    </row>
    <row r="159" spans="1:5" x14ac:dyDescent="0.3">
      <c r="A159" s="7" t="s">
        <v>9</v>
      </c>
      <c r="B159" s="7" t="s">
        <v>39</v>
      </c>
      <c r="C159" s="7" t="s">
        <v>25</v>
      </c>
      <c r="D159" s="8">
        <v>3192</v>
      </c>
      <c r="E159" s="9">
        <v>72</v>
      </c>
    </row>
    <row r="160" spans="1:5" x14ac:dyDescent="0.3">
      <c r="A160" s="7" t="s">
        <v>40</v>
      </c>
      <c r="B160" s="7" t="s">
        <v>36</v>
      </c>
      <c r="C160" s="7" t="s">
        <v>27</v>
      </c>
      <c r="D160" s="8">
        <v>3164</v>
      </c>
      <c r="E160" s="9">
        <v>306</v>
      </c>
    </row>
    <row r="161" spans="1:5" x14ac:dyDescent="0.3">
      <c r="A161" s="7" t="s">
        <v>3</v>
      </c>
      <c r="B161" s="7" t="s">
        <v>34</v>
      </c>
      <c r="C161" s="7" t="s">
        <v>26</v>
      </c>
      <c r="D161" s="8">
        <v>3108</v>
      </c>
      <c r="E161" s="9">
        <v>54</v>
      </c>
    </row>
    <row r="162" spans="1:5" x14ac:dyDescent="0.3">
      <c r="A162" s="7" t="s">
        <v>40</v>
      </c>
      <c r="B162" s="7" t="s">
        <v>39</v>
      </c>
      <c r="C162" s="7" t="s">
        <v>28</v>
      </c>
      <c r="D162" s="8">
        <v>3101</v>
      </c>
      <c r="E162" s="9">
        <v>225</v>
      </c>
    </row>
    <row r="163" spans="1:5" x14ac:dyDescent="0.3">
      <c r="A163" s="7" t="s">
        <v>2</v>
      </c>
      <c r="B163" s="7" t="s">
        <v>36</v>
      </c>
      <c r="C163" s="7" t="s">
        <v>31</v>
      </c>
      <c r="D163" s="8">
        <v>3094</v>
      </c>
      <c r="E163" s="9">
        <v>246</v>
      </c>
    </row>
    <row r="164" spans="1:5" x14ac:dyDescent="0.3">
      <c r="A164" s="7" t="s">
        <v>10</v>
      </c>
      <c r="B164" s="7" t="s">
        <v>37</v>
      </c>
      <c r="C164" s="7" t="s">
        <v>28</v>
      </c>
      <c r="D164" s="8">
        <v>3059</v>
      </c>
      <c r="E164" s="9">
        <v>27</v>
      </c>
    </row>
    <row r="165" spans="1:5" x14ac:dyDescent="0.3">
      <c r="A165" s="7" t="s">
        <v>6</v>
      </c>
      <c r="B165" s="7" t="s">
        <v>39</v>
      </c>
      <c r="C165" s="7" t="s">
        <v>29</v>
      </c>
      <c r="D165" s="8">
        <v>3052</v>
      </c>
      <c r="E165" s="9">
        <v>378</v>
      </c>
    </row>
    <row r="166" spans="1:5" x14ac:dyDescent="0.3">
      <c r="A166" s="7" t="s">
        <v>6</v>
      </c>
      <c r="B166" s="7" t="s">
        <v>39</v>
      </c>
      <c r="C166" s="7" t="s">
        <v>24</v>
      </c>
      <c r="D166" s="8">
        <v>2989</v>
      </c>
      <c r="E166" s="9">
        <v>3</v>
      </c>
    </row>
    <row r="167" spans="1:5" x14ac:dyDescent="0.3">
      <c r="A167" s="7" t="s">
        <v>9</v>
      </c>
      <c r="B167" s="7" t="s">
        <v>36</v>
      </c>
      <c r="C167" s="7" t="s">
        <v>32</v>
      </c>
      <c r="D167" s="8">
        <v>2954</v>
      </c>
      <c r="E167" s="9">
        <v>189</v>
      </c>
    </row>
    <row r="168" spans="1:5" x14ac:dyDescent="0.3">
      <c r="A168" s="7" t="s">
        <v>41</v>
      </c>
      <c r="B168" s="7" t="s">
        <v>37</v>
      </c>
      <c r="C168" s="7" t="s">
        <v>21</v>
      </c>
      <c r="D168" s="8">
        <v>2933</v>
      </c>
      <c r="E168" s="9">
        <v>9</v>
      </c>
    </row>
    <row r="169" spans="1:5" x14ac:dyDescent="0.3">
      <c r="A169" s="7" t="s">
        <v>9</v>
      </c>
      <c r="B169" s="7" t="s">
        <v>37</v>
      </c>
      <c r="C169" s="7" t="s">
        <v>28</v>
      </c>
      <c r="D169" s="8">
        <v>2919</v>
      </c>
      <c r="E169" s="9">
        <v>45</v>
      </c>
    </row>
    <row r="170" spans="1:5" x14ac:dyDescent="0.3">
      <c r="A170" s="7" t="s">
        <v>3</v>
      </c>
      <c r="B170" s="7" t="s">
        <v>34</v>
      </c>
      <c r="C170" s="7" t="s">
        <v>17</v>
      </c>
      <c r="D170" s="8">
        <v>2919</v>
      </c>
      <c r="E170" s="9">
        <v>93</v>
      </c>
    </row>
    <row r="171" spans="1:5" x14ac:dyDescent="0.3">
      <c r="A171" s="7" t="s">
        <v>5</v>
      </c>
      <c r="B171" s="7" t="s">
        <v>34</v>
      </c>
      <c r="C171" s="7" t="s">
        <v>29</v>
      </c>
      <c r="D171" s="8">
        <v>2891</v>
      </c>
      <c r="E171" s="9">
        <v>102</v>
      </c>
    </row>
    <row r="172" spans="1:5" x14ac:dyDescent="0.3">
      <c r="A172" s="7" t="s">
        <v>7</v>
      </c>
      <c r="B172" s="7" t="s">
        <v>36</v>
      </c>
      <c r="C172" s="7" t="s">
        <v>19</v>
      </c>
      <c r="D172" s="8">
        <v>2870</v>
      </c>
      <c r="E172" s="9">
        <v>300</v>
      </c>
    </row>
    <row r="173" spans="1:5" x14ac:dyDescent="0.3">
      <c r="A173" s="7" t="s">
        <v>2</v>
      </c>
      <c r="B173" s="7" t="s">
        <v>37</v>
      </c>
      <c r="C173" s="7" t="s">
        <v>15</v>
      </c>
      <c r="D173" s="8">
        <v>2863</v>
      </c>
      <c r="E173" s="9">
        <v>42</v>
      </c>
    </row>
    <row r="174" spans="1:5" x14ac:dyDescent="0.3">
      <c r="A174" s="7" t="s">
        <v>9</v>
      </c>
      <c r="B174" s="7" t="s">
        <v>37</v>
      </c>
      <c r="C174" s="7" t="s">
        <v>26</v>
      </c>
      <c r="D174" s="8">
        <v>2856</v>
      </c>
      <c r="E174" s="9">
        <v>246</v>
      </c>
    </row>
    <row r="175" spans="1:5" x14ac:dyDescent="0.3">
      <c r="A175" s="7" t="s">
        <v>7</v>
      </c>
      <c r="B175" s="7" t="s">
        <v>35</v>
      </c>
      <c r="C175" s="7" t="s">
        <v>24</v>
      </c>
      <c r="D175" s="8">
        <v>2793</v>
      </c>
      <c r="E175" s="9">
        <v>114</v>
      </c>
    </row>
    <row r="176" spans="1:5" x14ac:dyDescent="0.3">
      <c r="A176" s="7" t="s">
        <v>40</v>
      </c>
      <c r="B176" s="7" t="s">
        <v>34</v>
      </c>
      <c r="C176" s="7" t="s">
        <v>23</v>
      </c>
      <c r="D176" s="8">
        <v>2779</v>
      </c>
      <c r="E176" s="9">
        <v>75</v>
      </c>
    </row>
    <row r="177" spans="1:5" x14ac:dyDescent="0.3">
      <c r="A177" s="7" t="s">
        <v>5</v>
      </c>
      <c r="B177" s="7" t="s">
        <v>35</v>
      </c>
      <c r="C177" s="7" t="s">
        <v>4</v>
      </c>
      <c r="D177" s="8">
        <v>2744</v>
      </c>
      <c r="E177" s="9">
        <v>9</v>
      </c>
    </row>
    <row r="178" spans="1:5" x14ac:dyDescent="0.3">
      <c r="A178" s="7" t="s">
        <v>9</v>
      </c>
      <c r="B178" s="7" t="s">
        <v>37</v>
      </c>
      <c r="C178" s="7" t="s">
        <v>23</v>
      </c>
      <c r="D178" s="8">
        <v>2737</v>
      </c>
      <c r="E178" s="9">
        <v>93</v>
      </c>
    </row>
    <row r="179" spans="1:5" x14ac:dyDescent="0.3">
      <c r="A179" s="7" t="s">
        <v>8</v>
      </c>
      <c r="B179" s="7" t="s">
        <v>35</v>
      </c>
      <c r="C179" s="7" t="s">
        <v>20</v>
      </c>
      <c r="D179" s="8">
        <v>2702</v>
      </c>
      <c r="E179" s="9">
        <v>363</v>
      </c>
    </row>
    <row r="180" spans="1:5" x14ac:dyDescent="0.3">
      <c r="A180" s="7" t="s">
        <v>6</v>
      </c>
      <c r="B180" s="7" t="s">
        <v>38</v>
      </c>
      <c r="C180" s="7" t="s">
        <v>31</v>
      </c>
      <c r="D180" s="8">
        <v>2681</v>
      </c>
      <c r="E180" s="9">
        <v>54</v>
      </c>
    </row>
    <row r="181" spans="1:5" x14ac:dyDescent="0.3">
      <c r="A181" s="7" t="s">
        <v>9</v>
      </c>
      <c r="B181" s="7" t="s">
        <v>38</v>
      </c>
      <c r="C181" s="7" t="s">
        <v>16</v>
      </c>
      <c r="D181" s="8">
        <v>2646</v>
      </c>
      <c r="E181" s="9">
        <v>120</v>
      </c>
    </row>
    <row r="182" spans="1:5" x14ac:dyDescent="0.3">
      <c r="A182" s="7" t="s">
        <v>7</v>
      </c>
      <c r="B182" s="7" t="s">
        <v>36</v>
      </c>
      <c r="C182" s="7" t="s">
        <v>18</v>
      </c>
      <c r="D182" s="8">
        <v>2646</v>
      </c>
      <c r="E182" s="9">
        <v>177</v>
      </c>
    </row>
    <row r="183" spans="1:5" x14ac:dyDescent="0.3">
      <c r="A183" s="7" t="s">
        <v>9</v>
      </c>
      <c r="B183" s="7" t="s">
        <v>39</v>
      </c>
      <c r="C183" s="7" t="s">
        <v>18</v>
      </c>
      <c r="D183" s="8">
        <v>2639</v>
      </c>
      <c r="E183" s="9">
        <v>204</v>
      </c>
    </row>
    <row r="184" spans="1:5" x14ac:dyDescent="0.3">
      <c r="A184" s="7" t="s">
        <v>3</v>
      </c>
      <c r="B184" s="7" t="s">
        <v>34</v>
      </c>
      <c r="C184" s="7" t="s">
        <v>20</v>
      </c>
      <c r="D184" s="8">
        <v>2583</v>
      </c>
      <c r="E184" s="9">
        <v>18</v>
      </c>
    </row>
    <row r="185" spans="1:5" x14ac:dyDescent="0.3">
      <c r="A185" s="7" t="s">
        <v>10</v>
      </c>
      <c r="B185" s="7" t="s">
        <v>35</v>
      </c>
      <c r="C185" s="7" t="s">
        <v>15</v>
      </c>
      <c r="D185" s="8">
        <v>2562</v>
      </c>
      <c r="E185" s="9">
        <v>6</v>
      </c>
    </row>
    <row r="186" spans="1:5" x14ac:dyDescent="0.3">
      <c r="A186" s="7" t="s">
        <v>40</v>
      </c>
      <c r="B186" s="7" t="s">
        <v>38</v>
      </c>
      <c r="C186" s="7" t="s">
        <v>25</v>
      </c>
      <c r="D186" s="8">
        <v>2541</v>
      </c>
      <c r="E186" s="9">
        <v>90</v>
      </c>
    </row>
    <row r="187" spans="1:5" x14ac:dyDescent="0.3">
      <c r="A187" s="7" t="s">
        <v>40</v>
      </c>
      <c r="B187" s="7" t="s">
        <v>38</v>
      </c>
      <c r="C187" s="7" t="s">
        <v>29</v>
      </c>
      <c r="D187" s="8">
        <v>2541</v>
      </c>
      <c r="E187" s="9">
        <v>45</v>
      </c>
    </row>
    <row r="188" spans="1:5" x14ac:dyDescent="0.3">
      <c r="A188" s="7" t="s">
        <v>7</v>
      </c>
      <c r="B188" s="7" t="s">
        <v>35</v>
      </c>
      <c r="C188" s="7" t="s">
        <v>27</v>
      </c>
      <c r="D188" s="8">
        <v>2478</v>
      </c>
      <c r="E188" s="9">
        <v>21</v>
      </c>
    </row>
    <row r="189" spans="1:5" x14ac:dyDescent="0.3">
      <c r="A189" s="7" t="s">
        <v>10</v>
      </c>
      <c r="B189" s="7" t="s">
        <v>36</v>
      </c>
      <c r="C189" s="7" t="s">
        <v>29</v>
      </c>
      <c r="D189" s="8">
        <v>2471</v>
      </c>
      <c r="E189" s="9">
        <v>342</v>
      </c>
    </row>
    <row r="190" spans="1:5" x14ac:dyDescent="0.3">
      <c r="A190" s="7" t="s">
        <v>3</v>
      </c>
      <c r="B190" s="7" t="s">
        <v>35</v>
      </c>
      <c r="C190" s="7" t="s">
        <v>25</v>
      </c>
      <c r="D190" s="8">
        <v>2464</v>
      </c>
      <c r="E190" s="9">
        <v>234</v>
      </c>
    </row>
    <row r="191" spans="1:5" x14ac:dyDescent="0.3">
      <c r="A191" s="7" t="s">
        <v>9</v>
      </c>
      <c r="B191" s="7" t="s">
        <v>38</v>
      </c>
      <c r="C191" s="7" t="s">
        <v>26</v>
      </c>
      <c r="D191" s="8">
        <v>2436</v>
      </c>
      <c r="E191" s="9">
        <v>99</v>
      </c>
    </row>
    <row r="192" spans="1:5" x14ac:dyDescent="0.3">
      <c r="A192" s="7" t="s">
        <v>9</v>
      </c>
      <c r="B192" s="7" t="s">
        <v>35</v>
      </c>
      <c r="C192" s="7" t="s">
        <v>27</v>
      </c>
      <c r="D192" s="8">
        <v>2429</v>
      </c>
      <c r="E192" s="9">
        <v>144</v>
      </c>
    </row>
    <row r="193" spans="1:5" x14ac:dyDescent="0.3">
      <c r="A193" s="7" t="s">
        <v>3</v>
      </c>
      <c r="B193" s="7" t="s">
        <v>35</v>
      </c>
      <c r="C193" s="7" t="s">
        <v>14</v>
      </c>
      <c r="D193" s="8">
        <v>2415</v>
      </c>
      <c r="E193" s="9">
        <v>255</v>
      </c>
    </row>
    <row r="194" spans="1:5" x14ac:dyDescent="0.3">
      <c r="A194" s="7" t="s">
        <v>5</v>
      </c>
      <c r="B194" s="7" t="s">
        <v>35</v>
      </c>
      <c r="C194" s="7" t="s">
        <v>18</v>
      </c>
      <c r="D194" s="8">
        <v>2415</v>
      </c>
      <c r="E194" s="9">
        <v>15</v>
      </c>
    </row>
    <row r="195" spans="1:5" x14ac:dyDescent="0.3">
      <c r="A195" s="7" t="s">
        <v>9</v>
      </c>
      <c r="B195" s="7" t="s">
        <v>38</v>
      </c>
      <c r="C195" s="7" t="s">
        <v>17</v>
      </c>
      <c r="D195" s="8">
        <v>2408</v>
      </c>
      <c r="E195" s="9">
        <v>9</v>
      </c>
    </row>
    <row r="196" spans="1:5" x14ac:dyDescent="0.3">
      <c r="A196" s="7" t="s">
        <v>41</v>
      </c>
      <c r="B196" s="7" t="s">
        <v>37</v>
      </c>
      <c r="C196" s="7" t="s">
        <v>26</v>
      </c>
      <c r="D196" s="8">
        <v>2324</v>
      </c>
      <c r="E196" s="9">
        <v>177</v>
      </c>
    </row>
    <row r="197" spans="1:5" x14ac:dyDescent="0.3">
      <c r="A197" s="7" t="s">
        <v>10</v>
      </c>
      <c r="B197" s="7" t="s">
        <v>36</v>
      </c>
      <c r="C197" s="7" t="s">
        <v>23</v>
      </c>
      <c r="D197" s="8">
        <v>2317</v>
      </c>
      <c r="E197" s="9">
        <v>261</v>
      </c>
    </row>
    <row r="198" spans="1:5" x14ac:dyDescent="0.3">
      <c r="A198" s="7" t="s">
        <v>6</v>
      </c>
      <c r="B198" s="7" t="s">
        <v>38</v>
      </c>
      <c r="C198" s="7" t="s">
        <v>13</v>
      </c>
      <c r="D198" s="8">
        <v>2317</v>
      </c>
      <c r="E198" s="9">
        <v>123</v>
      </c>
    </row>
    <row r="199" spans="1:5" x14ac:dyDescent="0.3">
      <c r="A199" s="7" t="s">
        <v>40</v>
      </c>
      <c r="B199" s="7" t="s">
        <v>34</v>
      </c>
      <c r="C199" s="7" t="s">
        <v>27</v>
      </c>
      <c r="D199" s="8">
        <v>2289</v>
      </c>
      <c r="E199" s="9">
        <v>135</v>
      </c>
    </row>
    <row r="200" spans="1:5" x14ac:dyDescent="0.3">
      <c r="A200" s="7" t="s">
        <v>40</v>
      </c>
      <c r="B200" s="7" t="s">
        <v>35</v>
      </c>
      <c r="C200" s="7" t="s">
        <v>30</v>
      </c>
      <c r="D200" s="8">
        <v>2275</v>
      </c>
      <c r="E200" s="9">
        <v>447</v>
      </c>
    </row>
    <row r="201" spans="1:5" x14ac:dyDescent="0.3">
      <c r="A201" s="7" t="s">
        <v>8</v>
      </c>
      <c r="B201" s="7" t="s">
        <v>38</v>
      </c>
      <c r="C201" s="7" t="s">
        <v>27</v>
      </c>
      <c r="D201" s="8">
        <v>2268</v>
      </c>
      <c r="E201" s="9">
        <v>63</v>
      </c>
    </row>
    <row r="202" spans="1:5" x14ac:dyDescent="0.3">
      <c r="A202" s="7" t="s">
        <v>7</v>
      </c>
      <c r="B202" s="7" t="s">
        <v>34</v>
      </c>
      <c r="C202" s="7" t="s">
        <v>33</v>
      </c>
      <c r="D202" s="8">
        <v>2226</v>
      </c>
      <c r="E202" s="9">
        <v>48</v>
      </c>
    </row>
    <row r="203" spans="1:5" x14ac:dyDescent="0.3">
      <c r="A203" s="7" t="s">
        <v>6</v>
      </c>
      <c r="B203" s="7" t="s">
        <v>34</v>
      </c>
      <c r="C203" s="7" t="s">
        <v>16</v>
      </c>
      <c r="D203" s="8">
        <v>2219</v>
      </c>
      <c r="E203" s="9">
        <v>75</v>
      </c>
    </row>
    <row r="204" spans="1:5" x14ac:dyDescent="0.3">
      <c r="A204" s="7" t="s">
        <v>3</v>
      </c>
      <c r="B204" s="7" t="s">
        <v>34</v>
      </c>
      <c r="C204" s="7" t="s">
        <v>23</v>
      </c>
      <c r="D204" s="8">
        <v>2212</v>
      </c>
      <c r="E204" s="9">
        <v>117</v>
      </c>
    </row>
    <row r="205" spans="1:5" x14ac:dyDescent="0.3">
      <c r="A205" s="7" t="s">
        <v>10</v>
      </c>
      <c r="B205" s="7" t="s">
        <v>38</v>
      </c>
      <c r="C205" s="7" t="s">
        <v>22</v>
      </c>
      <c r="D205" s="8">
        <v>2205</v>
      </c>
      <c r="E205" s="9">
        <v>141</v>
      </c>
    </row>
    <row r="206" spans="1:5" x14ac:dyDescent="0.3">
      <c r="A206" s="7" t="s">
        <v>7</v>
      </c>
      <c r="B206" s="7" t="s">
        <v>34</v>
      </c>
      <c r="C206" s="7" t="s">
        <v>20</v>
      </c>
      <c r="D206" s="8">
        <v>2205</v>
      </c>
      <c r="E206" s="9">
        <v>138</v>
      </c>
    </row>
    <row r="207" spans="1:5" x14ac:dyDescent="0.3">
      <c r="A207" s="7" t="s">
        <v>7</v>
      </c>
      <c r="B207" s="7" t="s">
        <v>36</v>
      </c>
      <c r="C207" s="7" t="s">
        <v>31</v>
      </c>
      <c r="D207" s="8">
        <v>2149</v>
      </c>
      <c r="E207" s="9">
        <v>117</v>
      </c>
    </row>
    <row r="208" spans="1:5" x14ac:dyDescent="0.3">
      <c r="A208" s="7" t="s">
        <v>9</v>
      </c>
      <c r="B208" s="7" t="s">
        <v>36</v>
      </c>
      <c r="C208" s="7" t="s">
        <v>25</v>
      </c>
      <c r="D208" s="8">
        <v>2142</v>
      </c>
      <c r="E208" s="9">
        <v>114</v>
      </c>
    </row>
    <row r="209" spans="1:5" x14ac:dyDescent="0.3">
      <c r="A209" s="7" t="s">
        <v>7</v>
      </c>
      <c r="B209" s="7" t="s">
        <v>35</v>
      </c>
      <c r="C209" s="7" t="s">
        <v>16</v>
      </c>
      <c r="D209" s="8">
        <v>2135</v>
      </c>
      <c r="E209" s="9">
        <v>27</v>
      </c>
    </row>
    <row r="210" spans="1:5" x14ac:dyDescent="0.3">
      <c r="A210" s="7" t="s">
        <v>3</v>
      </c>
      <c r="B210" s="7" t="s">
        <v>35</v>
      </c>
      <c r="C210" s="7" t="s">
        <v>29</v>
      </c>
      <c r="D210" s="8">
        <v>2114</v>
      </c>
      <c r="E210" s="9">
        <v>66</v>
      </c>
    </row>
    <row r="211" spans="1:5" x14ac:dyDescent="0.3">
      <c r="A211" s="7" t="s">
        <v>41</v>
      </c>
      <c r="B211" s="7" t="s">
        <v>35</v>
      </c>
      <c r="C211" s="7" t="s">
        <v>15</v>
      </c>
      <c r="D211" s="8">
        <v>2114</v>
      </c>
      <c r="E211" s="9">
        <v>186</v>
      </c>
    </row>
    <row r="212" spans="1:5" x14ac:dyDescent="0.3">
      <c r="A212" s="7" t="s">
        <v>6</v>
      </c>
      <c r="B212" s="7" t="s">
        <v>39</v>
      </c>
      <c r="C212" s="7" t="s">
        <v>25</v>
      </c>
      <c r="D212" s="8">
        <v>2100</v>
      </c>
      <c r="E212" s="9">
        <v>414</v>
      </c>
    </row>
    <row r="213" spans="1:5" x14ac:dyDescent="0.3">
      <c r="A213" s="7" t="s">
        <v>8</v>
      </c>
      <c r="B213" s="7" t="s">
        <v>35</v>
      </c>
      <c r="C213" s="7" t="s">
        <v>29</v>
      </c>
      <c r="D213" s="8">
        <v>2023</v>
      </c>
      <c r="E213" s="9">
        <v>168</v>
      </c>
    </row>
    <row r="214" spans="1:5" x14ac:dyDescent="0.3">
      <c r="A214" s="7" t="s">
        <v>3</v>
      </c>
      <c r="B214" s="7" t="s">
        <v>35</v>
      </c>
      <c r="C214" s="7" t="s">
        <v>23</v>
      </c>
      <c r="D214" s="8">
        <v>2023</v>
      </c>
      <c r="E214" s="9">
        <v>78</v>
      </c>
    </row>
    <row r="215" spans="1:5" x14ac:dyDescent="0.3">
      <c r="A215" s="7" t="s">
        <v>2</v>
      </c>
      <c r="B215" s="7" t="s">
        <v>39</v>
      </c>
      <c r="C215" s="7" t="s">
        <v>16</v>
      </c>
      <c r="D215" s="8">
        <v>2016</v>
      </c>
      <c r="E215" s="9">
        <v>117</v>
      </c>
    </row>
    <row r="216" spans="1:5" x14ac:dyDescent="0.3">
      <c r="A216" s="7" t="s">
        <v>8</v>
      </c>
      <c r="B216" s="7" t="s">
        <v>34</v>
      </c>
      <c r="C216" s="7" t="s">
        <v>16</v>
      </c>
      <c r="D216" s="8">
        <v>2009</v>
      </c>
      <c r="E216" s="9">
        <v>219</v>
      </c>
    </row>
    <row r="217" spans="1:5" x14ac:dyDescent="0.3">
      <c r="A217" s="7" t="s">
        <v>40</v>
      </c>
      <c r="B217" s="7" t="s">
        <v>38</v>
      </c>
      <c r="C217" s="7" t="s">
        <v>31</v>
      </c>
      <c r="D217" s="8">
        <v>1988</v>
      </c>
      <c r="E217" s="9">
        <v>39</v>
      </c>
    </row>
    <row r="218" spans="1:5" x14ac:dyDescent="0.3">
      <c r="A218" s="7" t="s">
        <v>10</v>
      </c>
      <c r="B218" s="7" t="s">
        <v>35</v>
      </c>
      <c r="C218" s="7" t="s">
        <v>20</v>
      </c>
      <c r="D218" s="8">
        <v>1974</v>
      </c>
      <c r="E218" s="9">
        <v>195</v>
      </c>
    </row>
    <row r="219" spans="1:5" x14ac:dyDescent="0.3">
      <c r="A219" s="7" t="s">
        <v>7</v>
      </c>
      <c r="B219" s="7" t="s">
        <v>34</v>
      </c>
      <c r="C219" s="7" t="s">
        <v>14</v>
      </c>
      <c r="D219" s="8">
        <v>1932</v>
      </c>
      <c r="E219" s="9">
        <v>369</v>
      </c>
    </row>
    <row r="220" spans="1:5" x14ac:dyDescent="0.3">
      <c r="A220" s="7" t="s">
        <v>41</v>
      </c>
      <c r="B220" s="7" t="s">
        <v>36</v>
      </c>
      <c r="C220" s="7" t="s">
        <v>19</v>
      </c>
      <c r="D220" s="8">
        <v>1925</v>
      </c>
      <c r="E220" s="9">
        <v>192</v>
      </c>
    </row>
    <row r="221" spans="1:5" x14ac:dyDescent="0.3">
      <c r="A221" s="7" t="s">
        <v>6</v>
      </c>
      <c r="B221" s="7" t="s">
        <v>37</v>
      </c>
      <c r="C221" s="7" t="s">
        <v>16</v>
      </c>
      <c r="D221" s="8">
        <v>1904</v>
      </c>
      <c r="E221" s="9">
        <v>405</v>
      </c>
    </row>
    <row r="222" spans="1:5" x14ac:dyDescent="0.3">
      <c r="A222" s="7" t="s">
        <v>8</v>
      </c>
      <c r="B222" s="7" t="s">
        <v>37</v>
      </c>
      <c r="C222" s="7" t="s">
        <v>22</v>
      </c>
      <c r="D222" s="8">
        <v>1890</v>
      </c>
      <c r="E222" s="9">
        <v>195</v>
      </c>
    </row>
    <row r="223" spans="1:5" x14ac:dyDescent="0.3">
      <c r="A223" s="7" t="s">
        <v>2</v>
      </c>
      <c r="B223" s="7" t="s">
        <v>39</v>
      </c>
      <c r="C223" s="7" t="s">
        <v>25</v>
      </c>
      <c r="D223" s="8">
        <v>1785</v>
      </c>
      <c r="E223" s="9">
        <v>462</v>
      </c>
    </row>
    <row r="224" spans="1:5" x14ac:dyDescent="0.3">
      <c r="A224" s="7" t="s">
        <v>7</v>
      </c>
      <c r="B224" s="7" t="s">
        <v>38</v>
      </c>
      <c r="C224" s="7" t="s">
        <v>18</v>
      </c>
      <c r="D224" s="8">
        <v>1778</v>
      </c>
      <c r="E224" s="9">
        <v>270</v>
      </c>
    </row>
    <row r="225" spans="1:5" x14ac:dyDescent="0.3">
      <c r="A225" s="7" t="s">
        <v>8</v>
      </c>
      <c r="B225" s="7" t="s">
        <v>37</v>
      </c>
      <c r="C225" s="7" t="s">
        <v>19</v>
      </c>
      <c r="D225" s="8">
        <v>1771</v>
      </c>
      <c r="E225" s="9">
        <v>204</v>
      </c>
    </row>
    <row r="226" spans="1:5" x14ac:dyDescent="0.3">
      <c r="A226" s="7" t="s">
        <v>8</v>
      </c>
      <c r="B226" s="7" t="s">
        <v>38</v>
      </c>
      <c r="C226" s="7" t="s">
        <v>23</v>
      </c>
      <c r="D226" s="8">
        <v>1701</v>
      </c>
      <c r="E226" s="9">
        <v>234</v>
      </c>
    </row>
    <row r="227" spans="1:5" x14ac:dyDescent="0.3">
      <c r="A227" s="7" t="s">
        <v>5</v>
      </c>
      <c r="B227" s="7" t="s">
        <v>34</v>
      </c>
      <c r="C227" s="7" t="s">
        <v>33</v>
      </c>
      <c r="D227" s="8">
        <v>1652</v>
      </c>
      <c r="E227" s="9">
        <v>93</v>
      </c>
    </row>
    <row r="228" spans="1:5" x14ac:dyDescent="0.3">
      <c r="A228" s="7" t="s">
        <v>3</v>
      </c>
      <c r="B228" s="7" t="s">
        <v>39</v>
      </c>
      <c r="C228" s="7" t="s">
        <v>28</v>
      </c>
      <c r="D228" s="8">
        <v>1652</v>
      </c>
      <c r="E228" s="9">
        <v>102</v>
      </c>
    </row>
    <row r="229" spans="1:5" x14ac:dyDescent="0.3">
      <c r="A229" s="7" t="s">
        <v>6</v>
      </c>
      <c r="B229" s="7" t="s">
        <v>39</v>
      </c>
      <c r="C229" s="7" t="s">
        <v>30</v>
      </c>
      <c r="D229" s="8">
        <v>1638</v>
      </c>
      <c r="E229" s="9">
        <v>63</v>
      </c>
    </row>
    <row r="230" spans="1:5" x14ac:dyDescent="0.3">
      <c r="A230" s="7" t="s">
        <v>40</v>
      </c>
      <c r="B230" s="7" t="s">
        <v>35</v>
      </c>
      <c r="C230" s="7" t="s">
        <v>24</v>
      </c>
      <c r="D230" s="8">
        <v>1638</v>
      </c>
      <c r="E230" s="9">
        <v>48</v>
      </c>
    </row>
    <row r="231" spans="1:5" x14ac:dyDescent="0.3">
      <c r="A231" s="7" t="s">
        <v>40</v>
      </c>
      <c r="B231" s="7" t="s">
        <v>37</v>
      </c>
      <c r="C231" s="7" t="s">
        <v>30</v>
      </c>
      <c r="D231" s="8">
        <v>1624</v>
      </c>
      <c r="E231" s="9">
        <v>114</v>
      </c>
    </row>
    <row r="232" spans="1:5" x14ac:dyDescent="0.3">
      <c r="A232" s="7" t="s">
        <v>40</v>
      </c>
      <c r="B232" s="7" t="s">
        <v>35</v>
      </c>
      <c r="C232" s="7" t="s">
        <v>29</v>
      </c>
      <c r="D232" s="8">
        <v>1617</v>
      </c>
      <c r="E232" s="9">
        <v>126</v>
      </c>
    </row>
    <row r="233" spans="1:5" x14ac:dyDescent="0.3">
      <c r="A233" s="7" t="s">
        <v>2</v>
      </c>
      <c r="B233" s="7" t="s">
        <v>35</v>
      </c>
      <c r="C233" s="7" t="s">
        <v>17</v>
      </c>
      <c r="D233" s="8">
        <v>1589</v>
      </c>
      <c r="E233" s="9">
        <v>303</v>
      </c>
    </row>
    <row r="234" spans="1:5" x14ac:dyDescent="0.3">
      <c r="A234" s="7" t="s">
        <v>7</v>
      </c>
      <c r="B234" s="7" t="s">
        <v>34</v>
      </c>
      <c r="C234" s="7" t="s">
        <v>25</v>
      </c>
      <c r="D234" s="8">
        <v>1568</v>
      </c>
      <c r="E234" s="9">
        <v>96</v>
      </c>
    </row>
    <row r="235" spans="1:5" x14ac:dyDescent="0.3">
      <c r="A235" s="7" t="s">
        <v>2</v>
      </c>
      <c r="B235" s="7" t="s">
        <v>39</v>
      </c>
      <c r="C235" s="7" t="s">
        <v>22</v>
      </c>
      <c r="D235" s="8">
        <v>1568</v>
      </c>
      <c r="E235" s="9">
        <v>141</v>
      </c>
    </row>
    <row r="236" spans="1:5" x14ac:dyDescent="0.3">
      <c r="A236" s="7" t="s">
        <v>8</v>
      </c>
      <c r="B236" s="7" t="s">
        <v>39</v>
      </c>
      <c r="C236" s="7" t="s">
        <v>26</v>
      </c>
      <c r="D236" s="8">
        <v>1561</v>
      </c>
      <c r="E236" s="9">
        <v>27</v>
      </c>
    </row>
    <row r="237" spans="1:5" x14ac:dyDescent="0.3">
      <c r="A237" s="7" t="s">
        <v>41</v>
      </c>
      <c r="B237" s="7" t="s">
        <v>37</v>
      </c>
      <c r="C237" s="7" t="s">
        <v>30</v>
      </c>
      <c r="D237" s="8">
        <v>1526</v>
      </c>
      <c r="E237" s="9">
        <v>240</v>
      </c>
    </row>
    <row r="238" spans="1:5" x14ac:dyDescent="0.3">
      <c r="A238" s="7" t="s">
        <v>5</v>
      </c>
      <c r="B238" s="7" t="s">
        <v>36</v>
      </c>
      <c r="C238" s="7" t="s">
        <v>30</v>
      </c>
      <c r="D238" s="8">
        <v>1526</v>
      </c>
      <c r="E238" s="9">
        <v>105</v>
      </c>
    </row>
    <row r="239" spans="1:5" x14ac:dyDescent="0.3">
      <c r="A239" s="7" t="s">
        <v>6</v>
      </c>
      <c r="B239" s="7" t="s">
        <v>37</v>
      </c>
      <c r="C239" s="7" t="s">
        <v>18</v>
      </c>
      <c r="D239" s="8">
        <v>1505</v>
      </c>
      <c r="E239" s="9">
        <v>102</v>
      </c>
    </row>
    <row r="240" spans="1:5" x14ac:dyDescent="0.3">
      <c r="A240" s="7" t="s">
        <v>41</v>
      </c>
      <c r="B240" s="7" t="s">
        <v>34</v>
      </c>
      <c r="C240" s="7" t="s">
        <v>17</v>
      </c>
      <c r="D240" s="8">
        <v>1463</v>
      </c>
      <c r="E240" s="9">
        <v>39</v>
      </c>
    </row>
    <row r="241" spans="1:5" x14ac:dyDescent="0.3">
      <c r="A241" s="7" t="s">
        <v>6</v>
      </c>
      <c r="B241" s="7" t="s">
        <v>34</v>
      </c>
      <c r="C241" s="7" t="s">
        <v>15</v>
      </c>
      <c r="D241" s="8">
        <v>1442</v>
      </c>
      <c r="E241" s="9">
        <v>15</v>
      </c>
    </row>
    <row r="242" spans="1:5" x14ac:dyDescent="0.3">
      <c r="A242" s="7" t="s">
        <v>10</v>
      </c>
      <c r="B242" s="7" t="s">
        <v>34</v>
      </c>
      <c r="C242" s="7" t="s">
        <v>25</v>
      </c>
      <c r="D242" s="8">
        <v>1428</v>
      </c>
      <c r="E242" s="9">
        <v>93</v>
      </c>
    </row>
    <row r="243" spans="1:5" x14ac:dyDescent="0.3">
      <c r="A243" s="7" t="s">
        <v>10</v>
      </c>
      <c r="B243" s="7" t="s">
        <v>36</v>
      </c>
      <c r="C243" s="7" t="s">
        <v>27</v>
      </c>
      <c r="D243" s="8">
        <v>1407</v>
      </c>
      <c r="E243" s="9">
        <v>72</v>
      </c>
    </row>
    <row r="244" spans="1:5" x14ac:dyDescent="0.3">
      <c r="A244" s="7" t="s">
        <v>6</v>
      </c>
      <c r="B244" s="7" t="s">
        <v>36</v>
      </c>
      <c r="C244" s="7" t="s">
        <v>29</v>
      </c>
      <c r="D244" s="8">
        <v>1400</v>
      </c>
      <c r="E244" s="9">
        <v>135</v>
      </c>
    </row>
    <row r="245" spans="1:5" x14ac:dyDescent="0.3">
      <c r="A245" s="7" t="s">
        <v>6</v>
      </c>
      <c r="B245" s="7" t="s">
        <v>35</v>
      </c>
      <c r="C245" s="7" t="s">
        <v>4</v>
      </c>
      <c r="D245" s="8">
        <v>1302</v>
      </c>
      <c r="E245" s="9">
        <v>402</v>
      </c>
    </row>
    <row r="246" spans="1:5" x14ac:dyDescent="0.3">
      <c r="A246" s="7" t="s">
        <v>7</v>
      </c>
      <c r="B246" s="7" t="s">
        <v>38</v>
      </c>
      <c r="C246" s="7" t="s">
        <v>14</v>
      </c>
      <c r="D246" s="8">
        <v>1281</v>
      </c>
      <c r="E246" s="9">
        <v>75</v>
      </c>
    </row>
    <row r="247" spans="1:5" x14ac:dyDescent="0.3">
      <c r="A247" s="7" t="s">
        <v>3</v>
      </c>
      <c r="B247" s="7" t="s">
        <v>36</v>
      </c>
      <c r="C247" s="7" t="s">
        <v>19</v>
      </c>
      <c r="D247" s="8">
        <v>1281</v>
      </c>
      <c r="E247" s="9">
        <v>18</v>
      </c>
    </row>
    <row r="248" spans="1:5" x14ac:dyDescent="0.3">
      <c r="A248" s="7" t="s">
        <v>41</v>
      </c>
      <c r="B248" s="7" t="s">
        <v>34</v>
      </c>
      <c r="C248" s="7" t="s">
        <v>16</v>
      </c>
      <c r="D248" s="8">
        <v>1274</v>
      </c>
      <c r="E248" s="9">
        <v>225</v>
      </c>
    </row>
    <row r="249" spans="1:5" x14ac:dyDescent="0.3">
      <c r="A249" s="7" t="s">
        <v>6</v>
      </c>
      <c r="B249" s="7" t="s">
        <v>38</v>
      </c>
      <c r="C249" s="7" t="s">
        <v>27</v>
      </c>
      <c r="D249" s="8">
        <v>1134</v>
      </c>
      <c r="E249" s="9">
        <v>282</v>
      </c>
    </row>
    <row r="250" spans="1:5" x14ac:dyDescent="0.3">
      <c r="A250" s="7" t="s">
        <v>9</v>
      </c>
      <c r="B250" s="7" t="s">
        <v>37</v>
      </c>
      <c r="C250" s="7" t="s">
        <v>29</v>
      </c>
      <c r="D250" s="8">
        <v>1085</v>
      </c>
      <c r="E250" s="9">
        <v>273</v>
      </c>
    </row>
    <row r="251" spans="1:5" x14ac:dyDescent="0.3">
      <c r="A251" s="7" t="s">
        <v>6</v>
      </c>
      <c r="B251" s="7" t="s">
        <v>35</v>
      </c>
      <c r="C251" s="7" t="s">
        <v>20</v>
      </c>
      <c r="D251" s="8">
        <v>1071</v>
      </c>
      <c r="E251" s="9">
        <v>270</v>
      </c>
    </row>
    <row r="252" spans="1:5" x14ac:dyDescent="0.3">
      <c r="A252" s="7" t="s">
        <v>2</v>
      </c>
      <c r="B252" s="7" t="s">
        <v>37</v>
      </c>
      <c r="C252" s="7" t="s">
        <v>14</v>
      </c>
      <c r="D252" s="8">
        <v>1057</v>
      </c>
      <c r="E252" s="9">
        <v>54</v>
      </c>
    </row>
    <row r="253" spans="1:5" x14ac:dyDescent="0.3">
      <c r="A253" s="7" t="s">
        <v>3</v>
      </c>
      <c r="B253" s="7" t="s">
        <v>36</v>
      </c>
      <c r="C253" s="7" t="s">
        <v>28</v>
      </c>
      <c r="D253" s="8">
        <v>973</v>
      </c>
      <c r="E253" s="9">
        <v>162</v>
      </c>
    </row>
    <row r="254" spans="1:5" x14ac:dyDescent="0.3">
      <c r="A254" s="7" t="s">
        <v>7</v>
      </c>
      <c r="B254" s="7" t="s">
        <v>39</v>
      </c>
      <c r="C254" s="7" t="s">
        <v>27</v>
      </c>
      <c r="D254" s="8">
        <v>966</v>
      </c>
      <c r="E254" s="9">
        <v>198</v>
      </c>
    </row>
    <row r="255" spans="1:5" x14ac:dyDescent="0.3">
      <c r="A255" s="7" t="s">
        <v>9</v>
      </c>
      <c r="B255" s="7" t="s">
        <v>35</v>
      </c>
      <c r="C255" s="7" t="s">
        <v>4</v>
      </c>
      <c r="D255" s="8">
        <v>959</v>
      </c>
      <c r="E255" s="9">
        <v>147</v>
      </c>
    </row>
    <row r="256" spans="1:5" x14ac:dyDescent="0.3">
      <c r="A256" s="7" t="s">
        <v>6</v>
      </c>
      <c r="B256" s="7" t="s">
        <v>38</v>
      </c>
      <c r="C256" s="7" t="s">
        <v>33</v>
      </c>
      <c r="D256" s="8">
        <v>959</v>
      </c>
      <c r="E256" s="9">
        <v>135</v>
      </c>
    </row>
    <row r="257" spans="1:5" x14ac:dyDescent="0.3">
      <c r="A257" s="7" t="s">
        <v>10</v>
      </c>
      <c r="B257" s="7" t="s">
        <v>36</v>
      </c>
      <c r="C257" s="7" t="s">
        <v>13</v>
      </c>
      <c r="D257" s="8">
        <v>945</v>
      </c>
      <c r="E257" s="9">
        <v>75</v>
      </c>
    </row>
    <row r="258" spans="1:5" x14ac:dyDescent="0.3">
      <c r="A258" s="7" t="s">
        <v>6</v>
      </c>
      <c r="B258" s="7" t="s">
        <v>38</v>
      </c>
      <c r="C258" s="7" t="s">
        <v>16</v>
      </c>
      <c r="D258" s="8">
        <v>938</v>
      </c>
      <c r="E258" s="9">
        <v>6</v>
      </c>
    </row>
    <row r="259" spans="1:5" x14ac:dyDescent="0.3">
      <c r="A259" s="7" t="s">
        <v>9</v>
      </c>
      <c r="B259" s="7" t="s">
        <v>34</v>
      </c>
      <c r="C259" s="7" t="s">
        <v>16</v>
      </c>
      <c r="D259" s="8">
        <v>938</v>
      </c>
      <c r="E259" s="9">
        <v>189</v>
      </c>
    </row>
    <row r="260" spans="1:5" x14ac:dyDescent="0.3">
      <c r="A260" s="7" t="s">
        <v>3</v>
      </c>
      <c r="B260" s="7" t="s">
        <v>37</v>
      </c>
      <c r="C260" s="7" t="s">
        <v>4</v>
      </c>
      <c r="D260" s="8">
        <v>938</v>
      </c>
      <c r="E260" s="9">
        <v>366</v>
      </c>
    </row>
    <row r="261" spans="1:5" x14ac:dyDescent="0.3">
      <c r="A261" s="7" t="s">
        <v>5</v>
      </c>
      <c r="B261" s="7" t="s">
        <v>34</v>
      </c>
      <c r="C261" s="7" t="s">
        <v>19</v>
      </c>
      <c r="D261" s="8">
        <v>861</v>
      </c>
      <c r="E261" s="9">
        <v>195</v>
      </c>
    </row>
    <row r="262" spans="1:5" x14ac:dyDescent="0.3">
      <c r="A262" s="7" t="s">
        <v>41</v>
      </c>
      <c r="B262" s="7" t="s">
        <v>36</v>
      </c>
      <c r="C262" s="7" t="s">
        <v>28</v>
      </c>
      <c r="D262" s="8">
        <v>854</v>
      </c>
      <c r="E262" s="9">
        <v>309</v>
      </c>
    </row>
    <row r="263" spans="1:5" x14ac:dyDescent="0.3">
      <c r="A263" s="7" t="s">
        <v>41</v>
      </c>
      <c r="B263" s="7" t="s">
        <v>35</v>
      </c>
      <c r="C263" s="7" t="s">
        <v>27</v>
      </c>
      <c r="D263" s="8">
        <v>847</v>
      </c>
      <c r="E263" s="9">
        <v>129</v>
      </c>
    </row>
    <row r="264" spans="1:5" x14ac:dyDescent="0.3">
      <c r="A264" s="7" t="s">
        <v>8</v>
      </c>
      <c r="B264" s="7" t="s">
        <v>38</v>
      </c>
      <c r="C264" s="7" t="s">
        <v>13</v>
      </c>
      <c r="D264" s="8">
        <v>819</v>
      </c>
      <c r="E264" s="9">
        <v>510</v>
      </c>
    </row>
    <row r="265" spans="1:5" x14ac:dyDescent="0.3">
      <c r="A265" s="7" t="s">
        <v>3</v>
      </c>
      <c r="B265" s="7" t="s">
        <v>35</v>
      </c>
      <c r="C265" s="7" t="s">
        <v>33</v>
      </c>
      <c r="D265" s="8">
        <v>819</v>
      </c>
      <c r="E265" s="9">
        <v>306</v>
      </c>
    </row>
    <row r="266" spans="1:5" x14ac:dyDescent="0.3">
      <c r="A266" s="7" t="s">
        <v>2</v>
      </c>
      <c r="B266" s="7" t="s">
        <v>36</v>
      </c>
      <c r="C266" s="7" t="s">
        <v>27</v>
      </c>
      <c r="D266" s="8">
        <v>798</v>
      </c>
      <c r="E266" s="9">
        <v>519</v>
      </c>
    </row>
    <row r="267" spans="1:5" x14ac:dyDescent="0.3">
      <c r="A267" s="7" t="s">
        <v>41</v>
      </c>
      <c r="B267" s="7" t="s">
        <v>37</v>
      </c>
      <c r="C267" s="7" t="s">
        <v>15</v>
      </c>
      <c r="D267" s="8">
        <v>714</v>
      </c>
      <c r="E267" s="9">
        <v>231</v>
      </c>
    </row>
    <row r="268" spans="1:5" x14ac:dyDescent="0.3">
      <c r="A268" s="7" t="s">
        <v>9</v>
      </c>
      <c r="B268" s="7" t="s">
        <v>34</v>
      </c>
      <c r="C268" s="7" t="s">
        <v>17</v>
      </c>
      <c r="D268" s="8">
        <v>707</v>
      </c>
      <c r="E268" s="9">
        <v>174</v>
      </c>
    </row>
    <row r="269" spans="1:5" x14ac:dyDescent="0.3">
      <c r="A269" s="7" t="s">
        <v>10</v>
      </c>
      <c r="B269" s="7" t="s">
        <v>34</v>
      </c>
      <c r="C269" s="7" t="s">
        <v>17</v>
      </c>
      <c r="D269" s="8">
        <v>700</v>
      </c>
      <c r="E269" s="9">
        <v>87</v>
      </c>
    </row>
    <row r="270" spans="1:5" x14ac:dyDescent="0.3">
      <c r="A270" s="7" t="s">
        <v>2</v>
      </c>
      <c r="B270" s="7" t="s">
        <v>39</v>
      </c>
      <c r="C270" s="7" t="s">
        <v>23</v>
      </c>
      <c r="D270" s="8">
        <v>630</v>
      </c>
      <c r="E270" s="9">
        <v>36</v>
      </c>
    </row>
    <row r="271" spans="1:5" x14ac:dyDescent="0.3">
      <c r="A271" s="7" t="s">
        <v>40</v>
      </c>
      <c r="B271" s="7" t="s">
        <v>38</v>
      </c>
      <c r="C271" s="7" t="s">
        <v>24</v>
      </c>
      <c r="D271" s="8">
        <v>623</v>
      </c>
      <c r="E271" s="9">
        <v>51</v>
      </c>
    </row>
    <row r="272" spans="1:5" x14ac:dyDescent="0.3">
      <c r="A272" s="7" t="s">
        <v>40</v>
      </c>
      <c r="B272" s="7" t="s">
        <v>38</v>
      </c>
      <c r="C272" s="7" t="s">
        <v>26</v>
      </c>
      <c r="D272" s="8">
        <v>609</v>
      </c>
      <c r="E272" s="9">
        <v>87</v>
      </c>
    </row>
    <row r="273" spans="1:5" x14ac:dyDescent="0.3">
      <c r="A273" s="7" t="s">
        <v>41</v>
      </c>
      <c r="B273" s="7" t="s">
        <v>35</v>
      </c>
      <c r="C273" s="7" t="s">
        <v>19</v>
      </c>
      <c r="D273" s="8">
        <v>609</v>
      </c>
      <c r="E273" s="9">
        <v>99</v>
      </c>
    </row>
    <row r="274" spans="1:5" x14ac:dyDescent="0.3">
      <c r="A274" s="7" t="s">
        <v>10</v>
      </c>
      <c r="B274" s="7" t="s">
        <v>35</v>
      </c>
      <c r="C274" s="7" t="s">
        <v>21</v>
      </c>
      <c r="D274" s="8">
        <v>567</v>
      </c>
      <c r="E274" s="9">
        <v>228</v>
      </c>
    </row>
    <row r="275" spans="1:5" x14ac:dyDescent="0.3">
      <c r="A275" s="7" t="s">
        <v>6</v>
      </c>
      <c r="B275" s="7" t="s">
        <v>37</v>
      </c>
      <c r="C275" s="7" t="s">
        <v>30</v>
      </c>
      <c r="D275" s="8">
        <v>560</v>
      </c>
      <c r="E275" s="9">
        <v>81</v>
      </c>
    </row>
    <row r="276" spans="1:5" x14ac:dyDescent="0.3">
      <c r="A276" s="7" t="s">
        <v>2</v>
      </c>
      <c r="B276" s="7" t="s">
        <v>35</v>
      </c>
      <c r="C276" s="7" t="s">
        <v>19</v>
      </c>
      <c r="D276" s="8">
        <v>553</v>
      </c>
      <c r="E276" s="9">
        <v>15</v>
      </c>
    </row>
    <row r="277" spans="1:5" x14ac:dyDescent="0.3">
      <c r="A277" s="7" t="s">
        <v>6</v>
      </c>
      <c r="B277" s="7" t="s">
        <v>34</v>
      </c>
      <c r="C277" s="7" t="s">
        <v>4</v>
      </c>
      <c r="D277" s="8">
        <v>525</v>
      </c>
      <c r="E277" s="9">
        <v>48</v>
      </c>
    </row>
    <row r="278" spans="1:5" x14ac:dyDescent="0.3">
      <c r="A278" s="7" t="s">
        <v>5</v>
      </c>
      <c r="B278" s="7" t="s">
        <v>37</v>
      </c>
      <c r="C278" s="7" t="s">
        <v>22</v>
      </c>
      <c r="D278" s="8">
        <v>518</v>
      </c>
      <c r="E278" s="9">
        <v>75</v>
      </c>
    </row>
    <row r="279" spans="1:5" x14ac:dyDescent="0.3">
      <c r="A279" s="7" t="s">
        <v>6</v>
      </c>
      <c r="B279" s="7" t="s">
        <v>36</v>
      </c>
      <c r="C279" s="7" t="s">
        <v>21</v>
      </c>
      <c r="D279" s="8">
        <v>497</v>
      </c>
      <c r="E279" s="9">
        <v>63</v>
      </c>
    </row>
    <row r="280" spans="1:5" x14ac:dyDescent="0.3">
      <c r="A280" s="7" t="s">
        <v>5</v>
      </c>
      <c r="B280" s="7" t="s">
        <v>35</v>
      </c>
      <c r="C280" s="7" t="s">
        <v>22</v>
      </c>
      <c r="D280" s="8">
        <v>490</v>
      </c>
      <c r="E280" s="9">
        <v>84</v>
      </c>
    </row>
    <row r="281" spans="1:5" x14ac:dyDescent="0.3">
      <c r="A281" s="7" t="s">
        <v>6</v>
      </c>
      <c r="B281" s="7" t="s">
        <v>38</v>
      </c>
      <c r="C281" s="7" t="s">
        <v>25</v>
      </c>
      <c r="D281" s="8">
        <v>469</v>
      </c>
      <c r="E281" s="9">
        <v>75</v>
      </c>
    </row>
    <row r="282" spans="1:5" x14ac:dyDescent="0.3">
      <c r="A282" s="7" t="s">
        <v>8</v>
      </c>
      <c r="B282" s="7" t="s">
        <v>37</v>
      </c>
      <c r="C282" s="7" t="s">
        <v>21</v>
      </c>
      <c r="D282" s="8">
        <v>434</v>
      </c>
      <c r="E282" s="9">
        <v>87</v>
      </c>
    </row>
    <row r="283" spans="1:5" x14ac:dyDescent="0.3">
      <c r="A283" s="7" t="s">
        <v>5</v>
      </c>
      <c r="B283" s="7" t="s">
        <v>39</v>
      </c>
      <c r="C283" s="7" t="s">
        <v>18</v>
      </c>
      <c r="D283" s="8">
        <v>385</v>
      </c>
      <c r="E283" s="9">
        <v>249</v>
      </c>
    </row>
    <row r="284" spans="1:5" x14ac:dyDescent="0.3">
      <c r="A284" s="7" t="s">
        <v>8</v>
      </c>
      <c r="B284" s="7" t="s">
        <v>35</v>
      </c>
      <c r="C284" s="7" t="s">
        <v>33</v>
      </c>
      <c r="D284" s="8">
        <v>357</v>
      </c>
      <c r="E284" s="9">
        <v>126</v>
      </c>
    </row>
    <row r="285" spans="1:5" x14ac:dyDescent="0.3">
      <c r="A285" s="7" t="s">
        <v>41</v>
      </c>
      <c r="B285" s="7" t="s">
        <v>34</v>
      </c>
      <c r="C285" s="7" t="s">
        <v>22</v>
      </c>
      <c r="D285" s="8">
        <v>336</v>
      </c>
      <c r="E285" s="9">
        <v>144</v>
      </c>
    </row>
    <row r="286" spans="1:5" x14ac:dyDescent="0.3">
      <c r="A286" s="7" t="s">
        <v>7</v>
      </c>
      <c r="B286" s="7" t="s">
        <v>36</v>
      </c>
      <c r="C286" s="7" t="s">
        <v>32</v>
      </c>
      <c r="D286" s="8">
        <v>280</v>
      </c>
      <c r="E286" s="9">
        <v>87</v>
      </c>
    </row>
    <row r="287" spans="1:5" x14ac:dyDescent="0.3">
      <c r="A287" s="7" t="s">
        <v>9</v>
      </c>
      <c r="B287" s="7" t="s">
        <v>37</v>
      </c>
      <c r="C287" s="7" t="s">
        <v>4</v>
      </c>
      <c r="D287" s="8">
        <v>259</v>
      </c>
      <c r="E287" s="9">
        <v>207</v>
      </c>
    </row>
    <row r="288" spans="1:5" x14ac:dyDescent="0.3">
      <c r="A288" s="7" t="s">
        <v>2</v>
      </c>
      <c r="B288" s="7" t="s">
        <v>34</v>
      </c>
      <c r="C288" s="7" t="s">
        <v>13</v>
      </c>
      <c r="D288" s="8">
        <v>252</v>
      </c>
      <c r="E288" s="9">
        <v>54</v>
      </c>
    </row>
    <row r="289" spans="1:5" x14ac:dyDescent="0.3">
      <c r="A289" s="7" t="s">
        <v>10</v>
      </c>
      <c r="B289" s="7" t="s">
        <v>37</v>
      </c>
      <c r="C289" s="7" t="s">
        <v>21</v>
      </c>
      <c r="D289" s="8">
        <v>245</v>
      </c>
      <c r="E289" s="9">
        <v>288</v>
      </c>
    </row>
    <row r="290" spans="1:5" x14ac:dyDescent="0.3">
      <c r="A290" s="7" t="s">
        <v>2</v>
      </c>
      <c r="B290" s="7" t="s">
        <v>37</v>
      </c>
      <c r="C290" s="7" t="s">
        <v>19</v>
      </c>
      <c r="D290" s="8">
        <v>238</v>
      </c>
      <c r="E290" s="9">
        <v>18</v>
      </c>
    </row>
    <row r="291" spans="1:5" x14ac:dyDescent="0.3">
      <c r="A291" s="7" t="s">
        <v>40</v>
      </c>
      <c r="B291" s="7" t="s">
        <v>36</v>
      </c>
      <c r="C291" s="7" t="s">
        <v>4</v>
      </c>
      <c r="D291" s="8">
        <v>217</v>
      </c>
      <c r="E291" s="9">
        <v>36</v>
      </c>
    </row>
    <row r="292" spans="1:5" x14ac:dyDescent="0.3">
      <c r="A292" s="7" t="s">
        <v>2</v>
      </c>
      <c r="B292" s="7" t="s">
        <v>36</v>
      </c>
      <c r="C292" s="7" t="s">
        <v>17</v>
      </c>
      <c r="D292" s="8">
        <v>189</v>
      </c>
      <c r="E292" s="9">
        <v>48</v>
      </c>
    </row>
    <row r="293" spans="1:5" x14ac:dyDescent="0.3">
      <c r="A293" s="7" t="s">
        <v>5</v>
      </c>
      <c r="B293" s="7" t="s">
        <v>37</v>
      </c>
      <c r="C293" s="7" t="s">
        <v>31</v>
      </c>
      <c r="D293" s="8">
        <v>182</v>
      </c>
      <c r="E293" s="9">
        <v>48</v>
      </c>
    </row>
    <row r="294" spans="1:5" x14ac:dyDescent="0.3">
      <c r="A294" s="7" t="s">
        <v>8</v>
      </c>
      <c r="B294" s="7" t="s">
        <v>38</v>
      </c>
      <c r="C294" s="7" t="s">
        <v>22</v>
      </c>
      <c r="D294" s="8">
        <v>168</v>
      </c>
      <c r="E294" s="9">
        <v>84</v>
      </c>
    </row>
    <row r="295" spans="1:5" x14ac:dyDescent="0.3">
      <c r="A295" s="7" t="s">
        <v>41</v>
      </c>
      <c r="B295" s="7" t="s">
        <v>38</v>
      </c>
      <c r="C295" s="7" t="s">
        <v>25</v>
      </c>
      <c r="D295" s="8">
        <v>154</v>
      </c>
      <c r="E295" s="9">
        <v>21</v>
      </c>
    </row>
    <row r="296" spans="1:5" x14ac:dyDescent="0.3">
      <c r="A296" s="7" t="s">
        <v>9</v>
      </c>
      <c r="B296" s="7" t="s">
        <v>35</v>
      </c>
      <c r="C296" s="7" t="s">
        <v>26</v>
      </c>
      <c r="D296" s="8">
        <v>98</v>
      </c>
      <c r="E296" s="9">
        <v>159</v>
      </c>
    </row>
    <row r="297" spans="1:5" x14ac:dyDescent="0.3">
      <c r="A297" s="7" t="s">
        <v>41</v>
      </c>
      <c r="B297" s="7" t="s">
        <v>36</v>
      </c>
      <c r="C297" s="7" t="s">
        <v>26</v>
      </c>
      <c r="D297" s="8">
        <v>98</v>
      </c>
      <c r="E297" s="9">
        <v>204</v>
      </c>
    </row>
    <row r="298" spans="1:5" x14ac:dyDescent="0.3">
      <c r="A298" s="7" t="s">
        <v>10</v>
      </c>
      <c r="B298" s="7" t="s">
        <v>38</v>
      </c>
      <c r="C298" s="7" t="s">
        <v>13</v>
      </c>
      <c r="D298" s="8">
        <v>63</v>
      </c>
      <c r="E298" s="9">
        <v>123</v>
      </c>
    </row>
    <row r="299" spans="1:5" x14ac:dyDescent="0.3">
      <c r="A299" s="7" t="s">
        <v>2</v>
      </c>
      <c r="B299" s="7" t="s">
        <v>38</v>
      </c>
      <c r="C299" s="7" t="s">
        <v>13</v>
      </c>
      <c r="D299" s="8">
        <v>56</v>
      </c>
      <c r="E299" s="9">
        <v>51</v>
      </c>
    </row>
    <row r="300" spans="1:5" x14ac:dyDescent="0.3">
      <c r="A300" s="7" t="s">
        <v>8</v>
      </c>
      <c r="B300" s="7" t="s">
        <v>37</v>
      </c>
      <c r="C300" s="7" t="s">
        <v>30</v>
      </c>
      <c r="D300" s="8">
        <v>42</v>
      </c>
      <c r="E300" s="9">
        <v>150</v>
      </c>
    </row>
    <row r="301" spans="1:5" x14ac:dyDescent="0.3">
      <c r="A301" s="7" t="s">
        <v>3</v>
      </c>
      <c r="B301" s="7" t="s">
        <v>39</v>
      </c>
      <c r="C301" s="7" t="s">
        <v>16</v>
      </c>
      <c r="D301" s="8">
        <v>21</v>
      </c>
      <c r="E301" s="9">
        <v>168</v>
      </c>
    </row>
    <row r="302" spans="1:5" x14ac:dyDescent="0.3">
      <c r="A302" s="7" t="s">
        <v>40</v>
      </c>
      <c r="B302" s="7" t="s">
        <v>39</v>
      </c>
      <c r="C302" s="7" t="s">
        <v>29</v>
      </c>
      <c r="D302" s="8">
        <v>0</v>
      </c>
      <c r="E302" s="9">
        <v>135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1846D-64D3-4958-9A72-ABB70B796845}">
  <dimension ref="B2:E17"/>
  <sheetViews>
    <sheetView workbookViewId="0">
      <selection activeCell="E4" sqref="E4"/>
    </sheetView>
  </sheetViews>
  <sheetFormatPr defaultRowHeight="14.4" x14ac:dyDescent="0.3"/>
  <cols>
    <col min="2" max="2" width="11.5546875" bestFit="1" customWidth="1"/>
    <col min="3" max="3" width="12.109375" customWidth="1"/>
    <col min="4" max="4" width="12.109375" bestFit="1" customWidth="1"/>
    <col min="5" max="5" width="11.109375" bestFit="1" customWidth="1"/>
  </cols>
  <sheetData>
    <row r="2" spans="2:5" x14ac:dyDescent="0.3">
      <c r="B2" s="12" t="s">
        <v>63</v>
      </c>
      <c r="C2" s="13" t="s">
        <v>1</v>
      </c>
      <c r="E2" s="14" t="s">
        <v>48</v>
      </c>
    </row>
    <row r="3" spans="2:5" x14ac:dyDescent="0.3">
      <c r="B3" s="15" t="str" cm="1">
        <f t="array" ref="B3:B8">_xlfn.UNIQUE(data[Geography])</f>
        <v>Canada</v>
      </c>
      <c r="C3" s="16">
        <f>SUMIF(data[Geography],B3,data[Amount])</f>
        <v>237944</v>
      </c>
      <c r="D3" s="11">
        <f>C3</f>
        <v>237944</v>
      </c>
      <c r="E3" s="19">
        <f>SUMIF(data[Geography],B3,data[Units])</f>
        <v>7302</v>
      </c>
    </row>
    <row r="4" spans="2:5" x14ac:dyDescent="0.3">
      <c r="B4" s="15" t="str">
        <v>India</v>
      </c>
      <c r="C4" s="16">
        <f>SUMIF(data[Geography],B4,data[Amount])</f>
        <v>252469</v>
      </c>
      <c r="D4" s="11">
        <f t="shared" ref="D4:D8" si="0">C4</f>
        <v>252469</v>
      </c>
      <c r="E4" s="19">
        <f>SUMIF(data[Geography],B4,data[Units])</f>
        <v>8760</v>
      </c>
    </row>
    <row r="5" spans="2:5" x14ac:dyDescent="0.3">
      <c r="B5" s="15" t="str">
        <v>USA</v>
      </c>
      <c r="C5" s="16">
        <f>SUMIF(data[Geography],B5,data[Amount])</f>
        <v>189434</v>
      </c>
      <c r="D5" s="11">
        <f t="shared" si="0"/>
        <v>189434</v>
      </c>
      <c r="E5" s="19">
        <f>SUMIF(data[Geography],B5,data[Units])</f>
        <v>10158</v>
      </c>
    </row>
    <row r="6" spans="2:5" x14ac:dyDescent="0.3">
      <c r="B6" s="15" t="str">
        <v>UK</v>
      </c>
      <c r="C6" s="16">
        <f>SUMIF(data[Geography],B6,data[Amount])</f>
        <v>173530</v>
      </c>
      <c r="D6" s="11">
        <f t="shared" si="0"/>
        <v>173530</v>
      </c>
      <c r="E6" s="19">
        <f>SUMIF(data[Geography],B6,data[Units])</f>
        <v>5745</v>
      </c>
    </row>
    <row r="7" spans="2:5" x14ac:dyDescent="0.3">
      <c r="B7" s="15" t="str">
        <v>New Zealand</v>
      </c>
      <c r="C7" s="16">
        <f>SUMIF(data[Geography],B7,data[Amount])</f>
        <v>218813</v>
      </c>
      <c r="D7" s="11">
        <f t="shared" si="0"/>
        <v>218813</v>
      </c>
      <c r="E7" s="19">
        <f>SUMIF(data[Geography],B7,data[Units])</f>
        <v>7431</v>
      </c>
    </row>
    <row r="8" spans="2:5" x14ac:dyDescent="0.3">
      <c r="B8" s="17" t="str">
        <v>Australia</v>
      </c>
      <c r="C8" s="18">
        <f>SUMIF(data[Geography],B8,data[Amount])</f>
        <v>168679</v>
      </c>
      <c r="D8" s="11">
        <f t="shared" si="0"/>
        <v>168679</v>
      </c>
      <c r="E8" s="20">
        <f>SUMIF(data[Geography],B8,data[Units])</f>
        <v>6264</v>
      </c>
    </row>
    <row r="11" spans="2:5" x14ac:dyDescent="0.3">
      <c r="B11" t="s">
        <v>63</v>
      </c>
      <c r="C11" t="s">
        <v>1</v>
      </c>
      <c r="D11" t="s">
        <v>48</v>
      </c>
    </row>
    <row r="12" spans="2:5" x14ac:dyDescent="0.3">
      <c r="B12" t="str" cm="1">
        <f t="array" ref="B12:B17">_xlfn.UNIQUE(data[Geography])</f>
        <v>Canada</v>
      </c>
      <c r="C12" s="11">
        <f>SUMIFS(data[Amount],data[Geography],B12)</f>
        <v>237944</v>
      </c>
      <c r="D12" s="11">
        <f>SUMIFS(data[Units],data[Geography],B12)</f>
        <v>7302</v>
      </c>
    </row>
    <row r="13" spans="2:5" x14ac:dyDescent="0.3">
      <c r="B13" t="str">
        <v>India</v>
      </c>
      <c r="C13" s="11">
        <f>SUMIFS(data[Amount],data[Geography],B13)</f>
        <v>252469</v>
      </c>
      <c r="D13" s="11">
        <f>SUMIFS(data[Units],data[Geography],B13)</f>
        <v>8760</v>
      </c>
    </row>
    <row r="14" spans="2:5" x14ac:dyDescent="0.3">
      <c r="B14" t="str">
        <v>USA</v>
      </c>
      <c r="C14" s="11">
        <f>SUMIFS(data[Amount],data[Geography],B14)</f>
        <v>189434</v>
      </c>
      <c r="D14" s="11">
        <f>SUMIFS(data[Units],data[Geography],B14)</f>
        <v>10158</v>
      </c>
    </row>
    <row r="15" spans="2:5" x14ac:dyDescent="0.3">
      <c r="B15" t="str">
        <v>UK</v>
      </c>
      <c r="C15" s="11">
        <f>SUMIFS(data[Amount],data[Geography],B15)</f>
        <v>173530</v>
      </c>
      <c r="D15" s="11">
        <f>SUMIFS(data[Units],data[Geography],B15)</f>
        <v>5745</v>
      </c>
    </row>
    <row r="16" spans="2:5" x14ac:dyDescent="0.3">
      <c r="B16" t="str">
        <v>New Zealand</v>
      </c>
      <c r="C16" s="11">
        <f>SUMIFS(data[Amount],data[Geography],B16)</f>
        <v>218813</v>
      </c>
      <c r="D16" s="11">
        <f>SUMIFS(data[Units],data[Geography],B16)</f>
        <v>7431</v>
      </c>
    </row>
    <row r="17" spans="2:4" x14ac:dyDescent="0.3">
      <c r="B17" t="str">
        <v>Australia</v>
      </c>
      <c r="C17" s="11">
        <f>SUMIFS(data[Amount],data[Geography],B17)</f>
        <v>168679</v>
      </c>
      <c r="D17" s="11">
        <f>SUMIFS(data[Units],data[Geography],B17)</f>
        <v>6264</v>
      </c>
    </row>
  </sheetData>
  <conditionalFormatting sqref="D3:D8">
    <cfRule type="dataBar" priority="1">
      <dataBar showValue="0">
        <cfvo type="min"/>
        <cfvo type="max"/>
        <color rgb="FF638EC6"/>
      </dataBar>
      <extLst>
        <ext xmlns:x14="http://schemas.microsoft.com/office/spreadsheetml/2009/9/main" uri="{B025F937-C7B1-47D3-B67F-A62EFF666E3E}">
          <x14:id>{62C42652-FDF7-43FF-99F1-6128B990F6F7}</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62C42652-FDF7-43FF-99F1-6128B990F6F7}">
            <x14:dataBar minLength="0" maxLength="100" border="1" negativeBarBorderColorSameAsPositive="0">
              <x14:cfvo type="autoMin"/>
              <x14:cfvo type="autoMax"/>
              <x14:borderColor rgb="FF638EC6"/>
              <x14:negativeFillColor rgb="FFFF0000"/>
              <x14:negativeBorderColor rgb="FFFF0000"/>
              <x14:axisColor rgb="FF000000"/>
            </x14:dataBar>
          </x14:cfRule>
          <xm:sqref>D3:D8</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C4FFD-65F2-4773-BA62-79D0670903EC}">
  <dimension ref="B2:D9"/>
  <sheetViews>
    <sheetView workbookViewId="0">
      <selection activeCell="O18" sqref="O18"/>
    </sheetView>
  </sheetViews>
  <sheetFormatPr defaultRowHeight="14.4" x14ac:dyDescent="0.3"/>
  <cols>
    <col min="2" max="2" width="12.5546875" bestFit="1" customWidth="1"/>
    <col min="3" max="3" width="11.77734375" bestFit="1" customWidth="1"/>
    <col min="4" max="4" width="14.44140625" bestFit="1" customWidth="1"/>
  </cols>
  <sheetData>
    <row r="2" spans="2:4" x14ac:dyDescent="0.3">
      <c r="B2" s="21" t="s">
        <v>63</v>
      </c>
      <c r="C2" t="s">
        <v>66</v>
      </c>
      <c r="D2" t="s">
        <v>65</v>
      </c>
    </row>
    <row r="3" spans="2:4" x14ac:dyDescent="0.3">
      <c r="B3" s="7" t="s">
        <v>38</v>
      </c>
      <c r="C3" s="2">
        <v>6264</v>
      </c>
      <c r="D3" s="1">
        <v>168679</v>
      </c>
    </row>
    <row r="4" spans="2:4" x14ac:dyDescent="0.3">
      <c r="B4" s="7" t="s">
        <v>36</v>
      </c>
      <c r="C4" s="2">
        <v>7302</v>
      </c>
      <c r="D4" s="1">
        <v>237944</v>
      </c>
    </row>
    <row r="5" spans="2:4" x14ac:dyDescent="0.3">
      <c r="B5" s="7" t="s">
        <v>34</v>
      </c>
      <c r="C5" s="2">
        <v>8760</v>
      </c>
      <c r="D5" s="1">
        <v>252469</v>
      </c>
    </row>
    <row r="6" spans="2:4" x14ac:dyDescent="0.3">
      <c r="B6" s="7" t="s">
        <v>37</v>
      </c>
      <c r="C6" s="2">
        <v>7431</v>
      </c>
      <c r="D6" s="1">
        <v>218813</v>
      </c>
    </row>
    <row r="7" spans="2:4" x14ac:dyDescent="0.3">
      <c r="B7" s="7" t="s">
        <v>39</v>
      </c>
      <c r="C7" s="2">
        <v>5745</v>
      </c>
      <c r="D7" s="1">
        <v>173530</v>
      </c>
    </row>
    <row r="8" spans="2:4" x14ac:dyDescent="0.3">
      <c r="B8" s="7" t="s">
        <v>35</v>
      </c>
      <c r="C8" s="2">
        <v>10158</v>
      </c>
      <c r="D8" s="1">
        <v>189434</v>
      </c>
    </row>
    <row r="9" spans="2:4" x14ac:dyDescent="0.3">
      <c r="B9" s="7" t="s">
        <v>64</v>
      </c>
      <c r="C9" s="2">
        <v>45660</v>
      </c>
      <c r="D9" s="1">
        <v>1240869</v>
      </c>
    </row>
  </sheetData>
  <sortState xmlns:xlrd2="http://schemas.microsoft.com/office/spreadsheetml/2017/richdata2" columnSort="1" ref="B2:D9">
    <sortCondition descending="1" ref="C2"/>
  </sortState>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16D44-6F41-44DD-991C-8980C66C3834}">
  <dimension ref="B2:E8"/>
  <sheetViews>
    <sheetView workbookViewId="0">
      <selection activeCell="E14" sqref="E14"/>
    </sheetView>
  </sheetViews>
  <sheetFormatPr defaultRowHeight="14.4" x14ac:dyDescent="0.3"/>
  <cols>
    <col min="2" max="2" width="17.77734375" bestFit="1" customWidth="1"/>
    <col min="3" max="3" width="11.77734375" bestFit="1" customWidth="1"/>
    <col min="4" max="4" width="14.44140625" bestFit="1" customWidth="1"/>
    <col min="5" max="5" width="15.21875" bestFit="1" customWidth="1"/>
  </cols>
  <sheetData>
    <row r="2" spans="2:5" x14ac:dyDescent="0.3">
      <c r="B2" s="21" t="s">
        <v>0</v>
      </c>
      <c r="C2" t="s">
        <v>66</v>
      </c>
      <c r="D2" s="31" t="s">
        <v>65</v>
      </c>
      <c r="E2" t="s">
        <v>67</v>
      </c>
    </row>
    <row r="3" spans="2:5" x14ac:dyDescent="0.3">
      <c r="B3" s="7" t="s">
        <v>24</v>
      </c>
      <c r="C3" s="26">
        <v>1044</v>
      </c>
      <c r="D3" s="31">
        <v>35378</v>
      </c>
      <c r="E3" s="22">
        <v>33.88697318007663</v>
      </c>
    </row>
    <row r="4" spans="2:5" x14ac:dyDescent="0.3">
      <c r="B4" s="7" t="s">
        <v>22</v>
      </c>
      <c r="C4" s="26">
        <v>2052</v>
      </c>
      <c r="D4" s="31">
        <v>66283</v>
      </c>
      <c r="E4" s="22">
        <v>32.301656920077974</v>
      </c>
    </row>
    <row r="5" spans="2:5" x14ac:dyDescent="0.3">
      <c r="B5" s="7" t="s">
        <v>26</v>
      </c>
      <c r="C5" s="26">
        <v>2142</v>
      </c>
      <c r="D5" s="31">
        <v>70273</v>
      </c>
      <c r="E5" s="22">
        <v>32.807189542483663</v>
      </c>
    </row>
    <row r="6" spans="2:5" x14ac:dyDescent="0.3">
      <c r="B6" s="7" t="s">
        <v>33</v>
      </c>
      <c r="C6" s="26">
        <v>1854</v>
      </c>
      <c r="D6" s="31">
        <v>69160</v>
      </c>
      <c r="E6" s="22">
        <v>37.303128371089535</v>
      </c>
    </row>
    <row r="7" spans="2:5" x14ac:dyDescent="0.3">
      <c r="B7" s="7" t="s">
        <v>15</v>
      </c>
      <c r="C7" s="26">
        <v>1533</v>
      </c>
      <c r="D7" s="31">
        <v>68971</v>
      </c>
      <c r="E7" s="22">
        <v>44.990867579908674</v>
      </c>
    </row>
    <row r="8" spans="2:5" x14ac:dyDescent="0.3">
      <c r="B8" s="7" t="s">
        <v>64</v>
      </c>
      <c r="C8" s="26">
        <v>8625</v>
      </c>
      <c r="D8" s="31">
        <v>310065</v>
      </c>
      <c r="E8" s="22">
        <v>35.949565217391303</v>
      </c>
    </row>
  </sheetData>
  <sortState xmlns:xlrd2="http://schemas.microsoft.com/office/spreadsheetml/2017/richdata2" ref="B2:E25">
    <sortCondition descending="1" ref="E2"/>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8A90B-D7A2-447F-820C-60C497F57ACD}">
  <dimension ref="B2:F302"/>
  <sheetViews>
    <sheetView topLeftCell="A13" zoomScale="85" zoomScaleNormal="85" workbookViewId="0">
      <selection activeCell="Q16" sqref="Q16"/>
    </sheetView>
  </sheetViews>
  <sheetFormatPr defaultRowHeight="14.4" x14ac:dyDescent="0.3"/>
  <cols>
    <col min="2" max="2" width="15.44140625" bestFit="1" customWidth="1"/>
    <col min="3" max="3" width="12" bestFit="1" customWidth="1"/>
    <col min="4" max="4" width="20.77734375" bestFit="1" customWidth="1"/>
    <col min="5" max="5" width="8.33203125" bestFit="1" customWidth="1"/>
    <col min="6" max="6" width="4" bestFit="1" customWidth="1"/>
  </cols>
  <sheetData>
    <row r="2" spans="2:6" x14ac:dyDescent="0.3">
      <c r="B2" s="10" t="s">
        <v>11</v>
      </c>
      <c r="C2" s="10" t="s">
        <v>12</v>
      </c>
      <c r="D2" s="10" t="s">
        <v>0</v>
      </c>
      <c r="E2" s="10" t="s">
        <v>1</v>
      </c>
      <c r="F2" s="10" t="s">
        <v>48</v>
      </c>
    </row>
    <row r="3" spans="2:6" x14ac:dyDescent="0.3">
      <c r="B3" s="7" t="s">
        <v>5</v>
      </c>
      <c r="C3" s="7" t="s">
        <v>36</v>
      </c>
      <c r="D3" s="7" t="s">
        <v>16</v>
      </c>
      <c r="E3" s="8">
        <v>16184</v>
      </c>
      <c r="F3" s="9">
        <v>39</v>
      </c>
    </row>
    <row r="4" spans="2:6" x14ac:dyDescent="0.3">
      <c r="B4" s="7" t="s">
        <v>5</v>
      </c>
      <c r="C4" s="7" t="s">
        <v>34</v>
      </c>
      <c r="D4" s="7" t="s">
        <v>20</v>
      </c>
      <c r="E4" s="8">
        <v>15610</v>
      </c>
      <c r="F4" s="9">
        <v>339</v>
      </c>
    </row>
    <row r="5" spans="2:6" x14ac:dyDescent="0.3">
      <c r="B5" s="7" t="s">
        <v>9</v>
      </c>
      <c r="C5" s="7" t="s">
        <v>34</v>
      </c>
      <c r="D5" s="7" t="s">
        <v>28</v>
      </c>
      <c r="E5" s="8">
        <v>14329</v>
      </c>
      <c r="F5" s="9">
        <v>150</v>
      </c>
    </row>
    <row r="6" spans="2:6" x14ac:dyDescent="0.3">
      <c r="B6" s="7" t="s">
        <v>5</v>
      </c>
      <c r="C6" s="7" t="s">
        <v>35</v>
      </c>
      <c r="D6" s="7" t="s">
        <v>15</v>
      </c>
      <c r="E6" s="8">
        <v>13391</v>
      </c>
      <c r="F6" s="9">
        <v>201</v>
      </c>
    </row>
    <row r="7" spans="2:6" x14ac:dyDescent="0.3">
      <c r="B7" s="7" t="s">
        <v>10</v>
      </c>
      <c r="C7" s="7" t="s">
        <v>39</v>
      </c>
      <c r="D7" s="7" t="s">
        <v>33</v>
      </c>
      <c r="E7" s="8">
        <v>12950</v>
      </c>
      <c r="F7" s="9">
        <v>30</v>
      </c>
    </row>
    <row r="8" spans="2:6" x14ac:dyDescent="0.3">
      <c r="B8" s="7" t="s">
        <v>40</v>
      </c>
      <c r="C8" s="7" t="s">
        <v>35</v>
      </c>
      <c r="D8" s="7" t="s">
        <v>32</v>
      </c>
      <c r="E8" s="8">
        <v>12348</v>
      </c>
      <c r="F8" s="9">
        <v>234</v>
      </c>
    </row>
    <row r="9" spans="2:6" x14ac:dyDescent="0.3">
      <c r="B9" s="7" t="s">
        <v>2</v>
      </c>
      <c r="C9" s="7" t="s">
        <v>37</v>
      </c>
      <c r="D9" s="7" t="s">
        <v>18</v>
      </c>
      <c r="E9" s="8">
        <v>11571</v>
      </c>
      <c r="F9" s="9">
        <v>138</v>
      </c>
    </row>
    <row r="10" spans="2:6" x14ac:dyDescent="0.3">
      <c r="B10" s="7" t="s">
        <v>9</v>
      </c>
      <c r="C10" s="7" t="s">
        <v>36</v>
      </c>
      <c r="D10" s="7" t="s">
        <v>27</v>
      </c>
      <c r="E10" s="8">
        <v>11522</v>
      </c>
      <c r="F10" s="9">
        <v>204</v>
      </c>
    </row>
    <row r="11" spans="2:6" x14ac:dyDescent="0.3">
      <c r="B11" s="7" t="s">
        <v>2</v>
      </c>
      <c r="C11" s="7" t="s">
        <v>36</v>
      </c>
      <c r="D11" s="7" t="s">
        <v>16</v>
      </c>
      <c r="E11" s="8">
        <v>11417</v>
      </c>
      <c r="F11" s="9">
        <v>21</v>
      </c>
    </row>
    <row r="12" spans="2:6" x14ac:dyDescent="0.3">
      <c r="B12" s="7" t="s">
        <v>41</v>
      </c>
      <c r="C12" s="7" t="s">
        <v>36</v>
      </c>
      <c r="D12" s="7" t="s">
        <v>13</v>
      </c>
      <c r="E12" s="8">
        <v>10311</v>
      </c>
      <c r="F12" s="9">
        <v>231</v>
      </c>
    </row>
    <row r="13" spans="2:6" x14ac:dyDescent="0.3">
      <c r="B13" s="7" t="s">
        <v>41</v>
      </c>
      <c r="C13" s="7" t="s">
        <v>36</v>
      </c>
      <c r="D13" s="7" t="s">
        <v>32</v>
      </c>
      <c r="E13" s="8">
        <v>10304</v>
      </c>
      <c r="F13" s="9">
        <v>84</v>
      </c>
    </row>
    <row r="14" spans="2:6" x14ac:dyDescent="0.3">
      <c r="B14" s="7" t="s">
        <v>7</v>
      </c>
      <c r="C14" s="7" t="s">
        <v>38</v>
      </c>
      <c r="D14" s="7" t="s">
        <v>30</v>
      </c>
      <c r="E14" s="8">
        <v>10129</v>
      </c>
      <c r="F14" s="9">
        <v>312</v>
      </c>
    </row>
    <row r="15" spans="2:6" x14ac:dyDescent="0.3">
      <c r="B15" s="7" t="s">
        <v>6</v>
      </c>
      <c r="C15" s="7" t="s">
        <v>36</v>
      </c>
      <c r="D15" s="7" t="s">
        <v>4</v>
      </c>
      <c r="E15" s="8">
        <v>10073</v>
      </c>
      <c r="F15" s="9">
        <v>120</v>
      </c>
    </row>
    <row r="16" spans="2:6" x14ac:dyDescent="0.3">
      <c r="B16" s="7" t="s">
        <v>2</v>
      </c>
      <c r="C16" s="7" t="s">
        <v>37</v>
      </c>
      <c r="D16" s="7" t="s">
        <v>17</v>
      </c>
      <c r="E16" s="8">
        <v>9926</v>
      </c>
      <c r="F16" s="9">
        <v>201</v>
      </c>
    </row>
    <row r="17" spans="2:6" x14ac:dyDescent="0.3">
      <c r="B17" s="7" t="s">
        <v>7</v>
      </c>
      <c r="C17" s="7" t="s">
        <v>37</v>
      </c>
      <c r="D17" s="7" t="s">
        <v>22</v>
      </c>
      <c r="E17" s="8">
        <v>9835</v>
      </c>
      <c r="F17" s="9">
        <v>207</v>
      </c>
    </row>
    <row r="18" spans="2:6" x14ac:dyDescent="0.3">
      <c r="B18" s="7" t="s">
        <v>40</v>
      </c>
      <c r="C18" s="7" t="s">
        <v>36</v>
      </c>
      <c r="D18" s="7" t="s">
        <v>33</v>
      </c>
      <c r="E18" s="8">
        <v>9772</v>
      </c>
      <c r="F18" s="9">
        <v>90</v>
      </c>
    </row>
    <row r="19" spans="2:6" x14ac:dyDescent="0.3">
      <c r="B19" s="7" t="s">
        <v>8</v>
      </c>
      <c r="C19" s="7" t="s">
        <v>37</v>
      </c>
      <c r="D19" s="7" t="s">
        <v>15</v>
      </c>
      <c r="E19" s="8">
        <v>9709</v>
      </c>
      <c r="F19" s="9">
        <v>30</v>
      </c>
    </row>
    <row r="20" spans="2:6" x14ac:dyDescent="0.3">
      <c r="B20" s="7" t="s">
        <v>8</v>
      </c>
      <c r="C20" s="7" t="s">
        <v>39</v>
      </c>
      <c r="D20" s="7" t="s">
        <v>18</v>
      </c>
      <c r="E20" s="8">
        <v>9660</v>
      </c>
      <c r="F20" s="9">
        <v>27</v>
      </c>
    </row>
    <row r="21" spans="2:6" x14ac:dyDescent="0.3">
      <c r="B21" s="7" t="s">
        <v>41</v>
      </c>
      <c r="C21" s="7" t="s">
        <v>36</v>
      </c>
      <c r="D21" s="7" t="s">
        <v>18</v>
      </c>
      <c r="E21" s="8">
        <v>9632</v>
      </c>
      <c r="F21" s="9">
        <v>288</v>
      </c>
    </row>
    <row r="22" spans="2:6" x14ac:dyDescent="0.3">
      <c r="B22" s="7" t="s">
        <v>9</v>
      </c>
      <c r="C22" s="7" t="s">
        <v>38</v>
      </c>
      <c r="D22" s="7" t="s">
        <v>33</v>
      </c>
      <c r="E22" s="8">
        <v>9506</v>
      </c>
      <c r="F22" s="9">
        <v>87</v>
      </c>
    </row>
    <row r="23" spans="2:6" x14ac:dyDescent="0.3">
      <c r="B23" s="7" t="s">
        <v>2</v>
      </c>
      <c r="C23" s="7" t="s">
        <v>39</v>
      </c>
      <c r="D23" s="7" t="s">
        <v>20</v>
      </c>
      <c r="E23" s="8">
        <v>9443</v>
      </c>
      <c r="F23" s="9">
        <v>162</v>
      </c>
    </row>
    <row r="24" spans="2:6" x14ac:dyDescent="0.3">
      <c r="B24" s="7" t="s">
        <v>3</v>
      </c>
      <c r="C24" s="7" t="s">
        <v>36</v>
      </c>
      <c r="D24" s="7" t="s">
        <v>16</v>
      </c>
      <c r="E24" s="8">
        <v>9198</v>
      </c>
      <c r="F24" s="9">
        <v>36</v>
      </c>
    </row>
    <row r="25" spans="2:6" x14ac:dyDescent="0.3">
      <c r="B25" s="7" t="s">
        <v>9</v>
      </c>
      <c r="C25" s="7" t="s">
        <v>36</v>
      </c>
      <c r="D25" s="7" t="s">
        <v>30</v>
      </c>
      <c r="E25" s="8">
        <v>9051</v>
      </c>
      <c r="F25" s="9">
        <v>57</v>
      </c>
    </row>
    <row r="26" spans="2:6" x14ac:dyDescent="0.3">
      <c r="B26" s="7" t="s">
        <v>40</v>
      </c>
      <c r="C26" s="7" t="s">
        <v>37</v>
      </c>
      <c r="D26" s="7" t="s">
        <v>29</v>
      </c>
      <c r="E26" s="8">
        <v>9002</v>
      </c>
      <c r="F26" s="9">
        <v>72</v>
      </c>
    </row>
    <row r="27" spans="2:6" x14ac:dyDescent="0.3">
      <c r="B27" s="7" t="s">
        <v>8</v>
      </c>
      <c r="C27" s="7" t="s">
        <v>39</v>
      </c>
      <c r="D27" s="7" t="s">
        <v>31</v>
      </c>
      <c r="E27" s="8">
        <v>8890</v>
      </c>
      <c r="F27" s="9">
        <v>210</v>
      </c>
    </row>
    <row r="28" spans="2:6" x14ac:dyDescent="0.3">
      <c r="B28" s="7" t="s">
        <v>40</v>
      </c>
      <c r="C28" s="7" t="s">
        <v>35</v>
      </c>
      <c r="D28" s="7" t="s">
        <v>33</v>
      </c>
      <c r="E28" s="8">
        <v>8869</v>
      </c>
      <c r="F28" s="9">
        <v>432</v>
      </c>
    </row>
    <row r="29" spans="2:6" x14ac:dyDescent="0.3">
      <c r="B29" s="7" t="s">
        <v>7</v>
      </c>
      <c r="C29" s="7" t="s">
        <v>34</v>
      </c>
      <c r="D29" s="7" t="s">
        <v>24</v>
      </c>
      <c r="E29" s="8">
        <v>8862</v>
      </c>
      <c r="F29" s="9">
        <v>189</v>
      </c>
    </row>
    <row r="30" spans="2:6" x14ac:dyDescent="0.3">
      <c r="B30" s="7" t="s">
        <v>3</v>
      </c>
      <c r="C30" s="7" t="s">
        <v>38</v>
      </c>
      <c r="D30" s="7" t="s">
        <v>26</v>
      </c>
      <c r="E30" s="8">
        <v>8841</v>
      </c>
      <c r="F30" s="9">
        <v>303</v>
      </c>
    </row>
    <row r="31" spans="2:6" x14ac:dyDescent="0.3">
      <c r="B31" s="7" t="s">
        <v>5</v>
      </c>
      <c r="C31" s="7" t="s">
        <v>37</v>
      </c>
      <c r="D31" s="7" t="s">
        <v>25</v>
      </c>
      <c r="E31" s="8">
        <v>8813</v>
      </c>
      <c r="F31" s="9">
        <v>21</v>
      </c>
    </row>
    <row r="32" spans="2:6" x14ac:dyDescent="0.3">
      <c r="B32" s="7" t="s">
        <v>9</v>
      </c>
      <c r="C32" s="7" t="s">
        <v>34</v>
      </c>
      <c r="D32" s="7" t="s">
        <v>20</v>
      </c>
      <c r="E32" s="8">
        <v>8463</v>
      </c>
      <c r="F32" s="9">
        <v>492</v>
      </c>
    </row>
    <row r="33" spans="2:6" x14ac:dyDescent="0.3">
      <c r="B33" s="7" t="s">
        <v>7</v>
      </c>
      <c r="C33" s="7" t="s">
        <v>36</v>
      </c>
      <c r="D33" s="7" t="s">
        <v>22</v>
      </c>
      <c r="E33" s="8">
        <v>8435</v>
      </c>
      <c r="F33" s="9">
        <v>42</v>
      </c>
    </row>
    <row r="34" spans="2:6" x14ac:dyDescent="0.3">
      <c r="B34" s="7" t="s">
        <v>2</v>
      </c>
      <c r="C34" s="7" t="s">
        <v>36</v>
      </c>
      <c r="D34" s="7" t="s">
        <v>29</v>
      </c>
      <c r="E34" s="8">
        <v>8211</v>
      </c>
      <c r="F34" s="9">
        <v>75</v>
      </c>
    </row>
    <row r="35" spans="2:6" x14ac:dyDescent="0.3">
      <c r="B35" s="7" t="s">
        <v>9</v>
      </c>
      <c r="C35" s="7" t="s">
        <v>34</v>
      </c>
      <c r="D35" s="7" t="s">
        <v>23</v>
      </c>
      <c r="E35" s="8">
        <v>8155</v>
      </c>
      <c r="F35" s="9">
        <v>90</v>
      </c>
    </row>
    <row r="36" spans="2:6" x14ac:dyDescent="0.3">
      <c r="B36" s="7" t="s">
        <v>6</v>
      </c>
      <c r="C36" s="7" t="s">
        <v>34</v>
      </c>
      <c r="D36" s="7" t="s">
        <v>26</v>
      </c>
      <c r="E36" s="8">
        <v>8008</v>
      </c>
      <c r="F36" s="9">
        <v>456</v>
      </c>
    </row>
    <row r="37" spans="2:6" x14ac:dyDescent="0.3">
      <c r="B37" s="7" t="s">
        <v>41</v>
      </c>
      <c r="C37" s="7" t="s">
        <v>34</v>
      </c>
      <c r="D37" s="7" t="s">
        <v>33</v>
      </c>
      <c r="E37" s="8">
        <v>7847</v>
      </c>
      <c r="F37" s="9">
        <v>174</v>
      </c>
    </row>
    <row r="38" spans="2:6" x14ac:dyDescent="0.3">
      <c r="B38" s="7" t="s">
        <v>9</v>
      </c>
      <c r="C38" s="7" t="s">
        <v>35</v>
      </c>
      <c r="D38" s="7" t="s">
        <v>15</v>
      </c>
      <c r="E38" s="8">
        <v>7833</v>
      </c>
      <c r="F38" s="9">
        <v>243</v>
      </c>
    </row>
    <row r="39" spans="2:6" x14ac:dyDescent="0.3">
      <c r="B39" s="7" t="s">
        <v>2</v>
      </c>
      <c r="C39" s="7" t="s">
        <v>39</v>
      </c>
      <c r="D39" s="7" t="s">
        <v>27</v>
      </c>
      <c r="E39" s="8">
        <v>7812</v>
      </c>
      <c r="F39" s="9">
        <v>81</v>
      </c>
    </row>
    <row r="40" spans="2:6" x14ac:dyDescent="0.3">
      <c r="B40" s="7" t="s">
        <v>3</v>
      </c>
      <c r="C40" s="7" t="s">
        <v>34</v>
      </c>
      <c r="D40" s="7" t="s">
        <v>32</v>
      </c>
      <c r="E40" s="8">
        <v>7777</v>
      </c>
      <c r="F40" s="9">
        <v>504</v>
      </c>
    </row>
    <row r="41" spans="2:6" x14ac:dyDescent="0.3">
      <c r="B41" s="7" t="s">
        <v>7</v>
      </c>
      <c r="C41" s="7" t="s">
        <v>34</v>
      </c>
      <c r="D41" s="7" t="s">
        <v>17</v>
      </c>
      <c r="E41" s="8">
        <v>7777</v>
      </c>
      <c r="F41" s="9">
        <v>39</v>
      </c>
    </row>
    <row r="42" spans="2:6" x14ac:dyDescent="0.3">
      <c r="B42" s="7" t="s">
        <v>6</v>
      </c>
      <c r="C42" s="7" t="s">
        <v>37</v>
      </c>
      <c r="D42" s="7" t="s">
        <v>31</v>
      </c>
      <c r="E42" s="8">
        <v>7693</v>
      </c>
      <c r="F42" s="9">
        <v>87</v>
      </c>
    </row>
    <row r="43" spans="2:6" x14ac:dyDescent="0.3">
      <c r="B43" s="7" t="s">
        <v>40</v>
      </c>
      <c r="C43" s="7" t="s">
        <v>37</v>
      </c>
      <c r="D43" s="7" t="s">
        <v>19</v>
      </c>
      <c r="E43" s="8">
        <v>7693</v>
      </c>
      <c r="F43" s="9">
        <v>21</v>
      </c>
    </row>
    <row r="44" spans="2:6" x14ac:dyDescent="0.3">
      <c r="B44" s="7" t="s">
        <v>2</v>
      </c>
      <c r="C44" s="7" t="s">
        <v>39</v>
      </c>
      <c r="D44" s="7" t="s">
        <v>21</v>
      </c>
      <c r="E44" s="8">
        <v>7651</v>
      </c>
      <c r="F44" s="9">
        <v>213</v>
      </c>
    </row>
    <row r="45" spans="2:6" x14ac:dyDescent="0.3">
      <c r="B45" s="7" t="s">
        <v>2</v>
      </c>
      <c r="C45" s="7" t="s">
        <v>34</v>
      </c>
      <c r="D45" s="7" t="s">
        <v>19</v>
      </c>
      <c r="E45" s="8">
        <v>7511</v>
      </c>
      <c r="F45" s="9">
        <v>120</v>
      </c>
    </row>
    <row r="46" spans="2:6" x14ac:dyDescent="0.3">
      <c r="B46" s="7" t="s">
        <v>5</v>
      </c>
      <c r="C46" s="7" t="s">
        <v>38</v>
      </c>
      <c r="D46" s="7" t="s">
        <v>25</v>
      </c>
      <c r="E46" s="8">
        <v>7483</v>
      </c>
      <c r="F46" s="9">
        <v>45</v>
      </c>
    </row>
    <row r="47" spans="2:6" x14ac:dyDescent="0.3">
      <c r="B47" s="7" t="s">
        <v>41</v>
      </c>
      <c r="C47" s="7" t="s">
        <v>35</v>
      </c>
      <c r="D47" s="7" t="s">
        <v>28</v>
      </c>
      <c r="E47" s="8">
        <v>7455</v>
      </c>
      <c r="F47" s="9">
        <v>216</v>
      </c>
    </row>
    <row r="48" spans="2:6" x14ac:dyDescent="0.3">
      <c r="B48" s="7" t="s">
        <v>6</v>
      </c>
      <c r="C48" s="7" t="s">
        <v>38</v>
      </c>
      <c r="D48" s="7" t="s">
        <v>21</v>
      </c>
      <c r="E48" s="8">
        <v>7322</v>
      </c>
      <c r="F48" s="9">
        <v>36</v>
      </c>
    </row>
    <row r="49" spans="2:6" x14ac:dyDescent="0.3">
      <c r="B49" s="7" t="s">
        <v>3</v>
      </c>
      <c r="C49" s="7" t="s">
        <v>37</v>
      </c>
      <c r="D49" s="7" t="s">
        <v>28</v>
      </c>
      <c r="E49" s="8">
        <v>7308</v>
      </c>
      <c r="F49" s="9">
        <v>327</v>
      </c>
    </row>
    <row r="50" spans="2:6" x14ac:dyDescent="0.3">
      <c r="B50" s="7" t="s">
        <v>5</v>
      </c>
      <c r="C50" s="7" t="s">
        <v>34</v>
      </c>
      <c r="D50" s="7" t="s">
        <v>15</v>
      </c>
      <c r="E50" s="8">
        <v>7280</v>
      </c>
      <c r="F50" s="9">
        <v>201</v>
      </c>
    </row>
    <row r="51" spans="2:6" x14ac:dyDescent="0.3">
      <c r="B51" s="7" t="s">
        <v>9</v>
      </c>
      <c r="C51" s="7" t="s">
        <v>37</v>
      </c>
      <c r="D51" s="7" t="s">
        <v>20</v>
      </c>
      <c r="E51" s="8">
        <v>7273</v>
      </c>
      <c r="F51" s="9">
        <v>96</v>
      </c>
    </row>
    <row r="52" spans="2:6" x14ac:dyDescent="0.3">
      <c r="B52" s="7" t="s">
        <v>3</v>
      </c>
      <c r="C52" s="7" t="s">
        <v>34</v>
      </c>
      <c r="D52" s="7" t="s">
        <v>14</v>
      </c>
      <c r="E52" s="8">
        <v>7259</v>
      </c>
      <c r="F52" s="9">
        <v>276</v>
      </c>
    </row>
    <row r="53" spans="2:6" x14ac:dyDescent="0.3">
      <c r="B53" s="7" t="s">
        <v>5</v>
      </c>
      <c r="C53" s="7" t="s">
        <v>38</v>
      </c>
      <c r="D53" s="7" t="s">
        <v>13</v>
      </c>
      <c r="E53" s="8">
        <v>7189</v>
      </c>
      <c r="F53" s="9">
        <v>54</v>
      </c>
    </row>
    <row r="54" spans="2:6" x14ac:dyDescent="0.3">
      <c r="B54" s="7" t="s">
        <v>8</v>
      </c>
      <c r="C54" s="7" t="s">
        <v>39</v>
      </c>
      <c r="D54" s="7" t="s">
        <v>30</v>
      </c>
      <c r="E54" s="8">
        <v>7021</v>
      </c>
      <c r="F54" s="9">
        <v>183</v>
      </c>
    </row>
    <row r="55" spans="2:6" x14ac:dyDescent="0.3">
      <c r="B55" s="7" t="s">
        <v>5</v>
      </c>
      <c r="C55" s="7" t="s">
        <v>34</v>
      </c>
      <c r="D55" s="7" t="s">
        <v>27</v>
      </c>
      <c r="E55" s="8">
        <v>6986</v>
      </c>
      <c r="F55" s="9">
        <v>21</v>
      </c>
    </row>
    <row r="56" spans="2:6" x14ac:dyDescent="0.3">
      <c r="B56" s="7" t="s">
        <v>5</v>
      </c>
      <c r="C56" s="7" t="s">
        <v>39</v>
      </c>
      <c r="D56" s="7" t="s">
        <v>22</v>
      </c>
      <c r="E56" s="8">
        <v>6909</v>
      </c>
      <c r="F56" s="9">
        <v>81</v>
      </c>
    </row>
    <row r="57" spans="2:6" x14ac:dyDescent="0.3">
      <c r="B57" s="7" t="s">
        <v>10</v>
      </c>
      <c r="C57" s="7" t="s">
        <v>38</v>
      </c>
      <c r="D57" s="7" t="s">
        <v>4</v>
      </c>
      <c r="E57" s="8">
        <v>6860</v>
      </c>
      <c r="F57" s="9">
        <v>126</v>
      </c>
    </row>
    <row r="58" spans="2:6" x14ac:dyDescent="0.3">
      <c r="B58" s="7" t="s">
        <v>40</v>
      </c>
      <c r="C58" s="7" t="s">
        <v>35</v>
      </c>
      <c r="D58" s="7" t="s">
        <v>22</v>
      </c>
      <c r="E58" s="8">
        <v>6853</v>
      </c>
      <c r="F58" s="9">
        <v>372</v>
      </c>
    </row>
    <row r="59" spans="2:6" x14ac:dyDescent="0.3">
      <c r="B59" s="7" t="s">
        <v>9</v>
      </c>
      <c r="C59" s="7" t="s">
        <v>34</v>
      </c>
      <c r="D59" s="7" t="s">
        <v>21</v>
      </c>
      <c r="E59" s="8">
        <v>6832</v>
      </c>
      <c r="F59" s="9">
        <v>27</v>
      </c>
    </row>
    <row r="60" spans="2:6" x14ac:dyDescent="0.3">
      <c r="B60" s="7" t="s">
        <v>6</v>
      </c>
      <c r="C60" s="7" t="s">
        <v>37</v>
      </c>
      <c r="D60" s="7" t="s">
        <v>26</v>
      </c>
      <c r="E60" s="8">
        <v>6818</v>
      </c>
      <c r="F60" s="9">
        <v>6</v>
      </c>
    </row>
    <row r="61" spans="2:6" x14ac:dyDescent="0.3">
      <c r="B61" s="7" t="s">
        <v>7</v>
      </c>
      <c r="C61" s="7" t="s">
        <v>35</v>
      </c>
      <c r="D61" s="7" t="s">
        <v>30</v>
      </c>
      <c r="E61" s="8">
        <v>6755</v>
      </c>
      <c r="F61" s="9">
        <v>252</v>
      </c>
    </row>
    <row r="62" spans="2:6" x14ac:dyDescent="0.3">
      <c r="B62" s="7" t="s">
        <v>40</v>
      </c>
      <c r="C62" s="7" t="s">
        <v>34</v>
      </c>
      <c r="D62" s="7" t="s">
        <v>26</v>
      </c>
      <c r="E62" s="8">
        <v>6748</v>
      </c>
      <c r="F62" s="9">
        <v>48</v>
      </c>
    </row>
    <row r="63" spans="2:6" x14ac:dyDescent="0.3">
      <c r="B63" s="7" t="s">
        <v>6</v>
      </c>
      <c r="C63" s="7" t="s">
        <v>34</v>
      </c>
      <c r="D63" s="7" t="s">
        <v>32</v>
      </c>
      <c r="E63" s="8">
        <v>6734</v>
      </c>
      <c r="F63" s="9">
        <v>123</v>
      </c>
    </row>
    <row r="64" spans="2:6" x14ac:dyDescent="0.3">
      <c r="B64" s="7" t="s">
        <v>8</v>
      </c>
      <c r="C64" s="7" t="s">
        <v>35</v>
      </c>
      <c r="D64" s="7" t="s">
        <v>32</v>
      </c>
      <c r="E64" s="8">
        <v>6706</v>
      </c>
      <c r="F64" s="9">
        <v>459</v>
      </c>
    </row>
    <row r="65" spans="2:6" x14ac:dyDescent="0.3">
      <c r="B65" s="7" t="s">
        <v>10</v>
      </c>
      <c r="C65" s="7" t="s">
        <v>36</v>
      </c>
      <c r="D65" s="7" t="s">
        <v>32</v>
      </c>
      <c r="E65" s="8">
        <v>6657</v>
      </c>
      <c r="F65" s="9">
        <v>303</v>
      </c>
    </row>
    <row r="66" spans="2:6" x14ac:dyDescent="0.3">
      <c r="B66" s="7" t="s">
        <v>3</v>
      </c>
      <c r="C66" s="7" t="s">
        <v>35</v>
      </c>
      <c r="D66" s="7" t="s">
        <v>15</v>
      </c>
      <c r="E66" s="8">
        <v>6657</v>
      </c>
      <c r="F66" s="9">
        <v>276</v>
      </c>
    </row>
    <row r="67" spans="2:6" x14ac:dyDescent="0.3">
      <c r="B67" s="7" t="s">
        <v>7</v>
      </c>
      <c r="C67" s="7" t="s">
        <v>37</v>
      </c>
      <c r="D67" s="7" t="s">
        <v>14</v>
      </c>
      <c r="E67" s="8">
        <v>6608</v>
      </c>
      <c r="F67" s="9">
        <v>225</v>
      </c>
    </row>
    <row r="68" spans="2:6" x14ac:dyDescent="0.3">
      <c r="B68" s="7" t="s">
        <v>2</v>
      </c>
      <c r="C68" s="7" t="s">
        <v>38</v>
      </c>
      <c r="D68" s="7" t="s">
        <v>28</v>
      </c>
      <c r="E68" s="8">
        <v>6580</v>
      </c>
      <c r="F68" s="9">
        <v>183</v>
      </c>
    </row>
    <row r="69" spans="2:6" x14ac:dyDescent="0.3">
      <c r="B69" s="7" t="s">
        <v>7</v>
      </c>
      <c r="C69" s="7" t="s">
        <v>37</v>
      </c>
      <c r="D69" s="7" t="s">
        <v>30</v>
      </c>
      <c r="E69" s="8">
        <v>6454</v>
      </c>
      <c r="F69" s="9">
        <v>54</v>
      </c>
    </row>
    <row r="70" spans="2:6" x14ac:dyDescent="0.3">
      <c r="B70" s="7" t="s">
        <v>8</v>
      </c>
      <c r="C70" s="7" t="s">
        <v>38</v>
      </c>
      <c r="D70" s="7" t="s">
        <v>21</v>
      </c>
      <c r="E70" s="8">
        <v>6433</v>
      </c>
      <c r="F70" s="9">
        <v>78</v>
      </c>
    </row>
    <row r="71" spans="2:6" x14ac:dyDescent="0.3">
      <c r="B71" s="7" t="s">
        <v>41</v>
      </c>
      <c r="C71" s="7" t="s">
        <v>37</v>
      </c>
      <c r="D71" s="7" t="s">
        <v>24</v>
      </c>
      <c r="E71" s="8">
        <v>6398</v>
      </c>
      <c r="F71" s="9">
        <v>102</v>
      </c>
    </row>
    <row r="72" spans="2:6" x14ac:dyDescent="0.3">
      <c r="B72" s="7" t="s">
        <v>7</v>
      </c>
      <c r="C72" s="7" t="s">
        <v>37</v>
      </c>
      <c r="D72" s="7" t="s">
        <v>33</v>
      </c>
      <c r="E72" s="8">
        <v>6391</v>
      </c>
      <c r="F72" s="9">
        <v>48</v>
      </c>
    </row>
    <row r="73" spans="2:6" x14ac:dyDescent="0.3">
      <c r="B73" s="7" t="s">
        <v>40</v>
      </c>
      <c r="C73" s="7" t="s">
        <v>39</v>
      </c>
      <c r="D73" s="7" t="s">
        <v>27</v>
      </c>
      <c r="E73" s="8">
        <v>6370</v>
      </c>
      <c r="F73" s="9">
        <v>30</v>
      </c>
    </row>
    <row r="74" spans="2:6" x14ac:dyDescent="0.3">
      <c r="B74" s="7" t="s">
        <v>5</v>
      </c>
      <c r="C74" s="7" t="s">
        <v>36</v>
      </c>
      <c r="D74" s="7" t="s">
        <v>23</v>
      </c>
      <c r="E74" s="8">
        <v>6314</v>
      </c>
      <c r="F74" s="9">
        <v>15</v>
      </c>
    </row>
    <row r="75" spans="2:6" x14ac:dyDescent="0.3">
      <c r="B75" s="7" t="s">
        <v>3</v>
      </c>
      <c r="C75" s="7" t="s">
        <v>34</v>
      </c>
      <c r="D75" s="7" t="s">
        <v>25</v>
      </c>
      <c r="E75" s="8">
        <v>6300</v>
      </c>
      <c r="F75" s="9">
        <v>42</v>
      </c>
    </row>
    <row r="76" spans="2:6" x14ac:dyDescent="0.3">
      <c r="B76" s="7" t="s">
        <v>8</v>
      </c>
      <c r="C76" s="7" t="s">
        <v>37</v>
      </c>
      <c r="D76" s="7" t="s">
        <v>26</v>
      </c>
      <c r="E76" s="8">
        <v>6279</v>
      </c>
      <c r="F76" s="9">
        <v>45</v>
      </c>
    </row>
    <row r="77" spans="2:6" x14ac:dyDescent="0.3">
      <c r="B77" s="7" t="s">
        <v>5</v>
      </c>
      <c r="C77" s="7" t="s">
        <v>34</v>
      </c>
      <c r="D77" s="7" t="s">
        <v>22</v>
      </c>
      <c r="E77" s="8">
        <v>6279</v>
      </c>
      <c r="F77" s="9">
        <v>237</v>
      </c>
    </row>
    <row r="78" spans="2:6" x14ac:dyDescent="0.3">
      <c r="B78" s="7" t="s">
        <v>5</v>
      </c>
      <c r="C78" s="7" t="s">
        <v>36</v>
      </c>
      <c r="D78" s="7" t="s">
        <v>13</v>
      </c>
      <c r="E78" s="8">
        <v>6146</v>
      </c>
      <c r="F78" s="9">
        <v>63</v>
      </c>
    </row>
    <row r="79" spans="2:6" x14ac:dyDescent="0.3">
      <c r="B79" s="7" t="s">
        <v>40</v>
      </c>
      <c r="C79" s="7" t="s">
        <v>37</v>
      </c>
      <c r="D79" s="7" t="s">
        <v>27</v>
      </c>
      <c r="E79" s="8">
        <v>6132</v>
      </c>
      <c r="F79" s="9">
        <v>93</v>
      </c>
    </row>
    <row r="80" spans="2:6" x14ac:dyDescent="0.3">
      <c r="B80" s="7" t="s">
        <v>40</v>
      </c>
      <c r="C80" s="7" t="s">
        <v>38</v>
      </c>
      <c r="D80" s="7" t="s">
        <v>4</v>
      </c>
      <c r="E80" s="8">
        <v>6125</v>
      </c>
      <c r="F80" s="9">
        <v>102</v>
      </c>
    </row>
    <row r="81" spans="2:6" x14ac:dyDescent="0.3">
      <c r="B81" s="7" t="s">
        <v>6</v>
      </c>
      <c r="C81" s="7" t="s">
        <v>36</v>
      </c>
      <c r="D81" s="7" t="s">
        <v>32</v>
      </c>
      <c r="E81" s="8">
        <v>6118</v>
      </c>
      <c r="F81" s="9">
        <v>9</v>
      </c>
    </row>
    <row r="82" spans="2:6" x14ac:dyDescent="0.3">
      <c r="B82" s="7" t="s">
        <v>41</v>
      </c>
      <c r="C82" s="7" t="s">
        <v>36</v>
      </c>
      <c r="D82" s="7" t="s">
        <v>30</v>
      </c>
      <c r="E82" s="8">
        <v>6118</v>
      </c>
      <c r="F82" s="9">
        <v>174</v>
      </c>
    </row>
    <row r="83" spans="2:6" x14ac:dyDescent="0.3">
      <c r="B83" s="7" t="s">
        <v>5</v>
      </c>
      <c r="C83" s="7" t="s">
        <v>36</v>
      </c>
      <c r="D83" s="7" t="s">
        <v>18</v>
      </c>
      <c r="E83" s="8">
        <v>6111</v>
      </c>
      <c r="F83" s="9">
        <v>3</v>
      </c>
    </row>
    <row r="84" spans="2:6" x14ac:dyDescent="0.3">
      <c r="B84" s="7" t="s">
        <v>6</v>
      </c>
      <c r="C84" s="7" t="s">
        <v>39</v>
      </c>
      <c r="D84" s="7" t="s">
        <v>17</v>
      </c>
      <c r="E84" s="8">
        <v>6048</v>
      </c>
      <c r="F84" s="9">
        <v>27</v>
      </c>
    </row>
    <row r="85" spans="2:6" x14ac:dyDescent="0.3">
      <c r="B85" s="7" t="s">
        <v>2</v>
      </c>
      <c r="C85" s="7" t="s">
        <v>39</v>
      </c>
      <c r="D85" s="7" t="s">
        <v>28</v>
      </c>
      <c r="E85" s="8">
        <v>6027</v>
      </c>
      <c r="F85" s="9">
        <v>144</v>
      </c>
    </row>
    <row r="86" spans="2:6" x14ac:dyDescent="0.3">
      <c r="B86" s="7" t="s">
        <v>41</v>
      </c>
      <c r="C86" s="7" t="s">
        <v>38</v>
      </c>
      <c r="D86" s="7" t="s">
        <v>22</v>
      </c>
      <c r="E86" s="8">
        <v>5915</v>
      </c>
      <c r="F86" s="9">
        <v>3</v>
      </c>
    </row>
    <row r="87" spans="2:6" x14ac:dyDescent="0.3">
      <c r="B87" s="7" t="s">
        <v>40</v>
      </c>
      <c r="C87" s="7" t="s">
        <v>39</v>
      </c>
      <c r="D87" s="7" t="s">
        <v>22</v>
      </c>
      <c r="E87" s="8">
        <v>5817</v>
      </c>
      <c r="F87" s="9">
        <v>12</v>
      </c>
    </row>
    <row r="88" spans="2:6" x14ac:dyDescent="0.3">
      <c r="B88" s="7" t="s">
        <v>40</v>
      </c>
      <c r="C88" s="7" t="s">
        <v>39</v>
      </c>
      <c r="D88" s="7" t="s">
        <v>15</v>
      </c>
      <c r="E88" s="8">
        <v>5775</v>
      </c>
      <c r="F88" s="9">
        <v>42</v>
      </c>
    </row>
    <row r="89" spans="2:6" x14ac:dyDescent="0.3">
      <c r="B89" s="7" t="s">
        <v>7</v>
      </c>
      <c r="C89" s="7" t="s">
        <v>38</v>
      </c>
      <c r="D89" s="7" t="s">
        <v>28</v>
      </c>
      <c r="E89" s="8">
        <v>5677</v>
      </c>
      <c r="F89" s="9">
        <v>258</v>
      </c>
    </row>
    <row r="90" spans="2:6" x14ac:dyDescent="0.3">
      <c r="B90" s="7" t="s">
        <v>40</v>
      </c>
      <c r="C90" s="7" t="s">
        <v>38</v>
      </c>
      <c r="D90" s="7" t="s">
        <v>13</v>
      </c>
      <c r="E90" s="8">
        <v>5670</v>
      </c>
      <c r="F90" s="9">
        <v>297</v>
      </c>
    </row>
    <row r="91" spans="2:6" x14ac:dyDescent="0.3">
      <c r="B91" s="7" t="s">
        <v>10</v>
      </c>
      <c r="C91" s="7" t="s">
        <v>38</v>
      </c>
      <c r="D91" s="7" t="s">
        <v>14</v>
      </c>
      <c r="E91" s="8">
        <v>5586</v>
      </c>
      <c r="F91" s="9">
        <v>525</v>
      </c>
    </row>
    <row r="92" spans="2:6" x14ac:dyDescent="0.3">
      <c r="B92" s="7" t="s">
        <v>7</v>
      </c>
      <c r="C92" s="7" t="s">
        <v>36</v>
      </c>
      <c r="D92" s="7" t="s">
        <v>29</v>
      </c>
      <c r="E92" s="8">
        <v>5551</v>
      </c>
      <c r="F92" s="9">
        <v>252</v>
      </c>
    </row>
    <row r="93" spans="2:6" x14ac:dyDescent="0.3">
      <c r="B93" s="7" t="s">
        <v>5</v>
      </c>
      <c r="C93" s="7" t="s">
        <v>38</v>
      </c>
      <c r="D93" s="7" t="s">
        <v>19</v>
      </c>
      <c r="E93" s="8">
        <v>5474</v>
      </c>
      <c r="F93" s="9">
        <v>168</v>
      </c>
    </row>
    <row r="94" spans="2:6" x14ac:dyDescent="0.3">
      <c r="B94" s="7" t="s">
        <v>40</v>
      </c>
      <c r="C94" s="7" t="s">
        <v>36</v>
      </c>
      <c r="D94" s="7" t="s">
        <v>25</v>
      </c>
      <c r="E94" s="8">
        <v>5439</v>
      </c>
      <c r="F94" s="9">
        <v>30</v>
      </c>
    </row>
    <row r="95" spans="2:6" x14ac:dyDescent="0.3">
      <c r="B95" s="7" t="s">
        <v>10</v>
      </c>
      <c r="C95" s="7" t="s">
        <v>34</v>
      </c>
      <c r="D95" s="7" t="s">
        <v>19</v>
      </c>
      <c r="E95" s="8">
        <v>5355</v>
      </c>
      <c r="F95" s="9">
        <v>204</v>
      </c>
    </row>
    <row r="96" spans="2:6" x14ac:dyDescent="0.3">
      <c r="B96" s="7" t="s">
        <v>7</v>
      </c>
      <c r="C96" s="7" t="s">
        <v>37</v>
      </c>
      <c r="D96" s="7" t="s">
        <v>26</v>
      </c>
      <c r="E96" s="8">
        <v>5306</v>
      </c>
      <c r="F96" s="9">
        <v>0</v>
      </c>
    </row>
    <row r="97" spans="2:6" x14ac:dyDescent="0.3">
      <c r="B97" s="7" t="s">
        <v>5</v>
      </c>
      <c r="C97" s="7" t="s">
        <v>39</v>
      </c>
      <c r="D97" s="7" t="s">
        <v>26</v>
      </c>
      <c r="E97" s="8">
        <v>5236</v>
      </c>
      <c r="F97" s="9">
        <v>51</v>
      </c>
    </row>
    <row r="98" spans="2:6" x14ac:dyDescent="0.3">
      <c r="B98" s="7" t="s">
        <v>7</v>
      </c>
      <c r="C98" s="7" t="s">
        <v>35</v>
      </c>
      <c r="D98" s="7" t="s">
        <v>28</v>
      </c>
      <c r="E98" s="8">
        <v>5194</v>
      </c>
      <c r="F98" s="9">
        <v>288</v>
      </c>
    </row>
    <row r="99" spans="2:6" x14ac:dyDescent="0.3">
      <c r="B99" s="7" t="s">
        <v>5</v>
      </c>
      <c r="C99" s="7" t="s">
        <v>38</v>
      </c>
      <c r="D99" s="7" t="s">
        <v>32</v>
      </c>
      <c r="E99" s="8">
        <v>5075</v>
      </c>
      <c r="F99" s="9">
        <v>21</v>
      </c>
    </row>
    <row r="100" spans="2:6" x14ac:dyDescent="0.3">
      <c r="B100" s="7" t="s">
        <v>40</v>
      </c>
      <c r="C100" s="7" t="s">
        <v>34</v>
      </c>
      <c r="D100" s="7" t="s">
        <v>17</v>
      </c>
      <c r="E100" s="8">
        <v>5019</v>
      </c>
      <c r="F100" s="9">
        <v>156</v>
      </c>
    </row>
    <row r="101" spans="2:6" x14ac:dyDescent="0.3">
      <c r="B101" s="7" t="s">
        <v>8</v>
      </c>
      <c r="C101" s="7" t="s">
        <v>36</v>
      </c>
      <c r="D101" s="7" t="s">
        <v>23</v>
      </c>
      <c r="E101" s="8">
        <v>5019</v>
      </c>
      <c r="F101" s="9">
        <v>150</v>
      </c>
    </row>
    <row r="102" spans="2:6" x14ac:dyDescent="0.3">
      <c r="B102" s="7" t="s">
        <v>8</v>
      </c>
      <c r="C102" s="7" t="s">
        <v>35</v>
      </c>
      <c r="D102" s="7" t="s">
        <v>22</v>
      </c>
      <c r="E102" s="8">
        <v>5012</v>
      </c>
      <c r="F102" s="9">
        <v>210</v>
      </c>
    </row>
    <row r="103" spans="2:6" x14ac:dyDescent="0.3">
      <c r="B103" s="7" t="s">
        <v>5</v>
      </c>
      <c r="C103" s="7" t="s">
        <v>37</v>
      </c>
      <c r="D103" s="7" t="s">
        <v>14</v>
      </c>
      <c r="E103" s="8">
        <v>4991</v>
      </c>
      <c r="F103" s="9">
        <v>12</v>
      </c>
    </row>
    <row r="104" spans="2:6" x14ac:dyDescent="0.3">
      <c r="B104" s="7" t="s">
        <v>10</v>
      </c>
      <c r="C104" s="7" t="s">
        <v>34</v>
      </c>
      <c r="D104" s="7" t="s">
        <v>26</v>
      </c>
      <c r="E104" s="8">
        <v>4991</v>
      </c>
      <c r="F104" s="9">
        <v>9</v>
      </c>
    </row>
    <row r="105" spans="2:6" x14ac:dyDescent="0.3">
      <c r="B105" s="7" t="s">
        <v>6</v>
      </c>
      <c r="C105" s="7" t="s">
        <v>36</v>
      </c>
      <c r="D105" s="7" t="s">
        <v>17</v>
      </c>
      <c r="E105" s="8">
        <v>4970</v>
      </c>
      <c r="F105" s="9">
        <v>156</v>
      </c>
    </row>
    <row r="106" spans="2:6" x14ac:dyDescent="0.3">
      <c r="B106" s="7" t="s">
        <v>3</v>
      </c>
      <c r="C106" s="7" t="s">
        <v>39</v>
      </c>
      <c r="D106" s="7" t="s">
        <v>26</v>
      </c>
      <c r="E106" s="8">
        <v>4956</v>
      </c>
      <c r="F106" s="9">
        <v>171</v>
      </c>
    </row>
    <row r="107" spans="2:6" x14ac:dyDescent="0.3">
      <c r="B107" s="7" t="s">
        <v>6</v>
      </c>
      <c r="C107" s="7" t="s">
        <v>37</v>
      </c>
      <c r="D107" s="7" t="s">
        <v>23</v>
      </c>
      <c r="E107" s="8">
        <v>4949</v>
      </c>
      <c r="F107" s="9">
        <v>189</v>
      </c>
    </row>
    <row r="108" spans="2:6" x14ac:dyDescent="0.3">
      <c r="B108" s="7" t="s">
        <v>41</v>
      </c>
      <c r="C108" s="7" t="s">
        <v>34</v>
      </c>
      <c r="D108" s="7" t="s">
        <v>23</v>
      </c>
      <c r="E108" s="8">
        <v>4935</v>
      </c>
      <c r="F108" s="9">
        <v>126</v>
      </c>
    </row>
    <row r="109" spans="2:6" x14ac:dyDescent="0.3">
      <c r="B109" s="7" t="s">
        <v>10</v>
      </c>
      <c r="C109" s="7" t="s">
        <v>39</v>
      </c>
      <c r="D109" s="7" t="s">
        <v>21</v>
      </c>
      <c r="E109" s="8">
        <v>4858</v>
      </c>
      <c r="F109" s="9">
        <v>279</v>
      </c>
    </row>
    <row r="110" spans="2:6" x14ac:dyDescent="0.3">
      <c r="B110" s="7" t="s">
        <v>2</v>
      </c>
      <c r="C110" s="7" t="s">
        <v>39</v>
      </c>
      <c r="D110" s="7" t="s">
        <v>15</v>
      </c>
      <c r="E110" s="8">
        <v>4802</v>
      </c>
      <c r="F110" s="9">
        <v>36</v>
      </c>
    </row>
    <row r="111" spans="2:6" x14ac:dyDescent="0.3">
      <c r="B111" s="7" t="s">
        <v>6</v>
      </c>
      <c r="C111" s="7" t="s">
        <v>35</v>
      </c>
      <c r="D111" s="7" t="s">
        <v>30</v>
      </c>
      <c r="E111" s="8">
        <v>4781</v>
      </c>
      <c r="F111" s="9">
        <v>123</v>
      </c>
    </row>
    <row r="112" spans="2:6" x14ac:dyDescent="0.3">
      <c r="B112" s="7" t="s">
        <v>41</v>
      </c>
      <c r="C112" s="7" t="s">
        <v>35</v>
      </c>
      <c r="D112" s="7" t="s">
        <v>13</v>
      </c>
      <c r="E112" s="8">
        <v>4760</v>
      </c>
      <c r="F112" s="9">
        <v>69</v>
      </c>
    </row>
    <row r="113" spans="2:6" x14ac:dyDescent="0.3">
      <c r="B113" s="7" t="s">
        <v>8</v>
      </c>
      <c r="C113" s="7" t="s">
        <v>35</v>
      </c>
      <c r="D113" s="7" t="s">
        <v>27</v>
      </c>
      <c r="E113" s="8">
        <v>4753</v>
      </c>
      <c r="F113" s="9">
        <v>300</v>
      </c>
    </row>
    <row r="114" spans="2:6" x14ac:dyDescent="0.3">
      <c r="B114" s="7" t="s">
        <v>5</v>
      </c>
      <c r="C114" s="7" t="s">
        <v>35</v>
      </c>
      <c r="D114" s="7" t="s">
        <v>31</v>
      </c>
      <c r="E114" s="8">
        <v>4753</v>
      </c>
      <c r="F114" s="9">
        <v>246</v>
      </c>
    </row>
    <row r="115" spans="2:6" x14ac:dyDescent="0.3">
      <c r="B115" s="7" t="s">
        <v>40</v>
      </c>
      <c r="C115" s="7" t="s">
        <v>35</v>
      </c>
      <c r="D115" s="7" t="s">
        <v>16</v>
      </c>
      <c r="E115" s="8">
        <v>4725</v>
      </c>
      <c r="F115" s="9">
        <v>174</v>
      </c>
    </row>
    <row r="116" spans="2:6" x14ac:dyDescent="0.3">
      <c r="B116" s="7" t="s">
        <v>10</v>
      </c>
      <c r="C116" s="7" t="s">
        <v>37</v>
      </c>
      <c r="D116" s="7" t="s">
        <v>23</v>
      </c>
      <c r="E116" s="8">
        <v>4683</v>
      </c>
      <c r="F116" s="9">
        <v>30</v>
      </c>
    </row>
    <row r="117" spans="2:6" x14ac:dyDescent="0.3">
      <c r="B117" s="7" t="s">
        <v>7</v>
      </c>
      <c r="C117" s="7" t="s">
        <v>35</v>
      </c>
      <c r="D117" s="7" t="s">
        <v>14</v>
      </c>
      <c r="E117" s="8">
        <v>4606</v>
      </c>
      <c r="F117" s="9">
        <v>63</v>
      </c>
    </row>
    <row r="118" spans="2:6" x14ac:dyDescent="0.3">
      <c r="B118" s="7" t="s">
        <v>3</v>
      </c>
      <c r="C118" s="7" t="s">
        <v>37</v>
      </c>
      <c r="D118" s="7" t="s">
        <v>29</v>
      </c>
      <c r="E118" s="8">
        <v>4592</v>
      </c>
      <c r="F118" s="9">
        <v>324</v>
      </c>
    </row>
    <row r="119" spans="2:6" x14ac:dyDescent="0.3">
      <c r="B119" s="7" t="s">
        <v>7</v>
      </c>
      <c r="C119" s="7" t="s">
        <v>35</v>
      </c>
      <c r="D119" s="7" t="s">
        <v>19</v>
      </c>
      <c r="E119" s="8">
        <v>4585</v>
      </c>
      <c r="F119" s="9">
        <v>240</v>
      </c>
    </row>
    <row r="120" spans="2:6" x14ac:dyDescent="0.3">
      <c r="B120" s="7" t="s">
        <v>7</v>
      </c>
      <c r="C120" s="7" t="s">
        <v>37</v>
      </c>
      <c r="D120" s="7" t="s">
        <v>17</v>
      </c>
      <c r="E120" s="8">
        <v>4487</v>
      </c>
      <c r="F120" s="9">
        <v>111</v>
      </c>
    </row>
    <row r="121" spans="2:6" x14ac:dyDescent="0.3">
      <c r="B121" s="7" t="s">
        <v>7</v>
      </c>
      <c r="C121" s="7" t="s">
        <v>37</v>
      </c>
      <c r="D121" s="7" t="s">
        <v>16</v>
      </c>
      <c r="E121" s="8">
        <v>4487</v>
      </c>
      <c r="F121" s="9">
        <v>333</v>
      </c>
    </row>
    <row r="122" spans="2:6" x14ac:dyDescent="0.3">
      <c r="B122" s="7" t="s">
        <v>5</v>
      </c>
      <c r="C122" s="7" t="s">
        <v>35</v>
      </c>
      <c r="D122" s="7" t="s">
        <v>29</v>
      </c>
      <c r="E122" s="8">
        <v>4480</v>
      </c>
      <c r="F122" s="9">
        <v>357</v>
      </c>
    </row>
    <row r="123" spans="2:6" x14ac:dyDescent="0.3">
      <c r="B123" s="7" t="s">
        <v>7</v>
      </c>
      <c r="C123" s="7" t="s">
        <v>39</v>
      </c>
      <c r="D123" s="7" t="s">
        <v>17</v>
      </c>
      <c r="E123" s="8">
        <v>4438</v>
      </c>
      <c r="F123" s="9">
        <v>246</v>
      </c>
    </row>
    <row r="124" spans="2:6" x14ac:dyDescent="0.3">
      <c r="B124" s="7" t="s">
        <v>40</v>
      </c>
      <c r="C124" s="7" t="s">
        <v>36</v>
      </c>
      <c r="D124" s="7" t="s">
        <v>13</v>
      </c>
      <c r="E124" s="8">
        <v>4424</v>
      </c>
      <c r="F124" s="9">
        <v>201</v>
      </c>
    </row>
    <row r="125" spans="2:6" x14ac:dyDescent="0.3">
      <c r="B125" s="7" t="s">
        <v>2</v>
      </c>
      <c r="C125" s="7" t="s">
        <v>38</v>
      </c>
      <c r="D125" s="7" t="s">
        <v>23</v>
      </c>
      <c r="E125" s="8">
        <v>4417</v>
      </c>
      <c r="F125" s="9">
        <v>153</v>
      </c>
    </row>
    <row r="126" spans="2:6" x14ac:dyDescent="0.3">
      <c r="B126" s="7" t="s">
        <v>2</v>
      </c>
      <c r="C126" s="7" t="s">
        <v>38</v>
      </c>
      <c r="D126" s="7" t="s">
        <v>31</v>
      </c>
      <c r="E126" s="8">
        <v>4326</v>
      </c>
      <c r="F126" s="9">
        <v>348</v>
      </c>
    </row>
    <row r="127" spans="2:6" x14ac:dyDescent="0.3">
      <c r="B127" s="7" t="s">
        <v>6</v>
      </c>
      <c r="C127" s="7" t="s">
        <v>36</v>
      </c>
      <c r="D127" s="7" t="s">
        <v>13</v>
      </c>
      <c r="E127" s="8">
        <v>4319</v>
      </c>
      <c r="F127" s="9">
        <v>30</v>
      </c>
    </row>
    <row r="128" spans="2:6" x14ac:dyDescent="0.3">
      <c r="B128" s="7" t="s">
        <v>9</v>
      </c>
      <c r="C128" s="7" t="s">
        <v>37</v>
      </c>
      <c r="D128" s="7" t="s">
        <v>25</v>
      </c>
      <c r="E128" s="8">
        <v>4305</v>
      </c>
      <c r="F128" s="9">
        <v>156</v>
      </c>
    </row>
    <row r="129" spans="2:6" x14ac:dyDescent="0.3">
      <c r="B129" s="7" t="s">
        <v>6</v>
      </c>
      <c r="C129" s="7" t="s">
        <v>34</v>
      </c>
      <c r="D129" s="7" t="s">
        <v>27</v>
      </c>
      <c r="E129" s="8">
        <v>4242</v>
      </c>
      <c r="F129" s="9">
        <v>207</v>
      </c>
    </row>
    <row r="130" spans="2:6" x14ac:dyDescent="0.3">
      <c r="B130" s="7" t="s">
        <v>9</v>
      </c>
      <c r="C130" s="7" t="s">
        <v>38</v>
      </c>
      <c r="D130" s="7" t="s">
        <v>24</v>
      </c>
      <c r="E130" s="8">
        <v>4137</v>
      </c>
      <c r="F130" s="9">
        <v>60</v>
      </c>
    </row>
    <row r="131" spans="2:6" x14ac:dyDescent="0.3">
      <c r="B131" s="7" t="s">
        <v>10</v>
      </c>
      <c r="C131" s="7" t="s">
        <v>34</v>
      </c>
      <c r="D131" s="7" t="s">
        <v>22</v>
      </c>
      <c r="E131" s="8">
        <v>4053</v>
      </c>
      <c r="F131" s="9">
        <v>24</v>
      </c>
    </row>
    <row r="132" spans="2:6" x14ac:dyDescent="0.3">
      <c r="B132" s="7" t="s">
        <v>40</v>
      </c>
      <c r="C132" s="7" t="s">
        <v>34</v>
      </c>
      <c r="D132" s="7" t="s">
        <v>19</v>
      </c>
      <c r="E132" s="8">
        <v>4018</v>
      </c>
      <c r="F132" s="9">
        <v>162</v>
      </c>
    </row>
    <row r="133" spans="2:6" x14ac:dyDescent="0.3">
      <c r="B133" s="7" t="s">
        <v>5</v>
      </c>
      <c r="C133" s="7" t="s">
        <v>39</v>
      </c>
      <c r="D133" s="7" t="s">
        <v>24</v>
      </c>
      <c r="E133" s="8">
        <v>4018</v>
      </c>
      <c r="F133" s="9">
        <v>171</v>
      </c>
    </row>
    <row r="134" spans="2:6" x14ac:dyDescent="0.3">
      <c r="B134" s="7" t="s">
        <v>2</v>
      </c>
      <c r="C134" s="7" t="s">
        <v>39</v>
      </c>
      <c r="D134" s="7" t="s">
        <v>33</v>
      </c>
      <c r="E134" s="8">
        <v>4018</v>
      </c>
      <c r="F134" s="9">
        <v>126</v>
      </c>
    </row>
    <row r="135" spans="2:6" x14ac:dyDescent="0.3">
      <c r="B135" s="7" t="s">
        <v>3</v>
      </c>
      <c r="C135" s="7" t="s">
        <v>37</v>
      </c>
      <c r="D135" s="7" t="s">
        <v>17</v>
      </c>
      <c r="E135" s="8">
        <v>3983</v>
      </c>
      <c r="F135" s="9">
        <v>144</v>
      </c>
    </row>
    <row r="136" spans="2:6" x14ac:dyDescent="0.3">
      <c r="B136" s="7" t="s">
        <v>41</v>
      </c>
      <c r="C136" s="7" t="s">
        <v>39</v>
      </c>
      <c r="D136" s="7" t="s">
        <v>14</v>
      </c>
      <c r="E136" s="8">
        <v>3976</v>
      </c>
      <c r="F136" s="9">
        <v>72</v>
      </c>
    </row>
    <row r="137" spans="2:6" x14ac:dyDescent="0.3">
      <c r="B137" s="7" t="s">
        <v>9</v>
      </c>
      <c r="C137" s="7" t="s">
        <v>39</v>
      </c>
      <c r="D137" s="7" t="s">
        <v>24</v>
      </c>
      <c r="E137" s="8">
        <v>3920</v>
      </c>
      <c r="F137" s="9">
        <v>306</v>
      </c>
    </row>
    <row r="138" spans="2:6" x14ac:dyDescent="0.3">
      <c r="B138" s="7" t="s">
        <v>6</v>
      </c>
      <c r="C138" s="7" t="s">
        <v>35</v>
      </c>
      <c r="D138" s="7" t="s">
        <v>27</v>
      </c>
      <c r="E138" s="8">
        <v>3864</v>
      </c>
      <c r="F138" s="9">
        <v>177</v>
      </c>
    </row>
    <row r="139" spans="2:6" x14ac:dyDescent="0.3">
      <c r="B139" s="7" t="s">
        <v>9</v>
      </c>
      <c r="C139" s="7" t="s">
        <v>38</v>
      </c>
      <c r="D139" s="7" t="s">
        <v>25</v>
      </c>
      <c r="E139" s="8">
        <v>3850</v>
      </c>
      <c r="F139" s="9">
        <v>102</v>
      </c>
    </row>
    <row r="140" spans="2:6" x14ac:dyDescent="0.3">
      <c r="B140" s="7" t="s">
        <v>7</v>
      </c>
      <c r="C140" s="7" t="s">
        <v>34</v>
      </c>
      <c r="D140" s="7" t="s">
        <v>15</v>
      </c>
      <c r="E140" s="8">
        <v>3829</v>
      </c>
      <c r="F140" s="9">
        <v>24</v>
      </c>
    </row>
    <row r="141" spans="2:6" x14ac:dyDescent="0.3">
      <c r="B141" s="7" t="s">
        <v>10</v>
      </c>
      <c r="C141" s="7" t="s">
        <v>35</v>
      </c>
      <c r="D141" s="7" t="s">
        <v>18</v>
      </c>
      <c r="E141" s="8">
        <v>3808</v>
      </c>
      <c r="F141" s="9">
        <v>279</v>
      </c>
    </row>
    <row r="142" spans="2:6" x14ac:dyDescent="0.3">
      <c r="B142" s="7" t="s">
        <v>40</v>
      </c>
      <c r="C142" s="7" t="s">
        <v>34</v>
      </c>
      <c r="D142" s="7" t="s">
        <v>33</v>
      </c>
      <c r="E142" s="8">
        <v>3794</v>
      </c>
      <c r="F142" s="9">
        <v>159</v>
      </c>
    </row>
    <row r="143" spans="2:6" x14ac:dyDescent="0.3">
      <c r="B143" s="7" t="s">
        <v>3</v>
      </c>
      <c r="C143" s="7" t="s">
        <v>36</v>
      </c>
      <c r="D143" s="7" t="s">
        <v>23</v>
      </c>
      <c r="E143" s="8">
        <v>3773</v>
      </c>
      <c r="F143" s="9">
        <v>165</v>
      </c>
    </row>
    <row r="144" spans="2:6" x14ac:dyDescent="0.3">
      <c r="B144" s="7" t="s">
        <v>6</v>
      </c>
      <c r="C144" s="7" t="s">
        <v>34</v>
      </c>
      <c r="D144" s="7" t="s">
        <v>17</v>
      </c>
      <c r="E144" s="8">
        <v>3759</v>
      </c>
      <c r="F144" s="9">
        <v>150</v>
      </c>
    </row>
    <row r="145" spans="2:6" x14ac:dyDescent="0.3">
      <c r="B145" s="7" t="s">
        <v>8</v>
      </c>
      <c r="C145" s="7" t="s">
        <v>38</v>
      </c>
      <c r="D145" s="7" t="s">
        <v>32</v>
      </c>
      <c r="E145" s="8">
        <v>3752</v>
      </c>
      <c r="F145" s="9">
        <v>213</v>
      </c>
    </row>
    <row r="146" spans="2:6" x14ac:dyDescent="0.3">
      <c r="B146" s="7" t="s">
        <v>3</v>
      </c>
      <c r="C146" s="7" t="s">
        <v>34</v>
      </c>
      <c r="D146" s="7" t="s">
        <v>28</v>
      </c>
      <c r="E146" s="8">
        <v>3689</v>
      </c>
      <c r="F146" s="9">
        <v>312</v>
      </c>
    </row>
    <row r="147" spans="2:6" x14ac:dyDescent="0.3">
      <c r="B147" s="7" t="s">
        <v>3</v>
      </c>
      <c r="C147" s="7" t="s">
        <v>39</v>
      </c>
      <c r="D147" s="7" t="s">
        <v>29</v>
      </c>
      <c r="E147" s="8">
        <v>3640</v>
      </c>
      <c r="F147" s="9">
        <v>51</v>
      </c>
    </row>
    <row r="148" spans="2:6" x14ac:dyDescent="0.3">
      <c r="B148" s="7" t="s">
        <v>8</v>
      </c>
      <c r="C148" s="7" t="s">
        <v>35</v>
      </c>
      <c r="D148" s="7" t="s">
        <v>30</v>
      </c>
      <c r="E148" s="8">
        <v>3598</v>
      </c>
      <c r="F148" s="9">
        <v>81</v>
      </c>
    </row>
    <row r="149" spans="2:6" x14ac:dyDescent="0.3">
      <c r="B149" s="7" t="s">
        <v>6</v>
      </c>
      <c r="C149" s="7" t="s">
        <v>37</v>
      </c>
      <c r="D149" s="7" t="s">
        <v>28</v>
      </c>
      <c r="E149" s="8">
        <v>3556</v>
      </c>
      <c r="F149" s="9">
        <v>459</v>
      </c>
    </row>
    <row r="150" spans="2:6" x14ac:dyDescent="0.3">
      <c r="B150" s="7" t="s">
        <v>2</v>
      </c>
      <c r="C150" s="7" t="s">
        <v>38</v>
      </c>
      <c r="D150" s="7" t="s">
        <v>4</v>
      </c>
      <c r="E150" s="8">
        <v>3549</v>
      </c>
      <c r="F150" s="9">
        <v>3</v>
      </c>
    </row>
    <row r="151" spans="2:6" x14ac:dyDescent="0.3">
      <c r="B151" s="7" t="s">
        <v>8</v>
      </c>
      <c r="C151" s="7" t="s">
        <v>34</v>
      </c>
      <c r="D151" s="7" t="s">
        <v>31</v>
      </c>
      <c r="E151" s="8">
        <v>3507</v>
      </c>
      <c r="F151" s="9">
        <v>288</v>
      </c>
    </row>
    <row r="152" spans="2:6" x14ac:dyDescent="0.3">
      <c r="B152" s="7" t="s">
        <v>10</v>
      </c>
      <c r="C152" s="7" t="s">
        <v>35</v>
      </c>
      <c r="D152" s="7" t="s">
        <v>14</v>
      </c>
      <c r="E152" s="8">
        <v>3472</v>
      </c>
      <c r="F152" s="9">
        <v>96</v>
      </c>
    </row>
    <row r="153" spans="2:6" x14ac:dyDescent="0.3">
      <c r="B153" s="7" t="s">
        <v>6</v>
      </c>
      <c r="C153" s="7" t="s">
        <v>34</v>
      </c>
      <c r="D153" s="7" t="s">
        <v>30</v>
      </c>
      <c r="E153" s="8">
        <v>3402</v>
      </c>
      <c r="F153" s="9">
        <v>366</v>
      </c>
    </row>
    <row r="154" spans="2:6" x14ac:dyDescent="0.3">
      <c r="B154" s="7" t="s">
        <v>41</v>
      </c>
      <c r="C154" s="7" t="s">
        <v>37</v>
      </c>
      <c r="D154" s="7" t="s">
        <v>20</v>
      </c>
      <c r="E154" s="8">
        <v>3388</v>
      </c>
      <c r="F154" s="9">
        <v>123</v>
      </c>
    </row>
    <row r="155" spans="2:6" x14ac:dyDescent="0.3">
      <c r="B155" s="7" t="s">
        <v>6</v>
      </c>
      <c r="C155" s="7" t="s">
        <v>34</v>
      </c>
      <c r="D155" s="7" t="s">
        <v>29</v>
      </c>
      <c r="E155" s="8">
        <v>3339</v>
      </c>
      <c r="F155" s="9">
        <v>75</v>
      </c>
    </row>
    <row r="156" spans="2:6" x14ac:dyDescent="0.3">
      <c r="B156" s="7" t="s">
        <v>3</v>
      </c>
      <c r="C156" s="7" t="s">
        <v>36</v>
      </c>
      <c r="D156" s="7" t="s">
        <v>25</v>
      </c>
      <c r="E156" s="8">
        <v>3339</v>
      </c>
      <c r="F156" s="9">
        <v>39</v>
      </c>
    </row>
    <row r="157" spans="2:6" x14ac:dyDescent="0.3">
      <c r="B157" s="7" t="s">
        <v>5</v>
      </c>
      <c r="C157" s="7" t="s">
        <v>36</v>
      </c>
      <c r="D157" s="7" t="s">
        <v>17</v>
      </c>
      <c r="E157" s="8">
        <v>3339</v>
      </c>
      <c r="F157" s="9">
        <v>348</v>
      </c>
    </row>
    <row r="158" spans="2:6" x14ac:dyDescent="0.3">
      <c r="B158" s="7" t="s">
        <v>7</v>
      </c>
      <c r="C158" s="7" t="s">
        <v>34</v>
      </c>
      <c r="D158" s="7" t="s">
        <v>32</v>
      </c>
      <c r="E158" s="8">
        <v>3262</v>
      </c>
      <c r="F158" s="9">
        <v>75</v>
      </c>
    </row>
    <row r="159" spans="2:6" x14ac:dyDescent="0.3">
      <c r="B159" s="7" t="s">
        <v>9</v>
      </c>
      <c r="C159" s="7" t="s">
        <v>39</v>
      </c>
      <c r="D159" s="7" t="s">
        <v>25</v>
      </c>
      <c r="E159" s="8">
        <v>3192</v>
      </c>
      <c r="F159" s="9">
        <v>72</v>
      </c>
    </row>
    <row r="160" spans="2:6" x14ac:dyDescent="0.3">
      <c r="B160" s="7" t="s">
        <v>40</v>
      </c>
      <c r="C160" s="7" t="s">
        <v>36</v>
      </c>
      <c r="D160" s="7" t="s">
        <v>27</v>
      </c>
      <c r="E160" s="8">
        <v>3164</v>
      </c>
      <c r="F160" s="9">
        <v>306</v>
      </c>
    </row>
    <row r="161" spans="2:6" x14ac:dyDescent="0.3">
      <c r="B161" s="7" t="s">
        <v>3</v>
      </c>
      <c r="C161" s="7" t="s">
        <v>34</v>
      </c>
      <c r="D161" s="7" t="s">
        <v>26</v>
      </c>
      <c r="E161" s="8">
        <v>3108</v>
      </c>
      <c r="F161" s="9">
        <v>54</v>
      </c>
    </row>
    <row r="162" spans="2:6" x14ac:dyDescent="0.3">
      <c r="B162" s="7" t="s">
        <v>40</v>
      </c>
      <c r="C162" s="7" t="s">
        <v>39</v>
      </c>
      <c r="D162" s="7" t="s">
        <v>28</v>
      </c>
      <c r="E162" s="8">
        <v>3101</v>
      </c>
      <c r="F162" s="9">
        <v>225</v>
      </c>
    </row>
    <row r="163" spans="2:6" x14ac:dyDescent="0.3">
      <c r="B163" s="7" t="s">
        <v>2</v>
      </c>
      <c r="C163" s="7" t="s">
        <v>36</v>
      </c>
      <c r="D163" s="7" t="s">
        <v>31</v>
      </c>
      <c r="E163" s="8">
        <v>3094</v>
      </c>
      <c r="F163" s="9">
        <v>246</v>
      </c>
    </row>
    <row r="164" spans="2:6" x14ac:dyDescent="0.3">
      <c r="B164" s="7" t="s">
        <v>10</v>
      </c>
      <c r="C164" s="7" t="s">
        <v>37</v>
      </c>
      <c r="D164" s="7" t="s">
        <v>28</v>
      </c>
      <c r="E164" s="8">
        <v>3059</v>
      </c>
      <c r="F164" s="9">
        <v>27</v>
      </c>
    </row>
    <row r="165" spans="2:6" x14ac:dyDescent="0.3">
      <c r="B165" s="7" t="s">
        <v>6</v>
      </c>
      <c r="C165" s="7" t="s">
        <v>39</v>
      </c>
      <c r="D165" s="7" t="s">
        <v>29</v>
      </c>
      <c r="E165" s="8">
        <v>3052</v>
      </c>
      <c r="F165" s="9">
        <v>378</v>
      </c>
    </row>
    <row r="166" spans="2:6" x14ac:dyDescent="0.3">
      <c r="B166" s="7" t="s">
        <v>6</v>
      </c>
      <c r="C166" s="7" t="s">
        <v>39</v>
      </c>
      <c r="D166" s="7" t="s">
        <v>24</v>
      </c>
      <c r="E166" s="8">
        <v>2989</v>
      </c>
      <c r="F166" s="9">
        <v>3</v>
      </c>
    </row>
    <row r="167" spans="2:6" x14ac:dyDescent="0.3">
      <c r="B167" s="7" t="s">
        <v>9</v>
      </c>
      <c r="C167" s="7" t="s">
        <v>36</v>
      </c>
      <c r="D167" s="7" t="s">
        <v>32</v>
      </c>
      <c r="E167" s="8">
        <v>2954</v>
      </c>
      <c r="F167" s="9">
        <v>189</v>
      </c>
    </row>
    <row r="168" spans="2:6" x14ac:dyDescent="0.3">
      <c r="B168" s="7" t="s">
        <v>41</v>
      </c>
      <c r="C168" s="7" t="s">
        <v>37</v>
      </c>
      <c r="D168" s="7" t="s">
        <v>21</v>
      </c>
      <c r="E168" s="8">
        <v>2933</v>
      </c>
      <c r="F168" s="9">
        <v>9</v>
      </c>
    </row>
    <row r="169" spans="2:6" x14ac:dyDescent="0.3">
      <c r="B169" s="7" t="s">
        <v>9</v>
      </c>
      <c r="C169" s="7" t="s">
        <v>37</v>
      </c>
      <c r="D169" s="7" t="s">
        <v>28</v>
      </c>
      <c r="E169" s="8">
        <v>2919</v>
      </c>
      <c r="F169" s="9">
        <v>45</v>
      </c>
    </row>
    <row r="170" spans="2:6" x14ac:dyDescent="0.3">
      <c r="B170" s="7" t="s">
        <v>3</v>
      </c>
      <c r="C170" s="7" t="s">
        <v>34</v>
      </c>
      <c r="D170" s="7" t="s">
        <v>17</v>
      </c>
      <c r="E170" s="8">
        <v>2919</v>
      </c>
      <c r="F170" s="9">
        <v>93</v>
      </c>
    </row>
    <row r="171" spans="2:6" x14ac:dyDescent="0.3">
      <c r="B171" s="7" t="s">
        <v>5</v>
      </c>
      <c r="C171" s="7" t="s">
        <v>34</v>
      </c>
      <c r="D171" s="7" t="s">
        <v>29</v>
      </c>
      <c r="E171" s="8">
        <v>2891</v>
      </c>
      <c r="F171" s="9">
        <v>102</v>
      </c>
    </row>
    <row r="172" spans="2:6" x14ac:dyDescent="0.3">
      <c r="B172" s="7" t="s">
        <v>7</v>
      </c>
      <c r="C172" s="7" t="s">
        <v>36</v>
      </c>
      <c r="D172" s="7" t="s">
        <v>19</v>
      </c>
      <c r="E172" s="8">
        <v>2870</v>
      </c>
      <c r="F172" s="9">
        <v>300</v>
      </c>
    </row>
    <row r="173" spans="2:6" x14ac:dyDescent="0.3">
      <c r="B173" s="7" t="s">
        <v>2</v>
      </c>
      <c r="C173" s="7" t="s">
        <v>37</v>
      </c>
      <c r="D173" s="7" t="s">
        <v>15</v>
      </c>
      <c r="E173" s="8">
        <v>2863</v>
      </c>
      <c r="F173" s="9">
        <v>42</v>
      </c>
    </row>
    <row r="174" spans="2:6" x14ac:dyDescent="0.3">
      <c r="B174" s="7" t="s">
        <v>9</v>
      </c>
      <c r="C174" s="7" t="s">
        <v>37</v>
      </c>
      <c r="D174" s="7" t="s">
        <v>26</v>
      </c>
      <c r="E174" s="8">
        <v>2856</v>
      </c>
      <c r="F174" s="9">
        <v>246</v>
      </c>
    </row>
    <row r="175" spans="2:6" x14ac:dyDescent="0.3">
      <c r="B175" s="7" t="s">
        <v>7</v>
      </c>
      <c r="C175" s="7" t="s">
        <v>35</v>
      </c>
      <c r="D175" s="7" t="s">
        <v>24</v>
      </c>
      <c r="E175" s="8">
        <v>2793</v>
      </c>
      <c r="F175" s="9">
        <v>114</v>
      </c>
    </row>
    <row r="176" spans="2:6" x14ac:dyDescent="0.3">
      <c r="B176" s="7" t="s">
        <v>40</v>
      </c>
      <c r="C176" s="7" t="s">
        <v>34</v>
      </c>
      <c r="D176" s="7" t="s">
        <v>23</v>
      </c>
      <c r="E176" s="8">
        <v>2779</v>
      </c>
      <c r="F176" s="9">
        <v>75</v>
      </c>
    </row>
    <row r="177" spans="2:6" x14ac:dyDescent="0.3">
      <c r="B177" s="7" t="s">
        <v>5</v>
      </c>
      <c r="C177" s="7" t="s">
        <v>35</v>
      </c>
      <c r="D177" s="7" t="s">
        <v>4</v>
      </c>
      <c r="E177" s="8">
        <v>2744</v>
      </c>
      <c r="F177" s="9">
        <v>9</v>
      </c>
    </row>
    <row r="178" spans="2:6" x14ac:dyDescent="0.3">
      <c r="B178" s="7" t="s">
        <v>9</v>
      </c>
      <c r="C178" s="7" t="s">
        <v>37</v>
      </c>
      <c r="D178" s="7" t="s">
        <v>23</v>
      </c>
      <c r="E178" s="8">
        <v>2737</v>
      </c>
      <c r="F178" s="9">
        <v>93</v>
      </c>
    </row>
    <row r="179" spans="2:6" x14ac:dyDescent="0.3">
      <c r="B179" s="7" t="s">
        <v>8</v>
      </c>
      <c r="C179" s="7" t="s">
        <v>35</v>
      </c>
      <c r="D179" s="7" t="s">
        <v>20</v>
      </c>
      <c r="E179" s="8">
        <v>2702</v>
      </c>
      <c r="F179" s="9">
        <v>363</v>
      </c>
    </row>
    <row r="180" spans="2:6" x14ac:dyDescent="0.3">
      <c r="B180" s="7" t="s">
        <v>6</v>
      </c>
      <c r="C180" s="7" t="s">
        <v>38</v>
      </c>
      <c r="D180" s="7" t="s">
        <v>31</v>
      </c>
      <c r="E180" s="8">
        <v>2681</v>
      </c>
      <c r="F180" s="9">
        <v>54</v>
      </c>
    </row>
    <row r="181" spans="2:6" x14ac:dyDescent="0.3">
      <c r="B181" s="7" t="s">
        <v>9</v>
      </c>
      <c r="C181" s="7" t="s">
        <v>38</v>
      </c>
      <c r="D181" s="7" t="s">
        <v>16</v>
      </c>
      <c r="E181" s="8">
        <v>2646</v>
      </c>
      <c r="F181" s="9">
        <v>120</v>
      </c>
    </row>
    <row r="182" spans="2:6" x14ac:dyDescent="0.3">
      <c r="B182" s="7" t="s">
        <v>7</v>
      </c>
      <c r="C182" s="7" t="s">
        <v>36</v>
      </c>
      <c r="D182" s="7" t="s">
        <v>18</v>
      </c>
      <c r="E182" s="8">
        <v>2646</v>
      </c>
      <c r="F182" s="9">
        <v>177</v>
      </c>
    </row>
    <row r="183" spans="2:6" x14ac:dyDescent="0.3">
      <c r="B183" s="7" t="s">
        <v>9</v>
      </c>
      <c r="C183" s="7" t="s">
        <v>39</v>
      </c>
      <c r="D183" s="7" t="s">
        <v>18</v>
      </c>
      <c r="E183" s="8">
        <v>2639</v>
      </c>
      <c r="F183" s="9">
        <v>204</v>
      </c>
    </row>
    <row r="184" spans="2:6" x14ac:dyDescent="0.3">
      <c r="B184" s="7" t="s">
        <v>3</v>
      </c>
      <c r="C184" s="7" t="s">
        <v>34</v>
      </c>
      <c r="D184" s="7" t="s">
        <v>20</v>
      </c>
      <c r="E184" s="8">
        <v>2583</v>
      </c>
      <c r="F184" s="9">
        <v>18</v>
      </c>
    </row>
    <row r="185" spans="2:6" x14ac:dyDescent="0.3">
      <c r="B185" s="7" t="s">
        <v>10</v>
      </c>
      <c r="C185" s="7" t="s">
        <v>35</v>
      </c>
      <c r="D185" s="7" t="s">
        <v>15</v>
      </c>
      <c r="E185" s="8">
        <v>2562</v>
      </c>
      <c r="F185" s="9">
        <v>6</v>
      </c>
    </row>
    <row r="186" spans="2:6" x14ac:dyDescent="0.3">
      <c r="B186" s="7" t="s">
        <v>40</v>
      </c>
      <c r="C186" s="7" t="s">
        <v>38</v>
      </c>
      <c r="D186" s="7" t="s">
        <v>25</v>
      </c>
      <c r="E186" s="8">
        <v>2541</v>
      </c>
      <c r="F186" s="9">
        <v>90</v>
      </c>
    </row>
    <row r="187" spans="2:6" x14ac:dyDescent="0.3">
      <c r="B187" s="7" t="s">
        <v>40</v>
      </c>
      <c r="C187" s="7" t="s">
        <v>38</v>
      </c>
      <c r="D187" s="7" t="s">
        <v>29</v>
      </c>
      <c r="E187" s="8">
        <v>2541</v>
      </c>
      <c r="F187" s="9">
        <v>45</v>
      </c>
    </row>
    <row r="188" spans="2:6" x14ac:dyDescent="0.3">
      <c r="B188" s="7" t="s">
        <v>7</v>
      </c>
      <c r="C188" s="7" t="s">
        <v>35</v>
      </c>
      <c r="D188" s="7" t="s">
        <v>27</v>
      </c>
      <c r="E188" s="8">
        <v>2478</v>
      </c>
      <c r="F188" s="9">
        <v>21</v>
      </c>
    </row>
    <row r="189" spans="2:6" x14ac:dyDescent="0.3">
      <c r="B189" s="7" t="s">
        <v>10</v>
      </c>
      <c r="C189" s="7" t="s">
        <v>36</v>
      </c>
      <c r="D189" s="7" t="s">
        <v>29</v>
      </c>
      <c r="E189" s="8">
        <v>2471</v>
      </c>
      <c r="F189" s="9">
        <v>342</v>
      </c>
    </row>
    <row r="190" spans="2:6" x14ac:dyDescent="0.3">
      <c r="B190" s="7" t="s">
        <v>3</v>
      </c>
      <c r="C190" s="7" t="s">
        <v>35</v>
      </c>
      <c r="D190" s="7" t="s">
        <v>25</v>
      </c>
      <c r="E190" s="8">
        <v>2464</v>
      </c>
      <c r="F190" s="9">
        <v>234</v>
      </c>
    </row>
    <row r="191" spans="2:6" x14ac:dyDescent="0.3">
      <c r="B191" s="7" t="s">
        <v>9</v>
      </c>
      <c r="C191" s="7" t="s">
        <v>38</v>
      </c>
      <c r="D191" s="7" t="s">
        <v>26</v>
      </c>
      <c r="E191" s="8">
        <v>2436</v>
      </c>
      <c r="F191" s="9">
        <v>99</v>
      </c>
    </row>
    <row r="192" spans="2:6" x14ac:dyDescent="0.3">
      <c r="B192" s="7" t="s">
        <v>9</v>
      </c>
      <c r="C192" s="7" t="s">
        <v>35</v>
      </c>
      <c r="D192" s="7" t="s">
        <v>27</v>
      </c>
      <c r="E192" s="8">
        <v>2429</v>
      </c>
      <c r="F192" s="9">
        <v>144</v>
      </c>
    </row>
    <row r="193" spans="2:6" x14ac:dyDescent="0.3">
      <c r="B193" s="7" t="s">
        <v>3</v>
      </c>
      <c r="C193" s="7" t="s">
        <v>35</v>
      </c>
      <c r="D193" s="7" t="s">
        <v>14</v>
      </c>
      <c r="E193" s="8">
        <v>2415</v>
      </c>
      <c r="F193" s="9">
        <v>255</v>
      </c>
    </row>
    <row r="194" spans="2:6" x14ac:dyDescent="0.3">
      <c r="B194" s="7" t="s">
        <v>5</v>
      </c>
      <c r="C194" s="7" t="s">
        <v>35</v>
      </c>
      <c r="D194" s="7" t="s">
        <v>18</v>
      </c>
      <c r="E194" s="8">
        <v>2415</v>
      </c>
      <c r="F194" s="9">
        <v>15</v>
      </c>
    </row>
    <row r="195" spans="2:6" x14ac:dyDescent="0.3">
      <c r="B195" s="7" t="s">
        <v>9</v>
      </c>
      <c r="C195" s="7" t="s">
        <v>38</v>
      </c>
      <c r="D195" s="7" t="s">
        <v>17</v>
      </c>
      <c r="E195" s="8">
        <v>2408</v>
      </c>
      <c r="F195" s="9">
        <v>9</v>
      </c>
    </row>
    <row r="196" spans="2:6" x14ac:dyDescent="0.3">
      <c r="B196" s="7" t="s">
        <v>41</v>
      </c>
      <c r="C196" s="7" t="s">
        <v>37</v>
      </c>
      <c r="D196" s="7" t="s">
        <v>26</v>
      </c>
      <c r="E196" s="8">
        <v>2324</v>
      </c>
      <c r="F196" s="9">
        <v>177</v>
      </c>
    </row>
    <row r="197" spans="2:6" x14ac:dyDescent="0.3">
      <c r="B197" s="7" t="s">
        <v>10</v>
      </c>
      <c r="C197" s="7" t="s">
        <v>36</v>
      </c>
      <c r="D197" s="7" t="s">
        <v>23</v>
      </c>
      <c r="E197" s="8">
        <v>2317</v>
      </c>
      <c r="F197" s="9">
        <v>261</v>
      </c>
    </row>
    <row r="198" spans="2:6" x14ac:dyDescent="0.3">
      <c r="B198" s="7" t="s">
        <v>6</v>
      </c>
      <c r="C198" s="7" t="s">
        <v>38</v>
      </c>
      <c r="D198" s="7" t="s">
        <v>13</v>
      </c>
      <c r="E198" s="8">
        <v>2317</v>
      </c>
      <c r="F198" s="9">
        <v>123</v>
      </c>
    </row>
    <row r="199" spans="2:6" x14ac:dyDescent="0.3">
      <c r="B199" s="7" t="s">
        <v>40</v>
      </c>
      <c r="C199" s="7" t="s">
        <v>34</v>
      </c>
      <c r="D199" s="7" t="s">
        <v>27</v>
      </c>
      <c r="E199" s="8">
        <v>2289</v>
      </c>
      <c r="F199" s="9">
        <v>135</v>
      </c>
    </row>
    <row r="200" spans="2:6" x14ac:dyDescent="0.3">
      <c r="B200" s="7" t="s">
        <v>40</v>
      </c>
      <c r="C200" s="7" t="s">
        <v>35</v>
      </c>
      <c r="D200" s="7" t="s">
        <v>30</v>
      </c>
      <c r="E200" s="8">
        <v>2275</v>
      </c>
      <c r="F200" s="9">
        <v>447</v>
      </c>
    </row>
    <row r="201" spans="2:6" x14ac:dyDescent="0.3">
      <c r="B201" s="7" t="s">
        <v>8</v>
      </c>
      <c r="C201" s="7" t="s">
        <v>38</v>
      </c>
      <c r="D201" s="7" t="s">
        <v>27</v>
      </c>
      <c r="E201" s="8">
        <v>2268</v>
      </c>
      <c r="F201" s="9">
        <v>63</v>
      </c>
    </row>
    <row r="202" spans="2:6" x14ac:dyDescent="0.3">
      <c r="B202" s="7" t="s">
        <v>7</v>
      </c>
      <c r="C202" s="7" t="s">
        <v>34</v>
      </c>
      <c r="D202" s="7" t="s">
        <v>33</v>
      </c>
      <c r="E202" s="8">
        <v>2226</v>
      </c>
      <c r="F202" s="9">
        <v>48</v>
      </c>
    </row>
    <row r="203" spans="2:6" x14ac:dyDescent="0.3">
      <c r="B203" s="7" t="s">
        <v>6</v>
      </c>
      <c r="C203" s="7" t="s">
        <v>34</v>
      </c>
      <c r="D203" s="7" t="s">
        <v>16</v>
      </c>
      <c r="E203" s="8">
        <v>2219</v>
      </c>
      <c r="F203" s="9">
        <v>75</v>
      </c>
    </row>
    <row r="204" spans="2:6" x14ac:dyDescent="0.3">
      <c r="B204" s="7" t="s">
        <v>3</v>
      </c>
      <c r="C204" s="7" t="s">
        <v>34</v>
      </c>
      <c r="D204" s="7" t="s">
        <v>23</v>
      </c>
      <c r="E204" s="8">
        <v>2212</v>
      </c>
      <c r="F204" s="9">
        <v>117</v>
      </c>
    </row>
    <row r="205" spans="2:6" x14ac:dyDescent="0.3">
      <c r="B205" s="7" t="s">
        <v>10</v>
      </c>
      <c r="C205" s="7" t="s">
        <v>38</v>
      </c>
      <c r="D205" s="7" t="s">
        <v>22</v>
      </c>
      <c r="E205" s="8">
        <v>2205</v>
      </c>
      <c r="F205" s="9">
        <v>141</v>
      </c>
    </row>
    <row r="206" spans="2:6" x14ac:dyDescent="0.3">
      <c r="B206" s="7" t="s">
        <v>7</v>
      </c>
      <c r="C206" s="7" t="s">
        <v>34</v>
      </c>
      <c r="D206" s="7" t="s">
        <v>20</v>
      </c>
      <c r="E206" s="8">
        <v>2205</v>
      </c>
      <c r="F206" s="9">
        <v>138</v>
      </c>
    </row>
    <row r="207" spans="2:6" x14ac:dyDescent="0.3">
      <c r="B207" s="7" t="s">
        <v>7</v>
      </c>
      <c r="C207" s="7" t="s">
        <v>36</v>
      </c>
      <c r="D207" s="7" t="s">
        <v>31</v>
      </c>
      <c r="E207" s="8">
        <v>2149</v>
      </c>
      <c r="F207" s="9">
        <v>117</v>
      </c>
    </row>
    <row r="208" spans="2:6" x14ac:dyDescent="0.3">
      <c r="B208" s="7" t="s">
        <v>9</v>
      </c>
      <c r="C208" s="7" t="s">
        <v>36</v>
      </c>
      <c r="D208" s="7" t="s">
        <v>25</v>
      </c>
      <c r="E208" s="8">
        <v>2142</v>
      </c>
      <c r="F208" s="9">
        <v>114</v>
      </c>
    </row>
    <row r="209" spans="2:6" x14ac:dyDescent="0.3">
      <c r="B209" s="7" t="s">
        <v>7</v>
      </c>
      <c r="C209" s="7" t="s">
        <v>35</v>
      </c>
      <c r="D209" s="7" t="s">
        <v>16</v>
      </c>
      <c r="E209" s="8">
        <v>2135</v>
      </c>
      <c r="F209" s="9">
        <v>27</v>
      </c>
    </row>
    <row r="210" spans="2:6" x14ac:dyDescent="0.3">
      <c r="B210" s="7" t="s">
        <v>3</v>
      </c>
      <c r="C210" s="7" t="s">
        <v>35</v>
      </c>
      <c r="D210" s="7" t="s">
        <v>29</v>
      </c>
      <c r="E210" s="8">
        <v>2114</v>
      </c>
      <c r="F210" s="9">
        <v>66</v>
      </c>
    </row>
    <row r="211" spans="2:6" x14ac:dyDescent="0.3">
      <c r="B211" s="7" t="s">
        <v>41</v>
      </c>
      <c r="C211" s="7" t="s">
        <v>35</v>
      </c>
      <c r="D211" s="7" t="s">
        <v>15</v>
      </c>
      <c r="E211" s="8">
        <v>2114</v>
      </c>
      <c r="F211" s="9">
        <v>186</v>
      </c>
    </row>
    <row r="212" spans="2:6" x14ac:dyDescent="0.3">
      <c r="B212" s="7" t="s">
        <v>6</v>
      </c>
      <c r="C212" s="7" t="s">
        <v>39</v>
      </c>
      <c r="D212" s="7" t="s">
        <v>25</v>
      </c>
      <c r="E212" s="8">
        <v>2100</v>
      </c>
      <c r="F212" s="9">
        <v>414</v>
      </c>
    </row>
    <row r="213" spans="2:6" x14ac:dyDescent="0.3">
      <c r="B213" s="7" t="s">
        <v>8</v>
      </c>
      <c r="C213" s="7" t="s">
        <v>35</v>
      </c>
      <c r="D213" s="7" t="s">
        <v>29</v>
      </c>
      <c r="E213" s="8">
        <v>2023</v>
      </c>
      <c r="F213" s="9">
        <v>168</v>
      </c>
    </row>
    <row r="214" spans="2:6" x14ac:dyDescent="0.3">
      <c r="B214" s="7" t="s">
        <v>3</v>
      </c>
      <c r="C214" s="7" t="s">
        <v>35</v>
      </c>
      <c r="D214" s="7" t="s">
        <v>23</v>
      </c>
      <c r="E214" s="8">
        <v>2023</v>
      </c>
      <c r="F214" s="9">
        <v>78</v>
      </c>
    </row>
    <row r="215" spans="2:6" x14ac:dyDescent="0.3">
      <c r="B215" s="7" t="s">
        <v>2</v>
      </c>
      <c r="C215" s="7" t="s">
        <v>39</v>
      </c>
      <c r="D215" s="7" t="s">
        <v>16</v>
      </c>
      <c r="E215" s="8">
        <v>2016</v>
      </c>
      <c r="F215" s="9">
        <v>117</v>
      </c>
    </row>
    <row r="216" spans="2:6" x14ac:dyDescent="0.3">
      <c r="B216" s="7" t="s">
        <v>8</v>
      </c>
      <c r="C216" s="7" t="s">
        <v>34</v>
      </c>
      <c r="D216" s="7" t="s">
        <v>16</v>
      </c>
      <c r="E216" s="8">
        <v>2009</v>
      </c>
      <c r="F216" s="9">
        <v>219</v>
      </c>
    </row>
    <row r="217" spans="2:6" x14ac:dyDescent="0.3">
      <c r="B217" s="7" t="s">
        <v>40</v>
      </c>
      <c r="C217" s="7" t="s">
        <v>38</v>
      </c>
      <c r="D217" s="7" t="s">
        <v>31</v>
      </c>
      <c r="E217" s="8">
        <v>1988</v>
      </c>
      <c r="F217" s="9">
        <v>39</v>
      </c>
    </row>
    <row r="218" spans="2:6" x14ac:dyDescent="0.3">
      <c r="B218" s="7" t="s">
        <v>10</v>
      </c>
      <c r="C218" s="7" t="s">
        <v>35</v>
      </c>
      <c r="D218" s="7" t="s">
        <v>20</v>
      </c>
      <c r="E218" s="8">
        <v>1974</v>
      </c>
      <c r="F218" s="9">
        <v>195</v>
      </c>
    </row>
    <row r="219" spans="2:6" x14ac:dyDescent="0.3">
      <c r="B219" s="7" t="s">
        <v>7</v>
      </c>
      <c r="C219" s="7" t="s">
        <v>34</v>
      </c>
      <c r="D219" s="7" t="s">
        <v>14</v>
      </c>
      <c r="E219" s="8">
        <v>1932</v>
      </c>
      <c r="F219" s="9">
        <v>369</v>
      </c>
    </row>
    <row r="220" spans="2:6" x14ac:dyDescent="0.3">
      <c r="B220" s="7" t="s">
        <v>41</v>
      </c>
      <c r="C220" s="7" t="s">
        <v>36</v>
      </c>
      <c r="D220" s="7" t="s">
        <v>19</v>
      </c>
      <c r="E220" s="8">
        <v>1925</v>
      </c>
      <c r="F220" s="9">
        <v>192</v>
      </c>
    </row>
    <row r="221" spans="2:6" x14ac:dyDescent="0.3">
      <c r="B221" s="7" t="s">
        <v>6</v>
      </c>
      <c r="C221" s="7" t="s">
        <v>37</v>
      </c>
      <c r="D221" s="7" t="s">
        <v>16</v>
      </c>
      <c r="E221" s="8">
        <v>1904</v>
      </c>
      <c r="F221" s="9">
        <v>405</v>
      </c>
    </row>
    <row r="222" spans="2:6" x14ac:dyDescent="0.3">
      <c r="B222" s="7" t="s">
        <v>8</v>
      </c>
      <c r="C222" s="7" t="s">
        <v>37</v>
      </c>
      <c r="D222" s="7" t="s">
        <v>22</v>
      </c>
      <c r="E222" s="8">
        <v>1890</v>
      </c>
      <c r="F222" s="9">
        <v>195</v>
      </c>
    </row>
    <row r="223" spans="2:6" x14ac:dyDescent="0.3">
      <c r="B223" s="7" t="s">
        <v>2</v>
      </c>
      <c r="C223" s="7" t="s">
        <v>39</v>
      </c>
      <c r="D223" s="7" t="s">
        <v>25</v>
      </c>
      <c r="E223" s="8">
        <v>1785</v>
      </c>
      <c r="F223" s="9">
        <v>462</v>
      </c>
    </row>
    <row r="224" spans="2:6" x14ac:dyDescent="0.3">
      <c r="B224" s="7" t="s">
        <v>7</v>
      </c>
      <c r="C224" s="7" t="s">
        <v>38</v>
      </c>
      <c r="D224" s="7" t="s">
        <v>18</v>
      </c>
      <c r="E224" s="8">
        <v>1778</v>
      </c>
      <c r="F224" s="9">
        <v>270</v>
      </c>
    </row>
    <row r="225" spans="2:6" x14ac:dyDescent="0.3">
      <c r="B225" s="7" t="s">
        <v>8</v>
      </c>
      <c r="C225" s="7" t="s">
        <v>37</v>
      </c>
      <c r="D225" s="7" t="s">
        <v>19</v>
      </c>
      <c r="E225" s="8">
        <v>1771</v>
      </c>
      <c r="F225" s="9">
        <v>204</v>
      </c>
    </row>
    <row r="226" spans="2:6" x14ac:dyDescent="0.3">
      <c r="B226" s="7" t="s">
        <v>8</v>
      </c>
      <c r="C226" s="7" t="s">
        <v>38</v>
      </c>
      <c r="D226" s="7" t="s">
        <v>23</v>
      </c>
      <c r="E226" s="8">
        <v>1701</v>
      </c>
      <c r="F226" s="9">
        <v>234</v>
      </c>
    </row>
    <row r="227" spans="2:6" x14ac:dyDescent="0.3">
      <c r="B227" s="7" t="s">
        <v>5</v>
      </c>
      <c r="C227" s="7" t="s">
        <v>34</v>
      </c>
      <c r="D227" s="7" t="s">
        <v>33</v>
      </c>
      <c r="E227" s="8">
        <v>1652</v>
      </c>
      <c r="F227" s="9">
        <v>93</v>
      </c>
    </row>
    <row r="228" spans="2:6" x14ac:dyDescent="0.3">
      <c r="B228" s="7" t="s">
        <v>3</v>
      </c>
      <c r="C228" s="7" t="s">
        <v>39</v>
      </c>
      <c r="D228" s="7" t="s">
        <v>28</v>
      </c>
      <c r="E228" s="8">
        <v>1652</v>
      </c>
      <c r="F228" s="9">
        <v>102</v>
      </c>
    </row>
    <row r="229" spans="2:6" x14ac:dyDescent="0.3">
      <c r="B229" s="7" t="s">
        <v>6</v>
      </c>
      <c r="C229" s="7" t="s">
        <v>39</v>
      </c>
      <c r="D229" s="7" t="s">
        <v>30</v>
      </c>
      <c r="E229" s="8">
        <v>1638</v>
      </c>
      <c r="F229" s="9">
        <v>63</v>
      </c>
    </row>
    <row r="230" spans="2:6" x14ac:dyDescent="0.3">
      <c r="B230" s="7" t="s">
        <v>40</v>
      </c>
      <c r="C230" s="7" t="s">
        <v>35</v>
      </c>
      <c r="D230" s="7" t="s">
        <v>24</v>
      </c>
      <c r="E230" s="8">
        <v>1638</v>
      </c>
      <c r="F230" s="9">
        <v>48</v>
      </c>
    </row>
    <row r="231" spans="2:6" x14ac:dyDescent="0.3">
      <c r="B231" s="7" t="s">
        <v>40</v>
      </c>
      <c r="C231" s="7" t="s">
        <v>37</v>
      </c>
      <c r="D231" s="7" t="s">
        <v>30</v>
      </c>
      <c r="E231" s="8">
        <v>1624</v>
      </c>
      <c r="F231" s="9">
        <v>114</v>
      </c>
    </row>
    <row r="232" spans="2:6" x14ac:dyDescent="0.3">
      <c r="B232" s="7" t="s">
        <v>40</v>
      </c>
      <c r="C232" s="7" t="s">
        <v>35</v>
      </c>
      <c r="D232" s="7" t="s">
        <v>29</v>
      </c>
      <c r="E232" s="8">
        <v>1617</v>
      </c>
      <c r="F232" s="9">
        <v>126</v>
      </c>
    </row>
    <row r="233" spans="2:6" x14ac:dyDescent="0.3">
      <c r="B233" s="7" t="s">
        <v>2</v>
      </c>
      <c r="C233" s="7" t="s">
        <v>35</v>
      </c>
      <c r="D233" s="7" t="s">
        <v>17</v>
      </c>
      <c r="E233" s="8">
        <v>1589</v>
      </c>
      <c r="F233" s="9">
        <v>303</v>
      </c>
    </row>
    <row r="234" spans="2:6" x14ac:dyDescent="0.3">
      <c r="B234" s="7" t="s">
        <v>7</v>
      </c>
      <c r="C234" s="7" t="s">
        <v>34</v>
      </c>
      <c r="D234" s="7" t="s">
        <v>25</v>
      </c>
      <c r="E234" s="8">
        <v>1568</v>
      </c>
      <c r="F234" s="9">
        <v>96</v>
      </c>
    </row>
    <row r="235" spans="2:6" x14ac:dyDescent="0.3">
      <c r="B235" s="7" t="s">
        <v>2</v>
      </c>
      <c r="C235" s="7" t="s">
        <v>39</v>
      </c>
      <c r="D235" s="7" t="s">
        <v>22</v>
      </c>
      <c r="E235" s="8">
        <v>1568</v>
      </c>
      <c r="F235" s="9">
        <v>141</v>
      </c>
    </row>
    <row r="236" spans="2:6" x14ac:dyDescent="0.3">
      <c r="B236" s="7" t="s">
        <v>8</v>
      </c>
      <c r="C236" s="7" t="s">
        <v>39</v>
      </c>
      <c r="D236" s="7" t="s">
        <v>26</v>
      </c>
      <c r="E236" s="8">
        <v>1561</v>
      </c>
      <c r="F236" s="9">
        <v>27</v>
      </c>
    </row>
    <row r="237" spans="2:6" x14ac:dyDescent="0.3">
      <c r="B237" s="7" t="s">
        <v>41</v>
      </c>
      <c r="C237" s="7" t="s">
        <v>37</v>
      </c>
      <c r="D237" s="7" t="s">
        <v>30</v>
      </c>
      <c r="E237" s="8">
        <v>1526</v>
      </c>
      <c r="F237" s="9">
        <v>240</v>
      </c>
    </row>
    <row r="238" spans="2:6" x14ac:dyDescent="0.3">
      <c r="B238" s="7" t="s">
        <v>5</v>
      </c>
      <c r="C238" s="7" t="s">
        <v>36</v>
      </c>
      <c r="D238" s="7" t="s">
        <v>30</v>
      </c>
      <c r="E238" s="8">
        <v>1526</v>
      </c>
      <c r="F238" s="9">
        <v>105</v>
      </c>
    </row>
    <row r="239" spans="2:6" x14ac:dyDescent="0.3">
      <c r="B239" s="7" t="s">
        <v>6</v>
      </c>
      <c r="C239" s="7" t="s">
        <v>37</v>
      </c>
      <c r="D239" s="7" t="s">
        <v>18</v>
      </c>
      <c r="E239" s="8">
        <v>1505</v>
      </c>
      <c r="F239" s="9">
        <v>102</v>
      </c>
    </row>
    <row r="240" spans="2:6" x14ac:dyDescent="0.3">
      <c r="B240" s="7" t="s">
        <v>41</v>
      </c>
      <c r="C240" s="7" t="s">
        <v>34</v>
      </c>
      <c r="D240" s="7" t="s">
        <v>17</v>
      </c>
      <c r="E240" s="8">
        <v>1463</v>
      </c>
      <c r="F240" s="9">
        <v>39</v>
      </c>
    </row>
    <row r="241" spans="2:6" x14ac:dyDescent="0.3">
      <c r="B241" s="7" t="s">
        <v>6</v>
      </c>
      <c r="C241" s="7" t="s">
        <v>34</v>
      </c>
      <c r="D241" s="7" t="s">
        <v>15</v>
      </c>
      <c r="E241" s="8">
        <v>1442</v>
      </c>
      <c r="F241" s="9">
        <v>15</v>
      </c>
    </row>
    <row r="242" spans="2:6" x14ac:dyDescent="0.3">
      <c r="B242" s="7" t="s">
        <v>10</v>
      </c>
      <c r="C242" s="7" t="s">
        <v>34</v>
      </c>
      <c r="D242" s="7" t="s">
        <v>25</v>
      </c>
      <c r="E242" s="8">
        <v>1428</v>
      </c>
      <c r="F242" s="9">
        <v>93</v>
      </c>
    </row>
    <row r="243" spans="2:6" x14ac:dyDescent="0.3">
      <c r="B243" s="7" t="s">
        <v>10</v>
      </c>
      <c r="C243" s="7" t="s">
        <v>36</v>
      </c>
      <c r="D243" s="7" t="s">
        <v>27</v>
      </c>
      <c r="E243" s="8">
        <v>1407</v>
      </c>
      <c r="F243" s="9">
        <v>72</v>
      </c>
    </row>
    <row r="244" spans="2:6" x14ac:dyDescent="0.3">
      <c r="B244" s="7" t="s">
        <v>6</v>
      </c>
      <c r="C244" s="7" t="s">
        <v>36</v>
      </c>
      <c r="D244" s="7" t="s">
        <v>29</v>
      </c>
      <c r="E244" s="8">
        <v>1400</v>
      </c>
      <c r="F244" s="9">
        <v>135</v>
      </c>
    </row>
    <row r="245" spans="2:6" x14ac:dyDescent="0.3">
      <c r="B245" s="7" t="s">
        <v>6</v>
      </c>
      <c r="C245" s="7" t="s">
        <v>35</v>
      </c>
      <c r="D245" s="7" t="s">
        <v>4</v>
      </c>
      <c r="E245" s="8">
        <v>1302</v>
      </c>
      <c r="F245" s="9">
        <v>402</v>
      </c>
    </row>
    <row r="246" spans="2:6" x14ac:dyDescent="0.3">
      <c r="B246" s="7" t="s">
        <v>7</v>
      </c>
      <c r="C246" s="7" t="s">
        <v>38</v>
      </c>
      <c r="D246" s="7" t="s">
        <v>14</v>
      </c>
      <c r="E246" s="8">
        <v>1281</v>
      </c>
      <c r="F246" s="9">
        <v>75</v>
      </c>
    </row>
    <row r="247" spans="2:6" x14ac:dyDescent="0.3">
      <c r="B247" s="7" t="s">
        <v>3</v>
      </c>
      <c r="C247" s="7" t="s">
        <v>36</v>
      </c>
      <c r="D247" s="7" t="s">
        <v>19</v>
      </c>
      <c r="E247" s="8">
        <v>1281</v>
      </c>
      <c r="F247" s="9">
        <v>18</v>
      </c>
    </row>
    <row r="248" spans="2:6" x14ac:dyDescent="0.3">
      <c r="B248" s="7" t="s">
        <v>41</v>
      </c>
      <c r="C248" s="7" t="s">
        <v>34</v>
      </c>
      <c r="D248" s="7" t="s">
        <v>16</v>
      </c>
      <c r="E248" s="8">
        <v>1274</v>
      </c>
      <c r="F248" s="9">
        <v>225</v>
      </c>
    </row>
    <row r="249" spans="2:6" x14ac:dyDescent="0.3">
      <c r="B249" s="7" t="s">
        <v>6</v>
      </c>
      <c r="C249" s="7" t="s">
        <v>38</v>
      </c>
      <c r="D249" s="7" t="s">
        <v>27</v>
      </c>
      <c r="E249" s="8">
        <v>1134</v>
      </c>
      <c r="F249" s="9">
        <v>282</v>
      </c>
    </row>
    <row r="250" spans="2:6" x14ac:dyDescent="0.3">
      <c r="B250" s="7" t="s">
        <v>9</v>
      </c>
      <c r="C250" s="7" t="s">
        <v>37</v>
      </c>
      <c r="D250" s="7" t="s">
        <v>29</v>
      </c>
      <c r="E250" s="8">
        <v>1085</v>
      </c>
      <c r="F250" s="9">
        <v>273</v>
      </c>
    </row>
    <row r="251" spans="2:6" x14ac:dyDescent="0.3">
      <c r="B251" s="7" t="s">
        <v>6</v>
      </c>
      <c r="C251" s="7" t="s">
        <v>35</v>
      </c>
      <c r="D251" s="7" t="s">
        <v>20</v>
      </c>
      <c r="E251" s="8">
        <v>1071</v>
      </c>
      <c r="F251" s="9">
        <v>270</v>
      </c>
    </row>
    <row r="252" spans="2:6" x14ac:dyDescent="0.3">
      <c r="B252" s="7" t="s">
        <v>2</v>
      </c>
      <c r="C252" s="7" t="s">
        <v>37</v>
      </c>
      <c r="D252" s="7" t="s">
        <v>14</v>
      </c>
      <c r="E252" s="8">
        <v>1057</v>
      </c>
      <c r="F252" s="9">
        <v>54</v>
      </c>
    </row>
    <row r="253" spans="2:6" x14ac:dyDescent="0.3">
      <c r="B253" s="7" t="s">
        <v>3</v>
      </c>
      <c r="C253" s="7" t="s">
        <v>36</v>
      </c>
      <c r="D253" s="7" t="s">
        <v>28</v>
      </c>
      <c r="E253" s="8">
        <v>973</v>
      </c>
      <c r="F253" s="9">
        <v>162</v>
      </c>
    </row>
    <row r="254" spans="2:6" x14ac:dyDescent="0.3">
      <c r="B254" s="7" t="s">
        <v>7</v>
      </c>
      <c r="C254" s="7" t="s">
        <v>39</v>
      </c>
      <c r="D254" s="7" t="s">
        <v>27</v>
      </c>
      <c r="E254" s="8">
        <v>966</v>
      </c>
      <c r="F254" s="9">
        <v>198</v>
      </c>
    </row>
    <row r="255" spans="2:6" x14ac:dyDescent="0.3">
      <c r="B255" s="7" t="s">
        <v>9</v>
      </c>
      <c r="C255" s="7" t="s">
        <v>35</v>
      </c>
      <c r="D255" s="7" t="s">
        <v>4</v>
      </c>
      <c r="E255" s="8">
        <v>959</v>
      </c>
      <c r="F255" s="9">
        <v>147</v>
      </c>
    </row>
    <row r="256" spans="2:6" x14ac:dyDescent="0.3">
      <c r="B256" s="7" t="s">
        <v>6</v>
      </c>
      <c r="C256" s="7" t="s">
        <v>38</v>
      </c>
      <c r="D256" s="7" t="s">
        <v>33</v>
      </c>
      <c r="E256" s="8">
        <v>959</v>
      </c>
      <c r="F256" s="9">
        <v>135</v>
      </c>
    </row>
    <row r="257" spans="2:6" x14ac:dyDescent="0.3">
      <c r="B257" s="7" t="s">
        <v>10</v>
      </c>
      <c r="C257" s="7" t="s">
        <v>36</v>
      </c>
      <c r="D257" s="7" t="s">
        <v>13</v>
      </c>
      <c r="E257" s="8">
        <v>945</v>
      </c>
      <c r="F257" s="9">
        <v>75</v>
      </c>
    </row>
    <row r="258" spans="2:6" x14ac:dyDescent="0.3">
      <c r="B258" s="7" t="s">
        <v>6</v>
      </c>
      <c r="C258" s="7" t="s">
        <v>38</v>
      </c>
      <c r="D258" s="7" t="s">
        <v>16</v>
      </c>
      <c r="E258" s="8">
        <v>938</v>
      </c>
      <c r="F258" s="9">
        <v>6</v>
      </c>
    </row>
    <row r="259" spans="2:6" x14ac:dyDescent="0.3">
      <c r="B259" s="7" t="s">
        <v>9</v>
      </c>
      <c r="C259" s="7" t="s">
        <v>34</v>
      </c>
      <c r="D259" s="7" t="s">
        <v>16</v>
      </c>
      <c r="E259" s="8">
        <v>938</v>
      </c>
      <c r="F259" s="9">
        <v>189</v>
      </c>
    </row>
    <row r="260" spans="2:6" x14ac:dyDescent="0.3">
      <c r="B260" s="7" t="s">
        <v>3</v>
      </c>
      <c r="C260" s="7" t="s">
        <v>37</v>
      </c>
      <c r="D260" s="7" t="s">
        <v>4</v>
      </c>
      <c r="E260" s="8">
        <v>938</v>
      </c>
      <c r="F260" s="9">
        <v>366</v>
      </c>
    </row>
    <row r="261" spans="2:6" x14ac:dyDescent="0.3">
      <c r="B261" s="7" t="s">
        <v>5</v>
      </c>
      <c r="C261" s="7" t="s">
        <v>34</v>
      </c>
      <c r="D261" s="7" t="s">
        <v>19</v>
      </c>
      <c r="E261" s="8">
        <v>861</v>
      </c>
      <c r="F261" s="9">
        <v>195</v>
      </c>
    </row>
    <row r="262" spans="2:6" x14ac:dyDescent="0.3">
      <c r="B262" s="7" t="s">
        <v>41</v>
      </c>
      <c r="C262" s="7" t="s">
        <v>36</v>
      </c>
      <c r="D262" s="7" t="s">
        <v>28</v>
      </c>
      <c r="E262" s="8">
        <v>854</v>
      </c>
      <c r="F262" s="9">
        <v>309</v>
      </c>
    </row>
    <row r="263" spans="2:6" x14ac:dyDescent="0.3">
      <c r="B263" s="7" t="s">
        <v>41</v>
      </c>
      <c r="C263" s="7" t="s">
        <v>35</v>
      </c>
      <c r="D263" s="7" t="s">
        <v>27</v>
      </c>
      <c r="E263" s="8">
        <v>847</v>
      </c>
      <c r="F263" s="9">
        <v>129</v>
      </c>
    </row>
    <row r="264" spans="2:6" x14ac:dyDescent="0.3">
      <c r="B264" s="7" t="s">
        <v>8</v>
      </c>
      <c r="C264" s="7" t="s">
        <v>38</v>
      </c>
      <c r="D264" s="7" t="s">
        <v>13</v>
      </c>
      <c r="E264" s="8">
        <v>819</v>
      </c>
      <c r="F264" s="9">
        <v>510</v>
      </c>
    </row>
    <row r="265" spans="2:6" x14ac:dyDescent="0.3">
      <c r="B265" s="7" t="s">
        <v>3</v>
      </c>
      <c r="C265" s="7" t="s">
        <v>35</v>
      </c>
      <c r="D265" s="7" t="s">
        <v>33</v>
      </c>
      <c r="E265" s="8">
        <v>819</v>
      </c>
      <c r="F265" s="9">
        <v>306</v>
      </c>
    </row>
    <row r="266" spans="2:6" x14ac:dyDescent="0.3">
      <c r="B266" s="7" t="s">
        <v>2</v>
      </c>
      <c r="C266" s="7" t="s">
        <v>36</v>
      </c>
      <c r="D266" s="7" t="s">
        <v>27</v>
      </c>
      <c r="E266" s="8">
        <v>798</v>
      </c>
      <c r="F266" s="9">
        <v>519</v>
      </c>
    </row>
    <row r="267" spans="2:6" x14ac:dyDescent="0.3">
      <c r="B267" s="7" t="s">
        <v>41</v>
      </c>
      <c r="C267" s="7" t="s">
        <v>37</v>
      </c>
      <c r="D267" s="7" t="s">
        <v>15</v>
      </c>
      <c r="E267" s="8">
        <v>714</v>
      </c>
      <c r="F267" s="9">
        <v>231</v>
      </c>
    </row>
    <row r="268" spans="2:6" x14ac:dyDescent="0.3">
      <c r="B268" s="7" t="s">
        <v>9</v>
      </c>
      <c r="C268" s="7" t="s">
        <v>34</v>
      </c>
      <c r="D268" s="7" t="s">
        <v>17</v>
      </c>
      <c r="E268" s="8">
        <v>707</v>
      </c>
      <c r="F268" s="9">
        <v>174</v>
      </c>
    </row>
    <row r="269" spans="2:6" x14ac:dyDescent="0.3">
      <c r="B269" s="7" t="s">
        <v>10</v>
      </c>
      <c r="C269" s="7" t="s">
        <v>34</v>
      </c>
      <c r="D269" s="7" t="s">
        <v>17</v>
      </c>
      <c r="E269" s="8">
        <v>700</v>
      </c>
      <c r="F269" s="9">
        <v>87</v>
      </c>
    </row>
    <row r="270" spans="2:6" x14ac:dyDescent="0.3">
      <c r="B270" s="7" t="s">
        <v>2</v>
      </c>
      <c r="C270" s="7" t="s">
        <v>39</v>
      </c>
      <c r="D270" s="7" t="s">
        <v>23</v>
      </c>
      <c r="E270" s="8">
        <v>630</v>
      </c>
      <c r="F270" s="9">
        <v>36</v>
      </c>
    </row>
    <row r="271" spans="2:6" x14ac:dyDescent="0.3">
      <c r="B271" s="7" t="s">
        <v>40</v>
      </c>
      <c r="C271" s="7" t="s">
        <v>38</v>
      </c>
      <c r="D271" s="7" t="s">
        <v>24</v>
      </c>
      <c r="E271" s="8">
        <v>623</v>
      </c>
      <c r="F271" s="9">
        <v>51</v>
      </c>
    </row>
    <row r="272" spans="2:6" x14ac:dyDescent="0.3">
      <c r="B272" s="7" t="s">
        <v>40</v>
      </c>
      <c r="C272" s="7" t="s">
        <v>38</v>
      </c>
      <c r="D272" s="7" t="s">
        <v>26</v>
      </c>
      <c r="E272" s="8">
        <v>609</v>
      </c>
      <c r="F272" s="9">
        <v>87</v>
      </c>
    </row>
    <row r="273" spans="2:6" x14ac:dyDescent="0.3">
      <c r="B273" s="7" t="s">
        <v>41</v>
      </c>
      <c r="C273" s="7" t="s">
        <v>35</v>
      </c>
      <c r="D273" s="7" t="s">
        <v>19</v>
      </c>
      <c r="E273" s="8">
        <v>609</v>
      </c>
      <c r="F273" s="9">
        <v>99</v>
      </c>
    </row>
    <row r="274" spans="2:6" x14ac:dyDescent="0.3">
      <c r="B274" s="7" t="s">
        <v>10</v>
      </c>
      <c r="C274" s="7" t="s">
        <v>35</v>
      </c>
      <c r="D274" s="7" t="s">
        <v>21</v>
      </c>
      <c r="E274" s="8">
        <v>567</v>
      </c>
      <c r="F274" s="9">
        <v>228</v>
      </c>
    </row>
    <row r="275" spans="2:6" x14ac:dyDescent="0.3">
      <c r="B275" s="7" t="s">
        <v>6</v>
      </c>
      <c r="C275" s="7" t="s">
        <v>37</v>
      </c>
      <c r="D275" s="7" t="s">
        <v>30</v>
      </c>
      <c r="E275" s="8">
        <v>560</v>
      </c>
      <c r="F275" s="9">
        <v>81</v>
      </c>
    </row>
    <row r="276" spans="2:6" x14ac:dyDescent="0.3">
      <c r="B276" s="7" t="s">
        <v>2</v>
      </c>
      <c r="C276" s="7" t="s">
        <v>35</v>
      </c>
      <c r="D276" s="7" t="s">
        <v>19</v>
      </c>
      <c r="E276" s="8">
        <v>553</v>
      </c>
      <c r="F276" s="9">
        <v>15</v>
      </c>
    </row>
    <row r="277" spans="2:6" x14ac:dyDescent="0.3">
      <c r="B277" s="7" t="s">
        <v>6</v>
      </c>
      <c r="C277" s="7" t="s">
        <v>34</v>
      </c>
      <c r="D277" s="7" t="s">
        <v>4</v>
      </c>
      <c r="E277" s="8">
        <v>525</v>
      </c>
      <c r="F277" s="9">
        <v>48</v>
      </c>
    </row>
    <row r="278" spans="2:6" x14ac:dyDescent="0.3">
      <c r="B278" s="7" t="s">
        <v>5</v>
      </c>
      <c r="C278" s="7" t="s">
        <v>37</v>
      </c>
      <c r="D278" s="7" t="s">
        <v>22</v>
      </c>
      <c r="E278" s="8">
        <v>518</v>
      </c>
      <c r="F278" s="9">
        <v>75</v>
      </c>
    </row>
    <row r="279" spans="2:6" x14ac:dyDescent="0.3">
      <c r="B279" s="7" t="s">
        <v>6</v>
      </c>
      <c r="C279" s="7" t="s">
        <v>36</v>
      </c>
      <c r="D279" s="7" t="s">
        <v>21</v>
      </c>
      <c r="E279" s="8">
        <v>497</v>
      </c>
      <c r="F279" s="9">
        <v>63</v>
      </c>
    </row>
    <row r="280" spans="2:6" x14ac:dyDescent="0.3">
      <c r="B280" s="7" t="s">
        <v>5</v>
      </c>
      <c r="C280" s="7" t="s">
        <v>35</v>
      </c>
      <c r="D280" s="7" t="s">
        <v>22</v>
      </c>
      <c r="E280" s="8">
        <v>490</v>
      </c>
      <c r="F280" s="9">
        <v>84</v>
      </c>
    </row>
    <row r="281" spans="2:6" x14ac:dyDescent="0.3">
      <c r="B281" s="7" t="s">
        <v>6</v>
      </c>
      <c r="C281" s="7" t="s">
        <v>38</v>
      </c>
      <c r="D281" s="7" t="s">
        <v>25</v>
      </c>
      <c r="E281" s="8">
        <v>469</v>
      </c>
      <c r="F281" s="9">
        <v>75</v>
      </c>
    </row>
    <row r="282" spans="2:6" x14ac:dyDescent="0.3">
      <c r="B282" s="7" t="s">
        <v>8</v>
      </c>
      <c r="C282" s="7" t="s">
        <v>37</v>
      </c>
      <c r="D282" s="7" t="s">
        <v>21</v>
      </c>
      <c r="E282" s="8">
        <v>434</v>
      </c>
      <c r="F282" s="9">
        <v>87</v>
      </c>
    </row>
    <row r="283" spans="2:6" x14ac:dyDescent="0.3">
      <c r="B283" s="7" t="s">
        <v>5</v>
      </c>
      <c r="C283" s="7" t="s">
        <v>39</v>
      </c>
      <c r="D283" s="7" t="s">
        <v>18</v>
      </c>
      <c r="E283" s="8">
        <v>385</v>
      </c>
      <c r="F283" s="9">
        <v>249</v>
      </c>
    </row>
    <row r="284" spans="2:6" x14ac:dyDescent="0.3">
      <c r="B284" s="7" t="s">
        <v>8</v>
      </c>
      <c r="C284" s="7" t="s">
        <v>35</v>
      </c>
      <c r="D284" s="7" t="s">
        <v>33</v>
      </c>
      <c r="E284" s="8">
        <v>357</v>
      </c>
      <c r="F284" s="9">
        <v>126</v>
      </c>
    </row>
    <row r="285" spans="2:6" x14ac:dyDescent="0.3">
      <c r="B285" s="7" t="s">
        <v>41</v>
      </c>
      <c r="C285" s="7" t="s">
        <v>34</v>
      </c>
      <c r="D285" s="7" t="s">
        <v>22</v>
      </c>
      <c r="E285" s="8">
        <v>336</v>
      </c>
      <c r="F285" s="9">
        <v>144</v>
      </c>
    </row>
    <row r="286" spans="2:6" x14ac:dyDescent="0.3">
      <c r="B286" s="7" t="s">
        <v>7</v>
      </c>
      <c r="C286" s="7" t="s">
        <v>36</v>
      </c>
      <c r="D286" s="7" t="s">
        <v>32</v>
      </c>
      <c r="E286" s="8">
        <v>280</v>
      </c>
      <c r="F286" s="9">
        <v>87</v>
      </c>
    </row>
    <row r="287" spans="2:6" x14ac:dyDescent="0.3">
      <c r="B287" s="7" t="s">
        <v>9</v>
      </c>
      <c r="C287" s="7" t="s">
        <v>37</v>
      </c>
      <c r="D287" s="7" t="s">
        <v>4</v>
      </c>
      <c r="E287" s="8">
        <v>259</v>
      </c>
      <c r="F287" s="9">
        <v>207</v>
      </c>
    </row>
    <row r="288" spans="2:6" x14ac:dyDescent="0.3">
      <c r="B288" s="7" t="s">
        <v>2</v>
      </c>
      <c r="C288" s="7" t="s">
        <v>34</v>
      </c>
      <c r="D288" s="7" t="s">
        <v>13</v>
      </c>
      <c r="E288" s="8">
        <v>252</v>
      </c>
      <c r="F288" s="9">
        <v>54</v>
      </c>
    </row>
    <row r="289" spans="2:6" x14ac:dyDescent="0.3">
      <c r="B289" s="7" t="s">
        <v>10</v>
      </c>
      <c r="C289" s="7" t="s">
        <v>37</v>
      </c>
      <c r="D289" s="7" t="s">
        <v>21</v>
      </c>
      <c r="E289" s="8">
        <v>245</v>
      </c>
      <c r="F289" s="9">
        <v>288</v>
      </c>
    </row>
    <row r="290" spans="2:6" x14ac:dyDescent="0.3">
      <c r="B290" s="7" t="s">
        <v>2</v>
      </c>
      <c r="C290" s="7" t="s">
        <v>37</v>
      </c>
      <c r="D290" s="7" t="s">
        <v>19</v>
      </c>
      <c r="E290" s="8">
        <v>238</v>
      </c>
      <c r="F290" s="9">
        <v>18</v>
      </c>
    </row>
    <row r="291" spans="2:6" x14ac:dyDescent="0.3">
      <c r="B291" s="7" t="s">
        <v>40</v>
      </c>
      <c r="C291" s="7" t="s">
        <v>36</v>
      </c>
      <c r="D291" s="7" t="s">
        <v>4</v>
      </c>
      <c r="E291" s="8">
        <v>217</v>
      </c>
      <c r="F291" s="9">
        <v>36</v>
      </c>
    </row>
    <row r="292" spans="2:6" x14ac:dyDescent="0.3">
      <c r="B292" s="7" t="s">
        <v>2</v>
      </c>
      <c r="C292" s="7" t="s">
        <v>36</v>
      </c>
      <c r="D292" s="7" t="s">
        <v>17</v>
      </c>
      <c r="E292" s="8">
        <v>189</v>
      </c>
      <c r="F292" s="9">
        <v>48</v>
      </c>
    </row>
    <row r="293" spans="2:6" x14ac:dyDescent="0.3">
      <c r="B293" s="7" t="s">
        <v>5</v>
      </c>
      <c r="C293" s="7" t="s">
        <v>37</v>
      </c>
      <c r="D293" s="7" t="s">
        <v>31</v>
      </c>
      <c r="E293" s="8">
        <v>182</v>
      </c>
      <c r="F293" s="9">
        <v>48</v>
      </c>
    </row>
    <row r="294" spans="2:6" x14ac:dyDescent="0.3">
      <c r="B294" s="7" t="s">
        <v>8</v>
      </c>
      <c r="C294" s="7" t="s">
        <v>38</v>
      </c>
      <c r="D294" s="7" t="s">
        <v>22</v>
      </c>
      <c r="E294" s="8">
        <v>168</v>
      </c>
      <c r="F294" s="9">
        <v>84</v>
      </c>
    </row>
    <row r="295" spans="2:6" x14ac:dyDescent="0.3">
      <c r="B295" s="7" t="s">
        <v>41</v>
      </c>
      <c r="C295" s="7" t="s">
        <v>38</v>
      </c>
      <c r="D295" s="7" t="s">
        <v>25</v>
      </c>
      <c r="E295" s="8">
        <v>154</v>
      </c>
      <c r="F295" s="9">
        <v>21</v>
      </c>
    </row>
    <row r="296" spans="2:6" x14ac:dyDescent="0.3">
      <c r="B296" s="7" t="s">
        <v>9</v>
      </c>
      <c r="C296" s="7" t="s">
        <v>35</v>
      </c>
      <c r="D296" s="7" t="s">
        <v>26</v>
      </c>
      <c r="E296" s="8">
        <v>98</v>
      </c>
      <c r="F296" s="9">
        <v>159</v>
      </c>
    </row>
    <row r="297" spans="2:6" x14ac:dyDescent="0.3">
      <c r="B297" s="7" t="s">
        <v>41</v>
      </c>
      <c r="C297" s="7" t="s">
        <v>36</v>
      </c>
      <c r="D297" s="7" t="s">
        <v>26</v>
      </c>
      <c r="E297" s="8">
        <v>98</v>
      </c>
      <c r="F297" s="9">
        <v>204</v>
      </c>
    </row>
    <row r="298" spans="2:6" x14ac:dyDescent="0.3">
      <c r="B298" s="7" t="s">
        <v>10</v>
      </c>
      <c r="C298" s="7" t="s">
        <v>38</v>
      </c>
      <c r="D298" s="7" t="s">
        <v>13</v>
      </c>
      <c r="E298" s="8">
        <v>63</v>
      </c>
      <c r="F298" s="9">
        <v>123</v>
      </c>
    </row>
    <row r="299" spans="2:6" x14ac:dyDescent="0.3">
      <c r="B299" s="7" t="s">
        <v>2</v>
      </c>
      <c r="C299" s="7" t="s">
        <v>38</v>
      </c>
      <c r="D299" s="7" t="s">
        <v>13</v>
      </c>
      <c r="E299" s="8">
        <v>56</v>
      </c>
      <c r="F299" s="9">
        <v>51</v>
      </c>
    </row>
    <row r="300" spans="2:6" x14ac:dyDescent="0.3">
      <c r="B300" s="7" t="s">
        <v>8</v>
      </c>
      <c r="C300" s="7" t="s">
        <v>37</v>
      </c>
      <c r="D300" s="7" t="s">
        <v>30</v>
      </c>
      <c r="E300" s="8">
        <v>42</v>
      </c>
      <c r="F300" s="9">
        <v>150</v>
      </c>
    </row>
    <row r="301" spans="2:6" x14ac:dyDescent="0.3">
      <c r="B301" s="7" t="s">
        <v>3</v>
      </c>
      <c r="C301" s="7" t="s">
        <v>39</v>
      </c>
      <c r="D301" s="7" t="s">
        <v>16</v>
      </c>
      <c r="E301" s="8">
        <v>21</v>
      </c>
      <c r="F301" s="9">
        <v>168</v>
      </c>
    </row>
    <row r="302" spans="2:6" x14ac:dyDescent="0.3">
      <c r="B302" s="7" t="s">
        <v>40</v>
      </c>
      <c r="C302" s="7" t="s">
        <v>39</v>
      </c>
      <c r="D302" s="7" t="s">
        <v>29</v>
      </c>
      <c r="E302" s="8">
        <v>0</v>
      </c>
      <c r="F302" s="9">
        <v>135</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1ECEC-CC34-493B-8BA5-31009AC5CFAB}">
  <dimension ref="B2:C69"/>
  <sheetViews>
    <sheetView workbookViewId="0">
      <selection activeCell="I19" sqref="I19"/>
    </sheetView>
  </sheetViews>
  <sheetFormatPr defaultRowHeight="14.4" x14ac:dyDescent="0.3"/>
  <cols>
    <col min="2" max="2" width="19.109375" bestFit="1" customWidth="1"/>
    <col min="3" max="3" width="14.44140625" bestFit="1" customWidth="1"/>
  </cols>
  <sheetData>
    <row r="2" spans="2:3" x14ac:dyDescent="0.3">
      <c r="B2" s="21" t="s">
        <v>63</v>
      </c>
      <c r="C2" s="31" t="s">
        <v>65</v>
      </c>
    </row>
    <row r="3" spans="2:3" x14ac:dyDescent="0.3">
      <c r="B3" s="7" t="s">
        <v>38</v>
      </c>
      <c r="C3" s="31"/>
    </row>
    <row r="4" spans="2:3" x14ac:dyDescent="0.3">
      <c r="B4" s="25" t="s">
        <v>2</v>
      </c>
      <c r="C4" s="31">
        <v>18928</v>
      </c>
    </row>
    <row r="5" spans="2:3" x14ac:dyDescent="0.3">
      <c r="B5" s="25" t="s">
        <v>8</v>
      </c>
      <c r="C5" s="31">
        <v>15141</v>
      </c>
    </row>
    <row r="6" spans="2:3" x14ac:dyDescent="0.3">
      <c r="B6" s="25" t="s">
        <v>41</v>
      </c>
      <c r="C6" s="31">
        <v>6069</v>
      </c>
    </row>
    <row r="7" spans="2:3" x14ac:dyDescent="0.3">
      <c r="B7" s="25" t="s">
        <v>7</v>
      </c>
      <c r="C7" s="31">
        <v>18865</v>
      </c>
    </row>
    <row r="8" spans="2:3" x14ac:dyDescent="0.3">
      <c r="B8" s="25" t="s">
        <v>6</v>
      </c>
      <c r="C8" s="31">
        <v>15820</v>
      </c>
    </row>
    <row r="9" spans="2:3" x14ac:dyDescent="0.3">
      <c r="B9" s="25" t="s">
        <v>5</v>
      </c>
      <c r="C9" s="31">
        <v>25221</v>
      </c>
    </row>
    <row r="10" spans="2:3" x14ac:dyDescent="0.3">
      <c r="B10" s="25" t="s">
        <v>3</v>
      </c>
      <c r="C10" s="31">
        <v>8841</v>
      </c>
    </row>
    <row r="11" spans="2:3" x14ac:dyDescent="0.3">
      <c r="B11" s="25" t="s">
        <v>9</v>
      </c>
      <c r="C11" s="31">
        <v>24983</v>
      </c>
    </row>
    <row r="12" spans="2:3" x14ac:dyDescent="0.3">
      <c r="B12" s="25" t="s">
        <v>10</v>
      </c>
      <c r="C12" s="31">
        <v>14714</v>
      </c>
    </row>
    <row r="13" spans="2:3" x14ac:dyDescent="0.3">
      <c r="B13" s="25" t="s">
        <v>40</v>
      </c>
      <c r="C13" s="31">
        <v>20097</v>
      </c>
    </row>
    <row r="14" spans="2:3" x14ac:dyDescent="0.3">
      <c r="B14" s="7" t="s">
        <v>36</v>
      </c>
      <c r="C14" s="31"/>
    </row>
    <row r="15" spans="2:3" x14ac:dyDescent="0.3">
      <c r="B15" s="25" t="s">
        <v>2</v>
      </c>
      <c r="C15" s="31">
        <v>23709</v>
      </c>
    </row>
    <row r="16" spans="2:3" x14ac:dyDescent="0.3">
      <c r="B16" s="25" t="s">
        <v>8</v>
      </c>
      <c r="C16" s="31">
        <v>5019</v>
      </c>
    </row>
    <row r="17" spans="2:3" x14ac:dyDescent="0.3">
      <c r="B17" s="25" t="s">
        <v>41</v>
      </c>
      <c r="C17" s="31">
        <v>39242</v>
      </c>
    </row>
    <row r="18" spans="2:3" x14ac:dyDescent="0.3">
      <c r="B18" s="25" t="s">
        <v>7</v>
      </c>
      <c r="C18" s="31">
        <v>21931</v>
      </c>
    </row>
    <row r="19" spans="2:3" x14ac:dyDescent="0.3">
      <c r="B19" s="25" t="s">
        <v>6</v>
      </c>
      <c r="C19" s="31">
        <v>27377</v>
      </c>
    </row>
    <row r="20" spans="2:3" x14ac:dyDescent="0.3">
      <c r="B20" s="25" t="s">
        <v>5</v>
      </c>
      <c r="C20" s="31">
        <v>39620</v>
      </c>
    </row>
    <row r="21" spans="2:3" x14ac:dyDescent="0.3">
      <c r="B21" s="25" t="s">
        <v>3</v>
      </c>
      <c r="C21" s="31">
        <v>18564</v>
      </c>
    </row>
    <row r="22" spans="2:3" x14ac:dyDescent="0.3">
      <c r="B22" s="25" t="s">
        <v>9</v>
      </c>
      <c r="C22" s="31">
        <v>25669</v>
      </c>
    </row>
    <row r="23" spans="2:3" x14ac:dyDescent="0.3">
      <c r="B23" s="25" t="s">
        <v>10</v>
      </c>
      <c r="C23" s="31">
        <v>13797</v>
      </c>
    </row>
    <row r="24" spans="2:3" x14ac:dyDescent="0.3">
      <c r="B24" s="25" t="s">
        <v>40</v>
      </c>
      <c r="C24" s="31">
        <v>23016</v>
      </c>
    </row>
    <row r="25" spans="2:3" x14ac:dyDescent="0.3">
      <c r="B25" s="7" t="s">
        <v>34</v>
      </c>
      <c r="C25" s="31"/>
    </row>
    <row r="26" spans="2:3" x14ac:dyDescent="0.3">
      <c r="B26" s="25" t="s">
        <v>2</v>
      </c>
      <c r="C26" s="31">
        <v>7763</v>
      </c>
    </row>
    <row r="27" spans="2:3" x14ac:dyDescent="0.3">
      <c r="B27" s="25" t="s">
        <v>8</v>
      </c>
      <c r="C27" s="31">
        <v>5516</v>
      </c>
    </row>
    <row r="28" spans="2:3" x14ac:dyDescent="0.3">
      <c r="B28" s="25" t="s">
        <v>41</v>
      </c>
      <c r="C28" s="31">
        <v>15855</v>
      </c>
    </row>
    <row r="29" spans="2:3" x14ac:dyDescent="0.3">
      <c r="B29" s="25" t="s">
        <v>7</v>
      </c>
      <c r="C29" s="31">
        <v>31661</v>
      </c>
    </row>
    <row r="30" spans="2:3" x14ac:dyDescent="0.3">
      <c r="B30" s="25" t="s">
        <v>6</v>
      </c>
      <c r="C30" s="31">
        <v>33670</v>
      </c>
    </row>
    <row r="31" spans="2:3" x14ac:dyDescent="0.3">
      <c r="B31" s="25" t="s">
        <v>5</v>
      </c>
      <c r="C31" s="31">
        <v>41559</v>
      </c>
    </row>
    <row r="32" spans="2:3" x14ac:dyDescent="0.3">
      <c r="B32" s="25" t="s">
        <v>3</v>
      </c>
      <c r="C32" s="31">
        <v>35847</v>
      </c>
    </row>
    <row r="33" spans="2:3" x14ac:dyDescent="0.3">
      <c r="B33" s="25" t="s">
        <v>9</v>
      </c>
      <c r="C33" s="31">
        <v>39424</v>
      </c>
    </row>
    <row r="34" spans="2:3" x14ac:dyDescent="0.3">
      <c r="B34" s="25" t="s">
        <v>10</v>
      </c>
      <c r="C34" s="31">
        <v>16527</v>
      </c>
    </row>
    <row r="35" spans="2:3" x14ac:dyDescent="0.3">
      <c r="B35" s="25" t="s">
        <v>40</v>
      </c>
      <c r="C35" s="31">
        <v>24647</v>
      </c>
    </row>
    <row r="36" spans="2:3" x14ac:dyDescent="0.3">
      <c r="B36" s="7" t="s">
        <v>37</v>
      </c>
      <c r="C36" s="31"/>
    </row>
    <row r="37" spans="2:3" x14ac:dyDescent="0.3">
      <c r="B37" s="25" t="s">
        <v>2</v>
      </c>
      <c r="C37" s="31">
        <v>25655</v>
      </c>
    </row>
    <row r="38" spans="2:3" x14ac:dyDescent="0.3">
      <c r="B38" s="25" t="s">
        <v>8</v>
      </c>
      <c r="C38" s="31">
        <v>20125</v>
      </c>
    </row>
    <row r="39" spans="2:3" x14ac:dyDescent="0.3">
      <c r="B39" s="25" t="s">
        <v>41</v>
      </c>
      <c r="C39" s="31">
        <v>17283</v>
      </c>
    </row>
    <row r="40" spans="2:3" x14ac:dyDescent="0.3">
      <c r="B40" s="25" t="s">
        <v>7</v>
      </c>
      <c r="C40" s="31">
        <v>43568</v>
      </c>
    </row>
    <row r="41" spans="2:3" x14ac:dyDescent="0.3">
      <c r="B41" s="25" t="s">
        <v>6</v>
      </c>
      <c r="C41" s="31">
        <v>26985</v>
      </c>
    </row>
    <row r="42" spans="2:3" x14ac:dyDescent="0.3">
      <c r="B42" s="25" t="s">
        <v>5</v>
      </c>
      <c r="C42" s="31">
        <v>14504</v>
      </c>
    </row>
    <row r="43" spans="2:3" x14ac:dyDescent="0.3">
      <c r="B43" s="25" t="s">
        <v>3</v>
      </c>
      <c r="C43" s="31">
        <v>16821</v>
      </c>
    </row>
    <row r="44" spans="2:3" x14ac:dyDescent="0.3">
      <c r="B44" s="25" t="s">
        <v>9</v>
      </c>
      <c r="C44" s="31">
        <v>21434</v>
      </c>
    </row>
    <row r="45" spans="2:3" x14ac:dyDescent="0.3">
      <c r="B45" s="25" t="s">
        <v>10</v>
      </c>
      <c r="C45" s="31">
        <v>7987</v>
      </c>
    </row>
    <row r="46" spans="2:3" x14ac:dyDescent="0.3">
      <c r="B46" s="25" t="s">
        <v>40</v>
      </c>
      <c r="C46" s="31">
        <v>24451</v>
      </c>
    </row>
    <row r="47" spans="2:3" x14ac:dyDescent="0.3">
      <c r="B47" s="7" t="s">
        <v>39</v>
      </c>
      <c r="C47" s="31"/>
    </row>
    <row r="48" spans="2:3" x14ac:dyDescent="0.3">
      <c r="B48" s="25" t="s">
        <v>2</v>
      </c>
      <c r="C48" s="31">
        <v>45752</v>
      </c>
    </row>
    <row r="49" spans="2:3" x14ac:dyDescent="0.3">
      <c r="B49" s="25" t="s">
        <v>8</v>
      </c>
      <c r="C49" s="31">
        <v>27132</v>
      </c>
    </row>
    <row r="50" spans="2:3" x14ac:dyDescent="0.3">
      <c r="B50" s="25" t="s">
        <v>41</v>
      </c>
      <c r="C50" s="31">
        <v>3976</v>
      </c>
    </row>
    <row r="51" spans="2:3" x14ac:dyDescent="0.3">
      <c r="B51" s="25" t="s">
        <v>7</v>
      </c>
      <c r="C51" s="31">
        <v>5404</v>
      </c>
    </row>
    <row r="52" spans="2:3" x14ac:dyDescent="0.3">
      <c r="B52" s="25" t="s">
        <v>6</v>
      </c>
      <c r="C52" s="31">
        <v>15827</v>
      </c>
    </row>
    <row r="53" spans="2:3" x14ac:dyDescent="0.3">
      <c r="B53" s="25" t="s">
        <v>5</v>
      </c>
      <c r="C53" s="31">
        <v>16548</v>
      </c>
    </row>
    <row r="54" spans="2:3" x14ac:dyDescent="0.3">
      <c r="B54" s="25" t="s">
        <v>3</v>
      </c>
      <c r="C54" s="31">
        <v>10269</v>
      </c>
    </row>
    <row r="55" spans="2:3" x14ac:dyDescent="0.3">
      <c r="B55" s="25" t="s">
        <v>9</v>
      </c>
      <c r="C55" s="31">
        <v>9751</v>
      </c>
    </row>
    <row r="56" spans="2:3" x14ac:dyDescent="0.3">
      <c r="B56" s="25" t="s">
        <v>10</v>
      </c>
      <c r="C56" s="31">
        <v>17808</v>
      </c>
    </row>
    <row r="57" spans="2:3" x14ac:dyDescent="0.3">
      <c r="B57" s="25" t="s">
        <v>40</v>
      </c>
      <c r="C57" s="31">
        <v>21063</v>
      </c>
    </row>
    <row r="58" spans="2:3" x14ac:dyDescent="0.3">
      <c r="B58" s="7" t="s">
        <v>35</v>
      </c>
      <c r="C58" s="31"/>
    </row>
    <row r="59" spans="2:3" x14ac:dyDescent="0.3">
      <c r="B59" s="25" t="s">
        <v>2</v>
      </c>
      <c r="C59" s="31">
        <v>2142</v>
      </c>
    </row>
    <row r="60" spans="2:3" x14ac:dyDescent="0.3">
      <c r="B60" s="25" t="s">
        <v>8</v>
      </c>
      <c r="C60" s="31">
        <v>25151</v>
      </c>
    </row>
    <row r="61" spans="2:3" x14ac:dyDescent="0.3">
      <c r="B61" s="25" t="s">
        <v>41</v>
      </c>
      <c r="C61" s="31">
        <v>15785</v>
      </c>
    </row>
    <row r="62" spans="2:3" x14ac:dyDescent="0.3">
      <c r="B62" s="25" t="s">
        <v>7</v>
      </c>
      <c r="C62" s="31">
        <v>28546</v>
      </c>
    </row>
    <row r="63" spans="2:3" x14ac:dyDescent="0.3">
      <c r="B63" s="25" t="s">
        <v>6</v>
      </c>
      <c r="C63" s="31">
        <v>11018</v>
      </c>
    </row>
    <row r="64" spans="2:3" x14ac:dyDescent="0.3">
      <c r="B64" s="25" t="s">
        <v>5</v>
      </c>
      <c r="C64" s="31">
        <v>28273</v>
      </c>
    </row>
    <row r="65" spans="2:3" x14ac:dyDescent="0.3">
      <c r="B65" s="25" t="s">
        <v>3</v>
      </c>
      <c r="C65" s="31">
        <v>16492</v>
      </c>
    </row>
    <row r="66" spans="2:3" x14ac:dyDescent="0.3">
      <c r="B66" s="25" t="s">
        <v>9</v>
      </c>
      <c r="C66" s="31">
        <v>11319</v>
      </c>
    </row>
    <row r="67" spans="2:3" x14ac:dyDescent="0.3">
      <c r="B67" s="25" t="s">
        <v>10</v>
      </c>
      <c r="C67" s="31">
        <v>12383</v>
      </c>
    </row>
    <row r="68" spans="2:3" x14ac:dyDescent="0.3">
      <c r="B68" s="25" t="s">
        <v>40</v>
      </c>
      <c r="C68" s="31">
        <v>38325</v>
      </c>
    </row>
    <row r="69" spans="2:3" x14ac:dyDescent="0.3">
      <c r="B69" s="7" t="s">
        <v>64</v>
      </c>
      <c r="C69" s="31">
        <v>1240869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59FF4-427E-4EA1-81AD-3706D4ED8E63}">
  <dimension ref="A2:M302"/>
  <sheetViews>
    <sheetView topLeftCell="F31" workbookViewId="0">
      <selection activeCell="J27" sqref="J27"/>
    </sheetView>
  </sheetViews>
  <sheetFormatPr defaultRowHeight="14.4" x14ac:dyDescent="0.3"/>
  <cols>
    <col min="1" max="1" width="15.109375" bestFit="1" customWidth="1"/>
    <col min="2" max="2" width="12.44140625" bestFit="1" customWidth="1"/>
    <col min="3" max="3" width="20.21875" bestFit="1" customWidth="1"/>
    <col min="4" max="4" width="8" bestFit="1" customWidth="1"/>
    <col min="5" max="5" width="5.33203125" bestFit="1" customWidth="1"/>
    <col min="6" max="6" width="11.6640625" bestFit="1" customWidth="1"/>
    <col min="7" max="7" width="19.88671875" bestFit="1" customWidth="1"/>
    <col min="8" max="8" width="11.109375" bestFit="1" customWidth="1"/>
    <col min="9" max="10" width="20.21875" bestFit="1" customWidth="1"/>
    <col min="11" max="11" width="17" bestFit="1" customWidth="1"/>
    <col min="12" max="12" width="16.44140625" bestFit="1" customWidth="1"/>
    <col min="13" max="13" width="17.5546875" bestFit="1" customWidth="1"/>
  </cols>
  <sheetData>
    <row r="2" spans="1:12" x14ac:dyDescent="0.3">
      <c r="A2" s="3" t="s">
        <v>11</v>
      </c>
      <c r="B2" s="3" t="s">
        <v>12</v>
      </c>
      <c r="C2" s="3" t="s">
        <v>0</v>
      </c>
      <c r="D2" s="5" t="s">
        <v>1</v>
      </c>
      <c r="E2" s="5" t="s">
        <v>48</v>
      </c>
      <c r="F2" s="27" t="s">
        <v>49</v>
      </c>
      <c r="G2" s="27" t="s">
        <v>70</v>
      </c>
      <c r="H2" s="29" t="s">
        <v>72</v>
      </c>
      <c r="K2" t="s">
        <v>0</v>
      </c>
      <c r="L2" t="s">
        <v>49</v>
      </c>
    </row>
    <row r="3" spans="1:12" x14ac:dyDescent="0.3">
      <c r="A3" s="7" t="s">
        <v>5</v>
      </c>
      <c r="B3" s="7" t="s">
        <v>36</v>
      </c>
      <c r="C3" s="7" t="s">
        <v>16</v>
      </c>
      <c r="D3" s="8">
        <v>16184</v>
      </c>
      <c r="E3" s="9">
        <v>39</v>
      </c>
      <c r="F3" s="28">
        <f>_xlfn.XLOOKUP(data6[[#This Row],[Product]],products58[Product],products58[Cost per unit])</f>
        <v>8.7899999999999991</v>
      </c>
      <c r="G3" s="28">
        <f>data6[[#This Row],[Units]]*data6[[#This Row],[Cost per unit]]</f>
        <v>342.80999999999995</v>
      </c>
      <c r="H3" s="30">
        <f>data6[[#This Row],[Amount]]-data6[[#This Row],[Total Cost per Product]]</f>
        <v>15841.19</v>
      </c>
      <c r="K3" t="s">
        <v>13</v>
      </c>
      <c r="L3" s="6">
        <v>9.33</v>
      </c>
    </row>
    <row r="4" spans="1:12" x14ac:dyDescent="0.3">
      <c r="A4" s="7" t="s">
        <v>5</v>
      </c>
      <c r="B4" s="7" t="s">
        <v>34</v>
      </c>
      <c r="C4" s="7" t="s">
        <v>20</v>
      </c>
      <c r="D4" s="8">
        <v>15610</v>
      </c>
      <c r="E4" s="9">
        <v>339</v>
      </c>
      <c r="F4" s="28">
        <f>_xlfn.XLOOKUP(data6[[#This Row],[Product]],products58[Product],products58[Cost per unit])</f>
        <v>10.62</v>
      </c>
      <c r="G4" s="28">
        <f>data6[[#This Row],[Units]]*data6[[#This Row],[Cost per unit]]</f>
        <v>3600.18</v>
      </c>
      <c r="H4" s="30">
        <f>data6[[#This Row],[Amount]]-data6[[#This Row],[Total Cost per Product]]</f>
        <v>12009.82</v>
      </c>
      <c r="K4" t="s">
        <v>14</v>
      </c>
      <c r="L4" s="6">
        <v>11.7</v>
      </c>
    </row>
    <row r="5" spans="1:12" x14ac:dyDescent="0.3">
      <c r="A5" s="7" t="s">
        <v>9</v>
      </c>
      <c r="B5" s="7" t="s">
        <v>34</v>
      </c>
      <c r="C5" s="7" t="s">
        <v>28</v>
      </c>
      <c r="D5" s="8">
        <v>14329</v>
      </c>
      <c r="E5" s="9">
        <v>150</v>
      </c>
      <c r="F5" s="28">
        <f>_xlfn.XLOOKUP(data6[[#This Row],[Product]],products58[Product],products58[Cost per unit])</f>
        <v>10.38</v>
      </c>
      <c r="G5" s="28">
        <f>data6[[#This Row],[Units]]*data6[[#This Row],[Cost per unit]]</f>
        <v>1557.0000000000002</v>
      </c>
      <c r="H5" s="30">
        <f>data6[[#This Row],[Amount]]-data6[[#This Row],[Total Cost per Product]]</f>
        <v>12772</v>
      </c>
      <c r="K5" t="s">
        <v>4</v>
      </c>
      <c r="L5" s="6">
        <v>11.88</v>
      </c>
    </row>
    <row r="6" spans="1:12" x14ac:dyDescent="0.3">
      <c r="A6" s="7" t="s">
        <v>5</v>
      </c>
      <c r="B6" s="7" t="s">
        <v>35</v>
      </c>
      <c r="C6" s="7" t="s">
        <v>15</v>
      </c>
      <c r="D6" s="8">
        <v>13391</v>
      </c>
      <c r="E6" s="9">
        <v>201</v>
      </c>
      <c r="F6" s="28">
        <f>_xlfn.XLOOKUP(data6[[#This Row],[Product]],products58[Product],products58[Cost per unit])</f>
        <v>11.73</v>
      </c>
      <c r="G6" s="28">
        <f>data6[[#This Row],[Units]]*data6[[#This Row],[Cost per unit]]</f>
        <v>2357.73</v>
      </c>
      <c r="H6" s="30">
        <f>data6[[#This Row],[Amount]]-data6[[#This Row],[Total Cost per Product]]</f>
        <v>11033.27</v>
      </c>
      <c r="K6" t="s">
        <v>15</v>
      </c>
      <c r="L6" s="6">
        <v>11.73</v>
      </c>
    </row>
    <row r="7" spans="1:12" x14ac:dyDescent="0.3">
      <c r="A7" s="7" t="s">
        <v>10</v>
      </c>
      <c r="B7" s="7" t="s">
        <v>39</v>
      </c>
      <c r="C7" s="7" t="s">
        <v>33</v>
      </c>
      <c r="D7" s="8">
        <v>12950</v>
      </c>
      <c r="E7" s="9">
        <v>30</v>
      </c>
      <c r="F7" s="28">
        <f>_xlfn.XLOOKUP(data6[[#This Row],[Product]],products58[Product],products58[Cost per unit])</f>
        <v>12.37</v>
      </c>
      <c r="G7" s="28">
        <f>data6[[#This Row],[Units]]*data6[[#This Row],[Cost per unit]]</f>
        <v>371.09999999999997</v>
      </c>
      <c r="H7" s="30">
        <f>data6[[#This Row],[Amount]]-data6[[#This Row],[Total Cost per Product]]</f>
        <v>12578.9</v>
      </c>
      <c r="K7" t="s">
        <v>16</v>
      </c>
      <c r="L7" s="6">
        <v>8.7899999999999991</v>
      </c>
    </row>
    <row r="8" spans="1:12" x14ac:dyDescent="0.3">
      <c r="A8" s="7" t="s">
        <v>40</v>
      </c>
      <c r="B8" s="7" t="s">
        <v>35</v>
      </c>
      <c r="C8" s="7" t="s">
        <v>32</v>
      </c>
      <c r="D8" s="8">
        <v>12348</v>
      </c>
      <c r="E8" s="9">
        <v>234</v>
      </c>
      <c r="F8" s="28">
        <f>_xlfn.XLOOKUP(data6[[#This Row],[Product]],products58[Product],products58[Cost per unit])</f>
        <v>8.65</v>
      </c>
      <c r="G8" s="28">
        <f>data6[[#This Row],[Units]]*data6[[#This Row],[Cost per unit]]</f>
        <v>2024.1000000000001</v>
      </c>
      <c r="H8" s="30">
        <f>data6[[#This Row],[Amount]]-data6[[#This Row],[Total Cost per Product]]</f>
        <v>10323.9</v>
      </c>
      <c r="K8" t="s">
        <v>17</v>
      </c>
      <c r="L8" s="6">
        <v>3.11</v>
      </c>
    </row>
    <row r="9" spans="1:12" x14ac:dyDescent="0.3">
      <c r="A9" s="7" t="s">
        <v>2</v>
      </c>
      <c r="B9" s="7" t="s">
        <v>37</v>
      </c>
      <c r="C9" s="7" t="s">
        <v>18</v>
      </c>
      <c r="D9" s="8">
        <v>11571</v>
      </c>
      <c r="E9" s="9">
        <v>138</v>
      </c>
      <c r="F9" s="28">
        <f>_xlfn.XLOOKUP(data6[[#This Row],[Product]],products58[Product],products58[Cost per unit])</f>
        <v>6.47</v>
      </c>
      <c r="G9" s="28">
        <f>data6[[#This Row],[Units]]*data6[[#This Row],[Cost per unit]]</f>
        <v>892.86</v>
      </c>
      <c r="H9" s="30">
        <f>data6[[#This Row],[Amount]]-data6[[#This Row],[Total Cost per Product]]</f>
        <v>10678.14</v>
      </c>
      <c r="K9" t="s">
        <v>18</v>
      </c>
      <c r="L9" s="6">
        <v>6.47</v>
      </c>
    </row>
    <row r="10" spans="1:12" x14ac:dyDescent="0.3">
      <c r="A10" s="7" t="s">
        <v>9</v>
      </c>
      <c r="B10" s="7" t="s">
        <v>36</v>
      </c>
      <c r="C10" s="7" t="s">
        <v>27</v>
      </c>
      <c r="D10" s="8">
        <v>11522</v>
      </c>
      <c r="E10" s="9">
        <v>204</v>
      </c>
      <c r="F10" s="28">
        <f>_xlfn.XLOOKUP(data6[[#This Row],[Product]],products58[Product],products58[Cost per unit])</f>
        <v>16.73</v>
      </c>
      <c r="G10" s="28">
        <f>data6[[#This Row],[Units]]*data6[[#This Row],[Cost per unit]]</f>
        <v>3412.92</v>
      </c>
      <c r="H10" s="30">
        <f>data6[[#This Row],[Amount]]-data6[[#This Row],[Total Cost per Product]]</f>
        <v>8109.08</v>
      </c>
      <c r="K10" t="s">
        <v>19</v>
      </c>
      <c r="L10" s="6">
        <v>7.64</v>
      </c>
    </row>
    <row r="11" spans="1:12" x14ac:dyDescent="0.3">
      <c r="A11" s="7" t="s">
        <v>2</v>
      </c>
      <c r="B11" s="7" t="s">
        <v>36</v>
      </c>
      <c r="C11" s="7" t="s">
        <v>16</v>
      </c>
      <c r="D11" s="8">
        <v>11417</v>
      </c>
      <c r="E11" s="9">
        <v>21</v>
      </c>
      <c r="F11" s="28">
        <f>_xlfn.XLOOKUP(data6[[#This Row],[Product]],products58[Product],products58[Cost per unit])</f>
        <v>8.7899999999999991</v>
      </c>
      <c r="G11" s="28">
        <f>data6[[#This Row],[Units]]*data6[[#This Row],[Cost per unit]]</f>
        <v>184.58999999999997</v>
      </c>
      <c r="H11" s="30">
        <f>data6[[#This Row],[Amount]]-data6[[#This Row],[Total Cost per Product]]</f>
        <v>11232.41</v>
      </c>
      <c r="K11" t="s">
        <v>20</v>
      </c>
      <c r="L11" s="6">
        <v>10.62</v>
      </c>
    </row>
    <row r="12" spans="1:12" x14ac:dyDescent="0.3">
      <c r="A12" s="7" t="s">
        <v>41</v>
      </c>
      <c r="B12" s="7" t="s">
        <v>36</v>
      </c>
      <c r="C12" s="7" t="s">
        <v>13</v>
      </c>
      <c r="D12" s="8">
        <v>10311</v>
      </c>
      <c r="E12" s="9">
        <v>231</v>
      </c>
      <c r="F12" s="28">
        <f>_xlfn.XLOOKUP(data6[[#This Row],[Product]],products58[Product],products58[Cost per unit])</f>
        <v>9.33</v>
      </c>
      <c r="G12" s="28">
        <f>data6[[#This Row],[Units]]*data6[[#This Row],[Cost per unit]]</f>
        <v>2155.23</v>
      </c>
      <c r="H12" s="30">
        <f>data6[[#This Row],[Amount]]-data6[[#This Row],[Total Cost per Product]]</f>
        <v>8155.77</v>
      </c>
      <c r="K12" t="s">
        <v>21</v>
      </c>
      <c r="L12" s="6">
        <v>9</v>
      </c>
    </row>
    <row r="13" spans="1:12" x14ac:dyDescent="0.3">
      <c r="A13" s="7" t="s">
        <v>41</v>
      </c>
      <c r="B13" s="7" t="s">
        <v>36</v>
      </c>
      <c r="C13" s="7" t="s">
        <v>32</v>
      </c>
      <c r="D13" s="8">
        <v>10304</v>
      </c>
      <c r="E13" s="9">
        <v>84</v>
      </c>
      <c r="F13" s="28">
        <f>_xlfn.XLOOKUP(data6[[#This Row],[Product]],products58[Product],products58[Cost per unit])</f>
        <v>8.65</v>
      </c>
      <c r="G13" s="28">
        <f>data6[[#This Row],[Units]]*data6[[#This Row],[Cost per unit]]</f>
        <v>726.6</v>
      </c>
      <c r="H13" s="30">
        <f>data6[[#This Row],[Amount]]-data6[[#This Row],[Total Cost per Product]]</f>
        <v>9577.4</v>
      </c>
      <c r="K13" t="s">
        <v>22</v>
      </c>
      <c r="L13" s="6">
        <v>9.77</v>
      </c>
    </row>
    <row r="14" spans="1:12" x14ac:dyDescent="0.3">
      <c r="A14" s="7" t="s">
        <v>7</v>
      </c>
      <c r="B14" s="7" t="s">
        <v>38</v>
      </c>
      <c r="C14" s="7" t="s">
        <v>30</v>
      </c>
      <c r="D14" s="8">
        <v>10129</v>
      </c>
      <c r="E14" s="9">
        <v>312</v>
      </c>
      <c r="F14" s="28">
        <f>_xlfn.XLOOKUP(data6[[#This Row],[Product]],products58[Product],products58[Cost per unit])</f>
        <v>14.49</v>
      </c>
      <c r="G14" s="28">
        <f>data6[[#This Row],[Units]]*data6[[#This Row],[Cost per unit]]</f>
        <v>4520.88</v>
      </c>
      <c r="H14" s="30">
        <f>data6[[#This Row],[Amount]]-data6[[#This Row],[Total Cost per Product]]</f>
        <v>5608.12</v>
      </c>
      <c r="K14" t="s">
        <v>23</v>
      </c>
      <c r="L14" s="6">
        <v>6.49</v>
      </c>
    </row>
    <row r="15" spans="1:12" x14ac:dyDescent="0.3">
      <c r="A15" s="7" t="s">
        <v>6</v>
      </c>
      <c r="B15" s="7" t="s">
        <v>36</v>
      </c>
      <c r="C15" s="7" t="s">
        <v>4</v>
      </c>
      <c r="D15" s="8">
        <v>10073</v>
      </c>
      <c r="E15" s="9">
        <v>120</v>
      </c>
      <c r="F15" s="28">
        <f>_xlfn.XLOOKUP(data6[[#This Row],[Product]],products58[Product],products58[Cost per unit])</f>
        <v>11.88</v>
      </c>
      <c r="G15" s="28">
        <f>data6[[#This Row],[Units]]*data6[[#This Row],[Cost per unit]]</f>
        <v>1425.6000000000001</v>
      </c>
      <c r="H15" s="30">
        <f>data6[[#This Row],[Amount]]-data6[[#This Row],[Total Cost per Product]]</f>
        <v>8647.4</v>
      </c>
      <c r="K15" t="s">
        <v>24</v>
      </c>
      <c r="L15" s="6">
        <v>4.97</v>
      </c>
    </row>
    <row r="16" spans="1:12" x14ac:dyDescent="0.3">
      <c r="A16" s="7" t="s">
        <v>2</v>
      </c>
      <c r="B16" s="7" t="s">
        <v>37</v>
      </c>
      <c r="C16" s="7" t="s">
        <v>17</v>
      </c>
      <c r="D16" s="8">
        <v>9926</v>
      </c>
      <c r="E16" s="9">
        <v>201</v>
      </c>
      <c r="F16" s="28">
        <f>_xlfn.XLOOKUP(data6[[#This Row],[Product]],products58[Product],products58[Cost per unit])</f>
        <v>3.11</v>
      </c>
      <c r="G16" s="28">
        <f>data6[[#This Row],[Units]]*data6[[#This Row],[Cost per unit]]</f>
        <v>625.11</v>
      </c>
      <c r="H16" s="30">
        <f>data6[[#This Row],[Amount]]-data6[[#This Row],[Total Cost per Product]]</f>
        <v>9300.89</v>
      </c>
      <c r="K16" t="s">
        <v>25</v>
      </c>
      <c r="L16" s="6">
        <v>13.15</v>
      </c>
    </row>
    <row r="17" spans="1:13" x14ac:dyDescent="0.3">
      <c r="A17" s="7" t="s">
        <v>7</v>
      </c>
      <c r="B17" s="7" t="s">
        <v>37</v>
      </c>
      <c r="C17" s="7" t="s">
        <v>22</v>
      </c>
      <c r="D17" s="8">
        <v>9835</v>
      </c>
      <c r="E17" s="9">
        <v>207</v>
      </c>
      <c r="F17" s="28">
        <f>_xlfn.XLOOKUP(data6[[#This Row],[Product]],products58[Product],products58[Cost per unit])</f>
        <v>9.77</v>
      </c>
      <c r="G17" s="28">
        <f>data6[[#This Row],[Units]]*data6[[#This Row],[Cost per unit]]</f>
        <v>2022.3899999999999</v>
      </c>
      <c r="H17" s="30">
        <f>data6[[#This Row],[Amount]]-data6[[#This Row],[Total Cost per Product]]</f>
        <v>7812.6100000000006</v>
      </c>
      <c r="K17" t="s">
        <v>26</v>
      </c>
      <c r="L17" s="6">
        <v>5.6</v>
      </c>
    </row>
    <row r="18" spans="1:13" x14ac:dyDescent="0.3">
      <c r="A18" s="7" t="s">
        <v>40</v>
      </c>
      <c r="B18" s="7" t="s">
        <v>36</v>
      </c>
      <c r="C18" s="7" t="s">
        <v>33</v>
      </c>
      <c r="D18" s="8">
        <v>9772</v>
      </c>
      <c r="E18" s="9">
        <v>90</v>
      </c>
      <c r="F18" s="28">
        <f>_xlfn.XLOOKUP(data6[[#This Row],[Product]],products58[Product],products58[Cost per unit])</f>
        <v>12.37</v>
      </c>
      <c r="G18" s="28">
        <f>data6[[#This Row],[Units]]*data6[[#This Row],[Cost per unit]]</f>
        <v>1113.3</v>
      </c>
      <c r="H18" s="30">
        <f>data6[[#This Row],[Amount]]-data6[[#This Row],[Total Cost per Product]]</f>
        <v>8658.7000000000007</v>
      </c>
      <c r="K18" t="s">
        <v>27</v>
      </c>
      <c r="L18" s="6">
        <v>16.73</v>
      </c>
    </row>
    <row r="19" spans="1:13" x14ac:dyDescent="0.3">
      <c r="A19" s="7" t="s">
        <v>8</v>
      </c>
      <c r="B19" s="7" t="s">
        <v>37</v>
      </c>
      <c r="C19" s="7" t="s">
        <v>15</v>
      </c>
      <c r="D19" s="8">
        <v>9709</v>
      </c>
      <c r="E19" s="9">
        <v>30</v>
      </c>
      <c r="F19" s="28">
        <f>_xlfn.XLOOKUP(data6[[#This Row],[Product]],products58[Product],products58[Cost per unit])</f>
        <v>11.73</v>
      </c>
      <c r="G19" s="28">
        <f>data6[[#This Row],[Units]]*data6[[#This Row],[Cost per unit]]</f>
        <v>351.90000000000003</v>
      </c>
      <c r="H19" s="30">
        <f>data6[[#This Row],[Amount]]-data6[[#This Row],[Total Cost per Product]]</f>
        <v>9357.1</v>
      </c>
      <c r="K19" t="s">
        <v>28</v>
      </c>
      <c r="L19" s="6">
        <v>10.38</v>
      </c>
    </row>
    <row r="20" spans="1:13" x14ac:dyDescent="0.3">
      <c r="A20" s="7" t="s">
        <v>8</v>
      </c>
      <c r="B20" s="7" t="s">
        <v>39</v>
      </c>
      <c r="C20" s="7" t="s">
        <v>18</v>
      </c>
      <c r="D20" s="8">
        <v>9660</v>
      </c>
      <c r="E20" s="9">
        <v>27</v>
      </c>
      <c r="F20" s="28">
        <f>_xlfn.XLOOKUP(data6[[#This Row],[Product]],products58[Product],products58[Cost per unit])</f>
        <v>6.47</v>
      </c>
      <c r="G20" s="28">
        <f>data6[[#This Row],[Units]]*data6[[#This Row],[Cost per unit]]</f>
        <v>174.69</v>
      </c>
      <c r="H20" s="30">
        <f>data6[[#This Row],[Amount]]-data6[[#This Row],[Total Cost per Product]]</f>
        <v>9485.31</v>
      </c>
      <c r="K20" t="s">
        <v>29</v>
      </c>
      <c r="L20" s="6">
        <v>7.16</v>
      </c>
    </row>
    <row r="21" spans="1:13" x14ac:dyDescent="0.3">
      <c r="A21" s="7" t="s">
        <v>41</v>
      </c>
      <c r="B21" s="7" t="s">
        <v>36</v>
      </c>
      <c r="C21" s="7" t="s">
        <v>18</v>
      </c>
      <c r="D21" s="8">
        <v>9632</v>
      </c>
      <c r="E21" s="9">
        <v>288</v>
      </c>
      <c r="F21" s="28">
        <f>_xlfn.XLOOKUP(data6[[#This Row],[Product]],products58[Product],products58[Cost per unit])</f>
        <v>6.47</v>
      </c>
      <c r="G21" s="28">
        <f>data6[[#This Row],[Units]]*data6[[#This Row],[Cost per unit]]</f>
        <v>1863.36</v>
      </c>
      <c r="H21" s="30">
        <f>data6[[#This Row],[Amount]]-data6[[#This Row],[Total Cost per Product]]</f>
        <v>7768.64</v>
      </c>
      <c r="K21" t="s">
        <v>30</v>
      </c>
      <c r="L21" s="6">
        <v>14.49</v>
      </c>
    </row>
    <row r="22" spans="1:13" x14ac:dyDescent="0.3">
      <c r="A22" s="7" t="s">
        <v>9</v>
      </c>
      <c r="B22" s="7" t="s">
        <v>38</v>
      </c>
      <c r="C22" s="7" t="s">
        <v>33</v>
      </c>
      <c r="D22" s="8">
        <v>9506</v>
      </c>
      <c r="E22" s="9">
        <v>87</v>
      </c>
      <c r="F22" s="28">
        <f>_xlfn.XLOOKUP(data6[[#This Row],[Product]],products58[Product],products58[Cost per unit])</f>
        <v>12.37</v>
      </c>
      <c r="G22" s="28">
        <f>data6[[#This Row],[Units]]*data6[[#This Row],[Cost per unit]]</f>
        <v>1076.1899999999998</v>
      </c>
      <c r="H22" s="30">
        <f>data6[[#This Row],[Amount]]-data6[[#This Row],[Total Cost per Product]]</f>
        <v>8429.81</v>
      </c>
      <c r="K22" t="s">
        <v>31</v>
      </c>
      <c r="L22" s="6">
        <v>5.79</v>
      </c>
    </row>
    <row r="23" spans="1:13" x14ac:dyDescent="0.3">
      <c r="A23" s="7" t="s">
        <v>2</v>
      </c>
      <c r="B23" s="7" t="s">
        <v>39</v>
      </c>
      <c r="C23" s="7" t="s">
        <v>20</v>
      </c>
      <c r="D23" s="8">
        <v>9443</v>
      </c>
      <c r="E23" s="9">
        <v>162</v>
      </c>
      <c r="F23" s="28">
        <f>_xlfn.XLOOKUP(data6[[#This Row],[Product]],products58[Product],products58[Cost per unit])</f>
        <v>10.62</v>
      </c>
      <c r="G23" s="28">
        <f>data6[[#This Row],[Units]]*data6[[#This Row],[Cost per unit]]</f>
        <v>1720.4399999999998</v>
      </c>
      <c r="H23" s="30">
        <f>data6[[#This Row],[Amount]]-data6[[#This Row],[Total Cost per Product]]</f>
        <v>7722.56</v>
      </c>
      <c r="K23" t="s">
        <v>32</v>
      </c>
      <c r="L23" s="6">
        <v>8.65</v>
      </c>
    </row>
    <row r="24" spans="1:13" x14ac:dyDescent="0.3">
      <c r="A24" s="7" t="s">
        <v>3</v>
      </c>
      <c r="B24" s="7" t="s">
        <v>36</v>
      </c>
      <c r="C24" s="7" t="s">
        <v>16</v>
      </c>
      <c r="D24" s="8">
        <v>9198</v>
      </c>
      <c r="E24" s="9">
        <v>36</v>
      </c>
      <c r="F24" s="28">
        <f>_xlfn.XLOOKUP(data6[[#This Row],[Product]],products58[Product],products58[Cost per unit])</f>
        <v>8.7899999999999991</v>
      </c>
      <c r="G24" s="28">
        <f>data6[[#This Row],[Units]]*data6[[#This Row],[Cost per unit]]</f>
        <v>316.43999999999994</v>
      </c>
      <c r="H24" s="30">
        <f>data6[[#This Row],[Amount]]-data6[[#This Row],[Total Cost per Product]]</f>
        <v>8881.56</v>
      </c>
      <c r="K24" t="s">
        <v>33</v>
      </c>
      <c r="L24" s="6">
        <v>12.37</v>
      </c>
    </row>
    <row r="25" spans="1:13" x14ac:dyDescent="0.3">
      <c r="A25" s="7" t="s">
        <v>9</v>
      </c>
      <c r="B25" s="7" t="s">
        <v>36</v>
      </c>
      <c r="C25" s="7" t="s">
        <v>30</v>
      </c>
      <c r="D25" s="8">
        <v>9051</v>
      </c>
      <c r="E25" s="9">
        <v>57</v>
      </c>
      <c r="F25" s="28">
        <f>_xlfn.XLOOKUP(data6[[#This Row],[Product]],products58[Product],products58[Cost per unit])</f>
        <v>14.49</v>
      </c>
      <c r="G25" s="28">
        <f>data6[[#This Row],[Units]]*data6[[#This Row],[Cost per unit]]</f>
        <v>825.93000000000006</v>
      </c>
      <c r="H25" s="30">
        <f>data6[[#This Row],[Amount]]-data6[[#This Row],[Total Cost per Product]]</f>
        <v>8225.07</v>
      </c>
    </row>
    <row r="26" spans="1:13" x14ac:dyDescent="0.3">
      <c r="A26" s="7" t="s">
        <v>40</v>
      </c>
      <c r="B26" s="7" t="s">
        <v>37</v>
      </c>
      <c r="C26" s="7" t="s">
        <v>29</v>
      </c>
      <c r="D26" s="8">
        <v>9002</v>
      </c>
      <c r="E26" s="9">
        <v>72</v>
      </c>
      <c r="F26" s="28">
        <f>_xlfn.XLOOKUP(data6[[#This Row],[Product]],products58[Product],products58[Cost per unit])</f>
        <v>7.16</v>
      </c>
      <c r="G26" s="28">
        <f>data6[[#This Row],[Units]]*data6[[#This Row],[Cost per unit]]</f>
        <v>515.52</v>
      </c>
      <c r="H26" s="30">
        <f>data6[[#This Row],[Amount]]-data6[[#This Row],[Total Cost per Product]]</f>
        <v>8486.48</v>
      </c>
    </row>
    <row r="27" spans="1:13" x14ac:dyDescent="0.3">
      <c r="A27" s="7" t="s">
        <v>8</v>
      </c>
      <c r="B27" s="7" t="s">
        <v>39</v>
      </c>
      <c r="C27" s="7" t="s">
        <v>31</v>
      </c>
      <c r="D27" s="8">
        <v>8890</v>
      </c>
      <c r="E27" s="9">
        <v>210</v>
      </c>
      <c r="F27" s="28">
        <f>_xlfn.XLOOKUP(data6[[#This Row],[Product]],products58[Product],products58[Cost per unit])</f>
        <v>5.79</v>
      </c>
      <c r="G27" s="28">
        <f>data6[[#This Row],[Units]]*data6[[#This Row],[Cost per unit]]</f>
        <v>1215.9000000000001</v>
      </c>
      <c r="H27" s="30">
        <f>data6[[#This Row],[Amount]]-data6[[#This Row],[Total Cost per Product]]</f>
        <v>7674.1</v>
      </c>
      <c r="J27" s="21" t="s">
        <v>0</v>
      </c>
      <c r="K27" s="11" t="s">
        <v>77</v>
      </c>
      <c r="L27" s="11" t="s">
        <v>78</v>
      </c>
      <c r="M27" s="11" t="s">
        <v>79</v>
      </c>
    </row>
    <row r="28" spans="1:13" x14ac:dyDescent="0.3">
      <c r="A28" s="7" t="s">
        <v>40</v>
      </c>
      <c r="B28" s="7" t="s">
        <v>35</v>
      </c>
      <c r="C28" s="7" t="s">
        <v>33</v>
      </c>
      <c r="D28" s="8">
        <v>8869</v>
      </c>
      <c r="E28" s="9">
        <v>432</v>
      </c>
      <c r="F28" s="28">
        <f>_xlfn.XLOOKUP(data6[[#This Row],[Product]],products58[Product],products58[Cost per unit])</f>
        <v>12.37</v>
      </c>
      <c r="G28" s="28">
        <f>data6[[#This Row],[Units]]*data6[[#This Row],[Cost per unit]]</f>
        <v>5343.8399999999992</v>
      </c>
      <c r="H28" s="30">
        <f>data6[[#This Row],[Amount]]-data6[[#This Row],[Total Cost per Product]]</f>
        <v>3525.1600000000008</v>
      </c>
      <c r="J28" s="7" t="s">
        <v>14</v>
      </c>
      <c r="K28" s="11">
        <v>43183</v>
      </c>
      <c r="L28" s="11">
        <v>23657.399999999998</v>
      </c>
      <c r="M28" s="11">
        <v>19525.600000000002</v>
      </c>
    </row>
    <row r="29" spans="1:13" x14ac:dyDescent="0.3">
      <c r="A29" s="7" t="s">
        <v>7</v>
      </c>
      <c r="B29" s="7" t="s">
        <v>34</v>
      </c>
      <c r="C29" s="7" t="s">
        <v>24</v>
      </c>
      <c r="D29" s="8">
        <v>8862</v>
      </c>
      <c r="E29" s="9">
        <v>189</v>
      </c>
      <c r="F29" s="28">
        <f>_xlfn.XLOOKUP(data6[[#This Row],[Product]],products58[Product],products58[Cost per unit])</f>
        <v>4.97</v>
      </c>
      <c r="G29" s="28">
        <f>data6[[#This Row],[Units]]*data6[[#This Row],[Cost per unit]]</f>
        <v>939.32999999999993</v>
      </c>
      <c r="H29" s="30">
        <f>data6[[#This Row],[Amount]]-data6[[#This Row],[Total Cost per Product]]</f>
        <v>7922.67</v>
      </c>
      <c r="J29" s="7" t="s">
        <v>30</v>
      </c>
      <c r="K29" s="11">
        <v>66500</v>
      </c>
      <c r="L29" s="11">
        <v>40600.979999999996</v>
      </c>
      <c r="M29" s="11">
        <v>25899.020000000008</v>
      </c>
    </row>
    <row r="30" spans="1:13" x14ac:dyDescent="0.3">
      <c r="A30" s="7" t="s">
        <v>3</v>
      </c>
      <c r="B30" s="7" t="s">
        <v>38</v>
      </c>
      <c r="C30" s="7" t="s">
        <v>26</v>
      </c>
      <c r="D30" s="8">
        <v>8841</v>
      </c>
      <c r="E30" s="9">
        <v>303</v>
      </c>
      <c r="F30" s="28">
        <f>_xlfn.XLOOKUP(data6[[#This Row],[Product]],products58[Product],products58[Cost per unit])</f>
        <v>5.6</v>
      </c>
      <c r="G30" s="28">
        <f>data6[[#This Row],[Units]]*data6[[#This Row],[Cost per unit]]</f>
        <v>1696.8</v>
      </c>
      <c r="H30" s="30">
        <f>data6[[#This Row],[Amount]]-data6[[#This Row],[Total Cost per Product]]</f>
        <v>7144.2</v>
      </c>
      <c r="J30" s="7" t="s">
        <v>24</v>
      </c>
      <c r="K30" s="11">
        <v>35378</v>
      </c>
      <c r="L30" s="11">
        <v>5188.68</v>
      </c>
      <c r="M30" s="11">
        <v>30189.319999999996</v>
      </c>
    </row>
    <row r="31" spans="1:13" x14ac:dyDescent="0.3">
      <c r="A31" s="7" t="s">
        <v>5</v>
      </c>
      <c r="B31" s="7" t="s">
        <v>37</v>
      </c>
      <c r="C31" s="7" t="s">
        <v>25</v>
      </c>
      <c r="D31" s="8">
        <v>8813</v>
      </c>
      <c r="E31" s="9">
        <v>21</v>
      </c>
      <c r="F31" s="28">
        <f>_xlfn.XLOOKUP(data6[[#This Row],[Product]],products58[Product],products58[Cost per unit])</f>
        <v>13.15</v>
      </c>
      <c r="G31" s="28">
        <f>data6[[#This Row],[Units]]*data6[[#This Row],[Cost per unit]]</f>
        <v>276.15000000000003</v>
      </c>
      <c r="H31" s="30">
        <f>data6[[#This Row],[Amount]]-data6[[#This Row],[Total Cost per Product]]</f>
        <v>8536.85</v>
      </c>
      <c r="J31" s="7" t="s">
        <v>19</v>
      </c>
      <c r="K31" s="11">
        <v>44744</v>
      </c>
      <c r="L31" s="11">
        <v>14943.84</v>
      </c>
      <c r="M31" s="11">
        <v>29800.159999999996</v>
      </c>
    </row>
    <row r="32" spans="1:13" x14ac:dyDescent="0.3">
      <c r="A32" s="7" t="s">
        <v>9</v>
      </c>
      <c r="B32" s="7" t="s">
        <v>34</v>
      </c>
      <c r="C32" s="7" t="s">
        <v>20</v>
      </c>
      <c r="D32" s="8">
        <v>8463</v>
      </c>
      <c r="E32" s="9">
        <v>492</v>
      </c>
      <c r="F32" s="28">
        <f>_xlfn.XLOOKUP(data6[[#This Row],[Product]],products58[Product],products58[Cost per unit])</f>
        <v>10.62</v>
      </c>
      <c r="G32" s="28">
        <f>data6[[#This Row],[Units]]*data6[[#This Row],[Cost per unit]]</f>
        <v>5225.04</v>
      </c>
      <c r="H32" s="30">
        <f>data6[[#This Row],[Amount]]-data6[[#This Row],[Total Cost per Product]]</f>
        <v>3237.96</v>
      </c>
      <c r="J32" s="7" t="s">
        <v>22</v>
      </c>
      <c r="K32" s="11">
        <v>66283</v>
      </c>
      <c r="L32" s="11">
        <v>20048.039999999997</v>
      </c>
      <c r="M32" s="11">
        <v>46234.960000000006</v>
      </c>
    </row>
    <row r="33" spans="1:13" x14ac:dyDescent="0.3">
      <c r="A33" s="7" t="s">
        <v>7</v>
      </c>
      <c r="B33" s="7" t="s">
        <v>36</v>
      </c>
      <c r="C33" s="7" t="s">
        <v>22</v>
      </c>
      <c r="D33" s="8">
        <v>8435</v>
      </c>
      <c r="E33" s="9">
        <v>42</v>
      </c>
      <c r="F33" s="28">
        <f>_xlfn.XLOOKUP(data6[[#This Row],[Product]],products58[Product],products58[Cost per unit])</f>
        <v>9.77</v>
      </c>
      <c r="G33" s="28">
        <f>data6[[#This Row],[Units]]*data6[[#This Row],[Cost per unit]]</f>
        <v>410.34</v>
      </c>
      <c r="H33" s="30">
        <f>data6[[#This Row],[Amount]]-data6[[#This Row],[Total Cost per Product]]</f>
        <v>8024.66</v>
      </c>
      <c r="J33" s="7" t="s">
        <v>4</v>
      </c>
      <c r="K33" s="11">
        <v>33551</v>
      </c>
      <c r="L33" s="11">
        <v>18604.080000000002</v>
      </c>
      <c r="M33" s="11">
        <v>14946.919999999998</v>
      </c>
    </row>
    <row r="34" spans="1:13" x14ac:dyDescent="0.3">
      <c r="A34" s="7" t="s">
        <v>2</v>
      </c>
      <c r="B34" s="7" t="s">
        <v>36</v>
      </c>
      <c r="C34" s="7" t="s">
        <v>29</v>
      </c>
      <c r="D34" s="8">
        <v>8211</v>
      </c>
      <c r="E34" s="9">
        <v>75</v>
      </c>
      <c r="F34" s="28">
        <f>_xlfn.XLOOKUP(data6[[#This Row],[Product]],products58[Product],products58[Cost per unit])</f>
        <v>7.16</v>
      </c>
      <c r="G34" s="28">
        <f>data6[[#This Row],[Units]]*data6[[#This Row],[Cost per unit]]</f>
        <v>537</v>
      </c>
      <c r="H34" s="30">
        <f>data6[[#This Row],[Amount]]-data6[[#This Row],[Total Cost per Product]]</f>
        <v>7674</v>
      </c>
      <c r="J34" s="7" t="s">
        <v>26</v>
      </c>
      <c r="K34" s="11">
        <v>70273</v>
      </c>
      <c r="L34" s="11">
        <v>11995.2</v>
      </c>
      <c r="M34" s="11">
        <v>58277.8</v>
      </c>
    </row>
    <row r="35" spans="1:13" x14ac:dyDescent="0.3">
      <c r="A35" s="7" t="s">
        <v>9</v>
      </c>
      <c r="B35" s="7" t="s">
        <v>34</v>
      </c>
      <c r="C35" s="7" t="s">
        <v>23</v>
      </c>
      <c r="D35" s="8">
        <v>8155</v>
      </c>
      <c r="E35" s="9">
        <v>90</v>
      </c>
      <c r="F35" s="28">
        <f>_xlfn.XLOOKUP(data6[[#This Row],[Product]],products58[Product],products58[Cost per unit])</f>
        <v>6.49</v>
      </c>
      <c r="G35" s="28">
        <f>data6[[#This Row],[Units]]*data6[[#This Row],[Cost per unit]]</f>
        <v>584.1</v>
      </c>
      <c r="H35" s="30">
        <f>data6[[#This Row],[Amount]]-data6[[#This Row],[Total Cost per Product]]</f>
        <v>7570.9</v>
      </c>
      <c r="J35" s="7" t="s">
        <v>28</v>
      </c>
      <c r="K35" s="11">
        <v>72373</v>
      </c>
      <c r="L35" s="11">
        <v>33288.660000000003</v>
      </c>
      <c r="M35" s="11">
        <v>39084.339999999997</v>
      </c>
    </row>
    <row r="36" spans="1:13" x14ac:dyDescent="0.3">
      <c r="A36" s="7" t="s">
        <v>6</v>
      </c>
      <c r="B36" s="7" t="s">
        <v>34</v>
      </c>
      <c r="C36" s="7" t="s">
        <v>26</v>
      </c>
      <c r="D36" s="8">
        <v>8008</v>
      </c>
      <c r="E36" s="9">
        <v>456</v>
      </c>
      <c r="F36" s="28">
        <f>_xlfn.XLOOKUP(data6[[#This Row],[Product]],products58[Product],products58[Cost per unit])</f>
        <v>5.6</v>
      </c>
      <c r="G36" s="28">
        <f>data6[[#This Row],[Units]]*data6[[#This Row],[Cost per unit]]</f>
        <v>2553.6</v>
      </c>
      <c r="H36" s="30">
        <f>data6[[#This Row],[Amount]]-data6[[#This Row],[Total Cost per Product]]</f>
        <v>5454.4</v>
      </c>
      <c r="J36" s="7" t="s">
        <v>32</v>
      </c>
      <c r="K36" s="11">
        <v>71967</v>
      </c>
      <c r="L36" s="11">
        <v>19903.650000000001</v>
      </c>
      <c r="M36" s="11">
        <v>52063.35</v>
      </c>
    </row>
    <row r="37" spans="1:13" x14ac:dyDescent="0.3">
      <c r="A37" s="7" t="s">
        <v>41</v>
      </c>
      <c r="B37" s="7" t="s">
        <v>34</v>
      </c>
      <c r="C37" s="7" t="s">
        <v>33</v>
      </c>
      <c r="D37" s="8">
        <v>7847</v>
      </c>
      <c r="E37" s="9">
        <v>174</v>
      </c>
      <c r="F37" s="28">
        <f>_xlfn.XLOOKUP(data6[[#This Row],[Product]],products58[Product],products58[Cost per unit])</f>
        <v>12.37</v>
      </c>
      <c r="G37" s="28">
        <f>data6[[#This Row],[Units]]*data6[[#This Row],[Cost per unit]]</f>
        <v>2152.3799999999997</v>
      </c>
      <c r="H37" s="30">
        <f>data6[[#This Row],[Amount]]-data6[[#This Row],[Total Cost per Product]]</f>
        <v>5694.6200000000008</v>
      </c>
      <c r="J37" s="7" t="s">
        <v>18</v>
      </c>
      <c r="K37" s="11">
        <v>52150</v>
      </c>
      <c r="L37" s="11">
        <v>11335.44</v>
      </c>
      <c r="M37" s="11">
        <v>40814.55999999999</v>
      </c>
    </row>
    <row r="38" spans="1:13" x14ac:dyDescent="0.3">
      <c r="A38" s="7" t="s">
        <v>9</v>
      </c>
      <c r="B38" s="7" t="s">
        <v>35</v>
      </c>
      <c r="C38" s="7" t="s">
        <v>15</v>
      </c>
      <c r="D38" s="8">
        <v>7833</v>
      </c>
      <c r="E38" s="9">
        <v>243</v>
      </c>
      <c r="F38" s="28">
        <f>_xlfn.XLOOKUP(data6[[#This Row],[Product]],products58[Product],products58[Cost per unit])</f>
        <v>11.73</v>
      </c>
      <c r="G38" s="28">
        <f>data6[[#This Row],[Units]]*data6[[#This Row],[Cost per unit]]</f>
        <v>2850.3900000000003</v>
      </c>
      <c r="H38" s="30">
        <f>data6[[#This Row],[Amount]]-data6[[#This Row],[Total Cost per Product]]</f>
        <v>4982.6099999999997</v>
      </c>
      <c r="J38" s="7" t="s">
        <v>17</v>
      </c>
      <c r="K38" s="11">
        <v>63721</v>
      </c>
      <c r="L38" s="11">
        <v>7249.4099999999989</v>
      </c>
      <c r="M38" s="11">
        <v>56471.59</v>
      </c>
    </row>
    <row r="39" spans="1:13" x14ac:dyDescent="0.3">
      <c r="A39" s="7" t="s">
        <v>2</v>
      </c>
      <c r="B39" s="7" t="s">
        <v>39</v>
      </c>
      <c r="C39" s="7" t="s">
        <v>27</v>
      </c>
      <c r="D39" s="8">
        <v>7812</v>
      </c>
      <c r="E39" s="9">
        <v>81</v>
      </c>
      <c r="F39" s="28">
        <f>_xlfn.XLOOKUP(data6[[#This Row],[Product]],products58[Product],products58[Cost per unit])</f>
        <v>16.73</v>
      </c>
      <c r="G39" s="28">
        <f>data6[[#This Row],[Units]]*data6[[#This Row],[Cost per unit]]</f>
        <v>1355.13</v>
      </c>
      <c r="H39" s="30">
        <f>data6[[#This Row],[Amount]]-data6[[#This Row],[Total Cost per Product]]</f>
        <v>6456.87</v>
      </c>
      <c r="J39" s="7" t="s">
        <v>23</v>
      </c>
      <c r="K39" s="11">
        <v>56644</v>
      </c>
      <c r="L39" s="11">
        <v>11759.88</v>
      </c>
      <c r="M39" s="11">
        <v>44884.119999999995</v>
      </c>
    </row>
    <row r="40" spans="1:13" x14ac:dyDescent="0.3">
      <c r="A40" s="7" t="s">
        <v>3</v>
      </c>
      <c r="B40" s="7" t="s">
        <v>34</v>
      </c>
      <c r="C40" s="7" t="s">
        <v>32</v>
      </c>
      <c r="D40" s="8">
        <v>7777</v>
      </c>
      <c r="E40" s="9">
        <v>504</v>
      </c>
      <c r="F40" s="28">
        <f>_xlfn.XLOOKUP(data6[[#This Row],[Product]],products58[Product],products58[Cost per unit])</f>
        <v>8.65</v>
      </c>
      <c r="G40" s="28">
        <f>data6[[#This Row],[Units]]*data6[[#This Row],[Cost per unit]]</f>
        <v>4359.6000000000004</v>
      </c>
      <c r="H40" s="30">
        <f>data6[[#This Row],[Amount]]-data6[[#This Row],[Total Cost per Product]]</f>
        <v>3417.3999999999996</v>
      </c>
      <c r="J40" s="7" t="s">
        <v>29</v>
      </c>
      <c r="K40" s="11">
        <v>58009</v>
      </c>
      <c r="L40" s="11">
        <v>21308.159999999996</v>
      </c>
      <c r="M40" s="11">
        <v>36700.840000000004</v>
      </c>
    </row>
    <row r="41" spans="1:13" x14ac:dyDescent="0.3">
      <c r="A41" s="7" t="s">
        <v>7</v>
      </c>
      <c r="B41" s="7" t="s">
        <v>34</v>
      </c>
      <c r="C41" s="7" t="s">
        <v>17</v>
      </c>
      <c r="D41" s="8">
        <v>7777</v>
      </c>
      <c r="E41" s="9">
        <v>39</v>
      </c>
      <c r="F41" s="28">
        <f>_xlfn.XLOOKUP(data6[[#This Row],[Product]],products58[Product],products58[Cost per unit])</f>
        <v>3.11</v>
      </c>
      <c r="G41" s="28">
        <f>data6[[#This Row],[Units]]*data6[[#This Row],[Cost per unit]]</f>
        <v>121.28999999999999</v>
      </c>
      <c r="H41" s="30">
        <f>data6[[#This Row],[Amount]]-data6[[#This Row],[Total Cost per Product]]</f>
        <v>7655.71</v>
      </c>
      <c r="J41" s="7" t="s">
        <v>13</v>
      </c>
      <c r="K41" s="11">
        <v>47271</v>
      </c>
      <c r="L41" s="11">
        <v>17549.730000000003</v>
      </c>
      <c r="M41" s="11">
        <v>29721.270000000004</v>
      </c>
    </row>
    <row r="42" spans="1:13" x14ac:dyDescent="0.3">
      <c r="A42" s="7" t="s">
        <v>6</v>
      </c>
      <c r="B42" s="7" t="s">
        <v>37</v>
      </c>
      <c r="C42" s="7" t="s">
        <v>31</v>
      </c>
      <c r="D42" s="8">
        <v>7693</v>
      </c>
      <c r="E42" s="9">
        <v>87</v>
      </c>
      <c r="F42" s="28">
        <f>_xlfn.XLOOKUP(data6[[#This Row],[Product]],products58[Product],products58[Cost per unit])</f>
        <v>5.79</v>
      </c>
      <c r="G42" s="28">
        <f>data6[[#This Row],[Units]]*data6[[#This Row],[Cost per unit]]</f>
        <v>503.73</v>
      </c>
      <c r="H42" s="30">
        <f>data6[[#This Row],[Amount]]-data6[[#This Row],[Total Cost per Product]]</f>
        <v>7189.27</v>
      </c>
      <c r="J42" s="7" t="s">
        <v>16</v>
      </c>
      <c r="K42" s="11">
        <v>62111</v>
      </c>
      <c r="L42" s="11">
        <v>18933.66</v>
      </c>
      <c r="M42" s="11">
        <v>43177.34</v>
      </c>
    </row>
    <row r="43" spans="1:13" x14ac:dyDescent="0.3">
      <c r="A43" s="7" t="s">
        <v>40</v>
      </c>
      <c r="B43" s="7" t="s">
        <v>37</v>
      </c>
      <c r="C43" s="7" t="s">
        <v>19</v>
      </c>
      <c r="D43" s="8">
        <v>7693</v>
      </c>
      <c r="E43" s="9">
        <v>21</v>
      </c>
      <c r="F43" s="28">
        <f>_xlfn.XLOOKUP(data6[[#This Row],[Product]],products58[Product],products58[Cost per unit])</f>
        <v>7.64</v>
      </c>
      <c r="G43" s="28">
        <f>data6[[#This Row],[Units]]*data6[[#This Row],[Cost per unit]]</f>
        <v>160.44</v>
      </c>
      <c r="H43" s="30">
        <f>data6[[#This Row],[Amount]]-data6[[#This Row],[Total Cost per Product]]</f>
        <v>7532.56</v>
      </c>
      <c r="J43" s="7" t="s">
        <v>20</v>
      </c>
      <c r="K43" s="11">
        <v>54712</v>
      </c>
      <c r="L43" s="11">
        <v>23321.520000000004</v>
      </c>
      <c r="M43" s="11">
        <v>31390.479999999996</v>
      </c>
    </row>
    <row r="44" spans="1:13" x14ac:dyDescent="0.3">
      <c r="A44" s="7" t="s">
        <v>2</v>
      </c>
      <c r="B44" s="7" t="s">
        <v>39</v>
      </c>
      <c r="C44" s="7" t="s">
        <v>21</v>
      </c>
      <c r="D44" s="8">
        <v>7651</v>
      </c>
      <c r="E44" s="9">
        <v>213</v>
      </c>
      <c r="F44" s="28">
        <f>_xlfn.XLOOKUP(data6[[#This Row],[Product]],products58[Product],products58[Cost per unit])</f>
        <v>9</v>
      </c>
      <c r="G44" s="28">
        <f>data6[[#This Row],[Units]]*data6[[#This Row],[Cost per unit]]</f>
        <v>1917</v>
      </c>
      <c r="H44" s="30">
        <f>data6[[#This Row],[Amount]]-data6[[#This Row],[Total Cost per Product]]</f>
        <v>5734</v>
      </c>
      <c r="J44" s="7" t="s">
        <v>27</v>
      </c>
      <c r="K44" s="11">
        <v>69461</v>
      </c>
      <c r="L44" s="11">
        <v>49888.860000000008</v>
      </c>
      <c r="M44" s="11">
        <v>19572.14</v>
      </c>
    </row>
    <row r="45" spans="1:13" x14ac:dyDescent="0.3">
      <c r="A45" s="7" t="s">
        <v>2</v>
      </c>
      <c r="B45" s="7" t="s">
        <v>34</v>
      </c>
      <c r="C45" s="7" t="s">
        <v>19</v>
      </c>
      <c r="D45" s="8">
        <v>7511</v>
      </c>
      <c r="E45" s="9">
        <v>120</v>
      </c>
      <c r="F45" s="28">
        <f>_xlfn.XLOOKUP(data6[[#This Row],[Product]],products58[Product],products58[Cost per unit])</f>
        <v>7.64</v>
      </c>
      <c r="G45" s="28">
        <f>data6[[#This Row],[Units]]*data6[[#This Row],[Cost per unit]]</f>
        <v>916.8</v>
      </c>
      <c r="H45" s="30">
        <f>data6[[#This Row],[Amount]]-data6[[#This Row],[Total Cost per Product]]</f>
        <v>6594.2</v>
      </c>
      <c r="J45" s="7" t="s">
        <v>33</v>
      </c>
      <c r="K45" s="11">
        <v>69160</v>
      </c>
      <c r="L45" s="11">
        <v>22933.98</v>
      </c>
      <c r="M45" s="11">
        <v>46226.02</v>
      </c>
    </row>
    <row r="46" spans="1:13" x14ac:dyDescent="0.3">
      <c r="A46" s="7" t="s">
        <v>5</v>
      </c>
      <c r="B46" s="7" t="s">
        <v>38</v>
      </c>
      <c r="C46" s="7" t="s">
        <v>25</v>
      </c>
      <c r="D46" s="8">
        <v>7483</v>
      </c>
      <c r="E46" s="9">
        <v>45</v>
      </c>
      <c r="F46" s="28">
        <f>_xlfn.XLOOKUP(data6[[#This Row],[Product]],products58[Product],products58[Cost per unit])</f>
        <v>13.15</v>
      </c>
      <c r="G46" s="28">
        <f>data6[[#This Row],[Units]]*data6[[#This Row],[Cost per unit]]</f>
        <v>591.75</v>
      </c>
      <c r="H46" s="30">
        <f>data6[[#This Row],[Amount]]-data6[[#This Row],[Total Cost per Product]]</f>
        <v>6891.25</v>
      </c>
      <c r="J46" s="7" t="s">
        <v>15</v>
      </c>
      <c r="K46" s="11">
        <v>68971</v>
      </c>
      <c r="L46" s="11">
        <v>17982.09</v>
      </c>
      <c r="M46" s="11">
        <v>50988.910000000018</v>
      </c>
    </row>
    <row r="47" spans="1:13" x14ac:dyDescent="0.3">
      <c r="A47" s="7" t="s">
        <v>41</v>
      </c>
      <c r="B47" s="7" t="s">
        <v>35</v>
      </c>
      <c r="C47" s="7" t="s">
        <v>28</v>
      </c>
      <c r="D47" s="8">
        <v>7455</v>
      </c>
      <c r="E47" s="9">
        <v>216</v>
      </c>
      <c r="F47" s="28">
        <f>_xlfn.XLOOKUP(data6[[#This Row],[Product]],products58[Product],products58[Cost per unit])</f>
        <v>10.38</v>
      </c>
      <c r="G47" s="28">
        <f>data6[[#This Row],[Units]]*data6[[#This Row],[Cost per unit]]</f>
        <v>2242.0800000000004</v>
      </c>
      <c r="H47" s="30">
        <f>data6[[#This Row],[Amount]]-data6[[#This Row],[Total Cost per Product]]</f>
        <v>5212.92</v>
      </c>
      <c r="J47" s="7" t="s">
        <v>31</v>
      </c>
      <c r="K47" s="11">
        <v>39263</v>
      </c>
      <c r="L47" s="11">
        <v>9744.57</v>
      </c>
      <c r="M47" s="11">
        <v>29518.43</v>
      </c>
    </row>
    <row r="48" spans="1:13" x14ac:dyDescent="0.3">
      <c r="A48" s="7" t="s">
        <v>6</v>
      </c>
      <c r="B48" s="7" t="s">
        <v>38</v>
      </c>
      <c r="C48" s="7" t="s">
        <v>21</v>
      </c>
      <c r="D48" s="8">
        <v>7322</v>
      </c>
      <c r="E48" s="9">
        <v>36</v>
      </c>
      <c r="F48" s="28">
        <f>_xlfn.XLOOKUP(data6[[#This Row],[Product]],products58[Product],products58[Cost per unit])</f>
        <v>9</v>
      </c>
      <c r="G48" s="28">
        <f>data6[[#This Row],[Units]]*data6[[#This Row],[Cost per unit]]</f>
        <v>324</v>
      </c>
      <c r="H48" s="30">
        <f>data6[[#This Row],[Amount]]-data6[[#This Row],[Total Cost per Product]]</f>
        <v>6998</v>
      </c>
      <c r="J48" s="7" t="s">
        <v>21</v>
      </c>
      <c r="K48" s="11">
        <v>37772</v>
      </c>
      <c r="L48" s="11">
        <v>11772</v>
      </c>
      <c r="M48" s="11">
        <v>26000</v>
      </c>
    </row>
    <row r="49" spans="1:13" x14ac:dyDescent="0.3">
      <c r="A49" s="7" t="s">
        <v>3</v>
      </c>
      <c r="B49" s="7" t="s">
        <v>37</v>
      </c>
      <c r="C49" s="7" t="s">
        <v>28</v>
      </c>
      <c r="D49" s="8">
        <v>7308</v>
      </c>
      <c r="E49" s="9">
        <v>327</v>
      </c>
      <c r="F49" s="28">
        <f>_xlfn.XLOOKUP(data6[[#This Row],[Product]],products58[Product],products58[Cost per unit])</f>
        <v>10.38</v>
      </c>
      <c r="G49" s="28">
        <f>data6[[#This Row],[Units]]*data6[[#This Row],[Cost per unit]]</f>
        <v>3394.26</v>
      </c>
      <c r="H49" s="30">
        <f>data6[[#This Row],[Amount]]-data6[[#This Row],[Total Cost per Product]]</f>
        <v>3913.74</v>
      </c>
      <c r="J49" s="7" t="s">
        <v>25</v>
      </c>
      <c r="K49" s="11">
        <v>57372</v>
      </c>
      <c r="L49" s="11">
        <v>27693.900000000005</v>
      </c>
      <c r="M49" s="11">
        <v>29678.1</v>
      </c>
    </row>
    <row r="50" spans="1:13" x14ac:dyDescent="0.3">
      <c r="A50" s="7" t="s">
        <v>5</v>
      </c>
      <c r="B50" s="7" t="s">
        <v>34</v>
      </c>
      <c r="C50" s="7" t="s">
        <v>15</v>
      </c>
      <c r="D50" s="8">
        <v>7280</v>
      </c>
      <c r="E50" s="9">
        <v>201</v>
      </c>
      <c r="F50" s="28">
        <f>_xlfn.XLOOKUP(data6[[#This Row],[Product]],products58[Product],products58[Cost per unit])</f>
        <v>11.73</v>
      </c>
      <c r="G50" s="28">
        <f>data6[[#This Row],[Units]]*data6[[#This Row],[Cost per unit]]</f>
        <v>2357.73</v>
      </c>
      <c r="H50" s="30">
        <f>data6[[#This Row],[Amount]]-data6[[#This Row],[Total Cost per Product]]</f>
        <v>4922.2700000000004</v>
      </c>
      <c r="J50" s="7" t="s">
        <v>64</v>
      </c>
      <c r="K50" s="11">
        <v>1240869</v>
      </c>
      <c r="L50" s="11">
        <v>439703.73</v>
      </c>
      <c r="M50" s="11">
        <v>801165.2699999999</v>
      </c>
    </row>
    <row r="51" spans="1:13" x14ac:dyDescent="0.3">
      <c r="A51" s="7" t="s">
        <v>9</v>
      </c>
      <c r="B51" s="7" t="s">
        <v>37</v>
      </c>
      <c r="C51" s="7" t="s">
        <v>20</v>
      </c>
      <c r="D51" s="8">
        <v>7273</v>
      </c>
      <c r="E51" s="9">
        <v>96</v>
      </c>
      <c r="F51" s="28">
        <f>_xlfn.XLOOKUP(data6[[#This Row],[Product]],products58[Product],products58[Cost per unit])</f>
        <v>10.62</v>
      </c>
      <c r="G51" s="28">
        <f>data6[[#This Row],[Units]]*data6[[#This Row],[Cost per unit]]</f>
        <v>1019.52</v>
      </c>
      <c r="H51" s="30">
        <f>data6[[#This Row],[Amount]]-data6[[#This Row],[Total Cost per Product]]</f>
        <v>6253.48</v>
      </c>
    </row>
    <row r="52" spans="1:13" x14ac:dyDescent="0.3">
      <c r="A52" s="7" t="s">
        <v>3</v>
      </c>
      <c r="B52" s="7" t="s">
        <v>34</v>
      </c>
      <c r="C52" s="7" t="s">
        <v>14</v>
      </c>
      <c r="D52" s="8">
        <v>7259</v>
      </c>
      <c r="E52" s="9">
        <v>276</v>
      </c>
      <c r="F52" s="28">
        <f>_xlfn.XLOOKUP(data6[[#This Row],[Product]],products58[Product],products58[Cost per unit])</f>
        <v>11.7</v>
      </c>
      <c r="G52" s="28">
        <f>data6[[#This Row],[Units]]*data6[[#This Row],[Cost per unit]]</f>
        <v>3229.2</v>
      </c>
      <c r="H52" s="30">
        <f>data6[[#This Row],[Amount]]-data6[[#This Row],[Total Cost per Product]]</f>
        <v>4029.8</v>
      </c>
    </row>
    <row r="53" spans="1:13" x14ac:dyDescent="0.3">
      <c r="A53" s="7" t="s">
        <v>5</v>
      </c>
      <c r="B53" s="7" t="s">
        <v>38</v>
      </c>
      <c r="C53" s="7" t="s">
        <v>13</v>
      </c>
      <c r="D53" s="8">
        <v>7189</v>
      </c>
      <c r="E53" s="9">
        <v>54</v>
      </c>
      <c r="F53" s="28">
        <f>_xlfn.XLOOKUP(data6[[#This Row],[Product]],products58[Product],products58[Cost per unit])</f>
        <v>9.33</v>
      </c>
      <c r="G53" s="28">
        <f>data6[[#This Row],[Units]]*data6[[#This Row],[Cost per unit]]</f>
        <v>503.82</v>
      </c>
      <c r="H53" s="30">
        <f>data6[[#This Row],[Amount]]-data6[[#This Row],[Total Cost per Product]]</f>
        <v>6685.18</v>
      </c>
    </row>
    <row r="54" spans="1:13" x14ac:dyDescent="0.3">
      <c r="A54" s="7" t="s">
        <v>8</v>
      </c>
      <c r="B54" s="7" t="s">
        <v>39</v>
      </c>
      <c r="C54" s="7" t="s">
        <v>30</v>
      </c>
      <c r="D54" s="8">
        <v>7021</v>
      </c>
      <c r="E54" s="9">
        <v>183</v>
      </c>
      <c r="F54" s="28">
        <f>_xlfn.XLOOKUP(data6[[#This Row],[Product]],products58[Product],products58[Cost per unit])</f>
        <v>14.49</v>
      </c>
      <c r="G54" s="28">
        <f>data6[[#This Row],[Units]]*data6[[#This Row],[Cost per unit]]</f>
        <v>2651.67</v>
      </c>
      <c r="H54" s="30">
        <f>data6[[#This Row],[Amount]]-data6[[#This Row],[Total Cost per Product]]</f>
        <v>4369.33</v>
      </c>
    </row>
    <row r="55" spans="1:13" x14ac:dyDescent="0.3">
      <c r="A55" s="7" t="s">
        <v>5</v>
      </c>
      <c r="B55" s="7" t="s">
        <v>34</v>
      </c>
      <c r="C55" s="7" t="s">
        <v>27</v>
      </c>
      <c r="D55" s="8">
        <v>6986</v>
      </c>
      <c r="E55" s="9">
        <v>21</v>
      </c>
      <c r="F55" s="28">
        <f>_xlfn.XLOOKUP(data6[[#This Row],[Product]],products58[Product],products58[Cost per unit])</f>
        <v>16.73</v>
      </c>
      <c r="G55" s="28">
        <f>data6[[#This Row],[Units]]*data6[[#This Row],[Cost per unit]]</f>
        <v>351.33</v>
      </c>
      <c r="H55" s="30">
        <f>data6[[#This Row],[Amount]]-data6[[#This Row],[Total Cost per Product]]</f>
        <v>6634.67</v>
      </c>
    </row>
    <row r="56" spans="1:13" x14ac:dyDescent="0.3">
      <c r="A56" s="7" t="s">
        <v>5</v>
      </c>
      <c r="B56" s="7" t="s">
        <v>39</v>
      </c>
      <c r="C56" s="7" t="s">
        <v>22</v>
      </c>
      <c r="D56" s="8">
        <v>6909</v>
      </c>
      <c r="E56" s="9">
        <v>81</v>
      </c>
      <c r="F56" s="28">
        <f>_xlfn.XLOOKUP(data6[[#This Row],[Product]],products58[Product],products58[Cost per unit])</f>
        <v>9.77</v>
      </c>
      <c r="G56" s="28">
        <f>data6[[#This Row],[Units]]*data6[[#This Row],[Cost per unit]]</f>
        <v>791.37</v>
      </c>
      <c r="H56" s="30">
        <f>data6[[#This Row],[Amount]]-data6[[#This Row],[Total Cost per Product]]</f>
        <v>6117.63</v>
      </c>
    </row>
    <row r="57" spans="1:13" x14ac:dyDescent="0.3">
      <c r="A57" s="7" t="s">
        <v>10</v>
      </c>
      <c r="B57" s="7" t="s">
        <v>38</v>
      </c>
      <c r="C57" s="7" t="s">
        <v>4</v>
      </c>
      <c r="D57" s="8">
        <v>6860</v>
      </c>
      <c r="E57" s="9">
        <v>126</v>
      </c>
      <c r="F57" s="28">
        <f>_xlfn.XLOOKUP(data6[[#This Row],[Product]],products58[Product],products58[Cost per unit])</f>
        <v>11.88</v>
      </c>
      <c r="G57" s="28">
        <f>data6[[#This Row],[Units]]*data6[[#This Row],[Cost per unit]]</f>
        <v>1496.88</v>
      </c>
      <c r="H57" s="30">
        <f>data6[[#This Row],[Amount]]-data6[[#This Row],[Total Cost per Product]]</f>
        <v>5363.12</v>
      </c>
    </row>
    <row r="58" spans="1:13" x14ac:dyDescent="0.3">
      <c r="A58" s="7" t="s">
        <v>40</v>
      </c>
      <c r="B58" s="7" t="s">
        <v>35</v>
      </c>
      <c r="C58" s="7" t="s">
        <v>22</v>
      </c>
      <c r="D58" s="8">
        <v>6853</v>
      </c>
      <c r="E58" s="9">
        <v>372</v>
      </c>
      <c r="F58" s="28">
        <f>_xlfn.XLOOKUP(data6[[#This Row],[Product]],products58[Product],products58[Cost per unit])</f>
        <v>9.77</v>
      </c>
      <c r="G58" s="28">
        <f>data6[[#This Row],[Units]]*data6[[#This Row],[Cost per unit]]</f>
        <v>3634.44</v>
      </c>
      <c r="H58" s="30">
        <f>data6[[#This Row],[Amount]]-data6[[#This Row],[Total Cost per Product]]</f>
        <v>3218.56</v>
      </c>
    </row>
    <row r="59" spans="1:13" x14ac:dyDescent="0.3">
      <c r="A59" s="7" t="s">
        <v>9</v>
      </c>
      <c r="B59" s="7" t="s">
        <v>34</v>
      </c>
      <c r="C59" s="7" t="s">
        <v>21</v>
      </c>
      <c r="D59" s="8">
        <v>6832</v>
      </c>
      <c r="E59" s="9">
        <v>27</v>
      </c>
      <c r="F59" s="28">
        <f>_xlfn.XLOOKUP(data6[[#This Row],[Product]],products58[Product],products58[Cost per unit])</f>
        <v>9</v>
      </c>
      <c r="G59" s="28">
        <f>data6[[#This Row],[Units]]*data6[[#This Row],[Cost per unit]]</f>
        <v>243</v>
      </c>
      <c r="H59" s="30">
        <f>data6[[#This Row],[Amount]]-data6[[#This Row],[Total Cost per Product]]</f>
        <v>6589</v>
      </c>
    </row>
    <row r="60" spans="1:13" x14ac:dyDescent="0.3">
      <c r="A60" s="7" t="s">
        <v>6</v>
      </c>
      <c r="B60" s="7" t="s">
        <v>37</v>
      </c>
      <c r="C60" s="7" t="s">
        <v>26</v>
      </c>
      <c r="D60" s="8">
        <v>6818</v>
      </c>
      <c r="E60" s="9">
        <v>6</v>
      </c>
      <c r="F60" s="28">
        <f>_xlfn.XLOOKUP(data6[[#This Row],[Product]],products58[Product],products58[Cost per unit])</f>
        <v>5.6</v>
      </c>
      <c r="G60" s="28">
        <f>data6[[#This Row],[Units]]*data6[[#This Row],[Cost per unit]]</f>
        <v>33.599999999999994</v>
      </c>
      <c r="H60" s="30">
        <f>data6[[#This Row],[Amount]]-data6[[#This Row],[Total Cost per Product]]</f>
        <v>6784.4</v>
      </c>
    </row>
    <row r="61" spans="1:13" x14ac:dyDescent="0.3">
      <c r="A61" s="7" t="s">
        <v>7</v>
      </c>
      <c r="B61" s="7" t="s">
        <v>35</v>
      </c>
      <c r="C61" s="7" t="s">
        <v>30</v>
      </c>
      <c r="D61" s="8">
        <v>6755</v>
      </c>
      <c r="E61" s="9">
        <v>252</v>
      </c>
      <c r="F61" s="28">
        <f>_xlfn.XLOOKUP(data6[[#This Row],[Product]],products58[Product],products58[Cost per unit])</f>
        <v>14.49</v>
      </c>
      <c r="G61" s="28">
        <f>data6[[#This Row],[Units]]*data6[[#This Row],[Cost per unit]]</f>
        <v>3651.48</v>
      </c>
      <c r="H61" s="30">
        <f>data6[[#This Row],[Amount]]-data6[[#This Row],[Total Cost per Product]]</f>
        <v>3103.52</v>
      </c>
    </row>
    <row r="62" spans="1:13" x14ac:dyDescent="0.3">
      <c r="A62" s="7" t="s">
        <v>40</v>
      </c>
      <c r="B62" s="7" t="s">
        <v>34</v>
      </c>
      <c r="C62" s="7" t="s">
        <v>26</v>
      </c>
      <c r="D62" s="8">
        <v>6748</v>
      </c>
      <c r="E62" s="9">
        <v>48</v>
      </c>
      <c r="F62" s="28">
        <f>_xlfn.XLOOKUP(data6[[#This Row],[Product]],products58[Product],products58[Cost per unit])</f>
        <v>5.6</v>
      </c>
      <c r="G62" s="28">
        <f>data6[[#This Row],[Units]]*data6[[#This Row],[Cost per unit]]</f>
        <v>268.79999999999995</v>
      </c>
      <c r="H62" s="30">
        <f>data6[[#This Row],[Amount]]-data6[[#This Row],[Total Cost per Product]]</f>
        <v>6479.2</v>
      </c>
    </row>
    <row r="63" spans="1:13" x14ac:dyDescent="0.3">
      <c r="A63" s="7" t="s">
        <v>6</v>
      </c>
      <c r="B63" s="7" t="s">
        <v>34</v>
      </c>
      <c r="C63" s="7" t="s">
        <v>32</v>
      </c>
      <c r="D63" s="8">
        <v>6734</v>
      </c>
      <c r="E63" s="9">
        <v>123</v>
      </c>
      <c r="F63" s="28">
        <f>_xlfn.XLOOKUP(data6[[#This Row],[Product]],products58[Product],products58[Cost per unit])</f>
        <v>8.65</v>
      </c>
      <c r="G63" s="28">
        <f>data6[[#This Row],[Units]]*data6[[#This Row],[Cost per unit]]</f>
        <v>1063.95</v>
      </c>
      <c r="H63" s="30">
        <f>data6[[#This Row],[Amount]]-data6[[#This Row],[Total Cost per Product]]</f>
        <v>5670.05</v>
      </c>
    </row>
    <row r="64" spans="1:13" x14ac:dyDescent="0.3">
      <c r="A64" s="7" t="s">
        <v>8</v>
      </c>
      <c r="B64" s="7" t="s">
        <v>35</v>
      </c>
      <c r="C64" s="7" t="s">
        <v>32</v>
      </c>
      <c r="D64" s="8">
        <v>6706</v>
      </c>
      <c r="E64" s="9">
        <v>459</v>
      </c>
      <c r="F64" s="28">
        <f>_xlfn.XLOOKUP(data6[[#This Row],[Product]],products58[Product],products58[Cost per unit])</f>
        <v>8.65</v>
      </c>
      <c r="G64" s="28">
        <f>data6[[#This Row],[Units]]*data6[[#This Row],[Cost per unit]]</f>
        <v>3970.3500000000004</v>
      </c>
      <c r="H64" s="30">
        <f>data6[[#This Row],[Amount]]-data6[[#This Row],[Total Cost per Product]]</f>
        <v>2735.6499999999996</v>
      </c>
    </row>
    <row r="65" spans="1:8" x14ac:dyDescent="0.3">
      <c r="A65" s="7" t="s">
        <v>10</v>
      </c>
      <c r="B65" s="7" t="s">
        <v>36</v>
      </c>
      <c r="C65" s="7" t="s">
        <v>32</v>
      </c>
      <c r="D65" s="8">
        <v>6657</v>
      </c>
      <c r="E65" s="9">
        <v>303</v>
      </c>
      <c r="F65" s="28">
        <f>_xlfn.XLOOKUP(data6[[#This Row],[Product]],products58[Product],products58[Cost per unit])</f>
        <v>8.65</v>
      </c>
      <c r="G65" s="28">
        <f>data6[[#This Row],[Units]]*data6[[#This Row],[Cost per unit]]</f>
        <v>2620.9500000000003</v>
      </c>
      <c r="H65" s="30">
        <f>data6[[#This Row],[Amount]]-data6[[#This Row],[Total Cost per Product]]</f>
        <v>4036.0499999999997</v>
      </c>
    </row>
    <row r="66" spans="1:8" x14ac:dyDescent="0.3">
      <c r="A66" s="7" t="s">
        <v>3</v>
      </c>
      <c r="B66" s="7" t="s">
        <v>35</v>
      </c>
      <c r="C66" s="7" t="s">
        <v>15</v>
      </c>
      <c r="D66" s="8">
        <v>6657</v>
      </c>
      <c r="E66" s="9">
        <v>276</v>
      </c>
      <c r="F66" s="28">
        <f>_xlfn.XLOOKUP(data6[[#This Row],[Product]],products58[Product],products58[Cost per unit])</f>
        <v>11.73</v>
      </c>
      <c r="G66" s="28">
        <f>data6[[#This Row],[Units]]*data6[[#This Row],[Cost per unit]]</f>
        <v>3237.48</v>
      </c>
      <c r="H66" s="30">
        <f>data6[[#This Row],[Amount]]-data6[[#This Row],[Total Cost per Product]]</f>
        <v>3419.52</v>
      </c>
    </row>
    <row r="67" spans="1:8" x14ac:dyDescent="0.3">
      <c r="A67" s="7" t="s">
        <v>7</v>
      </c>
      <c r="B67" s="7" t="s">
        <v>37</v>
      </c>
      <c r="C67" s="7" t="s">
        <v>14</v>
      </c>
      <c r="D67" s="8">
        <v>6608</v>
      </c>
      <c r="E67" s="9">
        <v>225</v>
      </c>
      <c r="F67" s="28">
        <f>_xlfn.XLOOKUP(data6[[#This Row],[Product]],products58[Product],products58[Cost per unit])</f>
        <v>11.7</v>
      </c>
      <c r="G67" s="28">
        <f>data6[[#This Row],[Units]]*data6[[#This Row],[Cost per unit]]</f>
        <v>2632.5</v>
      </c>
      <c r="H67" s="30">
        <f>data6[[#This Row],[Amount]]-data6[[#This Row],[Total Cost per Product]]</f>
        <v>3975.5</v>
      </c>
    </row>
    <row r="68" spans="1:8" x14ac:dyDescent="0.3">
      <c r="A68" s="7" t="s">
        <v>2</v>
      </c>
      <c r="B68" s="7" t="s">
        <v>38</v>
      </c>
      <c r="C68" s="7" t="s">
        <v>28</v>
      </c>
      <c r="D68" s="8">
        <v>6580</v>
      </c>
      <c r="E68" s="9">
        <v>183</v>
      </c>
      <c r="F68" s="28">
        <f>_xlfn.XLOOKUP(data6[[#This Row],[Product]],products58[Product],products58[Cost per unit])</f>
        <v>10.38</v>
      </c>
      <c r="G68" s="28">
        <f>data6[[#This Row],[Units]]*data6[[#This Row],[Cost per unit]]</f>
        <v>1899.5400000000002</v>
      </c>
      <c r="H68" s="30">
        <f>data6[[#This Row],[Amount]]-data6[[#This Row],[Total Cost per Product]]</f>
        <v>4680.46</v>
      </c>
    </row>
    <row r="69" spans="1:8" x14ac:dyDescent="0.3">
      <c r="A69" s="7" t="s">
        <v>7</v>
      </c>
      <c r="B69" s="7" t="s">
        <v>37</v>
      </c>
      <c r="C69" s="7" t="s">
        <v>30</v>
      </c>
      <c r="D69" s="8">
        <v>6454</v>
      </c>
      <c r="E69" s="9">
        <v>54</v>
      </c>
      <c r="F69" s="28">
        <f>_xlfn.XLOOKUP(data6[[#This Row],[Product]],products58[Product],products58[Cost per unit])</f>
        <v>14.49</v>
      </c>
      <c r="G69" s="28">
        <f>data6[[#This Row],[Units]]*data6[[#This Row],[Cost per unit]]</f>
        <v>782.46</v>
      </c>
      <c r="H69" s="30">
        <f>data6[[#This Row],[Amount]]-data6[[#This Row],[Total Cost per Product]]</f>
        <v>5671.54</v>
      </c>
    </row>
    <row r="70" spans="1:8" x14ac:dyDescent="0.3">
      <c r="A70" s="7" t="s">
        <v>8</v>
      </c>
      <c r="B70" s="7" t="s">
        <v>38</v>
      </c>
      <c r="C70" s="7" t="s">
        <v>21</v>
      </c>
      <c r="D70" s="8">
        <v>6433</v>
      </c>
      <c r="E70" s="9">
        <v>78</v>
      </c>
      <c r="F70" s="28">
        <f>_xlfn.XLOOKUP(data6[[#This Row],[Product]],products58[Product],products58[Cost per unit])</f>
        <v>9</v>
      </c>
      <c r="G70" s="28">
        <f>data6[[#This Row],[Units]]*data6[[#This Row],[Cost per unit]]</f>
        <v>702</v>
      </c>
      <c r="H70" s="30">
        <f>data6[[#This Row],[Amount]]-data6[[#This Row],[Total Cost per Product]]</f>
        <v>5731</v>
      </c>
    </row>
    <row r="71" spans="1:8" x14ac:dyDescent="0.3">
      <c r="A71" s="7" t="s">
        <v>41</v>
      </c>
      <c r="B71" s="7" t="s">
        <v>37</v>
      </c>
      <c r="C71" s="7" t="s">
        <v>24</v>
      </c>
      <c r="D71" s="8">
        <v>6398</v>
      </c>
      <c r="E71" s="9">
        <v>102</v>
      </c>
      <c r="F71" s="28">
        <f>_xlfn.XLOOKUP(data6[[#This Row],[Product]],products58[Product],products58[Cost per unit])</f>
        <v>4.97</v>
      </c>
      <c r="G71" s="28">
        <f>data6[[#This Row],[Units]]*data6[[#This Row],[Cost per unit]]</f>
        <v>506.94</v>
      </c>
      <c r="H71" s="30">
        <f>data6[[#This Row],[Amount]]-data6[[#This Row],[Total Cost per Product]]</f>
        <v>5891.06</v>
      </c>
    </row>
    <row r="72" spans="1:8" x14ac:dyDescent="0.3">
      <c r="A72" s="7" t="s">
        <v>7</v>
      </c>
      <c r="B72" s="7" t="s">
        <v>37</v>
      </c>
      <c r="C72" s="7" t="s">
        <v>33</v>
      </c>
      <c r="D72" s="8">
        <v>6391</v>
      </c>
      <c r="E72" s="9">
        <v>48</v>
      </c>
      <c r="F72" s="28">
        <f>_xlfn.XLOOKUP(data6[[#This Row],[Product]],products58[Product],products58[Cost per unit])</f>
        <v>12.37</v>
      </c>
      <c r="G72" s="28">
        <f>data6[[#This Row],[Units]]*data6[[#This Row],[Cost per unit]]</f>
        <v>593.76</v>
      </c>
      <c r="H72" s="30">
        <f>data6[[#This Row],[Amount]]-data6[[#This Row],[Total Cost per Product]]</f>
        <v>5797.24</v>
      </c>
    </row>
    <row r="73" spans="1:8" x14ac:dyDescent="0.3">
      <c r="A73" s="7" t="s">
        <v>40</v>
      </c>
      <c r="B73" s="7" t="s">
        <v>39</v>
      </c>
      <c r="C73" s="7" t="s">
        <v>27</v>
      </c>
      <c r="D73" s="8">
        <v>6370</v>
      </c>
      <c r="E73" s="9">
        <v>30</v>
      </c>
      <c r="F73" s="28">
        <f>_xlfn.XLOOKUP(data6[[#This Row],[Product]],products58[Product],products58[Cost per unit])</f>
        <v>16.73</v>
      </c>
      <c r="G73" s="28">
        <f>data6[[#This Row],[Units]]*data6[[#This Row],[Cost per unit]]</f>
        <v>501.90000000000003</v>
      </c>
      <c r="H73" s="30">
        <f>data6[[#This Row],[Amount]]-data6[[#This Row],[Total Cost per Product]]</f>
        <v>5868.1</v>
      </c>
    </row>
    <row r="74" spans="1:8" x14ac:dyDescent="0.3">
      <c r="A74" s="7" t="s">
        <v>5</v>
      </c>
      <c r="B74" s="7" t="s">
        <v>36</v>
      </c>
      <c r="C74" s="7" t="s">
        <v>23</v>
      </c>
      <c r="D74" s="8">
        <v>6314</v>
      </c>
      <c r="E74" s="9">
        <v>15</v>
      </c>
      <c r="F74" s="28">
        <f>_xlfn.XLOOKUP(data6[[#This Row],[Product]],products58[Product],products58[Cost per unit])</f>
        <v>6.49</v>
      </c>
      <c r="G74" s="28">
        <f>data6[[#This Row],[Units]]*data6[[#This Row],[Cost per unit]]</f>
        <v>97.350000000000009</v>
      </c>
      <c r="H74" s="30">
        <f>data6[[#This Row],[Amount]]-data6[[#This Row],[Total Cost per Product]]</f>
        <v>6216.65</v>
      </c>
    </row>
    <row r="75" spans="1:8" x14ac:dyDescent="0.3">
      <c r="A75" s="7" t="s">
        <v>3</v>
      </c>
      <c r="B75" s="7" t="s">
        <v>34</v>
      </c>
      <c r="C75" s="7" t="s">
        <v>25</v>
      </c>
      <c r="D75" s="8">
        <v>6300</v>
      </c>
      <c r="E75" s="9">
        <v>42</v>
      </c>
      <c r="F75" s="28">
        <f>_xlfn.XLOOKUP(data6[[#This Row],[Product]],products58[Product],products58[Cost per unit])</f>
        <v>13.15</v>
      </c>
      <c r="G75" s="28">
        <f>data6[[#This Row],[Units]]*data6[[#This Row],[Cost per unit]]</f>
        <v>552.30000000000007</v>
      </c>
      <c r="H75" s="30">
        <f>data6[[#This Row],[Amount]]-data6[[#This Row],[Total Cost per Product]]</f>
        <v>5747.7</v>
      </c>
    </row>
    <row r="76" spans="1:8" x14ac:dyDescent="0.3">
      <c r="A76" s="7" t="s">
        <v>8</v>
      </c>
      <c r="B76" s="7" t="s">
        <v>37</v>
      </c>
      <c r="C76" s="7" t="s">
        <v>26</v>
      </c>
      <c r="D76" s="8">
        <v>6279</v>
      </c>
      <c r="E76" s="9">
        <v>45</v>
      </c>
      <c r="F76" s="28">
        <f>_xlfn.XLOOKUP(data6[[#This Row],[Product]],products58[Product],products58[Cost per unit])</f>
        <v>5.6</v>
      </c>
      <c r="G76" s="28">
        <f>data6[[#This Row],[Units]]*data6[[#This Row],[Cost per unit]]</f>
        <v>251.99999999999997</v>
      </c>
      <c r="H76" s="30">
        <f>data6[[#This Row],[Amount]]-data6[[#This Row],[Total Cost per Product]]</f>
        <v>6027</v>
      </c>
    </row>
    <row r="77" spans="1:8" x14ac:dyDescent="0.3">
      <c r="A77" s="7" t="s">
        <v>5</v>
      </c>
      <c r="B77" s="7" t="s">
        <v>34</v>
      </c>
      <c r="C77" s="7" t="s">
        <v>22</v>
      </c>
      <c r="D77" s="8">
        <v>6279</v>
      </c>
      <c r="E77" s="9">
        <v>237</v>
      </c>
      <c r="F77" s="28">
        <f>_xlfn.XLOOKUP(data6[[#This Row],[Product]],products58[Product],products58[Cost per unit])</f>
        <v>9.77</v>
      </c>
      <c r="G77" s="28">
        <f>data6[[#This Row],[Units]]*data6[[#This Row],[Cost per unit]]</f>
        <v>2315.4899999999998</v>
      </c>
      <c r="H77" s="30">
        <f>data6[[#This Row],[Amount]]-data6[[#This Row],[Total Cost per Product]]</f>
        <v>3963.51</v>
      </c>
    </row>
    <row r="78" spans="1:8" x14ac:dyDescent="0.3">
      <c r="A78" s="7" t="s">
        <v>5</v>
      </c>
      <c r="B78" s="7" t="s">
        <v>36</v>
      </c>
      <c r="C78" s="7" t="s">
        <v>13</v>
      </c>
      <c r="D78" s="8">
        <v>6146</v>
      </c>
      <c r="E78" s="9">
        <v>63</v>
      </c>
      <c r="F78" s="28">
        <f>_xlfn.XLOOKUP(data6[[#This Row],[Product]],products58[Product],products58[Cost per unit])</f>
        <v>9.33</v>
      </c>
      <c r="G78" s="28">
        <f>data6[[#This Row],[Units]]*data6[[#This Row],[Cost per unit]]</f>
        <v>587.79</v>
      </c>
      <c r="H78" s="30">
        <f>data6[[#This Row],[Amount]]-data6[[#This Row],[Total Cost per Product]]</f>
        <v>5558.21</v>
      </c>
    </row>
    <row r="79" spans="1:8" x14ac:dyDescent="0.3">
      <c r="A79" s="7" t="s">
        <v>40</v>
      </c>
      <c r="B79" s="7" t="s">
        <v>37</v>
      </c>
      <c r="C79" s="7" t="s">
        <v>27</v>
      </c>
      <c r="D79" s="8">
        <v>6132</v>
      </c>
      <c r="E79" s="9">
        <v>93</v>
      </c>
      <c r="F79" s="28">
        <f>_xlfn.XLOOKUP(data6[[#This Row],[Product]],products58[Product],products58[Cost per unit])</f>
        <v>16.73</v>
      </c>
      <c r="G79" s="28">
        <f>data6[[#This Row],[Units]]*data6[[#This Row],[Cost per unit]]</f>
        <v>1555.89</v>
      </c>
      <c r="H79" s="30">
        <f>data6[[#This Row],[Amount]]-data6[[#This Row],[Total Cost per Product]]</f>
        <v>4576.1099999999997</v>
      </c>
    </row>
    <row r="80" spans="1:8" x14ac:dyDescent="0.3">
      <c r="A80" s="7" t="s">
        <v>40</v>
      </c>
      <c r="B80" s="7" t="s">
        <v>38</v>
      </c>
      <c r="C80" s="7" t="s">
        <v>4</v>
      </c>
      <c r="D80" s="8">
        <v>6125</v>
      </c>
      <c r="E80" s="9">
        <v>102</v>
      </c>
      <c r="F80" s="28">
        <f>_xlfn.XLOOKUP(data6[[#This Row],[Product]],products58[Product],products58[Cost per unit])</f>
        <v>11.88</v>
      </c>
      <c r="G80" s="28">
        <f>data6[[#This Row],[Units]]*data6[[#This Row],[Cost per unit]]</f>
        <v>1211.76</v>
      </c>
      <c r="H80" s="30">
        <f>data6[[#This Row],[Amount]]-data6[[#This Row],[Total Cost per Product]]</f>
        <v>4913.24</v>
      </c>
    </row>
    <row r="81" spans="1:8" x14ac:dyDescent="0.3">
      <c r="A81" s="7" t="s">
        <v>6</v>
      </c>
      <c r="B81" s="7" t="s">
        <v>36</v>
      </c>
      <c r="C81" s="7" t="s">
        <v>32</v>
      </c>
      <c r="D81" s="8">
        <v>6118</v>
      </c>
      <c r="E81" s="9">
        <v>9</v>
      </c>
      <c r="F81" s="28">
        <f>_xlfn.XLOOKUP(data6[[#This Row],[Product]],products58[Product],products58[Cost per unit])</f>
        <v>8.65</v>
      </c>
      <c r="G81" s="28">
        <f>data6[[#This Row],[Units]]*data6[[#This Row],[Cost per unit]]</f>
        <v>77.850000000000009</v>
      </c>
      <c r="H81" s="30">
        <f>data6[[#This Row],[Amount]]-data6[[#This Row],[Total Cost per Product]]</f>
        <v>6040.15</v>
      </c>
    </row>
    <row r="82" spans="1:8" x14ac:dyDescent="0.3">
      <c r="A82" s="7" t="s">
        <v>41</v>
      </c>
      <c r="B82" s="7" t="s">
        <v>36</v>
      </c>
      <c r="C82" s="7" t="s">
        <v>30</v>
      </c>
      <c r="D82" s="8">
        <v>6118</v>
      </c>
      <c r="E82" s="9">
        <v>174</v>
      </c>
      <c r="F82" s="28">
        <f>_xlfn.XLOOKUP(data6[[#This Row],[Product]],products58[Product],products58[Cost per unit])</f>
        <v>14.49</v>
      </c>
      <c r="G82" s="28">
        <f>data6[[#This Row],[Units]]*data6[[#This Row],[Cost per unit]]</f>
        <v>2521.2600000000002</v>
      </c>
      <c r="H82" s="30">
        <f>data6[[#This Row],[Amount]]-data6[[#This Row],[Total Cost per Product]]</f>
        <v>3596.74</v>
      </c>
    </row>
    <row r="83" spans="1:8" x14ac:dyDescent="0.3">
      <c r="A83" s="7" t="s">
        <v>5</v>
      </c>
      <c r="B83" s="7" t="s">
        <v>36</v>
      </c>
      <c r="C83" s="7" t="s">
        <v>18</v>
      </c>
      <c r="D83" s="8">
        <v>6111</v>
      </c>
      <c r="E83" s="9">
        <v>3</v>
      </c>
      <c r="F83" s="28">
        <f>_xlfn.XLOOKUP(data6[[#This Row],[Product]],products58[Product],products58[Cost per unit])</f>
        <v>6.47</v>
      </c>
      <c r="G83" s="28">
        <f>data6[[#This Row],[Units]]*data6[[#This Row],[Cost per unit]]</f>
        <v>19.41</v>
      </c>
      <c r="H83" s="30">
        <f>data6[[#This Row],[Amount]]-data6[[#This Row],[Total Cost per Product]]</f>
        <v>6091.59</v>
      </c>
    </row>
    <row r="84" spans="1:8" x14ac:dyDescent="0.3">
      <c r="A84" s="7" t="s">
        <v>6</v>
      </c>
      <c r="B84" s="7" t="s">
        <v>39</v>
      </c>
      <c r="C84" s="7" t="s">
        <v>17</v>
      </c>
      <c r="D84" s="8">
        <v>6048</v>
      </c>
      <c r="E84" s="9">
        <v>27</v>
      </c>
      <c r="F84" s="28">
        <f>_xlfn.XLOOKUP(data6[[#This Row],[Product]],products58[Product],products58[Cost per unit])</f>
        <v>3.11</v>
      </c>
      <c r="G84" s="28">
        <f>data6[[#This Row],[Units]]*data6[[#This Row],[Cost per unit]]</f>
        <v>83.97</v>
      </c>
      <c r="H84" s="30">
        <f>data6[[#This Row],[Amount]]-data6[[#This Row],[Total Cost per Product]]</f>
        <v>5964.03</v>
      </c>
    </row>
    <row r="85" spans="1:8" x14ac:dyDescent="0.3">
      <c r="A85" s="7" t="s">
        <v>2</v>
      </c>
      <c r="B85" s="7" t="s">
        <v>39</v>
      </c>
      <c r="C85" s="7" t="s">
        <v>28</v>
      </c>
      <c r="D85" s="8">
        <v>6027</v>
      </c>
      <c r="E85" s="9">
        <v>144</v>
      </c>
      <c r="F85" s="28">
        <f>_xlfn.XLOOKUP(data6[[#This Row],[Product]],products58[Product],products58[Cost per unit])</f>
        <v>10.38</v>
      </c>
      <c r="G85" s="28">
        <f>data6[[#This Row],[Units]]*data6[[#This Row],[Cost per unit]]</f>
        <v>1494.72</v>
      </c>
      <c r="H85" s="30">
        <f>data6[[#This Row],[Amount]]-data6[[#This Row],[Total Cost per Product]]</f>
        <v>4532.28</v>
      </c>
    </row>
    <row r="86" spans="1:8" x14ac:dyDescent="0.3">
      <c r="A86" s="7" t="s">
        <v>41</v>
      </c>
      <c r="B86" s="7" t="s">
        <v>38</v>
      </c>
      <c r="C86" s="7" t="s">
        <v>22</v>
      </c>
      <c r="D86" s="8">
        <v>5915</v>
      </c>
      <c r="E86" s="9">
        <v>3</v>
      </c>
      <c r="F86" s="28">
        <f>_xlfn.XLOOKUP(data6[[#This Row],[Product]],products58[Product],products58[Cost per unit])</f>
        <v>9.77</v>
      </c>
      <c r="G86" s="28">
        <f>data6[[#This Row],[Units]]*data6[[#This Row],[Cost per unit]]</f>
        <v>29.31</v>
      </c>
      <c r="H86" s="30">
        <f>data6[[#This Row],[Amount]]-data6[[#This Row],[Total Cost per Product]]</f>
        <v>5885.69</v>
      </c>
    </row>
    <row r="87" spans="1:8" x14ac:dyDescent="0.3">
      <c r="A87" s="7" t="s">
        <v>40</v>
      </c>
      <c r="B87" s="7" t="s">
        <v>39</v>
      </c>
      <c r="C87" s="7" t="s">
        <v>22</v>
      </c>
      <c r="D87" s="8">
        <v>5817</v>
      </c>
      <c r="E87" s="9">
        <v>12</v>
      </c>
      <c r="F87" s="28">
        <f>_xlfn.XLOOKUP(data6[[#This Row],[Product]],products58[Product],products58[Cost per unit])</f>
        <v>9.77</v>
      </c>
      <c r="G87" s="28">
        <f>data6[[#This Row],[Units]]*data6[[#This Row],[Cost per unit]]</f>
        <v>117.24</v>
      </c>
      <c r="H87" s="30">
        <f>data6[[#This Row],[Amount]]-data6[[#This Row],[Total Cost per Product]]</f>
        <v>5699.76</v>
      </c>
    </row>
    <row r="88" spans="1:8" x14ac:dyDescent="0.3">
      <c r="A88" s="7" t="s">
        <v>40</v>
      </c>
      <c r="B88" s="7" t="s">
        <v>39</v>
      </c>
      <c r="C88" s="7" t="s">
        <v>15</v>
      </c>
      <c r="D88" s="8">
        <v>5775</v>
      </c>
      <c r="E88" s="9">
        <v>42</v>
      </c>
      <c r="F88" s="28">
        <f>_xlfn.XLOOKUP(data6[[#This Row],[Product]],products58[Product],products58[Cost per unit])</f>
        <v>11.73</v>
      </c>
      <c r="G88" s="28">
        <f>data6[[#This Row],[Units]]*data6[[#This Row],[Cost per unit]]</f>
        <v>492.66</v>
      </c>
      <c r="H88" s="30">
        <f>data6[[#This Row],[Amount]]-data6[[#This Row],[Total Cost per Product]]</f>
        <v>5282.34</v>
      </c>
    </row>
    <row r="89" spans="1:8" x14ac:dyDescent="0.3">
      <c r="A89" s="7" t="s">
        <v>7</v>
      </c>
      <c r="B89" s="7" t="s">
        <v>38</v>
      </c>
      <c r="C89" s="7" t="s">
        <v>28</v>
      </c>
      <c r="D89" s="8">
        <v>5677</v>
      </c>
      <c r="E89" s="9">
        <v>258</v>
      </c>
      <c r="F89" s="28">
        <f>_xlfn.XLOOKUP(data6[[#This Row],[Product]],products58[Product],products58[Cost per unit])</f>
        <v>10.38</v>
      </c>
      <c r="G89" s="28">
        <f>data6[[#This Row],[Units]]*data6[[#This Row],[Cost per unit]]</f>
        <v>2678.0400000000004</v>
      </c>
      <c r="H89" s="30">
        <f>data6[[#This Row],[Amount]]-data6[[#This Row],[Total Cost per Product]]</f>
        <v>2998.9599999999996</v>
      </c>
    </row>
    <row r="90" spans="1:8" x14ac:dyDescent="0.3">
      <c r="A90" s="7" t="s">
        <v>40</v>
      </c>
      <c r="B90" s="7" t="s">
        <v>38</v>
      </c>
      <c r="C90" s="7" t="s">
        <v>13</v>
      </c>
      <c r="D90" s="8">
        <v>5670</v>
      </c>
      <c r="E90" s="9">
        <v>297</v>
      </c>
      <c r="F90" s="28">
        <f>_xlfn.XLOOKUP(data6[[#This Row],[Product]],products58[Product],products58[Cost per unit])</f>
        <v>9.33</v>
      </c>
      <c r="G90" s="28">
        <f>data6[[#This Row],[Units]]*data6[[#This Row],[Cost per unit]]</f>
        <v>2771.01</v>
      </c>
      <c r="H90" s="30">
        <f>data6[[#This Row],[Amount]]-data6[[#This Row],[Total Cost per Product]]</f>
        <v>2898.99</v>
      </c>
    </row>
    <row r="91" spans="1:8" x14ac:dyDescent="0.3">
      <c r="A91" s="7" t="s">
        <v>10</v>
      </c>
      <c r="B91" s="7" t="s">
        <v>38</v>
      </c>
      <c r="C91" s="7" t="s">
        <v>14</v>
      </c>
      <c r="D91" s="8">
        <v>5586</v>
      </c>
      <c r="E91" s="9">
        <v>525</v>
      </c>
      <c r="F91" s="28">
        <f>_xlfn.XLOOKUP(data6[[#This Row],[Product]],products58[Product],products58[Cost per unit])</f>
        <v>11.7</v>
      </c>
      <c r="G91" s="28">
        <f>data6[[#This Row],[Units]]*data6[[#This Row],[Cost per unit]]</f>
        <v>6142.5</v>
      </c>
      <c r="H91" s="30">
        <f>data6[[#This Row],[Amount]]-data6[[#This Row],[Total Cost per Product]]</f>
        <v>-556.5</v>
      </c>
    </row>
    <row r="92" spans="1:8" x14ac:dyDescent="0.3">
      <c r="A92" s="7" t="s">
        <v>7</v>
      </c>
      <c r="B92" s="7" t="s">
        <v>36</v>
      </c>
      <c r="C92" s="7" t="s">
        <v>29</v>
      </c>
      <c r="D92" s="8">
        <v>5551</v>
      </c>
      <c r="E92" s="9">
        <v>252</v>
      </c>
      <c r="F92" s="28">
        <f>_xlfn.XLOOKUP(data6[[#This Row],[Product]],products58[Product],products58[Cost per unit])</f>
        <v>7.16</v>
      </c>
      <c r="G92" s="28">
        <f>data6[[#This Row],[Units]]*data6[[#This Row],[Cost per unit]]</f>
        <v>1804.32</v>
      </c>
      <c r="H92" s="30">
        <f>data6[[#This Row],[Amount]]-data6[[#This Row],[Total Cost per Product]]</f>
        <v>3746.6800000000003</v>
      </c>
    </row>
    <row r="93" spans="1:8" x14ac:dyDescent="0.3">
      <c r="A93" s="7" t="s">
        <v>5</v>
      </c>
      <c r="B93" s="7" t="s">
        <v>38</v>
      </c>
      <c r="C93" s="7" t="s">
        <v>19</v>
      </c>
      <c r="D93" s="8">
        <v>5474</v>
      </c>
      <c r="E93" s="9">
        <v>168</v>
      </c>
      <c r="F93" s="28">
        <f>_xlfn.XLOOKUP(data6[[#This Row],[Product]],products58[Product],products58[Cost per unit])</f>
        <v>7.64</v>
      </c>
      <c r="G93" s="28">
        <f>data6[[#This Row],[Units]]*data6[[#This Row],[Cost per unit]]</f>
        <v>1283.52</v>
      </c>
      <c r="H93" s="30">
        <f>data6[[#This Row],[Amount]]-data6[[#This Row],[Total Cost per Product]]</f>
        <v>4190.4799999999996</v>
      </c>
    </row>
    <row r="94" spans="1:8" x14ac:dyDescent="0.3">
      <c r="A94" s="7" t="s">
        <v>40</v>
      </c>
      <c r="B94" s="7" t="s">
        <v>36</v>
      </c>
      <c r="C94" s="7" t="s">
        <v>25</v>
      </c>
      <c r="D94" s="8">
        <v>5439</v>
      </c>
      <c r="E94" s="9">
        <v>30</v>
      </c>
      <c r="F94" s="28">
        <f>_xlfn.XLOOKUP(data6[[#This Row],[Product]],products58[Product],products58[Cost per unit])</f>
        <v>13.15</v>
      </c>
      <c r="G94" s="28">
        <f>data6[[#This Row],[Units]]*data6[[#This Row],[Cost per unit]]</f>
        <v>394.5</v>
      </c>
      <c r="H94" s="30">
        <f>data6[[#This Row],[Amount]]-data6[[#This Row],[Total Cost per Product]]</f>
        <v>5044.5</v>
      </c>
    </row>
    <row r="95" spans="1:8" x14ac:dyDescent="0.3">
      <c r="A95" s="7" t="s">
        <v>10</v>
      </c>
      <c r="B95" s="7" t="s">
        <v>34</v>
      </c>
      <c r="C95" s="7" t="s">
        <v>19</v>
      </c>
      <c r="D95" s="8">
        <v>5355</v>
      </c>
      <c r="E95" s="9">
        <v>204</v>
      </c>
      <c r="F95" s="28">
        <f>_xlfn.XLOOKUP(data6[[#This Row],[Product]],products58[Product],products58[Cost per unit])</f>
        <v>7.64</v>
      </c>
      <c r="G95" s="28">
        <f>data6[[#This Row],[Units]]*data6[[#This Row],[Cost per unit]]</f>
        <v>1558.56</v>
      </c>
      <c r="H95" s="30">
        <f>data6[[#This Row],[Amount]]-data6[[#This Row],[Total Cost per Product]]</f>
        <v>3796.44</v>
      </c>
    </row>
    <row r="96" spans="1:8" x14ac:dyDescent="0.3">
      <c r="A96" s="7" t="s">
        <v>7</v>
      </c>
      <c r="B96" s="7" t="s">
        <v>37</v>
      </c>
      <c r="C96" s="7" t="s">
        <v>26</v>
      </c>
      <c r="D96" s="8">
        <v>5306</v>
      </c>
      <c r="E96" s="9">
        <v>0</v>
      </c>
      <c r="F96" s="28">
        <f>_xlfn.XLOOKUP(data6[[#This Row],[Product]],products58[Product],products58[Cost per unit])</f>
        <v>5.6</v>
      </c>
      <c r="G96" s="28">
        <f>data6[[#This Row],[Units]]*data6[[#This Row],[Cost per unit]]</f>
        <v>0</v>
      </c>
      <c r="H96" s="30">
        <f>data6[[#This Row],[Amount]]-data6[[#This Row],[Total Cost per Product]]</f>
        <v>5306</v>
      </c>
    </row>
    <row r="97" spans="1:8" x14ac:dyDescent="0.3">
      <c r="A97" s="7" t="s">
        <v>5</v>
      </c>
      <c r="B97" s="7" t="s">
        <v>39</v>
      </c>
      <c r="C97" s="7" t="s">
        <v>26</v>
      </c>
      <c r="D97" s="8">
        <v>5236</v>
      </c>
      <c r="E97" s="9">
        <v>51</v>
      </c>
      <c r="F97" s="28">
        <f>_xlfn.XLOOKUP(data6[[#This Row],[Product]],products58[Product],products58[Cost per unit])</f>
        <v>5.6</v>
      </c>
      <c r="G97" s="28">
        <f>data6[[#This Row],[Units]]*data6[[#This Row],[Cost per unit]]</f>
        <v>285.59999999999997</v>
      </c>
      <c r="H97" s="30">
        <f>data6[[#This Row],[Amount]]-data6[[#This Row],[Total Cost per Product]]</f>
        <v>4950.3999999999996</v>
      </c>
    </row>
    <row r="98" spans="1:8" x14ac:dyDescent="0.3">
      <c r="A98" s="7" t="s">
        <v>7</v>
      </c>
      <c r="B98" s="7" t="s">
        <v>35</v>
      </c>
      <c r="C98" s="7" t="s">
        <v>28</v>
      </c>
      <c r="D98" s="8">
        <v>5194</v>
      </c>
      <c r="E98" s="9">
        <v>288</v>
      </c>
      <c r="F98" s="28">
        <f>_xlfn.XLOOKUP(data6[[#This Row],[Product]],products58[Product],products58[Cost per unit])</f>
        <v>10.38</v>
      </c>
      <c r="G98" s="28">
        <f>data6[[#This Row],[Units]]*data6[[#This Row],[Cost per unit]]</f>
        <v>2989.44</v>
      </c>
      <c r="H98" s="30">
        <f>data6[[#This Row],[Amount]]-data6[[#This Row],[Total Cost per Product]]</f>
        <v>2204.56</v>
      </c>
    </row>
    <row r="99" spans="1:8" x14ac:dyDescent="0.3">
      <c r="A99" s="7" t="s">
        <v>5</v>
      </c>
      <c r="B99" s="7" t="s">
        <v>38</v>
      </c>
      <c r="C99" s="7" t="s">
        <v>32</v>
      </c>
      <c r="D99" s="8">
        <v>5075</v>
      </c>
      <c r="E99" s="9">
        <v>21</v>
      </c>
      <c r="F99" s="28">
        <f>_xlfn.XLOOKUP(data6[[#This Row],[Product]],products58[Product],products58[Cost per unit])</f>
        <v>8.65</v>
      </c>
      <c r="G99" s="28">
        <f>data6[[#This Row],[Units]]*data6[[#This Row],[Cost per unit]]</f>
        <v>181.65</v>
      </c>
      <c r="H99" s="30">
        <f>data6[[#This Row],[Amount]]-data6[[#This Row],[Total Cost per Product]]</f>
        <v>4893.3500000000004</v>
      </c>
    </row>
    <row r="100" spans="1:8" x14ac:dyDescent="0.3">
      <c r="A100" s="7" t="s">
        <v>40</v>
      </c>
      <c r="B100" s="7" t="s">
        <v>34</v>
      </c>
      <c r="C100" s="7" t="s">
        <v>17</v>
      </c>
      <c r="D100" s="8">
        <v>5019</v>
      </c>
      <c r="E100" s="9">
        <v>156</v>
      </c>
      <c r="F100" s="28">
        <f>_xlfn.XLOOKUP(data6[[#This Row],[Product]],products58[Product],products58[Cost per unit])</f>
        <v>3.11</v>
      </c>
      <c r="G100" s="28">
        <f>data6[[#This Row],[Units]]*data6[[#This Row],[Cost per unit]]</f>
        <v>485.15999999999997</v>
      </c>
      <c r="H100" s="30">
        <f>data6[[#This Row],[Amount]]-data6[[#This Row],[Total Cost per Product]]</f>
        <v>4533.84</v>
      </c>
    </row>
    <row r="101" spans="1:8" x14ac:dyDescent="0.3">
      <c r="A101" s="7" t="s">
        <v>8</v>
      </c>
      <c r="B101" s="7" t="s">
        <v>36</v>
      </c>
      <c r="C101" s="7" t="s">
        <v>23</v>
      </c>
      <c r="D101" s="8">
        <v>5019</v>
      </c>
      <c r="E101" s="9">
        <v>150</v>
      </c>
      <c r="F101" s="28">
        <f>_xlfn.XLOOKUP(data6[[#This Row],[Product]],products58[Product],products58[Cost per unit])</f>
        <v>6.49</v>
      </c>
      <c r="G101" s="28">
        <f>data6[[#This Row],[Units]]*data6[[#This Row],[Cost per unit]]</f>
        <v>973.5</v>
      </c>
      <c r="H101" s="30">
        <f>data6[[#This Row],[Amount]]-data6[[#This Row],[Total Cost per Product]]</f>
        <v>4045.5</v>
      </c>
    </row>
    <row r="102" spans="1:8" x14ac:dyDescent="0.3">
      <c r="A102" s="7" t="s">
        <v>8</v>
      </c>
      <c r="B102" s="7" t="s">
        <v>35</v>
      </c>
      <c r="C102" s="7" t="s">
        <v>22</v>
      </c>
      <c r="D102" s="8">
        <v>5012</v>
      </c>
      <c r="E102" s="9">
        <v>210</v>
      </c>
      <c r="F102" s="28">
        <f>_xlfn.XLOOKUP(data6[[#This Row],[Product]],products58[Product],products58[Cost per unit])</f>
        <v>9.77</v>
      </c>
      <c r="G102" s="28">
        <f>data6[[#This Row],[Units]]*data6[[#This Row],[Cost per unit]]</f>
        <v>2051.6999999999998</v>
      </c>
      <c r="H102" s="30">
        <f>data6[[#This Row],[Amount]]-data6[[#This Row],[Total Cost per Product]]</f>
        <v>2960.3</v>
      </c>
    </row>
    <row r="103" spans="1:8" x14ac:dyDescent="0.3">
      <c r="A103" s="7" t="s">
        <v>5</v>
      </c>
      <c r="B103" s="7" t="s">
        <v>37</v>
      </c>
      <c r="C103" s="7" t="s">
        <v>14</v>
      </c>
      <c r="D103" s="8">
        <v>4991</v>
      </c>
      <c r="E103" s="9">
        <v>12</v>
      </c>
      <c r="F103" s="28">
        <f>_xlfn.XLOOKUP(data6[[#This Row],[Product]],products58[Product],products58[Cost per unit])</f>
        <v>11.7</v>
      </c>
      <c r="G103" s="28">
        <f>data6[[#This Row],[Units]]*data6[[#This Row],[Cost per unit]]</f>
        <v>140.39999999999998</v>
      </c>
      <c r="H103" s="30">
        <f>data6[[#This Row],[Amount]]-data6[[#This Row],[Total Cost per Product]]</f>
        <v>4850.6000000000004</v>
      </c>
    </row>
    <row r="104" spans="1:8" x14ac:dyDescent="0.3">
      <c r="A104" s="7" t="s">
        <v>10</v>
      </c>
      <c r="B104" s="7" t="s">
        <v>34</v>
      </c>
      <c r="C104" s="7" t="s">
        <v>26</v>
      </c>
      <c r="D104" s="8">
        <v>4991</v>
      </c>
      <c r="E104" s="9">
        <v>9</v>
      </c>
      <c r="F104" s="28">
        <f>_xlfn.XLOOKUP(data6[[#This Row],[Product]],products58[Product],products58[Cost per unit])</f>
        <v>5.6</v>
      </c>
      <c r="G104" s="28">
        <f>data6[[#This Row],[Units]]*data6[[#This Row],[Cost per unit]]</f>
        <v>50.4</v>
      </c>
      <c r="H104" s="30">
        <f>data6[[#This Row],[Amount]]-data6[[#This Row],[Total Cost per Product]]</f>
        <v>4940.6000000000004</v>
      </c>
    </row>
    <row r="105" spans="1:8" x14ac:dyDescent="0.3">
      <c r="A105" s="7" t="s">
        <v>6</v>
      </c>
      <c r="B105" s="7" t="s">
        <v>36</v>
      </c>
      <c r="C105" s="7" t="s">
        <v>17</v>
      </c>
      <c r="D105" s="8">
        <v>4970</v>
      </c>
      <c r="E105" s="9">
        <v>156</v>
      </c>
      <c r="F105" s="28">
        <f>_xlfn.XLOOKUP(data6[[#This Row],[Product]],products58[Product],products58[Cost per unit])</f>
        <v>3.11</v>
      </c>
      <c r="G105" s="28">
        <f>data6[[#This Row],[Units]]*data6[[#This Row],[Cost per unit]]</f>
        <v>485.15999999999997</v>
      </c>
      <c r="H105" s="30">
        <f>data6[[#This Row],[Amount]]-data6[[#This Row],[Total Cost per Product]]</f>
        <v>4484.84</v>
      </c>
    </row>
    <row r="106" spans="1:8" x14ac:dyDescent="0.3">
      <c r="A106" s="7" t="s">
        <v>3</v>
      </c>
      <c r="B106" s="7" t="s">
        <v>39</v>
      </c>
      <c r="C106" s="7" t="s">
        <v>26</v>
      </c>
      <c r="D106" s="8">
        <v>4956</v>
      </c>
      <c r="E106" s="9">
        <v>171</v>
      </c>
      <c r="F106" s="28">
        <f>_xlfn.XLOOKUP(data6[[#This Row],[Product]],products58[Product],products58[Cost per unit])</f>
        <v>5.6</v>
      </c>
      <c r="G106" s="28">
        <f>data6[[#This Row],[Units]]*data6[[#This Row],[Cost per unit]]</f>
        <v>957.59999999999991</v>
      </c>
      <c r="H106" s="30">
        <f>data6[[#This Row],[Amount]]-data6[[#This Row],[Total Cost per Product]]</f>
        <v>3998.4</v>
      </c>
    </row>
    <row r="107" spans="1:8" x14ac:dyDescent="0.3">
      <c r="A107" s="7" t="s">
        <v>6</v>
      </c>
      <c r="B107" s="7" t="s">
        <v>37</v>
      </c>
      <c r="C107" s="7" t="s">
        <v>23</v>
      </c>
      <c r="D107" s="8">
        <v>4949</v>
      </c>
      <c r="E107" s="9">
        <v>189</v>
      </c>
      <c r="F107" s="28">
        <f>_xlfn.XLOOKUP(data6[[#This Row],[Product]],products58[Product],products58[Cost per unit])</f>
        <v>6.49</v>
      </c>
      <c r="G107" s="28">
        <f>data6[[#This Row],[Units]]*data6[[#This Row],[Cost per unit]]</f>
        <v>1226.6100000000001</v>
      </c>
      <c r="H107" s="30">
        <f>data6[[#This Row],[Amount]]-data6[[#This Row],[Total Cost per Product]]</f>
        <v>3722.39</v>
      </c>
    </row>
    <row r="108" spans="1:8" x14ac:dyDescent="0.3">
      <c r="A108" s="7" t="s">
        <v>41</v>
      </c>
      <c r="B108" s="7" t="s">
        <v>34</v>
      </c>
      <c r="C108" s="7" t="s">
        <v>23</v>
      </c>
      <c r="D108" s="8">
        <v>4935</v>
      </c>
      <c r="E108" s="9">
        <v>126</v>
      </c>
      <c r="F108" s="28">
        <f>_xlfn.XLOOKUP(data6[[#This Row],[Product]],products58[Product],products58[Cost per unit])</f>
        <v>6.49</v>
      </c>
      <c r="G108" s="28">
        <f>data6[[#This Row],[Units]]*data6[[#This Row],[Cost per unit]]</f>
        <v>817.74</v>
      </c>
      <c r="H108" s="30">
        <f>data6[[#This Row],[Amount]]-data6[[#This Row],[Total Cost per Product]]</f>
        <v>4117.26</v>
      </c>
    </row>
    <row r="109" spans="1:8" x14ac:dyDescent="0.3">
      <c r="A109" s="7" t="s">
        <v>10</v>
      </c>
      <c r="B109" s="7" t="s">
        <v>39</v>
      </c>
      <c r="C109" s="7" t="s">
        <v>21</v>
      </c>
      <c r="D109" s="8">
        <v>4858</v>
      </c>
      <c r="E109" s="9">
        <v>279</v>
      </c>
      <c r="F109" s="28">
        <f>_xlfn.XLOOKUP(data6[[#This Row],[Product]],products58[Product],products58[Cost per unit])</f>
        <v>9</v>
      </c>
      <c r="G109" s="28">
        <f>data6[[#This Row],[Units]]*data6[[#This Row],[Cost per unit]]</f>
        <v>2511</v>
      </c>
      <c r="H109" s="30">
        <f>data6[[#This Row],[Amount]]-data6[[#This Row],[Total Cost per Product]]</f>
        <v>2347</v>
      </c>
    </row>
    <row r="110" spans="1:8" x14ac:dyDescent="0.3">
      <c r="A110" s="7" t="s">
        <v>2</v>
      </c>
      <c r="B110" s="7" t="s">
        <v>39</v>
      </c>
      <c r="C110" s="7" t="s">
        <v>15</v>
      </c>
      <c r="D110" s="8">
        <v>4802</v>
      </c>
      <c r="E110" s="9">
        <v>36</v>
      </c>
      <c r="F110" s="28">
        <f>_xlfn.XLOOKUP(data6[[#This Row],[Product]],products58[Product],products58[Cost per unit])</f>
        <v>11.73</v>
      </c>
      <c r="G110" s="28">
        <f>data6[[#This Row],[Units]]*data6[[#This Row],[Cost per unit]]</f>
        <v>422.28000000000003</v>
      </c>
      <c r="H110" s="30">
        <f>data6[[#This Row],[Amount]]-data6[[#This Row],[Total Cost per Product]]</f>
        <v>4379.72</v>
      </c>
    </row>
    <row r="111" spans="1:8" x14ac:dyDescent="0.3">
      <c r="A111" s="7" t="s">
        <v>6</v>
      </c>
      <c r="B111" s="7" t="s">
        <v>35</v>
      </c>
      <c r="C111" s="7" t="s">
        <v>30</v>
      </c>
      <c r="D111" s="8">
        <v>4781</v>
      </c>
      <c r="E111" s="9">
        <v>123</v>
      </c>
      <c r="F111" s="28">
        <f>_xlfn.XLOOKUP(data6[[#This Row],[Product]],products58[Product],products58[Cost per unit])</f>
        <v>14.49</v>
      </c>
      <c r="G111" s="28">
        <f>data6[[#This Row],[Units]]*data6[[#This Row],[Cost per unit]]</f>
        <v>1782.27</v>
      </c>
      <c r="H111" s="30">
        <f>data6[[#This Row],[Amount]]-data6[[#This Row],[Total Cost per Product]]</f>
        <v>2998.73</v>
      </c>
    </row>
    <row r="112" spans="1:8" x14ac:dyDescent="0.3">
      <c r="A112" s="7" t="s">
        <v>41</v>
      </c>
      <c r="B112" s="7" t="s">
        <v>35</v>
      </c>
      <c r="C112" s="7" t="s">
        <v>13</v>
      </c>
      <c r="D112" s="8">
        <v>4760</v>
      </c>
      <c r="E112" s="9">
        <v>69</v>
      </c>
      <c r="F112" s="28">
        <f>_xlfn.XLOOKUP(data6[[#This Row],[Product]],products58[Product],products58[Cost per unit])</f>
        <v>9.33</v>
      </c>
      <c r="G112" s="28">
        <f>data6[[#This Row],[Units]]*data6[[#This Row],[Cost per unit]]</f>
        <v>643.77</v>
      </c>
      <c r="H112" s="30">
        <f>data6[[#This Row],[Amount]]-data6[[#This Row],[Total Cost per Product]]</f>
        <v>4116.2299999999996</v>
      </c>
    </row>
    <row r="113" spans="1:8" x14ac:dyDescent="0.3">
      <c r="A113" s="7" t="s">
        <v>8</v>
      </c>
      <c r="B113" s="7" t="s">
        <v>35</v>
      </c>
      <c r="C113" s="7" t="s">
        <v>27</v>
      </c>
      <c r="D113" s="8">
        <v>4753</v>
      </c>
      <c r="E113" s="9">
        <v>300</v>
      </c>
      <c r="F113" s="28">
        <f>_xlfn.XLOOKUP(data6[[#This Row],[Product]],products58[Product],products58[Cost per unit])</f>
        <v>16.73</v>
      </c>
      <c r="G113" s="28">
        <f>data6[[#This Row],[Units]]*data6[[#This Row],[Cost per unit]]</f>
        <v>5019</v>
      </c>
      <c r="H113" s="30">
        <f>data6[[#This Row],[Amount]]-data6[[#This Row],[Total Cost per Product]]</f>
        <v>-266</v>
      </c>
    </row>
    <row r="114" spans="1:8" x14ac:dyDescent="0.3">
      <c r="A114" s="7" t="s">
        <v>5</v>
      </c>
      <c r="B114" s="7" t="s">
        <v>35</v>
      </c>
      <c r="C114" s="7" t="s">
        <v>31</v>
      </c>
      <c r="D114" s="8">
        <v>4753</v>
      </c>
      <c r="E114" s="9">
        <v>246</v>
      </c>
      <c r="F114" s="28">
        <f>_xlfn.XLOOKUP(data6[[#This Row],[Product]],products58[Product],products58[Cost per unit])</f>
        <v>5.79</v>
      </c>
      <c r="G114" s="28">
        <f>data6[[#This Row],[Units]]*data6[[#This Row],[Cost per unit]]</f>
        <v>1424.34</v>
      </c>
      <c r="H114" s="30">
        <f>data6[[#This Row],[Amount]]-data6[[#This Row],[Total Cost per Product]]</f>
        <v>3328.66</v>
      </c>
    </row>
    <row r="115" spans="1:8" x14ac:dyDescent="0.3">
      <c r="A115" s="7" t="s">
        <v>40</v>
      </c>
      <c r="B115" s="7" t="s">
        <v>35</v>
      </c>
      <c r="C115" s="7" t="s">
        <v>16</v>
      </c>
      <c r="D115" s="8">
        <v>4725</v>
      </c>
      <c r="E115" s="9">
        <v>174</v>
      </c>
      <c r="F115" s="28">
        <f>_xlfn.XLOOKUP(data6[[#This Row],[Product]],products58[Product],products58[Cost per unit])</f>
        <v>8.7899999999999991</v>
      </c>
      <c r="G115" s="28">
        <f>data6[[#This Row],[Units]]*data6[[#This Row],[Cost per unit]]</f>
        <v>1529.4599999999998</v>
      </c>
      <c r="H115" s="30">
        <f>data6[[#This Row],[Amount]]-data6[[#This Row],[Total Cost per Product]]</f>
        <v>3195.54</v>
      </c>
    </row>
    <row r="116" spans="1:8" x14ac:dyDescent="0.3">
      <c r="A116" s="7" t="s">
        <v>10</v>
      </c>
      <c r="B116" s="7" t="s">
        <v>37</v>
      </c>
      <c r="C116" s="7" t="s">
        <v>23</v>
      </c>
      <c r="D116" s="8">
        <v>4683</v>
      </c>
      <c r="E116" s="9">
        <v>30</v>
      </c>
      <c r="F116" s="28">
        <f>_xlfn.XLOOKUP(data6[[#This Row],[Product]],products58[Product],products58[Cost per unit])</f>
        <v>6.49</v>
      </c>
      <c r="G116" s="28">
        <f>data6[[#This Row],[Units]]*data6[[#This Row],[Cost per unit]]</f>
        <v>194.70000000000002</v>
      </c>
      <c r="H116" s="30">
        <f>data6[[#This Row],[Amount]]-data6[[#This Row],[Total Cost per Product]]</f>
        <v>4488.3</v>
      </c>
    </row>
    <row r="117" spans="1:8" x14ac:dyDescent="0.3">
      <c r="A117" s="7" t="s">
        <v>7</v>
      </c>
      <c r="B117" s="7" t="s">
        <v>35</v>
      </c>
      <c r="C117" s="7" t="s">
        <v>14</v>
      </c>
      <c r="D117" s="8">
        <v>4606</v>
      </c>
      <c r="E117" s="9">
        <v>63</v>
      </c>
      <c r="F117" s="28">
        <f>_xlfn.XLOOKUP(data6[[#This Row],[Product]],products58[Product],products58[Cost per unit])</f>
        <v>11.7</v>
      </c>
      <c r="G117" s="28">
        <f>data6[[#This Row],[Units]]*data6[[#This Row],[Cost per unit]]</f>
        <v>737.09999999999991</v>
      </c>
      <c r="H117" s="30">
        <f>data6[[#This Row],[Amount]]-data6[[#This Row],[Total Cost per Product]]</f>
        <v>3868.9</v>
      </c>
    </row>
    <row r="118" spans="1:8" x14ac:dyDescent="0.3">
      <c r="A118" s="7" t="s">
        <v>3</v>
      </c>
      <c r="B118" s="7" t="s">
        <v>37</v>
      </c>
      <c r="C118" s="7" t="s">
        <v>29</v>
      </c>
      <c r="D118" s="8">
        <v>4592</v>
      </c>
      <c r="E118" s="9">
        <v>324</v>
      </c>
      <c r="F118" s="28">
        <f>_xlfn.XLOOKUP(data6[[#This Row],[Product]],products58[Product],products58[Cost per unit])</f>
        <v>7.16</v>
      </c>
      <c r="G118" s="28">
        <f>data6[[#This Row],[Units]]*data6[[#This Row],[Cost per unit]]</f>
        <v>2319.84</v>
      </c>
      <c r="H118" s="30">
        <f>data6[[#This Row],[Amount]]-data6[[#This Row],[Total Cost per Product]]</f>
        <v>2272.16</v>
      </c>
    </row>
    <row r="119" spans="1:8" x14ac:dyDescent="0.3">
      <c r="A119" s="7" t="s">
        <v>7</v>
      </c>
      <c r="B119" s="7" t="s">
        <v>35</v>
      </c>
      <c r="C119" s="7" t="s">
        <v>19</v>
      </c>
      <c r="D119" s="8">
        <v>4585</v>
      </c>
      <c r="E119" s="9">
        <v>240</v>
      </c>
      <c r="F119" s="28">
        <f>_xlfn.XLOOKUP(data6[[#This Row],[Product]],products58[Product],products58[Cost per unit])</f>
        <v>7.64</v>
      </c>
      <c r="G119" s="28">
        <f>data6[[#This Row],[Units]]*data6[[#This Row],[Cost per unit]]</f>
        <v>1833.6</v>
      </c>
      <c r="H119" s="30">
        <f>data6[[#This Row],[Amount]]-data6[[#This Row],[Total Cost per Product]]</f>
        <v>2751.4</v>
      </c>
    </row>
    <row r="120" spans="1:8" x14ac:dyDescent="0.3">
      <c r="A120" s="7" t="s">
        <v>7</v>
      </c>
      <c r="B120" s="7" t="s">
        <v>37</v>
      </c>
      <c r="C120" s="7" t="s">
        <v>17</v>
      </c>
      <c r="D120" s="8">
        <v>4487</v>
      </c>
      <c r="E120" s="9">
        <v>111</v>
      </c>
      <c r="F120" s="28">
        <f>_xlfn.XLOOKUP(data6[[#This Row],[Product]],products58[Product],products58[Cost per unit])</f>
        <v>3.11</v>
      </c>
      <c r="G120" s="28">
        <f>data6[[#This Row],[Units]]*data6[[#This Row],[Cost per unit]]</f>
        <v>345.21</v>
      </c>
      <c r="H120" s="30">
        <f>data6[[#This Row],[Amount]]-data6[[#This Row],[Total Cost per Product]]</f>
        <v>4141.79</v>
      </c>
    </row>
    <row r="121" spans="1:8" x14ac:dyDescent="0.3">
      <c r="A121" s="7" t="s">
        <v>7</v>
      </c>
      <c r="B121" s="7" t="s">
        <v>37</v>
      </c>
      <c r="C121" s="7" t="s">
        <v>16</v>
      </c>
      <c r="D121" s="8">
        <v>4487</v>
      </c>
      <c r="E121" s="9">
        <v>333</v>
      </c>
      <c r="F121" s="28">
        <f>_xlfn.XLOOKUP(data6[[#This Row],[Product]],products58[Product],products58[Cost per unit])</f>
        <v>8.7899999999999991</v>
      </c>
      <c r="G121" s="28">
        <f>data6[[#This Row],[Units]]*data6[[#This Row],[Cost per unit]]</f>
        <v>2927.0699999999997</v>
      </c>
      <c r="H121" s="30">
        <f>data6[[#This Row],[Amount]]-data6[[#This Row],[Total Cost per Product]]</f>
        <v>1559.9300000000003</v>
      </c>
    </row>
    <row r="122" spans="1:8" x14ac:dyDescent="0.3">
      <c r="A122" s="7" t="s">
        <v>5</v>
      </c>
      <c r="B122" s="7" t="s">
        <v>35</v>
      </c>
      <c r="C122" s="7" t="s">
        <v>29</v>
      </c>
      <c r="D122" s="8">
        <v>4480</v>
      </c>
      <c r="E122" s="9">
        <v>357</v>
      </c>
      <c r="F122" s="28">
        <f>_xlfn.XLOOKUP(data6[[#This Row],[Product]],products58[Product],products58[Cost per unit])</f>
        <v>7.16</v>
      </c>
      <c r="G122" s="28">
        <f>data6[[#This Row],[Units]]*data6[[#This Row],[Cost per unit]]</f>
        <v>2556.12</v>
      </c>
      <c r="H122" s="30">
        <f>data6[[#This Row],[Amount]]-data6[[#This Row],[Total Cost per Product]]</f>
        <v>1923.88</v>
      </c>
    </row>
    <row r="123" spans="1:8" x14ac:dyDescent="0.3">
      <c r="A123" s="7" t="s">
        <v>7</v>
      </c>
      <c r="B123" s="7" t="s">
        <v>39</v>
      </c>
      <c r="C123" s="7" t="s">
        <v>17</v>
      </c>
      <c r="D123" s="8">
        <v>4438</v>
      </c>
      <c r="E123" s="9">
        <v>246</v>
      </c>
      <c r="F123" s="28">
        <f>_xlfn.XLOOKUP(data6[[#This Row],[Product]],products58[Product],products58[Cost per unit])</f>
        <v>3.11</v>
      </c>
      <c r="G123" s="28">
        <f>data6[[#This Row],[Units]]*data6[[#This Row],[Cost per unit]]</f>
        <v>765.06</v>
      </c>
      <c r="H123" s="30">
        <f>data6[[#This Row],[Amount]]-data6[[#This Row],[Total Cost per Product]]</f>
        <v>3672.94</v>
      </c>
    </row>
    <row r="124" spans="1:8" x14ac:dyDescent="0.3">
      <c r="A124" s="7" t="s">
        <v>40</v>
      </c>
      <c r="B124" s="7" t="s">
        <v>36</v>
      </c>
      <c r="C124" s="7" t="s">
        <v>13</v>
      </c>
      <c r="D124" s="8">
        <v>4424</v>
      </c>
      <c r="E124" s="9">
        <v>201</v>
      </c>
      <c r="F124" s="28">
        <f>_xlfn.XLOOKUP(data6[[#This Row],[Product]],products58[Product],products58[Cost per unit])</f>
        <v>9.33</v>
      </c>
      <c r="G124" s="28">
        <f>data6[[#This Row],[Units]]*data6[[#This Row],[Cost per unit]]</f>
        <v>1875.33</v>
      </c>
      <c r="H124" s="30">
        <f>data6[[#This Row],[Amount]]-data6[[#This Row],[Total Cost per Product]]</f>
        <v>2548.67</v>
      </c>
    </row>
    <row r="125" spans="1:8" x14ac:dyDescent="0.3">
      <c r="A125" s="7" t="s">
        <v>2</v>
      </c>
      <c r="B125" s="7" t="s">
        <v>38</v>
      </c>
      <c r="C125" s="7" t="s">
        <v>23</v>
      </c>
      <c r="D125" s="8">
        <v>4417</v>
      </c>
      <c r="E125" s="9">
        <v>153</v>
      </c>
      <c r="F125" s="28">
        <f>_xlfn.XLOOKUP(data6[[#This Row],[Product]],products58[Product],products58[Cost per unit])</f>
        <v>6.49</v>
      </c>
      <c r="G125" s="28">
        <f>data6[[#This Row],[Units]]*data6[[#This Row],[Cost per unit]]</f>
        <v>992.97</v>
      </c>
      <c r="H125" s="30">
        <f>data6[[#This Row],[Amount]]-data6[[#This Row],[Total Cost per Product]]</f>
        <v>3424.0299999999997</v>
      </c>
    </row>
    <row r="126" spans="1:8" x14ac:dyDescent="0.3">
      <c r="A126" s="7" t="s">
        <v>2</v>
      </c>
      <c r="B126" s="7" t="s">
        <v>38</v>
      </c>
      <c r="C126" s="7" t="s">
        <v>31</v>
      </c>
      <c r="D126" s="8">
        <v>4326</v>
      </c>
      <c r="E126" s="9">
        <v>348</v>
      </c>
      <c r="F126" s="28">
        <f>_xlfn.XLOOKUP(data6[[#This Row],[Product]],products58[Product],products58[Cost per unit])</f>
        <v>5.79</v>
      </c>
      <c r="G126" s="28">
        <f>data6[[#This Row],[Units]]*data6[[#This Row],[Cost per unit]]</f>
        <v>2014.92</v>
      </c>
      <c r="H126" s="30">
        <f>data6[[#This Row],[Amount]]-data6[[#This Row],[Total Cost per Product]]</f>
        <v>2311.08</v>
      </c>
    </row>
    <row r="127" spans="1:8" x14ac:dyDescent="0.3">
      <c r="A127" s="7" t="s">
        <v>6</v>
      </c>
      <c r="B127" s="7" t="s">
        <v>36</v>
      </c>
      <c r="C127" s="7" t="s">
        <v>13</v>
      </c>
      <c r="D127" s="8">
        <v>4319</v>
      </c>
      <c r="E127" s="9">
        <v>30</v>
      </c>
      <c r="F127" s="28">
        <f>_xlfn.XLOOKUP(data6[[#This Row],[Product]],products58[Product],products58[Cost per unit])</f>
        <v>9.33</v>
      </c>
      <c r="G127" s="28">
        <f>data6[[#This Row],[Units]]*data6[[#This Row],[Cost per unit]]</f>
        <v>279.89999999999998</v>
      </c>
      <c r="H127" s="30">
        <f>data6[[#This Row],[Amount]]-data6[[#This Row],[Total Cost per Product]]</f>
        <v>4039.1</v>
      </c>
    </row>
    <row r="128" spans="1:8" x14ac:dyDescent="0.3">
      <c r="A128" s="7" t="s">
        <v>9</v>
      </c>
      <c r="B128" s="7" t="s">
        <v>37</v>
      </c>
      <c r="C128" s="7" t="s">
        <v>25</v>
      </c>
      <c r="D128" s="8">
        <v>4305</v>
      </c>
      <c r="E128" s="9">
        <v>156</v>
      </c>
      <c r="F128" s="28">
        <f>_xlfn.XLOOKUP(data6[[#This Row],[Product]],products58[Product],products58[Cost per unit])</f>
        <v>13.15</v>
      </c>
      <c r="G128" s="28">
        <f>data6[[#This Row],[Units]]*data6[[#This Row],[Cost per unit]]</f>
        <v>2051.4</v>
      </c>
      <c r="H128" s="30">
        <f>data6[[#This Row],[Amount]]-data6[[#This Row],[Total Cost per Product]]</f>
        <v>2253.6</v>
      </c>
    </row>
    <row r="129" spans="1:8" x14ac:dyDescent="0.3">
      <c r="A129" s="7" t="s">
        <v>6</v>
      </c>
      <c r="B129" s="7" t="s">
        <v>34</v>
      </c>
      <c r="C129" s="7" t="s">
        <v>27</v>
      </c>
      <c r="D129" s="8">
        <v>4242</v>
      </c>
      <c r="E129" s="9">
        <v>207</v>
      </c>
      <c r="F129" s="28">
        <f>_xlfn.XLOOKUP(data6[[#This Row],[Product]],products58[Product],products58[Cost per unit])</f>
        <v>16.73</v>
      </c>
      <c r="G129" s="28">
        <f>data6[[#This Row],[Units]]*data6[[#This Row],[Cost per unit]]</f>
        <v>3463.11</v>
      </c>
      <c r="H129" s="30">
        <f>data6[[#This Row],[Amount]]-data6[[#This Row],[Total Cost per Product]]</f>
        <v>778.88999999999987</v>
      </c>
    </row>
    <row r="130" spans="1:8" x14ac:dyDescent="0.3">
      <c r="A130" s="7" t="s">
        <v>9</v>
      </c>
      <c r="B130" s="7" t="s">
        <v>38</v>
      </c>
      <c r="C130" s="7" t="s">
        <v>24</v>
      </c>
      <c r="D130" s="8">
        <v>4137</v>
      </c>
      <c r="E130" s="9">
        <v>60</v>
      </c>
      <c r="F130" s="28">
        <f>_xlfn.XLOOKUP(data6[[#This Row],[Product]],products58[Product],products58[Cost per unit])</f>
        <v>4.97</v>
      </c>
      <c r="G130" s="28">
        <f>data6[[#This Row],[Units]]*data6[[#This Row],[Cost per unit]]</f>
        <v>298.2</v>
      </c>
      <c r="H130" s="30">
        <f>data6[[#This Row],[Amount]]-data6[[#This Row],[Total Cost per Product]]</f>
        <v>3838.8</v>
      </c>
    </row>
    <row r="131" spans="1:8" x14ac:dyDescent="0.3">
      <c r="A131" s="7" t="s">
        <v>10</v>
      </c>
      <c r="B131" s="7" t="s">
        <v>34</v>
      </c>
      <c r="C131" s="7" t="s">
        <v>22</v>
      </c>
      <c r="D131" s="8">
        <v>4053</v>
      </c>
      <c r="E131" s="9">
        <v>24</v>
      </c>
      <c r="F131" s="28">
        <f>_xlfn.XLOOKUP(data6[[#This Row],[Product]],products58[Product],products58[Cost per unit])</f>
        <v>9.77</v>
      </c>
      <c r="G131" s="28">
        <f>data6[[#This Row],[Units]]*data6[[#This Row],[Cost per unit]]</f>
        <v>234.48</v>
      </c>
      <c r="H131" s="30">
        <f>data6[[#This Row],[Amount]]-data6[[#This Row],[Total Cost per Product]]</f>
        <v>3818.52</v>
      </c>
    </row>
    <row r="132" spans="1:8" x14ac:dyDescent="0.3">
      <c r="A132" s="7" t="s">
        <v>40</v>
      </c>
      <c r="B132" s="7" t="s">
        <v>34</v>
      </c>
      <c r="C132" s="7" t="s">
        <v>19</v>
      </c>
      <c r="D132" s="8">
        <v>4018</v>
      </c>
      <c r="E132" s="9">
        <v>162</v>
      </c>
      <c r="F132" s="28">
        <f>_xlfn.XLOOKUP(data6[[#This Row],[Product]],products58[Product],products58[Cost per unit])</f>
        <v>7.64</v>
      </c>
      <c r="G132" s="28">
        <f>data6[[#This Row],[Units]]*data6[[#This Row],[Cost per unit]]</f>
        <v>1237.6799999999998</v>
      </c>
      <c r="H132" s="30">
        <f>data6[[#This Row],[Amount]]-data6[[#This Row],[Total Cost per Product]]</f>
        <v>2780.32</v>
      </c>
    </row>
    <row r="133" spans="1:8" x14ac:dyDescent="0.3">
      <c r="A133" s="7" t="s">
        <v>5</v>
      </c>
      <c r="B133" s="7" t="s">
        <v>39</v>
      </c>
      <c r="C133" s="7" t="s">
        <v>24</v>
      </c>
      <c r="D133" s="8">
        <v>4018</v>
      </c>
      <c r="E133" s="9">
        <v>171</v>
      </c>
      <c r="F133" s="28">
        <f>_xlfn.XLOOKUP(data6[[#This Row],[Product]],products58[Product],products58[Cost per unit])</f>
        <v>4.97</v>
      </c>
      <c r="G133" s="28">
        <f>data6[[#This Row],[Units]]*data6[[#This Row],[Cost per unit]]</f>
        <v>849.87</v>
      </c>
      <c r="H133" s="30">
        <f>data6[[#This Row],[Amount]]-data6[[#This Row],[Total Cost per Product]]</f>
        <v>3168.13</v>
      </c>
    </row>
    <row r="134" spans="1:8" x14ac:dyDescent="0.3">
      <c r="A134" s="7" t="s">
        <v>2</v>
      </c>
      <c r="B134" s="7" t="s">
        <v>39</v>
      </c>
      <c r="C134" s="7" t="s">
        <v>33</v>
      </c>
      <c r="D134" s="8">
        <v>4018</v>
      </c>
      <c r="E134" s="9">
        <v>126</v>
      </c>
      <c r="F134" s="28">
        <f>_xlfn.XLOOKUP(data6[[#This Row],[Product]],products58[Product],products58[Cost per unit])</f>
        <v>12.37</v>
      </c>
      <c r="G134" s="28">
        <f>data6[[#This Row],[Units]]*data6[[#This Row],[Cost per unit]]</f>
        <v>1558.62</v>
      </c>
      <c r="H134" s="30">
        <f>data6[[#This Row],[Amount]]-data6[[#This Row],[Total Cost per Product]]</f>
        <v>2459.38</v>
      </c>
    </row>
    <row r="135" spans="1:8" x14ac:dyDescent="0.3">
      <c r="A135" s="7" t="s">
        <v>3</v>
      </c>
      <c r="B135" s="7" t="s">
        <v>37</v>
      </c>
      <c r="C135" s="7" t="s">
        <v>17</v>
      </c>
      <c r="D135" s="8">
        <v>3983</v>
      </c>
      <c r="E135" s="9">
        <v>144</v>
      </c>
      <c r="F135" s="28">
        <f>_xlfn.XLOOKUP(data6[[#This Row],[Product]],products58[Product],products58[Cost per unit])</f>
        <v>3.11</v>
      </c>
      <c r="G135" s="28">
        <f>data6[[#This Row],[Units]]*data6[[#This Row],[Cost per unit]]</f>
        <v>447.84</v>
      </c>
      <c r="H135" s="30">
        <f>data6[[#This Row],[Amount]]-data6[[#This Row],[Total Cost per Product]]</f>
        <v>3535.16</v>
      </c>
    </row>
    <row r="136" spans="1:8" x14ac:dyDescent="0.3">
      <c r="A136" s="7" t="s">
        <v>41</v>
      </c>
      <c r="B136" s="7" t="s">
        <v>39</v>
      </c>
      <c r="C136" s="7" t="s">
        <v>14</v>
      </c>
      <c r="D136" s="8">
        <v>3976</v>
      </c>
      <c r="E136" s="9">
        <v>72</v>
      </c>
      <c r="F136" s="28">
        <f>_xlfn.XLOOKUP(data6[[#This Row],[Product]],products58[Product],products58[Cost per unit])</f>
        <v>11.7</v>
      </c>
      <c r="G136" s="28">
        <f>data6[[#This Row],[Units]]*data6[[#This Row],[Cost per unit]]</f>
        <v>842.4</v>
      </c>
      <c r="H136" s="30">
        <f>data6[[#This Row],[Amount]]-data6[[#This Row],[Total Cost per Product]]</f>
        <v>3133.6</v>
      </c>
    </row>
    <row r="137" spans="1:8" x14ac:dyDescent="0.3">
      <c r="A137" s="7" t="s">
        <v>9</v>
      </c>
      <c r="B137" s="7" t="s">
        <v>39</v>
      </c>
      <c r="C137" s="7" t="s">
        <v>24</v>
      </c>
      <c r="D137" s="8">
        <v>3920</v>
      </c>
      <c r="E137" s="9">
        <v>306</v>
      </c>
      <c r="F137" s="28">
        <f>_xlfn.XLOOKUP(data6[[#This Row],[Product]],products58[Product],products58[Cost per unit])</f>
        <v>4.97</v>
      </c>
      <c r="G137" s="28">
        <f>data6[[#This Row],[Units]]*data6[[#This Row],[Cost per unit]]</f>
        <v>1520.82</v>
      </c>
      <c r="H137" s="30">
        <f>data6[[#This Row],[Amount]]-data6[[#This Row],[Total Cost per Product]]</f>
        <v>2399.1800000000003</v>
      </c>
    </row>
    <row r="138" spans="1:8" x14ac:dyDescent="0.3">
      <c r="A138" s="7" t="s">
        <v>6</v>
      </c>
      <c r="B138" s="7" t="s">
        <v>35</v>
      </c>
      <c r="C138" s="7" t="s">
        <v>27</v>
      </c>
      <c r="D138" s="8">
        <v>3864</v>
      </c>
      <c r="E138" s="9">
        <v>177</v>
      </c>
      <c r="F138" s="28">
        <f>_xlfn.XLOOKUP(data6[[#This Row],[Product]],products58[Product],products58[Cost per unit])</f>
        <v>16.73</v>
      </c>
      <c r="G138" s="28">
        <f>data6[[#This Row],[Units]]*data6[[#This Row],[Cost per unit]]</f>
        <v>2961.21</v>
      </c>
      <c r="H138" s="30">
        <f>data6[[#This Row],[Amount]]-data6[[#This Row],[Total Cost per Product]]</f>
        <v>902.79</v>
      </c>
    </row>
    <row r="139" spans="1:8" x14ac:dyDescent="0.3">
      <c r="A139" s="7" t="s">
        <v>9</v>
      </c>
      <c r="B139" s="7" t="s">
        <v>38</v>
      </c>
      <c r="C139" s="7" t="s">
        <v>25</v>
      </c>
      <c r="D139" s="8">
        <v>3850</v>
      </c>
      <c r="E139" s="9">
        <v>102</v>
      </c>
      <c r="F139" s="28">
        <f>_xlfn.XLOOKUP(data6[[#This Row],[Product]],products58[Product],products58[Cost per unit])</f>
        <v>13.15</v>
      </c>
      <c r="G139" s="28">
        <f>data6[[#This Row],[Units]]*data6[[#This Row],[Cost per unit]]</f>
        <v>1341.3</v>
      </c>
      <c r="H139" s="30">
        <f>data6[[#This Row],[Amount]]-data6[[#This Row],[Total Cost per Product]]</f>
        <v>2508.6999999999998</v>
      </c>
    </row>
    <row r="140" spans="1:8" x14ac:dyDescent="0.3">
      <c r="A140" s="7" t="s">
        <v>7</v>
      </c>
      <c r="B140" s="7" t="s">
        <v>34</v>
      </c>
      <c r="C140" s="7" t="s">
        <v>15</v>
      </c>
      <c r="D140" s="8">
        <v>3829</v>
      </c>
      <c r="E140" s="9">
        <v>24</v>
      </c>
      <c r="F140" s="28">
        <f>_xlfn.XLOOKUP(data6[[#This Row],[Product]],products58[Product],products58[Cost per unit])</f>
        <v>11.73</v>
      </c>
      <c r="G140" s="28">
        <f>data6[[#This Row],[Units]]*data6[[#This Row],[Cost per unit]]</f>
        <v>281.52</v>
      </c>
      <c r="H140" s="30">
        <f>data6[[#This Row],[Amount]]-data6[[#This Row],[Total Cost per Product]]</f>
        <v>3547.48</v>
      </c>
    </row>
    <row r="141" spans="1:8" x14ac:dyDescent="0.3">
      <c r="A141" s="7" t="s">
        <v>10</v>
      </c>
      <c r="B141" s="7" t="s">
        <v>35</v>
      </c>
      <c r="C141" s="7" t="s">
        <v>18</v>
      </c>
      <c r="D141" s="8">
        <v>3808</v>
      </c>
      <c r="E141" s="9">
        <v>279</v>
      </c>
      <c r="F141" s="28">
        <f>_xlfn.XLOOKUP(data6[[#This Row],[Product]],products58[Product],products58[Cost per unit])</f>
        <v>6.47</v>
      </c>
      <c r="G141" s="28">
        <f>data6[[#This Row],[Units]]*data6[[#This Row],[Cost per unit]]</f>
        <v>1805.1299999999999</v>
      </c>
      <c r="H141" s="30">
        <f>data6[[#This Row],[Amount]]-data6[[#This Row],[Total Cost per Product]]</f>
        <v>2002.8700000000001</v>
      </c>
    </row>
    <row r="142" spans="1:8" x14ac:dyDescent="0.3">
      <c r="A142" s="7" t="s">
        <v>40</v>
      </c>
      <c r="B142" s="7" t="s">
        <v>34</v>
      </c>
      <c r="C142" s="7" t="s">
        <v>33</v>
      </c>
      <c r="D142" s="8">
        <v>3794</v>
      </c>
      <c r="E142" s="9">
        <v>159</v>
      </c>
      <c r="F142" s="28">
        <f>_xlfn.XLOOKUP(data6[[#This Row],[Product]],products58[Product],products58[Cost per unit])</f>
        <v>12.37</v>
      </c>
      <c r="G142" s="28">
        <f>data6[[#This Row],[Units]]*data6[[#This Row],[Cost per unit]]</f>
        <v>1966.83</v>
      </c>
      <c r="H142" s="30">
        <f>data6[[#This Row],[Amount]]-data6[[#This Row],[Total Cost per Product]]</f>
        <v>1827.17</v>
      </c>
    </row>
    <row r="143" spans="1:8" x14ac:dyDescent="0.3">
      <c r="A143" s="7" t="s">
        <v>3</v>
      </c>
      <c r="B143" s="7" t="s">
        <v>36</v>
      </c>
      <c r="C143" s="7" t="s">
        <v>23</v>
      </c>
      <c r="D143" s="8">
        <v>3773</v>
      </c>
      <c r="E143" s="9">
        <v>165</v>
      </c>
      <c r="F143" s="28">
        <f>_xlfn.XLOOKUP(data6[[#This Row],[Product]],products58[Product],products58[Cost per unit])</f>
        <v>6.49</v>
      </c>
      <c r="G143" s="28">
        <f>data6[[#This Row],[Units]]*data6[[#This Row],[Cost per unit]]</f>
        <v>1070.8500000000001</v>
      </c>
      <c r="H143" s="30">
        <f>data6[[#This Row],[Amount]]-data6[[#This Row],[Total Cost per Product]]</f>
        <v>2702.1499999999996</v>
      </c>
    </row>
    <row r="144" spans="1:8" x14ac:dyDescent="0.3">
      <c r="A144" s="7" t="s">
        <v>6</v>
      </c>
      <c r="B144" s="7" t="s">
        <v>34</v>
      </c>
      <c r="C144" s="7" t="s">
        <v>17</v>
      </c>
      <c r="D144" s="8">
        <v>3759</v>
      </c>
      <c r="E144" s="9">
        <v>150</v>
      </c>
      <c r="F144" s="28">
        <f>_xlfn.XLOOKUP(data6[[#This Row],[Product]],products58[Product],products58[Cost per unit])</f>
        <v>3.11</v>
      </c>
      <c r="G144" s="28">
        <f>data6[[#This Row],[Units]]*data6[[#This Row],[Cost per unit]]</f>
        <v>466.5</v>
      </c>
      <c r="H144" s="30">
        <f>data6[[#This Row],[Amount]]-data6[[#This Row],[Total Cost per Product]]</f>
        <v>3292.5</v>
      </c>
    </row>
    <row r="145" spans="1:8" x14ac:dyDescent="0.3">
      <c r="A145" s="7" t="s">
        <v>8</v>
      </c>
      <c r="B145" s="7" t="s">
        <v>38</v>
      </c>
      <c r="C145" s="7" t="s">
        <v>32</v>
      </c>
      <c r="D145" s="8">
        <v>3752</v>
      </c>
      <c r="E145" s="9">
        <v>213</v>
      </c>
      <c r="F145" s="28">
        <f>_xlfn.XLOOKUP(data6[[#This Row],[Product]],products58[Product],products58[Cost per unit])</f>
        <v>8.65</v>
      </c>
      <c r="G145" s="28">
        <f>data6[[#This Row],[Units]]*data6[[#This Row],[Cost per unit]]</f>
        <v>1842.45</v>
      </c>
      <c r="H145" s="30">
        <f>data6[[#This Row],[Amount]]-data6[[#This Row],[Total Cost per Product]]</f>
        <v>1909.55</v>
      </c>
    </row>
    <row r="146" spans="1:8" x14ac:dyDescent="0.3">
      <c r="A146" s="7" t="s">
        <v>3</v>
      </c>
      <c r="B146" s="7" t="s">
        <v>34</v>
      </c>
      <c r="C146" s="7" t="s">
        <v>28</v>
      </c>
      <c r="D146" s="8">
        <v>3689</v>
      </c>
      <c r="E146" s="9">
        <v>312</v>
      </c>
      <c r="F146" s="28">
        <f>_xlfn.XLOOKUP(data6[[#This Row],[Product]],products58[Product],products58[Cost per unit])</f>
        <v>10.38</v>
      </c>
      <c r="G146" s="28">
        <f>data6[[#This Row],[Units]]*data6[[#This Row],[Cost per unit]]</f>
        <v>3238.5600000000004</v>
      </c>
      <c r="H146" s="30">
        <f>data6[[#This Row],[Amount]]-data6[[#This Row],[Total Cost per Product]]</f>
        <v>450.4399999999996</v>
      </c>
    </row>
    <row r="147" spans="1:8" x14ac:dyDescent="0.3">
      <c r="A147" s="7" t="s">
        <v>3</v>
      </c>
      <c r="B147" s="7" t="s">
        <v>39</v>
      </c>
      <c r="C147" s="7" t="s">
        <v>29</v>
      </c>
      <c r="D147" s="8">
        <v>3640</v>
      </c>
      <c r="E147" s="9">
        <v>51</v>
      </c>
      <c r="F147" s="28">
        <f>_xlfn.XLOOKUP(data6[[#This Row],[Product]],products58[Product],products58[Cost per unit])</f>
        <v>7.16</v>
      </c>
      <c r="G147" s="28">
        <f>data6[[#This Row],[Units]]*data6[[#This Row],[Cost per unit]]</f>
        <v>365.16</v>
      </c>
      <c r="H147" s="30">
        <f>data6[[#This Row],[Amount]]-data6[[#This Row],[Total Cost per Product]]</f>
        <v>3274.84</v>
      </c>
    </row>
    <row r="148" spans="1:8" x14ac:dyDescent="0.3">
      <c r="A148" s="7" t="s">
        <v>8</v>
      </c>
      <c r="B148" s="7" t="s">
        <v>35</v>
      </c>
      <c r="C148" s="7" t="s">
        <v>30</v>
      </c>
      <c r="D148" s="8">
        <v>3598</v>
      </c>
      <c r="E148" s="9">
        <v>81</v>
      </c>
      <c r="F148" s="28">
        <f>_xlfn.XLOOKUP(data6[[#This Row],[Product]],products58[Product],products58[Cost per unit])</f>
        <v>14.49</v>
      </c>
      <c r="G148" s="28">
        <f>data6[[#This Row],[Units]]*data6[[#This Row],[Cost per unit]]</f>
        <v>1173.69</v>
      </c>
      <c r="H148" s="30">
        <f>data6[[#This Row],[Amount]]-data6[[#This Row],[Total Cost per Product]]</f>
        <v>2424.31</v>
      </c>
    </row>
    <row r="149" spans="1:8" x14ac:dyDescent="0.3">
      <c r="A149" s="7" t="s">
        <v>6</v>
      </c>
      <c r="B149" s="7" t="s">
        <v>37</v>
      </c>
      <c r="C149" s="7" t="s">
        <v>28</v>
      </c>
      <c r="D149" s="8">
        <v>3556</v>
      </c>
      <c r="E149" s="9">
        <v>459</v>
      </c>
      <c r="F149" s="28">
        <f>_xlfn.XLOOKUP(data6[[#This Row],[Product]],products58[Product],products58[Cost per unit])</f>
        <v>10.38</v>
      </c>
      <c r="G149" s="28">
        <f>data6[[#This Row],[Units]]*data6[[#This Row],[Cost per unit]]</f>
        <v>4764.42</v>
      </c>
      <c r="H149" s="30">
        <f>data6[[#This Row],[Amount]]-data6[[#This Row],[Total Cost per Product]]</f>
        <v>-1208.42</v>
      </c>
    </row>
    <row r="150" spans="1:8" x14ac:dyDescent="0.3">
      <c r="A150" s="7" t="s">
        <v>2</v>
      </c>
      <c r="B150" s="7" t="s">
        <v>38</v>
      </c>
      <c r="C150" s="7" t="s">
        <v>4</v>
      </c>
      <c r="D150" s="8">
        <v>3549</v>
      </c>
      <c r="E150" s="9">
        <v>3</v>
      </c>
      <c r="F150" s="28">
        <f>_xlfn.XLOOKUP(data6[[#This Row],[Product]],products58[Product],products58[Cost per unit])</f>
        <v>11.88</v>
      </c>
      <c r="G150" s="28">
        <f>data6[[#This Row],[Units]]*data6[[#This Row],[Cost per unit]]</f>
        <v>35.64</v>
      </c>
      <c r="H150" s="30">
        <f>data6[[#This Row],[Amount]]-data6[[#This Row],[Total Cost per Product]]</f>
        <v>3513.36</v>
      </c>
    </row>
    <row r="151" spans="1:8" x14ac:dyDescent="0.3">
      <c r="A151" s="7" t="s">
        <v>8</v>
      </c>
      <c r="B151" s="7" t="s">
        <v>34</v>
      </c>
      <c r="C151" s="7" t="s">
        <v>31</v>
      </c>
      <c r="D151" s="8">
        <v>3507</v>
      </c>
      <c r="E151" s="9">
        <v>288</v>
      </c>
      <c r="F151" s="28">
        <f>_xlfn.XLOOKUP(data6[[#This Row],[Product]],products58[Product],products58[Cost per unit])</f>
        <v>5.79</v>
      </c>
      <c r="G151" s="28">
        <f>data6[[#This Row],[Units]]*data6[[#This Row],[Cost per unit]]</f>
        <v>1667.52</v>
      </c>
      <c r="H151" s="30">
        <f>data6[[#This Row],[Amount]]-data6[[#This Row],[Total Cost per Product]]</f>
        <v>1839.48</v>
      </c>
    </row>
    <row r="152" spans="1:8" x14ac:dyDescent="0.3">
      <c r="A152" s="7" t="s">
        <v>10</v>
      </c>
      <c r="B152" s="7" t="s">
        <v>35</v>
      </c>
      <c r="C152" s="7" t="s">
        <v>14</v>
      </c>
      <c r="D152" s="8">
        <v>3472</v>
      </c>
      <c r="E152" s="9">
        <v>96</v>
      </c>
      <c r="F152" s="28">
        <f>_xlfn.XLOOKUP(data6[[#This Row],[Product]],products58[Product],products58[Cost per unit])</f>
        <v>11.7</v>
      </c>
      <c r="G152" s="28">
        <f>data6[[#This Row],[Units]]*data6[[#This Row],[Cost per unit]]</f>
        <v>1123.1999999999998</v>
      </c>
      <c r="H152" s="30">
        <f>data6[[#This Row],[Amount]]-data6[[#This Row],[Total Cost per Product]]</f>
        <v>2348.8000000000002</v>
      </c>
    </row>
    <row r="153" spans="1:8" x14ac:dyDescent="0.3">
      <c r="A153" s="7" t="s">
        <v>6</v>
      </c>
      <c r="B153" s="7" t="s">
        <v>34</v>
      </c>
      <c r="C153" s="7" t="s">
        <v>30</v>
      </c>
      <c r="D153" s="8">
        <v>3402</v>
      </c>
      <c r="E153" s="9">
        <v>366</v>
      </c>
      <c r="F153" s="28">
        <f>_xlfn.XLOOKUP(data6[[#This Row],[Product]],products58[Product],products58[Cost per unit])</f>
        <v>14.49</v>
      </c>
      <c r="G153" s="28">
        <f>data6[[#This Row],[Units]]*data6[[#This Row],[Cost per unit]]</f>
        <v>5303.34</v>
      </c>
      <c r="H153" s="30">
        <f>data6[[#This Row],[Amount]]-data6[[#This Row],[Total Cost per Product]]</f>
        <v>-1901.3400000000001</v>
      </c>
    </row>
    <row r="154" spans="1:8" x14ac:dyDescent="0.3">
      <c r="A154" s="7" t="s">
        <v>41</v>
      </c>
      <c r="B154" s="7" t="s">
        <v>37</v>
      </c>
      <c r="C154" s="7" t="s">
        <v>20</v>
      </c>
      <c r="D154" s="8">
        <v>3388</v>
      </c>
      <c r="E154" s="9">
        <v>123</v>
      </c>
      <c r="F154" s="28">
        <f>_xlfn.XLOOKUP(data6[[#This Row],[Product]],products58[Product],products58[Cost per unit])</f>
        <v>10.62</v>
      </c>
      <c r="G154" s="28">
        <f>data6[[#This Row],[Units]]*data6[[#This Row],[Cost per unit]]</f>
        <v>1306.26</v>
      </c>
      <c r="H154" s="30">
        <f>data6[[#This Row],[Amount]]-data6[[#This Row],[Total Cost per Product]]</f>
        <v>2081.7399999999998</v>
      </c>
    </row>
    <row r="155" spans="1:8" x14ac:dyDescent="0.3">
      <c r="A155" s="7" t="s">
        <v>6</v>
      </c>
      <c r="B155" s="7" t="s">
        <v>34</v>
      </c>
      <c r="C155" s="7" t="s">
        <v>29</v>
      </c>
      <c r="D155" s="8">
        <v>3339</v>
      </c>
      <c r="E155" s="9">
        <v>75</v>
      </c>
      <c r="F155" s="28">
        <f>_xlfn.XLOOKUP(data6[[#This Row],[Product]],products58[Product],products58[Cost per unit])</f>
        <v>7.16</v>
      </c>
      <c r="G155" s="28">
        <f>data6[[#This Row],[Units]]*data6[[#This Row],[Cost per unit]]</f>
        <v>537</v>
      </c>
      <c r="H155" s="30">
        <f>data6[[#This Row],[Amount]]-data6[[#This Row],[Total Cost per Product]]</f>
        <v>2802</v>
      </c>
    </row>
    <row r="156" spans="1:8" x14ac:dyDescent="0.3">
      <c r="A156" s="7" t="s">
        <v>3</v>
      </c>
      <c r="B156" s="7" t="s">
        <v>36</v>
      </c>
      <c r="C156" s="7" t="s">
        <v>25</v>
      </c>
      <c r="D156" s="8">
        <v>3339</v>
      </c>
      <c r="E156" s="9">
        <v>39</v>
      </c>
      <c r="F156" s="28">
        <f>_xlfn.XLOOKUP(data6[[#This Row],[Product]],products58[Product],products58[Cost per unit])</f>
        <v>13.15</v>
      </c>
      <c r="G156" s="28">
        <f>data6[[#This Row],[Units]]*data6[[#This Row],[Cost per unit]]</f>
        <v>512.85</v>
      </c>
      <c r="H156" s="30">
        <f>data6[[#This Row],[Amount]]-data6[[#This Row],[Total Cost per Product]]</f>
        <v>2826.15</v>
      </c>
    </row>
    <row r="157" spans="1:8" x14ac:dyDescent="0.3">
      <c r="A157" s="7" t="s">
        <v>5</v>
      </c>
      <c r="B157" s="7" t="s">
        <v>36</v>
      </c>
      <c r="C157" s="7" t="s">
        <v>17</v>
      </c>
      <c r="D157" s="8">
        <v>3339</v>
      </c>
      <c r="E157" s="9">
        <v>348</v>
      </c>
      <c r="F157" s="28">
        <f>_xlfn.XLOOKUP(data6[[#This Row],[Product]],products58[Product],products58[Cost per unit])</f>
        <v>3.11</v>
      </c>
      <c r="G157" s="28">
        <f>data6[[#This Row],[Units]]*data6[[#This Row],[Cost per unit]]</f>
        <v>1082.28</v>
      </c>
      <c r="H157" s="30">
        <f>data6[[#This Row],[Amount]]-data6[[#This Row],[Total Cost per Product]]</f>
        <v>2256.7200000000003</v>
      </c>
    </row>
    <row r="158" spans="1:8" x14ac:dyDescent="0.3">
      <c r="A158" s="7" t="s">
        <v>7</v>
      </c>
      <c r="B158" s="7" t="s">
        <v>34</v>
      </c>
      <c r="C158" s="7" t="s">
        <v>32</v>
      </c>
      <c r="D158" s="8">
        <v>3262</v>
      </c>
      <c r="E158" s="9">
        <v>75</v>
      </c>
      <c r="F158" s="28">
        <f>_xlfn.XLOOKUP(data6[[#This Row],[Product]],products58[Product],products58[Cost per unit])</f>
        <v>8.65</v>
      </c>
      <c r="G158" s="28">
        <f>data6[[#This Row],[Units]]*data6[[#This Row],[Cost per unit]]</f>
        <v>648.75</v>
      </c>
      <c r="H158" s="30">
        <f>data6[[#This Row],[Amount]]-data6[[#This Row],[Total Cost per Product]]</f>
        <v>2613.25</v>
      </c>
    </row>
    <row r="159" spans="1:8" x14ac:dyDescent="0.3">
      <c r="A159" s="7" t="s">
        <v>9</v>
      </c>
      <c r="B159" s="7" t="s">
        <v>39</v>
      </c>
      <c r="C159" s="7" t="s">
        <v>25</v>
      </c>
      <c r="D159" s="8">
        <v>3192</v>
      </c>
      <c r="E159" s="9">
        <v>72</v>
      </c>
      <c r="F159" s="28">
        <f>_xlfn.XLOOKUP(data6[[#This Row],[Product]],products58[Product],products58[Cost per unit])</f>
        <v>13.15</v>
      </c>
      <c r="G159" s="28">
        <f>data6[[#This Row],[Units]]*data6[[#This Row],[Cost per unit]]</f>
        <v>946.80000000000007</v>
      </c>
      <c r="H159" s="30">
        <f>data6[[#This Row],[Amount]]-data6[[#This Row],[Total Cost per Product]]</f>
        <v>2245.1999999999998</v>
      </c>
    </row>
    <row r="160" spans="1:8" x14ac:dyDescent="0.3">
      <c r="A160" s="7" t="s">
        <v>40</v>
      </c>
      <c r="B160" s="7" t="s">
        <v>36</v>
      </c>
      <c r="C160" s="7" t="s">
        <v>27</v>
      </c>
      <c r="D160" s="8">
        <v>3164</v>
      </c>
      <c r="E160" s="9">
        <v>306</v>
      </c>
      <c r="F160" s="28">
        <f>_xlfn.XLOOKUP(data6[[#This Row],[Product]],products58[Product],products58[Cost per unit])</f>
        <v>16.73</v>
      </c>
      <c r="G160" s="28">
        <f>data6[[#This Row],[Units]]*data6[[#This Row],[Cost per unit]]</f>
        <v>5119.38</v>
      </c>
      <c r="H160" s="30">
        <f>data6[[#This Row],[Amount]]-data6[[#This Row],[Total Cost per Product]]</f>
        <v>-1955.38</v>
      </c>
    </row>
    <row r="161" spans="1:8" x14ac:dyDescent="0.3">
      <c r="A161" s="7" t="s">
        <v>3</v>
      </c>
      <c r="B161" s="7" t="s">
        <v>34</v>
      </c>
      <c r="C161" s="7" t="s">
        <v>26</v>
      </c>
      <c r="D161" s="8">
        <v>3108</v>
      </c>
      <c r="E161" s="9">
        <v>54</v>
      </c>
      <c r="F161" s="28">
        <f>_xlfn.XLOOKUP(data6[[#This Row],[Product]],products58[Product],products58[Cost per unit])</f>
        <v>5.6</v>
      </c>
      <c r="G161" s="28">
        <f>data6[[#This Row],[Units]]*data6[[#This Row],[Cost per unit]]</f>
        <v>302.39999999999998</v>
      </c>
      <c r="H161" s="30">
        <f>data6[[#This Row],[Amount]]-data6[[#This Row],[Total Cost per Product]]</f>
        <v>2805.6</v>
      </c>
    </row>
    <row r="162" spans="1:8" x14ac:dyDescent="0.3">
      <c r="A162" s="7" t="s">
        <v>40</v>
      </c>
      <c r="B162" s="7" t="s">
        <v>39</v>
      </c>
      <c r="C162" s="7" t="s">
        <v>28</v>
      </c>
      <c r="D162" s="8">
        <v>3101</v>
      </c>
      <c r="E162" s="9">
        <v>225</v>
      </c>
      <c r="F162" s="28">
        <f>_xlfn.XLOOKUP(data6[[#This Row],[Product]],products58[Product],products58[Cost per unit])</f>
        <v>10.38</v>
      </c>
      <c r="G162" s="28">
        <f>data6[[#This Row],[Units]]*data6[[#This Row],[Cost per unit]]</f>
        <v>2335.5</v>
      </c>
      <c r="H162" s="30">
        <f>data6[[#This Row],[Amount]]-data6[[#This Row],[Total Cost per Product]]</f>
        <v>765.5</v>
      </c>
    </row>
    <row r="163" spans="1:8" x14ac:dyDescent="0.3">
      <c r="A163" s="7" t="s">
        <v>2</v>
      </c>
      <c r="B163" s="7" t="s">
        <v>36</v>
      </c>
      <c r="C163" s="7" t="s">
        <v>31</v>
      </c>
      <c r="D163" s="8">
        <v>3094</v>
      </c>
      <c r="E163" s="9">
        <v>246</v>
      </c>
      <c r="F163" s="28">
        <f>_xlfn.XLOOKUP(data6[[#This Row],[Product]],products58[Product],products58[Cost per unit])</f>
        <v>5.79</v>
      </c>
      <c r="G163" s="28">
        <f>data6[[#This Row],[Units]]*data6[[#This Row],[Cost per unit]]</f>
        <v>1424.34</v>
      </c>
      <c r="H163" s="30">
        <f>data6[[#This Row],[Amount]]-data6[[#This Row],[Total Cost per Product]]</f>
        <v>1669.66</v>
      </c>
    </row>
    <row r="164" spans="1:8" x14ac:dyDescent="0.3">
      <c r="A164" s="7" t="s">
        <v>10</v>
      </c>
      <c r="B164" s="7" t="s">
        <v>37</v>
      </c>
      <c r="C164" s="7" t="s">
        <v>28</v>
      </c>
      <c r="D164" s="8">
        <v>3059</v>
      </c>
      <c r="E164" s="9">
        <v>27</v>
      </c>
      <c r="F164" s="28">
        <f>_xlfn.XLOOKUP(data6[[#This Row],[Product]],products58[Product],products58[Cost per unit])</f>
        <v>10.38</v>
      </c>
      <c r="G164" s="28">
        <f>data6[[#This Row],[Units]]*data6[[#This Row],[Cost per unit]]</f>
        <v>280.26000000000005</v>
      </c>
      <c r="H164" s="30">
        <f>data6[[#This Row],[Amount]]-data6[[#This Row],[Total Cost per Product]]</f>
        <v>2778.74</v>
      </c>
    </row>
    <row r="165" spans="1:8" x14ac:dyDescent="0.3">
      <c r="A165" s="7" t="s">
        <v>6</v>
      </c>
      <c r="B165" s="7" t="s">
        <v>39</v>
      </c>
      <c r="C165" s="7" t="s">
        <v>29</v>
      </c>
      <c r="D165" s="8">
        <v>3052</v>
      </c>
      <c r="E165" s="9">
        <v>378</v>
      </c>
      <c r="F165" s="28">
        <f>_xlfn.XLOOKUP(data6[[#This Row],[Product]],products58[Product],products58[Cost per unit])</f>
        <v>7.16</v>
      </c>
      <c r="G165" s="28">
        <f>data6[[#This Row],[Units]]*data6[[#This Row],[Cost per unit]]</f>
        <v>2706.48</v>
      </c>
      <c r="H165" s="30">
        <f>data6[[#This Row],[Amount]]-data6[[#This Row],[Total Cost per Product]]</f>
        <v>345.52</v>
      </c>
    </row>
    <row r="166" spans="1:8" x14ac:dyDescent="0.3">
      <c r="A166" s="7" t="s">
        <v>6</v>
      </c>
      <c r="B166" s="7" t="s">
        <v>39</v>
      </c>
      <c r="C166" s="7" t="s">
        <v>24</v>
      </c>
      <c r="D166" s="8">
        <v>2989</v>
      </c>
      <c r="E166" s="9">
        <v>3</v>
      </c>
      <c r="F166" s="28">
        <f>_xlfn.XLOOKUP(data6[[#This Row],[Product]],products58[Product],products58[Cost per unit])</f>
        <v>4.97</v>
      </c>
      <c r="G166" s="28">
        <f>data6[[#This Row],[Units]]*data6[[#This Row],[Cost per unit]]</f>
        <v>14.91</v>
      </c>
      <c r="H166" s="30">
        <f>data6[[#This Row],[Amount]]-data6[[#This Row],[Total Cost per Product]]</f>
        <v>2974.09</v>
      </c>
    </row>
    <row r="167" spans="1:8" x14ac:dyDescent="0.3">
      <c r="A167" s="7" t="s">
        <v>9</v>
      </c>
      <c r="B167" s="7" t="s">
        <v>36</v>
      </c>
      <c r="C167" s="7" t="s">
        <v>32</v>
      </c>
      <c r="D167" s="8">
        <v>2954</v>
      </c>
      <c r="E167" s="9">
        <v>189</v>
      </c>
      <c r="F167" s="28">
        <f>_xlfn.XLOOKUP(data6[[#This Row],[Product]],products58[Product],products58[Cost per unit])</f>
        <v>8.65</v>
      </c>
      <c r="G167" s="28">
        <f>data6[[#This Row],[Units]]*data6[[#This Row],[Cost per unit]]</f>
        <v>1634.8500000000001</v>
      </c>
      <c r="H167" s="30">
        <f>data6[[#This Row],[Amount]]-data6[[#This Row],[Total Cost per Product]]</f>
        <v>1319.1499999999999</v>
      </c>
    </row>
    <row r="168" spans="1:8" x14ac:dyDescent="0.3">
      <c r="A168" s="7" t="s">
        <v>41</v>
      </c>
      <c r="B168" s="7" t="s">
        <v>37</v>
      </c>
      <c r="C168" s="7" t="s">
        <v>21</v>
      </c>
      <c r="D168" s="8">
        <v>2933</v>
      </c>
      <c r="E168" s="9">
        <v>9</v>
      </c>
      <c r="F168" s="28">
        <f>_xlfn.XLOOKUP(data6[[#This Row],[Product]],products58[Product],products58[Cost per unit])</f>
        <v>9</v>
      </c>
      <c r="G168" s="28">
        <f>data6[[#This Row],[Units]]*data6[[#This Row],[Cost per unit]]</f>
        <v>81</v>
      </c>
      <c r="H168" s="30">
        <f>data6[[#This Row],[Amount]]-data6[[#This Row],[Total Cost per Product]]</f>
        <v>2852</v>
      </c>
    </row>
    <row r="169" spans="1:8" x14ac:dyDescent="0.3">
      <c r="A169" s="7" t="s">
        <v>9</v>
      </c>
      <c r="B169" s="7" t="s">
        <v>37</v>
      </c>
      <c r="C169" s="7" t="s">
        <v>28</v>
      </c>
      <c r="D169" s="8">
        <v>2919</v>
      </c>
      <c r="E169" s="9">
        <v>45</v>
      </c>
      <c r="F169" s="28">
        <f>_xlfn.XLOOKUP(data6[[#This Row],[Product]],products58[Product],products58[Cost per unit])</f>
        <v>10.38</v>
      </c>
      <c r="G169" s="28">
        <f>data6[[#This Row],[Units]]*data6[[#This Row],[Cost per unit]]</f>
        <v>467.1</v>
      </c>
      <c r="H169" s="30">
        <f>data6[[#This Row],[Amount]]-data6[[#This Row],[Total Cost per Product]]</f>
        <v>2451.9</v>
      </c>
    </row>
    <row r="170" spans="1:8" x14ac:dyDescent="0.3">
      <c r="A170" s="7" t="s">
        <v>3</v>
      </c>
      <c r="B170" s="7" t="s">
        <v>34</v>
      </c>
      <c r="C170" s="7" t="s">
        <v>17</v>
      </c>
      <c r="D170" s="8">
        <v>2919</v>
      </c>
      <c r="E170" s="9">
        <v>93</v>
      </c>
      <c r="F170" s="28">
        <f>_xlfn.XLOOKUP(data6[[#This Row],[Product]],products58[Product],products58[Cost per unit])</f>
        <v>3.11</v>
      </c>
      <c r="G170" s="28">
        <f>data6[[#This Row],[Units]]*data6[[#This Row],[Cost per unit]]</f>
        <v>289.22999999999996</v>
      </c>
      <c r="H170" s="30">
        <f>data6[[#This Row],[Amount]]-data6[[#This Row],[Total Cost per Product]]</f>
        <v>2629.77</v>
      </c>
    </row>
    <row r="171" spans="1:8" x14ac:dyDescent="0.3">
      <c r="A171" s="7" t="s">
        <v>5</v>
      </c>
      <c r="B171" s="7" t="s">
        <v>34</v>
      </c>
      <c r="C171" s="7" t="s">
        <v>29</v>
      </c>
      <c r="D171" s="8">
        <v>2891</v>
      </c>
      <c r="E171" s="9">
        <v>102</v>
      </c>
      <c r="F171" s="28">
        <f>_xlfn.XLOOKUP(data6[[#This Row],[Product]],products58[Product],products58[Cost per unit])</f>
        <v>7.16</v>
      </c>
      <c r="G171" s="28">
        <f>data6[[#This Row],[Units]]*data6[[#This Row],[Cost per unit]]</f>
        <v>730.32</v>
      </c>
      <c r="H171" s="30">
        <f>data6[[#This Row],[Amount]]-data6[[#This Row],[Total Cost per Product]]</f>
        <v>2160.6799999999998</v>
      </c>
    </row>
    <row r="172" spans="1:8" x14ac:dyDescent="0.3">
      <c r="A172" s="7" t="s">
        <v>7</v>
      </c>
      <c r="B172" s="7" t="s">
        <v>36</v>
      </c>
      <c r="C172" s="7" t="s">
        <v>19</v>
      </c>
      <c r="D172" s="8">
        <v>2870</v>
      </c>
      <c r="E172" s="9">
        <v>300</v>
      </c>
      <c r="F172" s="28">
        <f>_xlfn.XLOOKUP(data6[[#This Row],[Product]],products58[Product],products58[Cost per unit])</f>
        <v>7.64</v>
      </c>
      <c r="G172" s="28">
        <f>data6[[#This Row],[Units]]*data6[[#This Row],[Cost per unit]]</f>
        <v>2292</v>
      </c>
      <c r="H172" s="30">
        <f>data6[[#This Row],[Amount]]-data6[[#This Row],[Total Cost per Product]]</f>
        <v>578</v>
      </c>
    </row>
    <row r="173" spans="1:8" x14ac:dyDescent="0.3">
      <c r="A173" s="7" t="s">
        <v>2</v>
      </c>
      <c r="B173" s="7" t="s">
        <v>37</v>
      </c>
      <c r="C173" s="7" t="s">
        <v>15</v>
      </c>
      <c r="D173" s="8">
        <v>2863</v>
      </c>
      <c r="E173" s="9">
        <v>42</v>
      </c>
      <c r="F173" s="28">
        <f>_xlfn.XLOOKUP(data6[[#This Row],[Product]],products58[Product],products58[Cost per unit])</f>
        <v>11.73</v>
      </c>
      <c r="G173" s="28">
        <f>data6[[#This Row],[Units]]*data6[[#This Row],[Cost per unit]]</f>
        <v>492.66</v>
      </c>
      <c r="H173" s="30">
        <f>data6[[#This Row],[Amount]]-data6[[#This Row],[Total Cost per Product]]</f>
        <v>2370.34</v>
      </c>
    </row>
    <row r="174" spans="1:8" x14ac:dyDescent="0.3">
      <c r="A174" s="7" t="s">
        <v>9</v>
      </c>
      <c r="B174" s="7" t="s">
        <v>37</v>
      </c>
      <c r="C174" s="7" t="s">
        <v>26</v>
      </c>
      <c r="D174" s="8">
        <v>2856</v>
      </c>
      <c r="E174" s="9">
        <v>246</v>
      </c>
      <c r="F174" s="28">
        <f>_xlfn.XLOOKUP(data6[[#This Row],[Product]],products58[Product],products58[Cost per unit])</f>
        <v>5.6</v>
      </c>
      <c r="G174" s="28">
        <f>data6[[#This Row],[Units]]*data6[[#This Row],[Cost per unit]]</f>
        <v>1377.6</v>
      </c>
      <c r="H174" s="30">
        <f>data6[[#This Row],[Amount]]-data6[[#This Row],[Total Cost per Product]]</f>
        <v>1478.4</v>
      </c>
    </row>
    <row r="175" spans="1:8" x14ac:dyDescent="0.3">
      <c r="A175" s="7" t="s">
        <v>7</v>
      </c>
      <c r="B175" s="7" t="s">
        <v>35</v>
      </c>
      <c r="C175" s="7" t="s">
        <v>24</v>
      </c>
      <c r="D175" s="8">
        <v>2793</v>
      </c>
      <c r="E175" s="9">
        <v>114</v>
      </c>
      <c r="F175" s="28">
        <f>_xlfn.XLOOKUP(data6[[#This Row],[Product]],products58[Product],products58[Cost per unit])</f>
        <v>4.97</v>
      </c>
      <c r="G175" s="28">
        <f>data6[[#This Row],[Units]]*data6[[#This Row],[Cost per unit]]</f>
        <v>566.57999999999993</v>
      </c>
      <c r="H175" s="30">
        <f>data6[[#This Row],[Amount]]-data6[[#This Row],[Total Cost per Product]]</f>
        <v>2226.42</v>
      </c>
    </row>
    <row r="176" spans="1:8" x14ac:dyDescent="0.3">
      <c r="A176" s="7" t="s">
        <v>40</v>
      </c>
      <c r="B176" s="7" t="s">
        <v>34</v>
      </c>
      <c r="C176" s="7" t="s">
        <v>23</v>
      </c>
      <c r="D176" s="8">
        <v>2779</v>
      </c>
      <c r="E176" s="9">
        <v>75</v>
      </c>
      <c r="F176" s="28">
        <f>_xlfn.XLOOKUP(data6[[#This Row],[Product]],products58[Product],products58[Cost per unit])</f>
        <v>6.49</v>
      </c>
      <c r="G176" s="28">
        <f>data6[[#This Row],[Units]]*data6[[#This Row],[Cost per unit]]</f>
        <v>486.75</v>
      </c>
      <c r="H176" s="30">
        <f>data6[[#This Row],[Amount]]-data6[[#This Row],[Total Cost per Product]]</f>
        <v>2292.25</v>
      </c>
    </row>
    <row r="177" spans="1:8" x14ac:dyDescent="0.3">
      <c r="A177" s="7" t="s">
        <v>5</v>
      </c>
      <c r="B177" s="7" t="s">
        <v>35</v>
      </c>
      <c r="C177" s="7" t="s">
        <v>4</v>
      </c>
      <c r="D177" s="8">
        <v>2744</v>
      </c>
      <c r="E177" s="9">
        <v>9</v>
      </c>
      <c r="F177" s="28">
        <f>_xlfn.XLOOKUP(data6[[#This Row],[Product]],products58[Product],products58[Cost per unit])</f>
        <v>11.88</v>
      </c>
      <c r="G177" s="28">
        <f>data6[[#This Row],[Units]]*data6[[#This Row],[Cost per unit]]</f>
        <v>106.92</v>
      </c>
      <c r="H177" s="30">
        <f>data6[[#This Row],[Amount]]-data6[[#This Row],[Total Cost per Product]]</f>
        <v>2637.08</v>
      </c>
    </row>
    <row r="178" spans="1:8" x14ac:dyDescent="0.3">
      <c r="A178" s="7" t="s">
        <v>9</v>
      </c>
      <c r="B178" s="7" t="s">
        <v>37</v>
      </c>
      <c r="C178" s="7" t="s">
        <v>23</v>
      </c>
      <c r="D178" s="8">
        <v>2737</v>
      </c>
      <c r="E178" s="9">
        <v>93</v>
      </c>
      <c r="F178" s="28">
        <f>_xlfn.XLOOKUP(data6[[#This Row],[Product]],products58[Product],products58[Cost per unit])</f>
        <v>6.49</v>
      </c>
      <c r="G178" s="28">
        <f>data6[[#This Row],[Units]]*data6[[#This Row],[Cost per unit]]</f>
        <v>603.57000000000005</v>
      </c>
      <c r="H178" s="30">
        <f>data6[[#This Row],[Amount]]-data6[[#This Row],[Total Cost per Product]]</f>
        <v>2133.4299999999998</v>
      </c>
    </row>
    <row r="179" spans="1:8" x14ac:dyDescent="0.3">
      <c r="A179" s="7" t="s">
        <v>8</v>
      </c>
      <c r="B179" s="7" t="s">
        <v>35</v>
      </c>
      <c r="C179" s="7" t="s">
        <v>20</v>
      </c>
      <c r="D179" s="8">
        <v>2702</v>
      </c>
      <c r="E179" s="9">
        <v>363</v>
      </c>
      <c r="F179" s="28">
        <f>_xlfn.XLOOKUP(data6[[#This Row],[Product]],products58[Product],products58[Cost per unit])</f>
        <v>10.62</v>
      </c>
      <c r="G179" s="28">
        <f>data6[[#This Row],[Units]]*data6[[#This Row],[Cost per unit]]</f>
        <v>3855.0599999999995</v>
      </c>
      <c r="H179" s="30">
        <f>data6[[#This Row],[Amount]]-data6[[#This Row],[Total Cost per Product]]</f>
        <v>-1153.0599999999995</v>
      </c>
    </row>
    <row r="180" spans="1:8" x14ac:dyDescent="0.3">
      <c r="A180" s="7" t="s">
        <v>6</v>
      </c>
      <c r="B180" s="7" t="s">
        <v>38</v>
      </c>
      <c r="C180" s="7" t="s">
        <v>31</v>
      </c>
      <c r="D180" s="8">
        <v>2681</v>
      </c>
      <c r="E180" s="9">
        <v>54</v>
      </c>
      <c r="F180" s="28">
        <f>_xlfn.XLOOKUP(data6[[#This Row],[Product]],products58[Product],products58[Cost per unit])</f>
        <v>5.79</v>
      </c>
      <c r="G180" s="28">
        <f>data6[[#This Row],[Units]]*data6[[#This Row],[Cost per unit]]</f>
        <v>312.66000000000003</v>
      </c>
      <c r="H180" s="30">
        <f>data6[[#This Row],[Amount]]-data6[[#This Row],[Total Cost per Product]]</f>
        <v>2368.34</v>
      </c>
    </row>
    <row r="181" spans="1:8" x14ac:dyDescent="0.3">
      <c r="A181" s="7" t="s">
        <v>9</v>
      </c>
      <c r="B181" s="7" t="s">
        <v>38</v>
      </c>
      <c r="C181" s="7" t="s">
        <v>16</v>
      </c>
      <c r="D181" s="8">
        <v>2646</v>
      </c>
      <c r="E181" s="9">
        <v>120</v>
      </c>
      <c r="F181" s="28">
        <f>_xlfn.XLOOKUP(data6[[#This Row],[Product]],products58[Product],products58[Cost per unit])</f>
        <v>8.7899999999999991</v>
      </c>
      <c r="G181" s="28">
        <f>data6[[#This Row],[Units]]*data6[[#This Row],[Cost per unit]]</f>
        <v>1054.8</v>
      </c>
      <c r="H181" s="30">
        <f>data6[[#This Row],[Amount]]-data6[[#This Row],[Total Cost per Product]]</f>
        <v>1591.2</v>
      </c>
    </row>
    <row r="182" spans="1:8" x14ac:dyDescent="0.3">
      <c r="A182" s="7" t="s">
        <v>7</v>
      </c>
      <c r="B182" s="7" t="s">
        <v>36</v>
      </c>
      <c r="C182" s="7" t="s">
        <v>18</v>
      </c>
      <c r="D182" s="8">
        <v>2646</v>
      </c>
      <c r="E182" s="9">
        <v>177</v>
      </c>
      <c r="F182" s="28">
        <f>_xlfn.XLOOKUP(data6[[#This Row],[Product]],products58[Product],products58[Cost per unit])</f>
        <v>6.47</v>
      </c>
      <c r="G182" s="28">
        <f>data6[[#This Row],[Units]]*data6[[#This Row],[Cost per unit]]</f>
        <v>1145.19</v>
      </c>
      <c r="H182" s="30">
        <f>data6[[#This Row],[Amount]]-data6[[#This Row],[Total Cost per Product]]</f>
        <v>1500.81</v>
      </c>
    </row>
    <row r="183" spans="1:8" x14ac:dyDescent="0.3">
      <c r="A183" s="7" t="s">
        <v>9</v>
      </c>
      <c r="B183" s="7" t="s">
        <v>39</v>
      </c>
      <c r="C183" s="7" t="s">
        <v>18</v>
      </c>
      <c r="D183" s="8">
        <v>2639</v>
      </c>
      <c r="E183" s="9">
        <v>204</v>
      </c>
      <c r="F183" s="28">
        <f>_xlfn.XLOOKUP(data6[[#This Row],[Product]],products58[Product],products58[Cost per unit])</f>
        <v>6.47</v>
      </c>
      <c r="G183" s="28">
        <f>data6[[#This Row],[Units]]*data6[[#This Row],[Cost per unit]]</f>
        <v>1319.8799999999999</v>
      </c>
      <c r="H183" s="30">
        <f>data6[[#This Row],[Amount]]-data6[[#This Row],[Total Cost per Product]]</f>
        <v>1319.1200000000001</v>
      </c>
    </row>
    <row r="184" spans="1:8" x14ac:dyDescent="0.3">
      <c r="A184" s="7" t="s">
        <v>3</v>
      </c>
      <c r="B184" s="7" t="s">
        <v>34</v>
      </c>
      <c r="C184" s="7" t="s">
        <v>20</v>
      </c>
      <c r="D184" s="8">
        <v>2583</v>
      </c>
      <c r="E184" s="9">
        <v>18</v>
      </c>
      <c r="F184" s="28">
        <f>_xlfn.XLOOKUP(data6[[#This Row],[Product]],products58[Product],products58[Cost per unit])</f>
        <v>10.62</v>
      </c>
      <c r="G184" s="28">
        <f>data6[[#This Row],[Units]]*data6[[#This Row],[Cost per unit]]</f>
        <v>191.16</v>
      </c>
      <c r="H184" s="30">
        <f>data6[[#This Row],[Amount]]-data6[[#This Row],[Total Cost per Product]]</f>
        <v>2391.84</v>
      </c>
    </row>
    <row r="185" spans="1:8" x14ac:dyDescent="0.3">
      <c r="A185" s="7" t="s">
        <v>10</v>
      </c>
      <c r="B185" s="7" t="s">
        <v>35</v>
      </c>
      <c r="C185" s="7" t="s">
        <v>15</v>
      </c>
      <c r="D185" s="8">
        <v>2562</v>
      </c>
      <c r="E185" s="9">
        <v>6</v>
      </c>
      <c r="F185" s="28">
        <f>_xlfn.XLOOKUP(data6[[#This Row],[Product]],products58[Product],products58[Cost per unit])</f>
        <v>11.73</v>
      </c>
      <c r="G185" s="28">
        <f>data6[[#This Row],[Units]]*data6[[#This Row],[Cost per unit]]</f>
        <v>70.38</v>
      </c>
      <c r="H185" s="30">
        <f>data6[[#This Row],[Amount]]-data6[[#This Row],[Total Cost per Product]]</f>
        <v>2491.62</v>
      </c>
    </row>
    <row r="186" spans="1:8" x14ac:dyDescent="0.3">
      <c r="A186" s="7" t="s">
        <v>40</v>
      </c>
      <c r="B186" s="7" t="s">
        <v>38</v>
      </c>
      <c r="C186" s="7" t="s">
        <v>25</v>
      </c>
      <c r="D186" s="8">
        <v>2541</v>
      </c>
      <c r="E186" s="9">
        <v>90</v>
      </c>
      <c r="F186" s="28">
        <f>_xlfn.XLOOKUP(data6[[#This Row],[Product]],products58[Product],products58[Cost per unit])</f>
        <v>13.15</v>
      </c>
      <c r="G186" s="28">
        <f>data6[[#This Row],[Units]]*data6[[#This Row],[Cost per unit]]</f>
        <v>1183.5</v>
      </c>
      <c r="H186" s="30">
        <f>data6[[#This Row],[Amount]]-data6[[#This Row],[Total Cost per Product]]</f>
        <v>1357.5</v>
      </c>
    </row>
    <row r="187" spans="1:8" x14ac:dyDescent="0.3">
      <c r="A187" s="7" t="s">
        <v>40</v>
      </c>
      <c r="B187" s="7" t="s">
        <v>38</v>
      </c>
      <c r="C187" s="7" t="s">
        <v>29</v>
      </c>
      <c r="D187" s="8">
        <v>2541</v>
      </c>
      <c r="E187" s="9">
        <v>45</v>
      </c>
      <c r="F187" s="28">
        <f>_xlfn.XLOOKUP(data6[[#This Row],[Product]],products58[Product],products58[Cost per unit])</f>
        <v>7.16</v>
      </c>
      <c r="G187" s="28">
        <f>data6[[#This Row],[Units]]*data6[[#This Row],[Cost per unit]]</f>
        <v>322.2</v>
      </c>
      <c r="H187" s="30">
        <f>data6[[#This Row],[Amount]]-data6[[#This Row],[Total Cost per Product]]</f>
        <v>2218.8000000000002</v>
      </c>
    </row>
    <row r="188" spans="1:8" x14ac:dyDescent="0.3">
      <c r="A188" s="7" t="s">
        <v>7</v>
      </c>
      <c r="B188" s="7" t="s">
        <v>35</v>
      </c>
      <c r="C188" s="7" t="s">
        <v>27</v>
      </c>
      <c r="D188" s="8">
        <v>2478</v>
      </c>
      <c r="E188" s="9">
        <v>21</v>
      </c>
      <c r="F188" s="28">
        <f>_xlfn.XLOOKUP(data6[[#This Row],[Product]],products58[Product],products58[Cost per unit])</f>
        <v>16.73</v>
      </c>
      <c r="G188" s="28">
        <f>data6[[#This Row],[Units]]*data6[[#This Row],[Cost per unit]]</f>
        <v>351.33</v>
      </c>
      <c r="H188" s="30">
        <f>data6[[#This Row],[Amount]]-data6[[#This Row],[Total Cost per Product]]</f>
        <v>2126.67</v>
      </c>
    </row>
    <row r="189" spans="1:8" x14ac:dyDescent="0.3">
      <c r="A189" s="7" t="s">
        <v>10</v>
      </c>
      <c r="B189" s="7" t="s">
        <v>36</v>
      </c>
      <c r="C189" s="7" t="s">
        <v>29</v>
      </c>
      <c r="D189" s="8">
        <v>2471</v>
      </c>
      <c r="E189" s="9">
        <v>342</v>
      </c>
      <c r="F189" s="28">
        <f>_xlfn.XLOOKUP(data6[[#This Row],[Product]],products58[Product],products58[Cost per unit])</f>
        <v>7.16</v>
      </c>
      <c r="G189" s="28">
        <f>data6[[#This Row],[Units]]*data6[[#This Row],[Cost per unit]]</f>
        <v>2448.7200000000003</v>
      </c>
      <c r="H189" s="30">
        <f>data6[[#This Row],[Amount]]-data6[[#This Row],[Total Cost per Product]]</f>
        <v>22.279999999999745</v>
      </c>
    </row>
    <row r="190" spans="1:8" x14ac:dyDescent="0.3">
      <c r="A190" s="7" t="s">
        <v>3</v>
      </c>
      <c r="B190" s="7" t="s">
        <v>35</v>
      </c>
      <c r="C190" s="7" t="s">
        <v>25</v>
      </c>
      <c r="D190" s="8">
        <v>2464</v>
      </c>
      <c r="E190" s="9">
        <v>234</v>
      </c>
      <c r="F190" s="28">
        <f>_xlfn.XLOOKUP(data6[[#This Row],[Product]],products58[Product],products58[Cost per unit])</f>
        <v>13.15</v>
      </c>
      <c r="G190" s="28">
        <f>data6[[#This Row],[Units]]*data6[[#This Row],[Cost per unit]]</f>
        <v>3077.1</v>
      </c>
      <c r="H190" s="30">
        <f>data6[[#This Row],[Amount]]-data6[[#This Row],[Total Cost per Product]]</f>
        <v>-613.09999999999991</v>
      </c>
    </row>
    <row r="191" spans="1:8" x14ac:dyDescent="0.3">
      <c r="A191" s="7" t="s">
        <v>9</v>
      </c>
      <c r="B191" s="7" t="s">
        <v>38</v>
      </c>
      <c r="C191" s="7" t="s">
        <v>26</v>
      </c>
      <c r="D191" s="8">
        <v>2436</v>
      </c>
      <c r="E191" s="9">
        <v>99</v>
      </c>
      <c r="F191" s="28">
        <f>_xlfn.XLOOKUP(data6[[#This Row],[Product]],products58[Product],products58[Cost per unit])</f>
        <v>5.6</v>
      </c>
      <c r="G191" s="28">
        <f>data6[[#This Row],[Units]]*data6[[#This Row],[Cost per unit]]</f>
        <v>554.4</v>
      </c>
      <c r="H191" s="30">
        <f>data6[[#This Row],[Amount]]-data6[[#This Row],[Total Cost per Product]]</f>
        <v>1881.6</v>
      </c>
    </row>
    <row r="192" spans="1:8" x14ac:dyDescent="0.3">
      <c r="A192" s="7" t="s">
        <v>9</v>
      </c>
      <c r="B192" s="7" t="s">
        <v>35</v>
      </c>
      <c r="C192" s="7" t="s">
        <v>27</v>
      </c>
      <c r="D192" s="8">
        <v>2429</v>
      </c>
      <c r="E192" s="9">
        <v>144</v>
      </c>
      <c r="F192" s="28">
        <f>_xlfn.XLOOKUP(data6[[#This Row],[Product]],products58[Product],products58[Cost per unit])</f>
        <v>16.73</v>
      </c>
      <c r="G192" s="28">
        <f>data6[[#This Row],[Units]]*data6[[#This Row],[Cost per unit]]</f>
        <v>2409.12</v>
      </c>
      <c r="H192" s="30">
        <f>data6[[#This Row],[Amount]]-data6[[#This Row],[Total Cost per Product]]</f>
        <v>19.880000000000109</v>
      </c>
    </row>
    <row r="193" spans="1:8" x14ac:dyDescent="0.3">
      <c r="A193" s="7" t="s">
        <v>3</v>
      </c>
      <c r="B193" s="7" t="s">
        <v>35</v>
      </c>
      <c r="C193" s="7" t="s">
        <v>14</v>
      </c>
      <c r="D193" s="8">
        <v>2415</v>
      </c>
      <c r="E193" s="9">
        <v>255</v>
      </c>
      <c r="F193" s="28">
        <f>_xlfn.XLOOKUP(data6[[#This Row],[Product]],products58[Product],products58[Cost per unit])</f>
        <v>11.7</v>
      </c>
      <c r="G193" s="28">
        <f>data6[[#This Row],[Units]]*data6[[#This Row],[Cost per unit]]</f>
        <v>2983.5</v>
      </c>
      <c r="H193" s="30">
        <f>data6[[#This Row],[Amount]]-data6[[#This Row],[Total Cost per Product]]</f>
        <v>-568.5</v>
      </c>
    </row>
    <row r="194" spans="1:8" x14ac:dyDescent="0.3">
      <c r="A194" s="7" t="s">
        <v>5</v>
      </c>
      <c r="B194" s="7" t="s">
        <v>35</v>
      </c>
      <c r="C194" s="7" t="s">
        <v>18</v>
      </c>
      <c r="D194" s="8">
        <v>2415</v>
      </c>
      <c r="E194" s="9">
        <v>15</v>
      </c>
      <c r="F194" s="28">
        <f>_xlfn.XLOOKUP(data6[[#This Row],[Product]],products58[Product],products58[Cost per unit])</f>
        <v>6.47</v>
      </c>
      <c r="G194" s="28">
        <f>data6[[#This Row],[Units]]*data6[[#This Row],[Cost per unit]]</f>
        <v>97.05</v>
      </c>
      <c r="H194" s="30">
        <f>data6[[#This Row],[Amount]]-data6[[#This Row],[Total Cost per Product]]</f>
        <v>2317.9499999999998</v>
      </c>
    </row>
    <row r="195" spans="1:8" x14ac:dyDescent="0.3">
      <c r="A195" s="7" t="s">
        <v>9</v>
      </c>
      <c r="B195" s="7" t="s">
        <v>38</v>
      </c>
      <c r="C195" s="7" t="s">
        <v>17</v>
      </c>
      <c r="D195" s="8">
        <v>2408</v>
      </c>
      <c r="E195" s="9">
        <v>9</v>
      </c>
      <c r="F195" s="28">
        <f>_xlfn.XLOOKUP(data6[[#This Row],[Product]],products58[Product],products58[Cost per unit])</f>
        <v>3.11</v>
      </c>
      <c r="G195" s="28">
        <f>data6[[#This Row],[Units]]*data6[[#This Row],[Cost per unit]]</f>
        <v>27.99</v>
      </c>
      <c r="H195" s="30">
        <f>data6[[#This Row],[Amount]]-data6[[#This Row],[Total Cost per Product]]</f>
        <v>2380.0100000000002</v>
      </c>
    </row>
    <row r="196" spans="1:8" x14ac:dyDescent="0.3">
      <c r="A196" s="7" t="s">
        <v>41</v>
      </c>
      <c r="B196" s="7" t="s">
        <v>37</v>
      </c>
      <c r="C196" s="7" t="s">
        <v>26</v>
      </c>
      <c r="D196" s="8">
        <v>2324</v>
      </c>
      <c r="E196" s="9">
        <v>177</v>
      </c>
      <c r="F196" s="28">
        <f>_xlfn.XLOOKUP(data6[[#This Row],[Product]],products58[Product],products58[Cost per unit])</f>
        <v>5.6</v>
      </c>
      <c r="G196" s="28">
        <f>data6[[#This Row],[Units]]*data6[[#This Row],[Cost per unit]]</f>
        <v>991.19999999999993</v>
      </c>
      <c r="H196" s="30">
        <f>data6[[#This Row],[Amount]]-data6[[#This Row],[Total Cost per Product]]</f>
        <v>1332.8000000000002</v>
      </c>
    </row>
    <row r="197" spans="1:8" x14ac:dyDescent="0.3">
      <c r="A197" s="7" t="s">
        <v>10</v>
      </c>
      <c r="B197" s="7" t="s">
        <v>36</v>
      </c>
      <c r="C197" s="7" t="s">
        <v>23</v>
      </c>
      <c r="D197" s="8">
        <v>2317</v>
      </c>
      <c r="E197" s="9">
        <v>261</v>
      </c>
      <c r="F197" s="28">
        <f>_xlfn.XLOOKUP(data6[[#This Row],[Product]],products58[Product],products58[Cost per unit])</f>
        <v>6.49</v>
      </c>
      <c r="G197" s="28">
        <f>data6[[#This Row],[Units]]*data6[[#This Row],[Cost per unit]]</f>
        <v>1693.89</v>
      </c>
      <c r="H197" s="30">
        <f>data6[[#This Row],[Amount]]-data6[[#This Row],[Total Cost per Product]]</f>
        <v>623.1099999999999</v>
      </c>
    </row>
    <row r="198" spans="1:8" x14ac:dyDescent="0.3">
      <c r="A198" s="7" t="s">
        <v>6</v>
      </c>
      <c r="B198" s="7" t="s">
        <v>38</v>
      </c>
      <c r="C198" s="7" t="s">
        <v>13</v>
      </c>
      <c r="D198" s="8">
        <v>2317</v>
      </c>
      <c r="E198" s="9">
        <v>123</v>
      </c>
      <c r="F198" s="28">
        <f>_xlfn.XLOOKUP(data6[[#This Row],[Product]],products58[Product],products58[Cost per unit])</f>
        <v>9.33</v>
      </c>
      <c r="G198" s="28">
        <f>data6[[#This Row],[Units]]*data6[[#This Row],[Cost per unit]]</f>
        <v>1147.5899999999999</v>
      </c>
      <c r="H198" s="30">
        <f>data6[[#This Row],[Amount]]-data6[[#This Row],[Total Cost per Product]]</f>
        <v>1169.4100000000001</v>
      </c>
    </row>
    <row r="199" spans="1:8" x14ac:dyDescent="0.3">
      <c r="A199" s="7" t="s">
        <v>40</v>
      </c>
      <c r="B199" s="7" t="s">
        <v>34</v>
      </c>
      <c r="C199" s="7" t="s">
        <v>27</v>
      </c>
      <c r="D199" s="8">
        <v>2289</v>
      </c>
      <c r="E199" s="9">
        <v>135</v>
      </c>
      <c r="F199" s="28">
        <f>_xlfn.XLOOKUP(data6[[#This Row],[Product]],products58[Product],products58[Cost per unit])</f>
        <v>16.73</v>
      </c>
      <c r="G199" s="28">
        <f>data6[[#This Row],[Units]]*data6[[#This Row],[Cost per unit]]</f>
        <v>2258.5500000000002</v>
      </c>
      <c r="H199" s="30">
        <f>data6[[#This Row],[Amount]]-data6[[#This Row],[Total Cost per Product]]</f>
        <v>30.449999999999818</v>
      </c>
    </row>
    <row r="200" spans="1:8" x14ac:dyDescent="0.3">
      <c r="A200" s="7" t="s">
        <v>40</v>
      </c>
      <c r="B200" s="7" t="s">
        <v>35</v>
      </c>
      <c r="C200" s="7" t="s">
        <v>30</v>
      </c>
      <c r="D200" s="8">
        <v>2275</v>
      </c>
      <c r="E200" s="9">
        <v>447</v>
      </c>
      <c r="F200" s="28">
        <f>_xlfn.XLOOKUP(data6[[#This Row],[Product]],products58[Product],products58[Cost per unit])</f>
        <v>14.49</v>
      </c>
      <c r="G200" s="28">
        <f>data6[[#This Row],[Units]]*data6[[#This Row],[Cost per unit]]</f>
        <v>6477.03</v>
      </c>
      <c r="H200" s="30">
        <f>data6[[#This Row],[Amount]]-data6[[#This Row],[Total Cost per Product]]</f>
        <v>-4202.03</v>
      </c>
    </row>
    <row r="201" spans="1:8" x14ac:dyDescent="0.3">
      <c r="A201" s="7" t="s">
        <v>8</v>
      </c>
      <c r="B201" s="7" t="s">
        <v>38</v>
      </c>
      <c r="C201" s="7" t="s">
        <v>27</v>
      </c>
      <c r="D201" s="8">
        <v>2268</v>
      </c>
      <c r="E201" s="9">
        <v>63</v>
      </c>
      <c r="F201" s="28">
        <f>_xlfn.XLOOKUP(data6[[#This Row],[Product]],products58[Product],products58[Cost per unit])</f>
        <v>16.73</v>
      </c>
      <c r="G201" s="28">
        <f>data6[[#This Row],[Units]]*data6[[#This Row],[Cost per unit]]</f>
        <v>1053.99</v>
      </c>
      <c r="H201" s="30">
        <f>data6[[#This Row],[Amount]]-data6[[#This Row],[Total Cost per Product]]</f>
        <v>1214.01</v>
      </c>
    </row>
    <row r="202" spans="1:8" x14ac:dyDescent="0.3">
      <c r="A202" s="7" t="s">
        <v>7</v>
      </c>
      <c r="B202" s="7" t="s">
        <v>34</v>
      </c>
      <c r="C202" s="7" t="s">
        <v>33</v>
      </c>
      <c r="D202" s="8">
        <v>2226</v>
      </c>
      <c r="E202" s="9">
        <v>48</v>
      </c>
      <c r="F202" s="28">
        <f>_xlfn.XLOOKUP(data6[[#This Row],[Product]],products58[Product],products58[Cost per unit])</f>
        <v>12.37</v>
      </c>
      <c r="G202" s="28">
        <f>data6[[#This Row],[Units]]*data6[[#This Row],[Cost per unit]]</f>
        <v>593.76</v>
      </c>
      <c r="H202" s="30">
        <f>data6[[#This Row],[Amount]]-data6[[#This Row],[Total Cost per Product]]</f>
        <v>1632.24</v>
      </c>
    </row>
    <row r="203" spans="1:8" x14ac:dyDescent="0.3">
      <c r="A203" s="7" t="s">
        <v>6</v>
      </c>
      <c r="B203" s="7" t="s">
        <v>34</v>
      </c>
      <c r="C203" s="7" t="s">
        <v>16</v>
      </c>
      <c r="D203" s="8">
        <v>2219</v>
      </c>
      <c r="E203" s="9">
        <v>75</v>
      </c>
      <c r="F203" s="28">
        <f>_xlfn.XLOOKUP(data6[[#This Row],[Product]],products58[Product],products58[Cost per unit])</f>
        <v>8.7899999999999991</v>
      </c>
      <c r="G203" s="28">
        <f>data6[[#This Row],[Units]]*data6[[#This Row],[Cost per unit]]</f>
        <v>659.24999999999989</v>
      </c>
      <c r="H203" s="30">
        <f>data6[[#This Row],[Amount]]-data6[[#This Row],[Total Cost per Product]]</f>
        <v>1559.75</v>
      </c>
    </row>
    <row r="204" spans="1:8" x14ac:dyDescent="0.3">
      <c r="A204" s="7" t="s">
        <v>3</v>
      </c>
      <c r="B204" s="7" t="s">
        <v>34</v>
      </c>
      <c r="C204" s="7" t="s">
        <v>23</v>
      </c>
      <c r="D204" s="8">
        <v>2212</v>
      </c>
      <c r="E204" s="9">
        <v>117</v>
      </c>
      <c r="F204" s="28">
        <f>_xlfn.XLOOKUP(data6[[#This Row],[Product]],products58[Product],products58[Cost per unit])</f>
        <v>6.49</v>
      </c>
      <c r="G204" s="28">
        <f>data6[[#This Row],[Units]]*data6[[#This Row],[Cost per unit]]</f>
        <v>759.33</v>
      </c>
      <c r="H204" s="30">
        <f>data6[[#This Row],[Amount]]-data6[[#This Row],[Total Cost per Product]]</f>
        <v>1452.67</v>
      </c>
    </row>
    <row r="205" spans="1:8" x14ac:dyDescent="0.3">
      <c r="A205" s="7" t="s">
        <v>10</v>
      </c>
      <c r="B205" s="7" t="s">
        <v>38</v>
      </c>
      <c r="C205" s="7" t="s">
        <v>22</v>
      </c>
      <c r="D205" s="8">
        <v>2205</v>
      </c>
      <c r="E205" s="9">
        <v>141</v>
      </c>
      <c r="F205" s="28">
        <f>_xlfn.XLOOKUP(data6[[#This Row],[Product]],products58[Product],products58[Cost per unit])</f>
        <v>9.77</v>
      </c>
      <c r="G205" s="28">
        <f>data6[[#This Row],[Units]]*data6[[#This Row],[Cost per unit]]</f>
        <v>1377.57</v>
      </c>
      <c r="H205" s="30">
        <f>data6[[#This Row],[Amount]]-data6[[#This Row],[Total Cost per Product]]</f>
        <v>827.43000000000006</v>
      </c>
    </row>
    <row r="206" spans="1:8" x14ac:dyDescent="0.3">
      <c r="A206" s="7" t="s">
        <v>7</v>
      </c>
      <c r="B206" s="7" t="s">
        <v>34</v>
      </c>
      <c r="C206" s="7" t="s">
        <v>20</v>
      </c>
      <c r="D206" s="8">
        <v>2205</v>
      </c>
      <c r="E206" s="9">
        <v>138</v>
      </c>
      <c r="F206" s="28">
        <f>_xlfn.XLOOKUP(data6[[#This Row],[Product]],products58[Product],products58[Cost per unit])</f>
        <v>10.62</v>
      </c>
      <c r="G206" s="28">
        <f>data6[[#This Row],[Units]]*data6[[#This Row],[Cost per unit]]</f>
        <v>1465.56</v>
      </c>
      <c r="H206" s="30">
        <f>data6[[#This Row],[Amount]]-data6[[#This Row],[Total Cost per Product]]</f>
        <v>739.44</v>
      </c>
    </row>
    <row r="207" spans="1:8" x14ac:dyDescent="0.3">
      <c r="A207" s="7" t="s">
        <v>7</v>
      </c>
      <c r="B207" s="7" t="s">
        <v>36</v>
      </c>
      <c r="C207" s="7" t="s">
        <v>31</v>
      </c>
      <c r="D207" s="8">
        <v>2149</v>
      </c>
      <c r="E207" s="9">
        <v>117</v>
      </c>
      <c r="F207" s="28">
        <f>_xlfn.XLOOKUP(data6[[#This Row],[Product]],products58[Product],products58[Cost per unit])</f>
        <v>5.79</v>
      </c>
      <c r="G207" s="28">
        <f>data6[[#This Row],[Units]]*data6[[#This Row],[Cost per unit]]</f>
        <v>677.43</v>
      </c>
      <c r="H207" s="30">
        <f>data6[[#This Row],[Amount]]-data6[[#This Row],[Total Cost per Product]]</f>
        <v>1471.5700000000002</v>
      </c>
    </row>
    <row r="208" spans="1:8" x14ac:dyDescent="0.3">
      <c r="A208" s="7" t="s">
        <v>9</v>
      </c>
      <c r="B208" s="7" t="s">
        <v>36</v>
      </c>
      <c r="C208" s="7" t="s">
        <v>25</v>
      </c>
      <c r="D208" s="8">
        <v>2142</v>
      </c>
      <c r="E208" s="9">
        <v>114</v>
      </c>
      <c r="F208" s="28">
        <f>_xlfn.XLOOKUP(data6[[#This Row],[Product]],products58[Product],products58[Cost per unit])</f>
        <v>13.15</v>
      </c>
      <c r="G208" s="28">
        <f>data6[[#This Row],[Units]]*data6[[#This Row],[Cost per unit]]</f>
        <v>1499.1000000000001</v>
      </c>
      <c r="H208" s="30">
        <f>data6[[#This Row],[Amount]]-data6[[#This Row],[Total Cost per Product]]</f>
        <v>642.89999999999986</v>
      </c>
    </row>
    <row r="209" spans="1:8" x14ac:dyDescent="0.3">
      <c r="A209" s="7" t="s">
        <v>7</v>
      </c>
      <c r="B209" s="7" t="s">
        <v>35</v>
      </c>
      <c r="C209" s="7" t="s">
        <v>16</v>
      </c>
      <c r="D209" s="8">
        <v>2135</v>
      </c>
      <c r="E209" s="9">
        <v>27</v>
      </c>
      <c r="F209" s="28">
        <f>_xlfn.XLOOKUP(data6[[#This Row],[Product]],products58[Product],products58[Cost per unit])</f>
        <v>8.7899999999999991</v>
      </c>
      <c r="G209" s="28">
        <f>data6[[#This Row],[Units]]*data6[[#This Row],[Cost per unit]]</f>
        <v>237.32999999999998</v>
      </c>
      <c r="H209" s="30">
        <f>data6[[#This Row],[Amount]]-data6[[#This Row],[Total Cost per Product]]</f>
        <v>1897.67</v>
      </c>
    </row>
    <row r="210" spans="1:8" x14ac:dyDescent="0.3">
      <c r="A210" s="7" t="s">
        <v>3</v>
      </c>
      <c r="B210" s="7" t="s">
        <v>35</v>
      </c>
      <c r="C210" s="7" t="s">
        <v>29</v>
      </c>
      <c r="D210" s="8">
        <v>2114</v>
      </c>
      <c r="E210" s="9">
        <v>66</v>
      </c>
      <c r="F210" s="28">
        <f>_xlfn.XLOOKUP(data6[[#This Row],[Product]],products58[Product],products58[Cost per unit])</f>
        <v>7.16</v>
      </c>
      <c r="G210" s="28">
        <f>data6[[#This Row],[Units]]*data6[[#This Row],[Cost per unit]]</f>
        <v>472.56</v>
      </c>
      <c r="H210" s="30">
        <f>data6[[#This Row],[Amount]]-data6[[#This Row],[Total Cost per Product]]</f>
        <v>1641.44</v>
      </c>
    </row>
    <row r="211" spans="1:8" x14ac:dyDescent="0.3">
      <c r="A211" s="7" t="s">
        <v>41</v>
      </c>
      <c r="B211" s="7" t="s">
        <v>35</v>
      </c>
      <c r="C211" s="7" t="s">
        <v>15</v>
      </c>
      <c r="D211" s="8">
        <v>2114</v>
      </c>
      <c r="E211" s="9">
        <v>186</v>
      </c>
      <c r="F211" s="28">
        <f>_xlfn.XLOOKUP(data6[[#This Row],[Product]],products58[Product],products58[Cost per unit])</f>
        <v>11.73</v>
      </c>
      <c r="G211" s="28">
        <f>data6[[#This Row],[Units]]*data6[[#This Row],[Cost per unit]]</f>
        <v>2181.7800000000002</v>
      </c>
      <c r="H211" s="30">
        <f>data6[[#This Row],[Amount]]-data6[[#This Row],[Total Cost per Product]]</f>
        <v>-67.7800000000002</v>
      </c>
    </row>
    <row r="212" spans="1:8" x14ac:dyDescent="0.3">
      <c r="A212" s="7" t="s">
        <v>6</v>
      </c>
      <c r="B212" s="7" t="s">
        <v>39</v>
      </c>
      <c r="C212" s="7" t="s">
        <v>25</v>
      </c>
      <c r="D212" s="8">
        <v>2100</v>
      </c>
      <c r="E212" s="9">
        <v>414</v>
      </c>
      <c r="F212" s="28">
        <f>_xlfn.XLOOKUP(data6[[#This Row],[Product]],products58[Product],products58[Cost per unit])</f>
        <v>13.15</v>
      </c>
      <c r="G212" s="28">
        <f>data6[[#This Row],[Units]]*data6[[#This Row],[Cost per unit]]</f>
        <v>5444.1</v>
      </c>
      <c r="H212" s="30">
        <f>data6[[#This Row],[Amount]]-data6[[#This Row],[Total Cost per Product]]</f>
        <v>-3344.1000000000004</v>
      </c>
    </row>
    <row r="213" spans="1:8" x14ac:dyDescent="0.3">
      <c r="A213" s="7" t="s">
        <v>8</v>
      </c>
      <c r="B213" s="7" t="s">
        <v>35</v>
      </c>
      <c r="C213" s="7" t="s">
        <v>29</v>
      </c>
      <c r="D213" s="8">
        <v>2023</v>
      </c>
      <c r="E213" s="9">
        <v>168</v>
      </c>
      <c r="F213" s="28">
        <f>_xlfn.XLOOKUP(data6[[#This Row],[Product]],products58[Product],products58[Cost per unit])</f>
        <v>7.16</v>
      </c>
      <c r="G213" s="28">
        <f>data6[[#This Row],[Units]]*data6[[#This Row],[Cost per unit]]</f>
        <v>1202.8800000000001</v>
      </c>
      <c r="H213" s="30">
        <f>data6[[#This Row],[Amount]]-data6[[#This Row],[Total Cost per Product]]</f>
        <v>820.11999999999989</v>
      </c>
    </row>
    <row r="214" spans="1:8" x14ac:dyDescent="0.3">
      <c r="A214" s="7" t="s">
        <v>3</v>
      </c>
      <c r="B214" s="7" t="s">
        <v>35</v>
      </c>
      <c r="C214" s="7" t="s">
        <v>23</v>
      </c>
      <c r="D214" s="8">
        <v>2023</v>
      </c>
      <c r="E214" s="9">
        <v>78</v>
      </c>
      <c r="F214" s="28">
        <f>_xlfn.XLOOKUP(data6[[#This Row],[Product]],products58[Product],products58[Cost per unit])</f>
        <v>6.49</v>
      </c>
      <c r="G214" s="28">
        <f>data6[[#This Row],[Units]]*data6[[#This Row],[Cost per unit]]</f>
        <v>506.22</v>
      </c>
      <c r="H214" s="30">
        <f>data6[[#This Row],[Amount]]-data6[[#This Row],[Total Cost per Product]]</f>
        <v>1516.78</v>
      </c>
    </row>
    <row r="215" spans="1:8" x14ac:dyDescent="0.3">
      <c r="A215" s="7" t="s">
        <v>2</v>
      </c>
      <c r="B215" s="7" t="s">
        <v>39</v>
      </c>
      <c r="C215" s="7" t="s">
        <v>16</v>
      </c>
      <c r="D215" s="8">
        <v>2016</v>
      </c>
      <c r="E215" s="9">
        <v>117</v>
      </c>
      <c r="F215" s="28">
        <f>_xlfn.XLOOKUP(data6[[#This Row],[Product]],products58[Product],products58[Cost per unit])</f>
        <v>8.7899999999999991</v>
      </c>
      <c r="G215" s="28">
        <f>data6[[#This Row],[Units]]*data6[[#This Row],[Cost per unit]]</f>
        <v>1028.4299999999998</v>
      </c>
      <c r="H215" s="30">
        <f>data6[[#This Row],[Amount]]-data6[[#This Row],[Total Cost per Product]]</f>
        <v>987.57000000000016</v>
      </c>
    </row>
    <row r="216" spans="1:8" x14ac:dyDescent="0.3">
      <c r="A216" s="7" t="s">
        <v>8</v>
      </c>
      <c r="B216" s="7" t="s">
        <v>34</v>
      </c>
      <c r="C216" s="7" t="s">
        <v>16</v>
      </c>
      <c r="D216" s="8">
        <v>2009</v>
      </c>
      <c r="E216" s="9">
        <v>219</v>
      </c>
      <c r="F216" s="28">
        <f>_xlfn.XLOOKUP(data6[[#This Row],[Product]],products58[Product],products58[Cost per unit])</f>
        <v>8.7899999999999991</v>
      </c>
      <c r="G216" s="28">
        <f>data6[[#This Row],[Units]]*data6[[#This Row],[Cost per unit]]</f>
        <v>1925.0099999999998</v>
      </c>
      <c r="H216" s="30">
        <f>data6[[#This Row],[Amount]]-data6[[#This Row],[Total Cost per Product]]</f>
        <v>83.990000000000236</v>
      </c>
    </row>
    <row r="217" spans="1:8" x14ac:dyDescent="0.3">
      <c r="A217" s="7" t="s">
        <v>40</v>
      </c>
      <c r="B217" s="7" t="s">
        <v>38</v>
      </c>
      <c r="C217" s="7" t="s">
        <v>31</v>
      </c>
      <c r="D217" s="8">
        <v>1988</v>
      </c>
      <c r="E217" s="9">
        <v>39</v>
      </c>
      <c r="F217" s="28">
        <f>_xlfn.XLOOKUP(data6[[#This Row],[Product]],products58[Product],products58[Cost per unit])</f>
        <v>5.79</v>
      </c>
      <c r="G217" s="28">
        <f>data6[[#This Row],[Units]]*data6[[#This Row],[Cost per unit]]</f>
        <v>225.81</v>
      </c>
      <c r="H217" s="30">
        <f>data6[[#This Row],[Amount]]-data6[[#This Row],[Total Cost per Product]]</f>
        <v>1762.19</v>
      </c>
    </row>
    <row r="218" spans="1:8" x14ac:dyDescent="0.3">
      <c r="A218" s="7" t="s">
        <v>10</v>
      </c>
      <c r="B218" s="7" t="s">
        <v>35</v>
      </c>
      <c r="C218" s="7" t="s">
        <v>20</v>
      </c>
      <c r="D218" s="8">
        <v>1974</v>
      </c>
      <c r="E218" s="9">
        <v>195</v>
      </c>
      <c r="F218" s="28">
        <f>_xlfn.XLOOKUP(data6[[#This Row],[Product]],products58[Product],products58[Cost per unit])</f>
        <v>10.62</v>
      </c>
      <c r="G218" s="28">
        <f>data6[[#This Row],[Units]]*data6[[#This Row],[Cost per unit]]</f>
        <v>2070.8999999999996</v>
      </c>
      <c r="H218" s="30">
        <f>data6[[#This Row],[Amount]]-data6[[#This Row],[Total Cost per Product]]</f>
        <v>-96.899999999999636</v>
      </c>
    </row>
    <row r="219" spans="1:8" x14ac:dyDescent="0.3">
      <c r="A219" s="7" t="s">
        <v>7</v>
      </c>
      <c r="B219" s="7" t="s">
        <v>34</v>
      </c>
      <c r="C219" s="7" t="s">
        <v>14</v>
      </c>
      <c r="D219" s="8">
        <v>1932</v>
      </c>
      <c r="E219" s="9">
        <v>369</v>
      </c>
      <c r="F219" s="28">
        <f>_xlfn.XLOOKUP(data6[[#This Row],[Product]],products58[Product],products58[Cost per unit])</f>
        <v>11.7</v>
      </c>
      <c r="G219" s="28">
        <f>data6[[#This Row],[Units]]*data6[[#This Row],[Cost per unit]]</f>
        <v>4317.3</v>
      </c>
      <c r="H219" s="30">
        <f>data6[[#This Row],[Amount]]-data6[[#This Row],[Total Cost per Product]]</f>
        <v>-2385.3000000000002</v>
      </c>
    </row>
    <row r="220" spans="1:8" x14ac:dyDescent="0.3">
      <c r="A220" s="7" t="s">
        <v>41</v>
      </c>
      <c r="B220" s="7" t="s">
        <v>36</v>
      </c>
      <c r="C220" s="7" t="s">
        <v>19</v>
      </c>
      <c r="D220" s="8">
        <v>1925</v>
      </c>
      <c r="E220" s="9">
        <v>192</v>
      </c>
      <c r="F220" s="28">
        <f>_xlfn.XLOOKUP(data6[[#This Row],[Product]],products58[Product],products58[Cost per unit])</f>
        <v>7.64</v>
      </c>
      <c r="G220" s="28">
        <f>data6[[#This Row],[Units]]*data6[[#This Row],[Cost per unit]]</f>
        <v>1466.8799999999999</v>
      </c>
      <c r="H220" s="30">
        <f>data6[[#This Row],[Amount]]-data6[[#This Row],[Total Cost per Product]]</f>
        <v>458.12000000000012</v>
      </c>
    </row>
    <row r="221" spans="1:8" x14ac:dyDescent="0.3">
      <c r="A221" s="7" t="s">
        <v>6</v>
      </c>
      <c r="B221" s="7" t="s">
        <v>37</v>
      </c>
      <c r="C221" s="7" t="s">
        <v>16</v>
      </c>
      <c r="D221" s="8">
        <v>1904</v>
      </c>
      <c r="E221" s="9">
        <v>405</v>
      </c>
      <c r="F221" s="28">
        <f>_xlfn.XLOOKUP(data6[[#This Row],[Product]],products58[Product],products58[Cost per unit])</f>
        <v>8.7899999999999991</v>
      </c>
      <c r="G221" s="28">
        <f>data6[[#This Row],[Units]]*data6[[#This Row],[Cost per unit]]</f>
        <v>3559.95</v>
      </c>
      <c r="H221" s="30">
        <f>data6[[#This Row],[Amount]]-data6[[#This Row],[Total Cost per Product]]</f>
        <v>-1655.9499999999998</v>
      </c>
    </row>
    <row r="222" spans="1:8" x14ac:dyDescent="0.3">
      <c r="A222" s="7" t="s">
        <v>8</v>
      </c>
      <c r="B222" s="7" t="s">
        <v>37</v>
      </c>
      <c r="C222" s="7" t="s">
        <v>22</v>
      </c>
      <c r="D222" s="8">
        <v>1890</v>
      </c>
      <c r="E222" s="9">
        <v>195</v>
      </c>
      <c r="F222" s="28">
        <f>_xlfn.XLOOKUP(data6[[#This Row],[Product]],products58[Product],products58[Cost per unit])</f>
        <v>9.77</v>
      </c>
      <c r="G222" s="28">
        <f>data6[[#This Row],[Units]]*data6[[#This Row],[Cost per unit]]</f>
        <v>1905.1499999999999</v>
      </c>
      <c r="H222" s="30">
        <f>data6[[#This Row],[Amount]]-data6[[#This Row],[Total Cost per Product]]</f>
        <v>-15.149999999999864</v>
      </c>
    </row>
    <row r="223" spans="1:8" x14ac:dyDescent="0.3">
      <c r="A223" s="7" t="s">
        <v>2</v>
      </c>
      <c r="B223" s="7" t="s">
        <v>39</v>
      </c>
      <c r="C223" s="7" t="s">
        <v>25</v>
      </c>
      <c r="D223" s="8">
        <v>1785</v>
      </c>
      <c r="E223" s="9">
        <v>462</v>
      </c>
      <c r="F223" s="28">
        <f>_xlfn.XLOOKUP(data6[[#This Row],[Product]],products58[Product],products58[Cost per unit])</f>
        <v>13.15</v>
      </c>
      <c r="G223" s="28">
        <f>data6[[#This Row],[Units]]*data6[[#This Row],[Cost per unit]]</f>
        <v>6075.3</v>
      </c>
      <c r="H223" s="30">
        <f>data6[[#This Row],[Amount]]-data6[[#This Row],[Total Cost per Product]]</f>
        <v>-4290.3</v>
      </c>
    </row>
    <row r="224" spans="1:8" x14ac:dyDescent="0.3">
      <c r="A224" s="7" t="s">
        <v>7</v>
      </c>
      <c r="B224" s="7" t="s">
        <v>38</v>
      </c>
      <c r="C224" s="7" t="s">
        <v>18</v>
      </c>
      <c r="D224" s="8">
        <v>1778</v>
      </c>
      <c r="E224" s="9">
        <v>270</v>
      </c>
      <c r="F224" s="28">
        <f>_xlfn.XLOOKUP(data6[[#This Row],[Product]],products58[Product],products58[Cost per unit])</f>
        <v>6.47</v>
      </c>
      <c r="G224" s="28">
        <f>data6[[#This Row],[Units]]*data6[[#This Row],[Cost per unit]]</f>
        <v>1746.8999999999999</v>
      </c>
      <c r="H224" s="30">
        <f>data6[[#This Row],[Amount]]-data6[[#This Row],[Total Cost per Product]]</f>
        <v>31.100000000000136</v>
      </c>
    </row>
    <row r="225" spans="1:8" x14ac:dyDescent="0.3">
      <c r="A225" s="7" t="s">
        <v>8</v>
      </c>
      <c r="B225" s="7" t="s">
        <v>37</v>
      </c>
      <c r="C225" s="7" t="s">
        <v>19</v>
      </c>
      <c r="D225" s="8">
        <v>1771</v>
      </c>
      <c r="E225" s="9">
        <v>204</v>
      </c>
      <c r="F225" s="28">
        <f>_xlfn.XLOOKUP(data6[[#This Row],[Product]],products58[Product],products58[Cost per unit])</f>
        <v>7.64</v>
      </c>
      <c r="G225" s="28">
        <f>data6[[#This Row],[Units]]*data6[[#This Row],[Cost per unit]]</f>
        <v>1558.56</v>
      </c>
      <c r="H225" s="30">
        <f>data6[[#This Row],[Amount]]-data6[[#This Row],[Total Cost per Product]]</f>
        <v>212.44000000000005</v>
      </c>
    </row>
    <row r="226" spans="1:8" x14ac:dyDescent="0.3">
      <c r="A226" s="7" t="s">
        <v>8</v>
      </c>
      <c r="B226" s="7" t="s">
        <v>38</v>
      </c>
      <c r="C226" s="7" t="s">
        <v>23</v>
      </c>
      <c r="D226" s="8">
        <v>1701</v>
      </c>
      <c r="E226" s="9">
        <v>234</v>
      </c>
      <c r="F226" s="28">
        <f>_xlfn.XLOOKUP(data6[[#This Row],[Product]],products58[Product],products58[Cost per unit])</f>
        <v>6.49</v>
      </c>
      <c r="G226" s="28">
        <f>data6[[#This Row],[Units]]*data6[[#This Row],[Cost per unit]]</f>
        <v>1518.66</v>
      </c>
      <c r="H226" s="30">
        <f>data6[[#This Row],[Amount]]-data6[[#This Row],[Total Cost per Product]]</f>
        <v>182.33999999999992</v>
      </c>
    </row>
    <row r="227" spans="1:8" x14ac:dyDescent="0.3">
      <c r="A227" s="7" t="s">
        <v>5</v>
      </c>
      <c r="B227" s="7" t="s">
        <v>34</v>
      </c>
      <c r="C227" s="7" t="s">
        <v>33</v>
      </c>
      <c r="D227" s="8">
        <v>1652</v>
      </c>
      <c r="E227" s="9">
        <v>93</v>
      </c>
      <c r="F227" s="28">
        <f>_xlfn.XLOOKUP(data6[[#This Row],[Product]],products58[Product],products58[Cost per unit])</f>
        <v>12.37</v>
      </c>
      <c r="G227" s="28">
        <f>data6[[#This Row],[Units]]*data6[[#This Row],[Cost per unit]]</f>
        <v>1150.4099999999999</v>
      </c>
      <c r="H227" s="30">
        <f>data6[[#This Row],[Amount]]-data6[[#This Row],[Total Cost per Product]]</f>
        <v>501.59000000000015</v>
      </c>
    </row>
    <row r="228" spans="1:8" x14ac:dyDescent="0.3">
      <c r="A228" s="7" t="s">
        <v>3</v>
      </c>
      <c r="B228" s="7" t="s">
        <v>39</v>
      </c>
      <c r="C228" s="7" t="s">
        <v>28</v>
      </c>
      <c r="D228" s="8">
        <v>1652</v>
      </c>
      <c r="E228" s="9">
        <v>102</v>
      </c>
      <c r="F228" s="28">
        <f>_xlfn.XLOOKUP(data6[[#This Row],[Product]],products58[Product],products58[Cost per unit])</f>
        <v>10.38</v>
      </c>
      <c r="G228" s="28">
        <f>data6[[#This Row],[Units]]*data6[[#This Row],[Cost per unit]]</f>
        <v>1058.76</v>
      </c>
      <c r="H228" s="30">
        <f>data6[[#This Row],[Amount]]-data6[[#This Row],[Total Cost per Product]]</f>
        <v>593.24</v>
      </c>
    </row>
    <row r="229" spans="1:8" x14ac:dyDescent="0.3">
      <c r="A229" s="7" t="s">
        <v>6</v>
      </c>
      <c r="B229" s="7" t="s">
        <v>39</v>
      </c>
      <c r="C229" s="7" t="s">
        <v>30</v>
      </c>
      <c r="D229" s="8">
        <v>1638</v>
      </c>
      <c r="E229" s="9">
        <v>63</v>
      </c>
      <c r="F229" s="28">
        <f>_xlfn.XLOOKUP(data6[[#This Row],[Product]],products58[Product],products58[Cost per unit])</f>
        <v>14.49</v>
      </c>
      <c r="G229" s="28">
        <f>data6[[#This Row],[Units]]*data6[[#This Row],[Cost per unit]]</f>
        <v>912.87</v>
      </c>
      <c r="H229" s="30">
        <f>data6[[#This Row],[Amount]]-data6[[#This Row],[Total Cost per Product]]</f>
        <v>725.13</v>
      </c>
    </row>
    <row r="230" spans="1:8" x14ac:dyDescent="0.3">
      <c r="A230" s="7" t="s">
        <v>40</v>
      </c>
      <c r="B230" s="7" t="s">
        <v>35</v>
      </c>
      <c r="C230" s="7" t="s">
        <v>24</v>
      </c>
      <c r="D230" s="8">
        <v>1638</v>
      </c>
      <c r="E230" s="9">
        <v>48</v>
      </c>
      <c r="F230" s="28">
        <f>_xlfn.XLOOKUP(data6[[#This Row],[Product]],products58[Product],products58[Cost per unit])</f>
        <v>4.97</v>
      </c>
      <c r="G230" s="28">
        <f>data6[[#This Row],[Units]]*data6[[#This Row],[Cost per unit]]</f>
        <v>238.56</v>
      </c>
      <c r="H230" s="30">
        <f>data6[[#This Row],[Amount]]-data6[[#This Row],[Total Cost per Product]]</f>
        <v>1399.44</v>
      </c>
    </row>
    <row r="231" spans="1:8" x14ac:dyDescent="0.3">
      <c r="A231" s="7" t="s">
        <v>40</v>
      </c>
      <c r="B231" s="7" t="s">
        <v>37</v>
      </c>
      <c r="C231" s="7" t="s">
        <v>30</v>
      </c>
      <c r="D231" s="8">
        <v>1624</v>
      </c>
      <c r="E231" s="9">
        <v>114</v>
      </c>
      <c r="F231" s="28">
        <f>_xlfn.XLOOKUP(data6[[#This Row],[Product]],products58[Product],products58[Cost per unit])</f>
        <v>14.49</v>
      </c>
      <c r="G231" s="28">
        <f>data6[[#This Row],[Units]]*data6[[#This Row],[Cost per unit]]</f>
        <v>1651.8600000000001</v>
      </c>
      <c r="H231" s="30">
        <f>data6[[#This Row],[Amount]]-data6[[#This Row],[Total Cost per Product]]</f>
        <v>-27.860000000000127</v>
      </c>
    </row>
    <row r="232" spans="1:8" x14ac:dyDescent="0.3">
      <c r="A232" s="7" t="s">
        <v>40</v>
      </c>
      <c r="B232" s="7" t="s">
        <v>35</v>
      </c>
      <c r="C232" s="7" t="s">
        <v>29</v>
      </c>
      <c r="D232" s="8">
        <v>1617</v>
      </c>
      <c r="E232" s="9">
        <v>126</v>
      </c>
      <c r="F232" s="28">
        <f>_xlfn.XLOOKUP(data6[[#This Row],[Product]],products58[Product],products58[Cost per unit])</f>
        <v>7.16</v>
      </c>
      <c r="G232" s="28">
        <f>data6[[#This Row],[Units]]*data6[[#This Row],[Cost per unit]]</f>
        <v>902.16</v>
      </c>
      <c r="H232" s="30">
        <f>data6[[#This Row],[Amount]]-data6[[#This Row],[Total Cost per Product]]</f>
        <v>714.84</v>
      </c>
    </row>
    <row r="233" spans="1:8" x14ac:dyDescent="0.3">
      <c r="A233" s="7" t="s">
        <v>2</v>
      </c>
      <c r="B233" s="7" t="s">
        <v>35</v>
      </c>
      <c r="C233" s="7" t="s">
        <v>17</v>
      </c>
      <c r="D233" s="8">
        <v>1589</v>
      </c>
      <c r="E233" s="9">
        <v>303</v>
      </c>
      <c r="F233" s="28">
        <f>_xlfn.XLOOKUP(data6[[#This Row],[Product]],products58[Product],products58[Cost per unit])</f>
        <v>3.11</v>
      </c>
      <c r="G233" s="28">
        <f>data6[[#This Row],[Units]]*data6[[#This Row],[Cost per unit]]</f>
        <v>942.32999999999993</v>
      </c>
      <c r="H233" s="30">
        <f>data6[[#This Row],[Amount]]-data6[[#This Row],[Total Cost per Product]]</f>
        <v>646.67000000000007</v>
      </c>
    </row>
    <row r="234" spans="1:8" x14ac:dyDescent="0.3">
      <c r="A234" s="7" t="s">
        <v>7</v>
      </c>
      <c r="B234" s="7" t="s">
        <v>34</v>
      </c>
      <c r="C234" s="7" t="s">
        <v>25</v>
      </c>
      <c r="D234" s="8">
        <v>1568</v>
      </c>
      <c r="E234" s="9">
        <v>96</v>
      </c>
      <c r="F234" s="28">
        <f>_xlfn.XLOOKUP(data6[[#This Row],[Product]],products58[Product],products58[Cost per unit])</f>
        <v>13.15</v>
      </c>
      <c r="G234" s="28">
        <f>data6[[#This Row],[Units]]*data6[[#This Row],[Cost per unit]]</f>
        <v>1262.4000000000001</v>
      </c>
      <c r="H234" s="30">
        <f>data6[[#This Row],[Amount]]-data6[[#This Row],[Total Cost per Product]]</f>
        <v>305.59999999999991</v>
      </c>
    </row>
    <row r="235" spans="1:8" x14ac:dyDescent="0.3">
      <c r="A235" s="7" t="s">
        <v>2</v>
      </c>
      <c r="B235" s="7" t="s">
        <v>39</v>
      </c>
      <c r="C235" s="7" t="s">
        <v>22</v>
      </c>
      <c r="D235" s="8">
        <v>1568</v>
      </c>
      <c r="E235" s="9">
        <v>141</v>
      </c>
      <c r="F235" s="28">
        <f>_xlfn.XLOOKUP(data6[[#This Row],[Product]],products58[Product],products58[Cost per unit])</f>
        <v>9.77</v>
      </c>
      <c r="G235" s="28">
        <f>data6[[#This Row],[Units]]*data6[[#This Row],[Cost per unit]]</f>
        <v>1377.57</v>
      </c>
      <c r="H235" s="30">
        <f>data6[[#This Row],[Amount]]-data6[[#This Row],[Total Cost per Product]]</f>
        <v>190.43000000000006</v>
      </c>
    </row>
    <row r="236" spans="1:8" x14ac:dyDescent="0.3">
      <c r="A236" s="7" t="s">
        <v>8</v>
      </c>
      <c r="B236" s="7" t="s">
        <v>39</v>
      </c>
      <c r="C236" s="7" t="s">
        <v>26</v>
      </c>
      <c r="D236" s="8">
        <v>1561</v>
      </c>
      <c r="E236" s="9">
        <v>27</v>
      </c>
      <c r="F236" s="28">
        <f>_xlfn.XLOOKUP(data6[[#This Row],[Product]],products58[Product],products58[Cost per unit])</f>
        <v>5.6</v>
      </c>
      <c r="G236" s="28">
        <f>data6[[#This Row],[Units]]*data6[[#This Row],[Cost per unit]]</f>
        <v>151.19999999999999</v>
      </c>
      <c r="H236" s="30">
        <f>data6[[#This Row],[Amount]]-data6[[#This Row],[Total Cost per Product]]</f>
        <v>1409.8</v>
      </c>
    </row>
    <row r="237" spans="1:8" x14ac:dyDescent="0.3">
      <c r="A237" s="7" t="s">
        <v>41</v>
      </c>
      <c r="B237" s="7" t="s">
        <v>37</v>
      </c>
      <c r="C237" s="7" t="s">
        <v>30</v>
      </c>
      <c r="D237" s="8">
        <v>1526</v>
      </c>
      <c r="E237" s="9">
        <v>240</v>
      </c>
      <c r="F237" s="28">
        <f>_xlfn.XLOOKUP(data6[[#This Row],[Product]],products58[Product],products58[Cost per unit])</f>
        <v>14.49</v>
      </c>
      <c r="G237" s="28">
        <f>data6[[#This Row],[Units]]*data6[[#This Row],[Cost per unit]]</f>
        <v>3477.6</v>
      </c>
      <c r="H237" s="30">
        <f>data6[[#This Row],[Amount]]-data6[[#This Row],[Total Cost per Product]]</f>
        <v>-1951.6</v>
      </c>
    </row>
    <row r="238" spans="1:8" x14ac:dyDescent="0.3">
      <c r="A238" s="7" t="s">
        <v>5</v>
      </c>
      <c r="B238" s="7" t="s">
        <v>36</v>
      </c>
      <c r="C238" s="7" t="s">
        <v>30</v>
      </c>
      <c r="D238" s="8">
        <v>1526</v>
      </c>
      <c r="E238" s="9">
        <v>105</v>
      </c>
      <c r="F238" s="28">
        <f>_xlfn.XLOOKUP(data6[[#This Row],[Product]],products58[Product],products58[Cost per unit])</f>
        <v>14.49</v>
      </c>
      <c r="G238" s="28">
        <f>data6[[#This Row],[Units]]*data6[[#This Row],[Cost per unit]]</f>
        <v>1521.45</v>
      </c>
      <c r="H238" s="30">
        <f>data6[[#This Row],[Amount]]-data6[[#This Row],[Total Cost per Product]]</f>
        <v>4.5499999999999545</v>
      </c>
    </row>
    <row r="239" spans="1:8" x14ac:dyDescent="0.3">
      <c r="A239" s="7" t="s">
        <v>6</v>
      </c>
      <c r="B239" s="7" t="s">
        <v>37</v>
      </c>
      <c r="C239" s="7" t="s">
        <v>18</v>
      </c>
      <c r="D239" s="8">
        <v>1505</v>
      </c>
      <c r="E239" s="9">
        <v>102</v>
      </c>
      <c r="F239" s="28">
        <f>_xlfn.XLOOKUP(data6[[#This Row],[Product]],products58[Product],products58[Cost per unit])</f>
        <v>6.47</v>
      </c>
      <c r="G239" s="28">
        <f>data6[[#This Row],[Units]]*data6[[#This Row],[Cost per unit]]</f>
        <v>659.93999999999994</v>
      </c>
      <c r="H239" s="30">
        <f>data6[[#This Row],[Amount]]-data6[[#This Row],[Total Cost per Product]]</f>
        <v>845.06000000000006</v>
      </c>
    </row>
    <row r="240" spans="1:8" x14ac:dyDescent="0.3">
      <c r="A240" s="7" t="s">
        <v>41</v>
      </c>
      <c r="B240" s="7" t="s">
        <v>34</v>
      </c>
      <c r="C240" s="7" t="s">
        <v>17</v>
      </c>
      <c r="D240" s="8">
        <v>1463</v>
      </c>
      <c r="E240" s="9">
        <v>39</v>
      </c>
      <c r="F240" s="28">
        <f>_xlfn.XLOOKUP(data6[[#This Row],[Product]],products58[Product],products58[Cost per unit])</f>
        <v>3.11</v>
      </c>
      <c r="G240" s="28">
        <f>data6[[#This Row],[Units]]*data6[[#This Row],[Cost per unit]]</f>
        <v>121.28999999999999</v>
      </c>
      <c r="H240" s="30">
        <f>data6[[#This Row],[Amount]]-data6[[#This Row],[Total Cost per Product]]</f>
        <v>1341.71</v>
      </c>
    </row>
    <row r="241" spans="1:8" x14ac:dyDescent="0.3">
      <c r="A241" s="7" t="s">
        <v>6</v>
      </c>
      <c r="B241" s="7" t="s">
        <v>34</v>
      </c>
      <c r="C241" s="7" t="s">
        <v>15</v>
      </c>
      <c r="D241" s="8">
        <v>1442</v>
      </c>
      <c r="E241" s="9">
        <v>15</v>
      </c>
      <c r="F241" s="28">
        <f>_xlfn.XLOOKUP(data6[[#This Row],[Product]],products58[Product],products58[Cost per unit])</f>
        <v>11.73</v>
      </c>
      <c r="G241" s="28">
        <f>data6[[#This Row],[Units]]*data6[[#This Row],[Cost per unit]]</f>
        <v>175.95000000000002</v>
      </c>
      <c r="H241" s="30">
        <f>data6[[#This Row],[Amount]]-data6[[#This Row],[Total Cost per Product]]</f>
        <v>1266.05</v>
      </c>
    </row>
    <row r="242" spans="1:8" x14ac:dyDescent="0.3">
      <c r="A242" s="7" t="s">
        <v>10</v>
      </c>
      <c r="B242" s="7" t="s">
        <v>34</v>
      </c>
      <c r="C242" s="7" t="s">
        <v>25</v>
      </c>
      <c r="D242" s="8">
        <v>1428</v>
      </c>
      <c r="E242" s="9">
        <v>93</v>
      </c>
      <c r="F242" s="28">
        <f>_xlfn.XLOOKUP(data6[[#This Row],[Product]],products58[Product],products58[Cost per unit])</f>
        <v>13.15</v>
      </c>
      <c r="G242" s="28">
        <f>data6[[#This Row],[Units]]*data6[[#This Row],[Cost per unit]]</f>
        <v>1222.95</v>
      </c>
      <c r="H242" s="30">
        <f>data6[[#This Row],[Amount]]-data6[[#This Row],[Total Cost per Product]]</f>
        <v>205.04999999999995</v>
      </c>
    </row>
    <row r="243" spans="1:8" x14ac:dyDescent="0.3">
      <c r="A243" s="7" t="s">
        <v>10</v>
      </c>
      <c r="B243" s="7" t="s">
        <v>36</v>
      </c>
      <c r="C243" s="7" t="s">
        <v>27</v>
      </c>
      <c r="D243" s="8">
        <v>1407</v>
      </c>
      <c r="E243" s="9">
        <v>72</v>
      </c>
      <c r="F243" s="28">
        <f>_xlfn.XLOOKUP(data6[[#This Row],[Product]],products58[Product],products58[Cost per unit])</f>
        <v>16.73</v>
      </c>
      <c r="G243" s="28">
        <f>data6[[#This Row],[Units]]*data6[[#This Row],[Cost per unit]]</f>
        <v>1204.56</v>
      </c>
      <c r="H243" s="30">
        <f>data6[[#This Row],[Amount]]-data6[[#This Row],[Total Cost per Product]]</f>
        <v>202.44000000000005</v>
      </c>
    </row>
    <row r="244" spans="1:8" x14ac:dyDescent="0.3">
      <c r="A244" s="7" t="s">
        <v>6</v>
      </c>
      <c r="B244" s="7" t="s">
        <v>36</v>
      </c>
      <c r="C244" s="7" t="s">
        <v>29</v>
      </c>
      <c r="D244" s="8">
        <v>1400</v>
      </c>
      <c r="E244" s="9">
        <v>135</v>
      </c>
      <c r="F244" s="28">
        <f>_xlfn.XLOOKUP(data6[[#This Row],[Product]],products58[Product],products58[Cost per unit])</f>
        <v>7.16</v>
      </c>
      <c r="G244" s="28">
        <f>data6[[#This Row],[Units]]*data6[[#This Row],[Cost per unit]]</f>
        <v>966.6</v>
      </c>
      <c r="H244" s="30">
        <f>data6[[#This Row],[Amount]]-data6[[#This Row],[Total Cost per Product]]</f>
        <v>433.4</v>
      </c>
    </row>
    <row r="245" spans="1:8" x14ac:dyDescent="0.3">
      <c r="A245" s="7" t="s">
        <v>6</v>
      </c>
      <c r="B245" s="7" t="s">
        <v>35</v>
      </c>
      <c r="C245" s="7" t="s">
        <v>4</v>
      </c>
      <c r="D245" s="8">
        <v>1302</v>
      </c>
      <c r="E245" s="9">
        <v>402</v>
      </c>
      <c r="F245" s="28">
        <f>_xlfn.XLOOKUP(data6[[#This Row],[Product]],products58[Product],products58[Cost per unit])</f>
        <v>11.88</v>
      </c>
      <c r="G245" s="28">
        <f>data6[[#This Row],[Units]]*data6[[#This Row],[Cost per unit]]</f>
        <v>4775.76</v>
      </c>
      <c r="H245" s="30">
        <f>data6[[#This Row],[Amount]]-data6[[#This Row],[Total Cost per Product]]</f>
        <v>-3473.76</v>
      </c>
    </row>
    <row r="246" spans="1:8" x14ac:dyDescent="0.3">
      <c r="A246" s="7" t="s">
        <v>7</v>
      </c>
      <c r="B246" s="7" t="s">
        <v>38</v>
      </c>
      <c r="C246" s="7" t="s">
        <v>14</v>
      </c>
      <c r="D246" s="8">
        <v>1281</v>
      </c>
      <c r="E246" s="9">
        <v>75</v>
      </c>
      <c r="F246" s="28">
        <f>_xlfn.XLOOKUP(data6[[#This Row],[Product]],products58[Product],products58[Cost per unit])</f>
        <v>11.7</v>
      </c>
      <c r="G246" s="28">
        <f>data6[[#This Row],[Units]]*data6[[#This Row],[Cost per unit]]</f>
        <v>877.5</v>
      </c>
      <c r="H246" s="30">
        <f>data6[[#This Row],[Amount]]-data6[[#This Row],[Total Cost per Product]]</f>
        <v>403.5</v>
      </c>
    </row>
    <row r="247" spans="1:8" x14ac:dyDescent="0.3">
      <c r="A247" s="7" t="s">
        <v>3</v>
      </c>
      <c r="B247" s="7" t="s">
        <v>36</v>
      </c>
      <c r="C247" s="7" t="s">
        <v>19</v>
      </c>
      <c r="D247" s="8">
        <v>1281</v>
      </c>
      <c r="E247" s="9">
        <v>18</v>
      </c>
      <c r="F247" s="28">
        <f>_xlfn.XLOOKUP(data6[[#This Row],[Product]],products58[Product],products58[Cost per unit])</f>
        <v>7.64</v>
      </c>
      <c r="G247" s="28">
        <f>data6[[#This Row],[Units]]*data6[[#This Row],[Cost per unit]]</f>
        <v>137.51999999999998</v>
      </c>
      <c r="H247" s="30">
        <f>data6[[#This Row],[Amount]]-data6[[#This Row],[Total Cost per Product]]</f>
        <v>1143.48</v>
      </c>
    </row>
    <row r="248" spans="1:8" x14ac:dyDescent="0.3">
      <c r="A248" s="7" t="s">
        <v>41</v>
      </c>
      <c r="B248" s="7" t="s">
        <v>34</v>
      </c>
      <c r="C248" s="7" t="s">
        <v>16</v>
      </c>
      <c r="D248" s="8">
        <v>1274</v>
      </c>
      <c r="E248" s="9">
        <v>225</v>
      </c>
      <c r="F248" s="28">
        <f>_xlfn.XLOOKUP(data6[[#This Row],[Product]],products58[Product],products58[Cost per unit])</f>
        <v>8.7899999999999991</v>
      </c>
      <c r="G248" s="28">
        <f>data6[[#This Row],[Units]]*data6[[#This Row],[Cost per unit]]</f>
        <v>1977.7499999999998</v>
      </c>
      <c r="H248" s="30">
        <f>data6[[#This Row],[Amount]]-data6[[#This Row],[Total Cost per Product]]</f>
        <v>-703.74999999999977</v>
      </c>
    </row>
    <row r="249" spans="1:8" x14ac:dyDescent="0.3">
      <c r="A249" s="7" t="s">
        <v>6</v>
      </c>
      <c r="B249" s="7" t="s">
        <v>38</v>
      </c>
      <c r="C249" s="7" t="s">
        <v>27</v>
      </c>
      <c r="D249" s="8">
        <v>1134</v>
      </c>
      <c r="E249" s="9">
        <v>282</v>
      </c>
      <c r="F249" s="28">
        <f>_xlfn.XLOOKUP(data6[[#This Row],[Product]],products58[Product],products58[Cost per unit])</f>
        <v>16.73</v>
      </c>
      <c r="G249" s="28">
        <f>data6[[#This Row],[Units]]*data6[[#This Row],[Cost per unit]]</f>
        <v>4717.8599999999997</v>
      </c>
      <c r="H249" s="30">
        <f>data6[[#This Row],[Amount]]-data6[[#This Row],[Total Cost per Product]]</f>
        <v>-3583.8599999999997</v>
      </c>
    </row>
    <row r="250" spans="1:8" x14ac:dyDescent="0.3">
      <c r="A250" s="7" t="s">
        <v>9</v>
      </c>
      <c r="B250" s="7" t="s">
        <v>37</v>
      </c>
      <c r="C250" s="7" t="s">
        <v>29</v>
      </c>
      <c r="D250" s="8">
        <v>1085</v>
      </c>
      <c r="E250" s="9">
        <v>273</v>
      </c>
      <c r="F250" s="28">
        <f>_xlfn.XLOOKUP(data6[[#This Row],[Product]],products58[Product],products58[Cost per unit])</f>
        <v>7.16</v>
      </c>
      <c r="G250" s="28">
        <f>data6[[#This Row],[Units]]*data6[[#This Row],[Cost per unit]]</f>
        <v>1954.68</v>
      </c>
      <c r="H250" s="30">
        <f>data6[[#This Row],[Amount]]-data6[[#This Row],[Total Cost per Product]]</f>
        <v>-869.68000000000006</v>
      </c>
    </row>
    <row r="251" spans="1:8" x14ac:dyDescent="0.3">
      <c r="A251" s="7" t="s">
        <v>6</v>
      </c>
      <c r="B251" s="7" t="s">
        <v>35</v>
      </c>
      <c r="C251" s="7" t="s">
        <v>20</v>
      </c>
      <c r="D251" s="8">
        <v>1071</v>
      </c>
      <c r="E251" s="9">
        <v>270</v>
      </c>
      <c r="F251" s="28">
        <f>_xlfn.XLOOKUP(data6[[#This Row],[Product]],products58[Product],products58[Cost per unit])</f>
        <v>10.62</v>
      </c>
      <c r="G251" s="28">
        <f>data6[[#This Row],[Units]]*data6[[#This Row],[Cost per unit]]</f>
        <v>2867.3999999999996</v>
      </c>
      <c r="H251" s="30">
        <f>data6[[#This Row],[Amount]]-data6[[#This Row],[Total Cost per Product]]</f>
        <v>-1796.3999999999996</v>
      </c>
    </row>
    <row r="252" spans="1:8" x14ac:dyDescent="0.3">
      <c r="A252" s="7" t="s">
        <v>2</v>
      </c>
      <c r="B252" s="7" t="s">
        <v>37</v>
      </c>
      <c r="C252" s="7" t="s">
        <v>14</v>
      </c>
      <c r="D252" s="8">
        <v>1057</v>
      </c>
      <c r="E252" s="9">
        <v>54</v>
      </c>
      <c r="F252" s="28">
        <f>_xlfn.XLOOKUP(data6[[#This Row],[Product]],products58[Product],products58[Cost per unit])</f>
        <v>11.7</v>
      </c>
      <c r="G252" s="28">
        <f>data6[[#This Row],[Units]]*data6[[#This Row],[Cost per unit]]</f>
        <v>631.79999999999995</v>
      </c>
      <c r="H252" s="30">
        <f>data6[[#This Row],[Amount]]-data6[[#This Row],[Total Cost per Product]]</f>
        <v>425.20000000000005</v>
      </c>
    </row>
    <row r="253" spans="1:8" x14ac:dyDescent="0.3">
      <c r="A253" s="7" t="s">
        <v>3</v>
      </c>
      <c r="B253" s="7" t="s">
        <v>36</v>
      </c>
      <c r="C253" s="7" t="s">
        <v>28</v>
      </c>
      <c r="D253" s="8">
        <v>973</v>
      </c>
      <c r="E253" s="9">
        <v>162</v>
      </c>
      <c r="F253" s="28">
        <f>_xlfn.XLOOKUP(data6[[#This Row],[Product]],products58[Product],products58[Cost per unit])</f>
        <v>10.38</v>
      </c>
      <c r="G253" s="28">
        <f>data6[[#This Row],[Units]]*data6[[#This Row],[Cost per unit]]</f>
        <v>1681.5600000000002</v>
      </c>
      <c r="H253" s="30">
        <f>data6[[#This Row],[Amount]]-data6[[#This Row],[Total Cost per Product]]</f>
        <v>-708.56000000000017</v>
      </c>
    </row>
    <row r="254" spans="1:8" x14ac:dyDescent="0.3">
      <c r="A254" s="7" t="s">
        <v>7</v>
      </c>
      <c r="B254" s="7" t="s">
        <v>39</v>
      </c>
      <c r="C254" s="7" t="s">
        <v>27</v>
      </c>
      <c r="D254" s="8">
        <v>966</v>
      </c>
      <c r="E254" s="9">
        <v>198</v>
      </c>
      <c r="F254" s="28">
        <f>_xlfn.XLOOKUP(data6[[#This Row],[Product]],products58[Product],products58[Cost per unit])</f>
        <v>16.73</v>
      </c>
      <c r="G254" s="28">
        <f>data6[[#This Row],[Units]]*data6[[#This Row],[Cost per unit]]</f>
        <v>3312.54</v>
      </c>
      <c r="H254" s="30">
        <f>data6[[#This Row],[Amount]]-data6[[#This Row],[Total Cost per Product]]</f>
        <v>-2346.54</v>
      </c>
    </row>
    <row r="255" spans="1:8" x14ac:dyDescent="0.3">
      <c r="A255" s="7" t="s">
        <v>9</v>
      </c>
      <c r="B255" s="7" t="s">
        <v>35</v>
      </c>
      <c r="C255" s="7" t="s">
        <v>4</v>
      </c>
      <c r="D255" s="8">
        <v>959</v>
      </c>
      <c r="E255" s="9">
        <v>147</v>
      </c>
      <c r="F255" s="28">
        <f>_xlfn.XLOOKUP(data6[[#This Row],[Product]],products58[Product],products58[Cost per unit])</f>
        <v>11.88</v>
      </c>
      <c r="G255" s="28">
        <f>data6[[#This Row],[Units]]*data6[[#This Row],[Cost per unit]]</f>
        <v>1746.3600000000001</v>
      </c>
      <c r="H255" s="30">
        <f>data6[[#This Row],[Amount]]-data6[[#This Row],[Total Cost per Product]]</f>
        <v>-787.36000000000013</v>
      </c>
    </row>
    <row r="256" spans="1:8" x14ac:dyDescent="0.3">
      <c r="A256" s="7" t="s">
        <v>6</v>
      </c>
      <c r="B256" s="7" t="s">
        <v>38</v>
      </c>
      <c r="C256" s="7" t="s">
        <v>33</v>
      </c>
      <c r="D256" s="8">
        <v>959</v>
      </c>
      <c r="E256" s="9">
        <v>135</v>
      </c>
      <c r="F256" s="28">
        <f>_xlfn.XLOOKUP(data6[[#This Row],[Product]],products58[Product],products58[Cost per unit])</f>
        <v>12.37</v>
      </c>
      <c r="G256" s="28">
        <f>data6[[#This Row],[Units]]*data6[[#This Row],[Cost per unit]]</f>
        <v>1669.9499999999998</v>
      </c>
      <c r="H256" s="30">
        <f>data6[[#This Row],[Amount]]-data6[[#This Row],[Total Cost per Product]]</f>
        <v>-710.94999999999982</v>
      </c>
    </row>
    <row r="257" spans="1:8" x14ac:dyDescent="0.3">
      <c r="A257" s="7" t="s">
        <v>10</v>
      </c>
      <c r="B257" s="7" t="s">
        <v>36</v>
      </c>
      <c r="C257" s="7" t="s">
        <v>13</v>
      </c>
      <c r="D257" s="8">
        <v>945</v>
      </c>
      <c r="E257" s="9">
        <v>75</v>
      </c>
      <c r="F257" s="28">
        <f>_xlfn.XLOOKUP(data6[[#This Row],[Product]],products58[Product],products58[Cost per unit])</f>
        <v>9.33</v>
      </c>
      <c r="G257" s="28">
        <f>data6[[#This Row],[Units]]*data6[[#This Row],[Cost per unit]]</f>
        <v>699.75</v>
      </c>
      <c r="H257" s="30">
        <f>data6[[#This Row],[Amount]]-data6[[#This Row],[Total Cost per Product]]</f>
        <v>245.25</v>
      </c>
    </row>
    <row r="258" spans="1:8" x14ac:dyDescent="0.3">
      <c r="A258" s="7" t="s">
        <v>6</v>
      </c>
      <c r="B258" s="7" t="s">
        <v>38</v>
      </c>
      <c r="C258" s="7" t="s">
        <v>16</v>
      </c>
      <c r="D258" s="8">
        <v>938</v>
      </c>
      <c r="E258" s="9">
        <v>6</v>
      </c>
      <c r="F258" s="28">
        <f>_xlfn.XLOOKUP(data6[[#This Row],[Product]],products58[Product],products58[Cost per unit])</f>
        <v>8.7899999999999991</v>
      </c>
      <c r="G258" s="28">
        <f>data6[[#This Row],[Units]]*data6[[#This Row],[Cost per unit]]</f>
        <v>52.739999999999995</v>
      </c>
      <c r="H258" s="30">
        <f>data6[[#This Row],[Amount]]-data6[[#This Row],[Total Cost per Product]]</f>
        <v>885.26</v>
      </c>
    </row>
    <row r="259" spans="1:8" x14ac:dyDescent="0.3">
      <c r="A259" s="7" t="s">
        <v>9</v>
      </c>
      <c r="B259" s="7" t="s">
        <v>34</v>
      </c>
      <c r="C259" s="7" t="s">
        <v>16</v>
      </c>
      <c r="D259" s="8">
        <v>938</v>
      </c>
      <c r="E259" s="9">
        <v>189</v>
      </c>
      <c r="F259" s="28">
        <f>_xlfn.XLOOKUP(data6[[#This Row],[Product]],products58[Product],products58[Cost per unit])</f>
        <v>8.7899999999999991</v>
      </c>
      <c r="G259" s="28">
        <f>data6[[#This Row],[Units]]*data6[[#This Row],[Cost per unit]]</f>
        <v>1661.31</v>
      </c>
      <c r="H259" s="30">
        <f>data6[[#This Row],[Amount]]-data6[[#This Row],[Total Cost per Product]]</f>
        <v>-723.31</v>
      </c>
    </row>
    <row r="260" spans="1:8" x14ac:dyDescent="0.3">
      <c r="A260" s="7" t="s">
        <v>3</v>
      </c>
      <c r="B260" s="7" t="s">
        <v>37</v>
      </c>
      <c r="C260" s="7" t="s">
        <v>4</v>
      </c>
      <c r="D260" s="8">
        <v>938</v>
      </c>
      <c r="E260" s="9">
        <v>366</v>
      </c>
      <c r="F260" s="28">
        <f>_xlfn.XLOOKUP(data6[[#This Row],[Product]],products58[Product],products58[Cost per unit])</f>
        <v>11.88</v>
      </c>
      <c r="G260" s="28">
        <f>data6[[#This Row],[Units]]*data6[[#This Row],[Cost per unit]]</f>
        <v>4348.08</v>
      </c>
      <c r="H260" s="30">
        <f>data6[[#This Row],[Amount]]-data6[[#This Row],[Total Cost per Product]]</f>
        <v>-3410.08</v>
      </c>
    </row>
    <row r="261" spans="1:8" x14ac:dyDescent="0.3">
      <c r="A261" s="7" t="s">
        <v>5</v>
      </c>
      <c r="B261" s="7" t="s">
        <v>34</v>
      </c>
      <c r="C261" s="7" t="s">
        <v>19</v>
      </c>
      <c r="D261" s="8">
        <v>861</v>
      </c>
      <c r="E261" s="9">
        <v>195</v>
      </c>
      <c r="F261" s="28">
        <f>_xlfn.XLOOKUP(data6[[#This Row],[Product]],products58[Product],products58[Cost per unit])</f>
        <v>7.64</v>
      </c>
      <c r="G261" s="28">
        <f>data6[[#This Row],[Units]]*data6[[#This Row],[Cost per unit]]</f>
        <v>1489.8</v>
      </c>
      <c r="H261" s="30">
        <f>data6[[#This Row],[Amount]]-data6[[#This Row],[Total Cost per Product]]</f>
        <v>-628.79999999999995</v>
      </c>
    </row>
    <row r="262" spans="1:8" x14ac:dyDescent="0.3">
      <c r="A262" s="7" t="s">
        <v>41</v>
      </c>
      <c r="B262" s="7" t="s">
        <v>36</v>
      </c>
      <c r="C262" s="7" t="s">
        <v>28</v>
      </c>
      <c r="D262" s="8">
        <v>854</v>
      </c>
      <c r="E262" s="9">
        <v>309</v>
      </c>
      <c r="F262" s="28">
        <f>_xlfn.XLOOKUP(data6[[#This Row],[Product]],products58[Product],products58[Cost per unit])</f>
        <v>10.38</v>
      </c>
      <c r="G262" s="28">
        <f>data6[[#This Row],[Units]]*data6[[#This Row],[Cost per unit]]</f>
        <v>3207.42</v>
      </c>
      <c r="H262" s="30">
        <f>data6[[#This Row],[Amount]]-data6[[#This Row],[Total Cost per Product]]</f>
        <v>-2353.42</v>
      </c>
    </row>
    <row r="263" spans="1:8" x14ac:dyDescent="0.3">
      <c r="A263" s="7" t="s">
        <v>41</v>
      </c>
      <c r="B263" s="7" t="s">
        <v>35</v>
      </c>
      <c r="C263" s="7" t="s">
        <v>27</v>
      </c>
      <c r="D263" s="8">
        <v>847</v>
      </c>
      <c r="E263" s="9">
        <v>129</v>
      </c>
      <c r="F263" s="28">
        <f>_xlfn.XLOOKUP(data6[[#This Row],[Product]],products58[Product],products58[Cost per unit])</f>
        <v>16.73</v>
      </c>
      <c r="G263" s="28">
        <f>data6[[#This Row],[Units]]*data6[[#This Row],[Cost per unit]]</f>
        <v>2158.17</v>
      </c>
      <c r="H263" s="30">
        <f>data6[[#This Row],[Amount]]-data6[[#This Row],[Total Cost per Product]]</f>
        <v>-1311.17</v>
      </c>
    </row>
    <row r="264" spans="1:8" x14ac:dyDescent="0.3">
      <c r="A264" s="7" t="s">
        <v>8</v>
      </c>
      <c r="B264" s="7" t="s">
        <v>38</v>
      </c>
      <c r="C264" s="7" t="s">
        <v>13</v>
      </c>
      <c r="D264" s="8">
        <v>819</v>
      </c>
      <c r="E264" s="9">
        <v>510</v>
      </c>
      <c r="F264" s="28">
        <f>_xlfn.XLOOKUP(data6[[#This Row],[Product]],products58[Product],products58[Cost per unit])</f>
        <v>9.33</v>
      </c>
      <c r="G264" s="28">
        <f>data6[[#This Row],[Units]]*data6[[#This Row],[Cost per unit]]</f>
        <v>4758.3</v>
      </c>
      <c r="H264" s="30">
        <f>data6[[#This Row],[Amount]]-data6[[#This Row],[Total Cost per Product]]</f>
        <v>-3939.3</v>
      </c>
    </row>
    <row r="265" spans="1:8" x14ac:dyDescent="0.3">
      <c r="A265" s="7" t="s">
        <v>3</v>
      </c>
      <c r="B265" s="7" t="s">
        <v>35</v>
      </c>
      <c r="C265" s="7" t="s">
        <v>33</v>
      </c>
      <c r="D265" s="8">
        <v>819</v>
      </c>
      <c r="E265" s="9">
        <v>306</v>
      </c>
      <c r="F265" s="28">
        <f>_xlfn.XLOOKUP(data6[[#This Row],[Product]],products58[Product],products58[Cost per unit])</f>
        <v>12.37</v>
      </c>
      <c r="G265" s="28">
        <f>data6[[#This Row],[Units]]*data6[[#This Row],[Cost per unit]]</f>
        <v>3785.22</v>
      </c>
      <c r="H265" s="30">
        <f>data6[[#This Row],[Amount]]-data6[[#This Row],[Total Cost per Product]]</f>
        <v>-2966.22</v>
      </c>
    </row>
    <row r="266" spans="1:8" x14ac:dyDescent="0.3">
      <c r="A266" s="7" t="s">
        <v>2</v>
      </c>
      <c r="B266" s="7" t="s">
        <v>36</v>
      </c>
      <c r="C266" s="7" t="s">
        <v>27</v>
      </c>
      <c r="D266" s="8">
        <v>798</v>
      </c>
      <c r="E266" s="9">
        <v>519</v>
      </c>
      <c r="F266" s="28">
        <f>_xlfn.XLOOKUP(data6[[#This Row],[Product]],products58[Product],products58[Cost per unit])</f>
        <v>16.73</v>
      </c>
      <c r="G266" s="28">
        <f>data6[[#This Row],[Units]]*data6[[#This Row],[Cost per unit]]</f>
        <v>8682.8700000000008</v>
      </c>
      <c r="H266" s="30">
        <f>data6[[#This Row],[Amount]]-data6[[#This Row],[Total Cost per Product]]</f>
        <v>-7884.8700000000008</v>
      </c>
    </row>
    <row r="267" spans="1:8" x14ac:dyDescent="0.3">
      <c r="A267" s="7" t="s">
        <v>41</v>
      </c>
      <c r="B267" s="7" t="s">
        <v>37</v>
      </c>
      <c r="C267" s="7" t="s">
        <v>15</v>
      </c>
      <c r="D267" s="8">
        <v>714</v>
      </c>
      <c r="E267" s="9">
        <v>231</v>
      </c>
      <c r="F267" s="28">
        <f>_xlfn.XLOOKUP(data6[[#This Row],[Product]],products58[Product],products58[Cost per unit])</f>
        <v>11.73</v>
      </c>
      <c r="G267" s="28">
        <f>data6[[#This Row],[Units]]*data6[[#This Row],[Cost per unit]]</f>
        <v>2709.63</v>
      </c>
      <c r="H267" s="30">
        <f>data6[[#This Row],[Amount]]-data6[[#This Row],[Total Cost per Product]]</f>
        <v>-1995.63</v>
      </c>
    </row>
    <row r="268" spans="1:8" x14ac:dyDescent="0.3">
      <c r="A268" s="7" t="s">
        <v>9</v>
      </c>
      <c r="B268" s="7" t="s">
        <v>34</v>
      </c>
      <c r="C268" s="7" t="s">
        <v>17</v>
      </c>
      <c r="D268" s="8">
        <v>707</v>
      </c>
      <c r="E268" s="9">
        <v>174</v>
      </c>
      <c r="F268" s="28">
        <f>_xlfn.XLOOKUP(data6[[#This Row],[Product]],products58[Product],products58[Cost per unit])</f>
        <v>3.11</v>
      </c>
      <c r="G268" s="28">
        <f>data6[[#This Row],[Units]]*data6[[#This Row],[Cost per unit]]</f>
        <v>541.14</v>
      </c>
      <c r="H268" s="30">
        <f>data6[[#This Row],[Amount]]-data6[[#This Row],[Total Cost per Product]]</f>
        <v>165.86</v>
      </c>
    </row>
    <row r="269" spans="1:8" x14ac:dyDescent="0.3">
      <c r="A269" s="7" t="s">
        <v>10</v>
      </c>
      <c r="B269" s="7" t="s">
        <v>34</v>
      </c>
      <c r="C269" s="7" t="s">
        <v>17</v>
      </c>
      <c r="D269" s="8">
        <v>700</v>
      </c>
      <c r="E269" s="9">
        <v>87</v>
      </c>
      <c r="F269" s="28">
        <f>_xlfn.XLOOKUP(data6[[#This Row],[Product]],products58[Product],products58[Cost per unit])</f>
        <v>3.11</v>
      </c>
      <c r="G269" s="28">
        <f>data6[[#This Row],[Units]]*data6[[#This Row],[Cost per unit]]</f>
        <v>270.57</v>
      </c>
      <c r="H269" s="30">
        <f>data6[[#This Row],[Amount]]-data6[[#This Row],[Total Cost per Product]]</f>
        <v>429.43</v>
      </c>
    </row>
    <row r="270" spans="1:8" x14ac:dyDescent="0.3">
      <c r="A270" s="7" t="s">
        <v>2</v>
      </c>
      <c r="B270" s="7" t="s">
        <v>39</v>
      </c>
      <c r="C270" s="7" t="s">
        <v>23</v>
      </c>
      <c r="D270" s="8">
        <v>630</v>
      </c>
      <c r="E270" s="9">
        <v>36</v>
      </c>
      <c r="F270" s="28">
        <f>_xlfn.XLOOKUP(data6[[#This Row],[Product]],products58[Product],products58[Cost per unit])</f>
        <v>6.49</v>
      </c>
      <c r="G270" s="28">
        <f>data6[[#This Row],[Units]]*data6[[#This Row],[Cost per unit]]</f>
        <v>233.64000000000001</v>
      </c>
      <c r="H270" s="30">
        <f>data6[[#This Row],[Amount]]-data6[[#This Row],[Total Cost per Product]]</f>
        <v>396.36</v>
      </c>
    </row>
    <row r="271" spans="1:8" x14ac:dyDescent="0.3">
      <c r="A271" s="7" t="s">
        <v>40</v>
      </c>
      <c r="B271" s="7" t="s">
        <v>38</v>
      </c>
      <c r="C271" s="7" t="s">
        <v>24</v>
      </c>
      <c r="D271" s="8">
        <v>623</v>
      </c>
      <c r="E271" s="9">
        <v>51</v>
      </c>
      <c r="F271" s="28">
        <f>_xlfn.XLOOKUP(data6[[#This Row],[Product]],products58[Product],products58[Cost per unit])</f>
        <v>4.97</v>
      </c>
      <c r="G271" s="28">
        <f>data6[[#This Row],[Units]]*data6[[#This Row],[Cost per unit]]</f>
        <v>253.47</v>
      </c>
      <c r="H271" s="30">
        <f>data6[[#This Row],[Amount]]-data6[[#This Row],[Total Cost per Product]]</f>
        <v>369.53</v>
      </c>
    </row>
    <row r="272" spans="1:8" x14ac:dyDescent="0.3">
      <c r="A272" s="7" t="s">
        <v>40</v>
      </c>
      <c r="B272" s="7" t="s">
        <v>38</v>
      </c>
      <c r="C272" s="7" t="s">
        <v>26</v>
      </c>
      <c r="D272" s="8">
        <v>609</v>
      </c>
      <c r="E272" s="9">
        <v>87</v>
      </c>
      <c r="F272" s="28">
        <f>_xlfn.XLOOKUP(data6[[#This Row],[Product]],products58[Product],products58[Cost per unit])</f>
        <v>5.6</v>
      </c>
      <c r="G272" s="28">
        <f>data6[[#This Row],[Units]]*data6[[#This Row],[Cost per unit]]</f>
        <v>487.2</v>
      </c>
      <c r="H272" s="30">
        <f>data6[[#This Row],[Amount]]-data6[[#This Row],[Total Cost per Product]]</f>
        <v>121.80000000000001</v>
      </c>
    </row>
    <row r="273" spans="1:8" x14ac:dyDescent="0.3">
      <c r="A273" s="7" t="s">
        <v>41</v>
      </c>
      <c r="B273" s="7" t="s">
        <v>35</v>
      </c>
      <c r="C273" s="7" t="s">
        <v>19</v>
      </c>
      <c r="D273" s="8">
        <v>609</v>
      </c>
      <c r="E273" s="9">
        <v>99</v>
      </c>
      <c r="F273" s="28">
        <f>_xlfn.XLOOKUP(data6[[#This Row],[Product]],products58[Product],products58[Cost per unit])</f>
        <v>7.64</v>
      </c>
      <c r="G273" s="28">
        <f>data6[[#This Row],[Units]]*data6[[#This Row],[Cost per unit]]</f>
        <v>756.36</v>
      </c>
      <c r="H273" s="30">
        <f>data6[[#This Row],[Amount]]-data6[[#This Row],[Total Cost per Product]]</f>
        <v>-147.36000000000001</v>
      </c>
    </row>
    <row r="274" spans="1:8" x14ac:dyDescent="0.3">
      <c r="A274" s="7" t="s">
        <v>10</v>
      </c>
      <c r="B274" s="7" t="s">
        <v>35</v>
      </c>
      <c r="C274" s="7" t="s">
        <v>21</v>
      </c>
      <c r="D274" s="8">
        <v>567</v>
      </c>
      <c r="E274" s="9">
        <v>228</v>
      </c>
      <c r="F274" s="28">
        <f>_xlfn.XLOOKUP(data6[[#This Row],[Product]],products58[Product],products58[Cost per unit])</f>
        <v>9</v>
      </c>
      <c r="G274" s="28">
        <f>data6[[#This Row],[Units]]*data6[[#This Row],[Cost per unit]]</f>
        <v>2052</v>
      </c>
      <c r="H274" s="30">
        <f>data6[[#This Row],[Amount]]-data6[[#This Row],[Total Cost per Product]]</f>
        <v>-1485</v>
      </c>
    </row>
    <row r="275" spans="1:8" x14ac:dyDescent="0.3">
      <c r="A275" s="7" t="s">
        <v>6</v>
      </c>
      <c r="B275" s="7" t="s">
        <v>37</v>
      </c>
      <c r="C275" s="7" t="s">
        <v>30</v>
      </c>
      <c r="D275" s="8">
        <v>560</v>
      </c>
      <c r="E275" s="9">
        <v>81</v>
      </c>
      <c r="F275" s="28">
        <f>_xlfn.XLOOKUP(data6[[#This Row],[Product]],products58[Product],products58[Cost per unit])</f>
        <v>14.49</v>
      </c>
      <c r="G275" s="28">
        <f>data6[[#This Row],[Units]]*data6[[#This Row],[Cost per unit]]</f>
        <v>1173.69</v>
      </c>
      <c r="H275" s="30">
        <f>data6[[#This Row],[Amount]]-data6[[#This Row],[Total Cost per Product]]</f>
        <v>-613.69000000000005</v>
      </c>
    </row>
    <row r="276" spans="1:8" x14ac:dyDescent="0.3">
      <c r="A276" s="7" t="s">
        <v>2</v>
      </c>
      <c r="B276" s="7" t="s">
        <v>35</v>
      </c>
      <c r="C276" s="7" t="s">
        <v>19</v>
      </c>
      <c r="D276" s="8">
        <v>553</v>
      </c>
      <c r="E276" s="9">
        <v>15</v>
      </c>
      <c r="F276" s="28">
        <f>_xlfn.XLOOKUP(data6[[#This Row],[Product]],products58[Product],products58[Cost per unit])</f>
        <v>7.64</v>
      </c>
      <c r="G276" s="28">
        <f>data6[[#This Row],[Units]]*data6[[#This Row],[Cost per unit]]</f>
        <v>114.6</v>
      </c>
      <c r="H276" s="30">
        <f>data6[[#This Row],[Amount]]-data6[[#This Row],[Total Cost per Product]]</f>
        <v>438.4</v>
      </c>
    </row>
    <row r="277" spans="1:8" x14ac:dyDescent="0.3">
      <c r="A277" s="7" t="s">
        <v>6</v>
      </c>
      <c r="B277" s="7" t="s">
        <v>34</v>
      </c>
      <c r="C277" s="7" t="s">
        <v>4</v>
      </c>
      <c r="D277" s="8">
        <v>525</v>
      </c>
      <c r="E277" s="9">
        <v>48</v>
      </c>
      <c r="F277" s="28">
        <f>_xlfn.XLOOKUP(data6[[#This Row],[Product]],products58[Product],products58[Cost per unit])</f>
        <v>11.88</v>
      </c>
      <c r="G277" s="28">
        <f>data6[[#This Row],[Units]]*data6[[#This Row],[Cost per unit]]</f>
        <v>570.24</v>
      </c>
      <c r="H277" s="30">
        <f>data6[[#This Row],[Amount]]-data6[[#This Row],[Total Cost per Product]]</f>
        <v>-45.240000000000009</v>
      </c>
    </row>
    <row r="278" spans="1:8" x14ac:dyDescent="0.3">
      <c r="A278" s="7" t="s">
        <v>5</v>
      </c>
      <c r="B278" s="7" t="s">
        <v>37</v>
      </c>
      <c r="C278" s="7" t="s">
        <v>22</v>
      </c>
      <c r="D278" s="8">
        <v>518</v>
      </c>
      <c r="E278" s="9">
        <v>75</v>
      </c>
      <c r="F278" s="28">
        <f>_xlfn.XLOOKUP(data6[[#This Row],[Product]],products58[Product],products58[Cost per unit])</f>
        <v>9.77</v>
      </c>
      <c r="G278" s="28">
        <f>data6[[#This Row],[Units]]*data6[[#This Row],[Cost per unit]]</f>
        <v>732.75</v>
      </c>
      <c r="H278" s="30">
        <f>data6[[#This Row],[Amount]]-data6[[#This Row],[Total Cost per Product]]</f>
        <v>-214.75</v>
      </c>
    </row>
    <row r="279" spans="1:8" x14ac:dyDescent="0.3">
      <c r="A279" s="7" t="s">
        <v>6</v>
      </c>
      <c r="B279" s="7" t="s">
        <v>36</v>
      </c>
      <c r="C279" s="7" t="s">
        <v>21</v>
      </c>
      <c r="D279" s="8">
        <v>497</v>
      </c>
      <c r="E279" s="9">
        <v>63</v>
      </c>
      <c r="F279" s="28">
        <f>_xlfn.XLOOKUP(data6[[#This Row],[Product]],products58[Product],products58[Cost per unit])</f>
        <v>9</v>
      </c>
      <c r="G279" s="28">
        <f>data6[[#This Row],[Units]]*data6[[#This Row],[Cost per unit]]</f>
        <v>567</v>
      </c>
      <c r="H279" s="30">
        <f>data6[[#This Row],[Amount]]-data6[[#This Row],[Total Cost per Product]]</f>
        <v>-70</v>
      </c>
    </row>
    <row r="280" spans="1:8" x14ac:dyDescent="0.3">
      <c r="A280" s="7" t="s">
        <v>5</v>
      </c>
      <c r="B280" s="7" t="s">
        <v>35</v>
      </c>
      <c r="C280" s="7" t="s">
        <v>22</v>
      </c>
      <c r="D280" s="8">
        <v>490</v>
      </c>
      <c r="E280" s="9">
        <v>84</v>
      </c>
      <c r="F280" s="28">
        <f>_xlfn.XLOOKUP(data6[[#This Row],[Product]],products58[Product],products58[Cost per unit])</f>
        <v>9.77</v>
      </c>
      <c r="G280" s="28">
        <f>data6[[#This Row],[Units]]*data6[[#This Row],[Cost per unit]]</f>
        <v>820.68</v>
      </c>
      <c r="H280" s="30">
        <f>data6[[#This Row],[Amount]]-data6[[#This Row],[Total Cost per Product]]</f>
        <v>-330.67999999999995</v>
      </c>
    </row>
    <row r="281" spans="1:8" x14ac:dyDescent="0.3">
      <c r="A281" s="7" t="s">
        <v>6</v>
      </c>
      <c r="B281" s="7" t="s">
        <v>38</v>
      </c>
      <c r="C281" s="7" t="s">
        <v>25</v>
      </c>
      <c r="D281" s="8">
        <v>469</v>
      </c>
      <c r="E281" s="9">
        <v>75</v>
      </c>
      <c r="F281" s="28">
        <f>_xlfn.XLOOKUP(data6[[#This Row],[Product]],products58[Product],products58[Cost per unit])</f>
        <v>13.15</v>
      </c>
      <c r="G281" s="28">
        <f>data6[[#This Row],[Units]]*data6[[#This Row],[Cost per unit]]</f>
        <v>986.25</v>
      </c>
      <c r="H281" s="30">
        <f>data6[[#This Row],[Amount]]-data6[[#This Row],[Total Cost per Product]]</f>
        <v>-517.25</v>
      </c>
    </row>
    <row r="282" spans="1:8" x14ac:dyDescent="0.3">
      <c r="A282" s="7" t="s">
        <v>8</v>
      </c>
      <c r="B282" s="7" t="s">
        <v>37</v>
      </c>
      <c r="C282" s="7" t="s">
        <v>21</v>
      </c>
      <c r="D282" s="8">
        <v>434</v>
      </c>
      <c r="E282" s="9">
        <v>87</v>
      </c>
      <c r="F282" s="28">
        <f>_xlfn.XLOOKUP(data6[[#This Row],[Product]],products58[Product],products58[Cost per unit])</f>
        <v>9</v>
      </c>
      <c r="G282" s="28">
        <f>data6[[#This Row],[Units]]*data6[[#This Row],[Cost per unit]]</f>
        <v>783</v>
      </c>
      <c r="H282" s="30">
        <f>data6[[#This Row],[Amount]]-data6[[#This Row],[Total Cost per Product]]</f>
        <v>-349</v>
      </c>
    </row>
    <row r="283" spans="1:8" x14ac:dyDescent="0.3">
      <c r="A283" s="7" t="s">
        <v>5</v>
      </c>
      <c r="B283" s="7" t="s">
        <v>39</v>
      </c>
      <c r="C283" s="7" t="s">
        <v>18</v>
      </c>
      <c r="D283" s="8">
        <v>385</v>
      </c>
      <c r="E283" s="9">
        <v>249</v>
      </c>
      <c r="F283" s="28">
        <f>_xlfn.XLOOKUP(data6[[#This Row],[Product]],products58[Product],products58[Cost per unit])</f>
        <v>6.47</v>
      </c>
      <c r="G283" s="28">
        <f>data6[[#This Row],[Units]]*data6[[#This Row],[Cost per unit]]</f>
        <v>1611.03</v>
      </c>
      <c r="H283" s="30">
        <f>data6[[#This Row],[Amount]]-data6[[#This Row],[Total Cost per Product]]</f>
        <v>-1226.03</v>
      </c>
    </row>
    <row r="284" spans="1:8" x14ac:dyDescent="0.3">
      <c r="A284" s="7" t="s">
        <v>8</v>
      </c>
      <c r="B284" s="7" t="s">
        <v>35</v>
      </c>
      <c r="C284" s="7" t="s">
        <v>33</v>
      </c>
      <c r="D284" s="8">
        <v>357</v>
      </c>
      <c r="E284" s="9">
        <v>126</v>
      </c>
      <c r="F284" s="28">
        <f>_xlfn.XLOOKUP(data6[[#This Row],[Product]],products58[Product],products58[Cost per unit])</f>
        <v>12.37</v>
      </c>
      <c r="G284" s="28">
        <f>data6[[#This Row],[Units]]*data6[[#This Row],[Cost per unit]]</f>
        <v>1558.62</v>
      </c>
      <c r="H284" s="30">
        <f>data6[[#This Row],[Amount]]-data6[[#This Row],[Total Cost per Product]]</f>
        <v>-1201.6199999999999</v>
      </c>
    </row>
    <row r="285" spans="1:8" x14ac:dyDescent="0.3">
      <c r="A285" s="7" t="s">
        <v>41</v>
      </c>
      <c r="B285" s="7" t="s">
        <v>34</v>
      </c>
      <c r="C285" s="7" t="s">
        <v>22</v>
      </c>
      <c r="D285" s="8">
        <v>336</v>
      </c>
      <c r="E285" s="9">
        <v>144</v>
      </c>
      <c r="F285" s="28">
        <f>_xlfn.XLOOKUP(data6[[#This Row],[Product]],products58[Product],products58[Cost per unit])</f>
        <v>9.77</v>
      </c>
      <c r="G285" s="28">
        <f>data6[[#This Row],[Units]]*data6[[#This Row],[Cost per unit]]</f>
        <v>1406.8799999999999</v>
      </c>
      <c r="H285" s="30">
        <f>data6[[#This Row],[Amount]]-data6[[#This Row],[Total Cost per Product]]</f>
        <v>-1070.8799999999999</v>
      </c>
    </row>
    <row r="286" spans="1:8" x14ac:dyDescent="0.3">
      <c r="A286" s="7" t="s">
        <v>7</v>
      </c>
      <c r="B286" s="7" t="s">
        <v>36</v>
      </c>
      <c r="C286" s="7" t="s">
        <v>32</v>
      </c>
      <c r="D286" s="8">
        <v>280</v>
      </c>
      <c r="E286" s="9">
        <v>87</v>
      </c>
      <c r="F286" s="28">
        <f>_xlfn.XLOOKUP(data6[[#This Row],[Product]],products58[Product],products58[Cost per unit])</f>
        <v>8.65</v>
      </c>
      <c r="G286" s="28">
        <f>data6[[#This Row],[Units]]*data6[[#This Row],[Cost per unit]]</f>
        <v>752.55000000000007</v>
      </c>
      <c r="H286" s="30">
        <f>data6[[#This Row],[Amount]]-data6[[#This Row],[Total Cost per Product]]</f>
        <v>-472.55000000000007</v>
      </c>
    </row>
    <row r="287" spans="1:8" x14ac:dyDescent="0.3">
      <c r="A287" s="7" t="s">
        <v>9</v>
      </c>
      <c r="B287" s="7" t="s">
        <v>37</v>
      </c>
      <c r="C287" s="7" t="s">
        <v>4</v>
      </c>
      <c r="D287" s="8">
        <v>259</v>
      </c>
      <c r="E287" s="9">
        <v>207</v>
      </c>
      <c r="F287" s="28">
        <f>_xlfn.XLOOKUP(data6[[#This Row],[Product]],products58[Product],products58[Cost per unit])</f>
        <v>11.88</v>
      </c>
      <c r="G287" s="28">
        <f>data6[[#This Row],[Units]]*data6[[#This Row],[Cost per unit]]</f>
        <v>2459.1600000000003</v>
      </c>
      <c r="H287" s="30">
        <f>data6[[#This Row],[Amount]]-data6[[#This Row],[Total Cost per Product]]</f>
        <v>-2200.1600000000003</v>
      </c>
    </row>
    <row r="288" spans="1:8" x14ac:dyDescent="0.3">
      <c r="A288" s="7" t="s">
        <v>2</v>
      </c>
      <c r="B288" s="7" t="s">
        <v>34</v>
      </c>
      <c r="C288" s="7" t="s">
        <v>13</v>
      </c>
      <c r="D288" s="8">
        <v>252</v>
      </c>
      <c r="E288" s="9">
        <v>54</v>
      </c>
      <c r="F288" s="28">
        <f>_xlfn.XLOOKUP(data6[[#This Row],[Product]],products58[Product],products58[Cost per unit])</f>
        <v>9.33</v>
      </c>
      <c r="G288" s="28">
        <f>data6[[#This Row],[Units]]*data6[[#This Row],[Cost per unit]]</f>
        <v>503.82</v>
      </c>
      <c r="H288" s="30">
        <f>data6[[#This Row],[Amount]]-data6[[#This Row],[Total Cost per Product]]</f>
        <v>-251.82</v>
      </c>
    </row>
    <row r="289" spans="1:8" x14ac:dyDescent="0.3">
      <c r="A289" s="7" t="s">
        <v>10</v>
      </c>
      <c r="B289" s="7" t="s">
        <v>37</v>
      </c>
      <c r="C289" s="7" t="s">
        <v>21</v>
      </c>
      <c r="D289" s="8">
        <v>245</v>
      </c>
      <c r="E289" s="9">
        <v>288</v>
      </c>
      <c r="F289" s="28">
        <f>_xlfn.XLOOKUP(data6[[#This Row],[Product]],products58[Product],products58[Cost per unit])</f>
        <v>9</v>
      </c>
      <c r="G289" s="28">
        <f>data6[[#This Row],[Units]]*data6[[#This Row],[Cost per unit]]</f>
        <v>2592</v>
      </c>
      <c r="H289" s="30">
        <f>data6[[#This Row],[Amount]]-data6[[#This Row],[Total Cost per Product]]</f>
        <v>-2347</v>
      </c>
    </row>
    <row r="290" spans="1:8" x14ac:dyDescent="0.3">
      <c r="A290" s="7" t="s">
        <v>2</v>
      </c>
      <c r="B290" s="7" t="s">
        <v>37</v>
      </c>
      <c r="C290" s="7" t="s">
        <v>19</v>
      </c>
      <c r="D290" s="8">
        <v>238</v>
      </c>
      <c r="E290" s="9">
        <v>18</v>
      </c>
      <c r="F290" s="28">
        <f>_xlfn.XLOOKUP(data6[[#This Row],[Product]],products58[Product],products58[Cost per unit])</f>
        <v>7.64</v>
      </c>
      <c r="G290" s="28">
        <f>data6[[#This Row],[Units]]*data6[[#This Row],[Cost per unit]]</f>
        <v>137.51999999999998</v>
      </c>
      <c r="H290" s="30">
        <f>data6[[#This Row],[Amount]]-data6[[#This Row],[Total Cost per Product]]</f>
        <v>100.48000000000002</v>
      </c>
    </row>
    <row r="291" spans="1:8" x14ac:dyDescent="0.3">
      <c r="A291" s="7" t="s">
        <v>40</v>
      </c>
      <c r="B291" s="7" t="s">
        <v>36</v>
      </c>
      <c r="C291" s="7" t="s">
        <v>4</v>
      </c>
      <c r="D291" s="8">
        <v>217</v>
      </c>
      <c r="E291" s="9">
        <v>36</v>
      </c>
      <c r="F291" s="28">
        <f>_xlfn.XLOOKUP(data6[[#This Row],[Product]],products58[Product],products58[Cost per unit])</f>
        <v>11.88</v>
      </c>
      <c r="G291" s="28">
        <f>data6[[#This Row],[Units]]*data6[[#This Row],[Cost per unit]]</f>
        <v>427.68</v>
      </c>
      <c r="H291" s="30">
        <f>data6[[#This Row],[Amount]]-data6[[#This Row],[Total Cost per Product]]</f>
        <v>-210.68</v>
      </c>
    </row>
    <row r="292" spans="1:8" x14ac:dyDescent="0.3">
      <c r="A292" s="7" t="s">
        <v>2</v>
      </c>
      <c r="B292" s="7" t="s">
        <v>36</v>
      </c>
      <c r="C292" s="7" t="s">
        <v>17</v>
      </c>
      <c r="D292" s="8">
        <v>189</v>
      </c>
      <c r="E292" s="9">
        <v>48</v>
      </c>
      <c r="F292" s="28">
        <f>_xlfn.XLOOKUP(data6[[#This Row],[Product]],products58[Product],products58[Cost per unit])</f>
        <v>3.11</v>
      </c>
      <c r="G292" s="28">
        <f>data6[[#This Row],[Units]]*data6[[#This Row],[Cost per unit]]</f>
        <v>149.28</v>
      </c>
      <c r="H292" s="30">
        <f>data6[[#This Row],[Amount]]-data6[[#This Row],[Total Cost per Product]]</f>
        <v>39.72</v>
      </c>
    </row>
    <row r="293" spans="1:8" x14ac:dyDescent="0.3">
      <c r="A293" s="7" t="s">
        <v>5</v>
      </c>
      <c r="B293" s="7" t="s">
        <v>37</v>
      </c>
      <c r="C293" s="7" t="s">
        <v>31</v>
      </c>
      <c r="D293" s="8">
        <v>182</v>
      </c>
      <c r="E293" s="9">
        <v>48</v>
      </c>
      <c r="F293" s="28">
        <f>_xlfn.XLOOKUP(data6[[#This Row],[Product]],products58[Product],products58[Cost per unit])</f>
        <v>5.79</v>
      </c>
      <c r="G293" s="28">
        <f>data6[[#This Row],[Units]]*data6[[#This Row],[Cost per unit]]</f>
        <v>277.92</v>
      </c>
      <c r="H293" s="30">
        <f>data6[[#This Row],[Amount]]-data6[[#This Row],[Total Cost per Product]]</f>
        <v>-95.920000000000016</v>
      </c>
    </row>
    <row r="294" spans="1:8" x14ac:dyDescent="0.3">
      <c r="A294" s="7" t="s">
        <v>8</v>
      </c>
      <c r="B294" s="7" t="s">
        <v>38</v>
      </c>
      <c r="C294" s="7" t="s">
        <v>22</v>
      </c>
      <c r="D294" s="8">
        <v>168</v>
      </c>
      <c r="E294" s="9">
        <v>84</v>
      </c>
      <c r="F294" s="28">
        <f>_xlfn.XLOOKUP(data6[[#This Row],[Product]],products58[Product],products58[Cost per unit])</f>
        <v>9.77</v>
      </c>
      <c r="G294" s="28">
        <f>data6[[#This Row],[Units]]*data6[[#This Row],[Cost per unit]]</f>
        <v>820.68</v>
      </c>
      <c r="H294" s="30">
        <f>data6[[#This Row],[Amount]]-data6[[#This Row],[Total Cost per Product]]</f>
        <v>-652.67999999999995</v>
      </c>
    </row>
    <row r="295" spans="1:8" x14ac:dyDescent="0.3">
      <c r="A295" s="7" t="s">
        <v>41</v>
      </c>
      <c r="B295" s="7" t="s">
        <v>38</v>
      </c>
      <c r="C295" s="7" t="s">
        <v>25</v>
      </c>
      <c r="D295" s="8">
        <v>154</v>
      </c>
      <c r="E295" s="9">
        <v>21</v>
      </c>
      <c r="F295" s="28">
        <f>_xlfn.XLOOKUP(data6[[#This Row],[Product]],products58[Product],products58[Cost per unit])</f>
        <v>13.15</v>
      </c>
      <c r="G295" s="28">
        <f>data6[[#This Row],[Units]]*data6[[#This Row],[Cost per unit]]</f>
        <v>276.15000000000003</v>
      </c>
      <c r="H295" s="30">
        <f>data6[[#This Row],[Amount]]-data6[[#This Row],[Total Cost per Product]]</f>
        <v>-122.15000000000003</v>
      </c>
    </row>
    <row r="296" spans="1:8" x14ac:dyDescent="0.3">
      <c r="A296" s="7" t="s">
        <v>9</v>
      </c>
      <c r="B296" s="7" t="s">
        <v>35</v>
      </c>
      <c r="C296" s="7" t="s">
        <v>26</v>
      </c>
      <c r="D296" s="8">
        <v>98</v>
      </c>
      <c r="E296" s="9">
        <v>159</v>
      </c>
      <c r="F296" s="28">
        <f>_xlfn.XLOOKUP(data6[[#This Row],[Product]],products58[Product],products58[Cost per unit])</f>
        <v>5.6</v>
      </c>
      <c r="G296" s="28">
        <f>data6[[#This Row],[Units]]*data6[[#This Row],[Cost per unit]]</f>
        <v>890.4</v>
      </c>
      <c r="H296" s="30">
        <f>data6[[#This Row],[Amount]]-data6[[#This Row],[Total Cost per Product]]</f>
        <v>-792.4</v>
      </c>
    </row>
    <row r="297" spans="1:8" x14ac:dyDescent="0.3">
      <c r="A297" s="7" t="s">
        <v>41</v>
      </c>
      <c r="B297" s="7" t="s">
        <v>36</v>
      </c>
      <c r="C297" s="7" t="s">
        <v>26</v>
      </c>
      <c r="D297" s="8">
        <v>98</v>
      </c>
      <c r="E297" s="9">
        <v>204</v>
      </c>
      <c r="F297" s="28">
        <f>_xlfn.XLOOKUP(data6[[#This Row],[Product]],products58[Product],products58[Cost per unit])</f>
        <v>5.6</v>
      </c>
      <c r="G297" s="28">
        <f>data6[[#This Row],[Units]]*data6[[#This Row],[Cost per unit]]</f>
        <v>1142.3999999999999</v>
      </c>
      <c r="H297" s="30">
        <f>data6[[#This Row],[Amount]]-data6[[#This Row],[Total Cost per Product]]</f>
        <v>-1044.3999999999999</v>
      </c>
    </row>
    <row r="298" spans="1:8" x14ac:dyDescent="0.3">
      <c r="A298" s="7" t="s">
        <v>10</v>
      </c>
      <c r="B298" s="7" t="s">
        <v>38</v>
      </c>
      <c r="C298" s="7" t="s">
        <v>13</v>
      </c>
      <c r="D298" s="8">
        <v>63</v>
      </c>
      <c r="E298" s="9">
        <v>123</v>
      </c>
      <c r="F298" s="28">
        <f>_xlfn.XLOOKUP(data6[[#This Row],[Product]],products58[Product],products58[Cost per unit])</f>
        <v>9.33</v>
      </c>
      <c r="G298" s="28">
        <f>data6[[#This Row],[Units]]*data6[[#This Row],[Cost per unit]]</f>
        <v>1147.5899999999999</v>
      </c>
      <c r="H298" s="30">
        <f>data6[[#This Row],[Amount]]-data6[[#This Row],[Total Cost per Product]]</f>
        <v>-1084.5899999999999</v>
      </c>
    </row>
    <row r="299" spans="1:8" x14ac:dyDescent="0.3">
      <c r="A299" s="7" t="s">
        <v>2</v>
      </c>
      <c r="B299" s="7" t="s">
        <v>38</v>
      </c>
      <c r="C299" s="7" t="s">
        <v>13</v>
      </c>
      <c r="D299" s="8">
        <v>56</v>
      </c>
      <c r="E299" s="9">
        <v>51</v>
      </c>
      <c r="F299" s="28">
        <f>_xlfn.XLOOKUP(data6[[#This Row],[Product]],products58[Product],products58[Cost per unit])</f>
        <v>9.33</v>
      </c>
      <c r="G299" s="28">
        <f>data6[[#This Row],[Units]]*data6[[#This Row],[Cost per unit]]</f>
        <v>475.83</v>
      </c>
      <c r="H299" s="30">
        <f>data6[[#This Row],[Amount]]-data6[[#This Row],[Total Cost per Product]]</f>
        <v>-419.83</v>
      </c>
    </row>
    <row r="300" spans="1:8" x14ac:dyDescent="0.3">
      <c r="A300" s="7" t="s">
        <v>8</v>
      </c>
      <c r="B300" s="7" t="s">
        <v>37</v>
      </c>
      <c r="C300" s="7" t="s">
        <v>30</v>
      </c>
      <c r="D300" s="8">
        <v>42</v>
      </c>
      <c r="E300" s="9">
        <v>150</v>
      </c>
      <c r="F300" s="28">
        <f>_xlfn.XLOOKUP(data6[[#This Row],[Product]],products58[Product],products58[Cost per unit])</f>
        <v>14.49</v>
      </c>
      <c r="G300" s="28">
        <f>data6[[#This Row],[Units]]*data6[[#This Row],[Cost per unit]]</f>
        <v>2173.5</v>
      </c>
      <c r="H300" s="30">
        <f>data6[[#This Row],[Amount]]-data6[[#This Row],[Total Cost per Product]]</f>
        <v>-2131.5</v>
      </c>
    </row>
    <row r="301" spans="1:8" x14ac:dyDescent="0.3">
      <c r="A301" s="7" t="s">
        <v>3</v>
      </c>
      <c r="B301" s="7" t="s">
        <v>39</v>
      </c>
      <c r="C301" s="7" t="s">
        <v>16</v>
      </c>
      <c r="D301" s="8">
        <v>21</v>
      </c>
      <c r="E301" s="9">
        <v>168</v>
      </c>
      <c r="F301" s="28">
        <f>_xlfn.XLOOKUP(data6[[#This Row],[Product]],products58[Product],products58[Cost per unit])</f>
        <v>8.7899999999999991</v>
      </c>
      <c r="G301" s="28">
        <f>data6[[#This Row],[Units]]*data6[[#This Row],[Cost per unit]]</f>
        <v>1476.7199999999998</v>
      </c>
      <c r="H301" s="30">
        <f>data6[[#This Row],[Amount]]-data6[[#This Row],[Total Cost per Product]]</f>
        <v>-1455.7199999999998</v>
      </c>
    </row>
    <row r="302" spans="1:8" x14ac:dyDescent="0.3">
      <c r="A302" s="7" t="s">
        <v>40</v>
      </c>
      <c r="B302" s="7" t="s">
        <v>39</v>
      </c>
      <c r="C302" s="7" t="s">
        <v>29</v>
      </c>
      <c r="D302" s="8">
        <v>0</v>
      </c>
      <c r="E302" s="9">
        <v>135</v>
      </c>
      <c r="F302" s="28">
        <f>_xlfn.XLOOKUP(data6[[#This Row],[Product]],products58[Product],products58[Cost per unit])</f>
        <v>7.16</v>
      </c>
      <c r="G302" s="28">
        <f>data6[[#This Row],[Units]]*data6[[#This Row],[Cost per unit]]</f>
        <v>966.6</v>
      </c>
      <c r="H302" s="30">
        <f>data6[[#This Row],[Amount]]-data6[[#This Row],[Total Cost per Product]]</f>
        <v>-966.6</v>
      </c>
    </row>
  </sheetData>
  <conditionalFormatting sqref="M27">
    <cfRule type="colorScale" priority="6">
      <colorScale>
        <cfvo type="min"/>
        <cfvo type="percentile" val="50"/>
        <cfvo type="max"/>
        <color rgb="FF63BE7B"/>
        <color rgb="FFFFEB84"/>
        <color rgb="FFF8696B"/>
      </colorScale>
    </cfRule>
  </conditionalFormatting>
  <conditionalFormatting pivot="1" sqref="M28:M49">
    <cfRule type="dataBar" priority="5">
      <dataBar>
        <cfvo type="min"/>
        <cfvo type="max"/>
        <color rgb="FF638EC6"/>
      </dataBar>
      <extLst>
        <ext xmlns:x14="http://schemas.microsoft.com/office/spreadsheetml/2009/9/main" uri="{B025F937-C7B1-47D3-B67F-A62EFF666E3E}">
          <x14:id>{C3058DE7-A860-44EE-8D96-9B92666BC40E}</x14:id>
        </ext>
      </extLst>
    </cfRule>
  </conditionalFormatting>
  <conditionalFormatting pivot="1" sqref="L28:L49">
    <cfRule type="colorScale" priority="4">
      <colorScale>
        <cfvo type="min"/>
        <cfvo type="max"/>
        <color rgb="FFFCFCFF"/>
        <color rgb="FFF8696B"/>
      </colorScale>
    </cfRule>
  </conditionalFormatting>
  <conditionalFormatting pivot="1" sqref="K28:K49">
    <cfRule type="colorScale" priority="1">
      <colorScale>
        <cfvo type="min"/>
        <cfvo type="max"/>
        <color rgb="FFFCFCFF"/>
        <color rgb="FF63BE7B"/>
      </colorScale>
    </cfRule>
  </conditionalFormatting>
  <pageMargins left="0.7" right="0.7" top="0.75" bottom="0.75" header="0.3" footer="0.3"/>
  <tableParts count="2">
    <tablePart r:id="rId2"/>
    <tablePart r:id="rId3"/>
  </tableParts>
  <extLst>
    <ext xmlns:x14="http://schemas.microsoft.com/office/spreadsheetml/2009/9/main" uri="{78C0D931-6437-407d-A8EE-F0AAD7539E65}">
      <x14:conditionalFormattings>
        <x14:conditionalFormatting xmlns:xm="http://schemas.microsoft.com/office/excel/2006/main" pivot="1">
          <x14:cfRule type="dataBar" id="{C3058DE7-A860-44EE-8D96-9B92666BC40E}">
            <x14:dataBar minLength="0" maxLength="100" border="1" negativeBarBorderColorSameAsPositive="0">
              <x14:cfvo type="autoMin"/>
              <x14:cfvo type="autoMax"/>
              <x14:borderColor rgb="FF638EC6"/>
              <x14:negativeFillColor rgb="FFFF0000"/>
              <x14:negativeBorderColor rgb="FFFF0000"/>
              <x14:axisColor rgb="FF000000"/>
            </x14:dataBar>
          </x14:cfRule>
          <xm:sqref>M28:M49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D57F6-A4EB-4654-A930-E46F4CDB71E5}">
  <dimension ref="B2:L22"/>
  <sheetViews>
    <sheetView workbookViewId="0">
      <selection activeCell="J17" sqref="J17"/>
    </sheetView>
  </sheetViews>
  <sheetFormatPr defaultRowHeight="14.4" x14ac:dyDescent="0.3"/>
  <cols>
    <col min="2" max="2" width="11.5546875" bestFit="1" customWidth="1"/>
    <col min="3" max="3" width="12.6640625" bestFit="1" customWidth="1"/>
    <col min="4" max="5" width="11.109375" bestFit="1" customWidth="1"/>
    <col min="6" max="6" width="8.33203125" bestFit="1" customWidth="1"/>
    <col min="7" max="7" width="5.33203125" bestFit="1" customWidth="1"/>
    <col min="8" max="8" width="15.109375" bestFit="1" customWidth="1"/>
    <col min="9" max="9" width="11" bestFit="1" customWidth="1"/>
    <col min="10" max="10" width="20.44140625" bestFit="1" customWidth="1"/>
    <col min="11" max="11" width="12.109375" bestFit="1" customWidth="1"/>
    <col min="12" max="12" width="10.109375" bestFit="1" customWidth="1"/>
  </cols>
  <sheetData>
    <row r="2" spans="2:12" x14ac:dyDescent="0.3">
      <c r="E2" s="21" t="s">
        <v>76</v>
      </c>
      <c r="F2" t="s">
        <v>1</v>
      </c>
      <c r="G2" t="s">
        <v>48</v>
      </c>
      <c r="J2" s="3" t="s">
        <v>80</v>
      </c>
      <c r="K2" s="35" t="s">
        <v>39</v>
      </c>
    </row>
    <row r="3" spans="2:12" x14ac:dyDescent="0.3">
      <c r="E3" s="7" t="s">
        <v>2</v>
      </c>
      <c r="F3" s="31">
        <v>123949</v>
      </c>
      <c r="G3" s="26">
        <v>4110</v>
      </c>
    </row>
    <row r="4" spans="2:12" x14ac:dyDescent="0.3">
      <c r="E4" s="7" t="s">
        <v>8</v>
      </c>
      <c r="F4" s="31">
        <v>98084</v>
      </c>
      <c r="G4" s="26">
        <v>4704</v>
      </c>
    </row>
    <row r="5" spans="2:12" x14ac:dyDescent="0.3">
      <c r="E5" s="7" t="s">
        <v>41</v>
      </c>
      <c r="F5" s="31">
        <v>98210</v>
      </c>
      <c r="G5" s="26">
        <v>3867</v>
      </c>
      <c r="J5" s="36" t="s">
        <v>81</v>
      </c>
      <c r="K5" s="36" t="s">
        <v>83</v>
      </c>
      <c r="L5" s="36" t="s">
        <v>53</v>
      </c>
    </row>
    <row r="6" spans="2:12" x14ac:dyDescent="0.3">
      <c r="E6" s="7" t="s">
        <v>7</v>
      </c>
      <c r="F6" s="31">
        <v>149975</v>
      </c>
      <c r="G6" s="26">
        <v>5295</v>
      </c>
      <c r="J6" s="38" t="s">
        <v>82</v>
      </c>
      <c r="K6" s="38">
        <f>COUNTIFS(data6[Geography],K2)</f>
        <v>40</v>
      </c>
      <c r="L6" s="38"/>
    </row>
    <row r="7" spans="2:12" x14ac:dyDescent="0.3">
      <c r="E7" s="7" t="s">
        <v>6</v>
      </c>
      <c r="F7" s="31">
        <v>130697</v>
      </c>
      <c r="G7" s="26">
        <v>5925</v>
      </c>
      <c r="J7" s="42" t="s">
        <v>73</v>
      </c>
      <c r="K7" s="43">
        <f>SUMIFS(data6[Amount],data6[Geography],K2)</f>
        <v>173530</v>
      </c>
      <c r="L7" s="43">
        <f>AVERAGEIFS(data6[Amount],data6[Geography],K2)</f>
        <v>4338.25</v>
      </c>
    </row>
    <row r="8" spans="2:12" x14ac:dyDescent="0.3">
      <c r="E8" s="7" t="s">
        <v>5</v>
      </c>
      <c r="F8" s="31">
        <v>165725</v>
      </c>
      <c r="G8" s="26">
        <v>3669</v>
      </c>
      <c r="J8" s="38" t="s">
        <v>74</v>
      </c>
      <c r="K8" s="39">
        <f>SUMIFS(data6[Total Cost per Product],data6[Geography],K2)</f>
        <v>53938.53</v>
      </c>
      <c r="L8" s="39">
        <f>AVERAGEIFS(data6[Total Cost per Product],data6[Geography],K2)</f>
        <v>1348.46325</v>
      </c>
    </row>
    <row r="9" spans="2:12" x14ac:dyDescent="0.3">
      <c r="E9" s="7" t="s">
        <v>3</v>
      </c>
      <c r="F9" s="31">
        <v>106834</v>
      </c>
      <c r="G9" s="26">
        <v>5007</v>
      </c>
      <c r="J9" s="40" t="s">
        <v>71</v>
      </c>
      <c r="K9" s="41">
        <f>SUMIFS(data6[Profit/Loss],data6[Geography],K2)</f>
        <v>119591.46999999999</v>
      </c>
      <c r="L9" s="41">
        <f>AVERAGEIFS(data6[Profit/Loss],data6[Geography],K2)</f>
        <v>2989.7867499999998</v>
      </c>
    </row>
    <row r="10" spans="2:12" x14ac:dyDescent="0.3">
      <c r="E10" s="7" t="s">
        <v>9</v>
      </c>
      <c r="F10" s="31">
        <v>132580</v>
      </c>
      <c r="G10" s="26">
        <v>4554</v>
      </c>
      <c r="J10" t="s">
        <v>75</v>
      </c>
      <c r="K10">
        <f>SUMIFS(data6[Units],data6[Geography],K2)</f>
        <v>5745</v>
      </c>
      <c r="L10" s="37">
        <f>ROUNDDOWN(AVERAGEIFS(data6[Units],data6[Geography],K2),0)</f>
        <v>143</v>
      </c>
    </row>
    <row r="11" spans="2:12" x14ac:dyDescent="0.3">
      <c r="E11" s="7" t="s">
        <v>10</v>
      </c>
      <c r="F11" s="31">
        <v>83216</v>
      </c>
      <c r="G11" s="26">
        <v>3843</v>
      </c>
      <c r="J11" s="23"/>
      <c r="K11" s="23"/>
      <c r="L11" s="23"/>
    </row>
    <row r="12" spans="2:12" x14ac:dyDescent="0.3">
      <c r="E12" s="7" t="s">
        <v>40</v>
      </c>
      <c r="F12" s="31">
        <v>151599</v>
      </c>
      <c r="G12" s="26">
        <v>4686</v>
      </c>
      <c r="J12" s="32"/>
      <c r="K12" s="32"/>
      <c r="L12" s="32"/>
    </row>
    <row r="13" spans="2:12" x14ac:dyDescent="0.3">
      <c r="J13" s="7"/>
    </row>
    <row r="14" spans="2:12" x14ac:dyDescent="0.3">
      <c r="B14" s="21" t="s">
        <v>63</v>
      </c>
      <c r="C14" s="31" t="s">
        <v>73</v>
      </c>
      <c r="D14" s="31" t="s">
        <v>74</v>
      </c>
      <c r="E14" s="31" t="s">
        <v>71</v>
      </c>
      <c r="F14" t="s">
        <v>75</v>
      </c>
      <c r="J14" s="7"/>
    </row>
    <row r="15" spans="2:12" x14ac:dyDescent="0.3">
      <c r="B15" s="7" t="s">
        <v>38</v>
      </c>
      <c r="C15" s="31">
        <v>168679</v>
      </c>
      <c r="D15" s="31">
        <v>60684.72</v>
      </c>
      <c r="E15" s="31">
        <v>107994.28000000003</v>
      </c>
      <c r="F15" s="26">
        <v>6264</v>
      </c>
      <c r="J15" s="7"/>
    </row>
    <row r="16" spans="2:12" x14ac:dyDescent="0.3">
      <c r="B16" s="7" t="s">
        <v>36</v>
      </c>
      <c r="C16" s="31">
        <v>237944</v>
      </c>
      <c r="D16" s="31">
        <v>68259.839999999967</v>
      </c>
      <c r="E16" s="31">
        <v>169684.15999999997</v>
      </c>
      <c r="F16" s="26">
        <v>7302</v>
      </c>
      <c r="J16" s="7"/>
    </row>
    <row r="17" spans="2:10" x14ac:dyDescent="0.3">
      <c r="B17" s="7" t="s">
        <v>34</v>
      </c>
      <c r="C17" s="31">
        <v>252469</v>
      </c>
      <c r="D17" s="31">
        <v>80681.400000000023</v>
      </c>
      <c r="E17" s="31">
        <v>171787.60000000003</v>
      </c>
      <c r="F17" s="26">
        <v>8760</v>
      </c>
      <c r="J17" s="7"/>
    </row>
    <row r="18" spans="2:10" x14ac:dyDescent="0.3">
      <c r="B18" s="7" t="s">
        <v>37</v>
      </c>
      <c r="C18" s="31">
        <v>218813</v>
      </c>
      <c r="D18" s="31">
        <v>68922.960000000006</v>
      </c>
      <c r="E18" s="31">
        <v>149890.03999999995</v>
      </c>
      <c r="F18" s="26">
        <v>7431</v>
      </c>
      <c r="J18" s="7"/>
    </row>
    <row r="19" spans="2:10" x14ac:dyDescent="0.3">
      <c r="B19" s="7" t="s">
        <v>39</v>
      </c>
      <c r="C19" s="31">
        <v>173530</v>
      </c>
      <c r="D19" s="31">
        <v>53938.53</v>
      </c>
      <c r="E19" s="31">
        <v>119591.46999999999</v>
      </c>
      <c r="F19" s="26">
        <v>5745</v>
      </c>
      <c r="J19" s="7"/>
    </row>
    <row r="20" spans="2:10" x14ac:dyDescent="0.3">
      <c r="B20" s="7" t="s">
        <v>35</v>
      </c>
      <c r="C20" s="31">
        <v>189434</v>
      </c>
      <c r="D20" s="31">
        <v>107216.27999999996</v>
      </c>
      <c r="E20" s="31">
        <v>82217.719999999987</v>
      </c>
      <c r="F20" s="26">
        <v>10158</v>
      </c>
      <c r="J20" s="7"/>
    </row>
    <row r="21" spans="2:10" x14ac:dyDescent="0.3">
      <c r="B21" s="7" t="s">
        <v>64</v>
      </c>
      <c r="C21" s="31">
        <v>1240869</v>
      </c>
      <c r="D21" s="31">
        <v>439703.73</v>
      </c>
      <c r="E21" s="31">
        <v>801165.2699999999</v>
      </c>
      <c r="F21" s="26">
        <v>45660</v>
      </c>
      <c r="J21" s="7"/>
    </row>
    <row r="22" spans="2:10" x14ac:dyDescent="0.3">
      <c r="J22" s="7"/>
    </row>
  </sheetData>
  <conditionalFormatting pivot="1" sqref="E15:E20">
    <cfRule type="dataBar" priority="4">
      <dataBar>
        <cfvo type="min"/>
        <cfvo type="max"/>
        <color rgb="FF638EC6"/>
      </dataBar>
      <extLst>
        <ext xmlns:x14="http://schemas.microsoft.com/office/spreadsheetml/2009/9/main" uri="{B025F937-C7B1-47D3-B67F-A62EFF666E3E}">
          <x14:id>{6270FB1D-23AE-4689-853E-2269787BDF4B}</x14:id>
        </ext>
      </extLst>
    </cfRule>
  </conditionalFormatting>
  <conditionalFormatting pivot="1" sqref="F15:F20">
    <cfRule type="dataBar" priority="3">
      <dataBar>
        <cfvo type="min"/>
        <cfvo type="max"/>
        <color rgb="FF63C384"/>
      </dataBar>
      <extLst>
        <ext xmlns:x14="http://schemas.microsoft.com/office/spreadsheetml/2009/9/main" uri="{B025F937-C7B1-47D3-B67F-A62EFF666E3E}">
          <x14:id>{88891EAC-5A8D-441F-B922-4BB4972C68FD}</x14:id>
        </ext>
      </extLst>
    </cfRule>
  </conditionalFormatting>
  <conditionalFormatting pivot="1" sqref="F3:F12">
    <cfRule type="dataBar" priority="1">
      <dataBar>
        <cfvo type="min"/>
        <cfvo type="max"/>
        <color rgb="FF638EC6"/>
      </dataBar>
      <extLst>
        <ext xmlns:x14="http://schemas.microsoft.com/office/spreadsheetml/2009/9/main" uri="{B025F937-C7B1-47D3-B67F-A62EFF666E3E}">
          <x14:id>{F6B519E8-C0CE-4260-B759-823385861918}</x14:id>
        </ext>
      </extLst>
    </cfRule>
  </conditionalFormatting>
  <dataValidations count="1">
    <dataValidation type="list" allowBlank="1" showInputMessage="1" showErrorMessage="1" sqref="K2" xr:uid="{16280BFB-5501-44EC-9D5D-4C527ADBC2A3}">
      <formula1>$B$15:$B$20</formula1>
    </dataValidation>
  </dataValidations>
  <pageMargins left="0.7" right="0.7" top="0.75" bottom="0.75" header="0.3" footer="0.3"/>
  <drawing r:id="rId3"/>
  <extLst>
    <ext xmlns:x14="http://schemas.microsoft.com/office/spreadsheetml/2009/9/main" uri="{78C0D931-6437-407d-A8EE-F0AAD7539E65}">
      <x14:conditionalFormattings>
        <x14:conditionalFormatting xmlns:xm="http://schemas.microsoft.com/office/excel/2006/main" pivot="1">
          <x14:cfRule type="dataBar" id="{6270FB1D-23AE-4689-853E-2269787BDF4B}">
            <x14:dataBar minLength="0" maxLength="100" border="1" negativeBarBorderColorSameAsPositive="0">
              <x14:cfvo type="autoMin"/>
              <x14:cfvo type="autoMax"/>
              <x14:borderColor rgb="FF638EC6"/>
              <x14:negativeFillColor rgb="FFFF0000"/>
              <x14:negativeBorderColor rgb="FFFF0000"/>
              <x14:axisColor rgb="FF000000"/>
            </x14:dataBar>
          </x14:cfRule>
          <xm:sqref>E15:E20</xm:sqref>
        </x14:conditionalFormatting>
        <x14:conditionalFormatting xmlns:xm="http://schemas.microsoft.com/office/excel/2006/main" pivot="1">
          <x14:cfRule type="dataBar" id="{88891EAC-5A8D-441F-B922-4BB4972C68FD}">
            <x14:dataBar minLength="0" maxLength="100" border="1" negativeBarBorderColorSameAsPositive="0">
              <x14:cfvo type="autoMin"/>
              <x14:cfvo type="autoMax"/>
              <x14:borderColor rgb="FF63C384"/>
              <x14:negativeFillColor rgb="FFFF0000"/>
              <x14:negativeBorderColor rgb="FFFF0000"/>
              <x14:axisColor rgb="FF000000"/>
            </x14:dataBar>
          </x14:cfRule>
          <xm:sqref>F15:F20</xm:sqref>
        </x14:conditionalFormatting>
        <x14:conditionalFormatting xmlns:xm="http://schemas.microsoft.com/office/excel/2006/main" pivot="1">
          <x14:cfRule type="dataBar" id="{F6B519E8-C0CE-4260-B759-823385861918}">
            <x14:dataBar minLength="0" maxLength="100" border="1" negativeBarBorderColorSameAsPositive="0">
              <x14:cfvo type="autoMin"/>
              <x14:cfvo type="autoMax"/>
              <x14:borderColor rgb="FF638EC6"/>
              <x14:negativeFillColor rgb="FFFF0000"/>
              <x14:negativeBorderColor rgb="FFFF0000"/>
              <x14:axisColor rgb="FF000000"/>
            </x14:dataBar>
          </x14:cfRule>
          <xm:sqref>F3:F12</xm:sqref>
        </x14:conditionalFormatting>
      </x14:conditionalFormattings>
    </ext>
    <ext xmlns:x14="http://schemas.microsoft.com/office/spreadsheetml/2009/9/main" uri="{A8765BA9-456A-4dab-B4F3-ACF838C121DE}">
      <x14:slicerList>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573F4-9229-4320-807D-739540BD40CD}">
  <dimension ref="B2:E25"/>
  <sheetViews>
    <sheetView tabSelected="1" workbookViewId="0">
      <selection activeCell="M11" sqref="M11"/>
    </sheetView>
  </sheetViews>
  <sheetFormatPr defaultRowHeight="14.4" x14ac:dyDescent="0.3"/>
  <cols>
    <col min="2" max="2" width="20.21875" bestFit="1" customWidth="1"/>
    <col min="3" max="3" width="14.44140625" bestFit="1" customWidth="1"/>
    <col min="4" max="4" width="11.77734375" bestFit="1" customWidth="1"/>
    <col min="5" max="5" width="12.44140625" bestFit="1" customWidth="1"/>
    <col min="6" max="6" width="7.5546875" bestFit="1" customWidth="1"/>
  </cols>
  <sheetData>
    <row r="2" spans="2:5" x14ac:dyDescent="0.3">
      <c r="B2" s="21" t="s">
        <v>85</v>
      </c>
      <c r="C2" t="s">
        <v>65</v>
      </c>
      <c r="D2" t="s">
        <v>66</v>
      </c>
      <c r="E2" t="s">
        <v>84</v>
      </c>
    </row>
    <row r="3" spans="2:5" x14ac:dyDescent="0.3">
      <c r="B3" s="7" t="s">
        <v>14</v>
      </c>
      <c r="C3" s="31">
        <v>43183</v>
      </c>
      <c r="D3" s="26">
        <v>2022</v>
      </c>
      <c r="E3" s="31">
        <v>19525.600000000002</v>
      </c>
    </row>
    <row r="4" spans="2:5" x14ac:dyDescent="0.3">
      <c r="B4" s="7" t="s">
        <v>30</v>
      </c>
      <c r="C4" s="31">
        <v>66500</v>
      </c>
      <c r="D4" s="26">
        <v>2802</v>
      </c>
      <c r="E4" s="31">
        <v>25899.020000000008</v>
      </c>
    </row>
    <row r="5" spans="2:5" x14ac:dyDescent="0.3">
      <c r="B5" s="7" t="s">
        <v>24</v>
      </c>
      <c r="C5" s="31">
        <v>35378</v>
      </c>
      <c r="D5" s="26">
        <v>1044</v>
      </c>
      <c r="E5" s="31">
        <v>30189.319999999996</v>
      </c>
    </row>
    <row r="6" spans="2:5" x14ac:dyDescent="0.3">
      <c r="B6" s="7" t="s">
        <v>19</v>
      </c>
      <c r="C6" s="31">
        <v>44744</v>
      </c>
      <c r="D6" s="26">
        <v>1956</v>
      </c>
      <c r="E6" s="31">
        <v>29800.159999999996</v>
      </c>
    </row>
    <row r="7" spans="2:5" x14ac:dyDescent="0.3">
      <c r="B7" s="7" t="s">
        <v>22</v>
      </c>
      <c r="C7" s="31">
        <v>66283</v>
      </c>
      <c r="D7" s="26">
        <v>2052</v>
      </c>
      <c r="E7" s="31">
        <v>46234.960000000006</v>
      </c>
    </row>
    <row r="8" spans="2:5" x14ac:dyDescent="0.3">
      <c r="B8" s="7" t="s">
        <v>4</v>
      </c>
      <c r="C8" s="31">
        <v>33551</v>
      </c>
      <c r="D8" s="26">
        <v>1566</v>
      </c>
      <c r="E8" s="31">
        <v>14946.919999999998</v>
      </c>
    </row>
    <row r="9" spans="2:5" x14ac:dyDescent="0.3">
      <c r="B9" s="7" t="s">
        <v>26</v>
      </c>
      <c r="C9" s="31">
        <v>70273</v>
      </c>
      <c r="D9" s="26">
        <v>2142</v>
      </c>
      <c r="E9" s="31">
        <v>58277.8</v>
      </c>
    </row>
    <row r="10" spans="2:5" x14ac:dyDescent="0.3">
      <c r="B10" s="7" t="s">
        <v>28</v>
      </c>
      <c r="C10" s="31">
        <v>72373</v>
      </c>
      <c r="D10" s="26">
        <v>3207</v>
      </c>
      <c r="E10" s="31">
        <v>39084.339999999997</v>
      </c>
    </row>
    <row r="11" spans="2:5" x14ac:dyDescent="0.3">
      <c r="B11" s="7" t="s">
        <v>32</v>
      </c>
      <c r="C11" s="31">
        <v>71967</v>
      </c>
      <c r="D11" s="26">
        <v>2301</v>
      </c>
      <c r="E11" s="31">
        <v>52063.35</v>
      </c>
    </row>
    <row r="12" spans="2:5" x14ac:dyDescent="0.3">
      <c r="B12" s="7" t="s">
        <v>18</v>
      </c>
      <c r="C12" s="31">
        <v>52150</v>
      </c>
      <c r="D12" s="26">
        <v>1752</v>
      </c>
      <c r="E12" s="31">
        <v>40814.55999999999</v>
      </c>
    </row>
    <row r="13" spans="2:5" x14ac:dyDescent="0.3">
      <c r="B13" s="7" t="s">
        <v>17</v>
      </c>
      <c r="C13" s="31">
        <v>63721</v>
      </c>
      <c r="D13" s="26">
        <v>2331</v>
      </c>
      <c r="E13" s="31">
        <v>56471.59</v>
      </c>
    </row>
    <row r="14" spans="2:5" x14ac:dyDescent="0.3">
      <c r="B14" s="7" t="s">
        <v>23</v>
      </c>
      <c r="C14" s="31">
        <v>56644</v>
      </c>
      <c r="D14" s="26">
        <v>1812</v>
      </c>
      <c r="E14" s="31">
        <v>44884.119999999995</v>
      </c>
    </row>
    <row r="15" spans="2:5" x14ac:dyDescent="0.3">
      <c r="B15" s="7" t="s">
        <v>29</v>
      </c>
      <c r="C15" s="31">
        <v>58009</v>
      </c>
      <c r="D15" s="26">
        <v>2976</v>
      </c>
      <c r="E15" s="31">
        <v>36700.840000000004</v>
      </c>
    </row>
    <row r="16" spans="2:5" x14ac:dyDescent="0.3">
      <c r="B16" s="7" t="s">
        <v>13</v>
      </c>
      <c r="C16" s="31">
        <v>47271</v>
      </c>
      <c r="D16" s="26">
        <v>1881</v>
      </c>
      <c r="E16" s="31">
        <v>29721.270000000004</v>
      </c>
    </row>
    <row r="17" spans="2:5" x14ac:dyDescent="0.3">
      <c r="B17" s="7" t="s">
        <v>16</v>
      </c>
      <c r="C17" s="31">
        <v>62111</v>
      </c>
      <c r="D17" s="26">
        <v>2154</v>
      </c>
      <c r="E17" s="31">
        <v>43177.34</v>
      </c>
    </row>
    <row r="18" spans="2:5" x14ac:dyDescent="0.3">
      <c r="B18" s="7" t="s">
        <v>20</v>
      </c>
      <c r="C18" s="31">
        <v>54712</v>
      </c>
      <c r="D18" s="26">
        <v>2196</v>
      </c>
      <c r="E18" s="31">
        <v>31390.479999999996</v>
      </c>
    </row>
    <row r="19" spans="2:5" x14ac:dyDescent="0.3">
      <c r="B19" s="7" t="s">
        <v>27</v>
      </c>
      <c r="C19" s="31">
        <v>69461</v>
      </c>
      <c r="D19" s="26">
        <v>2982</v>
      </c>
      <c r="E19" s="31">
        <v>19572.14</v>
      </c>
    </row>
    <row r="20" spans="2:5" x14ac:dyDescent="0.3">
      <c r="B20" s="7" t="s">
        <v>33</v>
      </c>
      <c r="C20" s="31">
        <v>69160</v>
      </c>
      <c r="D20" s="26">
        <v>1854</v>
      </c>
      <c r="E20" s="31">
        <v>46226.02</v>
      </c>
    </row>
    <row r="21" spans="2:5" x14ac:dyDescent="0.3">
      <c r="B21" s="7" t="s">
        <v>15</v>
      </c>
      <c r="C21" s="31">
        <v>68971</v>
      </c>
      <c r="D21" s="26">
        <v>1533</v>
      </c>
      <c r="E21" s="31">
        <v>50988.910000000018</v>
      </c>
    </row>
    <row r="22" spans="2:5" x14ac:dyDescent="0.3">
      <c r="B22" s="7" t="s">
        <v>31</v>
      </c>
      <c r="C22" s="31">
        <v>39263</v>
      </c>
      <c r="D22" s="26">
        <v>1683</v>
      </c>
      <c r="E22" s="31">
        <v>29518.43</v>
      </c>
    </row>
    <row r="23" spans="2:5" x14ac:dyDescent="0.3">
      <c r="B23" s="7" t="s">
        <v>21</v>
      </c>
      <c r="C23" s="31">
        <v>37772</v>
      </c>
      <c r="D23" s="26">
        <v>1308</v>
      </c>
      <c r="E23" s="31">
        <v>26000</v>
      </c>
    </row>
    <row r="24" spans="2:5" x14ac:dyDescent="0.3">
      <c r="B24" s="7" t="s">
        <v>25</v>
      </c>
      <c r="C24" s="31">
        <v>57372</v>
      </c>
      <c r="D24" s="26">
        <v>2106</v>
      </c>
      <c r="E24" s="31">
        <v>29678.1</v>
      </c>
    </row>
    <row r="25" spans="2:5" x14ac:dyDescent="0.3">
      <c r="B25" s="7" t="s">
        <v>64</v>
      </c>
      <c r="C25" s="44">
        <v>1240869</v>
      </c>
      <c r="D25" s="26">
        <v>45660</v>
      </c>
      <c r="E25" s="44">
        <v>801165.2699999999</v>
      </c>
    </row>
  </sheetData>
  <conditionalFormatting pivot="1" sqref="E3:E24">
    <cfRule type="dataBar" priority="1">
      <dataBar>
        <cfvo type="min"/>
        <cfvo type="max"/>
        <color rgb="FF638EC6"/>
      </dataBar>
      <extLst>
        <ext xmlns:x14="http://schemas.microsoft.com/office/spreadsheetml/2009/9/main" uri="{B025F937-C7B1-47D3-B67F-A62EFF666E3E}">
          <x14:id>{311C80E0-7E66-4883-B91B-576682AB27C4}</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311C80E0-7E66-4883-B91B-576682AB27C4}">
            <x14:dataBar minLength="0" maxLength="100" gradient="0">
              <x14:cfvo type="autoMin"/>
              <x14:cfvo type="autoMax"/>
              <x14:negativeFillColor rgb="FFFF0000"/>
              <x14:axisColor rgb="FF000000"/>
            </x14:dataBar>
          </x14:cfRule>
          <xm:sqref>E3:E24</xm:sqref>
        </x14:conditionalFormatting>
      </x14:conditionalFormatting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54BBF43-0336-4AFE-ADB1-A2CC857B9C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Statistics</vt:lpstr>
      <vt:lpstr>Exploratory data analysis </vt:lpstr>
      <vt:lpstr>Sales by country</vt:lpstr>
      <vt:lpstr>Sales by country v2</vt:lpstr>
      <vt:lpstr>Top 5 products by $ per unit</vt:lpstr>
      <vt:lpstr>Are there any anomalies in the </vt:lpstr>
      <vt:lpstr>Best Sales person by country</vt:lpstr>
      <vt:lpstr>Profits by product (using produ</vt:lpstr>
      <vt:lpstr>Dynamic country-level Sales Rep</vt:lpstr>
      <vt:lpstr>Which products to discontinue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Lacatusu I Darius-Nicolae</cp:lastModifiedBy>
  <dcterms:created xsi:type="dcterms:W3CDTF">2021-03-14T20:21:32Z</dcterms:created>
  <dcterms:modified xsi:type="dcterms:W3CDTF">2025-10-26T22:05:35Z</dcterms:modified>
</cp:coreProperties>
</file>