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NESTOGA\BUSINESS ANALYTICS 2\DESCRIPTIVE ANALYSIS\ASSIGMENTS\CASE STUDY 2\"/>
    </mc:Choice>
  </mc:AlternateContent>
  <xr:revisionPtr revIDLastSave="0" documentId="13_ncr:1_{60F2807D-E658-4A13-96ED-AAEE596287DC}" xr6:coauthVersionLast="47" xr6:coauthVersionMax="47" xr10:uidLastSave="{00000000-0000-0000-0000-000000000000}"/>
  <bookViews>
    <workbookView xWindow="-108" yWindow="-108" windowWidth="23256" windowHeight="13896" activeTab="3" xr2:uid="{F15397FA-DF51-4214-B27E-DFB0A133EBA7}"/>
  </bookViews>
  <sheets>
    <sheet name="ReadMeFirst" sheetId="1" r:id="rId1"/>
    <sheet name="Other Lists" sheetId="2" r:id="rId2"/>
    <sheet name="Inspect DM" sheetId="3" r:id="rId3"/>
    <sheet name="Why's" sheetId="6" r:id="rId4"/>
    <sheet name="A Batches" sheetId="4" r:id="rId5"/>
    <sheet name="B Batch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3" l="1"/>
  <c r="AL92" i="3"/>
  <c r="AL78" i="3"/>
  <c r="AX9" i="3"/>
  <c r="D1" i="6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X8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R8" i="3"/>
  <c r="AQ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X8" i="3"/>
  <c r="AP9" i="3"/>
  <c r="AS9" i="3" s="1"/>
  <c r="AP10" i="3"/>
  <c r="AP11" i="3"/>
  <c r="AS11" i="3" s="1"/>
  <c r="AP12" i="3"/>
  <c r="AS12" i="3" s="1"/>
  <c r="AP13" i="3"/>
  <c r="AS13" i="3" s="1"/>
  <c r="AP14" i="3"/>
  <c r="AS14" i="3" s="1"/>
  <c r="AP15" i="3"/>
  <c r="AS15" i="3" s="1"/>
  <c r="AP16" i="3"/>
  <c r="AS16" i="3" s="1"/>
  <c r="AP17" i="3"/>
  <c r="AS17" i="3" s="1"/>
  <c r="AP18" i="3"/>
  <c r="AS18" i="3" s="1"/>
  <c r="AP19" i="3"/>
  <c r="AS19" i="3" s="1"/>
  <c r="AP20" i="3"/>
  <c r="AS20" i="3" s="1"/>
  <c r="AP21" i="3"/>
  <c r="AS21" i="3" s="1"/>
  <c r="AP22" i="3"/>
  <c r="AS22" i="3" s="1"/>
  <c r="AP23" i="3"/>
  <c r="AS23" i="3" s="1"/>
  <c r="AP24" i="3"/>
  <c r="AS24" i="3" s="1"/>
  <c r="AP25" i="3"/>
  <c r="AS25" i="3" s="1"/>
  <c r="AP26" i="3"/>
  <c r="AS26" i="3" s="1"/>
  <c r="AP27" i="3"/>
  <c r="AS27" i="3" s="1"/>
  <c r="AP28" i="3"/>
  <c r="AS28" i="3" s="1"/>
  <c r="AP29" i="3"/>
  <c r="AS29" i="3" s="1"/>
  <c r="AP30" i="3"/>
  <c r="AS30" i="3" s="1"/>
  <c r="AP31" i="3"/>
  <c r="AS31" i="3" s="1"/>
  <c r="AP32" i="3"/>
  <c r="AS32" i="3" s="1"/>
  <c r="AP33" i="3"/>
  <c r="AS33" i="3" s="1"/>
  <c r="AP34" i="3"/>
  <c r="AS34" i="3" s="1"/>
  <c r="AP35" i="3"/>
  <c r="AS35" i="3" s="1"/>
  <c r="AP36" i="3"/>
  <c r="AS36" i="3" s="1"/>
  <c r="AP37" i="3"/>
  <c r="AS37" i="3" s="1"/>
  <c r="AP38" i="3"/>
  <c r="AS38" i="3" s="1"/>
  <c r="AP39" i="3"/>
  <c r="AS39" i="3" s="1"/>
  <c r="AP40" i="3"/>
  <c r="AS40" i="3" s="1"/>
  <c r="AP41" i="3"/>
  <c r="AS41" i="3" s="1"/>
  <c r="AP42" i="3"/>
  <c r="AS42" i="3" s="1"/>
  <c r="AP43" i="3"/>
  <c r="AS43" i="3" s="1"/>
  <c r="AP44" i="3"/>
  <c r="AS44" i="3" s="1"/>
  <c r="AP45" i="3"/>
  <c r="AS45" i="3" s="1"/>
  <c r="AP46" i="3"/>
  <c r="AS46" i="3" s="1"/>
  <c r="AP47" i="3"/>
  <c r="AS47" i="3" s="1"/>
  <c r="AP48" i="3"/>
  <c r="AS48" i="3" s="1"/>
  <c r="AP49" i="3"/>
  <c r="AS49" i="3" s="1"/>
  <c r="AP50" i="3"/>
  <c r="AS50" i="3" s="1"/>
  <c r="AP51" i="3"/>
  <c r="AS51" i="3" s="1"/>
  <c r="AP52" i="3"/>
  <c r="AS52" i="3" s="1"/>
  <c r="AP53" i="3"/>
  <c r="AS53" i="3" s="1"/>
  <c r="AP54" i="3"/>
  <c r="AS54" i="3" s="1"/>
  <c r="AP55" i="3"/>
  <c r="AS55" i="3" s="1"/>
  <c r="AP56" i="3"/>
  <c r="AS56" i="3" s="1"/>
  <c r="AP57" i="3"/>
  <c r="AS57" i="3" s="1"/>
  <c r="AP58" i="3"/>
  <c r="AS58" i="3" s="1"/>
  <c r="AP59" i="3"/>
  <c r="AS59" i="3" s="1"/>
  <c r="AP60" i="3"/>
  <c r="AS60" i="3" s="1"/>
  <c r="AP61" i="3"/>
  <c r="AS61" i="3" s="1"/>
  <c r="AP62" i="3"/>
  <c r="AS62" i="3" s="1"/>
  <c r="AP63" i="3"/>
  <c r="AS63" i="3" s="1"/>
  <c r="AP64" i="3"/>
  <c r="AS64" i="3" s="1"/>
  <c r="AP65" i="3"/>
  <c r="AS65" i="3" s="1"/>
  <c r="AP66" i="3"/>
  <c r="AS66" i="3" s="1"/>
  <c r="AP67" i="3"/>
  <c r="AS67" i="3" s="1"/>
  <c r="AP68" i="3"/>
  <c r="AS68" i="3" s="1"/>
  <c r="AP69" i="3"/>
  <c r="AS69" i="3" s="1"/>
  <c r="AP70" i="3"/>
  <c r="AS70" i="3" s="1"/>
  <c r="AP71" i="3"/>
  <c r="AS71" i="3" s="1"/>
  <c r="AP72" i="3"/>
  <c r="AS72" i="3" s="1"/>
  <c r="AP73" i="3"/>
  <c r="AS73" i="3" s="1"/>
  <c r="AP74" i="3"/>
  <c r="AS74" i="3" s="1"/>
  <c r="AP75" i="3"/>
  <c r="AS75" i="3" s="1"/>
  <c r="AP76" i="3"/>
  <c r="AS76" i="3" s="1"/>
  <c r="AP77" i="3"/>
  <c r="AS77" i="3" s="1"/>
  <c r="AP78" i="3"/>
  <c r="AS78" i="3" s="1"/>
  <c r="AP79" i="3"/>
  <c r="AS79" i="3" s="1"/>
  <c r="AP80" i="3"/>
  <c r="AS80" i="3" s="1"/>
  <c r="AP81" i="3"/>
  <c r="AS81" i="3" s="1"/>
  <c r="AP82" i="3"/>
  <c r="AS82" i="3" s="1"/>
  <c r="AP83" i="3"/>
  <c r="AS83" i="3" s="1"/>
  <c r="AP84" i="3"/>
  <c r="AS84" i="3" s="1"/>
  <c r="AP85" i="3"/>
  <c r="AS85" i="3" s="1"/>
  <c r="AP86" i="3"/>
  <c r="AS86" i="3" s="1"/>
  <c r="AP87" i="3"/>
  <c r="AS87" i="3" s="1"/>
  <c r="AP88" i="3"/>
  <c r="AS88" i="3" s="1"/>
  <c r="AP89" i="3"/>
  <c r="AS89" i="3" s="1"/>
  <c r="AP90" i="3"/>
  <c r="AS90" i="3" s="1"/>
  <c r="AP91" i="3"/>
  <c r="AS91" i="3" s="1"/>
  <c r="AP92" i="3"/>
  <c r="AS92" i="3" s="1"/>
  <c r="AP93" i="3"/>
  <c r="AS93" i="3" s="1"/>
  <c r="AP94" i="3"/>
  <c r="AS94" i="3" s="1"/>
  <c r="AP8" i="3"/>
  <c r="AS8" i="3" s="1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3" i="3"/>
  <c r="AL94" i="3"/>
  <c r="AL8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N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8" i="3"/>
  <c r="W9" i="3"/>
  <c r="Z9" i="3" s="1"/>
  <c r="W10" i="3"/>
  <c r="Z10" i="3" s="1"/>
  <c r="W11" i="3"/>
  <c r="Z11" i="3" s="1"/>
  <c r="W12" i="3"/>
  <c r="Z12" i="3" s="1"/>
  <c r="W13" i="3"/>
  <c r="Z13" i="3" s="1"/>
  <c r="W14" i="3"/>
  <c r="Z14" i="3" s="1"/>
  <c r="W15" i="3"/>
  <c r="Z15" i="3" s="1"/>
  <c r="W16" i="3"/>
  <c r="Z16" i="3" s="1"/>
  <c r="W17" i="3"/>
  <c r="Z17" i="3" s="1"/>
  <c r="W18" i="3"/>
  <c r="Z18" i="3" s="1"/>
  <c r="W19" i="3"/>
  <c r="Z19" i="3" s="1"/>
  <c r="W20" i="3"/>
  <c r="Z20" i="3" s="1"/>
  <c r="W21" i="3"/>
  <c r="Z21" i="3" s="1"/>
  <c r="W22" i="3"/>
  <c r="Z22" i="3" s="1"/>
  <c r="W23" i="3"/>
  <c r="Z23" i="3" s="1"/>
  <c r="W24" i="3"/>
  <c r="Z24" i="3" s="1"/>
  <c r="W25" i="3"/>
  <c r="Z25" i="3" s="1"/>
  <c r="W26" i="3"/>
  <c r="Z26" i="3" s="1"/>
  <c r="W27" i="3"/>
  <c r="Z27" i="3" s="1"/>
  <c r="W28" i="3"/>
  <c r="Z28" i="3" s="1"/>
  <c r="W29" i="3"/>
  <c r="Z29" i="3" s="1"/>
  <c r="W30" i="3"/>
  <c r="Z30" i="3" s="1"/>
  <c r="W31" i="3"/>
  <c r="Z31" i="3" s="1"/>
  <c r="W32" i="3"/>
  <c r="Z32" i="3" s="1"/>
  <c r="W33" i="3"/>
  <c r="Z33" i="3" s="1"/>
  <c r="W34" i="3"/>
  <c r="Z34" i="3" s="1"/>
  <c r="W35" i="3"/>
  <c r="Z35" i="3" s="1"/>
  <c r="W36" i="3"/>
  <c r="Z36" i="3" s="1"/>
  <c r="W37" i="3"/>
  <c r="Z37" i="3" s="1"/>
  <c r="W38" i="3"/>
  <c r="Z38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45" i="3"/>
  <c r="Z45" i="3" s="1"/>
  <c r="W46" i="3"/>
  <c r="Z46" i="3" s="1"/>
  <c r="W47" i="3"/>
  <c r="Z47" i="3" s="1"/>
  <c r="W48" i="3"/>
  <c r="Z48" i="3" s="1"/>
  <c r="W49" i="3"/>
  <c r="Z49" i="3" s="1"/>
  <c r="W50" i="3"/>
  <c r="Z50" i="3" s="1"/>
  <c r="W51" i="3"/>
  <c r="Z51" i="3" s="1"/>
  <c r="W52" i="3"/>
  <c r="Z52" i="3" s="1"/>
  <c r="W53" i="3"/>
  <c r="Z53" i="3" s="1"/>
  <c r="W54" i="3"/>
  <c r="Z54" i="3" s="1"/>
  <c r="W55" i="3"/>
  <c r="Z55" i="3" s="1"/>
  <c r="W56" i="3"/>
  <c r="Z56" i="3" s="1"/>
  <c r="W57" i="3"/>
  <c r="Z57" i="3" s="1"/>
  <c r="W58" i="3"/>
  <c r="Z58" i="3" s="1"/>
  <c r="W59" i="3"/>
  <c r="Z59" i="3" s="1"/>
  <c r="W60" i="3"/>
  <c r="Z60" i="3" s="1"/>
  <c r="W61" i="3"/>
  <c r="Z61" i="3" s="1"/>
  <c r="W62" i="3"/>
  <c r="Z62" i="3" s="1"/>
  <c r="W63" i="3"/>
  <c r="Z63" i="3" s="1"/>
  <c r="W64" i="3"/>
  <c r="Z64" i="3" s="1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Z77" i="3" s="1"/>
  <c r="W78" i="3"/>
  <c r="Z78" i="3" s="1"/>
  <c r="W79" i="3"/>
  <c r="Z79" i="3" s="1"/>
  <c r="W80" i="3"/>
  <c r="Z80" i="3" s="1"/>
  <c r="W81" i="3"/>
  <c r="Z81" i="3" s="1"/>
  <c r="W82" i="3"/>
  <c r="Z82" i="3" s="1"/>
  <c r="W83" i="3"/>
  <c r="Z83" i="3" s="1"/>
  <c r="W84" i="3"/>
  <c r="Z84" i="3" s="1"/>
  <c r="W85" i="3"/>
  <c r="Z85" i="3" s="1"/>
  <c r="W86" i="3"/>
  <c r="Z86" i="3" s="1"/>
  <c r="W87" i="3"/>
  <c r="Z87" i="3" s="1"/>
  <c r="W88" i="3"/>
  <c r="Z88" i="3" s="1"/>
  <c r="W89" i="3"/>
  <c r="Z89" i="3" s="1"/>
  <c r="W90" i="3"/>
  <c r="Z90" i="3" s="1"/>
  <c r="W91" i="3"/>
  <c r="Z91" i="3" s="1"/>
  <c r="W92" i="3"/>
  <c r="Z92" i="3" s="1"/>
  <c r="W93" i="3"/>
  <c r="Z93" i="3" s="1"/>
  <c r="W94" i="3"/>
  <c r="Z94" i="3" s="1"/>
  <c r="W8" i="3"/>
  <c r="Z8" i="3" s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R33" i="3" s="1"/>
  <c r="P34" i="3"/>
  <c r="R34" i="3" s="1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G1" i="5"/>
  <c r="G1" i="4"/>
  <c r="G1" i="3"/>
  <c r="AY7" i="3"/>
  <c r="G1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Q25" i="2"/>
  <c r="Q24" i="2"/>
  <c r="Q23" i="2"/>
  <c r="Q22" i="2"/>
  <c r="Q21" i="2"/>
  <c r="Q20" i="2"/>
  <c r="Q19" i="2"/>
  <c r="Q18" i="2"/>
  <c r="Q17" i="2"/>
  <c r="Q16" i="2"/>
  <c r="Q15" i="2"/>
  <c r="K15" i="2"/>
  <c r="L15" i="2" s="1"/>
  <c r="Q14" i="2"/>
  <c r="K14" i="2"/>
  <c r="L14" i="2" s="1"/>
  <c r="Q13" i="2"/>
  <c r="L13" i="2"/>
  <c r="K13" i="2"/>
  <c r="R8" i="3" l="1"/>
  <c r="R75" i="3"/>
  <c r="R55" i="3"/>
  <c r="R35" i="3"/>
  <c r="R15" i="3"/>
  <c r="AB76" i="3"/>
  <c r="AA76" i="3" s="1"/>
  <c r="AB56" i="3"/>
  <c r="AB36" i="3"/>
  <c r="AB16" i="3"/>
  <c r="AA16" i="3" s="1"/>
  <c r="R76" i="3"/>
  <c r="R56" i="3"/>
  <c r="R36" i="3"/>
  <c r="R16" i="3"/>
  <c r="AB48" i="3"/>
  <c r="AA48" i="3" s="1"/>
  <c r="AB41" i="3"/>
  <c r="AA41" i="3" s="1"/>
  <c r="AU50" i="3"/>
  <c r="AT50" i="3" s="1"/>
  <c r="AU49" i="3"/>
  <c r="AT49" i="3" s="1"/>
  <c r="AB68" i="3"/>
  <c r="AA68" i="3" s="1"/>
  <c r="AB81" i="3"/>
  <c r="AA81" i="3" s="1"/>
  <c r="AB21" i="3"/>
  <c r="AA21" i="3" s="1"/>
  <c r="AU90" i="3"/>
  <c r="AT90" i="3" s="1"/>
  <c r="AU30" i="3"/>
  <c r="AT30" i="3" s="1"/>
  <c r="AB80" i="3"/>
  <c r="AA80" i="3" s="1"/>
  <c r="AB60" i="3"/>
  <c r="AA60" i="3" s="1"/>
  <c r="AB20" i="3"/>
  <c r="AA20" i="3" s="1"/>
  <c r="AU29" i="3"/>
  <c r="AT29" i="3" s="1"/>
  <c r="AB17" i="3"/>
  <c r="AA17" i="3" s="1"/>
  <c r="AB88" i="3"/>
  <c r="AA88" i="3" s="1"/>
  <c r="AB28" i="3"/>
  <c r="AB61" i="3"/>
  <c r="AA61" i="3" s="1"/>
  <c r="AU70" i="3"/>
  <c r="AT70" i="3" s="1"/>
  <c r="AU10" i="3"/>
  <c r="AT10" i="3" s="1"/>
  <c r="AB40" i="3"/>
  <c r="AA40" i="3" s="1"/>
  <c r="AU89" i="3"/>
  <c r="AT89" i="3" s="1"/>
  <c r="AU69" i="3"/>
  <c r="AT69" i="3" s="1"/>
  <c r="AU9" i="3"/>
  <c r="AT9" i="3" s="1"/>
  <c r="AB77" i="3"/>
  <c r="AA77" i="3" s="1"/>
  <c r="AB57" i="3"/>
  <c r="AA57" i="3" s="1"/>
  <c r="AB37" i="3"/>
  <c r="AA37" i="3" s="1"/>
  <c r="R19" i="3"/>
  <c r="R78" i="3"/>
  <c r="R77" i="3"/>
  <c r="R57" i="3"/>
  <c r="R37" i="3"/>
  <c r="R17" i="3"/>
  <c r="AB93" i="3"/>
  <c r="AA93" i="3" s="1"/>
  <c r="AB73" i="3"/>
  <c r="AA73" i="3" s="1"/>
  <c r="AB53" i="3"/>
  <c r="AA53" i="3" s="1"/>
  <c r="AB33" i="3"/>
  <c r="AA33" i="3" s="1"/>
  <c r="AB13" i="3"/>
  <c r="AA13" i="3" s="1"/>
  <c r="R79" i="3"/>
  <c r="R58" i="3"/>
  <c r="R59" i="3"/>
  <c r="R18" i="3"/>
  <c r="R39" i="3"/>
  <c r="R38" i="3"/>
  <c r="R94" i="3"/>
  <c r="R74" i="3"/>
  <c r="R54" i="3"/>
  <c r="R14" i="3"/>
  <c r="R93" i="3"/>
  <c r="R73" i="3"/>
  <c r="R53" i="3"/>
  <c r="R13" i="3"/>
  <c r="AU59" i="3"/>
  <c r="AT59" i="3" s="1"/>
  <c r="AU58" i="3"/>
  <c r="AT58" i="3" s="1"/>
  <c r="AB82" i="3"/>
  <c r="AB62" i="3"/>
  <c r="AB42" i="3"/>
  <c r="AA42" i="3" s="1"/>
  <c r="AB22" i="3"/>
  <c r="AU91" i="3"/>
  <c r="AT91" i="3" s="1"/>
  <c r="AU71" i="3"/>
  <c r="AT71" i="3" s="1"/>
  <c r="AU51" i="3"/>
  <c r="AT51" i="3" s="1"/>
  <c r="AU31" i="3"/>
  <c r="AT31" i="3" s="1"/>
  <c r="AU11" i="3"/>
  <c r="AT11" i="3" s="1"/>
  <c r="AB78" i="3"/>
  <c r="AA78" i="3" s="1"/>
  <c r="AB58" i="3"/>
  <c r="AA58" i="3" s="1"/>
  <c r="AB38" i="3"/>
  <c r="AA38" i="3" s="1"/>
  <c r="AB18" i="3"/>
  <c r="AA18" i="3" s="1"/>
  <c r="AU19" i="3"/>
  <c r="AT19" i="3" s="1"/>
  <c r="AU78" i="3"/>
  <c r="AT78" i="3" s="1"/>
  <c r="AU18" i="3"/>
  <c r="AT18" i="3" s="1"/>
  <c r="R71" i="3"/>
  <c r="R31" i="3"/>
  <c r="AU77" i="3"/>
  <c r="AT77" i="3" s="1"/>
  <c r="AU37" i="3"/>
  <c r="AT37" i="3" s="1"/>
  <c r="R70" i="3"/>
  <c r="R50" i="3"/>
  <c r="R10" i="3"/>
  <c r="AU76" i="3"/>
  <c r="AT76" i="3" s="1"/>
  <c r="AU16" i="3"/>
  <c r="AT16" i="3" s="1"/>
  <c r="R89" i="3"/>
  <c r="R49" i="3"/>
  <c r="R9" i="3"/>
  <c r="AU75" i="3"/>
  <c r="AT75" i="3" s="1"/>
  <c r="AU35" i="3"/>
  <c r="AT35" i="3" s="1"/>
  <c r="R48" i="3"/>
  <c r="AB92" i="3"/>
  <c r="AA92" i="3" s="1"/>
  <c r="AB72" i="3"/>
  <c r="AA72" i="3" s="1"/>
  <c r="AB52" i="3"/>
  <c r="AA52" i="3" s="1"/>
  <c r="AB32" i="3"/>
  <c r="AA32" i="3" s="1"/>
  <c r="AU94" i="3"/>
  <c r="AT94" i="3" s="1"/>
  <c r="AU74" i="3"/>
  <c r="AT74" i="3" s="1"/>
  <c r="AU54" i="3"/>
  <c r="AT54" i="3" s="1"/>
  <c r="AU34" i="3"/>
  <c r="AT34" i="3" s="1"/>
  <c r="AU14" i="3"/>
  <c r="AT14" i="3" s="1"/>
  <c r="AB84" i="3"/>
  <c r="AA84" i="3" s="1"/>
  <c r="AB64" i="3"/>
  <c r="AA64" i="3" s="1"/>
  <c r="AB44" i="3"/>
  <c r="AA44" i="3" s="1"/>
  <c r="AB24" i="3"/>
  <c r="AA24" i="3" s="1"/>
  <c r="AU93" i="3"/>
  <c r="AT93" i="3" s="1"/>
  <c r="AU73" i="3"/>
  <c r="AT73" i="3" s="1"/>
  <c r="AU53" i="3"/>
  <c r="AU33" i="3"/>
  <c r="AU13" i="3"/>
  <c r="AT13" i="3" s="1"/>
  <c r="AU79" i="3"/>
  <c r="AT79" i="3" s="1"/>
  <c r="AU39" i="3"/>
  <c r="AT39" i="3" s="1"/>
  <c r="AU38" i="3"/>
  <c r="AT38" i="3" s="1"/>
  <c r="R91" i="3"/>
  <c r="R51" i="3"/>
  <c r="R11" i="3"/>
  <c r="AU57" i="3"/>
  <c r="AT57" i="3" s="1"/>
  <c r="AU17" i="3"/>
  <c r="AT17" i="3" s="1"/>
  <c r="R90" i="3"/>
  <c r="R30" i="3"/>
  <c r="AU56" i="3"/>
  <c r="AU36" i="3"/>
  <c r="R69" i="3"/>
  <c r="R29" i="3"/>
  <c r="AU55" i="3"/>
  <c r="AT55" i="3" s="1"/>
  <c r="AU15" i="3"/>
  <c r="AT15" i="3" s="1"/>
  <c r="R88" i="3"/>
  <c r="R68" i="3"/>
  <c r="R28" i="3"/>
  <c r="AB90" i="3"/>
  <c r="AA90" i="3" s="1"/>
  <c r="AB70" i="3"/>
  <c r="AA70" i="3" s="1"/>
  <c r="AB50" i="3"/>
  <c r="AA50" i="3" s="1"/>
  <c r="AB30" i="3"/>
  <c r="AB10" i="3"/>
  <c r="AA10" i="3" s="1"/>
  <c r="AB83" i="3"/>
  <c r="AA83" i="3" s="1"/>
  <c r="AB63" i="3"/>
  <c r="AA63" i="3" s="1"/>
  <c r="AB43" i="3"/>
  <c r="AA43" i="3" s="1"/>
  <c r="AB23" i="3"/>
  <c r="AA23" i="3" s="1"/>
  <c r="AU92" i="3"/>
  <c r="AT92" i="3" s="1"/>
  <c r="AU72" i="3"/>
  <c r="AT72" i="3" s="1"/>
  <c r="AU52" i="3"/>
  <c r="AU32" i="3"/>
  <c r="AU12" i="3"/>
  <c r="AT12" i="3" s="1"/>
  <c r="AU67" i="3"/>
  <c r="AU27" i="3"/>
  <c r="AU88" i="3"/>
  <c r="AU68" i="3"/>
  <c r="AU48" i="3"/>
  <c r="AU28" i="3"/>
  <c r="AU87" i="3"/>
  <c r="AU47" i="3"/>
  <c r="AU84" i="3"/>
  <c r="AU64" i="3"/>
  <c r="AU44" i="3"/>
  <c r="AU24" i="3"/>
  <c r="AU65" i="3"/>
  <c r="AU62" i="3"/>
  <c r="AU81" i="3"/>
  <c r="AU61" i="3"/>
  <c r="AU41" i="3"/>
  <c r="AU80" i="3"/>
  <c r="AU60" i="3"/>
  <c r="AU40" i="3"/>
  <c r="AU20" i="3"/>
  <c r="AU83" i="3"/>
  <c r="AU63" i="3"/>
  <c r="AU43" i="3"/>
  <c r="AU23" i="3"/>
  <c r="AU86" i="3"/>
  <c r="AU66" i="3"/>
  <c r="AU46" i="3"/>
  <c r="AU26" i="3"/>
  <c r="AU85" i="3"/>
  <c r="AU45" i="3"/>
  <c r="AU25" i="3"/>
  <c r="AU82" i="3"/>
  <c r="AU42" i="3"/>
  <c r="AU22" i="3"/>
  <c r="AU21" i="3"/>
  <c r="R87" i="3"/>
  <c r="R67" i="3"/>
  <c r="R47" i="3"/>
  <c r="R27" i="3"/>
  <c r="AU8" i="3"/>
  <c r="R86" i="3"/>
  <c r="R66" i="3"/>
  <c r="R46" i="3"/>
  <c r="R26" i="3"/>
  <c r="R85" i="3"/>
  <c r="R65" i="3"/>
  <c r="R45" i="3"/>
  <c r="R25" i="3"/>
  <c r="R72" i="3"/>
  <c r="R32" i="3"/>
  <c r="AB12" i="3"/>
  <c r="AA12" i="3" s="1"/>
  <c r="R83" i="3"/>
  <c r="R63" i="3"/>
  <c r="R64" i="3"/>
  <c r="R23" i="3"/>
  <c r="R82" i="3"/>
  <c r="R62" i="3"/>
  <c r="R42" i="3"/>
  <c r="R22" i="3"/>
  <c r="AB94" i="3"/>
  <c r="AA94" i="3" s="1"/>
  <c r="AB74" i="3"/>
  <c r="AA74" i="3" s="1"/>
  <c r="AB54" i="3"/>
  <c r="AA54" i="3" s="1"/>
  <c r="AB34" i="3"/>
  <c r="AA34" i="3" s="1"/>
  <c r="AB14" i="3"/>
  <c r="AA14" i="3" s="1"/>
  <c r="R84" i="3"/>
  <c r="R44" i="3"/>
  <c r="R24" i="3"/>
  <c r="R43" i="3"/>
  <c r="R81" i="3"/>
  <c r="R61" i="3"/>
  <c r="R41" i="3"/>
  <c r="R21" i="3"/>
  <c r="R80" i="3"/>
  <c r="R60" i="3"/>
  <c r="R40" i="3"/>
  <c r="R20" i="3"/>
  <c r="AB85" i="3"/>
  <c r="AA85" i="3" s="1"/>
  <c r="AB65" i="3"/>
  <c r="AA65" i="3" s="1"/>
  <c r="AB45" i="3"/>
  <c r="AA45" i="3" s="1"/>
  <c r="AB25" i="3"/>
  <c r="AA25" i="3" s="1"/>
  <c r="AA56" i="3"/>
  <c r="AA82" i="3"/>
  <c r="AA62" i="3"/>
  <c r="AA22" i="3"/>
  <c r="AA36" i="3"/>
  <c r="AB91" i="3"/>
  <c r="AA91" i="3" s="1"/>
  <c r="AB71" i="3"/>
  <c r="AA71" i="3" s="1"/>
  <c r="AB51" i="3"/>
  <c r="AA51" i="3" s="1"/>
  <c r="AB31" i="3"/>
  <c r="AA31" i="3" s="1"/>
  <c r="AB11" i="3"/>
  <c r="AA11" i="3" s="1"/>
  <c r="AB79" i="3"/>
  <c r="AA79" i="3" s="1"/>
  <c r="AB59" i="3"/>
  <c r="AA59" i="3" s="1"/>
  <c r="AB39" i="3"/>
  <c r="AA39" i="3" s="1"/>
  <c r="AB19" i="3"/>
  <c r="AA19" i="3" s="1"/>
  <c r="AB89" i="3"/>
  <c r="AA89" i="3" s="1"/>
  <c r="AB69" i="3"/>
  <c r="AA69" i="3" s="1"/>
  <c r="AB49" i="3"/>
  <c r="AA49" i="3" s="1"/>
  <c r="AB29" i="3"/>
  <c r="AA29" i="3" s="1"/>
  <c r="AB9" i="3"/>
  <c r="AA9" i="3" s="1"/>
  <c r="AA28" i="3"/>
  <c r="AB87" i="3"/>
  <c r="AA87" i="3" s="1"/>
  <c r="AB67" i="3"/>
  <c r="AA67" i="3" s="1"/>
  <c r="AB47" i="3"/>
  <c r="AA47" i="3" s="1"/>
  <c r="AB27" i="3"/>
  <c r="AA27" i="3" s="1"/>
  <c r="AB8" i="3"/>
  <c r="AA8" i="3" s="1"/>
  <c r="AB75" i="3"/>
  <c r="AA75" i="3" s="1"/>
  <c r="AB55" i="3"/>
  <c r="AA55" i="3" s="1"/>
  <c r="AB35" i="3"/>
  <c r="AA35" i="3" s="1"/>
  <c r="AB15" i="3"/>
  <c r="AA15" i="3" s="1"/>
  <c r="AB86" i="3"/>
  <c r="AA86" i="3" s="1"/>
  <c r="AB66" i="3"/>
  <c r="AA66" i="3" s="1"/>
  <c r="AB46" i="3"/>
  <c r="AA46" i="3" s="1"/>
  <c r="AB26" i="3"/>
  <c r="AA26" i="3" s="1"/>
  <c r="R92" i="3"/>
  <c r="R52" i="3"/>
  <c r="R12" i="3"/>
  <c r="AZ8" i="3" l="1"/>
  <c r="AZ75" i="3"/>
  <c r="AZ30" i="3"/>
  <c r="AZ50" i="3"/>
  <c r="AZ9" i="3"/>
  <c r="AZ90" i="3"/>
  <c r="AZ13" i="3"/>
  <c r="AZ73" i="3"/>
  <c r="AZ35" i="3"/>
  <c r="AZ54" i="3"/>
  <c r="AZ57" i="3"/>
  <c r="AZ70" i="3"/>
  <c r="AZ74" i="3"/>
  <c r="AZ94" i="3"/>
  <c r="AZ17" i="3"/>
  <c r="AA30" i="3"/>
  <c r="AZ10" i="3"/>
  <c r="AZ37" i="3"/>
  <c r="AZ38" i="3"/>
  <c r="AZ29" i="3"/>
  <c r="AZ16" i="3"/>
  <c r="AZ72" i="3"/>
  <c r="AZ71" i="3"/>
  <c r="AZ51" i="3"/>
  <c r="AZ18" i="3"/>
  <c r="AZ92" i="3"/>
  <c r="AZ31" i="3"/>
  <c r="AZ49" i="3"/>
  <c r="AZ58" i="3"/>
  <c r="AZ91" i="3"/>
  <c r="AZ69" i="3"/>
  <c r="AZ78" i="3"/>
  <c r="AZ89" i="3"/>
  <c r="AZ19" i="3"/>
  <c r="AZ39" i="3"/>
  <c r="AT33" i="3"/>
  <c r="AZ33" i="3"/>
  <c r="AZ93" i="3"/>
  <c r="AZ59" i="3"/>
  <c r="AT53" i="3"/>
  <c r="AZ53" i="3"/>
  <c r="AZ14" i="3"/>
  <c r="AZ79" i="3"/>
  <c r="AZ34" i="3"/>
  <c r="AZ15" i="3"/>
  <c r="AT32" i="3"/>
  <c r="AZ32" i="3"/>
  <c r="AT36" i="3"/>
  <c r="AZ36" i="3"/>
  <c r="AT52" i="3"/>
  <c r="AZ52" i="3"/>
  <c r="AT56" i="3"/>
  <c r="AZ56" i="3"/>
  <c r="AZ55" i="3"/>
  <c r="AZ77" i="3"/>
  <c r="AZ11" i="3"/>
  <c r="AZ12" i="3"/>
  <c r="AZ76" i="3"/>
  <c r="AT41" i="3"/>
  <c r="AZ41" i="3"/>
  <c r="AT61" i="3"/>
  <c r="AZ61" i="3"/>
  <c r="AT81" i="3"/>
  <c r="AZ81" i="3"/>
  <c r="AT62" i="3"/>
  <c r="AZ62" i="3"/>
  <c r="AT65" i="3"/>
  <c r="AZ65" i="3"/>
  <c r="AT24" i="3"/>
  <c r="AZ24" i="3"/>
  <c r="AT87" i="3"/>
  <c r="AZ87" i="3"/>
  <c r="AT21" i="3"/>
  <c r="AZ21" i="3"/>
  <c r="AT22" i="3"/>
  <c r="AZ22" i="3"/>
  <c r="AT42" i="3"/>
  <c r="AZ42" i="3"/>
  <c r="AT82" i="3"/>
  <c r="AZ82" i="3"/>
  <c r="AT28" i="3"/>
  <c r="AZ28" i="3"/>
  <c r="AT25" i="3"/>
  <c r="AZ25" i="3"/>
  <c r="AT48" i="3"/>
  <c r="AZ48" i="3"/>
  <c r="AT45" i="3"/>
  <c r="AZ45" i="3"/>
  <c r="AT44" i="3"/>
  <c r="AZ44" i="3"/>
  <c r="AT68" i="3"/>
  <c r="AZ68" i="3"/>
  <c r="AT85" i="3"/>
  <c r="AZ85" i="3"/>
  <c r="AT64" i="3"/>
  <c r="AZ64" i="3"/>
  <c r="AT88" i="3"/>
  <c r="AZ88" i="3"/>
  <c r="AT26" i="3"/>
  <c r="AZ26" i="3"/>
  <c r="AT84" i="3"/>
  <c r="AZ84" i="3"/>
  <c r="AT47" i="3"/>
  <c r="AZ47" i="3"/>
  <c r="AT40" i="3"/>
  <c r="AZ40" i="3"/>
  <c r="AT27" i="3"/>
  <c r="AZ27" i="3"/>
  <c r="AT80" i="3"/>
  <c r="AZ80" i="3"/>
  <c r="AT46" i="3"/>
  <c r="AZ46" i="3"/>
  <c r="AT8" i="3"/>
  <c r="AT66" i="3"/>
  <c r="AZ66" i="3"/>
  <c r="AT86" i="3"/>
  <c r="AZ86" i="3"/>
  <c r="AT23" i="3"/>
  <c r="AZ23" i="3"/>
  <c r="AT43" i="3"/>
  <c r="AZ43" i="3"/>
  <c r="AT63" i="3"/>
  <c r="AZ63" i="3"/>
  <c r="AT83" i="3"/>
  <c r="AZ83" i="3"/>
  <c r="AT20" i="3"/>
  <c r="AZ20" i="3"/>
  <c r="AT60" i="3"/>
  <c r="AZ60" i="3"/>
  <c r="AT67" i="3"/>
  <c r="AZ6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B9" authorId="0" shapeId="0" xr:uid="{74AA9721-15F8-418F-826B-3596CD9DCCCC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This is optional</t>
        </r>
      </text>
    </comment>
    <comment ref="A46" authorId="0" shapeId="0" xr:uid="{0B16144B-5F0C-446E-A501-CEA7B9DA3E11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D7" authorId="0" shapeId="0" xr:uid="{5A5F4E6F-37D8-42C1-94DC-FD7393E310A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The number of the Day of the week (Sunday = 1)</t>
        </r>
      </text>
    </comment>
    <comment ref="N7" authorId="0" shapeId="0" xr:uid="{09CB355E-93F9-4BCF-8E3F-8EDCA47AA775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Difference between Quantity Received and Quantity Inspected.</t>
        </r>
      </text>
    </comment>
    <comment ref="O7" authorId="0" shapeId="0" xr:uid="{794BDC17-8D97-45F6-911F-161F99D07FE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Percentage of Inspected Parts that Pass</t>
        </r>
      </text>
    </comment>
    <comment ref="P7" authorId="0" shapeId="0" xr:uid="{C9D9EDE3-9402-4691-A1FE-2F2C1DB3C86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Supplier's Income = Parts that Pass * Part Sell For
</t>
        </r>
      </text>
    </comment>
    <comment ref="Q7" authorId="0" shapeId="0" xr:uid="{76418CDE-B8B6-4FC1-89C6-97EB812AB2B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Total of 2 Supplier Costs for Inspected Part * # of Received Parts (Passed or Failed)</t>
        </r>
      </text>
    </comment>
    <comment ref="R7" authorId="0" shapeId="0" xr:uid="{2BF16FF3-5F4A-440A-9106-DA7457E7C33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 Income - Supplier Costs of Parts</t>
        </r>
      </text>
    </comment>
    <comment ref="S7" authorId="0" shapeId="0" xr:uid="{DC3639C5-4F8C-405C-9BC4-846B45D0541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Income that was NOT received from the Sale of Parts that did NOT pass.</t>
        </r>
      </text>
    </comment>
    <comment ref="W7" authorId="0" shapeId="0" xr:uid="{B3BCD135-2029-41F0-BAFC-2CE4C88A5E5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- Inspectors - Training - Regular</t>
        </r>
      </text>
    </comment>
    <comment ref="X7" authorId="0" shapeId="0" xr:uid="{7E10AB33-EF0E-40B0-98FB-945420212A2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# of Trainees * Total hours in the shift * payrate per hour for that day and shift
</t>
        </r>
      </text>
    </comment>
    <comment ref="Y7" authorId="0" shapeId="0" xr:uid="{C3AD0368-AED8-466A-87B0-70A6233ACAB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Regular Employees * Total hours in the shift * payrate per hour for that day and shift</t>
        </r>
      </text>
    </comment>
    <comment ref="Z7" authorId="0" shapeId="0" xr:uid="{0D5EA3FE-A0D8-4C58-9D2B-CFAD96BB786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Casual emploiyees * Total hours in the shift * most expensive payrate per hour for that day and shift</t>
        </r>
      </text>
    </comment>
    <comment ref="AB7" authorId="0" shapeId="0" xr:uid="{D0F598AD-0C93-416F-9A0C-E1041ACA28AB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Total of Training $ + Regular $ + Casual $</t>
        </r>
      </text>
    </comment>
    <comment ref="AX7" authorId="0" shapeId="0" xr:uid="{4FE4642B-9CD3-4EB0-B47D-1D77860E6D6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Team Leads * Total hours in the shift * payrate per hour for that day and shift</t>
        </r>
      </text>
    </comment>
    <comment ref="AY7" authorId="0" shapeId="0" xr:uid="{7F315072-2EFF-4509-BC94-45B6C532BE1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Shipper/Receivers * Total hours in the shift * payrate per hour for that day and shift</t>
        </r>
      </text>
    </comment>
    <comment ref="AZ7" authorId="0" shapeId="0" xr:uid="{FC8A8802-D3C7-49B5-9970-ECE3385FC009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= Total labour costs for Shipper/Receivers, Team Leads, and all types of Inspectors for both Inspection Lines *** Not a Mandatory Metric ***</t>
        </r>
      </text>
    </comment>
  </commentList>
</comments>
</file>

<file path=xl/sharedStrings.xml><?xml version="1.0" encoding="utf-8"?>
<sst xmlns="http://schemas.openxmlformats.org/spreadsheetml/2006/main" count="1166" uniqueCount="860">
  <si>
    <t>Read Me First</t>
  </si>
  <si>
    <t>Purpose: DataSet for INFO8136 Case Study 2</t>
  </si>
  <si>
    <t>This Excel Workbook was:</t>
  </si>
  <si>
    <t>Created by:</t>
  </si>
  <si>
    <t>Created for:</t>
  </si>
  <si>
    <t>Conestoga College BA Program, Courses INFO 8136</t>
  </si>
  <si>
    <t>Created on:</t>
  </si>
  <si>
    <t>Project:</t>
  </si>
  <si>
    <t>Case Study 2</t>
  </si>
  <si>
    <t>Possible Consumers of this:</t>
  </si>
  <si>
    <t>All Section Members of INFO8146</t>
  </si>
  <si>
    <t>Copyright:</t>
  </si>
  <si>
    <t>Conestoga College, 2024.  All rights reserved</t>
  </si>
  <si>
    <t>Useage rights granted to registered section members of INFO 8146</t>
  </si>
  <si>
    <t>Assumptions:</t>
  </si>
  <si>
    <t>This WB contains data on 2 Inspection Lines.  Little Panda Quality Inspection has more than 2 Inspection Lines</t>
  </si>
  <si>
    <t>This WB contains data on 3 Inspected Parts.  Little Panda Quality Inspection has more than 400 Inspected Parts</t>
  </si>
  <si>
    <t>This WB contains data on 2 Suppliers of Parts To be Inspected (Parts TBI).  Little Panda Quality Inspection has more than 2 Suppliers of Parts to Be Inspected</t>
  </si>
  <si>
    <t xml:space="preserve">Little Panda receives parts TBI within 24 hours of their making. </t>
  </si>
  <si>
    <t>Suppliers of Parts TBI operate Monday thru Friday at full capacity, and produce about 1/3 of a weekday's output on either Saturday and Sunday</t>
  </si>
  <si>
    <t>Assumptions 4 and 5 cause Little Panda's Inspection Loading is the lightest on Sunday and Monday</t>
  </si>
  <si>
    <t>Parts that Cannot be Inspected in Shifts 1 and 2 are to be inspected during Shift 3 of the same day,</t>
  </si>
  <si>
    <t>LPQI charges for Parts Inspection to the Supplier of the Parts is included in the Suppliers' Other Costs for each Part</t>
  </si>
  <si>
    <t>Employees are paid for a Shift of 8 hours, but only do actual work for 7 hours in that shift.</t>
  </si>
  <si>
    <t>Dimensions to be Analyzed</t>
  </si>
  <si>
    <t>LPQI Inspection Line A or Inspection Line B</t>
  </si>
  <si>
    <t>LPQI Shift 1 or Shift 2 or Shift 3</t>
  </si>
  <si>
    <t>Tuesday to Saturday Shifts OR Sunday and Monday Shifts</t>
  </si>
  <si>
    <t>Issues to be Explored</t>
  </si>
  <si>
    <t>see Supplied Videos for more detail</t>
  </si>
  <si>
    <t>Inspected Parts - Pass or Fail - Including Costs of Failed Parts</t>
  </si>
  <si>
    <t>LPQI Labour Cost and Parts TBI Suppliers' Projected Profits</t>
  </si>
  <si>
    <t>LPQI Inspection Line Capacity - Impacted by Varying Parts TBI Deliveries and Varying LPQI Staffing</t>
  </si>
  <si>
    <t>Mandatory (Expected) Metrics - determined by the Data Analyst Assignment</t>
  </si>
  <si>
    <t>Day + Shift + Inspection Line - Over/Under</t>
  </si>
  <si>
    <t>Day + Shift + Inspection Line - Pass %</t>
  </si>
  <si>
    <t>Day + Shift + Inspection Line - Possible Supplier Profit</t>
  </si>
  <si>
    <t>Day + Shift + Inspection Line - Total LPQI Labour $</t>
  </si>
  <si>
    <t>Day + Shift + Inspection Line - LPQI Inspect Labour $ per Part Inspected</t>
  </si>
  <si>
    <t>Data Analyst Assignment</t>
  </si>
  <si>
    <t>Each Analyst will be Assigned a Combination of each of the 3 Dimensions listed above, and one of the Issues to be Explored</t>
  </si>
  <si>
    <t>For example, a DA might be assigned:   Inspection Line B, Shift 2, Sunday+Monday Shifts, and LPQI Inpsection Line Capacity</t>
  </si>
  <si>
    <t>The assignment will be done by the Section's Faculty</t>
  </si>
  <si>
    <t>Document History</t>
  </si>
  <si>
    <t>ID</t>
  </si>
  <si>
    <t>Updated by and on:</t>
  </si>
  <si>
    <t>Published on:</t>
  </si>
  <si>
    <t>Reason(s):</t>
  </si>
  <si>
    <t>Bill Nixon on Apr 2nd</t>
  </si>
  <si>
    <t>Sources and References</t>
  </si>
  <si>
    <t>Various earlier versions of this produced by Bill Nixon, in March 2024 for Section 1 and 5</t>
  </si>
  <si>
    <t>Various movies recorded and published by Bill Nixon thru the Case Study 2 Home Page</t>
  </si>
  <si>
    <t>Various Course Materials about LPQI already provided</t>
  </si>
  <si>
    <t>Sheets in this Workbook</t>
  </si>
  <si>
    <t>Sheet Name</t>
  </si>
  <si>
    <t>Description</t>
  </si>
  <si>
    <t>ReadMeFirst</t>
  </si>
  <si>
    <t>excel workbook information and history</t>
  </si>
  <si>
    <t>List of other WB sheets and short descriptions</t>
  </si>
  <si>
    <t>Other Lists</t>
  </si>
  <si>
    <t>Collection of 8 Lists of Reference Data for the Inspect DM and 2 Inspection Line Batch DMs</t>
  </si>
  <si>
    <t>Inspect DM</t>
  </si>
  <si>
    <t>29 Days of Production Data for 3 Shifts and 2 Inspection Lines</t>
  </si>
  <si>
    <t>at the Little Panda facility</t>
  </si>
  <si>
    <t>Blank Columns Exist. For Data Analysts to Complete Calculations of Mandatory Metrics</t>
  </si>
  <si>
    <t>A Batches</t>
  </si>
  <si>
    <t>List of the Suppliers' Batches of Supplied Parts TBI for each Day and Shift</t>
  </si>
  <si>
    <t>for LPQI Inspection Line A</t>
  </si>
  <si>
    <t>Data has ID Code (see the Production Line/Cells Reference table), and LPQI Qty Received and Passed</t>
  </si>
  <si>
    <t>B Batches</t>
  </si>
  <si>
    <t>for LPQI Inspection Line B</t>
  </si>
  <si>
    <t>Little Panda Quality Inspection - Reference Tables</t>
  </si>
  <si>
    <t>Suppliers of Parts to Be Inspected</t>
  </si>
  <si>
    <t>MakerID</t>
  </si>
  <si>
    <t>Maker</t>
  </si>
  <si>
    <t>Plant Location</t>
  </si>
  <si>
    <t>Eclipse</t>
  </si>
  <si>
    <t>Cambridge, ON</t>
  </si>
  <si>
    <t>Linacar</t>
  </si>
  <si>
    <t>Guelph, ON</t>
  </si>
  <si>
    <t>Suppliers of Parts TBI - Production Lines / Cells Codes</t>
  </si>
  <si>
    <t>=R13&amp;"-"&amp;S13</t>
  </si>
  <si>
    <t>Factors on Parts to be Inspected</t>
  </si>
  <si>
    <t>=INT(7/(I13*J13/60))</t>
  </si>
  <si>
    <t>ProdTypeID</t>
  </si>
  <si>
    <t>Product Type</t>
  </si>
  <si>
    <t>Prodn Lines / Cells</t>
  </si>
  <si>
    <t>Cost To Make</t>
  </si>
  <si>
    <t>Other Costs</t>
  </si>
  <si>
    <t>Sells For</t>
  </si>
  <si>
    <t>Inspect Tests</t>
  </si>
  <si>
    <t>Avg Mins Per Inspect</t>
  </si>
  <si>
    <t>Total Per 7 hrs per Inspector</t>
  </si>
  <si>
    <t>NightShift</t>
  </si>
  <si>
    <t>Porter Mins</t>
  </si>
  <si>
    <t>Box Qty</t>
  </si>
  <si>
    <t>Key</t>
  </si>
  <si>
    <t>Sequence</t>
  </si>
  <si>
    <t>Alternator</t>
  </si>
  <si>
    <t>G</t>
  </si>
  <si>
    <t>Tie Rod End</t>
  </si>
  <si>
    <t>H</t>
  </si>
  <si>
    <t>Ball Joint</t>
  </si>
  <si>
    <t>J</t>
  </si>
  <si>
    <t>D1</t>
  </si>
  <si>
    <t>D2</t>
  </si>
  <si>
    <t>Employee Groups</t>
  </si>
  <si>
    <t>D3</t>
  </si>
  <si>
    <t>EmpGroupID</t>
  </si>
  <si>
    <t>EmployeeGroup</t>
  </si>
  <si>
    <t>D4</t>
  </si>
  <si>
    <t>Inspector</t>
  </si>
  <si>
    <t>D5</t>
  </si>
  <si>
    <t>Team Lead</t>
  </si>
  <si>
    <t>D6</t>
  </si>
  <si>
    <t>Shipper/Receiver</t>
  </si>
  <si>
    <t>M5</t>
  </si>
  <si>
    <t>M6</t>
  </si>
  <si>
    <t>M7</t>
  </si>
  <si>
    <t>Employee Payrates</t>
  </si>
  <si>
    <t>M8</t>
  </si>
  <si>
    <t>EmpTypeID</t>
  </si>
  <si>
    <t>Employee Types</t>
  </si>
  <si>
    <t>Experience</t>
  </si>
  <si>
    <t>Payrate / hr</t>
  </si>
  <si>
    <t>Employer Share</t>
  </si>
  <si>
    <t>Total Cost/Hr</t>
  </si>
  <si>
    <t>Training</t>
  </si>
  <si>
    <t>Casual</t>
  </si>
  <si>
    <t>Under 100 hours</t>
  </si>
  <si>
    <t>101-300 hours</t>
  </si>
  <si>
    <t>Regular</t>
  </si>
  <si>
    <t>301+ hours</t>
  </si>
  <si>
    <t>501+ hours</t>
  </si>
  <si>
    <t>Shift Factors</t>
  </si>
  <si>
    <t>ShiftID</t>
  </si>
  <si>
    <t>ShiftName</t>
  </si>
  <si>
    <t>ShiftHours</t>
  </si>
  <si>
    <t>Shift Premium</t>
  </si>
  <si>
    <t>Day</t>
  </si>
  <si>
    <t>6am-2pm</t>
  </si>
  <si>
    <t>Afternoon</t>
  </si>
  <si>
    <t>2pm-10pm</t>
  </si>
  <si>
    <t>Nights</t>
  </si>
  <si>
    <t>10pm-6am</t>
  </si>
  <si>
    <t>Inspection Lines</t>
  </si>
  <si>
    <t>InspectLineID</t>
  </si>
  <si>
    <t>InspectLine Name</t>
  </si>
  <si>
    <t>A</t>
  </si>
  <si>
    <t>Line A</t>
  </si>
  <si>
    <t>B</t>
  </si>
  <si>
    <t>Line B</t>
  </si>
  <si>
    <t>=D49&amp;E49&amp;"-"&amp;H49&amp;"-"&amp;F49</t>
  </si>
  <si>
    <t>Inspection Line, Shift, WeekDay/WeekEnd Staffing Counts</t>
  </si>
  <si>
    <t>StaffingID</t>
  </si>
  <si>
    <t>As Of</t>
  </si>
  <si>
    <t>LineID</t>
  </si>
  <si>
    <t>SunMon</t>
  </si>
  <si>
    <t>LkupKey</t>
  </si>
  <si>
    <t>EmployeeCOunt</t>
  </si>
  <si>
    <t>N</t>
  </si>
  <si>
    <t>Y</t>
  </si>
  <si>
    <t>Data Set</t>
  </si>
  <si>
    <t>Little Panda Inspection Lines A and B Inspection Data</t>
  </si>
  <si>
    <t>*** See the Comments on the headings of the empty columns for guidance on needed calculations</t>
  </si>
  <si>
    <t>Line A Inspection Data</t>
  </si>
  <si>
    <t>Line B Inspection Data</t>
  </si>
  <si>
    <t>InspectDataID</t>
  </si>
  <si>
    <t>Day of Week</t>
  </si>
  <si>
    <t>Over / Under</t>
  </si>
  <si>
    <t>Pass%</t>
  </si>
  <si>
    <t>Possible Supplier Income</t>
  </si>
  <si>
    <t>Supplier Cost of Parts</t>
  </si>
  <si>
    <t>Possible Supplier Profit</t>
  </si>
  <si>
    <t>Supplier Cost of Bad Parts</t>
  </si>
  <si>
    <t>Training $</t>
  </si>
  <si>
    <t>Regular $</t>
  </si>
  <si>
    <t>Casual $</t>
  </si>
  <si>
    <t>Total Line A $</t>
  </si>
  <si>
    <t>Inspect Labour $ per Part</t>
  </si>
  <si>
    <t>Over/Under</t>
  </si>
  <si>
    <t>Team Lead $</t>
  </si>
  <si>
    <t>All Total Labour $</t>
  </si>
  <si>
    <t>Little Panda Inspection Line A Batch Data</t>
  </si>
  <si>
    <t>BatchesLineAID</t>
  </si>
  <si>
    <t/>
  </si>
  <si>
    <t>Little Panda Inspection Line B Batch Data</t>
  </si>
  <si>
    <t>BatchesLineBID</t>
  </si>
  <si>
    <t>Date</t>
  </si>
  <si>
    <t>Shift</t>
  </si>
  <si>
    <t>LineA-ProdType</t>
  </si>
  <si>
    <t>Received</t>
  </si>
  <si>
    <t>Received Inspected</t>
  </si>
  <si>
    <t>Leftover Inspected</t>
  </si>
  <si>
    <t>Capacity</t>
  </si>
  <si>
    <t>Not Inspected</t>
  </si>
  <si>
    <t>Left From Day Shift for 3rd Shift</t>
  </si>
  <si>
    <t>Inspect Pass</t>
  </si>
  <si>
    <t>Inspectors</t>
  </si>
  <si>
    <t>LineB-ProdType</t>
  </si>
  <si>
    <t>Shipper/Receiver/Porter</t>
  </si>
  <si>
    <t>Batch  ID</t>
  </si>
  <si>
    <t>Batch 1 Qty</t>
  </si>
  <si>
    <t>Batch 1 Pass</t>
  </si>
  <si>
    <t>Batch 2 ID</t>
  </si>
  <si>
    <t>Batch 2 Qty</t>
  </si>
  <si>
    <t>Batch 2 Pass</t>
  </si>
  <si>
    <t>Batch 3 ID</t>
  </si>
  <si>
    <t>Batch 3 Qty</t>
  </si>
  <si>
    <t>Batch 3 Pass</t>
  </si>
  <si>
    <t>Batch 4 ID</t>
  </si>
  <si>
    <t>Batch 4 Qty</t>
  </si>
  <si>
    <t>Batch 4 Pass</t>
  </si>
  <si>
    <t>Batch 5 ID</t>
  </si>
  <si>
    <t>Batch 5 Qty</t>
  </si>
  <si>
    <t>Batch 5 Pass</t>
  </si>
  <si>
    <t>Batch 6 ID</t>
  </si>
  <si>
    <t>Batch 6 Qty</t>
  </si>
  <si>
    <t>Batch 6 Pass</t>
  </si>
  <si>
    <t>C</t>
  </si>
  <si>
    <t>240102-S1-D1</t>
  </si>
  <si>
    <t>240102-S1-D3</t>
  </si>
  <si>
    <t>240102-S1-D4</t>
  </si>
  <si>
    <t>240102-S1-D5</t>
  </si>
  <si>
    <t>240102-S1-D6</t>
  </si>
  <si>
    <t>240107-S1-D1</t>
  </si>
  <si>
    <t>240107-S1-D2</t>
  </si>
  <si>
    <t>240107-S1-D3</t>
  </si>
  <si>
    <t>240107-S1-D4</t>
  </si>
  <si>
    <t>240107-S1-D5</t>
  </si>
  <si>
    <t>240107-S1-D6</t>
  </si>
  <si>
    <t>240108-S1-M5</t>
  </si>
  <si>
    <t>240108-S1-M6</t>
  </si>
  <si>
    <t>240108-S1-M7</t>
  </si>
  <si>
    <t>240108-S1-M8</t>
  </si>
  <si>
    <t>240110-S1-D2</t>
  </si>
  <si>
    <t>240110-S1-D3</t>
  </si>
  <si>
    <t>240110-S1-D4</t>
  </si>
  <si>
    <t>240110-S1-D5</t>
  </si>
  <si>
    <t>240110-S1-D6</t>
  </si>
  <si>
    <t>240114-S1-D2</t>
  </si>
  <si>
    <t>240114-S1-D3</t>
  </si>
  <si>
    <t>240114-S1-D4</t>
  </si>
  <si>
    <t>240114-S1-D5</t>
  </si>
  <si>
    <t>240114-S1-D6</t>
  </si>
  <si>
    <t>240115-S1-M5</t>
  </si>
  <si>
    <t>240115-S1-M6</t>
  </si>
  <si>
    <t>240115-S1-M7</t>
  </si>
  <si>
    <t>240115-S1-M8</t>
  </si>
  <si>
    <t>240117-S1-M5</t>
  </si>
  <si>
    <t>240117-S1-M8</t>
  </si>
  <si>
    <t>240118-S1-D1</t>
  </si>
  <si>
    <t>240118-S1-D2</t>
  </si>
  <si>
    <t>240118-S1-D3</t>
  </si>
  <si>
    <t>240118-S1-D4</t>
  </si>
  <si>
    <t>240118-S1-D6</t>
  </si>
  <si>
    <t>240119-S1-D1</t>
  </si>
  <si>
    <t>240119-S1-D2</t>
  </si>
  <si>
    <t>240119-S1-D4</t>
  </si>
  <si>
    <t>240119-S1-D5</t>
  </si>
  <si>
    <t>240119-S1-D6</t>
  </si>
  <si>
    <t>240120-S1-M5</t>
  </si>
  <si>
    <t>240120-S1-M6</t>
  </si>
  <si>
    <t>240120-S1-M8</t>
  </si>
  <si>
    <t>240121-S1-M5</t>
  </si>
  <si>
    <t>240121-S1-M6</t>
  </si>
  <si>
    <t>240121-S1-M7</t>
  </si>
  <si>
    <t>240121-S1-M8</t>
  </si>
  <si>
    <t>240127-S1-M5</t>
  </si>
  <si>
    <t>240127-S1-M6</t>
  </si>
  <si>
    <t>240127-S1-M7</t>
  </si>
  <si>
    <t>240127-S1-M8</t>
  </si>
  <si>
    <t>240102-S1-G</t>
  </si>
  <si>
    <t>240102-S1-H</t>
  </si>
  <si>
    <t>240102-S1-J</t>
  </si>
  <si>
    <t>240103-S1-G</t>
  </si>
  <si>
    <t>240103-S1-H</t>
  </si>
  <si>
    <t>240103-S1-J</t>
  </si>
  <si>
    <t>240104-S1-G</t>
  </si>
  <si>
    <t>240104-S1-H</t>
  </si>
  <si>
    <t>240104-S1-J</t>
  </si>
  <si>
    <t>240105-S1-G</t>
  </si>
  <si>
    <t>240105-S1-H</t>
  </si>
  <si>
    <t>240105-S1-J</t>
  </si>
  <si>
    <t>240106-S1-G</t>
  </si>
  <si>
    <t>240106-S1-H</t>
  </si>
  <si>
    <t>240106-S1-J</t>
  </si>
  <si>
    <t>240107-S1-G</t>
  </si>
  <si>
    <t>240107-S1-J</t>
  </si>
  <si>
    <t>240108-S1-G</t>
  </si>
  <si>
    <t>240108-S1-H</t>
  </si>
  <si>
    <t>240108-S1-J</t>
  </si>
  <si>
    <t>240109-S1-G</t>
  </si>
  <si>
    <t>240109-S1-H</t>
  </si>
  <si>
    <t>240109-S1-J</t>
  </si>
  <si>
    <t>240110-S1-G</t>
  </si>
  <si>
    <t>240110-S1-J</t>
  </si>
  <si>
    <t>240111-S1-G</t>
  </si>
  <si>
    <t>240111-S1-H</t>
  </si>
  <si>
    <t>240111-S1-J</t>
  </si>
  <si>
    <t>240112-S1-G</t>
  </si>
  <si>
    <t>240112-S1-H</t>
  </si>
  <si>
    <t>240112-S1-J</t>
  </si>
  <si>
    <t>240113-S1-G</t>
  </si>
  <si>
    <t>240113-S1-H</t>
  </si>
  <si>
    <t>240113-S1-J</t>
  </si>
  <si>
    <t>240114-S1-G</t>
  </si>
  <si>
    <t>240114-S1-H</t>
  </si>
  <si>
    <t>240114-S1-J</t>
  </si>
  <si>
    <t>240115-S1-G</t>
  </si>
  <si>
    <t>240115-S1-H</t>
  </si>
  <si>
    <t>240115-S1-J</t>
  </si>
  <si>
    <t>240116-S1-G</t>
  </si>
  <si>
    <t>240116-S1-J</t>
  </si>
  <si>
    <t>240117-S1-G</t>
  </si>
  <si>
    <t>240117-S1-H</t>
  </si>
  <si>
    <t>240117-S1-J</t>
  </si>
  <si>
    <t>240118-S1-H</t>
  </si>
  <si>
    <t>240118-S1-J</t>
  </si>
  <si>
    <t>240119-S1-H</t>
  </si>
  <si>
    <t>240119-S1-J</t>
  </si>
  <si>
    <t>240120-S1-G</t>
  </si>
  <si>
    <t>240120-S1-H</t>
  </si>
  <si>
    <t>240120-S1-J</t>
  </si>
  <si>
    <t>240121-S1-G</t>
  </si>
  <si>
    <t>240121-S1-H</t>
  </si>
  <si>
    <t>240121-S1-J</t>
  </si>
  <si>
    <t>240122-S1-G</t>
  </si>
  <si>
    <t>240122-S1-H</t>
  </si>
  <si>
    <t>240122-S1-J</t>
  </si>
  <si>
    <t>240123-S1-G</t>
  </si>
  <si>
    <t>240123-S1-H</t>
  </si>
  <si>
    <t>240123-S1-J</t>
  </si>
  <si>
    <t>240124-S1-G</t>
  </si>
  <si>
    <t>240124-S1-H</t>
  </si>
  <si>
    <t>240124-S1-J</t>
  </si>
  <si>
    <t>240125-S1-G</t>
  </si>
  <si>
    <t>240125-S1-H</t>
  </si>
  <si>
    <t>240125-S1-J</t>
  </si>
  <si>
    <t>240126-S1-G</t>
  </si>
  <si>
    <t>240126-S1-H</t>
  </si>
  <si>
    <t>240126-S1-J</t>
  </si>
  <si>
    <t>240127-S1-G</t>
  </si>
  <si>
    <t>240127-S1-H</t>
  </si>
  <si>
    <t>240127-S1-J</t>
  </si>
  <si>
    <t>240128-S1-G</t>
  </si>
  <si>
    <t>240128-S1-H</t>
  </si>
  <si>
    <t>240128-S1-J</t>
  </si>
  <si>
    <t>240129-S1-G</t>
  </si>
  <si>
    <t>240129-S1-H</t>
  </si>
  <si>
    <t>240129-S1-J</t>
  </si>
  <si>
    <t>240130-S1-G</t>
  </si>
  <si>
    <t>240130-S1-H</t>
  </si>
  <si>
    <t>240130-S1-J</t>
  </si>
  <si>
    <t>240102-S1-D2</t>
  </si>
  <si>
    <t>240103-S1-D1</t>
  </si>
  <si>
    <t>240103-S1-D2</t>
  </si>
  <si>
    <t>240103-S1-D3</t>
  </si>
  <si>
    <t>240103-S1-D4</t>
  </si>
  <si>
    <t>240103-S1-D5</t>
  </si>
  <si>
    <t>240103-S1-D6</t>
  </si>
  <si>
    <t>240104-S1-D1</t>
  </si>
  <si>
    <t>240104-S1-D2</t>
  </si>
  <si>
    <t>240104-S1-D3</t>
  </si>
  <si>
    <t>240104-S1-D4</t>
  </si>
  <si>
    <t>240104-S1-D5</t>
  </si>
  <si>
    <t>240104-S1-D6</t>
  </si>
  <si>
    <t>240105-S1-D1</t>
  </si>
  <si>
    <t>240105-S1-D3</t>
  </si>
  <si>
    <t>240105-S1-D4</t>
  </si>
  <si>
    <t>240105-S1-D5</t>
  </si>
  <si>
    <t>240105-S1-D6</t>
  </si>
  <si>
    <t>240106-S1-M5</t>
  </si>
  <si>
    <t>240106-S1-M7</t>
  </si>
  <si>
    <t>240106-S1-M8</t>
  </si>
  <si>
    <t>240109-S1-M5</t>
  </si>
  <si>
    <t>240109-S1-M6</t>
  </si>
  <si>
    <t>240109-S1-M7</t>
  </si>
  <si>
    <t>240109-S1-M8</t>
  </si>
  <si>
    <t>240111-S1-M5</t>
  </si>
  <si>
    <t>240111-S1-M6</t>
  </si>
  <si>
    <t>240111-S1-M7</t>
  </si>
  <si>
    <t>240111-S1-M8</t>
  </si>
  <si>
    <t>240112-S1-M5</t>
  </si>
  <si>
    <t>240112-S1-M6</t>
  </si>
  <si>
    <t>240112-S1-M8</t>
  </si>
  <si>
    <t>240113-S1-D1</t>
  </si>
  <si>
    <t>240113-S1-D2</t>
  </si>
  <si>
    <t>240113-S1-D3</t>
  </si>
  <si>
    <t>240113-S1-D4</t>
  </si>
  <si>
    <t>240113-S1-D5</t>
  </si>
  <si>
    <t>240113-S1-D6</t>
  </si>
  <si>
    <t>240114-S1-D1</t>
  </si>
  <si>
    <t>240116-S1-M5</t>
  </si>
  <si>
    <t>240116-S1-M6</t>
  </si>
  <si>
    <t>240116-S1-M7</t>
  </si>
  <si>
    <t>240116-S1-M8</t>
  </si>
  <si>
    <t>240117-S1-M7</t>
  </si>
  <si>
    <t>240118-S1-D5</t>
  </si>
  <si>
    <t>240122-S1-D1</t>
  </si>
  <si>
    <t>240122-S1-D2</t>
  </si>
  <si>
    <t>240122-S1-D3</t>
  </si>
  <si>
    <t>240122-S1-D4</t>
  </si>
  <si>
    <t>240122-S1-D5</t>
  </si>
  <si>
    <t>240122-S1-D6</t>
  </si>
  <si>
    <t>240123-S1-D1</t>
  </si>
  <si>
    <t>240123-S1-D2</t>
  </si>
  <si>
    <t>240123-S1-D3</t>
  </si>
  <si>
    <t>240123-S1-D4</t>
  </si>
  <si>
    <t>240123-S1-D5</t>
  </si>
  <si>
    <t>240123-S1-D6</t>
  </si>
  <si>
    <t>240124-S1-M5</t>
  </si>
  <si>
    <t>240124-S1-M6</t>
  </si>
  <si>
    <t>240124-S1-M8</t>
  </si>
  <si>
    <t>240125-S1-D1</t>
  </si>
  <si>
    <t>240125-S1-D3</t>
  </si>
  <si>
    <t>240125-S1-D4</t>
  </si>
  <si>
    <t>240125-S1-D5</t>
  </si>
  <si>
    <t>240125-S1-D6</t>
  </si>
  <si>
    <t>240126-S1-D1</t>
  </si>
  <si>
    <t>240126-S1-D2</t>
  </si>
  <si>
    <t>240126-S1-D3</t>
  </si>
  <si>
    <t>240126-S1-D4</t>
  </si>
  <si>
    <t>240126-S1-D5</t>
  </si>
  <si>
    <t>240126-S1-D6</t>
  </si>
  <si>
    <t>240128-S1-D1</t>
  </si>
  <si>
    <t>240128-S1-D3</t>
  </si>
  <si>
    <t>240128-S1-D4</t>
  </si>
  <si>
    <t>240128-S1-D5</t>
  </si>
  <si>
    <t>240128-S1-D6</t>
  </si>
  <si>
    <t>240129-S1-D1</t>
  </si>
  <si>
    <t>240129-S1-D2</t>
  </si>
  <si>
    <t>240129-S1-D3</t>
  </si>
  <si>
    <t>240129-S1-D4</t>
  </si>
  <si>
    <t>240129-S1-D6</t>
  </si>
  <si>
    <t>240130-S1-M5</t>
  </si>
  <si>
    <t>240130-S1-M7</t>
  </si>
  <si>
    <t>240130-S1-M8</t>
  </si>
  <si>
    <t>240102-S2-M5</t>
  </si>
  <si>
    <t>240102-S2-M6</t>
  </si>
  <si>
    <t>240102-S2-M7</t>
  </si>
  <si>
    <t>240102-S2-M8</t>
  </si>
  <si>
    <t>240103-S2-M5</t>
  </si>
  <si>
    <t>240103-S2-M6</t>
  </si>
  <si>
    <t>240103-S2-M7</t>
  </si>
  <si>
    <t>240103-S2-M8</t>
  </si>
  <si>
    <t>240104-S2-D1</t>
  </si>
  <si>
    <t>240104-S2-D2</t>
  </si>
  <si>
    <t>240104-S2-D3</t>
  </si>
  <si>
    <t>240104-S2-D4</t>
  </si>
  <si>
    <t>240104-S2-D5</t>
  </si>
  <si>
    <t>240104-S2-D6</t>
  </si>
  <si>
    <t>240105-S2-M5</t>
  </si>
  <si>
    <t>240105-S2-M6</t>
  </si>
  <si>
    <t>240105-S2-M7</t>
  </si>
  <si>
    <t>240105-S2-M8</t>
  </si>
  <si>
    <t>240106-S2-M6</t>
  </si>
  <si>
    <t>240106-S2-M7</t>
  </si>
  <si>
    <t>240106-S2-M8</t>
  </si>
  <si>
    <t>240107-S2-D1</t>
  </si>
  <si>
    <t>240107-S2-D2</t>
  </si>
  <si>
    <t>240107-S2-D3</t>
  </si>
  <si>
    <t>240107-S2-D4</t>
  </si>
  <si>
    <t>240107-S2-D5</t>
  </si>
  <si>
    <t>240107-S2-D6</t>
  </si>
  <si>
    <t>240108-S2-D1</t>
  </si>
  <si>
    <t>240108-S2-D2</t>
  </si>
  <si>
    <t>240108-S2-D3</t>
  </si>
  <si>
    <t>240108-S2-D4</t>
  </si>
  <si>
    <t>240108-S2-D5</t>
  </si>
  <si>
    <t>240108-S2-D6</t>
  </si>
  <si>
    <t>240109-S2-D1</t>
  </si>
  <si>
    <t>240109-S2-D2</t>
  </si>
  <si>
    <t>240109-S2-D3</t>
  </si>
  <si>
    <t>240109-S2-D4</t>
  </si>
  <si>
    <t>240109-S2-D5</t>
  </si>
  <si>
    <t>240109-S2-D6</t>
  </si>
  <si>
    <t>240110-S2-D1</t>
  </si>
  <si>
    <t>240110-S2-D2</t>
  </si>
  <si>
    <t>240110-S2-D4</t>
  </si>
  <si>
    <t>240110-S2-D5</t>
  </si>
  <si>
    <t>240110-S2-D6</t>
  </si>
  <si>
    <t>240111-S2-D1</t>
  </si>
  <si>
    <t>240111-S2-D2</t>
  </si>
  <si>
    <t>240111-S2-D3</t>
  </si>
  <si>
    <t>240111-S2-D4</t>
  </si>
  <si>
    <t>240111-S2-D5</t>
  </si>
  <si>
    <t>240111-S2-D6</t>
  </si>
  <si>
    <t>240112-S2-M6</t>
  </si>
  <si>
    <t>240112-S2-M7</t>
  </si>
  <si>
    <t>240112-S2-M8</t>
  </si>
  <si>
    <t>240113-S2-D1</t>
  </si>
  <si>
    <t>240113-S2-D2</t>
  </si>
  <si>
    <t>240113-S2-D3</t>
  </si>
  <si>
    <t>240113-S2-D4</t>
  </si>
  <si>
    <t>240113-S2-D5</t>
  </si>
  <si>
    <t>240113-S2-D6</t>
  </si>
  <si>
    <t>240114-S2-D1</t>
  </si>
  <si>
    <t>240114-S2-D3</t>
  </si>
  <si>
    <t>240114-S2-D4</t>
  </si>
  <si>
    <t>240114-S2-D5</t>
  </si>
  <si>
    <t>240114-S2-D6</t>
  </si>
  <si>
    <t>240115-S2-M5</t>
  </si>
  <si>
    <t>240115-S2-M6</t>
  </si>
  <si>
    <t>240115-S2-M8</t>
  </si>
  <si>
    <t>240116-S2-M5</t>
  </si>
  <si>
    <t>240116-S2-M6</t>
  </si>
  <si>
    <t>240116-S2-M7</t>
  </si>
  <si>
    <t>240116-S2-M8</t>
  </si>
  <si>
    <t>240117-S2-M5</t>
  </si>
  <si>
    <t>240117-S2-M6</t>
  </si>
  <si>
    <t>240117-S2-M7</t>
  </si>
  <si>
    <t>240117-S2-M8</t>
  </si>
  <si>
    <t>240118-S2-M5</t>
  </si>
  <si>
    <t>240118-S2-M6</t>
  </si>
  <si>
    <t>240118-S2-M8</t>
  </si>
  <si>
    <t>240119-S2-D1</t>
  </si>
  <si>
    <t>240119-S2-D2</t>
  </si>
  <si>
    <t>240119-S2-D3</t>
  </si>
  <si>
    <t>240119-S2-D4</t>
  </si>
  <si>
    <t>240119-S2-D5</t>
  </si>
  <si>
    <t>240119-S2-D6</t>
  </si>
  <si>
    <t>240120-S2-M5</t>
  </si>
  <si>
    <t>240120-S2-M6</t>
  </si>
  <si>
    <t>240120-S2-M7</t>
  </si>
  <si>
    <t>240120-S2-M8</t>
  </si>
  <si>
    <t>240121-S2-M5</t>
  </si>
  <si>
    <t>240121-S2-M6</t>
  </si>
  <si>
    <t>240121-S2-M7</t>
  </si>
  <si>
    <t>240121-S2-M8</t>
  </si>
  <si>
    <t>240122-S2-M5</t>
  </si>
  <si>
    <t>240122-S2-M6</t>
  </si>
  <si>
    <t>240122-S2-M7</t>
  </si>
  <si>
    <t>240122-S2-M8</t>
  </si>
  <si>
    <t>240123-S2-D1</t>
  </si>
  <si>
    <t>240123-S2-D2</t>
  </si>
  <si>
    <t>240123-S2-D3</t>
  </si>
  <si>
    <t>240123-S2-D4</t>
  </si>
  <si>
    <t>240123-S2-D5</t>
  </si>
  <si>
    <t>240123-S2-D6</t>
  </si>
  <si>
    <t>240124-S2-D1</t>
  </si>
  <si>
    <t>240124-S2-D2</t>
  </si>
  <si>
    <t>240124-S2-D3</t>
  </si>
  <si>
    <t>240124-S2-D4</t>
  </si>
  <si>
    <t>240124-S2-D5</t>
  </si>
  <si>
    <t>240124-S2-D6</t>
  </si>
  <si>
    <t>240125-S2-M5</t>
  </si>
  <si>
    <t>240125-S2-M6</t>
  </si>
  <si>
    <t>240125-S2-M7</t>
  </si>
  <si>
    <t>240125-S2-M8</t>
  </si>
  <si>
    <t>240126-S2-D1</t>
  </si>
  <si>
    <t>240126-S2-D3</t>
  </si>
  <si>
    <t>240126-S2-D4</t>
  </si>
  <si>
    <t>240126-S2-D5</t>
  </si>
  <si>
    <t>240126-S2-D6</t>
  </si>
  <si>
    <t>240127-S2-D2</t>
  </si>
  <si>
    <t>240127-S2-D3</t>
  </si>
  <si>
    <t>240127-S2-D4</t>
  </si>
  <si>
    <t>240127-S2-D5</t>
  </si>
  <si>
    <t>240127-S2-D6</t>
  </si>
  <si>
    <t>240128-S2-D1</t>
  </si>
  <si>
    <t>240128-S2-D2</t>
  </si>
  <si>
    <t>240128-S2-D3</t>
  </si>
  <si>
    <t>240128-S2-D4</t>
  </si>
  <si>
    <t>240128-S2-D5</t>
  </si>
  <si>
    <t>240128-S2-D6</t>
  </si>
  <si>
    <t>240129-S2-M6</t>
  </si>
  <si>
    <t>240129-S2-M7</t>
  </si>
  <si>
    <t>240129-S2-M8</t>
  </si>
  <si>
    <t>240130-S2-M5</t>
  </si>
  <si>
    <t>240130-S2-M6</t>
  </si>
  <si>
    <t>240130-S2-M7</t>
  </si>
  <si>
    <t>240130-S2-M8</t>
  </si>
  <si>
    <t>240102-S3-D1</t>
  </si>
  <si>
    <t>240102-S3-D2</t>
  </si>
  <si>
    <t>240102-S3-D3</t>
  </si>
  <si>
    <t>240102-S3-D4</t>
  </si>
  <si>
    <t>240102-S3-D5</t>
  </si>
  <si>
    <t>240102-S3-D6</t>
  </si>
  <si>
    <t>240103-S3-M5</t>
  </si>
  <si>
    <t>240103-S3-M7</t>
  </si>
  <si>
    <t>240103-S3-M8</t>
  </si>
  <si>
    <t>240104-S3-D1</t>
  </si>
  <si>
    <t>240104-S3-D2</t>
  </si>
  <si>
    <t>240104-S3-D3</t>
  </si>
  <si>
    <t>240104-S3-D4</t>
  </si>
  <si>
    <t>240104-S3-D5</t>
  </si>
  <si>
    <t>240104-S3-D6</t>
  </si>
  <si>
    <t>240105-S3-D1</t>
  </si>
  <si>
    <t>240105-S3-D2</t>
  </si>
  <si>
    <t>240105-S3-D3</t>
  </si>
  <si>
    <t>240105-S3-D4</t>
  </si>
  <si>
    <t>240105-S3-D5</t>
  </si>
  <si>
    <t>240105-S3-D6</t>
  </si>
  <si>
    <t>240106-S3-M5</t>
  </si>
  <si>
    <t>240106-S3-M6</t>
  </si>
  <si>
    <t>240106-S3-M8</t>
  </si>
  <si>
    <t>240109-S3-M5</t>
  </si>
  <si>
    <t>240109-S3-M6</t>
  </si>
  <si>
    <t>240109-S3-M7</t>
  </si>
  <si>
    <t>240109-S3-M8</t>
  </si>
  <si>
    <t>240110-S3-D1</t>
  </si>
  <si>
    <t>240110-S3-D2</t>
  </si>
  <si>
    <t>240110-S3-D3</t>
  </si>
  <si>
    <t>240110-S3-D4</t>
  </si>
  <si>
    <t>240110-S3-D5</t>
  </si>
  <si>
    <t>240110-S3-D6</t>
  </si>
  <si>
    <t>240111-S3-D1</t>
  </si>
  <si>
    <t>240111-S3-D2</t>
  </si>
  <si>
    <t>240111-S3-D3</t>
  </si>
  <si>
    <t>240111-S3-D4</t>
  </si>
  <si>
    <t>240111-S3-D5</t>
  </si>
  <si>
    <t>240111-S3-D6</t>
  </si>
  <si>
    <t>240112-S3-D1</t>
  </si>
  <si>
    <t>240112-S3-D3</t>
  </si>
  <si>
    <t>240112-S3-D4</t>
  </si>
  <si>
    <t>240112-S3-D5</t>
  </si>
  <si>
    <t>240112-S3-D6</t>
  </si>
  <si>
    <t>240113-S3-D1</t>
  </si>
  <si>
    <t>240113-S3-D2</t>
  </si>
  <si>
    <t>240113-S3-D3</t>
  </si>
  <si>
    <t>240113-S3-D4</t>
  </si>
  <si>
    <t>240113-S3-D5</t>
  </si>
  <si>
    <t>240113-S3-D6</t>
  </si>
  <si>
    <t>240116-S3-D1</t>
  </si>
  <si>
    <t>240116-S3-D2</t>
  </si>
  <si>
    <t>240116-S3-D3</t>
  </si>
  <si>
    <t>240116-S3-D4</t>
  </si>
  <si>
    <t>240116-S3-D5</t>
  </si>
  <si>
    <t>240116-S3-D6</t>
  </si>
  <si>
    <t>240117-S3-D1</t>
  </si>
  <si>
    <t>240117-S3-D2</t>
  </si>
  <si>
    <t>240117-S3-D3</t>
  </si>
  <si>
    <t>240117-S3-D4</t>
  </si>
  <si>
    <t>240117-S3-D5</t>
  </si>
  <si>
    <t>240117-S3-D6</t>
  </si>
  <si>
    <t>240118-S3-M6</t>
  </si>
  <si>
    <t>240118-S3-M7</t>
  </si>
  <si>
    <t>240118-S3-M8</t>
  </si>
  <si>
    <t>240119-S3-M5</t>
  </si>
  <si>
    <t>240119-S3-M6</t>
  </si>
  <si>
    <t>240119-S3-M7</t>
  </si>
  <si>
    <t>240119-S3-M8</t>
  </si>
  <si>
    <t>240120-S3-M5</t>
  </si>
  <si>
    <t>240120-S3-M7</t>
  </si>
  <si>
    <t>240120-S3-M8</t>
  </si>
  <si>
    <t>240123-S3-D1</t>
  </si>
  <si>
    <t>240123-S3-D2</t>
  </si>
  <si>
    <t>240123-S3-D3</t>
  </si>
  <si>
    <t>240123-S3-D4</t>
  </si>
  <si>
    <t>240123-S3-D5</t>
  </si>
  <si>
    <t>240123-S3-D6</t>
  </si>
  <si>
    <t>240124-S3-M6</t>
  </si>
  <si>
    <t>240124-S3-M7</t>
  </si>
  <si>
    <t>240124-S3-M8</t>
  </si>
  <si>
    <t>240125-S3-D1</t>
  </si>
  <si>
    <t>240125-S3-D2</t>
  </si>
  <si>
    <t>240125-S3-D3</t>
  </si>
  <si>
    <t>240125-S3-D4</t>
  </si>
  <si>
    <t>240125-S3-D5</t>
  </si>
  <si>
    <t>240125-S3-D6</t>
  </si>
  <si>
    <t>240126-S3-D1</t>
  </si>
  <si>
    <t>240126-S3-D2</t>
  </si>
  <si>
    <t>240126-S3-D3</t>
  </si>
  <si>
    <t>240126-S3-D4</t>
  </si>
  <si>
    <t>240126-S3-D5</t>
  </si>
  <si>
    <t>240126-S3-D6</t>
  </si>
  <si>
    <t>240127-S3-M5</t>
  </si>
  <si>
    <t>240127-S3-M6</t>
  </si>
  <si>
    <t>240127-S3-M7</t>
  </si>
  <si>
    <t>240127-S3-M8</t>
  </si>
  <si>
    <t>240130-S3-M5</t>
  </si>
  <si>
    <t>240130-S3-M6</t>
  </si>
  <si>
    <t>240130-S3-M8</t>
  </si>
  <si>
    <t>240107-S1-H</t>
  </si>
  <si>
    <t>240102-S2-G</t>
  </si>
  <si>
    <t>240102-S2-H</t>
  </si>
  <si>
    <t>240102-S2-J</t>
  </si>
  <si>
    <t>240103-S2-G</t>
  </si>
  <si>
    <t>240103-S2-H</t>
  </si>
  <si>
    <t>240103-S2-J</t>
  </si>
  <si>
    <t>240104-S2-G</t>
  </si>
  <si>
    <t>240104-S2-H</t>
  </si>
  <si>
    <t>240104-S2-J</t>
  </si>
  <si>
    <t>240105-S2-G</t>
  </si>
  <si>
    <t>240105-S2-H</t>
  </si>
  <si>
    <t>240105-S2-J</t>
  </si>
  <si>
    <t>240106-S2-G</t>
  </si>
  <si>
    <t>240106-S2-H</t>
  </si>
  <si>
    <t>240106-S2-J</t>
  </si>
  <si>
    <t>240107-S2-G</t>
  </si>
  <si>
    <t>240107-S2-J</t>
  </si>
  <si>
    <t>240108-S2-G</t>
  </si>
  <si>
    <t>240108-S2-H</t>
  </si>
  <si>
    <t>240108-S2-J</t>
  </si>
  <si>
    <t>240109-S2-G</t>
  </si>
  <si>
    <t>240109-S2-H</t>
  </si>
  <si>
    <t>240109-S2-J</t>
  </si>
  <si>
    <t>240110-S2-G</t>
  </si>
  <si>
    <t>240110-S2-H</t>
  </si>
  <si>
    <t>240110-S2-J</t>
  </si>
  <si>
    <t>240111-S2-G</t>
  </si>
  <si>
    <t>240111-S2-J</t>
  </si>
  <si>
    <t>240112-S2-G</t>
  </si>
  <si>
    <t>240112-S2-H</t>
  </si>
  <si>
    <t>240112-S2-J</t>
  </si>
  <si>
    <t>240113-S2-H</t>
  </si>
  <si>
    <t>240113-S2-J</t>
  </si>
  <si>
    <t>240114-S2-G</t>
  </si>
  <si>
    <t>240114-S2-H</t>
  </si>
  <si>
    <t>240114-S2-J</t>
  </si>
  <si>
    <t>240115-S2-G</t>
  </si>
  <si>
    <t>240115-S2-H</t>
  </si>
  <si>
    <t>240115-S2-J</t>
  </si>
  <si>
    <t>240116-S2-G</t>
  </si>
  <si>
    <t>240116-S2-H</t>
  </si>
  <si>
    <t>240116-S2-J</t>
  </si>
  <si>
    <t>240117-S2-G</t>
  </si>
  <si>
    <t>240117-S2-H</t>
  </si>
  <si>
    <t>240117-S2-J</t>
  </si>
  <si>
    <t>240118-S2-G</t>
  </si>
  <si>
    <t>240118-S2-H</t>
  </si>
  <si>
    <t>240118-S2-J</t>
  </si>
  <si>
    <t>240119-S2-G</t>
  </si>
  <si>
    <t>240119-S2-H</t>
  </si>
  <si>
    <t>240119-S2-J</t>
  </si>
  <si>
    <t>240120-S2-H</t>
  </si>
  <si>
    <t>240120-S2-J</t>
  </si>
  <si>
    <t>240121-S2-G</t>
  </si>
  <si>
    <t>240121-S2-H</t>
  </si>
  <si>
    <t>240121-S2-J</t>
  </si>
  <si>
    <t>240122-S2-G</t>
  </si>
  <si>
    <t>240122-S2-H</t>
  </si>
  <si>
    <t>240122-S2-J</t>
  </si>
  <si>
    <t>240123-S2-G</t>
  </si>
  <si>
    <t>240123-S2-H</t>
  </si>
  <si>
    <t>240123-S2-J</t>
  </si>
  <si>
    <t>240124-S2-G</t>
  </si>
  <si>
    <t>240124-S2-H</t>
  </si>
  <si>
    <t>240124-S2-J</t>
  </si>
  <si>
    <t>240125-S2-H</t>
  </si>
  <si>
    <t>240125-S2-J</t>
  </si>
  <si>
    <t>240126-S2-G</t>
  </si>
  <si>
    <t>240126-S2-H</t>
  </si>
  <si>
    <t>240126-S2-J</t>
  </si>
  <si>
    <t>240127-S2-G</t>
  </si>
  <si>
    <t>240127-S2-H</t>
  </si>
  <si>
    <t>240127-S2-J</t>
  </si>
  <si>
    <t>240128-S2-G</t>
  </si>
  <si>
    <t>240128-S2-H</t>
  </si>
  <si>
    <t>240128-S2-J</t>
  </si>
  <si>
    <t>240129-S2-G</t>
  </si>
  <si>
    <t>240129-S2-H</t>
  </si>
  <si>
    <t>240129-S2-J</t>
  </si>
  <si>
    <t>240130-S2-G</t>
  </si>
  <si>
    <t>240130-S2-H</t>
  </si>
  <si>
    <t>240130-S2-J</t>
  </si>
  <si>
    <t>240102-S3-G</t>
  </si>
  <si>
    <t>240102-S3-H</t>
  </si>
  <si>
    <t>240102-S3-J</t>
  </si>
  <si>
    <t>240103-S3-G</t>
  </si>
  <si>
    <t>240103-S3-H</t>
  </si>
  <si>
    <t>240103-S3-J</t>
  </si>
  <si>
    <t>240104-S3-G</t>
  </si>
  <si>
    <t>240104-S3-H</t>
  </si>
  <si>
    <t>240104-S3-J</t>
  </si>
  <si>
    <t>240105-S3-H</t>
  </si>
  <si>
    <t>240105-S3-J</t>
  </si>
  <si>
    <t>240106-S3-G</t>
  </si>
  <si>
    <t>240106-S3-H</t>
  </si>
  <si>
    <t>240106-S3-J</t>
  </si>
  <si>
    <t>240109-S3-G</t>
  </si>
  <si>
    <t>240109-S3-H</t>
  </si>
  <si>
    <t>240109-S3-J</t>
  </si>
  <si>
    <t>240110-S3-G</t>
  </si>
  <si>
    <t>240110-S3-H</t>
  </si>
  <si>
    <t>240110-S3-J</t>
  </si>
  <si>
    <t>240111-S3-G</t>
  </si>
  <si>
    <t>240111-S3-H</t>
  </si>
  <si>
    <t>240111-S3-J</t>
  </si>
  <si>
    <t>240112-S3-G</t>
  </si>
  <si>
    <t>240112-S3-H</t>
  </si>
  <si>
    <t>240112-S3-J</t>
  </si>
  <si>
    <t>240113-S3-G</t>
  </si>
  <si>
    <t>240113-S3-H</t>
  </si>
  <si>
    <t>240113-S3-J</t>
  </si>
  <si>
    <t>240116-S3-G</t>
  </si>
  <si>
    <t>240116-S3-H</t>
  </si>
  <si>
    <t>240116-S3-J</t>
  </si>
  <si>
    <t>240117-S3-G</t>
  </si>
  <si>
    <t>240117-S3-H</t>
  </si>
  <si>
    <t>240117-S3-J</t>
  </si>
  <si>
    <t>240118-S3-G</t>
  </si>
  <si>
    <t>240118-S3-J</t>
  </si>
  <si>
    <t>240119-S3-G</t>
  </si>
  <si>
    <t>240119-S3-H</t>
  </si>
  <si>
    <t>240119-S3-J</t>
  </si>
  <si>
    <t>240120-S3-G</t>
  </si>
  <si>
    <t>240120-S3-H</t>
  </si>
  <si>
    <t>240120-S3-J</t>
  </si>
  <si>
    <t>240123-S3-H</t>
  </si>
  <si>
    <t>240123-S3-J</t>
  </si>
  <si>
    <t>240124-S3-G</t>
  </si>
  <si>
    <t>240124-S3-H</t>
  </si>
  <si>
    <t>240124-S3-J</t>
  </si>
  <si>
    <t>240125-S3-G</t>
  </si>
  <si>
    <t>240125-S3-J</t>
  </si>
  <si>
    <t>240126-S3-G</t>
  </si>
  <si>
    <t>240126-S3-H</t>
  </si>
  <si>
    <t>240126-S3-J</t>
  </si>
  <si>
    <t>240127-S3-G</t>
  </si>
  <si>
    <t>240127-S3-H</t>
  </si>
  <si>
    <t>240127-S3-J</t>
  </si>
  <si>
    <t>240130-S3-G</t>
  </si>
  <si>
    <t>240130-S3-H</t>
  </si>
  <si>
    <t>240130-S3-J</t>
  </si>
  <si>
    <t>=DAY(C8)</t>
  </si>
  <si>
    <t>=(100/H8)*M8</t>
  </si>
  <si>
    <t>=M8*VLOOKUP(F8,'Other Lists'!$B$12:$N$15,7,FALSE)</t>
  </si>
  <si>
    <t>=(VLOOKUP(F8,'Other Lists'!$B$12:$N$15,5,FALSE)+VLOOKUP(F8,'Other Lists'!$B$12:$N$15,6,FALSE))*H8</t>
  </si>
  <si>
    <t>=P8-Q8</t>
  </si>
  <si>
    <t>=VLOOKUP(F8,'Other Lists'!$B$12:$N$15,7,FALSE)*(H8-M8)</t>
  </si>
  <si>
    <t>=T8-U8-V8</t>
  </si>
  <si>
    <t>=U8*VLOOKUP(1,'Other Lists'!$B$26:$H$32,7,FALSE)*8</t>
  </si>
  <si>
    <t>=V8*8*VLOOKUP(4,'Other Lists'!$B$26:$H$32,7,FALSE)+V8*8*VLOOKUP(4,'Other Lists'!$B$26:$H$32,7,FALSE)*VLOOKUP(E8,'Other Lists'!$B$36:$E$39,4,FALSE)</t>
  </si>
  <si>
    <t>=W8*8*VLOOKUP(3,'Other Lists'!$B$26:$H$32,7,FALSE)+W8*8*VLOOKUP(3,'Other Lists'!$B$26:$H$32,7,FALSE)*VLOOKUP(E8,'Other Lists'!$B$36:$E$39,4,FALSE)</t>
  </si>
  <si>
    <t>=Q8+AB8</t>
  </si>
  <si>
    <t>=+X8+Y8+Z8</t>
  </si>
  <si>
    <t>=AN8-AO8-AP8</t>
  </si>
  <si>
    <t>=AO8*VLOOKUP(1,'Other Lists'!$B$26:$H$32,7,FALSE)*8</t>
  </si>
  <si>
    <t>=AP8*8*VLOOKUP(4,'Other Lists'!$B$26:$H$32,7,FALSE)+AP8*8*VLOOKUP(4,'Other Lists'!$B$26:$H$32,7,FALSE)*VLOOKUP(E8,'Other Lists'!$B$36:$E$39,4,FALSE)</t>
  </si>
  <si>
    <t>=AQ8*8*VLOOKUP(3,'Other Lists'!$B$26:$H$32,7,FALSE)+AQ8*8*VLOOKUP(3,'Other Lists'!$B$26:$H$32,7,FALSE)*VLOOKUP(E8,'Other Lists'!$B$36:$E$39,4,FALSE)</t>
  </si>
  <si>
    <t>=AV8+Q8</t>
  </si>
  <si>
    <t>=AR8+AS8+AT8</t>
  </si>
  <si>
    <t>=+(AX8*8*'Other Lists'!$F$31)+((AX8*8*'Other Lists'!$F$31)*(VLOOKUP(E8,'Other Lists'!$B$36:$E$39,4,FALSE)))</t>
  </si>
  <si>
    <t>=AY8*8*'Other Lists'!$F$32+((AY8*8*'Other Lists'!$F$32)*VLOOKUP(E8,'Other Lists'!$B$36:$E$39,4,FALSE))</t>
  </si>
  <si>
    <t>=+BA8+AZ8+AV8+AB8</t>
  </si>
  <si>
    <t>Issue:</t>
  </si>
  <si>
    <t>LPQI Labour Cost and Parts TBI Suppliers'
Projected Profits</t>
  </si>
  <si>
    <t>Suppliers’ projected profits are low.</t>
  </si>
  <si>
    <t>The prices of the parts are too low.</t>
  </si>
  <si>
    <t>Inspected labour per part cost are too high.</t>
  </si>
  <si>
    <t>Suppliers’ parts prices are too low</t>
  </si>
  <si>
    <t>Inspectors' salaries are very high</t>
  </si>
  <si>
    <t>Too many inspectors on the same shift</t>
  </si>
  <si>
    <t xml:space="preserve">Not enough inspections per shift </t>
  </si>
  <si>
    <t>Not enough experienced inspectors</t>
  </si>
  <si>
    <t>Lack of tools to speed up the process.</t>
  </si>
  <si>
    <t>Takes too long to inspect parts</t>
  </si>
  <si>
    <t>Their salary is too high.</t>
  </si>
  <si>
    <t>There are not enough skilled workers in the market</t>
  </si>
  <si>
    <t>Why's workflow and visualization</t>
  </si>
  <si>
    <t>1.Why TBI Suppliers' Projected Profits are not meeting expectations?</t>
  </si>
  <si>
    <t>2.Why are TBI Suppliers' Projected Profits Low?</t>
  </si>
  <si>
    <t>3. Why is the inspected Labourt per part Cost High?</t>
  </si>
  <si>
    <t>4.Why are there not enough inspections per shift?</t>
  </si>
  <si>
    <t>5.Why there are not enough inspector with experience?</t>
  </si>
  <si>
    <t>Juan David Lora  (he/him)  Initials: DL</t>
  </si>
  <si>
    <t>Juan David Lora</t>
  </si>
  <si>
    <t>April 04 - 2024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</si>
</sst>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[$-F800]dddd\,\ mmmm\ dd\,\ yyyy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4" fontId="0" fillId="0" borderId="0" xfId="0" applyNumberFormat="1" applyAlignment="1">
      <alignment horizontal="left"/>
    </xf>
    <xf numFmtId="0" fontId="5" fillId="0" borderId="0" xfId="0" applyFont="1"/>
    <xf numFmtId="0" fontId="2" fillId="0" borderId="0" xfId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quotePrefix="1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15" fontId="0" fillId="0" borderId="0" xfId="0" applyNumberFormat="1"/>
    <xf numFmtId="0" fontId="9" fillId="0" borderId="0" xfId="0" applyFont="1"/>
    <xf numFmtId="14" fontId="0" fillId="0" borderId="0" xfId="0" applyNumberFormat="1"/>
    <xf numFmtId="15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quotePrefix="1" applyNumberFormat="1"/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1"/>
    </xf>
    <xf numFmtId="0" fontId="10" fillId="0" borderId="0" xfId="0" applyFont="1" applyAlignment="1">
      <alignment vertical="center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Vistualization Why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Possible Supplier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2024-01-02</c:v>
              </c:pt>
              <c:pt idx="1">
                <c:v>2024-01-03</c:v>
              </c:pt>
              <c:pt idx="2">
                <c:v>2024-01-04</c:v>
              </c:pt>
              <c:pt idx="3">
                <c:v>2024-01-05</c:v>
              </c:pt>
              <c:pt idx="4">
                <c:v>2024-01-06</c:v>
              </c:pt>
              <c:pt idx="5">
                <c:v>2024-01-07</c:v>
              </c:pt>
              <c:pt idx="6">
                <c:v>2024-01-08</c:v>
              </c:pt>
              <c:pt idx="7">
                <c:v>2024-01-09</c:v>
              </c:pt>
              <c:pt idx="8">
                <c:v>2024-01-10</c:v>
              </c:pt>
              <c:pt idx="9">
                <c:v>2024-01-11</c:v>
              </c:pt>
              <c:pt idx="10">
                <c:v>2024-01-12</c:v>
              </c:pt>
              <c:pt idx="11">
                <c:v>2024-01-13</c:v>
              </c:pt>
              <c:pt idx="12">
                <c:v>2024-01-14</c:v>
              </c:pt>
              <c:pt idx="13">
                <c:v>2024-01-15</c:v>
              </c:pt>
              <c:pt idx="14">
                <c:v>2024-01-16</c:v>
              </c:pt>
              <c:pt idx="15">
                <c:v>2024-01-17</c:v>
              </c:pt>
              <c:pt idx="16">
                <c:v>2024-01-18</c:v>
              </c:pt>
              <c:pt idx="17">
                <c:v>2024-01-19</c:v>
              </c:pt>
              <c:pt idx="18">
                <c:v>2024-01-20</c:v>
              </c:pt>
              <c:pt idx="19">
                <c:v>2024-01-21</c:v>
              </c:pt>
              <c:pt idx="20">
                <c:v>2024-01-22</c:v>
              </c:pt>
              <c:pt idx="21">
                <c:v>2024-01-23</c:v>
              </c:pt>
              <c:pt idx="22">
                <c:v>2024-01-24</c:v>
              </c:pt>
              <c:pt idx="23">
                <c:v>2024-01-25</c:v>
              </c:pt>
              <c:pt idx="24">
                <c:v>2024-01-26</c:v>
              </c:pt>
              <c:pt idx="25">
                <c:v>2024-01-27</c:v>
              </c:pt>
              <c:pt idx="26">
                <c:v>2024-01-28</c:v>
              </c:pt>
              <c:pt idx="27">
                <c:v>2024-01-29</c:v>
              </c:pt>
              <c:pt idx="28">
                <c:v>2024-01-30</c:v>
              </c:pt>
            </c:strLit>
          </c:cat>
          <c:val>
            <c:numLit>
              <c:formatCode>General</c:formatCode>
              <c:ptCount val="29"/>
              <c:pt idx="0">
                <c:v>16844.899999999998</c:v>
              </c:pt>
              <c:pt idx="1">
                <c:v>23513.799999999996</c:v>
              </c:pt>
              <c:pt idx="2">
                <c:v>17843.199999999997</c:v>
              </c:pt>
              <c:pt idx="3">
                <c:v>14362.499999999998</c:v>
              </c:pt>
              <c:pt idx="4">
                <c:v>24723.4</c:v>
              </c:pt>
              <c:pt idx="5">
                <c:v>1484.7999999999993</c:v>
              </c:pt>
              <c:pt idx="6">
                <c:v>4380.3999999999978</c:v>
              </c:pt>
              <c:pt idx="7">
                <c:v>22074.3</c:v>
              </c:pt>
              <c:pt idx="8">
                <c:v>7827.1999999999971</c:v>
              </c:pt>
              <c:pt idx="9">
                <c:v>12831.900000000001</c:v>
              </c:pt>
              <c:pt idx="10">
                <c:v>15267.8</c:v>
              </c:pt>
              <c:pt idx="11">
                <c:v>7222.3999999999978</c:v>
              </c:pt>
              <c:pt idx="12">
                <c:v>1600</c:v>
              </c:pt>
              <c:pt idx="13">
                <c:v>6227.6999999999989</c:v>
              </c:pt>
              <c:pt idx="14">
                <c:v>15089.899999999998</c:v>
              </c:pt>
              <c:pt idx="15">
                <c:v>17478.599999999999</c:v>
              </c:pt>
              <c:pt idx="16">
                <c:v>19287.599999999999</c:v>
              </c:pt>
              <c:pt idx="17">
                <c:v>15092.8</c:v>
              </c:pt>
              <c:pt idx="18">
                <c:v>20663.7</c:v>
              </c:pt>
              <c:pt idx="19">
                <c:v>5971.5999999999995</c:v>
              </c:pt>
              <c:pt idx="20">
                <c:v>3166.4999999999991</c:v>
              </c:pt>
              <c:pt idx="21">
                <c:v>9942.3999999999978</c:v>
              </c:pt>
              <c:pt idx="22">
                <c:v>16954.799999999996</c:v>
              </c:pt>
              <c:pt idx="23">
                <c:v>12785.599999999999</c:v>
              </c:pt>
              <c:pt idx="24">
                <c:v>12016</c:v>
              </c:pt>
              <c:pt idx="25">
                <c:v>19018.499999999996</c:v>
              </c:pt>
              <c:pt idx="26">
                <c:v>1932.7999999999993</c:v>
              </c:pt>
              <c:pt idx="27">
                <c:v>3050.8</c:v>
              </c:pt>
              <c:pt idx="28">
                <c:v>25776</c:v>
              </c:pt>
            </c:numLit>
          </c:val>
          <c:extLst>
            <c:ext xmlns:c16="http://schemas.microsoft.com/office/drawing/2014/chart" uri="{C3380CC4-5D6E-409C-BE32-E72D297353CC}">
              <c16:uniqueId val="{00000000-73A0-4BE9-BE5A-20E7831093DD}"/>
            </c:ext>
          </c:extLst>
        </c:ser>
        <c:ser>
          <c:idx val="1"/>
          <c:order val="1"/>
          <c:tx>
            <c:v>Sum of All Total Labour $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2024-01-02</c:v>
              </c:pt>
              <c:pt idx="1">
                <c:v>2024-01-03</c:v>
              </c:pt>
              <c:pt idx="2">
                <c:v>2024-01-04</c:v>
              </c:pt>
              <c:pt idx="3">
                <c:v>2024-01-05</c:v>
              </c:pt>
              <c:pt idx="4">
                <c:v>2024-01-06</c:v>
              </c:pt>
              <c:pt idx="5">
                <c:v>2024-01-07</c:v>
              </c:pt>
              <c:pt idx="6">
                <c:v>2024-01-08</c:v>
              </c:pt>
              <c:pt idx="7">
                <c:v>2024-01-09</c:v>
              </c:pt>
              <c:pt idx="8">
                <c:v>2024-01-10</c:v>
              </c:pt>
              <c:pt idx="9">
                <c:v>2024-01-11</c:v>
              </c:pt>
              <c:pt idx="10">
                <c:v>2024-01-12</c:v>
              </c:pt>
              <c:pt idx="11">
                <c:v>2024-01-13</c:v>
              </c:pt>
              <c:pt idx="12">
                <c:v>2024-01-14</c:v>
              </c:pt>
              <c:pt idx="13">
                <c:v>2024-01-15</c:v>
              </c:pt>
              <c:pt idx="14">
                <c:v>2024-01-16</c:v>
              </c:pt>
              <c:pt idx="15">
                <c:v>2024-01-17</c:v>
              </c:pt>
              <c:pt idx="16">
                <c:v>2024-01-18</c:v>
              </c:pt>
              <c:pt idx="17">
                <c:v>2024-01-19</c:v>
              </c:pt>
              <c:pt idx="18">
                <c:v>2024-01-20</c:v>
              </c:pt>
              <c:pt idx="19">
                <c:v>2024-01-21</c:v>
              </c:pt>
              <c:pt idx="20">
                <c:v>2024-01-22</c:v>
              </c:pt>
              <c:pt idx="21">
                <c:v>2024-01-23</c:v>
              </c:pt>
              <c:pt idx="22">
                <c:v>2024-01-24</c:v>
              </c:pt>
              <c:pt idx="23">
                <c:v>2024-01-25</c:v>
              </c:pt>
              <c:pt idx="24">
                <c:v>2024-01-26</c:v>
              </c:pt>
              <c:pt idx="25">
                <c:v>2024-01-27</c:v>
              </c:pt>
              <c:pt idx="26">
                <c:v>2024-01-28</c:v>
              </c:pt>
              <c:pt idx="27">
                <c:v>2024-01-29</c:v>
              </c:pt>
              <c:pt idx="28">
                <c:v>2024-01-30</c:v>
              </c:pt>
            </c:strLit>
          </c:cat>
          <c:val>
            <c:numLit>
              <c:formatCode>General</c:formatCode>
              <c:ptCount val="29"/>
              <c:pt idx="0">
                <c:v>13866.36</c:v>
              </c:pt>
              <c:pt idx="1">
                <c:v>14539.68</c:v>
              </c:pt>
              <c:pt idx="2">
                <c:v>13914.36</c:v>
              </c:pt>
              <c:pt idx="3">
                <c:v>14217.84</c:v>
              </c:pt>
              <c:pt idx="4">
                <c:v>14274</c:v>
              </c:pt>
              <c:pt idx="5">
                <c:v>4356</c:v>
              </c:pt>
              <c:pt idx="6">
                <c:v>4356</c:v>
              </c:pt>
              <c:pt idx="7">
                <c:v>13617.12</c:v>
              </c:pt>
              <c:pt idx="8">
                <c:v>14271.84</c:v>
              </c:pt>
              <c:pt idx="9">
                <c:v>14465.16</c:v>
              </c:pt>
              <c:pt idx="10">
                <c:v>14403.6</c:v>
              </c:pt>
              <c:pt idx="11">
                <c:v>14431.68</c:v>
              </c:pt>
              <c:pt idx="12">
                <c:v>4356</c:v>
              </c:pt>
              <c:pt idx="13">
                <c:v>4356</c:v>
              </c:pt>
              <c:pt idx="14">
                <c:v>14270.52</c:v>
              </c:pt>
              <c:pt idx="15">
                <c:v>14256.720000000001</c:v>
              </c:pt>
              <c:pt idx="16">
                <c:v>14271.84</c:v>
              </c:pt>
              <c:pt idx="17">
                <c:v>13590.36</c:v>
              </c:pt>
              <c:pt idx="18">
                <c:v>14151.96</c:v>
              </c:pt>
              <c:pt idx="19">
                <c:v>4356</c:v>
              </c:pt>
              <c:pt idx="20">
                <c:v>4356</c:v>
              </c:pt>
              <c:pt idx="21">
                <c:v>14002.920000000002</c:v>
              </c:pt>
              <c:pt idx="22">
                <c:v>14460.84</c:v>
              </c:pt>
              <c:pt idx="23">
                <c:v>14331.240000000002</c:v>
              </c:pt>
              <c:pt idx="24">
                <c:v>13868.759999999998</c:v>
              </c:pt>
              <c:pt idx="25">
                <c:v>14066.64</c:v>
              </c:pt>
              <c:pt idx="26">
                <c:v>4356</c:v>
              </c:pt>
              <c:pt idx="27">
                <c:v>4356</c:v>
              </c:pt>
              <c:pt idx="28">
                <c:v>14434.92</c:v>
              </c:pt>
            </c:numLit>
          </c:val>
          <c:extLst>
            <c:ext xmlns:c16="http://schemas.microsoft.com/office/drawing/2014/chart" uri="{C3380CC4-5D6E-409C-BE32-E72D297353CC}">
              <c16:uniqueId val="{0000001E-73A0-4BE9-BE5A-20E78310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67679"/>
        <c:axId val="1221068159"/>
      </c:barChart>
      <c:catAx>
        <c:axId val="12210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68159"/>
        <c:crosses val="autoZero"/>
        <c:auto val="1"/>
        <c:lblAlgn val="ctr"/>
        <c:lblOffset val="100"/>
        <c:noMultiLvlLbl val="0"/>
      </c:catAx>
      <c:valAx>
        <c:axId val="1221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6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Visualization Why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Supplier Cost of Parts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1430892.0999999996</c:v>
              </c:pt>
            </c:numLit>
          </c:val>
          <c:extLst>
            <c:ext xmlns:c16="http://schemas.microsoft.com/office/drawing/2014/chart" uri="{C3380CC4-5D6E-409C-BE32-E72D297353CC}">
              <c16:uniqueId val="{000000E4-CE7C-4327-822E-FBFCC95384DE}"/>
            </c:ext>
          </c:extLst>
        </c:ser>
        <c:ser>
          <c:idx val="1"/>
          <c:order val="1"/>
          <c:tx>
            <c:v>Sum of Possible Supplier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1805324</c:v>
              </c:pt>
            </c:numLit>
          </c:val>
          <c:extLst>
            <c:ext xmlns:c16="http://schemas.microsoft.com/office/drawing/2014/chart" uri="{C3380CC4-5D6E-409C-BE32-E72D297353CC}">
              <c16:uniqueId val="{000000E5-CE7C-4327-822E-FBFCC953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7995120"/>
        <c:axId val="1117995600"/>
      </c:barChart>
      <c:valAx>
        <c:axId val="11179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95120"/>
        <c:crosses val="autoZero"/>
        <c:crossBetween val="between"/>
      </c:valAx>
      <c:catAx>
        <c:axId val="111799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9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Visualization Why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Training $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1555.2000000000003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1028-490C-A1AD-96B27FF7BA05}"/>
            </c:ext>
          </c:extLst>
        </c:ser>
        <c:ser>
          <c:idx val="1"/>
          <c:order val="1"/>
          <c:tx>
            <c:v>Sum of Regular $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78244.92</c:v>
              </c:pt>
            </c:numLit>
          </c:val>
          <c:extLst>
            <c:ext xmlns:c16="http://schemas.microsoft.com/office/drawing/2014/chart" uri="{C3380CC4-5D6E-409C-BE32-E72D297353CC}">
              <c16:uniqueId val="{0000000F-1028-490C-A1AD-96B27FF7BA05}"/>
            </c:ext>
          </c:extLst>
        </c:ser>
        <c:ser>
          <c:idx val="2"/>
          <c:order val="2"/>
          <c:tx>
            <c:v>Sum of Casual $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34473.600000000028</c:v>
              </c:pt>
            </c:numLit>
          </c:val>
          <c:extLst>
            <c:ext xmlns:c16="http://schemas.microsoft.com/office/drawing/2014/chart" uri="{C3380CC4-5D6E-409C-BE32-E72D297353CC}">
              <c16:uniqueId val="{00000010-1028-490C-A1AD-96B27FF7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237984"/>
        <c:axId val="1368234624"/>
      </c:barChart>
      <c:catAx>
        <c:axId val="13682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4624"/>
        <c:crosses val="autoZero"/>
        <c:auto val="1"/>
        <c:lblAlgn val="ctr"/>
        <c:lblOffset val="100"/>
        <c:noMultiLvlLbl val="0"/>
      </c:catAx>
      <c:valAx>
        <c:axId val="1368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Visualization Why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Received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45143</c:v>
              </c:pt>
            </c:numLit>
          </c:val>
          <c:extLst>
            <c:ext xmlns:c16="http://schemas.microsoft.com/office/drawing/2014/chart" uri="{C3380CC4-5D6E-409C-BE32-E72D297353CC}">
              <c16:uniqueId val="{00000000-816F-4AAB-A3FD-23F6CFB57FDE}"/>
            </c:ext>
          </c:extLst>
        </c:ser>
        <c:ser>
          <c:idx val="1"/>
          <c:order val="1"/>
          <c:tx>
            <c:v>Sum of Received Inspected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41759</c:v>
              </c:pt>
            </c:numLit>
          </c:val>
          <c:extLst>
            <c:ext xmlns:c16="http://schemas.microsoft.com/office/drawing/2014/chart" uri="{C3380CC4-5D6E-409C-BE32-E72D297353CC}">
              <c16:uniqueId val="{00000002-816F-4AAB-A3FD-23F6CFB57FDE}"/>
            </c:ext>
          </c:extLst>
        </c:ser>
        <c:ser>
          <c:idx val="2"/>
          <c:order val="2"/>
          <c:tx>
            <c:v>Sum of Capacity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49944.999999999993</c:v>
              </c:pt>
            </c:numLit>
          </c:val>
          <c:extLst>
            <c:ext xmlns:c16="http://schemas.microsoft.com/office/drawing/2014/chart" uri="{C3380CC4-5D6E-409C-BE32-E72D297353CC}">
              <c16:uniqueId val="{00000003-816F-4AAB-A3FD-23F6CFB5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777120"/>
        <c:axId val="1323763680"/>
      </c:barChart>
      <c:catAx>
        <c:axId val="13237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63680"/>
        <c:crosses val="autoZero"/>
        <c:auto val="1"/>
        <c:lblAlgn val="ctr"/>
        <c:lblOffset val="100"/>
        <c:noMultiLvlLbl val="0"/>
      </c:catAx>
      <c:valAx>
        <c:axId val="1323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Visualization Why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'Why''s'!$K$31:$K$33</c:f>
              <c:strCache>
                <c:ptCount val="3"/>
                <c:pt idx="0">
                  <c:v>Casual</c:v>
                </c:pt>
                <c:pt idx="1">
                  <c:v>Regular</c:v>
                </c:pt>
                <c:pt idx="2">
                  <c:v>Training</c:v>
                </c:pt>
              </c:strCache>
            </c:strRef>
          </c:cat>
          <c:val>
            <c:numRef>
              <c:f>'Why''s'!$L$31:$L$33</c:f>
              <c:numCache>
                <c:formatCode>0.00%</c:formatCode>
                <c:ptCount val="3"/>
                <c:pt idx="0">
                  <c:v>0.34455958549222798</c:v>
                </c:pt>
                <c:pt idx="1">
                  <c:v>0.63471502590673579</c:v>
                </c:pt>
                <c:pt idx="2">
                  <c:v>2.072538860103627E-2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47-4536-9DE6-33A51082EA2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7-4536-9DE6-33A51082EA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47-4536-9DE6-33A51082EA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47-4536-9DE6-33A51082E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'Why''s'!$K$31:$K$33</c:f>
              <c:strCache>
                <c:ptCount val="3"/>
                <c:pt idx="0">
                  <c:v>Casual</c:v>
                </c:pt>
                <c:pt idx="1">
                  <c:v>Regular</c:v>
                </c:pt>
                <c:pt idx="2">
                  <c:v>Training</c:v>
                </c:pt>
              </c:strCache>
            </c:strRef>
          </c:cat>
          <c:val>
            <c:numRef>
              <c:f>'Why''s'!$L$31:$L$33</c:f>
              <c:numCache>
                <c:formatCode>0.00%</c:formatCode>
                <c:ptCount val="3"/>
                <c:pt idx="0">
                  <c:v>0.34455958549222798</c:v>
                </c:pt>
                <c:pt idx="1">
                  <c:v>0.63471502590673579</c:v>
                </c:pt>
                <c:pt idx="2">
                  <c:v>2.072538860103627E-2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47-4536-9DE6-33A51082EA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179070</xdr:rowOff>
    </xdr:from>
    <xdr:to>
      <xdr:col>14</xdr:col>
      <xdr:colOff>38100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9F10A-4BB8-2D3D-3B4F-5BBE7AB4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14</xdr:row>
      <xdr:rowOff>64770</xdr:rowOff>
    </xdr:from>
    <xdr:to>
      <xdr:col>10</xdr:col>
      <xdr:colOff>883920</xdr:colOff>
      <xdr:row>28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15741-E722-F635-3DF5-69BF09B6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365760</xdr:colOff>
      <xdr:row>2</xdr:row>
      <xdr:rowOff>3810</xdr:rowOff>
    </xdr:from>
    <xdr:to>
      <xdr:col>22</xdr:col>
      <xdr:colOff>121920</xdr:colOff>
      <xdr:row>13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DCE6B-E110-139D-9A7A-AF54E5A5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14</xdr:row>
      <xdr:rowOff>80010</xdr:rowOff>
    </xdr:from>
    <xdr:to>
      <xdr:col>20</xdr:col>
      <xdr:colOff>198120</xdr:colOff>
      <xdr:row>28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C0CF5D-2937-723F-E5E3-F2C10A21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388620</xdr:colOff>
      <xdr:row>29</xdr:row>
      <xdr:rowOff>3810</xdr:rowOff>
    </xdr:from>
    <xdr:to>
      <xdr:col>12</xdr:col>
      <xdr:colOff>335280</xdr:colOff>
      <xdr:row>43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63C53B-EC99-42B3-E0CC-62716E15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3AE-F49B-46DF-B988-E7F0F8CC81AF}">
  <dimension ref="A1:E98"/>
  <sheetViews>
    <sheetView workbookViewId="0">
      <selection activeCell="F1" sqref="F1"/>
    </sheetView>
  </sheetViews>
  <sheetFormatPr defaultRowHeight="14.4" x14ac:dyDescent="0.3"/>
  <cols>
    <col min="1" max="1" width="9.33203125" customWidth="1"/>
    <col min="2" max="2" width="24.44140625" customWidth="1"/>
    <col min="3" max="3" width="58.33203125" customWidth="1"/>
    <col min="4" max="4" width="13.6640625" customWidth="1"/>
  </cols>
  <sheetData>
    <row r="1" spans="1:5" ht="21" x14ac:dyDescent="0.4">
      <c r="A1" s="1" t="s">
        <v>0</v>
      </c>
      <c r="C1" s="2" t="s">
        <v>1</v>
      </c>
      <c r="D1" s="14" t="s">
        <v>162</v>
      </c>
      <c r="E1" s="14" t="s">
        <v>219</v>
      </c>
    </row>
    <row r="3" spans="1:5" x14ac:dyDescent="0.3">
      <c r="A3" s="2" t="s">
        <v>2</v>
      </c>
    </row>
    <row r="4" spans="1:5" x14ac:dyDescent="0.3">
      <c r="B4" t="s">
        <v>3</v>
      </c>
      <c r="C4" s="3" t="s">
        <v>857</v>
      </c>
    </row>
    <row r="5" spans="1:5" x14ac:dyDescent="0.3">
      <c r="B5" t="s">
        <v>4</v>
      </c>
      <c r="C5" t="s">
        <v>5</v>
      </c>
    </row>
    <row r="6" spans="1:5" x14ac:dyDescent="0.3">
      <c r="B6" t="s">
        <v>6</v>
      </c>
      <c r="C6" s="4">
        <v>45384</v>
      </c>
    </row>
    <row r="7" spans="1:5" x14ac:dyDescent="0.3">
      <c r="B7" t="s">
        <v>7</v>
      </c>
      <c r="C7" s="4" t="s">
        <v>8</v>
      </c>
    </row>
    <row r="8" spans="1:5" x14ac:dyDescent="0.3">
      <c r="B8" t="s">
        <v>9</v>
      </c>
      <c r="C8" t="s">
        <v>10</v>
      </c>
    </row>
    <row r="9" spans="1:5" x14ac:dyDescent="0.3">
      <c r="B9" t="s">
        <v>11</v>
      </c>
      <c r="C9" s="4" t="s">
        <v>12</v>
      </c>
    </row>
    <row r="10" spans="1:5" x14ac:dyDescent="0.3">
      <c r="C10" s="4" t="s">
        <v>13</v>
      </c>
    </row>
    <row r="11" spans="1:5" x14ac:dyDescent="0.3">
      <c r="C11" s="4"/>
    </row>
    <row r="12" spans="1:5" x14ac:dyDescent="0.3">
      <c r="A12" s="2" t="s">
        <v>14</v>
      </c>
    </row>
    <row r="13" spans="1:5" x14ac:dyDescent="0.3">
      <c r="A13">
        <v>1</v>
      </c>
      <c r="B13" s="3" t="s">
        <v>15</v>
      </c>
      <c r="C13" s="3"/>
    </row>
    <row r="14" spans="1:5" x14ac:dyDescent="0.3">
      <c r="A14">
        <v>2</v>
      </c>
      <c r="B14" s="3" t="s">
        <v>16</v>
      </c>
      <c r="C14" s="3"/>
    </row>
    <row r="15" spans="1:5" x14ac:dyDescent="0.3">
      <c r="A15">
        <v>3</v>
      </c>
      <c r="B15" s="3" t="s">
        <v>17</v>
      </c>
      <c r="C15" s="3"/>
    </row>
    <row r="16" spans="1:5" x14ac:dyDescent="0.3">
      <c r="A16">
        <v>4</v>
      </c>
      <c r="B16" s="3" t="s">
        <v>18</v>
      </c>
      <c r="C16" s="3"/>
    </row>
    <row r="17" spans="1:3" x14ac:dyDescent="0.3">
      <c r="A17">
        <v>5</v>
      </c>
      <c r="B17" s="3" t="s">
        <v>19</v>
      </c>
      <c r="C17" s="3"/>
    </row>
    <row r="18" spans="1:3" x14ac:dyDescent="0.3">
      <c r="A18">
        <v>6</v>
      </c>
      <c r="B18" s="3" t="s">
        <v>20</v>
      </c>
      <c r="C18" s="3"/>
    </row>
    <row r="19" spans="1:3" x14ac:dyDescent="0.3">
      <c r="A19">
        <v>7</v>
      </c>
      <c r="B19" s="3" t="s">
        <v>21</v>
      </c>
      <c r="C19" s="3"/>
    </row>
    <row r="20" spans="1:3" x14ac:dyDescent="0.3">
      <c r="A20">
        <v>9</v>
      </c>
      <c r="B20" s="3" t="s">
        <v>22</v>
      </c>
      <c r="C20" s="3"/>
    </row>
    <row r="21" spans="1:3" x14ac:dyDescent="0.3">
      <c r="A21">
        <v>10</v>
      </c>
      <c r="B21" s="3" t="s">
        <v>23</v>
      </c>
      <c r="C21" s="3"/>
    </row>
    <row r="22" spans="1:3" x14ac:dyDescent="0.3">
      <c r="B22" s="3"/>
      <c r="C22" s="3"/>
    </row>
    <row r="23" spans="1:3" x14ac:dyDescent="0.3">
      <c r="B23" s="3"/>
      <c r="C23" s="3"/>
    </row>
    <row r="24" spans="1:3" x14ac:dyDescent="0.3">
      <c r="A24" s="2" t="s">
        <v>24</v>
      </c>
      <c r="C24" s="3"/>
    </row>
    <row r="25" spans="1:3" x14ac:dyDescent="0.3">
      <c r="A25">
        <v>1</v>
      </c>
      <c r="B25" t="s">
        <v>25</v>
      </c>
      <c r="C25" s="3"/>
    </row>
    <row r="26" spans="1:3" x14ac:dyDescent="0.3">
      <c r="A26">
        <v>2</v>
      </c>
      <c r="B26" t="s">
        <v>26</v>
      </c>
      <c r="C26" s="3"/>
    </row>
    <row r="27" spans="1:3" x14ac:dyDescent="0.3">
      <c r="A27">
        <v>3</v>
      </c>
      <c r="B27" t="s">
        <v>27</v>
      </c>
      <c r="C27" s="3"/>
    </row>
    <row r="28" spans="1:3" x14ac:dyDescent="0.3">
      <c r="C28" s="3"/>
    </row>
    <row r="29" spans="1:3" x14ac:dyDescent="0.3">
      <c r="A29" s="2" t="s">
        <v>28</v>
      </c>
      <c r="C29" s="3" t="s">
        <v>29</v>
      </c>
    </row>
    <row r="30" spans="1:3" x14ac:dyDescent="0.3">
      <c r="A30">
        <v>1</v>
      </c>
      <c r="B30" t="s">
        <v>30</v>
      </c>
      <c r="C30" s="3"/>
    </row>
    <row r="31" spans="1:3" x14ac:dyDescent="0.3">
      <c r="A31">
        <v>2</v>
      </c>
      <c r="B31" t="s">
        <v>31</v>
      </c>
      <c r="C31" s="3"/>
    </row>
    <row r="32" spans="1:3" x14ac:dyDescent="0.3">
      <c r="A32">
        <v>3</v>
      </c>
      <c r="B32" t="s">
        <v>32</v>
      </c>
      <c r="C32" s="3"/>
    </row>
    <row r="33" spans="1:4" x14ac:dyDescent="0.3">
      <c r="C33" s="3"/>
    </row>
    <row r="34" spans="1:4" x14ac:dyDescent="0.3">
      <c r="A34" s="2" t="s">
        <v>33</v>
      </c>
      <c r="C34" s="3"/>
    </row>
    <row r="35" spans="1:4" x14ac:dyDescent="0.3">
      <c r="A35">
        <v>1</v>
      </c>
      <c r="B35" t="s">
        <v>34</v>
      </c>
      <c r="C35" s="3"/>
    </row>
    <row r="36" spans="1:4" x14ac:dyDescent="0.3">
      <c r="A36">
        <v>2</v>
      </c>
      <c r="B36" t="s">
        <v>35</v>
      </c>
      <c r="C36" s="3"/>
    </row>
    <row r="37" spans="1:4" x14ac:dyDescent="0.3">
      <c r="A37">
        <v>3</v>
      </c>
      <c r="B37" t="s">
        <v>36</v>
      </c>
      <c r="C37" s="3"/>
    </row>
    <row r="38" spans="1:4" x14ac:dyDescent="0.3">
      <c r="A38">
        <v>4</v>
      </c>
      <c r="B38" t="s">
        <v>37</v>
      </c>
      <c r="C38" s="3"/>
    </row>
    <row r="39" spans="1:4" x14ac:dyDescent="0.3">
      <c r="A39">
        <v>5</v>
      </c>
      <c r="B39" t="s">
        <v>38</v>
      </c>
      <c r="C39" s="3"/>
    </row>
    <row r="40" spans="1:4" x14ac:dyDescent="0.3">
      <c r="C40" s="3"/>
    </row>
    <row r="41" spans="1:4" x14ac:dyDescent="0.3">
      <c r="A41" s="2" t="s">
        <v>39</v>
      </c>
      <c r="C41" s="3"/>
    </row>
    <row r="42" spans="1:4" x14ac:dyDescent="0.3">
      <c r="A42" s="2"/>
      <c r="B42" t="s">
        <v>40</v>
      </c>
      <c r="C42" s="3"/>
    </row>
    <row r="43" spans="1:4" x14ac:dyDescent="0.3">
      <c r="A43" s="2"/>
      <c r="B43" t="s">
        <v>41</v>
      </c>
      <c r="C43" s="3"/>
    </row>
    <row r="44" spans="1:4" x14ac:dyDescent="0.3">
      <c r="A44" s="2"/>
      <c r="B44" t="s">
        <v>42</v>
      </c>
      <c r="C44" s="3"/>
    </row>
    <row r="45" spans="1:4" x14ac:dyDescent="0.3">
      <c r="C45" s="3"/>
    </row>
    <row r="46" spans="1:4" x14ac:dyDescent="0.3">
      <c r="A46" s="2" t="s">
        <v>43</v>
      </c>
    </row>
    <row r="47" spans="1:4" x14ac:dyDescent="0.3">
      <c r="A47" s="5" t="s">
        <v>44</v>
      </c>
      <c r="B47" s="5" t="s">
        <v>45</v>
      </c>
      <c r="C47" s="5" t="s">
        <v>46</v>
      </c>
      <c r="D47" s="5" t="s">
        <v>47</v>
      </c>
    </row>
    <row r="48" spans="1:4" x14ac:dyDescent="0.3">
      <c r="A48">
        <v>1</v>
      </c>
      <c r="B48" s="3" t="s">
        <v>48</v>
      </c>
      <c r="C48" s="4">
        <v>45384</v>
      </c>
      <c r="D48" s="3"/>
    </row>
    <row r="49" spans="1:4" x14ac:dyDescent="0.3">
      <c r="B49" s="3"/>
      <c r="C49" s="4"/>
      <c r="D49" s="3"/>
    </row>
    <row r="51" spans="1:4" x14ac:dyDescent="0.3">
      <c r="A51" s="2" t="s">
        <v>49</v>
      </c>
    </row>
    <row r="52" spans="1:4" x14ac:dyDescent="0.3">
      <c r="A52">
        <v>1</v>
      </c>
      <c r="B52" t="s">
        <v>50</v>
      </c>
    </row>
    <row r="53" spans="1:4" x14ac:dyDescent="0.3">
      <c r="A53">
        <v>2</v>
      </c>
      <c r="B53" t="s">
        <v>51</v>
      </c>
    </row>
    <row r="54" spans="1:4" x14ac:dyDescent="0.3">
      <c r="A54">
        <v>3</v>
      </c>
      <c r="B54" t="s">
        <v>52</v>
      </c>
    </row>
    <row r="55" spans="1:4" x14ac:dyDescent="0.3">
      <c r="B55" s="6"/>
    </row>
    <row r="57" spans="1:4" x14ac:dyDescent="0.3">
      <c r="A57" s="2" t="s">
        <v>53</v>
      </c>
    </row>
    <row r="58" spans="1:4" x14ac:dyDescent="0.3">
      <c r="A58" s="5" t="s">
        <v>44</v>
      </c>
      <c r="B58" s="5" t="s">
        <v>54</v>
      </c>
      <c r="C58" s="5" t="s">
        <v>55</v>
      </c>
    </row>
    <row r="59" spans="1:4" x14ac:dyDescent="0.3">
      <c r="A59">
        <v>1</v>
      </c>
      <c r="B59" s="6" t="s">
        <v>56</v>
      </c>
      <c r="C59" t="s">
        <v>57</v>
      </c>
    </row>
    <row r="60" spans="1:4" x14ac:dyDescent="0.3">
      <c r="B60" s="6"/>
      <c r="C60" t="s">
        <v>58</v>
      </c>
    </row>
    <row r="61" spans="1:4" x14ac:dyDescent="0.3">
      <c r="A61">
        <v>2</v>
      </c>
      <c r="B61" t="s">
        <v>59</v>
      </c>
      <c r="C61" t="s">
        <v>60</v>
      </c>
    </row>
    <row r="62" spans="1:4" x14ac:dyDescent="0.3">
      <c r="B62" s="6"/>
    </row>
    <row r="63" spans="1:4" x14ac:dyDescent="0.3">
      <c r="A63">
        <v>3</v>
      </c>
      <c r="B63" t="s">
        <v>61</v>
      </c>
      <c r="C63" t="s">
        <v>62</v>
      </c>
    </row>
    <row r="64" spans="1:4" x14ac:dyDescent="0.3">
      <c r="C64" t="s">
        <v>63</v>
      </c>
    </row>
    <row r="65" spans="1:3" x14ac:dyDescent="0.3">
      <c r="C65" t="s">
        <v>64</v>
      </c>
    </row>
    <row r="66" spans="1:3" x14ac:dyDescent="0.3">
      <c r="A66">
        <v>4</v>
      </c>
      <c r="B66" t="s">
        <v>65</v>
      </c>
      <c r="C66" t="s">
        <v>66</v>
      </c>
    </row>
    <row r="67" spans="1:3" x14ac:dyDescent="0.3">
      <c r="C67" t="s">
        <v>67</v>
      </c>
    </row>
    <row r="68" spans="1:3" x14ac:dyDescent="0.3">
      <c r="C68" t="s">
        <v>68</v>
      </c>
    </row>
    <row r="69" spans="1:3" x14ac:dyDescent="0.3">
      <c r="A69">
        <v>5</v>
      </c>
      <c r="B69" t="s">
        <v>69</v>
      </c>
      <c r="C69" t="s">
        <v>66</v>
      </c>
    </row>
    <row r="70" spans="1:3" x14ac:dyDescent="0.3">
      <c r="C70" t="s">
        <v>70</v>
      </c>
    </row>
    <row r="71" spans="1:3" x14ac:dyDescent="0.3">
      <c r="C71" t="s">
        <v>68</v>
      </c>
    </row>
    <row r="73" spans="1:3" x14ac:dyDescent="0.3">
      <c r="C73" s="7"/>
    </row>
    <row r="74" spans="1:3" x14ac:dyDescent="0.3">
      <c r="C74" s="7"/>
    </row>
    <row r="75" spans="1:3" x14ac:dyDescent="0.3">
      <c r="C75" s="7"/>
    </row>
    <row r="76" spans="1:3" x14ac:dyDescent="0.3">
      <c r="C76" s="7"/>
    </row>
    <row r="83" spans="2:2" x14ac:dyDescent="0.3">
      <c r="B83" s="8"/>
    </row>
    <row r="98" spans="2:2" x14ac:dyDescent="0.3">
      <c r="B98" s="8"/>
    </row>
  </sheetData>
  <hyperlinks>
    <hyperlink ref="B59" location="ReadMeFirst!A1" display="ReadMeFirst" xr:uid="{29F11C03-D4C3-4936-805E-6729AFCF6DA1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F41-9D13-4E60-BC3E-F808586A3435}">
  <dimension ref="A1:U78"/>
  <sheetViews>
    <sheetView workbookViewId="0">
      <selection activeCell="H1" sqref="H1:I1"/>
    </sheetView>
  </sheetViews>
  <sheetFormatPr defaultRowHeight="14.4" x14ac:dyDescent="0.3"/>
  <cols>
    <col min="2" max="2" width="11" customWidth="1"/>
    <col min="3" max="3" width="16.5546875" customWidth="1"/>
    <col min="4" max="4" width="16.33203125" customWidth="1"/>
    <col min="5" max="5" width="13.109375" customWidth="1"/>
    <col min="7" max="7" width="13.5546875" customWidth="1"/>
    <col min="10" max="10" width="16.109375" customWidth="1"/>
    <col min="11" max="11" width="15.33203125" customWidth="1"/>
    <col min="18" max="18" width="11" customWidth="1"/>
    <col min="19" max="19" width="10.6640625" customWidth="1"/>
    <col min="21" max="21" width="12.33203125" customWidth="1"/>
  </cols>
  <sheetData>
    <row r="1" spans="1:21" ht="21" x14ac:dyDescent="0.4">
      <c r="A1" t="s">
        <v>71</v>
      </c>
      <c r="G1" s="14" t="str">
        <f>ReadMeFirst!D1&amp;" "&amp;ReadMeFirst!E1</f>
        <v>Data Set C</v>
      </c>
      <c r="H1" t="s">
        <v>858</v>
      </c>
      <c r="I1" t="s">
        <v>859</v>
      </c>
    </row>
    <row r="5" spans="1:21" x14ac:dyDescent="0.3">
      <c r="B5" s="5" t="s">
        <v>72</v>
      </c>
    </row>
    <row r="6" spans="1:21" x14ac:dyDescent="0.3">
      <c r="B6" t="s">
        <v>73</v>
      </c>
      <c r="C6" t="s">
        <v>74</v>
      </c>
      <c r="D6" t="s">
        <v>75</v>
      </c>
    </row>
    <row r="7" spans="1:21" x14ac:dyDescent="0.3">
      <c r="B7">
        <v>55</v>
      </c>
      <c r="C7" t="s">
        <v>76</v>
      </c>
      <c r="D7" t="s">
        <v>77</v>
      </c>
    </row>
    <row r="8" spans="1:21" x14ac:dyDescent="0.3">
      <c r="B8">
        <v>92</v>
      </c>
      <c r="C8" t="s">
        <v>78</v>
      </c>
      <c r="D8" t="s">
        <v>79</v>
      </c>
    </row>
    <row r="9" spans="1:21" x14ac:dyDescent="0.3">
      <c r="Q9" s="5" t="s">
        <v>80</v>
      </c>
    </row>
    <row r="10" spans="1:21" x14ac:dyDescent="0.3">
      <c r="Q10" s="9" t="s">
        <v>81</v>
      </c>
    </row>
    <row r="11" spans="1:21" x14ac:dyDescent="0.3">
      <c r="B11" s="5" t="s">
        <v>82</v>
      </c>
      <c r="K11" s="9" t="s">
        <v>83</v>
      </c>
    </row>
    <row r="12" spans="1:21" s="7" customFormat="1" ht="34.5" customHeight="1" x14ac:dyDescent="0.3">
      <c r="B12" s="7" t="s">
        <v>84</v>
      </c>
      <c r="C12" s="7" t="s">
        <v>85</v>
      </c>
      <c r="D12" s="7" t="s">
        <v>73</v>
      </c>
      <c r="E12" s="7" t="s">
        <v>86</v>
      </c>
      <c r="F12" s="7" t="s">
        <v>87</v>
      </c>
      <c r="G12" s="7" t="s">
        <v>88</v>
      </c>
      <c r="H12" s="7" t="s">
        <v>89</v>
      </c>
      <c r="I12" s="7" t="s">
        <v>90</v>
      </c>
      <c r="J12" s="7" t="s">
        <v>91</v>
      </c>
      <c r="K12" s="7" t="s">
        <v>92</v>
      </c>
      <c r="L12" s="7" t="s">
        <v>93</v>
      </c>
      <c r="M12" s="7" t="s">
        <v>94</v>
      </c>
      <c r="N12" s="7" t="s">
        <v>95</v>
      </c>
      <c r="Q12" t="s">
        <v>96</v>
      </c>
      <c r="R12" s="7" t="s">
        <v>84</v>
      </c>
      <c r="S12" s="7" t="s">
        <v>97</v>
      </c>
      <c r="T12" s="7" t="s">
        <v>73</v>
      </c>
      <c r="U12" s="7" t="s">
        <v>86</v>
      </c>
    </row>
    <row r="13" spans="1:21" x14ac:dyDescent="0.3">
      <c r="B13">
        <v>105</v>
      </c>
      <c r="C13" t="s">
        <v>98</v>
      </c>
      <c r="D13">
        <v>55</v>
      </c>
      <c r="E13">
        <v>3</v>
      </c>
      <c r="F13">
        <v>129</v>
      </c>
      <c r="G13">
        <v>36</v>
      </c>
      <c r="H13">
        <v>184</v>
      </c>
      <c r="I13">
        <v>14</v>
      </c>
      <c r="J13">
        <v>1.1000000000000001</v>
      </c>
      <c r="K13" s="9">
        <f>INT(7/(I13*J13/60))</f>
        <v>27</v>
      </c>
      <c r="L13">
        <f>ROUNDUP(K13/2,0)</f>
        <v>14</v>
      </c>
      <c r="M13">
        <v>0.35</v>
      </c>
      <c r="N13">
        <v>12</v>
      </c>
      <c r="Q13" s="9" t="str">
        <f>R13&amp;"-"&amp;S13</f>
        <v>105-1</v>
      </c>
      <c r="R13">
        <v>105</v>
      </c>
      <c r="S13">
        <v>1</v>
      </c>
      <c r="T13">
        <v>55</v>
      </c>
      <c r="U13" t="s">
        <v>99</v>
      </c>
    </row>
    <row r="14" spans="1:21" x14ac:dyDescent="0.3">
      <c r="B14">
        <v>119</v>
      </c>
      <c r="C14" t="s">
        <v>100</v>
      </c>
      <c r="D14">
        <v>92</v>
      </c>
      <c r="E14">
        <v>6</v>
      </c>
      <c r="F14">
        <v>17.8</v>
      </c>
      <c r="G14">
        <v>11</v>
      </c>
      <c r="H14">
        <v>32</v>
      </c>
      <c r="I14">
        <v>6</v>
      </c>
      <c r="J14">
        <v>0.4</v>
      </c>
      <c r="K14">
        <f>7/(I14*J14/60)</f>
        <v>174.99999999999997</v>
      </c>
      <c r="L14">
        <f t="shared" ref="L14:L15" si="0">ROUNDUP(K14/2,0)</f>
        <v>88</v>
      </c>
      <c r="M14">
        <v>0.2</v>
      </c>
      <c r="N14">
        <v>50</v>
      </c>
      <c r="Q14" t="str">
        <f t="shared" ref="Q14:Q25" si="1">R14&amp;"-"&amp;S14</f>
        <v>105-2</v>
      </c>
      <c r="R14">
        <v>105</v>
      </c>
      <c r="S14">
        <v>2</v>
      </c>
      <c r="T14">
        <v>55</v>
      </c>
      <c r="U14" t="s">
        <v>101</v>
      </c>
    </row>
    <row r="15" spans="1:21" x14ac:dyDescent="0.3">
      <c r="B15">
        <v>201</v>
      </c>
      <c r="C15" t="s">
        <v>102</v>
      </c>
      <c r="D15">
        <v>92</v>
      </c>
      <c r="E15">
        <v>4</v>
      </c>
      <c r="F15">
        <v>32.6</v>
      </c>
      <c r="G15">
        <v>16.5</v>
      </c>
      <c r="H15">
        <v>71</v>
      </c>
      <c r="I15">
        <v>10</v>
      </c>
      <c r="J15">
        <v>0.6</v>
      </c>
      <c r="K15">
        <f>7/(I15*J15/60)</f>
        <v>70</v>
      </c>
      <c r="L15">
        <f t="shared" si="0"/>
        <v>35</v>
      </c>
      <c r="M15">
        <v>0.2</v>
      </c>
      <c r="N15">
        <v>40</v>
      </c>
      <c r="Q15" t="str">
        <f t="shared" si="1"/>
        <v>105-3</v>
      </c>
      <c r="R15">
        <v>105</v>
      </c>
      <c r="S15">
        <v>3</v>
      </c>
      <c r="T15">
        <v>55</v>
      </c>
      <c r="U15" t="s">
        <v>103</v>
      </c>
    </row>
    <row r="16" spans="1:21" x14ac:dyDescent="0.3">
      <c r="Q16" t="str">
        <f t="shared" si="1"/>
        <v>119-1</v>
      </c>
      <c r="R16">
        <v>119</v>
      </c>
      <c r="S16">
        <v>1</v>
      </c>
      <c r="T16">
        <v>92</v>
      </c>
      <c r="U16" t="s">
        <v>104</v>
      </c>
    </row>
    <row r="17" spans="2:21" x14ac:dyDescent="0.3">
      <c r="Q17" t="str">
        <f t="shared" si="1"/>
        <v>119-2</v>
      </c>
      <c r="R17">
        <v>119</v>
      </c>
      <c r="S17">
        <v>2</v>
      </c>
      <c r="T17">
        <v>92</v>
      </c>
      <c r="U17" t="s">
        <v>105</v>
      </c>
    </row>
    <row r="18" spans="2:21" x14ac:dyDescent="0.3">
      <c r="B18" s="5" t="s">
        <v>106</v>
      </c>
      <c r="Q18" t="str">
        <f t="shared" si="1"/>
        <v>119-3</v>
      </c>
      <c r="R18">
        <v>119</v>
      </c>
      <c r="S18">
        <v>3</v>
      </c>
      <c r="T18">
        <v>92</v>
      </c>
      <c r="U18" t="s">
        <v>107</v>
      </c>
    </row>
    <row r="19" spans="2:21" x14ac:dyDescent="0.3">
      <c r="B19" t="s">
        <v>108</v>
      </c>
      <c r="C19" t="s">
        <v>109</v>
      </c>
      <c r="Q19" t="str">
        <f t="shared" si="1"/>
        <v>119-4</v>
      </c>
      <c r="R19">
        <v>119</v>
      </c>
      <c r="S19">
        <v>4</v>
      </c>
      <c r="T19">
        <v>92</v>
      </c>
      <c r="U19" t="s">
        <v>110</v>
      </c>
    </row>
    <row r="20" spans="2:21" x14ac:dyDescent="0.3">
      <c r="B20">
        <v>101</v>
      </c>
      <c r="C20" t="s">
        <v>111</v>
      </c>
      <c r="Q20" t="str">
        <f t="shared" si="1"/>
        <v>119-5</v>
      </c>
      <c r="R20">
        <v>119</v>
      </c>
      <c r="S20">
        <v>5</v>
      </c>
      <c r="T20">
        <v>92</v>
      </c>
      <c r="U20" t="s">
        <v>112</v>
      </c>
    </row>
    <row r="21" spans="2:21" x14ac:dyDescent="0.3">
      <c r="B21">
        <v>102</v>
      </c>
      <c r="C21" t="s">
        <v>113</v>
      </c>
      <c r="Q21" t="str">
        <f t="shared" si="1"/>
        <v>119-6</v>
      </c>
      <c r="R21">
        <v>119</v>
      </c>
      <c r="S21">
        <v>6</v>
      </c>
      <c r="T21">
        <v>92</v>
      </c>
      <c r="U21" t="s">
        <v>114</v>
      </c>
    </row>
    <row r="22" spans="2:21" x14ac:dyDescent="0.3">
      <c r="B22">
        <v>103</v>
      </c>
      <c r="C22" t="s">
        <v>115</v>
      </c>
      <c r="Q22" t="str">
        <f t="shared" si="1"/>
        <v>201-1</v>
      </c>
      <c r="R22">
        <v>201</v>
      </c>
      <c r="S22">
        <v>1</v>
      </c>
      <c r="T22">
        <v>92</v>
      </c>
      <c r="U22" t="s">
        <v>116</v>
      </c>
    </row>
    <row r="23" spans="2:21" x14ac:dyDescent="0.3">
      <c r="Q23" t="str">
        <f t="shared" si="1"/>
        <v>201-2</v>
      </c>
      <c r="R23">
        <v>201</v>
      </c>
      <c r="S23">
        <v>2</v>
      </c>
      <c r="T23">
        <v>92</v>
      </c>
      <c r="U23" t="s">
        <v>117</v>
      </c>
    </row>
    <row r="24" spans="2:21" x14ac:dyDescent="0.3">
      <c r="Q24" t="str">
        <f t="shared" si="1"/>
        <v>201-3</v>
      </c>
      <c r="R24">
        <v>201</v>
      </c>
      <c r="S24">
        <v>3</v>
      </c>
      <c r="T24">
        <v>92</v>
      </c>
      <c r="U24" t="s">
        <v>118</v>
      </c>
    </row>
    <row r="25" spans="2:21" x14ac:dyDescent="0.3">
      <c r="B25" s="5" t="s">
        <v>119</v>
      </c>
      <c r="Q25" t="str">
        <f t="shared" si="1"/>
        <v>201-4</v>
      </c>
      <c r="R25">
        <v>201</v>
      </c>
      <c r="S25">
        <v>4</v>
      </c>
      <c r="T25">
        <v>92</v>
      </c>
      <c r="U25" t="s">
        <v>120</v>
      </c>
    </row>
    <row r="26" spans="2:21" x14ac:dyDescent="0.3">
      <c r="B26" t="s">
        <v>121</v>
      </c>
      <c r="C26" t="s">
        <v>122</v>
      </c>
      <c r="D26" t="s">
        <v>123</v>
      </c>
      <c r="E26" t="s">
        <v>108</v>
      </c>
      <c r="F26" t="s">
        <v>124</v>
      </c>
      <c r="G26" t="s">
        <v>125</v>
      </c>
      <c r="H26" t="s">
        <v>126</v>
      </c>
    </row>
    <row r="27" spans="2:21" x14ac:dyDescent="0.3">
      <c r="B27">
        <v>1</v>
      </c>
      <c r="C27" t="s">
        <v>127</v>
      </c>
      <c r="E27">
        <v>101</v>
      </c>
      <c r="F27" s="10">
        <v>18</v>
      </c>
      <c r="G27" s="11">
        <f>F27*0.35</f>
        <v>6.3</v>
      </c>
      <c r="H27" s="11">
        <f>F27+G27</f>
        <v>24.3</v>
      </c>
    </row>
    <row r="28" spans="2:21" x14ac:dyDescent="0.3">
      <c r="B28">
        <v>2</v>
      </c>
      <c r="C28" t="s">
        <v>128</v>
      </c>
      <c r="D28" t="s">
        <v>129</v>
      </c>
      <c r="E28">
        <v>101</v>
      </c>
      <c r="F28" s="10">
        <v>22</v>
      </c>
      <c r="G28" s="11">
        <f t="shared" ref="G28:G32" si="2">F28*0.35</f>
        <v>7.6999999999999993</v>
      </c>
      <c r="H28" s="11">
        <f t="shared" ref="H28:H32" si="3">F28+G28</f>
        <v>29.7</v>
      </c>
    </row>
    <row r="29" spans="2:21" x14ac:dyDescent="0.3">
      <c r="B29">
        <v>3</v>
      </c>
      <c r="C29" t="s">
        <v>128</v>
      </c>
      <c r="D29" t="s">
        <v>130</v>
      </c>
      <c r="E29">
        <v>101</v>
      </c>
      <c r="F29" s="10">
        <v>24</v>
      </c>
      <c r="G29" s="11">
        <f t="shared" si="2"/>
        <v>8.3999999999999986</v>
      </c>
      <c r="H29" s="11">
        <f t="shared" si="3"/>
        <v>32.4</v>
      </c>
    </row>
    <row r="30" spans="2:21" x14ac:dyDescent="0.3">
      <c r="B30">
        <v>4</v>
      </c>
      <c r="C30" t="s">
        <v>131</v>
      </c>
      <c r="D30" t="s">
        <v>132</v>
      </c>
      <c r="E30">
        <v>101</v>
      </c>
      <c r="F30" s="10">
        <v>26</v>
      </c>
      <c r="G30" s="11">
        <f t="shared" si="2"/>
        <v>9.1</v>
      </c>
      <c r="H30" s="11">
        <f t="shared" si="3"/>
        <v>35.1</v>
      </c>
    </row>
    <row r="31" spans="2:21" x14ac:dyDescent="0.3">
      <c r="B31">
        <v>5</v>
      </c>
      <c r="C31" t="s">
        <v>113</v>
      </c>
      <c r="D31" t="s">
        <v>133</v>
      </c>
      <c r="E31">
        <v>102</v>
      </c>
      <c r="F31" s="10">
        <v>30</v>
      </c>
      <c r="G31" s="11">
        <f t="shared" si="2"/>
        <v>10.5</v>
      </c>
      <c r="H31" s="11">
        <f t="shared" si="3"/>
        <v>40.5</v>
      </c>
    </row>
    <row r="32" spans="2:21" x14ac:dyDescent="0.3">
      <c r="B32">
        <v>6</v>
      </c>
      <c r="C32" t="s">
        <v>115</v>
      </c>
      <c r="E32">
        <v>103</v>
      </c>
      <c r="F32" s="10">
        <v>30</v>
      </c>
      <c r="G32" s="11">
        <f t="shared" si="2"/>
        <v>10.5</v>
      </c>
      <c r="H32" s="11">
        <f t="shared" si="3"/>
        <v>40.5</v>
      </c>
    </row>
    <row r="35" spans="2:9" x14ac:dyDescent="0.3">
      <c r="B35" s="5" t="s">
        <v>134</v>
      </c>
    </row>
    <row r="36" spans="2:9" x14ac:dyDescent="0.3">
      <c r="B36" t="s">
        <v>135</v>
      </c>
      <c r="C36" t="s">
        <v>136</v>
      </c>
      <c r="D36" t="s">
        <v>137</v>
      </c>
      <c r="E36" t="s">
        <v>138</v>
      </c>
    </row>
    <row r="37" spans="2:9" x14ac:dyDescent="0.3">
      <c r="B37">
        <v>1</v>
      </c>
      <c r="C37" t="s">
        <v>139</v>
      </c>
      <c r="D37" t="s">
        <v>140</v>
      </c>
      <c r="E37" s="12">
        <v>0</v>
      </c>
    </row>
    <row r="38" spans="2:9" x14ac:dyDescent="0.3">
      <c r="B38">
        <v>2</v>
      </c>
      <c r="C38" t="s">
        <v>141</v>
      </c>
      <c r="D38" t="s">
        <v>142</v>
      </c>
      <c r="E38" s="12">
        <v>0.1</v>
      </c>
    </row>
    <row r="39" spans="2:9" x14ac:dyDescent="0.3">
      <c r="B39">
        <v>3</v>
      </c>
      <c r="C39" t="s">
        <v>143</v>
      </c>
      <c r="D39" t="s">
        <v>144</v>
      </c>
      <c r="E39" s="12">
        <v>0.35</v>
      </c>
    </row>
    <row r="41" spans="2:9" x14ac:dyDescent="0.3">
      <c r="B41" s="5" t="s">
        <v>145</v>
      </c>
    </row>
    <row r="42" spans="2:9" x14ac:dyDescent="0.3">
      <c r="B42" t="s">
        <v>146</v>
      </c>
      <c r="C42" t="s">
        <v>147</v>
      </c>
    </row>
    <row r="43" spans="2:9" x14ac:dyDescent="0.3">
      <c r="B43" t="s">
        <v>148</v>
      </c>
      <c r="C43" t="s">
        <v>149</v>
      </c>
    </row>
    <row r="44" spans="2:9" x14ac:dyDescent="0.3">
      <c r="B44" t="s">
        <v>150</v>
      </c>
      <c r="C44" t="s">
        <v>151</v>
      </c>
    </row>
    <row r="46" spans="2:9" x14ac:dyDescent="0.3">
      <c r="G46" s="9" t="s">
        <v>152</v>
      </c>
    </row>
    <row r="47" spans="2:9" x14ac:dyDescent="0.3">
      <c r="B47" s="5" t="s">
        <v>153</v>
      </c>
    </row>
    <row r="48" spans="2:9" x14ac:dyDescent="0.3">
      <c r="B48" t="s">
        <v>154</v>
      </c>
      <c r="C48" t="s">
        <v>155</v>
      </c>
      <c r="D48" t="s">
        <v>135</v>
      </c>
      <c r="E48" t="s">
        <v>156</v>
      </c>
      <c r="F48" t="s">
        <v>157</v>
      </c>
      <c r="G48" t="s">
        <v>158</v>
      </c>
      <c r="H48" t="s">
        <v>108</v>
      </c>
      <c r="I48" s="2" t="s">
        <v>159</v>
      </c>
    </row>
    <row r="49" spans="2:9" x14ac:dyDescent="0.3">
      <c r="B49">
        <v>1</v>
      </c>
      <c r="C49" s="13">
        <v>45231</v>
      </c>
      <c r="D49">
        <v>1</v>
      </c>
      <c r="E49" t="s">
        <v>148</v>
      </c>
      <c r="F49" t="s">
        <v>160</v>
      </c>
      <c r="G49" s="9" t="str">
        <f>D49&amp;E49&amp;"-"&amp;H49&amp;"-"&amp;F49</f>
        <v>1A-101-N</v>
      </c>
      <c r="H49">
        <v>101</v>
      </c>
      <c r="I49">
        <v>6</v>
      </c>
    </row>
    <row r="50" spans="2:9" x14ac:dyDescent="0.3">
      <c r="B50">
        <v>1</v>
      </c>
      <c r="C50" s="13">
        <v>45231</v>
      </c>
      <c r="D50">
        <v>1</v>
      </c>
      <c r="E50" t="s">
        <v>148</v>
      </c>
      <c r="F50" t="s">
        <v>161</v>
      </c>
      <c r="G50" t="str">
        <f>D50&amp;E50&amp;"-"&amp;H50&amp;"-"&amp;F50</f>
        <v>1A-101-Y</v>
      </c>
      <c r="H50">
        <v>101</v>
      </c>
      <c r="I50">
        <v>3</v>
      </c>
    </row>
    <row r="51" spans="2:9" x14ac:dyDescent="0.3">
      <c r="B51">
        <v>2</v>
      </c>
      <c r="C51" s="13">
        <v>45232</v>
      </c>
      <c r="D51">
        <v>1</v>
      </c>
      <c r="E51" t="s">
        <v>148</v>
      </c>
      <c r="F51" t="s">
        <v>160</v>
      </c>
      <c r="G51" t="str">
        <f t="shared" ref="G51:G78" si="4">D51&amp;E51&amp;"-"&amp;H51&amp;"-"&amp;F51</f>
        <v>1A-102-N</v>
      </c>
      <c r="H51">
        <v>102</v>
      </c>
      <c r="I51">
        <v>1</v>
      </c>
    </row>
    <row r="52" spans="2:9" x14ac:dyDescent="0.3">
      <c r="B52">
        <v>2</v>
      </c>
      <c r="C52" s="13">
        <v>45232</v>
      </c>
      <c r="D52">
        <v>1</v>
      </c>
      <c r="E52" t="s">
        <v>148</v>
      </c>
      <c r="F52" t="s">
        <v>161</v>
      </c>
      <c r="G52" t="str">
        <f t="shared" si="4"/>
        <v>1A-102-Y</v>
      </c>
      <c r="H52">
        <v>102</v>
      </c>
      <c r="I52">
        <v>0.5</v>
      </c>
    </row>
    <row r="53" spans="2:9" x14ac:dyDescent="0.3">
      <c r="B53">
        <v>3</v>
      </c>
      <c r="C53" s="13">
        <v>45233</v>
      </c>
      <c r="D53">
        <v>1</v>
      </c>
      <c r="E53" t="s">
        <v>148</v>
      </c>
      <c r="F53" t="s">
        <v>160</v>
      </c>
      <c r="G53" t="str">
        <f t="shared" si="4"/>
        <v>1A-103-N</v>
      </c>
      <c r="H53">
        <v>103</v>
      </c>
      <c r="I53">
        <v>1</v>
      </c>
    </row>
    <row r="54" spans="2:9" x14ac:dyDescent="0.3">
      <c r="B54">
        <v>3</v>
      </c>
      <c r="C54" s="13">
        <v>45233</v>
      </c>
      <c r="D54">
        <v>1</v>
      </c>
      <c r="E54" t="s">
        <v>148</v>
      </c>
      <c r="F54" t="s">
        <v>161</v>
      </c>
      <c r="G54" t="str">
        <f t="shared" si="4"/>
        <v>1A-103-Y</v>
      </c>
      <c r="H54">
        <v>103</v>
      </c>
      <c r="I54">
        <v>0.5</v>
      </c>
    </row>
    <row r="55" spans="2:9" x14ac:dyDescent="0.3">
      <c r="B55">
        <v>4</v>
      </c>
      <c r="C55" s="13">
        <v>45234</v>
      </c>
      <c r="D55">
        <v>1</v>
      </c>
      <c r="E55" t="s">
        <v>150</v>
      </c>
      <c r="F55" t="s">
        <v>160</v>
      </c>
      <c r="G55" t="str">
        <f t="shared" si="4"/>
        <v>1B-101-N</v>
      </c>
      <c r="H55">
        <v>101</v>
      </c>
      <c r="I55">
        <v>8</v>
      </c>
    </row>
    <row r="56" spans="2:9" x14ac:dyDescent="0.3">
      <c r="B56">
        <v>4</v>
      </c>
      <c r="C56" s="13">
        <v>45234</v>
      </c>
      <c r="D56">
        <v>1</v>
      </c>
      <c r="E56" t="s">
        <v>150</v>
      </c>
      <c r="F56" t="s">
        <v>161</v>
      </c>
      <c r="G56" t="str">
        <f t="shared" si="4"/>
        <v>1B-101-Y</v>
      </c>
      <c r="H56">
        <v>101</v>
      </c>
      <c r="I56">
        <v>4</v>
      </c>
    </row>
    <row r="57" spans="2:9" x14ac:dyDescent="0.3">
      <c r="B57">
        <v>5</v>
      </c>
      <c r="C57" s="13">
        <v>45235</v>
      </c>
      <c r="D57">
        <v>1</v>
      </c>
      <c r="E57" t="s">
        <v>150</v>
      </c>
      <c r="F57" t="s">
        <v>160</v>
      </c>
      <c r="G57" t="str">
        <f t="shared" si="4"/>
        <v>1B-102-N</v>
      </c>
      <c r="H57">
        <v>102</v>
      </c>
      <c r="I57">
        <v>1</v>
      </c>
    </row>
    <row r="58" spans="2:9" x14ac:dyDescent="0.3">
      <c r="B58">
        <v>5</v>
      </c>
      <c r="C58" s="13">
        <v>45235</v>
      </c>
      <c r="D58">
        <v>1</v>
      </c>
      <c r="E58" t="s">
        <v>150</v>
      </c>
      <c r="F58" t="s">
        <v>161</v>
      </c>
      <c r="G58" t="str">
        <f t="shared" si="4"/>
        <v>1B-102-Y</v>
      </c>
      <c r="H58">
        <v>102</v>
      </c>
      <c r="I58">
        <v>0.5</v>
      </c>
    </row>
    <row r="59" spans="2:9" x14ac:dyDescent="0.3">
      <c r="B59">
        <v>6</v>
      </c>
      <c r="C59" s="13">
        <v>45236</v>
      </c>
      <c r="D59">
        <v>1</v>
      </c>
      <c r="E59" t="s">
        <v>150</v>
      </c>
      <c r="F59" t="s">
        <v>160</v>
      </c>
      <c r="G59" t="str">
        <f t="shared" si="4"/>
        <v>1B-103-N</v>
      </c>
      <c r="H59">
        <v>103</v>
      </c>
      <c r="I59">
        <v>1</v>
      </c>
    </row>
    <row r="60" spans="2:9" x14ac:dyDescent="0.3">
      <c r="B60">
        <v>6</v>
      </c>
      <c r="C60" s="13">
        <v>45236</v>
      </c>
      <c r="D60">
        <v>1</v>
      </c>
      <c r="E60" t="s">
        <v>150</v>
      </c>
      <c r="F60" t="s">
        <v>161</v>
      </c>
      <c r="G60" t="str">
        <f t="shared" si="4"/>
        <v>1B-103-Y</v>
      </c>
      <c r="H60">
        <v>103</v>
      </c>
      <c r="I60">
        <v>0.5</v>
      </c>
    </row>
    <row r="61" spans="2:9" x14ac:dyDescent="0.3">
      <c r="B61">
        <v>7</v>
      </c>
      <c r="C61" s="13">
        <v>45237</v>
      </c>
      <c r="D61">
        <v>2</v>
      </c>
      <c r="E61" t="s">
        <v>148</v>
      </c>
      <c r="F61" t="s">
        <v>160</v>
      </c>
      <c r="G61" t="str">
        <f t="shared" si="4"/>
        <v>2A-101-N</v>
      </c>
      <c r="H61">
        <v>101</v>
      </c>
      <c r="I61">
        <v>5</v>
      </c>
    </row>
    <row r="62" spans="2:9" x14ac:dyDescent="0.3">
      <c r="B62">
        <v>7</v>
      </c>
      <c r="C62" s="13">
        <v>45237</v>
      </c>
      <c r="D62">
        <v>2</v>
      </c>
      <c r="E62" t="s">
        <v>148</v>
      </c>
      <c r="F62" t="s">
        <v>161</v>
      </c>
      <c r="G62" t="str">
        <f t="shared" si="4"/>
        <v>2A-101-Y</v>
      </c>
      <c r="H62">
        <v>101</v>
      </c>
      <c r="I62">
        <v>2</v>
      </c>
    </row>
    <row r="63" spans="2:9" x14ac:dyDescent="0.3">
      <c r="B63">
        <v>8</v>
      </c>
      <c r="C63" s="13">
        <v>45238</v>
      </c>
      <c r="D63">
        <v>2</v>
      </c>
      <c r="E63" t="s">
        <v>148</v>
      </c>
      <c r="F63" t="s">
        <v>160</v>
      </c>
      <c r="G63" t="str">
        <f t="shared" si="4"/>
        <v>2A-102-N</v>
      </c>
      <c r="H63">
        <v>102</v>
      </c>
      <c r="I63">
        <v>1</v>
      </c>
    </row>
    <row r="64" spans="2:9" x14ac:dyDescent="0.3">
      <c r="B64">
        <v>8</v>
      </c>
      <c r="C64" s="13">
        <v>45238</v>
      </c>
      <c r="D64">
        <v>2</v>
      </c>
      <c r="E64" t="s">
        <v>148</v>
      </c>
      <c r="F64" t="s">
        <v>161</v>
      </c>
      <c r="G64" t="str">
        <f t="shared" si="4"/>
        <v>2A-102-Y</v>
      </c>
      <c r="H64">
        <v>102</v>
      </c>
      <c r="I64">
        <v>0.5</v>
      </c>
    </row>
    <row r="65" spans="2:9" x14ac:dyDescent="0.3">
      <c r="B65">
        <v>9</v>
      </c>
      <c r="C65" s="13">
        <v>45239</v>
      </c>
      <c r="D65">
        <v>2</v>
      </c>
      <c r="E65" t="s">
        <v>148</v>
      </c>
      <c r="F65" t="s">
        <v>160</v>
      </c>
      <c r="G65" t="str">
        <f t="shared" si="4"/>
        <v>2A-103-N</v>
      </c>
      <c r="H65">
        <v>103</v>
      </c>
      <c r="I65">
        <v>1</v>
      </c>
    </row>
    <row r="66" spans="2:9" x14ac:dyDescent="0.3">
      <c r="B66">
        <v>9</v>
      </c>
      <c r="C66" s="13">
        <v>45239</v>
      </c>
      <c r="D66">
        <v>2</v>
      </c>
      <c r="E66" t="s">
        <v>148</v>
      </c>
      <c r="F66" t="s">
        <v>161</v>
      </c>
      <c r="G66" t="str">
        <f t="shared" si="4"/>
        <v>2A-103-Y</v>
      </c>
      <c r="H66">
        <v>103</v>
      </c>
      <c r="I66">
        <v>0.5</v>
      </c>
    </row>
    <row r="67" spans="2:9" x14ac:dyDescent="0.3">
      <c r="B67">
        <v>10</v>
      </c>
      <c r="C67" s="13">
        <v>45240</v>
      </c>
      <c r="D67">
        <v>2</v>
      </c>
      <c r="E67" t="s">
        <v>150</v>
      </c>
      <c r="F67" t="s">
        <v>160</v>
      </c>
      <c r="G67" t="str">
        <f t="shared" si="4"/>
        <v>2B-101-N</v>
      </c>
      <c r="H67">
        <v>101</v>
      </c>
      <c r="I67">
        <v>7</v>
      </c>
    </row>
    <row r="68" spans="2:9" x14ac:dyDescent="0.3">
      <c r="B68">
        <v>10</v>
      </c>
      <c r="C68" s="13">
        <v>45240</v>
      </c>
      <c r="D68">
        <v>2</v>
      </c>
      <c r="E68" t="s">
        <v>150</v>
      </c>
      <c r="F68" t="s">
        <v>161</v>
      </c>
      <c r="G68" t="str">
        <f t="shared" si="4"/>
        <v>2B-101-Y</v>
      </c>
      <c r="H68">
        <v>101</v>
      </c>
      <c r="I68">
        <v>3</v>
      </c>
    </row>
    <row r="69" spans="2:9" x14ac:dyDescent="0.3">
      <c r="B69">
        <v>11</v>
      </c>
      <c r="C69" s="13">
        <v>45241</v>
      </c>
      <c r="D69">
        <v>2</v>
      </c>
      <c r="E69" t="s">
        <v>150</v>
      </c>
      <c r="F69" t="s">
        <v>160</v>
      </c>
      <c r="G69" t="str">
        <f t="shared" si="4"/>
        <v>2B-102-N</v>
      </c>
      <c r="H69">
        <v>102</v>
      </c>
      <c r="I69">
        <v>1</v>
      </c>
    </row>
    <row r="70" spans="2:9" x14ac:dyDescent="0.3">
      <c r="B70">
        <v>11</v>
      </c>
      <c r="C70" s="13">
        <v>45241</v>
      </c>
      <c r="D70">
        <v>2</v>
      </c>
      <c r="E70" t="s">
        <v>150</v>
      </c>
      <c r="F70" t="s">
        <v>161</v>
      </c>
      <c r="G70" t="str">
        <f t="shared" si="4"/>
        <v>2B-102-Y</v>
      </c>
      <c r="H70">
        <v>102</v>
      </c>
      <c r="I70">
        <v>0.5</v>
      </c>
    </row>
    <row r="71" spans="2:9" x14ac:dyDescent="0.3">
      <c r="B71">
        <v>12</v>
      </c>
      <c r="C71" s="13">
        <v>45242</v>
      </c>
      <c r="D71">
        <v>2</v>
      </c>
      <c r="E71" t="s">
        <v>150</v>
      </c>
      <c r="F71" t="s">
        <v>160</v>
      </c>
      <c r="G71" t="str">
        <f t="shared" si="4"/>
        <v>2B-103-N</v>
      </c>
      <c r="H71">
        <v>103</v>
      </c>
      <c r="I71">
        <v>1</v>
      </c>
    </row>
    <row r="72" spans="2:9" x14ac:dyDescent="0.3">
      <c r="B72">
        <v>12</v>
      </c>
      <c r="C72" s="13">
        <v>45242</v>
      </c>
      <c r="D72">
        <v>2</v>
      </c>
      <c r="E72" t="s">
        <v>150</v>
      </c>
      <c r="F72" t="s">
        <v>161</v>
      </c>
      <c r="G72" t="str">
        <f t="shared" si="4"/>
        <v>2B-103-Y</v>
      </c>
      <c r="H72">
        <v>103</v>
      </c>
      <c r="I72">
        <v>0.5</v>
      </c>
    </row>
    <row r="73" spans="2:9" x14ac:dyDescent="0.3">
      <c r="B73">
        <v>13</v>
      </c>
      <c r="C73" s="13">
        <v>45243</v>
      </c>
      <c r="D73">
        <v>3</v>
      </c>
      <c r="E73" t="s">
        <v>148</v>
      </c>
      <c r="F73" t="s">
        <v>160</v>
      </c>
      <c r="G73" t="str">
        <f t="shared" si="4"/>
        <v>3A-101-N</v>
      </c>
      <c r="H73">
        <v>101</v>
      </c>
      <c r="I73">
        <v>6</v>
      </c>
    </row>
    <row r="74" spans="2:9" x14ac:dyDescent="0.3">
      <c r="B74">
        <v>14</v>
      </c>
      <c r="C74" s="13">
        <v>45244</v>
      </c>
      <c r="D74">
        <v>3</v>
      </c>
      <c r="E74" t="s">
        <v>148</v>
      </c>
      <c r="F74" t="s">
        <v>160</v>
      </c>
      <c r="G74" t="str">
        <f t="shared" si="4"/>
        <v>3A-102-N</v>
      </c>
      <c r="H74">
        <v>102</v>
      </c>
      <c r="I74">
        <v>1</v>
      </c>
    </row>
    <row r="75" spans="2:9" x14ac:dyDescent="0.3">
      <c r="B75">
        <v>15</v>
      </c>
      <c r="C75" s="13">
        <v>45245</v>
      </c>
      <c r="D75">
        <v>3</v>
      </c>
      <c r="E75" t="s">
        <v>148</v>
      </c>
      <c r="F75" t="s">
        <v>160</v>
      </c>
      <c r="G75" t="str">
        <f t="shared" si="4"/>
        <v>3A-103-N</v>
      </c>
      <c r="H75">
        <v>103</v>
      </c>
      <c r="I75">
        <v>0.5</v>
      </c>
    </row>
    <row r="76" spans="2:9" x14ac:dyDescent="0.3">
      <c r="B76">
        <v>16</v>
      </c>
      <c r="C76" s="13">
        <v>45246</v>
      </c>
      <c r="D76">
        <v>3</v>
      </c>
      <c r="E76" t="s">
        <v>150</v>
      </c>
      <c r="F76" t="s">
        <v>160</v>
      </c>
      <c r="G76" t="str">
        <f t="shared" si="4"/>
        <v>3B-101-N</v>
      </c>
      <c r="H76">
        <v>101</v>
      </c>
      <c r="I76">
        <v>6</v>
      </c>
    </row>
    <row r="77" spans="2:9" x14ac:dyDescent="0.3">
      <c r="B77">
        <v>17</v>
      </c>
      <c r="C77" s="13">
        <v>45247</v>
      </c>
      <c r="D77">
        <v>3</v>
      </c>
      <c r="E77" t="s">
        <v>150</v>
      </c>
      <c r="F77" t="s">
        <v>160</v>
      </c>
      <c r="G77" t="str">
        <f t="shared" si="4"/>
        <v>3B-102-N</v>
      </c>
      <c r="H77">
        <v>102</v>
      </c>
      <c r="I77">
        <v>1</v>
      </c>
    </row>
    <row r="78" spans="2:9" x14ac:dyDescent="0.3">
      <c r="B78">
        <v>18</v>
      </c>
      <c r="C78" s="13">
        <v>45248</v>
      </c>
      <c r="D78">
        <v>3</v>
      </c>
      <c r="E78" t="s">
        <v>150</v>
      </c>
      <c r="F78" t="s">
        <v>160</v>
      </c>
      <c r="G78" t="str">
        <f t="shared" si="4"/>
        <v>3B-103-N</v>
      </c>
      <c r="H78">
        <v>103</v>
      </c>
      <c r="I78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F51-C044-4893-AD49-6046A1F3378C}">
  <dimension ref="A1:AZ94"/>
  <sheetViews>
    <sheetView zoomScale="77" workbookViewId="0">
      <selection activeCell="A7" sqref="A7"/>
    </sheetView>
  </sheetViews>
  <sheetFormatPr defaultRowHeight="14.4" x14ac:dyDescent="0.3"/>
  <cols>
    <col min="3" max="3" width="10.44140625" bestFit="1" customWidth="1"/>
    <col min="4" max="4" width="10.44140625" customWidth="1"/>
    <col min="7" max="7" width="13" customWidth="1"/>
    <col min="8" max="8" width="10.44140625" customWidth="1"/>
    <col min="9" max="9" width="10.33203125" customWidth="1"/>
    <col min="11" max="11" width="10.88671875" customWidth="1"/>
    <col min="12" max="12" width="11.88671875" customWidth="1"/>
    <col min="13" max="19" width="10.5546875" customWidth="1"/>
    <col min="20" max="20" width="10.33203125" customWidth="1"/>
    <col min="31" max="31" width="10.6640625" customWidth="1"/>
    <col min="32" max="32" width="10.88671875" customWidth="1"/>
    <col min="33" max="33" width="9.6640625" customWidth="1"/>
    <col min="34" max="34" width="10.5546875" customWidth="1"/>
    <col min="35" max="35" width="10" customWidth="1"/>
    <col min="36" max="38" width="9.44140625" customWidth="1"/>
    <col min="39" max="39" width="11.44140625" customWidth="1"/>
    <col min="50" max="50" width="8.88671875" style="17"/>
  </cols>
  <sheetData>
    <row r="1" spans="1:52" ht="21" x14ac:dyDescent="0.4">
      <c r="A1" t="s">
        <v>163</v>
      </c>
      <c r="G1" s="14" t="str">
        <f>ReadMeFirst!D1&amp;" "&amp;ReadMeFirst!E1</f>
        <v>Data Set C</v>
      </c>
      <c r="H1" t="s">
        <v>858</v>
      </c>
      <c r="I1" t="s">
        <v>859</v>
      </c>
    </row>
    <row r="2" spans="1:52" x14ac:dyDescent="0.3">
      <c r="G2" t="s">
        <v>164</v>
      </c>
    </row>
    <row r="6" spans="1:52" x14ac:dyDescent="0.3">
      <c r="D6" s="9" t="s">
        <v>816</v>
      </c>
      <c r="F6" t="s">
        <v>165</v>
      </c>
      <c r="O6" s="9" t="s">
        <v>817</v>
      </c>
      <c r="P6" s="9" t="s">
        <v>818</v>
      </c>
      <c r="Q6" s="9" t="s">
        <v>819</v>
      </c>
      <c r="R6" s="9" t="s">
        <v>820</v>
      </c>
      <c r="S6" s="9" t="s">
        <v>821</v>
      </c>
      <c r="W6" s="9" t="s">
        <v>822</v>
      </c>
      <c r="X6" s="9" t="s">
        <v>823</v>
      </c>
      <c r="Y6" s="9" t="s">
        <v>824</v>
      </c>
      <c r="Z6" s="9" t="s">
        <v>825</v>
      </c>
      <c r="AA6" s="9" t="s">
        <v>826</v>
      </c>
      <c r="AB6" s="9" t="s">
        <v>827</v>
      </c>
      <c r="AC6" t="s">
        <v>166</v>
      </c>
      <c r="AP6" s="9" t="s">
        <v>828</v>
      </c>
      <c r="AQ6" s="9" t="s">
        <v>829</v>
      </c>
      <c r="AR6" s="9" t="s">
        <v>830</v>
      </c>
      <c r="AS6" s="9" t="s">
        <v>831</v>
      </c>
      <c r="AT6" s="9" t="s">
        <v>832</v>
      </c>
      <c r="AU6" s="9" t="s">
        <v>833</v>
      </c>
      <c r="AX6" s="20" t="s">
        <v>834</v>
      </c>
      <c r="AY6" s="9" t="s">
        <v>835</v>
      </c>
      <c r="AZ6" s="9" t="s">
        <v>836</v>
      </c>
    </row>
    <row r="7" spans="1:52" s="7" customFormat="1" ht="65.25" customHeight="1" x14ac:dyDescent="0.3">
      <c r="B7" s="7" t="s">
        <v>167</v>
      </c>
      <c r="C7" s="7" t="s">
        <v>188</v>
      </c>
      <c r="D7" s="7" t="s">
        <v>168</v>
      </c>
      <c r="E7" s="7" t="s">
        <v>189</v>
      </c>
      <c r="F7" s="7" t="s">
        <v>190</v>
      </c>
      <c r="G7" s="7" t="s">
        <v>191</v>
      </c>
      <c r="H7" s="7" t="s">
        <v>192</v>
      </c>
      <c r="I7" s="7" t="s">
        <v>193</v>
      </c>
      <c r="J7" s="7" t="s">
        <v>194</v>
      </c>
      <c r="K7" s="7" t="s">
        <v>195</v>
      </c>
      <c r="L7" s="7" t="s">
        <v>196</v>
      </c>
      <c r="M7" s="7" t="s">
        <v>197</v>
      </c>
      <c r="N7" s="7" t="s">
        <v>169</v>
      </c>
      <c r="O7" s="7" t="s">
        <v>170</v>
      </c>
      <c r="P7" s="7" t="s">
        <v>171</v>
      </c>
      <c r="Q7" s="7" t="s">
        <v>172</v>
      </c>
      <c r="R7" s="7" t="s">
        <v>173</v>
      </c>
      <c r="S7" s="7" t="s">
        <v>174</v>
      </c>
      <c r="T7" s="7" t="s">
        <v>198</v>
      </c>
      <c r="U7" s="7" t="s">
        <v>127</v>
      </c>
      <c r="V7" s="7" t="s">
        <v>131</v>
      </c>
      <c r="W7" s="7" t="s">
        <v>128</v>
      </c>
      <c r="X7" s="7" t="s">
        <v>175</v>
      </c>
      <c r="Y7" s="7" t="s">
        <v>176</v>
      </c>
      <c r="Z7" s="7" t="s">
        <v>177</v>
      </c>
      <c r="AA7" s="7" t="s">
        <v>178</v>
      </c>
      <c r="AB7" s="7" t="s">
        <v>179</v>
      </c>
      <c r="AC7" s="7" t="s">
        <v>199</v>
      </c>
      <c r="AD7" s="7" t="s">
        <v>191</v>
      </c>
      <c r="AE7" s="7" t="s">
        <v>192</v>
      </c>
      <c r="AF7" s="7" t="s">
        <v>193</v>
      </c>
      <c r="AG7" s="7" t="s">
        <v>194</v>
      </c>
      <c r="AH7" s="7" t="s">
        <v>195</v>
      </c>
      <c r="AI7" s="7" t="s">
        <v>196</v>
      </c>
      <c r="AJ7" s="7" t="s">
        <v>197</v>
      </c>
      <c r="AK7" s="7" t="s">
        <v>180</v>
      </c>
      <c r="AL7" s="7" t="s">
        <v>170</v>
      </c>
      <c r="AM7" s="7" t="s">
        <v>198</v>
      </c>
      <c r="AN7" s="7" t="s">
        <v>127</v>
      </c>
      <c r="AO7" s="7" t="s">
        <v>131</v>
      </c>
      <c r="AP7" s="7" t="s">
        <v>128</v>
      </c>
      <c r="AQ7" s="7" t="s">
        <v>175</v>
      </c>
      <c r="AR7" s="7" t="s">
        <v>176</v>
      </c>
      <c r="AS7" s="7" t="s">
        <v>177</v>
      </c>
      <c r="AT7" s="7" t="s">
        <v>178</v>
      </c>
      <c r="AU7" s="7" t="s">
        <v>179</v>
      </c>
      <c r="AV7" s="7" t="s">
        <v>113</v>
      </c>
      <c r="AW7" s="7" t="s">
        <v>200</v>
      </c>
      <c r="AX7" s="19" t="s">
        <v>181</v>
      </c>
      <c r="AY7" s="7" t="str">
        <f>AW7&amp; " $"</f>
        <v>Shipper/Receiver/Porter $</v>
      </c>
      <c r="AZ7" s="7" t="s">
        <v>182</v>
      </c>
    </row>
    <row r="8" spans="1:52" x14ac:dyDescent="0.3">
      <c r="B8">
        <v>520</v>
      </c>
      <c r="C8" s="15">
        <v>45293</v>
      </c>
      <c r="D8">
        <f>DAY(C8)</f>
        <v>2</v>
      </c>
      <c r="E8">
        <v>1</v>
      </c>
      <c r="F8">
        <v>119</v>
      </c>
      <c r="G8">
        <v>1260</v>
      </c>
      <c r="H8">
        <v>997</v>
      </c>
      <c r="I8">
        <v>0</v>
      </c>
      <c r="J8">
        <v>1049.9999999999998</v>
      </c>
      <c r="K8">
        <v>263</v>
      </c>
      <c r="L8">
        <v>0</v>
      </c>
      <c r="M8">
        <v>967</v>
      </c>
      <c r="N8">
        <f>G8-H8</f>
        <v>263</v>
      </c>
      <c r="O8" s="17">
        <f>(100/H8)*M8</f>
        <v>96.99097291875627</v>
      </c>
      <c r="P8">
        <f>M8*VLOOKUP(F8,'Other Lists'!$B$12:$N$15,7,FALSE)</f>
        <v>30944</v>
      </c>
      <c r="Q8">
        <f>(VLOOKUP(F8,'Other Lists'!$B$12:$N$15,5,FALSE)+VLOOKUP(F8,'Other Lists'!$B$12:$N$15,6,FALSE))*H8</f>
        <v>28713.600000000002</v>
      </c>
      <c r="R8">
        <f>P8-Q8</f>
        <v>2230.3999999999978</v>
      </c>
      <c r="S8">
        <f>VLOOKUP(F8,'Other Lists'!$B$12:$N$15,7,FALSE)*(H8-M8)</f>
        <v>960</v>
      </c>
      <c r="T8">
        <v>6</v>
      </c>
      <c r="U8">
        <v>0</v>
      </c>
      <c r="V8">
        <v>3</v>
      </c>
      <c r="W8">
        <f>T8-U8-V8</f>
        <v>3</v>
      </c>
      <c r="X8">
        <f>U8*VLOOKUP(1,'Other Lists'!$B$26:$H$32,7,FALSE)*8</f>
        <v>0</v>
      </c>
      <c r="Y8">
        <f>V8*8*VLOOKUP(4,'Other Lists'!$B$26:$H$32,7,FALSE)+V8*8*VLOOKUP(4,'Other Lists'!$B$26:$H$32,7,FALSE)*VLOOKUP(E8,'Other Lists'!$B$36:$E$39,4,FALSE)</f>
        <v>842.40000000000009</v>
      </c>
      <c r="Z8">
        <f>W8*8*VLOOKUP(3,'Other Lists'!$B$26:$H$32,7,FALSE)+W8*8*VLOOKUP(3,'Other Lists'!$B$26:$H$32,7,FALSE)*VLOOKUP(E8,'Other Lists'!$B$36:$E$39,4,FALSE)</f>
        <v>777.59999999999991</v>
      </c>
      <c r="AA8">
        <f>Q8+AB8</f>
        <v>30333.600000000002</v>
      </c>
      <c r="AB8">
        <f>+X8+Y8+Z8</f>
        <v>1620</v>
      </c>
      <c r="AC8">
        <v>105</v>
      </c>
      <c r="AD8">
        <v>235</v>
      </c>
      <c r="AE8">
        <v>226</v>
      </c>
      <c r="AF8">
        <v>0</v>
      </c>
      <c r="AG8">
        <v>216</v>
      </c>
      <c r="AH8">
        <v>9</v>
      </c>
      <c r="AI8">
        <v>0</v>
      </c>
      <c r="AJ8">
        <v>216</v>
      </c>
      <c r="AK8">
        <f>AD8-AE8</f>
        <v>9</v>
      </c>
      <c r="AL8" s="17">
        <f>(100/AE8)*AJ8</f>
        <v>95.575221238938056</v>
      </c>
      <c r="AM8">
        <v>8</v>
      </c>
      <c r="AN8">
        <v>0</v>
      </c>
      <c r="AO8">
        <v>3</v>
      </c>
      <c r="AP8">
        <f>AM8-AN8-AO8</f>
        <v>5</v>
      </c>
      <c r="AQ8">
        <f>AN8*VLOOKUP(1,'Other Lists'!$B$26:$H$32,7,FALSE)*8</f>
        <v>0</v>
      </c>
      <c r="AR8">
        <f>AO8*8*VLOOKUP(4,'Other Lists'!$B$26:$H$32,7,FALSE)+AO8*8*VLOOKUP(4,'Other Lists'!$B$26:$H$32,7,FALSE)*VLOOKUP(E8,'Other Lists'!$B$36:$E$39,4,FALSE)</f>
        <v>842.40000000000009</v>
      </c>
      <c r="AS8">
        <f>AP8*8*VLOOKUP(3,'Other Lists'!$B$26:$H$32,7,FALSE)+AP8*8*VLOOKUP(3,'Other Lists'!$B$26:$H$32,7,FALSE)*VLOOKUP(E8,'Other Lists'!$B$36:$E$39,4,FALSE)</f>
        <v>1296</v>
      </c>
      <c r="AT8">
        <f t="shared" ref="AT8:AT39" si="0">AU8+Q8</f>
        <v>30852.000000000004</v>
      </c>
      <c r="AU8">
        <f>AQ8+AR8+AS8</f>
        <v>2138.4</v>
      </c>
      <c r="AV8">
        <v>2</v>
      </c>
      <c r="AW8">
        <v>2</v>
      </c>
      <c r="AX8" s="17">
        <f>+(AV8*8*'Other Lists'!$F$31)+((AV8*8*'Other Lists'!$F$31)*(VLOOKUP(E8,'Other Lists'!$B$36:$E$39,4,FALSE)))</f>
        <v>480</v>
      </c>
      <c r="AY8" s="10">
        <f>AW8*8*'Other Lists'!$F$32+((AW8*8*'Other Lists'!$F$32)*VLOOKUP(E8,'Other Lists'!$B$36:$E$39,4,FALSE))</f>
        <v>480</v>
      </c>
      <c r="AZ8" s="18">
        <f t="shared" ref="AZ8:AZ39" si="1">+AY8+AX8+AU8+AB8</f>
        <v>4718.3999999999996</v>
      </c>
    </row>
    <row r="9" spans="1:52" x14ac:dyDescent="0.3">
      <c r="B9">
        <v>521</v>
      </c>
      <c r="C9" s="15">
        <v>45294</v>
      </c>
      <c r="D9">
        <f t="shared" ref="D9:D72" si="2">DAY(C9)</f>
        <v>3</v>
      </c>
      <c r="E9">
        <v>1</v>
      </c>
      <c r="F9">
        <v>119</v>
      </c>
      <c r="G9">
        <v>1186</v>
      </c>
      <c r="H9">
        <v>1039</v>
      </c>
      <c r="I9">
        <v>0</v>
      </c>
      <c r="J9">
        <v>1049.9999999999998</v>
      </c>
      <c r="K9">
        <v>147</v>
      </c>
      <c r="L9">
        <v>0</v>
      </c>
      <c r="M9">
        <v>1018</v>
      </c>
      <c r="N9">
        <f t="shared" ref="N9:N72" si="3">G9-H9</f>
        <v>147</v>
      </c>
      <c r="O9" s="17">
        <f t="shared" ref="O9:O72" si="4">(100/H9)*M9</f>
        <v>97.978825794032716</v>
      </c>
      <c r="P9">
        <f>M9*VLOOKUP(F9,'Other Lists'!$B$12:$N$15,7,FALSE)</f>
        <v>32576</v>
      </c>
      <c r="Q9">
        <f>(VLOOKUP(F9,'Other Lists'!$B$12:$N$15,5,FALSE)+VLOOKUP(F9,'Other Lists'!$B$12:$N$15,6,FALSE))*H9</f>
        <v>29923.200000000001</v>
      </c>
      <c r="R9">
        <f t="shared" ref="R9:R72" si="5">P9-Q9</f>
        <v>2652.7999999999993</v>
      </c>
      <c r="S9">
        <f>VLOOKUP(F9,'Other Lists'!$B$12:$N$15,7,FALSE)*(H9-M9)</f>
        <v>672</v>
      </c>
      <c r="T9">
        <v>6</v>
      </c>
      <c r="U9">
        <v>0</v>
      </c>
      <c r="V9">
        <v>3</v>
      </c>
      <c r="W9">
        <f t="shared" ref="W9:W72" si="6">T9-U9-V9</f>
        <v>3</v>
      </c>
      <c r="X9">
        <f>U9*VLOOKUP(1,'Other Lists'!$B$26:$H$32,7,FALSE)*8</f>
        <v>0</v>
      </c>
      <c r="Y9">
        <f>V9*8*VLOOKUP(4,'Other Lists'!$B$26:$H$32,7,FALSE)+V9*8*VLOOKUP(4,'Other Lists'!$B$26:$H$32,7,FALSE)*VLOOKUP(E9,'Other Lists'!$B$36:$E$39,4,FALSE)</f>
        <v>842.40000000000009</v>
      </c>
      <c r="Z9">
        <f>W9*8*VLOOKUP(3,'Other Lists'!$B$26:$H$32,7,FALSE)</f>
        <v>777.59999999999991</v>
      </c>
      <c r="AA9">
        <f t="shared" ref="AA9:AA72" si="7">Q9+AB9</f>
        <v>31543.200000000001</v>
      </c>
      <c r="AB9">
        <f t="shared" ref="AB9:AB72" si="8">+X9+Y9+Z9</f>
        <v>1620</v>
      </c>
      <c r="AC9">
        <v>105</v>
      </c>
      <c r="AD9">
        <v>183</v>
      </c>
      <c r="AE9">
        <v>183</v>
      </c>
      <c r="AF9">
        <v>0</v>
      </c>
      <c r="AG9">
        <v>216</v>
      </c>
      <c r="AH9">
        <v>0</v>
      </c>
      <c r="AI9">
        <v>0</v>
      </c>
      <c r="AJ9">
        <v>177</v>
      </c>
      <c r="AK9">
        <f t="shared" ref="AK9:AK72" si="9">AD9-AE9</f>
        <v>0</v>
      </c>
      <c r="AL9" s="17">
        <f t="shared" ref="AL9:AL72" si="10">(100/AE9)*AJ9</f>
        <v>96.721311475409848</v>
      </c>
      <c r="AM9">
        <v>8</v>
      </c>
      <c r="AN9">
        <v>0</v>
      </c>
      <c r="AO9">
        <v>4</v>
      </c>
      <c r="AP9">
        <f t="shared" ref="AP9:AP72" si="11">AM9-AN9-AO9</f>
        <v>4</v>
      </c>
      <c r="AQ9">
        <f>AN9*VLOOKUP(1,'Other Lists'!$B$26:$H$32,7,FALSE)*8</f>
        <v>0</v>
      </c>
      <c r="AR9">
        <f>AO9*8*VLOOKUP(4,'Other Lists'!$B$26:$H$32,7,FALSE)+AO9*8*VLOOKUP(4,'Other Lists'!$B$26:$H$32,7,FALSE)*VLOOKUP(E9,'Other Lists'!$B$36:$E$39,4,FALSE)</f>
        <v>1123.2</v>
      </c>
      <c r="AS9">
        <f>AP9*8*VLOOKUP(3,'Other Lists'!$B$26:$H$32,7,FALSE)+AP9*8*VLOOKUP(3,'Other Lists'!$B$26:$H$32,7,FALSE)*VLOOKUP(E9,'Other Lists'!$B$36:$E$39,4,FALSE)</f>
        <v>1036.8</v>
      </c>
      <c r="AT9">
        <f t="shared" si="0"/>
        <v>32083.200000000001</v>
      </c>
      <c r="AU9">
        <f t="shared" ref="AU9:AU72" si="12">AQ9+AR9+AS9</f>
        <v>2160</v>
      </c>
      <c r="AV9">
        <v>2</v>
      </c>
      <c r="AW9">
        <v>2</v>
      </c>
      <c r="AX9" s="17">
        <f>+(AV9*8*'Other Lists'!$F$31)+((AV9*8*'Other Lists'!$F$31)*(VLOOKUP(E9,'Other Lists'!$B$36:$E$39,4,FALSE)))</f>
        <v>480</v>
      </c>
      <c r="AY9" s="10">
        <f>AW9*8*'Other Lists'!$F$32+((AW9*8*'Other Lists'!$F$32)*VLOOKUP(E9,'Other Lists'!$B$36:$E$39,4,FALSE))</f>
        <v>480</v>
      </c>
      <c r="AZ9" s="18">
        <f t="shared" si="1"/>
        <v>4740</v>
      </c>
    </row>
    <row r="10" spans="1:52" x14ac:dyDescent="0.3">
      <c r="B10">
        <v>522</v>
      </c>
      <c r="C10" s="15">
        <v>45295</v>
      </c>
      <c r="D10">
        <f t="shared" si="2"/>
        <v>4</v>
      </c>
      <c r="E10">
        <v>1</v>
      </c>
      <c r="F10">
        <v>119</v>
      </c>
      <c r="G10">
        <v>1197</v>
      </c>
      <c r="H10">
        <v>1102</v>
      </c>
      <c r="I10">
        <v>0</v>
      </c>
      <c r="J10">
        <v>1049.9999999999998</v>
      </c>
      <c r="K10">
        <v>95</v>
      </c>
      <c r="L10">
        <v>0</v>
      </c>
      <c r="M10">
        <v>1035</v>
      </c>
      <c r="N10">
        <f t="shared" si="3"/>
        <v>95</v>
      </c>
      <c r="O10" s="17">
        <f t="shared" si="4"/>
        <v>93.920145190562621</v>
      </c>
      <c r="P10">
        <f>M10*VLOOKUP(F10,'Other Lists'!$B$12:$N$15,7,FALSE)</f>
        <v>33120</v>
      </c>
      <c r="Q10">
        <f>(VLOOKUP(F10,'Other Lists'!$B$12:$N$15,5,FALSE)+VLOOKUP(F10,'Other Lists'!$B$12:$N$15,6,FALSE))*H10</f>
        <v>31737.600000000002</v>
      </c>
      <c r="R10">
        <f t="shared" si="5"/>
        <v>1382.3999999999978</v>
      </c>
      <c r="S10">
        <f>VLOOKUP(F10,'Other Lists'!$B$12:$N$15,7,FALSE)*(H10-M10)</f>
        <v>2144</v>
      </c>
      <c r="T10">
        <v>6</v>
      </c>
      <c r="U10">
        <v>0</v>
      </c>
      <c r="V10">
        <v>4</v>
      </c>
      <c r="W10">
        <f t="shared" si="6"/>
        <v>2</v>
      </c>
      <c r="X10">
        <f>U10*VLOOKUP(1,'Other Lists'!$B$26:$H$32,7,FALSE)*8</f>
        <v>0</v>
      </c>
      <c r="Y10">
        <f>V10*8*VLOOKUP(4,'Other Lists'!$B$26:$H$32,7,FALSE)+V10*8*VLOOKUP(4,'Other Lists'!$B$26:$H$32,7,FALSE)*VLOOKUP(E10,'Other Lists'!$B$36:$E$39,4,FALSE)</f>
        <v>1123.2</v>
      </c>
      <c r="Z10">
        <f>W10*8*VLOOKUP(3,'Other Lists'!$B$26:$H$32,7,FALSE)</f>
        <v>518.4</v>
      </c>
      <c r="AA10">
        <f t="shared" si="7"/>
        <v>33379.200000000004</v>
      </c>
      <c r="AB10">
        <f t="shared" si="8"/>
        <v>1641.6</v>
      </c>
      <c r="AC10">
        <v>105</v>
      </c>
      <c r="AD10">
        <v>244</v>
      </c>
      <c r="AE10">
        <v>187</v>
      </c>
      <c r="AF10">
        <v>0</v>
      </c>
      <c r="AG10">
        <v>216</v>
      </c>
      <c r="AH10">
        <v>57</v>
      </c>
      <c r="AI10">
        <v>0</v>
      </c>
      <c r="AJ10">
        <v>183</v>
      </c>
      <c r="AK10">
        <f t="shared" si="9"/>
        <v>57</v>
      </c>
      <c r="AL10" s="17">
        <f t="shared" si="10"/>
        <v>97.860962566844918</v>
      </c>
      <c r="AM10">
        <v>7</v>
      </c>
      <c r="AN10">
        <v>0</v>
      </c>
      <c r="AO10">
        <v>4</v>
      </c>
      <c r="AP10">
        <f t="shared" si="11"/>
        <v>3</v>
      </c>
      <c r="AQ10">
        <f>AN10*VLOOKUP(1,'Other Lists'!$B$26:$H$32,7,FALSE)*8</f>
        <v>0</v>
      </c>
      <c r="AR10">
        <f>AO10*8*VLOOKUP(4,'Other Lists'!$B$26:$H$32,7,FALSE)+AO10*8*VLOOKUP(4,'Other Lists'!$B$26:$H$32,7,FALSE)*VLOOKUP(E10,'Other Lists'!$B$36:$E$39,4,FALSE)</f>
        <v>1123.2</v>
      </c>
      <c r="AS10">
        <f>AP10*8*VLOOKUP(3,'Other Lists'!$B$26:$H$32,7,FALSE)+AP10*8*VLOOKUP(3,'Other Lists'!$B$26:$H$32,7,FALSE)*VLOOKUP(E10,'Other Lists'!$B$36:$E$39,4,FALSE)</f>
        <v>777.59999999999991</v>
      </c>
      <c r="AT10">
        <f t="shared" si="0"/>
        <v>33638.400000000001</v>
      </c>
      <c r="AU10">
        <f t="shared" si="12"/>
        <v>1900.8</v>
      </c>
      <c r="AV10">
        <v>2</v>
      </c>
      <c r="AW10">
        <v>2</v>
      </c>
      <c r="AX10" s="17">
        <f>+(AV10*8*'Other Lists'!$F$31)+((AV10*8*'Other Lists'!$F$31)*(VLOOKUP(E10,'Other Lists'!$B$36:$E$39,4,FALSE)))</f>
        <v>480</v>
      </c>
      <c r="AY10" s="10">
        <f>AW10*8*'Other Lists'!$F$32+((AW10*8*'Other Lists'!$F$32)*VLOOKUP(E10,'Other Lists'!$B$36:$E$39,4,FALSE))</f>
        <v>480</v>
      </c>
      <c r="AZ10" s="18">
        <f t="shared" si="1"/>
        <v>4502.3999999999996</v>
      </c>
    </row>
    <row r="11" spans="1:52" x14ac:dyDescent="0.3">
      <c r="B11">
        <v>523</v>
      </c>
      <c r="C11" s="15">
        <v>45296</v>
      </c>
      <c r="D11">
        <f t="shared" si="2"/>
        <v>5</v>
      </c>
      <c r="E11">
        <v>1</v>
      </c>
      <c r="F11">
        <v>119</v>
      </c>
      <c r="G11">
        <v>1092</v>
      </c>
      <c r="H11">
        <v>840</v>
      </c>
      <c r="I11">
        <v>0</v>
      </c>
      <c r="J11">
        <v>1049.9999999999998</v>
      </c>
      <c r="K11">
        <v>252</v>
      </c>
      <c r="L11">
        <v>0</v>
      </c>
      <c r="M11">
        <v>789</v>
      </c>
      <c r="N11">
        <f t="shared" si="3"/>
        <v>252</v>
      </c>
      <c r="O11" s="17">
        <f t="shared" si="4"/>
        <v>93.928571428571416</v>
      </c>
      <c r="P11">
        <f>M11*VLOOKUP(F11,'Other Lists'!$B$12:$N$15,7,FALSE)</f>
        <v>25248</v>
      </c>
      <c r="Q11">
        <f>(VLOOKUP(F11,'Other Lists'!$B$12:$N$15,5,FALSE)+VLOOKUP(F11,'Other Lists'!$B$12:$N$15,6,FALSE))*H11</f>
        <v>24192</v>
      </c>
      <c r="R11">
        <f t="shared" si="5"/>
        <v>1056</v>
      </c>
      <c r="S11">
        <f>VLOOKUP(F11,'Other Lists'!$B$12:$N$15,7,FALSE)*(H11-M11)</f>
        <v>1632</v>
      </c>
      <c r="T11">
        <v>5</v>
      </c>
      <c r="U11">
        <v>0</v>
      </c>
      <c r="V11">
        <v>4</v>
      </c>
      <c r="W11">
        <f t="shared" si="6"/>
        <v>1</v>
      </c>
      <c r="X11">
        <f>U11*VLOOKUP(1,'Other Lists'!$B$26:$H$32,7,FALSE)*8</f>
        <v>0</v>
      </c>
      <c r="Y11">
        <f>V11*8*VLOOKUP(4,'Other Lists'!$B$26:$H$32,7,FALSE)+V11*8*VLOOKUP(4,'Other Lists'!$B$26:$H$32,7,FALSE)*VLOOKUP(E11,'Other Lists'!$B$36:$E$39,4,FALSE)</f>
        <v>1123.2</v>
      </c>
      <c r="Z11">
        <f>W11*8*VLOOKUP(3,'Other Lists'!$B$26:$H$32,7,FALSE)</f>
        <v>259.2</v>
      </c>
      <c r="AA11">
        <f t="shared" si="7"/>
        <v>25574.400000000001</v>
      </c>
      <c r="AB11">
        <f t="shared" si="8"/>
        <v>1382.4</v>
      </c>
      <c r="AC11">
        <v>105</v>
      </c>
      <c r="AD11">
        <v>196</v>
      </c>
      <c r="AE11">
        <v>196</v>
      </c>
      <c r="AF11">
        <v>0</v>
      </c>
      <c r="AG11">
        <v>216</v>
      </c>
      <c r="AH11">
        <v>0</v>
      </c>
      <c r="AI11">
        <v>0</v>
      </c>
      <c r="AJ11">
        <v>186</v>
      </c>
      <c r="AK11">
        <f t="shared" si="9"/>
        <v>0</v>
      </c>
      <c r="AL11" s="17">
        <f t="shared" si="10"/>
        <v>94.897959183673478</v>
      </c>
      <c r="AM11">
        <v>8</v>
      </c>
      <c r="AN11">
        <v>0</v>
      </c>
      <c r="AO11">
        <v>4</v>
      </c>
      <c r="AP11">
        <f t="shared" si="11"/>
        <v>4</v>
      </c>
      <c r="AQ11">
        <f>AN11*VLOOKUP(1,'Other Lists'!$B$26:$H$32,7,FALSE)*8</f>
        <v>0</v>
      </c>
      <c r="AR11">
        <f>AO11*8*VLOOKUP(4,'Other Lists'!$B$26:$H$32,7,FALSE)+AO11*8*VLOOKUP(4,'Other Lists'!$B$26:$H$32,7,FALSE)*VLOOKUP(E11,'Other Lists'!$B$36:$E$39,4,FALSE)</f>
        <v>1123.2</v>
      </c>
      <c r="AS11">
        <f>AP11*8*VLOOKUP(3,'Other Lists'!$B$26:$H$32,7,FALSE)+AP11*8*VLOOKUP(3,'Other Lists'!$B$26:$H$32,7,FALSE)*VLOOKUP(E11,'Other Lists'!$B$36:$E$39,4,FALSE)</f>
        <v>1036.8</v>
      </c>
      <c r="AT11">
        <f t="shared" si="0"/>
        <v>26352</v>
      </c>
      <c r="AU11">
        <f t="shared" si="12"/>
        <v>2160</v>
      </c>
      <c r="AV11">
        <v>2</v>
      </c>
      <c r="AW11">
        <v>2</v>
      </c>
      <c r="AX11" s="17">
        <f>+(AV11*8*'Other Lists'!$F$31)+((AV11*8*'Other Lists'!$F$31)*(VLOOKUP(E11,'Other Lists'!$B$36:$E$39,4,FALSE)))</f>
        <v>480</v>
      </c>
      <c r="AY11" s="10">
        <f>AW11*8*'Other Lists'!$F$32+((AW11*8*'Other Lists'!$F$32)*VLOOKUP(E11,'Other Lists'!$B$36:$E$39,4,FALSE))</f>
        <v>480</v>
      </c>
      <c r="AZ11" s="18">
        <f t="shared" si="1"/>
        <v>4502.3999999999996</v>
      </c>
    </row>
    <row r="12" spans="1:52" x14ac:dyDescent="0.3">
      <c r="B12">
        <v>524</v>
      </c>
      <c r="C12" s="15">
        <v>45297</v>
      </c>
      <c r="D12">
        <f t="shared" si="2"/>
        <v>6</v>
      </c>
      <c r="E12">
        <v>1</v>
      </c>
      <c r="F12">
        <v>201</v>
      </c>
      <c r="G12">
        <v>449</v>
      </c>
      <c r="H12">
        <v>403</v>
      </c>
      <c r="I12">
        <v>0</v>
      </c>
      <c r="J12">
        <v>420</v>
      </c>
      <c r="K12">
        <v>46</v>
      </c>
      <c r="L12">
        <v>0</v>
      </c>
      <c r="M12">
        <v>394</v>
      </c>
      <c r="N12">
        <f t="shared" si="3"/>
        <v>46</v>
      </c>
      <c r="O12" s="17">
        <f t="shared" si="4"/>
        <v>97.766749379652609</v>
      </c>
      <c r="P12">
        <f>M12*VLOOKUP(F12,'Other Lists'!$B$12:$N$15,7,FALSE)</f>
        <v>27974</v>
      </c>
      <c r="Q12">
        <f>(VLOOKUP(F12,'Other Lists'!$B$12:$N$15,5,FALSE)+VLOOKUP(F12,'Other Lists'!$B$12:$N$15,6,FALSE))*H12</f>
        <v>19787.3</v>
      </c>
      <c r="R12">
        <f t="shared" si="5"/>
        <v>8186.7000000000007</v>
      </c>
      <c r="S12">
        <f>VLOOKUP(F12,'Other Lists'!$B$12:$N$15,7,FALSE)*(H12-M12)</f>
        <v>639</v>
      </c>
      <c r="T12">
        <v>6</v>
      </c>
      <c r="U12">
        <v>1</v>
      </c>
      <c r="V12">
        <v>4</v>
      </c>
      <c r="W12">
        <f t="shared" si="6"/>
        <v>1</v>
      </c>
      <c r="X12">
        <f>U12*VLOOKUP(1,'Other Lists'!$B$26:$H$32,7,FALSE)*8</f>
        <v>194.4</v>
      </c>
      <c r="Y12">
        <f>V12*8*VLOOKUP(4,'Other Lists'!$B$26:$H$32,7,FALSE)+V12*8*VLOOKUP(4,'Other Lists'!$B$26:$H$32,7,FALSE)*VLOOKUP(E12,'Other Lists'!$B$36:$E$39,4,FALSE)</f>
        <v>1123.2</v>
      </c>
      <c r="Z12">
        <f>W12*8*VLOOKUP(3,'Other Lists'!$B$26:$H$32,7,FALSE)</f>
        <v>259.2</v>
      </c>
      <c r="AA12">
        <f t="shared" si="7"/>
        <v>21364.1</v>
      </c>
      <c r="AB12">
        <f t="shared" si="8"/>
        <v>1576.8000000000002</v>
      </c>
      <c r="AC12">
        <v>105</v>
      </c>
      <c r="AD12">
        <v>177</v>
      </c>
      <c r="AE12">
        <v>177</v>
      </c>
      <c r="AF12">
        <v>0</v>
      </c>
      <c r="AG12">
        <v>216</v>
      </c>
      <c r="AH12">
        <v>0</v>
      </c>
      <c r="AI12">
        <v>0</v>
      </c>
      <c r="AJ12">
        <v>166</v>
      </c>
      <c r="AK12">
        <f t="shared" si="9"/>
        <v>0</v>
      </c>
      <c r="AL12" s="17">
        <f t="shared" si="10"/>
        <v>93.78531073446328</v>
      </c>
      <c r="AM12">
        <v>8</v>
      </c>
      <c r="AN12">
        <v>1</v>
      </c>
      <c r="AO12">
        <v>4</v>
      </c>
      <c r="AP12">
        <f t="shared" si="11"/>
        <v>3</v>
      </c>
      <c r="AQ12">
        <f>AN12*VLOOKUP(1,'Other Lists'!$B$26:$H$32,7,FALSE)*8</f>
        <v>194.4</v>
      </c>
      <c r="AR12">
        <f>AO12*8*VLOOKUP(4,'Other Lists'!$B$26:$H$32,7,FALSE)+AO12*8*VLOOKUP(4,'Other Lists'!$B$26:$H$32,7,FALSE)*VLOOKUP(E12,'Other Lists'!$B$36:$E$39,4,FALSE)</f>
        <v>1123.2</v>
      </c>
      <c r="AS12">
        <f>AP12*8*VLOOKUP(3,'Other Lists'!$B$26:$H$32,7,FALSE)+AP12*8*VLOOKUP(3,'Other Lists'!$B$26:$H$32,7,FALSE)*VLOOKUP(E12,'Other Lists'!$B$36:$E$39,4,FALSE)</f>
        <v>777.59999999999991</v>
      </c>
      <c r="AT12">
        <f t="shared" si="0"/>
        <v>21882.5</v>
      </c>
      <c r="AU12">
        <f t="shared" si="12"/>
        <v>2095.1999999999998</v>
      </c>
      <c r="AV12">
        <v>2</v>
      </c>
      <c r="AW12">
        <v>2</v>
      </c>
      <c r="AX12" s="17">
        <f>+(AV12*8*'Other Lists'!$F$31)+((AV12*8*'Other Lists'!$F$31)*(VLOOKUP(E12,'Other Lists'!$B$36:$E$39,4,FALSE)))</f>
        <v>480</v>
      </c>
      <c r="AY12" s="10">
        <f>AW12*8*'Other Lists'!$F$32+((AW12*8*'Other Lists'!$F$32)*VLOOKUP(E12,'Other Lists'!$B$36:$E$39,4,FALSE))</f>
        <v>480</v>
      </c>
      <c r="AZ12" s="18">
        <f t="shared" si="1"/>
        <v>4632</v>
      </c>
    </row>
    <row r="13" spans="1:52" x14ac:dyDescent="0.3">
      <c r="B13">
        <v>525</v>
      </c>
      <c r="C13" s="15">
        <v>45298</v>
      </c>
      <c r="D13">
        <f t="shared" si="2"/>
        <v>7</v>
      </c>
      <c r="E13">
        <v>1</v>
      </c>
      <c r="F13">
        <v>119</v>
      </c>
      <c r="G13">
        <v>462</v>
      </c>
      <c r="H13">
        <v>462</v>
      </c>
      <c r="I13">
        <v>0</v>
      </c>
      <c r="J13">
        <v>524.99999999999989</v>
      </c>
      <c r="K13">
        <v>0</v>
      </c>
      <c r="L13">
        <v>0</v>
      </c>
      <c r="M13">
        <v>443</v>
      </c>
      <c r="N13">
        <f t="shared" si="3"/>
        <v>0</v>
      </c>
      <c r="O13" s="17">
        <f t="shared" si="4"/>
        <v>95.887445887445892</v>
      </c>
      <c r="P13">
        <f>M13*VLOOKUP(F13,'Other Lists'!$B$12:$N$15,7,FALSE)</f>
        <v>14176</v>
      </c>
      <c r="Q13">
        <f>(VLOOKUP(F13,'Other Lists'!$B$12:$N$15,5,FALSE)+VLOOKUP(F13,'Other Lists'!$B$12:$N$15,6,FALSE))*H13</f>
        <v>13305.6</v>
      </c>
      <c r="R13">
        <f t="shared" si="5"/>
        <v>870.39999999999964</v>
      </c>
      <c r="S13">
        <f>VLOOKUP(F13,'Other Lists'!$B$12:$N$15,7,FALSE)*(H13-M13)</f>
        <v>608</v>
      </c>
      <c r="T13">
        <v>3</v>
      </c>
      <c r="U13">
        <v>0</v>
      </c>
      <c r="V13">
        <v>2</v>
      </c>
      <c r="W13">
        <f t="shared" si="6"/>
        <v>1</v>
      </c>
      <c r="X13">
        <f>U13*VLOOKUP(1,'Other Lists'!$B$26:$H$32,7,FALSE)*8</f>
        <v>0</v>
      </c>
      <c r="Y13">
        <f>V13*8*VLOOKUP(4,'Other Lists'!$B$26:$H$32,7,FALSE)+V13*8*VLOOKUP(4,'Other Lists'!$B$26:$H$32,7,FALSE)*VLOOKUP(E13,'Other Lists'!$B$36:$E$39,4,FALSE)</f>
        <v>561.6</v>
      </c>
      <c r="Z13">
        <f>W13*8*VLOOKUP(3,'Other Lists'!$B$26:$H$32,7,FALSE)</f>
        <v>259.2</v>
      </c>
      <c r="AA13">
        <f t="shared" si="7"/>
        <v>14126.4</v>
      </c>
      <c r="AB13">
        <f t="shared" si="8"/>
        <v>820.8</v>
      </c>
      <c r="AC13">
        <v>105</v>
      </c>
      <c r="AD13">
        <v>125</v>
      </c>
      <c r="AE13">
        <v>106</v>
      </c>
      <c r="AF13">
        <v>0</v>
      </c>
      <c r="AG13">
        <v>108</v>
      </c>
      <c r="AH13">
        <v>19</v>
      </c>
      <c r="AI13">
        <v>0</v>
      </c>
      <c r="AJ13">
        <v>101</v>
      </c>
      <c r="AK13">
        <f t="shared" si="9"/>
        <v>19</v>
      </c>
      <c r="AL13" s="17">
        <f t="shared" si="10"/>
        <v>95.283018867924525</v>
      </c>
      <c r="AM13">
        <v>4</v>
      </c>
      <c r="AN13">
        <v>0</v>
      </c>
      <c r="AO13">
        <v>2</v>
      </c>
      <c r="AP13">
        <f t="shared" si="11"/>
        <v>2</v>
      </c>
      <c r="AQ13">
        <f>AN13*VLOOKUP(1,'Other Lists'!$B$26:$H$32,7,FALSE)*8</f>
        <v>0</v>
      </c>
      <c r="AR13">
        <f>AO13*8*VLOOKUP(4,'Other Lists'!$B$26:$H$32,7,FALSE)+AO13*8*VLOOKUP(4,'Other Lists'!$B$26:$H$32,7,FALSE)*VLOOKUP(E13,'Other Lists'!$B$36:$E$39,4,FALSE)</f>
        <v>561.6</v>
      </c>
      <c r="AS13">
        <f>AP13*8*VLOOKUP(3,'Other Lists'!$B$26:$H$32,7,FALSE)+AP13*8*VLOOKUP(3,'Other Lists'!$B$26:$H$32,7,FALSE)*VLOOKUP(E13,'Other Lists'!$B$36:$E$39,4,FALSE)</f>
        <v>518.4</v>
      </c>
      <c r="AT13">
        <f t="shared" si="0"/>
        <v>14385.6</v>
      </c>
      <c r="AU13">
        <f t="shared" si="12"/>
        <v>1080</v>
      </c>
      <c r="AV13">
        <v>1</v>
      </c>
      <c r="AW13">
        <v>1</v>
      </c>
      <c r="AX13" s="17">
        <f>+(AV13*8*'Other Lists'!$F$31)+((AV13*8*'Other Lists'!$F$31)*(VLOOKUP(E13,'Other Lists'!$B$36:$E$39,4,FALSE)))</f>
        <v>240</v>
      </c>
      <c r="AY13" s="10">
        <f>AW13*8*'Other Lists'!$F$32+((AW13*8*'Other Lists'!$F$32)*VLOOKUP(E13,'Other Lists'!$B$36:$E$39,4,FALSE))</f>
        <v>240</v>
      </c>
      <c r="AZ13" s="18">
        <f t="shared" si="1"/>
        <v>2380.8000000000002</v>
      </c>
    </row>
    <row r="14" spans="1:52" x14ac:dyDescent="0.3">
      <c r="B14">
        <v>526</v>
      </c>
      <c r="C14" s="15">
        <v>45299</v>
      </c>
      <c r="D14">
        <f t="shared" si="2"/>
        <v>8</v>
      </c>
      <c r="E14">
        <v>1</v>
      </c>
      <c r="F14">
        <v>201</v>
      </c>
      <c r="G14">
        <v>233</v>
      </c>
      <c r="H14">
        <v>218</v>
      </c>
      <c r="I14">
        <v>0</v>
      </c>
      <c r="J14">
        <v>210</v>
      </c>
      <c r="K14">
        <v>15</v>
      </c>
      <c r="L14">
        <v>0</v>
      </c>
      <c r="M14">
        <v>207</v>
      </c>
      <c r="N14">
        <f t="shared" si="3"/>
        <v>15</v>
      </c>
      <c r="O14" s="17">
        <f t="shared" si="4"/>
        <v>94.954128440366972</v>
      </c>
      <c r="P14">
        <f>M14*VLOOKUP(F14,'Other Lists'!$B$12:$N$15,7,FALSE)</f>
        <v>14697</v>
      </c>
      <c r="Q14">
        <f>(VLOOKUP(F14,'Other Lists'!$B$12:$N$15,5,FALSE)+VLOOKUP(F14,'Other Lists'!$B$12:$N$15,6,FALSE))*H14</f>
        <v>10703.800000000001</v>
      </c>
      <c r="R14">
        <f t="shared" si="5"/>
        <v>3993.1999999999989</v>
      </c>
      <c r="S14">
        <f>VLOOKUP(F14,'Other Lists'!$B$12:$N$15,7,FALSE)*(H14-M14)</f>
        <v>781</v>
      </c>
      <c r="T14">
        <v>3</v>
      </c>
      <c r="U14">
        <v>0</v>
      </c>
      <c r="V14">
        <v>2</v>
      </c>
      <c r="W14">
        <f t="shared" si="6"/>
        <v>1</v>
      </c>
      <c r="X14">
        <f>U14*VLOOKUP(1,'Other Lists'!$B$26:$H$32,7,FALSE)*8</f>
        <v>0</v>
      </c>
      <c r="Y14">
        <f>V14*8*VLOOKUP(4,'Other Lists'!$B$26:$H$32,7,FALSE)+V14*8*VLOOKUP(4,'Other Lists'!$B$26:$H$32,7,FALSE)*VLOOKUP(E14,'Other Lists'!$B$36:$E$39,4,FALSE)</f>
        <v>561.6</v>
      </c>
      <c r="Z14">
        <f>W14*8*VLOOKUP(3,'Other Lists'!$B$26:$H$32,7,FALSE)</f>
        <v>259.2</v>
      </c>
      <c r="AA14">
        <f t="shared" si="7"/>
        <v>11524.6</v>
      </c>
      <c r="AB14">
        <f t="shared" si="8"/>
        <v>820.8</v>
      </c>
      <c r="AC14">
        <v>105</v>
      </c>
      <c r="AD14">
        <v>92</v>
      </c>
      <c r="AE14">
        <v>92</v>
      </c>
      <c r="AF14">
        <v>0</v>
      </c>
      <c r="AG14">
        <v>108</v>
      </c>
      <c r="AH14">
        <v>0</v>
      </c>
      <c r="AI14">
        <v>0</v>
      </c>
      <c r="AJ14">
        <v>88</v>
      </c>
      <c r="AK14">
        <f t="shared" si="9"/>
        <v>0</v>
      </c>
      <c r="AL14" s="17">
        <f t="shared" si="10"/>
        <v>95.65217391304347</v>
      </c>
      <c r="AM14">
        <v>4</v>
      </c>
      <c r="AN14">
        <v>0</v>
      </c>
      <c r="AO14">
        <v>2</v>
      </c>
      <c r="AP14">
        <f t="shared" si="11"/>
        <v>2</v>
      </c>
      <c r="AQ14">
        <f>AN14*VLOOKUP(1,'Other Lists'!$B$26:$H$32,7,FALSE)*8</f>
        <v>0</v>
      </c>
      <c r="AR14">
        <f>AO14*8*VLOOKUP(4,'Other Lists'!$B$26:$H$32,7,FALSE)+AO14*8*VLOOKUP(4,'Other Lists'!$B$26:$H$32,7,FALSE)*VLOOKUP(E14,'Other Lists'!$B$36:$E$39,4,FALSE)</f>
        <v>561.6</v>
      </c>
      <c r="AS14">
        <f>AP14*8*VLOOKUP(3,'Other Lists'!$B$26:$H$32,7,FALSE)+AP14*8*VLOOKUP(3,'Other Lists'!$B$26:$H$32,7,FALSE)*VLOOKUP(E14,'Other Lists'!$B$36:$E$39,4,FALSE)</f>
        <v>518.4</v>
      </c>
      <c r="AT14">
        <f t="shared" si="0"/>
        <v>11783.800000000001</v>
      </c>
      <c r="AU14">
        <f t="shared" si="12"/>
        <v>1080</v>
      </c>
      <c r="AV14">
        <v>1</v>
      </c>
      <c r="AW14">
        <v>1</v>
      </c>
      <c r="AX14" s="17">
        <f>+(AV14*8*'Other Lists'!$F$31)+((AV14*8*'Other Lists'!$F$31)*(VLOOKUP(E14,'Other Lists'!$B$36:$E$39,4,FALSE)))</f>
        <v>240</v>
      </c>
      <c r="AY14" s="10">
        <f>AW14*8*'Other Lists'!$F$32+((AW14*8*'Other Lists'!$F$32)*VLOOKUP(E14,'Other Lists'!$B$36:$E$39,4,FALSE))</f>
        <v>240</v>
      </c>
      <c r="AZ14" s="18">
        <f t="shared" si="1"/>
        <v>2380.8000000000002</v>
      </c>
    </row>
    <row r="15" spans="1:52" x14ac:dyDescent="0.3">
      <c r="B15">
        <v>527</v>
      </c>
      <c r="C15" s="15">
        <v>45300</v>
      </c>
      <c r="D15">
        <f t="shared" si="2"/>
        <v>9</v>
      </c>
      <c r="E15">
        <v>1</v>
      </c>
      <c r="F15">
        <v>201</v>
      </c>
      <c r="G15">
        <v>474</v>
      </c>
      <c r="H15">
        <v>353</v>
      </c>
      <c r="I15">
        <v>0</v>
      </c>
      <c r="J15">
        <v>420</v>
      </c>
      <c r="K15">
        <v>121</v>
      </c>
      <c r="L15">
        <v>0</v>
      </c>
      <c r="M15">
        <v>331</v>
      </c>
      <c r="N15">
        <f t="shared" si="3"/>
        <v>121</v>
      </c>
      <c r="O15" s="17">
        <f t="shared" si="4"/>
        <v>93.767705382436262</v>
      </c>
      <c r="P15">
        <f>M15*VLOOKUP(F15,'Other Lists'!$B$12:$N$15,7,FALSE)</f>
        <v>23501</v>
      </c>
      <c r="Q15">
        <f>(VLOOKUP(F15,'Other Lists'!$B$12:$N$15,5,FALSE)+VLOOKUP(F15,'Other Lists'!$B$12:$N$15,6,FALSE))*H15</f>
        <v>17332.3</v>
      </c>
      <c r="R15">
        <f t="shared" si="5"/>
        <v>6168.7000000000007</v>
      </c>
      <c r="S15">
        <f>VLOOKUP(F15,'Other Lists'!$B$12:$N$15,7,FALSE)*(H15-M15)</f>
        <v>1562</v>
      </c>
      <c r="T15">
        <v>5</v>
      </c>
      <c r="U15">
        <v>0</v>
      </c>
      <c r="V15">
        <v>4</v>
      </c>
      <c r="W15">
        <f t="shared" si="6"/>
        <v>1</v>
      </c>
      <c r="X15">
        <f>U15*VLOOKUP(1,'Other Lists'!$B$26:$H$32,7,FALSE)*8</f>
        <v>0</v>
      </c>
      <c r="Y15">
        <f>V15*8*VLOOKUP(4,'Other Lists'!$B$26:$H$32,7,FALSE)+V15*8*VLOOKUP(4,'Other Lists'!$B$26:$H$32,7,FALSE)*VLOOKUP(E15,'Other Lists'!$B$36:$E$39,4,FALSE)</f>
        <v>1123.2</v>
      </c>
      <c r="Z15">
        <f>W15*8*VLOOKUP(3,'Other Lists'!$B$26:$H$32,7,FALSE)</f>
        <v>259.2</v>
      </c>
      <c r="AA15">
        <f t="shared" si="7"/>
        <v>18714.7</v>
      </c>
      <c r="AB15">
        <f t="shared" si="8"/>
        <v>1382.4</v>
      </c>
      <c r="AC15">
        <v>105</v>
      </c>
      <c r="AD15">
        <v>224</v>
      </c>
      <c r="AE15">
        <v>211</v>
      </c>
      <c r="AF15">
        <v>0</v>
      </c>
      <c r="AG15">
        <v>216</v>
      </c>
      <c r="AH15">
        <v>13</v>
      </c>
      <c r="AI15">
        <v>0</v>
      </c>
      <c r="AJ15">
        <v>204</v>
      </c>
      <c r="AK15">
        <f t="shared" si="9"/>
        <v>13</v>
      </c>
      <c r="AL15" s="17">
        <f t="shared" si="10"/>
        <v>96.682464454976298</v>
      </c>
      <c r="AM15">
        <v>8</v>
      </c>
      <c r="AN15">
        <v>1</v>
      </c>
      <c r="AO15">
        <v>3</v>
      </c>
      <c r="AP15">
        <f t="shared" si="11"/>
        <v>4</v>
      </c>
      <c r="AQ15">
        <f>AN15*VLOOKUP(1,'Other Lists'!$B$26:$H$32,7,FALSE)*8</f>
        <v>194.4</v>
      </c>
      <c r="AR15">
        <f>AO15*8*VLOOKUP(4,'Other Lists'!$B$26:$H$32,7,FALSE)+AO15*8*VLOOKUP(4,'Other Lists'!$B$26:$H$32,7,FALSE)*VLOOKUP(E15,'Other Lists'!$B$36:$E$39,4,FALSE)</f>
        <v>842.40000000000009</v>
      </c>
      <c r="AS15">
        <f>AP15*8*VLOOKUP(3,'Other Lists'!$B$26:$H$32,7,FALSE)+AP15*8*VLOOKUP(3,'Other Lists'!$B$26:$H$32,7,FALSE)*VLOOKUP(E15,'Other Lists'!$B$36:$E$39,4,FALSE)</f>
        <v>1036.8</v>
      </c>
      <c r="AT15">
        <f t="shared" si="0"/>
        <v>19405.900000000001</v>
      </c>
      <c r="AU15">
        <f t="shared" si="12"/>
        <v>2073.6000000000004</v>
      </c>
      <c r="AV15">
        <v>1</v>
      </c>
      <c r="AW15">
        <v>2</v>
      </c>
      <c r="AX15" s="17">
        <f>+(AV15*8*'Other Lists'!$F$31)+((AV15*8*'Other Lists'!$F$31)*(VLOOKUP(E15,'Other Lists'!$B$36:$E$39,4,FALSE)))</f>
        <v>240</v>
      </c>
      <c r="AY15" s="10">
        <f>AW15*8*'Other Lists'!$F$32+((AW15*8*'Other Lists'!$F$32)*VLOOKUP(E15,'Other Lists'!$B$36:$E$39,4,FALSE))</f>
        <v>480</v>
      </c>
      <c r="AZ15" s="18">
        <f t="shared" si="1"/>
        <v>4176</v>
      </c>
    </row>
    <row r="16" spans="1:52" x14ac:dyDescent="0.3">
      <c r="B16">
        <v>528</v>
      </c>
      <c r="C16" s="15">
        <v>45301</v>
      </c>
      <c r="D16">
        <f t="shared" si="2"/>
        <v>10</v>
      </c>
      <c r="E16">
        <v>1</v>
      </c>
      <c r="F16">
        <v>119</v>
      </c>
      <c r="G16">
        <v>934</v>
      </c>
      <c r="H16">
        <v>934</v>
      </c>
      <c r="I16">
        <v>0</v>
      </c>
      <c r="J16">
        <v>1049.9999999999998</v>
      </c>
      <c r="K16">
        <v>0</v>
      </c>
      <c r="L16">
        <v>0</v>
      </c>
      <c r="M16">
        <v>896</v>
      </c>
      <c r="N16">
        <f t="shared" si="3"/>
        <v>0</v>
      </c>
      <c r="O16" s="17">
        <f t="shared" si="4"/>
        <v>95.931477516059957</v>
      </c>
      <c r="P16">
        <f>M16*VLOOKUP(F16,'Other Lists'!$B$12:$N$15,7,FALSE)</f>
        <v>28672</v>
      </c>
      <c r="Q16">
        <f>(VLOOKUP(F16,'Other Lists'!$B$12:$N$15,5,FALSE)+VLOOKUP(F16,'Other Lists'!$B$12:$N$15,6,FALSE))*H16</f>
        <v>26899.200000000001</v>
      </c>
      <c r="R16">
        <f t="shared" si="5"/>
        <v>1772.7999999999993</v>
      </c>
      <c r="S16">
        <f>VLOOKUP(F16,'Other Lists'!$B$12:$N$15,7,FALSE)*(H16-M16)</f>
        <v>1216</v>
      </c>
      <c r="T16">
        <v>6</v>
      </c>
      <c r="U16">
        <v>0</v>
      </c>
      <c r="V16">
        <v>4</v>
      </c>
      <c r="W16">
        <f t="shared" si="6"/>
        <v>2</v>
      </c>
      <c r="X16">
        <f>U16*VLOOKUP(1,'Other Lists'!$B$26:$H$32,7,FALSE)*8</f>
        <v>0</v>
      </c>
      <c r="Y16">
        <f>V16*8*VLOOKUP(4,'Other Lists'!$B$26:$H$32,7,FALSE)+V16*8*VLOOKUP(4,'Other Lists'!$B$26:$H$32,7,FALSE)*VLOOKUP(E16,'Other Lists'!$B$36:$E$39,4,FALSE)</f>
        <v>1123.2</v>
      </c>
      <c r="Z16">
        <f>W16*8*VLOOKUP(3,'Other Lists'!$B$26:$H$32,7,FALSE)</f>
        <v>518.4</v>
      </c>
      <c r="AA16">
        <f t="shared" si="7"/>
        <v>28540.799999999999</v>
      </c>
      <c r="AB16">
        <f t="shared" si="8"/>
        <v>1641.6</v>
      </c>
      <c r="AC16">
        <v>105</v>
      </c>
      <c r="AD16">
        <v>205</v>
      </c>
      <c r="AE16">
        <v>205</v>
      </c>
      <c r="AF16">
        <v>0</v>
      </c>
      <c r="AG16">
        <v>216</v>
      </c>
      <c r="AH16">
        <v>0</v>
      </c>
      <c r="AI16">
        <v>0</v>
      </c>
      <c r="AJ16">
        <v>190</v>
      </c>
      <c r="AK16">
        <f t="shared" si="9"/>
        <v>0</v>
      </c>
      <c r="AL16" s="17">
        <f t="shared" si="10"/>
        <v>92.682926829268297</v>
      </c>
      <c r="AM16">
        <v>8</v>
      </c>
      <c r="AN16">
        <v>0</v>
      </c>
      <c r="AO16">
        <v>3</v>
      </c>
      <c r="AP16">
        <f t="shared" si="11"/>
        <v>5</v>
      </c>
      <c r="AQ16">
        <f>AN16*VLOOKUP(1,'Other Lists'!$B$26:$H$32,7,FALSE)*8</f>
        <v>0</v>
      </c>
      <c r="AR16">
        <f>AO16*8*VLOOKUP(4,'Other Lists'!$B$26:$H$32,7,FALSE)+AO16*8*VLOOKUP(4,'Other Lists'!$B$26:$H$32,7,FALSE)*VLOOKUP(E16,'Other Lists'!$B$36:$E$39,4,FALSE)</f>
        <v>842.40000000000009</v>
      </c>
      <c r="AS16">
        <f>AP16*8*VLOOKUP(3,'Other Lists'!$B$26:$H$32,7,FALSE)+AP16*8*VLOOKUP(3,'Other Lists'!$B$26:$H$32,7,FALSE)*VLOOKUP(E16,'Other Lists'!$B$36:$E$39,4,FALSE)</f>
        <v>1296</v>
      </c>
      <c r="AT16">
        <f t="shared" si="0"/>
        <v>29037.600000000002</v>
      </c>
      <c r="AU16">
        <f t="shared" si="12"/>
        <v>2138.4</v>
      </c>
      <c r="AV16">
        <v>2</v>
      </c>
      <c r="AW16">
        <v>2</v>
      </c>
      <c r="AX16" s="17">
        <f>+(AV16*8*'Other Lists'!$F$31)+((AV16*8*'Other Lists'!$F$31)*(VLOOKUP(E16,'Other Lists'!$B$36:$E$39,4,FALSE)))</f>
        <v>480</v>
      </c>
      <c r="AY16" s="10">
        <f>AW16*8*'Other Lists'!$F$32+((AW16*8*'Other Lists'!$F$32)*VLOOKUP(E16,'Other Lists'!$B$36:$E$39,4,FALSE))</f>
        <v>480</v>
      </c>
      <c r="AZ16" s="18">
        <f t="shared" si="1"/>
        <v>4740</v>
      </c>
    </row>
    <row r="17" spans="2:52" x14ac:dyDescent="0.3">
      <c r="B17">
        <v>529</v>
      </c>
      <c r="C17" s="15">
        <v>45302</v>
      </c>
      <c r="D17">
        <f t="shared" si="2"/>
        <v>11</v>
      </c>
      <c r="E17">
        <v>1</v>
      </c>
      <c r="F17">
        <v>201</v>
      </c>
      <c r="G17">
        <v>415</v>
      </c>
      <c r="H17">
        <v>415</v>
      </c>
      <c r="I17">
        <v>0</v>
      </c>
      <c r="J17">
        <v>420</v>
      </c>
      <c r="K17">
        <v>0</v>
      </c>
      <c r="L17">
        <v>0</v>
      </c>
      <c r="M17">
        <v>398</v>
      </c>
      <c r="N17">
        <f t="shared" si="3"/>
        <v>0</v>
      </c>
      <c r="O17" s="17">
        <f t="shared" si="4"/>
        <v>95.903614457831324</v>
      </c>
      <c r="P17">
        <f>M17*VLOOKUP(F17,'Other Lists'!$B$12:$N$15,7,FALSE)</f>
        <v>28258</v>
      </c>
      <c r="Q17">
        <f>(VLOOKUP(F17,'Other Lists'!$B$12:$N$15,5,FALSE)+VLOOKUP(F17,'Other Lists'!$B$12:$N$15,6,FALSE))*H17</f>
        <v>20376.5</v>
      </c>
      <c r="R17">
        <f t="shared" si="5"/>
        <v>7881.5</v>
      </c>
      <c r="S17">
        <f>VLOOKUP(F17,'Other Lists'!$B$12:$N$15,7,FALSE)*(H17-M17)</f>
        <v>1207</v>
      </c>
      <c r="T17">
        <v>6</v>
      </c>
      <c r="U17">
        <v>0</v>
      </c>
      <c r="V17">
        <v>3</v>
      </c>
      <c r="W17">
        <f t="shared" si="6"/>
        <v>3</v>
      </c>
      <c r="X17">
        <f>U17*VLOOKUP(1,'Other Lists'!$B$26:$H$32,7,FALSE)*8</f>
        <v>0</v>
      </c>
      <c r="Y17">
        <f>V17*8*VLOOKUP(4,'Other Lists'!$B$26:$H$32,7,FALSE)+V17*8*VLOOKUP(4,'Other Lists'!$B$26:$H$32,7,FALSE)*VLOOKUP(E17,'Other Lists'!$B$36:$E$39,4,FALSE)</f>
        <v>842.40000000000009</v>
      </c>
      <c r="Z17">
        <f>W17*8*VLOOKUP(3,'Other Lists'!$B$26:$H$32,7,FALSE)</f>
        <v>777.59999999999991</v>
      </c>
      <c r="AA17">
        <f t="shared" si="7"/>
        <v>21996.5</v>
      </c>
      <c r="AB17">
        <f t="shared" si="8"/>
        <v>1620</v>
      </c>
      <c r="AC17">
        <v>105</v>
      </c>
      <c r="AD17">
        <v>187</v>
      </c>
      <c r="AE17">
        <v>187</v>
      </c>
      <c r="AF17">
        <v>0</v>
      </c>
      <c r="AG17">
        <v>216</v>
      </c>
      <c r="AH17">
        <v>0</v>
      </c>
      <c r="AI17">
        <v>0</v>
      </c>
      <c r="AJ17">
        <v>183</v>
      </c>
      <c r="AK17">
        <f t="shared" si="9"/>
        <v>0</v>
      </c>
      <c r="AL17" s="17">
        <f t="shared" si="10"/>
        <v>97.860962566844918</v>
      </c>
      <c r="AM17">
        <v>8</v>
      </c>
      <c r="AN17">
        <v>1</v>
      </c>
      <c r="AO17">
        <v>3</v>
      </c>
      <c r="AP17">
        <f t="shared" si="11"/>
        <v>4</v>
      </c>
      <c r="AQ17">
        <f>AN17*VLOOKUP(1,'Other Lists'!$B$26:$H$32,7,FALSE)*8</f>
        <v>194.4</v>
      </c>
      <c r="AR17">
        <f>AO17*8*VLOOKUP(4,'Other Lists'!$B$26:$H$32,7,FALSE)+AO17*8*VLOOKUP(4,'Other Lists'!$B$26:$H$32,7,FALSE)*VLOOKUP(E17,'Other Lists'!$B$36:$E$39,4,FALSE)</f>
        <v>842.40000000000009</v>
      </c>
      <c r="AS17">
        <f>AP17*8*VLOOKUP(3,'Other Lists'!$B$26:$H$32,7,FALSE)+AP17*8*VLOOKUP(3,'Other Lists'!$B$26:$H$32,7,FALSE)*VLOOKUP(E17,'Other Lists'!$B$36:$E$39,4,FALSE)</f>
        <v>1036.8</v>
      </c>
      <c r="AT17">
        <f t="shared" si="0"/>
        <v>22450.1</v>
      </c>
      <c r="AU17">
        <f t="shared" si="12"/>
        <v>2073.6000000000004</v>
      </c>
      <c r="AV17">
        <v>2</v>
      </c>
      <c r="AW17">
        <v>2</v>
      </c>
      <c r="AX17" s="17">
        <f>+(AV17*8*'Other Lists'!$F$31)+((AV17*8*'Other Lists'!$F$31)*(VLOOKUP(E17,'Other Lists'!$B$36:$E$39,4,FALSE)))</f>
        <v>480</v>
      </c>
      <c r="AY17" s="10">
        <f>AW17*8*'Other Lists'!$F$32+((AW17*8*'Other Lists'!$F$32)*VLOOKUP(E17,'Other Lists'!$B$36:$E$39,4,FALSE))</f>
        <v>480</v>
      </c>
      <c r="AZ17" s="18">
        <f t="shared" si="1"/>
        <v>4653.6000000000004</v>
      </c>
    </row>
    <row r="18" spans="2:52" x14ac:dyDescent="0.3">
      <c r="B18">
        <v>530</v>
      </c>
      <c r="C18" s="15">
        <v>45303</v>
      </c>
      <c r="D18">
        <f t="shared" si="2"/>
        <v>12</v>
      </c>
      <c r="E18">
        <v>1</v>
      </c>
      <c r="F18">
        <v>201</v>
      </c>
      <c r="G18">
        <v>378</v>
      </c>
      <c r="H18">
        <v>378</v>
      </c>
      <c r="I18">
        <v>0</v>
      </c>
      <c r="J18">
        <v>420</v>
      </c>
      <c r="K18">
        <v>0</v>
      </c>
      <c r="L18">
        <v>0</v>
      </c>
      <c r="M18">
        <v>362</v>
      </c>
      <c r="N18">
        <f t="shared" si="3"/>
        <v>0</v>
      </c>
      <c r="O18" s="17">
        <f t="shared" si="4"/>
        <v>95.767195767195759</v>
      </c>
      <c r="P18">
        <f>M18*VLOOKUP(F18,'Other Lists'!$B$12:$N$15,7,FALSE)</f>
        <v>25702</v>
      </c>
      <c r="Q18">
        <f>(VLOOKUP(F18,'Other Lists'!$B$12:$N$15,5,FALSE)+VLOOKUP(F18,'Other Lists'!$B$12:$N$15,6,FALSE))*H18</f>
        <v>18559.8</v>
      </c>
      <c r="R18">
        <f t="shared" si="5"/>
        <v>7142.2000000000007</v>
      </c>
      <c r="S18">
        <f>VLOOKUP(F18,'Other Lists'!$B$12:$N$15,7,FALSE)*(H18-M18)</f>
        <v>1136</v>
      </c>
      <c r="T18">
        <v>6</v>
      </c>
      <c r="U18">
        <v>0</v>
      </c>
      <c r="V18">
        <v>4</v>
      </c>
      <c r="W18">
        <f t="shared" si="6"/>
        <v>2</v>
      </c>
      <c r="X18">
        <f>U18*VLOOKUP(1,'Other Lists'!$B$26:$H$32,7,FALSE)*8</f>
        <v>0</v>
      </c>
      <c r="Y18">
        <f>V18*8*VLOOKUP(4,'Other Lists'!$B$26:$H$32,7,FALSE)+V18*8*VLOOKUP(4,'Other Lists'!$B$26:$H$32,7,FALSE)*VLOOKUP(E18,'Other Lists'!$B$36:$E$39,4,FALSE)</f>
        <v>1123.2</v>
      </c>
      <c r="Z18">
        <f>W18*8*VLOOKUP(3,'Other Lists'!$B$26:$H$32,7,FALSE)</f>
        <v>518.4</v>
      </c>
      <c r="AA18">
        <f t="shared" si="7"/>
        <v>20201.399999999998</v>
      </c>
      <c r="AB18">
        <f t="shared" si="8"/>
        <v>1641.6</v>
      </c>
      <c r="AC18">
        <v>105</v>
      </c>
      <c r="AD18">
        <v>179</v>
      </c>
      <c r="AE18">
        <v>179</v>
      </c>
      <c r="AF18">
        <v>0</v>
      </c>
      <c r="AG18">
        <v>216</v>
      </c>
      <c r="AH18">
        <v>0</v>
      </c>
      <c r="AI18">
        <v>0</v>
      </c>
      <c r="AJ18">
        <v>166</v>
      </c>
      <c r="AK18">
        <f t="shared" si="9"/>
        <v>0</v>
      </c>
      <c r="AL18" s="17">
        <f t="shared" si="10"/>
        <v>92.737430167597765</v>
      </c>
      <c r="AM18">
        <v>8</v>
      </c>
      <c r="AN18">
        <v>0</v>
      </c>
      <c r="AO18">
        <v>4</v>
      </c>
      <c r="AP18">
        <f t="shared" si="11"/>
        <v>4</v>
      </c>
      <c r="AQ18">
        <f>AN18*VLOOKUP(1,'Other Lists'!$B$26:$H$32,7,FALSE)*8</f>
        <v>0</v>
      </c>
      <c r="AR18">
        <f>AO18*8*VLOOKUP(4,'Other Lists'!$B$26:$H$32,7,FALSE)+AO18*8*VLOOKUP(4,'Other Lists'!$B$26:$H$32,7,FALSE)*VLOOKUP(E18,'Other Lists'!$B$36:$E$39,4,FALSE)</f>
        <v>1123.2</v>
      </c>
      <c r="AS18">
        <f>AP18*8*VLOOKUP(3,'Other Lists'!$B$26:$H$32,7,FALSE)+AP18*8*VLOOKUP(3,'Other Lists'!$B$26:$H$32,7,FALSE)*VLOOKUP(E18,'Other Lists'!$B$36:$E$39,4,FALSE)</f>
        <v>1036.8</v>
      </c>
      <c r="AT18">
        <f t="shared" si="0"/>
        <v>20719.8</v>
      </c>
      <c r="AU18">
        <f t="shared" si="12"/>
        <v>2160</v>
      </c>
      <c r="AV18">
        <v>2</v>
      </c>
      <c r="AW18">
        <v>2</v>
      </c>
      <c r="AX18" s="17">
        <f>+(AV18*8*'Other Lists'!$F$31)+((AV18*8*'Other Lists'!$F$31)*(VLOOKUP(E18,'Other Lists'!$B$36:$E$39,4,FALSE)))</f>
        <v>480</v>
      </c>
      <c r="AY18" s="10">
        <f>AW18*8*'Other Lists'!$F$32+((AW18*8*'Other Lists'!$F$32)*VLOOKUP(E18,'Other Lists'!$B$36:$E$39,4,FALSE))</f>
        <v>480</v>
      </c>
      <c r="AZ18" s="18">
        <f t="shared" si="1"/>
        <v>4761.6000000000004</v>
      </c>
    </row>
    <row r="19" spans="2:52" x14ac:dyDescent="0.3">
      <c r="B19">
        <v>531</v>
      </c>
      <c r="C19" s="15">
        <v>45304</v>
      </c>
      <c r="D19">
        <f t="shared" si="2"/>
        <v>13</v>
      </c>
      <c r="E19">
        <v>1</v>
      </c>
      <c r="F19">
        <v>119</v>
      </c>
      <c r="G19">
        <v>1050</v>
      </c>
      <c r="H19">
        <v>1050</v>
      </c>
      <c r="I19">
        <v>0</v>
      </c>
      <c r="J19">
        <v>1049.9999999999998</v>
      </c>
      <c r="K19">
        <v>0</v>
      </c>
      <c r="L19">
        <v>0</v>
      </c>
      <c r="M19">
        <v>997</v>
      </c>
      <c r="N19">
        <f t="shared" si="3"/>
        <v>0</v>
      </c>
      <c r="O19" s="17">
        <f t="shared" si="4"/>
        <v>94.952380952380949</v>
      </c>
      <c r="P19">
        <f>M19*VLOOKUP(F19,'Other Lists'!$B$12:$N$15,7,FALSE)</f>
        <v>31904</v>
      </c>
      <c r="Q19">
        <f>(VLOOKUP(F19,'Other Lists'!$B$12:$N$15,5,FALSE)+VLOOKUP(F19,'Other Lists'!$B$12:$N$15,6,FALSE))*H19</f>
        <v>30240</v>
      </c>
      <c r="R19">
        <f t="shared" si="5"/>
        <v>1664</v>
      </c>
      <c r="S19">
        <f>VLOOKUP(F19,'Other Lists'!$B$12:$N$15,7,FALSE)*(H19-M19)</f>
        <v>1696</v>
      </c>
      <c r="T19">
        <v>6</v>
      </c>
      <c r="U19">
        <v>0</v>
      </c>
      <c r="V19">
        <v>3</v>
      </c>
      <c r="W19">
        <f t="shared" si="6"/>
        <v>3</v>
      </c>
      <c r="X19">
        <f>U19*VLOOKUP(1,'Other Lists'!$B$26:$H$32,7,FALSE)*8</f>
        <v>0</v>
      </c>
      <c r="Y19">
        <f>V19*8*VLOOKUP(4,'Other Lists'!$B$26:$H$32,7,FALSE)+V19*8*VLOOKUP(4,'Other Lists'!$B$26:$H$32,7,FALSE)*VLOOKUP(E19,'Other Lists'!$B$36:$E$39,4,FALSE)</f>
        <v>842.40000000000009</v>
      </c>
      <c r="Z19">
        <f>W19*8*VLOOKUP(3,'Other Lists'!$B$26:$H$32,7,FALSE)</f>
        <v>777.59999999999991</v>
      </c>
      <c r="AA19">
        <f t="shared" si="7"/>
        <v>31860</v>
      </c>
      <c r="AB19">
        <f t="shared" si="8"/>
        <v>1620</v>
      </c>
      <c r="AC19">
        <v>105</v>
      </c>
      <c r="AD19">
        <v>183</v>
      </c>
      <c r="AE19">
        <v>183</v>
      </c>
      <c r="AF19">
        <v>0</v>
      </c>
      <c r="AG19">
        <v>216</v>
      </c>
      <c r="AH19">
        <v>0</v>
      </c>
      <c r="AI19">
        <v>0</v>
      </c>
      <c r="AJ19">
        <v>170</v>
      </c>
      <c r="AK19">
        <f t="shared" si="9"/>
        <v>0</v>
      </c>
      <c r="AL19" s="17">
        <f t="shared" si="10"/>
        <v>92.896174863387984</v>
      </c>
      <c r="AM19">
        <v>8</v>
      </c>
      <c r="AN19">
        <v>0</v>
      </c>
      <c r="AO19">
        <v>4</v>
      </c>
      <c r="AP19">
        <f t="shared" si="11"/>
        <v>4</v>
      </c>
      <c r="AQ19">
        <f>AN19*VLOOKUP(1,'Other Lists'!$B$26:$H$32,7,FALSE)*8</f>
        <v>0</v>
      </c>
      <c r="AR19">
        <f>AO19*8*VLOOKUP(4,'Other Lists'!$B$26:$H$32,7,FALSE)+AO19*8*VLOOKUP(4,'Other Lists'!$B$26:$H$32,7,FALSE)*VLOOKUP(E19,'Other Lists'!$B$36:$E$39,4,FALSE)</f>
        <v>1123.2</v>
      </c>
      <c r="AS19">
        <f>AP19*8*VLOOKUP(3,'Other Lists'!$B$26:$H$32,7,FALSE)+AP19*8*VLOOKUP(3,'Other Lists'!$B$26:$H$32,7,FALSE)*VLOOKUP(E19,'Other Lists'!$B$36:$E$39,4,FALSE)</f>
        <v>1036.8</v>
      </c>
      <c r="AT19">
        <f t="shared" si="0"/>
        <v>32400</v>
      </c>
      <c r="AU19">
        <f t="shared" si="12"/>
        <v>2160</v>
      </c>
      <c r="AV19">
        <v>2</v>
      </c>
      <c r="AW19">
        <v>2</v>
      </c>
      <c r="AX19" s="17">
        <f>+(AV19*8*'Other Lists'!$F$31)+((AV19*8*'Other Lists'!$F$31)*(VLOOKUP(E19,'Other Lists'!$B$36:$E$39,4,FALSE)))</f>
        <v>480</v>
      </c>
      <c r="AY19" s="10">
        <f>AW19*8*'Other Lists'!$F$32+((AW19*8*'Other Lists'!$F$32)*VLOOKUP(E19,'Other Lists'!$B$36:$E$39,4,FALSE))</f>
        <v>480</v>
      </c>
      <c r="AZ19" s="18">
        <f t="shared" si="1"/>
        <v>4740</v>
      </c>
    </row>
    <row r="20" spans="2:52" x14ac:dyDescent="0.3">
      <c r="B20">
        <v>532</v>
      </c>
      <c r="C20" s="15">
        <v>45305</v>
      </c>
      <c r="D20">
        <f t="shared" si="2"/>
        <v>14</v>
      </c>
      <c r="E20">
        <v>1</v>
      </c>
      <c r="F20">
        <v>119</v>
      </c>
      <c r="G20">
        <v>488</v>
      </c>
      <c r="H20">
        <v>488</v>
      </c>
      <c r="I20">
        <v>0</v>
      </c>
      <c r="J20">
        <v>524.99999999999989</v>
      </c>
      <c r="K20">
        <v>0</v>
      </c>
      <c r="L20">
        <v>0</v>
      </c>
      <c r="M20">
        <v>473</v>
      </c>
      <c r="N20">
        <f t="shared" si="3"/>
        <v>0</v>
      </c>
      <c r="O20" s="17">
        <f t="shared" si="4"/>
        <v>96.926229508196727</v>
      </c>
      <c r="P20">
        <f>M20*VLOOKUP(F20,'Other Lists'!$B$12:$N$15,7,FALSE)</f>
        <v>15136</v>
      </c>
      <c r="Q20">
        <f>(VLOOKUP(F20,'Other Lists'!$B$12:$N$15,5,FALSE)+VLOOKUP(F20,'Other Lists'!$B$12:$N$15,6,FALSE))*H20</f>
        <v>14054.4</v>
      </c>
      <c r="R20">
        <f t="shared" si="5"/>
        <v>1081.6000000000004</v>
      </c>
      <c r="S20">
        <f>VLOOKUP(F20,'Other Lists'!$B$12:$N$15,7,FALSE)*(H20-M20)</f>
        <v>480</v>
      </c>
      <c r="T20">
        <v>3</v>
      </c>
      <c r="U20">
        <v>0</v>
      </c>
      <c r="V20">
        <v>2</v>
      </c>
      <c r="W20">
        <f t="shared" si="6"/>
        <v>1</v>
      </c>
      <c r="X20">
        <f>U20*VLOOKUP(1,'Other Lists'!$B$26:$H$32,7,FALSE)*8</f>
        <v>0</v>
      </c>
      <c r="Y20">
        <f>V20*8*VLOOKUP(4,'Other Lists'!$B$26:$H$32,7,FALSE)+V20*8*VLOOKUP(4,'Other Lists'!$B$26:$H$32,7,FALSE)*VLOOKUP(E20,'Other Lists'!$B$36:$E$39,4,FALSE)</f>
        <v>561.6</v>
      </c>
      <c r="Z20">
        <f>W20*8*VLOOKUP(3,'Other Lists'!$B$26:$H$32,7,FALSE)</f>
        <v>259.2</v>
      </c>
      <c r="AA20">
        <f t="shared" si="7"/>
        <v>14875.199999999999</v>
      </c>
      <c r="AB20">
        <f t="shared" si="8"/>
        <v>820.8</v>
      </c>
      <c r="AC20">
        <v>105</v>
      </c>
      <c r="AD20">
        <v>120</v>
      </c>
      <c r="AE20">
        <v>113</v>
      </c>
      <c r="AF20">
        <v>0</v>
      </c>
      <c r="AG20">
        <v>108</v>
      </c>
      <c r="AH20">
        <v>7</v>
      </c>
      <c r="AI20">
        <v>0</v>
      </c>
      <c r="AJ20">
        <v>110</v>
      </c>
      <c r="AK20">
        <f t="shared" si="9"/>
        <v>7</v>
      </c>
      <c r="AL20" s="17">
        <f t="shared" si="10"/>
        <v>97.345132743362839</v>
      </c>
      <c r="AM20">
        <v>4</v>
      </c>
      <c r="AN20">
        <v>0</v>
      </c>
      <c r="AO20">
        <v>2</v>
      </c>
      <c r="AP20">
        <f t="shared" si="11"/>
        <v>2</v>
      </c>
      <c r="AQ20">
        <f>AN20*VLOOKUP(1,'Other Lists'!$B$26:$H$32,7,FALSE)*8</f>
        <v>0</v>
      </c>
      <c r="AR20">
        <f>AO20*8*VLOOKUP(4,'Other Lists'!$B$26:$H$32,7,FALSE)+AO20*8*VLOOKUP(4,'Other Lists'!$B$26:$H$32,7,FALSE)*VLOOKUP(E20,'Other Lists'!$B$36:$E$39,4,FALSE)</f>
        <v>561.6</v>
      </c>
      <c r="AS20">
        <f>AP20*8*VLOOKUP(3,'Other Lists'!$B$26:$H$32,7,FALSE)+AP20*8*VLOOKUP(3,'Other Lists'!$B$26:$H$32,7,FALSE)*VLOOKUP(E20,'Other Lists'!$B$36:$E$39,4,FALSE)</f>
        <v>518.4</v>
      </c>
      <c r="AT20">
        <f t="shared" si="0"/>
        <v>15134.4</v>
      </c>
      <c r="AU20">
        <f t="shared" si="12"/>
        <v>1080</v>
      </c>
      <c r="AV20">
        <v>1</v>
      </c>
      <c r="AW20">
        <v>1</v>
      </c>
      <c r="AX20" s="17">
        <f>+(AV20*8*'Other Lists'!$F$31)+((AV20*8*'Other Lists'!$F$31)*(VLOOKUP(E20,'Other Lists'!$B$36:$E$39,4,FALSE)))</f>
        <v>240</v>
      </c>
      <c r="AY20" s="10">
        <f>AW20*8*'Other Lists'!$F$32+((AW20*8*'Other Lists'!$F$32)*VLOOKUP(E20,'Other Lists'!$B$36:$E$39,4,FALSE))</f>
        <v>240</v>
      </c>
      <c r="AZ20" s="18">
        <f t="shared" si="1"/>
        <v>2380.8000000000002</v>
      </c>
    </row>
    <row r="21" spans="2:52" x14ac:dyDescent="0.3">
      <c r="B21">
        <v>533</v>
      </c>
      <c r="C21" s="15">
        <v>45306</v>
      </c>
      <c r="D21">
        <f t="shared" si="2"/>
        <v>15</v>
      </c>
      <c r="E21">
        <v>1</v>
      </c>
      <c r="F21">
        <v>201</v>
      </c>
      <c r="G21">
        <v>237</v>
      </c>
      <c r="H21">
        <v>207</v>
      </c>
      <c r="I21">
        <v>0</v>
      </c>
      <c r="J21">
        <v>210</v>
      </c>
      <c r="K21">
        <v>30</v>
      </c>
      <c r="L21">
        <v>0</v>
      </c>
      <c r="M21">
        <v>200</v>
      </c>
      <c r="N21">
        <f t="shared" si="3"/>
        <v>30</v>
      </c>
      <c r="O21" s="17">
        <f t="shared" si="4"/>
        <v>96.618357487922708</v>
      </c>
      <c r="P21">
        <f>M21*VLOOKUP(F21,'Other Lists'!$B$12:$N$15,7,FALSE)</f>
        <v>14200</v>
      </c>
      <c r="Q21">
        <f>(VLOOKUP(F21,'Other Lists'!$B$12:$N$15,5,FALSE)+VLOOKUP(F21,'Other Lists'!$B$12:$N$15,6,FALSE))*H21</f>
        <v>10163.700000000001</v>
      </c>
      <c r="R21">
        <f t="shared" si="5"/>
        <v>4036.2999999999993</v>
      </c>
      <c r="S21">
        <f>VLOOKUP(F21,'Other Lists'!$B$12:$N$15,7,FALSE)*(H21-M21)</f>
        <v>497</v>
      </c>
      <c r="T21">
        <v>3</v>
      </c>
      <c r="U21">
        <v>0</v>
      </c>
      <c r="V21">
        <v>2</v>
      </c>
      <c r="W21">
        <f t="shared" si="6"/>
        <v>1</v>
      </c>
      <c r="X21">
        <f>U21*VLOOKUP(1,'Other Lists'!$B$26:$H$32,7,FALSE)*8</f>
        <v>0</v>
      </c>
      <c r="Y21">
        <f>V21*8*VLOOKUP(4,'Other Lists'!$B$26:$H$32,7,FALSE)+V21*8*VLOOKUP(4,'Other Lists'!$B$26:$H$32,7,FALSE)*VLOOKUP(E21,'Other Lists'!$B$36:$E$39,4,FALSE)</f>
        <v>561.6</v>
      </c>
      <c r="Z21">
        <f>W21*8*VLOOKUP(3,'Other Lists'!$B$26:$H$32,7,FALSE)</f>
        <v>259.2</v>
      </c>
      <c r="AA21">
        <f t="shared" si="7"/>
        <v>10984.5</v>
      </c>
      <c r="AB21">
        <f t="shared" si="8"/>
        <v>820.8</v>
      </c>
      <c r="AC21">
        <v>105</v>
      </c>
      <c r="AD21">
        <v>116</v>
      </c>
      <c r="AE21">
        <v>102</v>
      </c>
      <c r="AF21">
        <v>0</v>
      </c>
      <c r="AG21">
        <v>108</v>
      </c>
      <c r="AH21">
        <v>14</v>
      </c>
      <c r="AI21">
        <v>0</v>
      </c>
      <c r="AJ21">
        <v>95</v>
      </c>
      <c r="AK21">
        <f t="shared" si="9"/>
        <v>14</v>
      </c>
      <c r="AL21" s="17">
        <f t="shared" si="10"/>
        <v>93.137254901960787</v>
      </c>
      <c r="AM21">
        <v>4</v>
      </c>
      <c r="AN21">
        <v>0</v>
      </c>
      <c r="AO21">
        <v>2</v>
      </c>
      <c r="AP21">
        <f t="shared" si="11"/>
        <v>2</v>
      </c>
      <c r="AQ21">
        <f>AN21*VLOOKUP(1,'Other Lists'!$B$26:$H$32,7,FALSE)*8</f>
        <v>0</v>
      </c>
      <c r="AR21">
        <f>AO21*8*VLOOKUP(4,'Other Lists'!$B$26:$H$32,7,FALSE)+AO21*8*VLOOKUP(4,'Other Lists'!$B$26:$H$32,7,FALSE)*VLOOKUP(E21,'Other Lists'!$B$36:$E$39,4,FALSE)</f>
        <v>561.6</v>
      </c>
      <c r="AS21">
        <f>AP21*8*VLOOKUP(3,'Other Lists'!$B$26:$H$32,7,FALSE)+AP21*8*VLOOKUP(3,'Other Lists'!$B$26:$H$32,7,FALSE)*VLOOKUP(E21,'Other Lists'!$B$36:$E$39,4,FALSE)</f>
        <v>518.4</v>
      </c>
      <c r="AT21">
        <f t="shared" si="0"/>
        <v>11243.7</v>
      </c>
      <c r="AU21">
        <f t="shared" si="12"/>
        <v>1080</v>
      </c>
      <c r="AV21">
        <v>1</v>
      </c>
      <c r="AW21">
        <v>1</v>
      </c>
      <c r="AX21" s="17">
        <f>+(AV21*8*'Other Lists'!$F$31)+((AV21*8*'Other Lists'!$F$31)*(VLOOKUP(E21,'Other Lists'!$B$36:$E$39,4,FALSE)))</f>
        <v>240</v>
      </c>
      <c r="AY21" s="10">
        <f>AW21*8*'Other Lists'!$F$32+((AW21*8*'Other Lists'!$F$32)*VLOOKUP(E21,'Other Lists'!$B$36:$E$39,4,FALSE))</f>
        <v>240</v>
      </c>
      <c r="AZ21" s="18">
        <f t="shared" si="1"/>
        <v>2380.8000000000002</v>
      </c>
    </row>
    <row r="22" spans="2:52" x14ac:dyDescent="0.3">
      <c r="B22">
        <v>534</v>
      </c>
      <c r="C22" s="15">
        <v>45307</v>
      </c>
      <c r="D22">
        <f t="shared" si="2"/>
        <v>16</v>
      </c>
      <c r="E22">
        <v>1</v>
      </c>
      <c r="F22">
        <v>201</v>
      </c>
      <c r="G22">
        <v>357</v>
      </c>
      <c r="H22">
        <v>357</v>
      </c>
      <c r="I22">
        <v>0</v>
      </c>
      <c r="J22">
        <v>420</v>
      </c>
      <c r="K22">
        <v>0</v>
      </c>
      <c r="L22">
        <v>0</v>
      </c>
      <c r="M22">
        <v>342</v>
      </c>
      <c r="N22">
        <f t="shared" si="3"/>
        <v>0</v>
      </c>
      <c r="O22" s="17">
        <f t="shared" si="4"/>
        <v>95.798319327731093</v>
      </c>
      <c r="P22">
        <f>M22*VLOOKUP(F22,'Other Lists'!$B$12:$N$15,7,FALSE)</f>
        <v>24282</v>
      </c>
      <c r="Q22">
        <f>(VLOOKUP(F22,'Other Lists'!$B$12:$N$15,5,FALSE)+VLOOKUP(F22,'Other Lists'!$B$12:$N$15,6,FALSE))*H22</f>
        <v>17528.7</v>
      </c>
      <c r="R22">
        <f t="shared" si="5"/>
        <v>6753.2999999999993</v>
      </c>
      <c r="S22">
        <f>VLOOKUP(F22,'Other Lists'!$B$12:$N$15,7,FALSE)*(H22-M22)</f>
        <v>1065</v>
      </c>
      <c r="T22">
        <v>6</v>
      </c>
      <c r="U22">
        <v>1</v>
      </c>
      <c r="V22">
        <v>4</v>
      </c>
      <c r="W22">
        <f t="shared" si="6"/>
        <v>1</v>
      </c>
      <c r="X22">
        <f>U22*VLOOKUP(1,'Other Lists'!$B$26:$H$32,7,FALSE)*8</f>
        <v>194.4</v>
      </c>
      <c r="Y22">
        <f>V22*8*VLOOKUP(4,'Other Lists'!$B$26:$H$32,7,FALSE)+V22*8*VLOOKUP(4,'Other Lists'!$B$26:$H$32,7,FALSE)*VLOOKUP(E22,'Other Lists'!$B$36:$E$39,4,FALSE)</f>
        <v>1123.2</v>
      </c>
      <c r="Z22">
        <f>W22*8*VLOOKUP(3,'Other Lists'!$B$26:$H$32,7,FALSE)</f>
        <v>259.2</v>
      </c>
      <c r="AA22">
        <f t="shared" si="7"/>
        <v>19105.5</v>
      </c>
      <c r="AB22">
        <f t="shared" si="8"/>
        <v>1576.8000000000002</v>
      </c>
      <c r="AC22">
        <v>105</v>
      </c>
      <c r="AD22">
        <v>233</v>
      </c>
      <c r="AE22">
        <v>207</v>
      </c>
      <c r="AF22">
        <v>0</v>
      </c>
      <c r="AG22">
        <v>216</v>
      </c>
      <c r="AH22">
        <v>26</v>
      </c>
      <c r="AI22">
        <v>0</v>
      </c>
      <c r="AJ22">
        <v>202</v>
      </c>
      <c r="AK22">
        <f t="shared" si="9"/>
        <v>26</v>
      </c>
      <c r="AL22" s="17">
        <f t="shared" si="10"/>
        <v>97.584541062801932</v>
      </c>
      <c r="AM22">
        <v>8</v>
      </c>
      <c r="AN22">
        <v>0</v>
      </c>
      <c r="AO22">
        <v>3</v>
      </c>
      <c r="AP22">
        <f t="shared" si="11"/>
        <v>5</v>
      </c>
      <c r="AQ22">
        <f>AN22*VLOOKUP(1,'Other Lists'!$B$26:$H$32,7,FALSE)*8</f>
        <v>0</v>
      </c>
      <c r="AR22">
        <f>AO22*8*VLOOKUP(4,'Other Lists'!$B$26:$H$32,7,FALSE)+AO22*8*VLOOKUP(4,'Other Lists'!$B$26:$H$32,7,FALSE)*VLOOKUP(E22,'Other Lists'!$B$36:$E$39,4,FALSE)</f>
        <v>842.40000000000009</v>
      </c>
      <c r="AS22">
        <f>AP22*8*VLOOKUP(3,'Other Lists'!$B$26:$H$32,7,FALSE)+AP22*8*VLOOKUP(3,'Other Lists'!$B$26:$H$32,7,FALSE)*VLOOKUP(E22,'Other Lists'!$B$36:$E$39,4,FALSE)</f>
        <v>1296</v>
      </c>
      <c r="AT22">
        <f t="shared" si="0"/>
        <v>19667.100000000002</v>
      </c>
      <c r="AU22">
        <f t="shared" si="12"/>
        <v>2138.4</v>
      </c>
      <c r="AV22">
        <v>1</v>
      </c>
      <c r="AW22">
        <v>2</v>
      </c>
      <c r="AX22" s="17">
        <f>+(AV22*8*'Other Lists'!$F$31)+((AV22*8*'Other Lists'!$F$31)*(VLOOKUP(E22,'Other Lists'!$B$36:$E$39,4,FALSE)))</f>
        <v>240</v>
      </c>
      <c r="AY22" s="10">
        <f>AW22*8*'Other Lists'!$F$32+((AW22*8*'Other Lists'!$F$32)*VLOOKUP(E22,'Other Lists'!$B$36:$E$39,4,FALSE))</f>
        <v>480</v>
      </c>
      <c r="AZ22" s="18">
        <f t="shared" si="1"/>
        <v>4435.2000000000007</v>
      </c>
    </row>
    <row r="23" spans="2:52" x14ac:dyDescent="0.3">
      <c r="B23">
        <v>535</v>
      </c>
      <c r="C23" s="15">
        <v>45308</v>
      </c>
      <c r="D23">
        <f t="shared" si="2"/>
        <v>17</v>
      </c>
      <c r="E23">
        <v>1</v>
      </c>
      <c r="F23">
        <v>201</v>
      </c>
      <c r="G23">
        <v>483</v>
      </c>
      <c r="H23">
        <v>394</v>
      </c>
      <c r="I23">
        <v>0</v>
      </c>
      <c r="J23">
        <v>420</v>
      </c>
      <c r="K23">
        <v>89</v>
      </c>
      <c r="L23">
        <v>0</v>
      </c>
      <c r="M23">
        <v>378</v>
      </c>
      <c r="N23">
        <f t="shared" si="3"/>
        <v>89</v>
      </c>
      <c r="O23" s="17">
        <f t="shared" si="4"/>
        <v>95.939086294416242</v>
      </c>
      <c r="P23">
        <f>M23*VLOOKUP(F23,'Other Lists'!$B$12:$N$15,7,FALSE)</f>
        <v>26838</v>
      </c>
      <c r="Q23">
        <f>(VLOOKUP(F23,'Other Lists'!$B$12:$N$15,5,FALSE)+VLOOKUP(F23,'Other Lists'!$B$12:$N$15,6,FALSE))*H23</f>
        <v>19345.400000000001</v>
      </c>
      <c r="R23">
        <f t="shared" si="5"/>
        <v>7492.5999999999985</v>
      </c>
      <c r="S23">
        <f>VLOOKUP(F23,'Other Lists'!$B$12:$N$15,7,FALSE)*(H23-M23)</f>
        <v>1136</v>
      </c>
      <c r="T23">
        <v>6</v>
      </c>
      <c r="U23">
        <v>1</v>
      </c>
      <c r="V23">
        <v>4</v>
      </c>
      <c r="W23">
        <f t="shared" si="6"/>
        <v>1</v>
      </c>
      <c r="X23">
        <f>U23*VLOOKUP(1,'Other Lists'!$B$26:$H$32,7,FALSE)*8</f>
        <v>194.4</v>
      </c>
      <c r="Y23">
        <f>V23*8*VLOOKUP(4,'Other Lists'!$B$26:$H$32,7,FALSE)+V23*8*VLOOKUP(4,'Other Lists'!$B$26:$H$32,7,FALSE)*VLOOKUP(E23,'Other Lists'!$B$36:$E$39,4,FALSE)</f>
        <v>1123.2</v>
      </c>
      <c r="Z23">
        <f>W23*8*VLOOKUP(3,'Other Lists'!$B$26:$H$32,7,FALSE)</f>
        <v>259.2</v>
      </c>
      <c r="AA23">
        <f t="shared" si="7"/>
        <v>20922.2</v>
      </c>
      <c r="AB23">
        <f t="shared" si="8"/>
        <v>1576.8000000000002</v>
      </c>
      <c r="AC23">
        <v>105</v>
      </c>
      <c r="AD23">
        <v>228</v>
      </c>
      <c r="AE23">
        <v>190</v>
      </c>
      <c r="AF23">
        <v>0</v>
      </c>
      <c r="AG23">
        <v>216</v>
      </c>
      <c r="AH23">
        <v>38</v>
      </c>
      <c r="AI23">
        <v>0</v>
      </c>
      <c r="AJ23">
        <v>176</v>
      </c>
      <c r="AK23">
        <f t="shared" si="9"/>
        <v>38</v>
      </c>
      <c r="AL23" s="17">
        <f t="shared" si="10"/>
        <v>92.631578947368411</v>
      </c>
      <c r="AM23">
        <v>7</v>
      </c>
      <c r="AN23">
        <v>0</v>
      </c>
      <c r="AO23">
        <v>3</v>
      </c>
      <c r="AP23">
        <f t="shared" si="11"/>
        <v>4</v>
      </c>
      <c r="AQ23">
        <f>AN23*VLOOKUP(1,'Other Lists'!$B$26:$H$32,7,FALSE)*8</f>
        <v>0</v>
      </c>
      <c r="AR23">
        <f>AO23*8*VLOOKUP(4,'Other Lists'!$B$26:$H$32,7,FALSE)+AO23*8*VLOOKUP(4,'Other Lists'!$B$26:$H$32,7,FALSE)*VLOOKUP(E23,'Other Lists'!$B$36:$E$39,4,FALSE)</f>
        <v>842.40000000000009</v>
      </c>
      <c r="AS23">
        <f>AP23*8*VLOOKUP(3,'Other Lists'!$B$26:$H$32,7,FALSE)+AP23*8*VLOOKUP(3,'Other Lists'!$B$26:$H$32,7,FALSE)*VLOOKUP(E23,'Other Lists'!$B$36:$E$39,4,FALSE)</f>
        <v>1036.8</v>
      </c>
      <c r="AT23">
        <f t="shared" si="0"/>
        <v>21224.600000000002</v>
      </c>
      <c r="AU23">
        <f t="shared" si="12"/>
        <v>1879.2</v>
      </c>
      <c r="AV23">
        <v>2</v>
      </c>
      <c r="AW23">
        <v>2</v>
      </c>
      <c r="AX23" s="17">
        <f>+(AV23*8*'Other Lists'!$F$31)+((AV23*8*'Other Lists'!$F$31)*(VLOOKUP(E23,'Other Lists'!$B$36:$E$39,4,FALSE)))</f>
        <v>480</v>
      </c>
      <c r="AY23" s="10">
        <f>AW23*8*'Other Lists'!$F$32+((AW23*8*'Other Lists'!$F$32)*VLOOKUP(E23,'Other Lists'!$B$36:$E$39,4,FALSE))</f>
        <v>480</v>
      </c>
      <c r="AZ23" s="18">
        <f t="shared" si="1"/>
        <v>4416</v>
      </c>
    </row>
    <row r="24" spans="2:52" x14ac:dyDescent="0.3">
      <c r="B24">
        <v>536</v>
      </c>
      <c r="C24" s="15">
        <v>45309</v>
      </c>
      <c r="D24">
        <f t="shared" si="2"/>
        <v>18</v>
      </c>
      <c r="E24">
        <v>1</v>
      </c>
      <c r="F24">
        <v>119</v>
      </c>
      <c r="G24">
        <v>987</v>
      </c>
      <c r="H24">
        <v>987</v>
      </c>
      <c r="I24">
        <v>0</v>
      </c>
      <c r="J24">
        <v>1049.9999999999998</v>
      </c>
      <c r="K24">
        <v>0</v>
      </c>
      <c r="L24">
        <v>0</v>
      </c>
      <c r="M24">
        <v>957</v>
      </c>
      <c r="N24">
        <f t="shared" si="3"/>
        <v>0</v>
      </c>
      <c r="O24" s="17">
        <f t="shared" si="4"/>
        <v>96.960486322188444</v>
      </c>
      <c r="P24">
        <f>M24*VLOOKUP(F24,'Other Lists'!$B$12:$N$15,7,FALSE)</f>
        <v>30624</v>
      </c>
      <c r="Q24">
        <f>(VLOOKUP(F24,'Other Lists'!$B$12:$N$15,5,FALSE)+VLOOKUP(F24,'Other Lists'!$B$12:$N$15,6,FALSE))*H24</f>
        <v>28425.600000000002</v>
      </c>
      <c r="R24">
        <f t="shared" si="5"/>
        <v>2198.3999999999978</v>
      </c>
      <c r="S24">
        <f>VLOOKUP(F24,'Other Lists'!$B$12:$N$15,7,FALSE)*(H24-M24)</f>
        <v>960</v>
      </c>
      <c r="T24">
        <v>6</v>
      </c>
      <c r="U24">
        <v>0</v>
      </c>
      <c r="V24">
        <v>3</v>
      </c>
      <c r="W24">
        <f t="shared" si="6"/>
        <v>3</v>
      </c>
      <c r="X24">
        <f>U24*VLOOKUP(1,'Other Lists'!$B$26:$H$32,7,FALSE)*8</f>
        <v>0</v>
      </c>
      <c r="Y24">
        <f>V24*8*VLOOKUP(4,'Other Lists'!$B$26:$H$32,7,FALSE)+V24*8*VLOOKUP(4,'Other Lists'!$B$26:$H$32,7,FALSE)*VLOOKUP(E24,'Other Lists'!$B$36:$E$39,4,FALSE)</f>
        <v>842.40000000000009</v>
      </c>
      <c r="Z24">
        <f>W24*8*VLOOKUP(3,'Other Lists'!$B$26:$H$32,7,FALSE)</f>
        <v>777.59999999999991</v>
      </c>
      <c r="AA24">
        <f t="shared" si="7"/>
        <v>30045.600000000002</v>
      </c>
      <c r="AB24">
        <f t="shared" si="8"/>
        <v>1620</v>
      </c>
      <c r="AC24">
        <v>105</v>
      </c>
      <c r="AD24">
        <v>252</v>
      </c>
      <c r="AE24">
        <v>207</v>
      </c>
      <c r="AF24">
        <v>0</v>
      </c>
      <c r="AG24">
        <v>216</v>
      </c>
      <c r="AH24">
        <v>45</v>
      </c>
      <c r="AI24">
        <v>0</v>
      </c>
      <c r="AJ24">
        <v>200</v>
      </c>
      <c r="AK24">
        <f t="shared" si="9"/>
        <v>45</v>
      </c>
      <c r="AL24" s="17">
        <f t="shared" si="10"/>
        <v>96.618357487922708</v>
      </c>
      <c r="AM24">
        <v>8</v>
      </c>
      <c r="AN24">
        <v>0</v>
      </c>
      <c r="AO24">
        <v>4</v>
      </c>
      <c r="AP24">
        <f t="shared" si="11"/>
        <v>4</v>
      </c>
      <c r="AQ24">
        <f>AN24*VLOOKUP(1,'Other Lists'!$B$26:$H$32,7,FALSE)*8</f>
        <v>0</v>
      </c>
      <c r="AR24">
        <f>AO24*8*VLOOKUP(4,'Other Lists'!$B$26:$H$32,7,FALSE)+AO24*8*VLOOKUP(4,'Other Lists'!$B$26:$H$32,7,FALSE)*VLOOKUP(E24,'Other Lists'!$B$36:$E$39,4,FALSE)</f>
        <v>1123.2</v>
      </c>
      <c r="AS24">
        <f>AP24*8*VLOOKUP(3,'Other Lists'!$B$26:$H$32,7,FALSE)+AP24*8*VLOOKUP(3,'Other Lists'!$B$26:$H$32,7,FALSE)*VLOOKUP(E24,'Other Lists'!$B$36:$E$39,4,FALSE)</f>
        <v>1036.8</v>
      </c>
      <c r="AT24">
        <f t="shared" si="0"/>
        <v>30585.600000000002</v>
      </c>
      <c r="AU24">
        <f t="shared" si="12"/>
        <v>2160</v>
      </c>
      <c r="AV24">
        <v>2</v>
      </c>
      <c r="AW24">
        <v>2</v>
      </c>
      <c r="AX24" s="17">
        <f>+(AV24*8*'Other Lists'!$F$31)+((AV24*8*'Other Lists'!$F$31)*(VLOOKUP(E24,'Other Lists'!$B$36:$E$39,4,FALSE)))</f>
        <v>480</v>
      </c>
      <c r="AY24" s="10">
        <f>AW24*8*'Other Lists'!$F$32+((AW24*8*'Other Lists'!$F$32)*VLOOKUP(E24,'Other Lists'!$B$36:$E$39,4,FALSE))</f>
        <v>480</v>
      </c>
      <c r="AZ24" s="18">
        <f t="shared" si="1"/>
        <v>4740</v>
      </c>
    </row>
    <row r="25" spans="2:52" x14ac:dyDescent="0.3">
      <c r="B25">
        <v>537</v>
      </c>
      <c r="C25" s="15">
        <v>45310</v>
      </c>
      <c r="D25">
        <f t="shared" si="2"/>
        <v>19</v>
      </c>
      <c r="E25">
        <v>1</v>
      </c>
      <c r="F25">
        <v>119</v>
      </c>
      <c r="G25">
        <v>1155</v>
      </c>
      <c r="H25">
        <v>910</v>
      </c>
      <c r="I25">
        <v>0</v>
      </c>
      <c r="J25">
        <v>1049.9999999999998</v>
      </c>
      <c r="K25">
        <v>245</v>
      </c>
      <c r="L25">
        <v>0</v>
      </c>
      <c r="M25">
        <v>891</v>
      </c>
      <c r="N25">
        <f t="shared" si="3"/>
        <v>245</v>
      </c>
      <c r="O25" s="17">
        <f t="shared" si="4"/>
        <v>97.912087912087912</v>
      </c>
      <c r="P25">
        <f>M25*VLOOKUP(F25,'Other Lists'!$B$12:$N$15,7,FALSE)</f>
        <v>28512</v>
      </c>
      <c r="Q25">
        <f>(VLOOKUP(F25,'Other Lists'!$B$12:$N$15,5,FALSE)+VLOOKUP(F25,'Other Lists'!$B$12:$N$15,6,FALSE))*H25</f>
        <v>26208</v>
      </c>
      <c r="R25">
        <f t="shared" si="5"/>
        <v>2304</v>
      </c>
      <c r="S25">
        <f>VLOOKUP(F25,'Other Lists'!$B$12:$N$15,7,FALSE)*(H25-M25)</f>
        <v>608</v>
      </c>
      <c r="T25">
        <v>5</v>
      </c>
      <c r="U25">
        <v>0</v>
      </c>
      <c r="V25">
        <v>3</v>
      </c>
      <c r="W25">
        <f t="shared" si="6"/>
        <v>2</v>
      </c>
      <c r="X25">
        <f>U25*VLOOKUP(1,'Other Lists'!$B$26:$H$32,7,FALSE)*8</f>
        <v>0</v>
      </c>
      <c r="Y25">
        <f>V25*8*VLOOKUP(4,'Other Lists'!$B$26:$H$32,7,FALSE)+V25*8*VLOOKUP(4,'Other Lists'!$B$26:$H$32,7,FALSE)*VLOOKUP(E25,'Other Lists'!$B$36:$E$39,4,FALSE)</f>
        <v>842.40000000000009</v>
      </c>
      <c r="Z25">
        <f>W25*8*VLOOKUP(3,'Other Lists'!$B$26:$H$32,7,FALSE)</f>
        <v>518.4</v>
      </c>
      <c r="AA25">
        <f t="shared" si="7"/>
        <v>27568.799999999999</v>
      </c>
      <c r="AB25">
        <f t="shared" si="8"/>
        <v>1360.8000000000002</v>
      </c>
      <c r="AC25">
        <v>105</v>
      </c>
      <c r="AD25">
        <v>194</v>
      </c>
      <c r="AE25">
        <v>194</v>
      </c>
      <c r="AF25">
        <v>0</v>
      </c>
      <c r="AG25">
        <v>216</v>
      </c>
      <c r="AH25">
        <v>0</v>
      </c>
      <c r="AI25">
        <v>0</v>
      </c>
      <c r="AJ25">
        <v>186</v>
      </c>
      <c r="AK25">
        <f t="shared" si="9"/>
        <v>0</v>
      </c>
      <c r="AL25" s="17">
        <f t="shared" si="10"/>
        <v>95.876288659793801</v>
      </c>
      <c r="AM25">
        <v>8</v>
      </c>
      <c r="AN25">
        <v>0</v>
      </c>
      <c r="AO25">
        <v>4</v>
      </c>
      <c r="AP25">
        <f t="shared" si="11"/>
        <v>4</v>
      </c>
      <c r="AQ25">
        <f>AN25*VLOOKUP(1,'Other Lists'!$B$26:$H$32,7,FALSE)*8</f>
        <v>0</v>
      </c>
      <c r="AR25">
        <f>AO25*8*VLOOKUP(4,'Other Lists'!$B$26:$H$32,7,FALSE)+AO25*8*VLOOKUP(4,'Other Lists'!$B$26:$H$32,7,FALSE)*VLOOKUP(E25,'Other Lists'!$B$36:$E$39,4,FALSE)</f>
        <v>1123.2</v>
      </c>
      <c r="AS25">
        <f>AP25*8*VLOOKUP(3,'Other Lists'!$B$26:$H$32,7,FALSE)+AP25*8*VLOOKUP(3,'Other Lists'!$B$26:$H$32,7,FALSE)*VLOOKUP(E25,'Other Lists'!$B$36:$E$39,4,FALSE)</f>
        <v>1036.8</v>
      </c>
      <c r="AT25">
        <f t="shared" si="0"/>
        <v>28368</v>
      </c>
      <c r="AU25">
        <f t="shared" si="12"/>
        <v>2160</v>
      </c>
      <c r="AV25">
        <v>2</v>
      </c>
      <c r="AW25">
        <v>2</v>
      </c>
      <c r="AX25" s="17">
        <f>+(AV25*8*'Other Lists'!$F$31)+((AV25*8*'Other Lists'!$F$31)*(VLOOKUP(E25,'Other Lists'!$B$36:$E$39,4,FALSE)))</f>
        <v>480</v>
      </c>
      <c r="AY25" s="10">
        <f>AW25*8*'Other Lists'!$F$32+((AW25*8*'Other Lists'!$F$32)*VLOOKUP(E25,'Other Lists'!$B$36:$E$39,4,FALSE))</f>
        <v>480</v>
      </c>
      <c r="AZ25" s="18">
        <f t="shared" si="1"/>
        <v>4480.8</v>
      </c>
    </row>
    <row r="26" spans="2:52" x14ac:dyDescent="0.3">
      <c r="B26">
        <v>538</v>
      </c>
      <c r="C26" s="15">
        <v>45311</v>
      </c>
      <c r="D26">
        <f t="shared" si="2"/>
        <v>20</v>
      </c>
      <c r="E26">
        <v>1</v>
      </c>
      <c r="F26">
        <v>201</v>
      </c>
      <c r="G26">
        <v>373</v>
      </c>
      <c r="H26">
        <v>373</v>
      </c>
      <c r="I26">
        <v>0</v>
      </c>
      <c r="J26">
        <v>420</v>
      </c>
      <c r="K26">
        <v>0</v>
      </c>
      <c r="L26">
        <v>0</v>
      </c>
      <c r="M26">
        <v>346</v>
      </c>
      <c r="N26">
        <f t="shared" si="3"/>
        <v>0</v>
      </c>
      <c r="O26" s="17">
        <f t="shared" si="4"/>
        <v>92.761394101876675</v>
      </c>
      <c r="P26">
        <f>M26*VLOOKUP(F26,'Other Lists'!$B$12:$N$15,7,FALSE)</f>
        <v>24566</v>
      </c>
      <c r="Q26">
        <f>(VLOOKUP(F26,'Other Lists'!$B$12:$N$15,5,FALSE)+VLOOKUP(F26,'Other Lists'!$B$12:$N$15,6,FALSE))*H26</f>
        <v>18314.3</v>
      </c>
      <c r="R26">
        <f t="shared" si="5"/>
        <v>6251.7000000000007</v>
      </c>
      <c r="S26">
        <f>VLOOKUP(F26,'Other Lists'!$B$12:$N$15,7,FALSE)*(H26-M26)</f>
        <v>1917</v>
      </c>
      <c r="T26">
        <v>6</v>
      </c>
      <c r="U26">
        <v>0</v>
      </c>
      <c r="V26">
        <v>3</v>
      </c>
      <c r="W26">
        <f t="shared" si="6"/>
        <v>3</v>
      </c>
      <c r="X26">
        <f>U26*VLOOKUP(1,'Other Lists'!$B$26:$H$32,7,FALSE)*8</f>
        <v>0</v>
      </c>
      <c r="Y26">
        <f>V26*8*VLOOKUP(4,'Other Lists'!$B$26:$H$32,7,FALSE)+V26*8*VLOOKUP(4,'Other Lists'!$B$26:$H$32,7,FALSE)*VLOOKUP(E26,'Other Lists'!$B$36:$E$39,4,FALSE)</f>
        <v>842.40000000000009</v>
      </c>
      <c r="Z26">
        <f>W26*8*VLOOKUP(3,'Other Lists'!$B$26:$H$32,7,FALSE)</f>
        <v>777.59999999999991</v>
      </c>
      <c r="AA26">
        <f t="shared" si="7"/>
        <v>19934.3</v>
      </c>
      <c r="AB26">
        <f t="shared" si="8"/>
        <v>1620</v>
      </c>
      <c r="AC26">
        <v>105</v>
      </c>
      <c r="AD26">
        <v>172</v>
      </c>
      <c r="AE26">
        <v>172</v>
      </c>
      <c r="AF26">
        <v>0</v>
      </c>
      <c r="AG26">
        <v>216</v>
      </c>
      <c r="AH26">
        <v>0</v>
      </c>
      <c r="AI26">
        <v>0</v>
      </c>
      <c r="AJ26">
        <v>163</v>
      </c>
      <c r="AK26">
        <f t="shared" si="9"/>
        <v>0</v>
      </c>
      <c r="AL26" s="17">
        <f t="shared" si="10"/>
        <v>94.767441860465127</v>
      </c>
      <c r="AM26">
        <v>8</v>
      </c>
      <c r="AN26">
        <v>0</v>
      </c>
      <c r="AO26">
        <v>4</v>
      </c>
      <c r="AP26">
        <f t="shared" si="11"/>
        <v>4</v>
      </c>
      <c r="AQ26">
        <f>AN26*VLOOKUP(1,'Other Lists'!$B$26:$H$32,7,FALSE)*8</f>
        <v>0</v>
      </c>
      <c r="AR26">
        <f>AO26*8*VLOOKUP(4,'Other Lists'!$B$26:$H$32,7,FALSE)+AO26*8*VLOOKUP(4,'Other Lists'!$B$26:$H$32,7,FALSE)*VLOOKUP(E26,'Other Lists'!$B$36:$E$39,4,FALSE)</f>
        <v>1123.2</v>
      </c>
      <c r="AS26">
        <f>AP26*8*VLOOKUP(3,'Other Lists'!$B$26:$H$32,7,FALSE)+AP26*8*VLOOKUP(3,'Other Lists'!$B$26:$H$32,7,FALSE)*VLOOKUP(E26,'Other Lists'!$B$36:$E$39,4,FALSE)</f>
        <v>1036.8</v>
      </c>
      <c r="AT26">
        <f t="shared" si="0"/>
        <v>20474.3</v>
      </c>
      <c r="AU26">
        <f t="shared" si="12"/>
        <v>2160</v>
      </c>
      <c r="AV26">
        <v>2</v>
      </c>
      <c r="AW26">
        <v>2</v>
      </c>
      <c r="AX26" s="17">
        <f>+(AV26*8*'Other Lists'!$F$31)+((AV26*8*'Other Lists'!$F$31)*(VLOOKUP(E26,'Other Lists'!$B$36:$E$39,4,FALSE)))</f>
        <v>480</v>
      </c>
      <c r="AY26" s="10">
        <f>AW26*8*'Other Lists'!$F$32+((AW26*8*'Other Lists'!$F$32)*VLOOKUP(E26,'Other Lists'!$B$36:$E$39,4,FALSE))</f>
        <v>480</v>
      </c>
      <c r="AZ26" s="18">
        <f t="shared" si="1"/>
        <v>4740</v>
      </c>
    </row>
    <row r="27" spans="2:52" x14ac:dyDescent="0.3">
      <c r="B27">
        <v>539</v>
      </c>
      <c r="C27" s="15">
        <v>45312</v>
      </c>
      <c r="D27">
        <f t="shared" si="2"/>
        <v>21</v>
      </c>
      <c r="E27">
        <v>1</v>
      </c>
      <c r="F27">
        <v>201</v>
      </c>
      <c r="G27">
        <v>224</v>
      </c>
      <c r="H27">
        <v>207</v>
      </c>
      <c r="I27">
        <v>0</v>
      </c>
      <c r="J27">
        <v>210</v>
      </c>
      <c r="K27">
        <v>17</v>
      </c>
      <c r="L27">
        <v>0</v>
      </c>
      <c r="M27">
        <v>192</v>
      </c>
      <c r="N27">
        <f t="shared" si="3"/>
        <v>17</v>
      </c>
      <c r="O27" s="17">
        <f t="shared" si="4"/>
        <v>92.753623188405797</v>
      </c>
      <c r="P27">
        <f>M27*VLOOKUP(F27,'Other Lists'!$B$12:$N$15,7,FALSE)</f>
        <v>13632</v>
      </c>
      <c r="Q27">
        <f>(VLOOKUP(F27,'Other Lists'!$B$12:$N$15,5,FALSE)+VLOOKUP(F27,'Other Lists'!$B$12:$N$15,6,FALSE))*H27</f>
        <v>10163.700000000001</v>
      </c>
      <c r="R27">
        <f t="shared" si="5"/>
        <v>3468.2999999999993</v>
      </c>
      <c r="S27">
        <f>VLOOKUP(F27,'Other Lists'!$B$12:$N$15,7,FALSE)*(H27-M27)</f>
        <v>1065</v>
      </c>
      <c r="T27">
        <v>3</v>
      </c>
      <c r="U27">
        <v>0</v>
      </c>
      <c r="V27">
        <v>2</v>
      </c>
      <c r="W27">
        <f t="shared" si="6"/>
        <v>1</v>
      </c>
      <c r="X27">
        <f>U27*VLOOKUP(1,'Other Lists'!$B$26:$H$32,7,FALSE)*8</f>
        <v>0</v>
      </c>
      <c r="Y27">
        <f>V27*8*VLOOKUP(4,'Other Lists'!$B$26:$H$32,7,FALSE)+V27*8*VLOOKUP(4,'Other Lists'!$B$26:$H$32,7,FALSE)*VLOOKUP(E27,'Other Lists'!$B$36:$E$39,4,FALSE)</f>
        <v>561.6</v>
      </c>
      <c r="Z27">
        <f>W27*8*VLOOKUP(3,'Other Lists'!$B$26:$H$32,7,FALSE)</f>
        <v>259.2</v>
      </c>
      <c r="AA27">
        <f t="shared" si="7"/>
        <v>10984.5</v>
      </c>
      <c r="AB27">
        <f t="shared" si="8"/>
        <v>820.8</v>
      </c>
      <c r="AC27">
        <v>105</v>
      </c>
      <c r="AD27">
        <v>89</v>
      </c>
      <c r="AE27">
        <v>89</v>
      </c>
      <c r="AF27">
        <v>0</v>
      </c>
      <c r="AG27">
        <v>108</v>
      </c>
      <c r="AH27">
        <v>0</v>
      </c>
      <c r="AI27">
        <v>0</v>
      </c>
      <c r="AJ27">
        <v>84</v>
      </c>
      <c r="AK27">
        <f t="shared" si="9"/>
        <v>0</v>
      </c>
      <c r="AL27" s="17">
        <f t="shared" si="10"/>
        <v>94.382022471910119</v>
      </c>
      <c r="AM27">
        <v>4</v>
      </c>
      <c r="AN27">
        <v>0</v>
      </c>
      <c r="AO27">
        <v>2</v>
      </c>
      <c r="AP27">
        <f t="shared" si="11"/>
        <v>2</v>
      </c>
      <c r="AQ27">
        <f>AN27*VLOOKUP(1,'Other Lists'!$B$26:$H$32,7,FALSE)*8</f>
        <v>0</v>
      </c>
      <c r="AR27">
        <f>AO27*8*VLOOKUP(4,'Other Lists'!$B$26:$H$32,7,FALSE)+AO27*8*VLOOKUP(4,'Other Lists'!$B$26:$H$32,7,FALSE)*VLOOKUP(E27,'Other Lists'!$B$36:$E$39,4,FALSE)</f>
        <v>561.6</v>
      </c>
      <c r="AS27">
        <f>AP27*8*VLOOKUP(3,'Other Lists'!$B$26:$H$32,7,FALSE)+AP27*8*VLOOKUP(3,'Other Lists'!$B$26:$H$32,7,FALSE)*VLOOKUP(E27,'Other Lists'!$B$36:$E$39,4,FALSE)</f>
        <v>518.4</v>
      </c>
      <c r="AT27">
        <f t="shared" si="0"/>
        <v>11243.7</v>
      </c>
      <c r="AU27">
        <f t="shared" si="12"/>
        <v>1080</v>
      </c>
      <c r="AV27">
        <v>1</v>
      </c>
      <c r="AW27">
        <v>1</v>
      </c>
      <c r="AX27" s="17">
        <f>+(AV27*8*'Other Lists'!$F$31)+((AV27*8*'Other Lists'!$F$31)*(VLOOKUP(E27,'Other Lists'!$B$36:$E$39,4,FALSE)))</f>
        <v>240</v>
      </c>
      <c r="AY27" s="10">
        <f>AW27*8*'Other Lists'!$F$32+((AW27*8*'Other Lists'!$F$32)*VLOOKUP(E27,'Other Lists'!$B$36:$E$39,4,FALSE))</f>
        <v>240</v>
      </c>
      <c r="AZ27" s="18">
        <f t="shared" si="1"/>
        <v>2380.8000000000002</v>
      </c>
    </row>
    <row r="28" spans="2:52" x14ac:dyDescent="0.3">
      <c r="B28">
        <v>540</v>
      </c>
      <c r="C28" s="15">
        <v>45313</v>
      </c>
      <c r="D28">
        <f t="shared" si="2"/>
        <v>22</v>
      </c>
      <c r="E28">
        <v>1</v>
      </c>
      <c r="F28">
        <v>119</v>
      </c>
      <c r="G28">
        <v>593</v>
      </c>
      <c r="H28">
        <v>551</v>
      </c>
      <c r="I28">
        <v>0</v>
      </c>
      <c r="J28">
        <v>524.99999999999989</v>
      </c>
      <c r="K28">
        <v>42</v>
      </c>
      <c r="L28">
        <v>0</v>
      </c>
      <c r="M28">
        <v>512</v>
      </c>
      <c r="N28">
        <f t="shared" si="3"/>
        <v>42</v>
      </c>
      <c r="O28" s="17">
        <f t="shared" si="4"/>
        <v>92.921960072595283</v>
      </c>
      <c r="P28">
        <f>M28*VLOOKUP(F28,'Other Lists'!$B$12:$N$15,7,FALSE)</f>
        <v>16384</v>
      </c>
      <c r="Q28">
        <f>(VLOOKUP(F28,'Other Lists'!$B$12:$N$15,5,FALSE)+VLOOKUP(F28,'Other Lists'!$B$12:$N$15,6,FALSE))*H28</f>
        <v>15868.800000000001</v>
      </c>
      <c r="R28">
        <f t="shared" si="5"/>
        <v>515.19999999999891</v>
      </c>
      <c r="S28">
        <f>VLOOKUP(F28,'Other Lists'!$B$12:$N$15,7,FALSE)*(H28-M28)</f>
        <v>1248</v>
      </c>
      <c r="T28">
        <v>3</v>
      </c>
      <c r="U28">
        <v>0</v>
      </c>
      <c r="V28">
        <v>2</v>
      </c>
      <c r="W28">
        <f t="shared" si="6"/>
        <v>1</v>
      </c>
      <c r="X28">
        <f>U28*VLOOKUP(1,'Other Lists'!$B$26:$H$32,7,FALSE)*8</f>
        <v>0</v>
      </c>
      <c r="Y28">
        <f>V28*8*VLOOKUP(4,'Other Lists'!$B$26:$H$32,7,FALSE)+V28*8*VLOOKUP(4,'Other Lists'!$B$26:$H$32,7,FALSE)*VLOOKUP(E28,'Other Lists'!$B$36:$E$39,4,FALSE)</f>
        <v>561.6</v>
      </c>
      <c r="Z28">
        <f>W28*8*VLOOKUP(3,'Other Lists'!$B$26:$H$32,7,FALSE)</f>
        <v>259.2</v>
      </c>
      <c r="AA28">
        <f t="shared" si="7"/>
        <v>16689.600000000002</v>
      </c>
      <c r="AB28">
        <f t="shared" si="8"/>
        <v>820.8</v>
      </c>
      <c r="AC28">
        <v>105</v>
      </c>
      <c r="AD28">
        <v>101</v>
      </c>
      <c r="AE28">
        <v>101</v>
      </c>
      <c r="AF28">
        <v>0</v>
      </c>
      <c r="AG28">
        <v>108</v>
      </c>
      <c r="AH28">
        <v>0</v>
      </c>
      <c r="AI28">
        <v>0</v>
      </c>
      <c r="AJ28">
        <v>94</v>
      </c>
      <c r="AK28">
        <f t="shared" si="9"/>
        <v>0</v>
      </c>
      <c r="AL28" s="17">
        <f t="shared" si="10"/>
        <v>93.069306930693074</v>
      </c>
      <c r="AM28">
        <v>4</v>
      </c>
      <c r="AN28">
        <v>0</v>
      </c>
      <c r="AO28">
        <v>2</v>
      </c>
      <c r="AP28">
        <f t="shared" si="11"/>
        <v>2</v>
      </c>
      <c r="AQ28">
        <f>AN28*VLOOKUP(1,'Other Lists'!$B$26:$H$32,7,FALSE)*8</f>
        <v>0</v>
      </c>
      <c r="AR28">
        <f>AO28*8*VLOOKUP(4,'Other Lists'!$B$26:$H$32,7,FALSE)+AO28*8*VLOOKUP(4,'Other Lists'!$B$26:$H$32,7,FALSE)*VLOOKUP(E28,'Other Lists'!$B$36:$E$39,4,FALSE)</f>
        <v>561.6</v>
      </c>
      <c r="AS28">
        <f>AP28*8*VLOOKUP(3,'Other Lists'!$B$26:$H$32,7,FALSE)+AP28*8*VLOOKUP(3,'Other Lists'!$B$26:$H$32,7,FALSE)*VLOOKUP(E28,'Other Lists'!$B$36:$E$39,4,FALSE)</f>
        <v>518.4</v>
      </c>
      <c r="AT28">
        <f t="shared" si="0"/>
        <v>16948.800000000003</v>
      </c>
      <c r="AU28">
        <f t="shared" si="12"/>
        <v>1080</v>
      </c>
      <c r="AV28">
        <v>1</v>
      </c>
      <c r="AW28">
        <v>1</v>
      </c>
      <c r="AX28" s="17">
        <f>+(AV28*8*'Other Lists'!$F$31)+((AV28*8*'Other Lists'!$F$31)*(VLOOKUP(E28,'Other Lists'!$B$36:$E$39,4,FALSE)))</f>
        <v>240</v>
      </c>
      <c r="AY28" s="10">
        <f>AW28*8*'Other Lists'!$F$32+((AW28*8*'Other Lists'!$F$32)*VLOOKUP(E28,'Other Lists'!$B$36:$E$39,4,FALSE))</f>
        <v>240</v>
      </c>
      <c r="AZ28" s="18">
        <f t="shared" si="1"/>
        <v>2380.8000000000002</v>
      </c>
    </row>
    <row r="29" spans="2:52" x14ac:dyDescent="0.3">
      <c r="B29">
        <v>541</v>
      </c>
      <c r="C29" s="15">
        <v>45314</v>
      </c>
      <c r="D29">
        <f t="shared" si="2"/>
        <v>23</v>
      </c>
      <c r="E29">
        <v>1</v>
      </c>
      <c r="F29">
        <v>119</v>
      </c>
      <c r="G29">
        <v>1060</v>
      </c>
      <c r="H29">
        <v>892</v>
      </c>
      <c r="I29">
        <v>0</v>
      </c>
      <c r="J29">
        <v>1049.9999999999998</v>
      </c>
      <c r="K29">
        <v>168</v>
      </c>
      <c r="L29">
        <v>0</v>
      </c>
      <c r="M29">
        <v>856</v>
      </c>
      <c r="N29">
        <f t="shared" si="3"/>
        <v>168</v>
      </c>
      <c r="O29" s="17">
        <f t="shared" si="4"/>
        <v>95.964125560538122</v>
      </c>
      <c r="P29">
        <f>M29*VLOOKUP(F29,'Other Lists'!$B$12:$N$15,7,FALSE)</f>
        <v>27392</v>
      </c>
      <c r="Q29">
        <f>(VLOOKUP(F29,'Other Lists'!$B$12:$N$15,5,FALSE)+VLOOKUP(F29,'Other Lists'!$B$12:$N$15,6,FALSE))*H29</f>
        <v>25689.600000000002</v>
      </c>
      <c r="R29">
        <f t="shared" si="5"/>
        <v>1702.3999999999978</v>
      </c>
      <c r="S29">
        <f>VLOOKUP(F29,'Other Lists'!$B$12:$N$15,7,FALSE)*(H29-M29)</f>
        <v>1152</v>
      </c>
      <c r="T29">
        <v>5</v>
      </c>
      <c r="U29">
        <v>0</v>
      </c>
      <c r="V29">
        <v>4</v>
      </c>
      <c r="W29">
        <f t="shared" si="6"/>
        <v>1</v>
      </c>
      <c r="X29">
        <f>U29*VLOOKUP(1,'Other Lists'!$B$26:$H$32,7,FALSE)*8</f>
        <v>0</v>
      </c>
      <c r="Y29">
        <f>V29*8*VLOOKUP(4,'Other Lists'!$B$26:$H$32,7,FALSE)+V29*8*VLOOKUP(4,'Other Lists'!$B$26:$H$32,7,FALSE)*VLOOKUP(E29,'Other Lists'!$B$36:$E$39,4,FALSE)</f>
        <v>1123.2</v>
      </c>
      <c r="Z29">
        <f>W29*8*VLOOKUP(3,'Other Lists'!$B$26:$H$32,7,FALSE)</f>
        <v>259.2</v>
      </c>
      <c r="AA29">
        <f t="shared" si="7"/>
        <v>27072.000000000004</v>
      </c>
      <c r="AB29">
        <f t="shared" si="8"/>
        <v>1382.4</v>
      </c>
      <c r="AC29">
        <v>105</v>
      </c>
      <c r="AD29">
        <v>209</v>
      </c>
      <c r="AE29">
        <v>209</v>
      </c>
      <c r="AF29">
        <v>0</v>
      </c>
      <c r="AG29">
        <v>216</v>
      </c>
      <c r="AH29">
        <v>0</v>
      </c>
      <c r="AI29">
        <v>0</v>
      </c>
      <c r="AJ29">
        <v>204</v>
      </c>
      <c r="AK29">
        <f t="shared" si="9"/>
        <v>0</v>
      </c>
      <c r="AL29" s="17">
        <f t="shared" si="10"/>
        <v>97.607655502392348</v>
      </c>
      <c r="AM29">
        <v>8</v>
      </c>
      <c r="AN29">
        <v>0</v>
      </c>
      <c r="AO29">
        <v>4</v>
      </c>
      <c r="AP29">
        <f t="shared" si="11"/>
        <v>4</v>
      </c>
      <c r="AQ29">
        <f>AN29*VLOOKUP(1,'Other Lists'!$B$26:$H$32,7,FALSE)*8</f>
        <v>0</v>
      </c>
      <c r="AR29">
        <f>AO29*8*VLOOKUP(4,'Other Lists'!$B$26:$H$32,7,FALSE)+AO29*8*VLOOKUP(4,'Other Lists'!$B$26:$H$32,7,FALSE)*VLOOKUP(E29,'Other Lists'!$B$36:$E$39,4,FALSE)</f>
        <v>1123.2</v>
      </c>
      <c r="AS29">
        <f>AP29*8*VLOOKUP(3,'Other Lists'!$B$26:$H$32,7,FALSE)+AP29*8*VLOOKUP(3,'Other Lists'!$B$26:$H$32,7,FALSE)*VLOOKUP(E29,'Other Lists'!$B$36:$E$39,4,FALSE)</f>
        <v>1036.8</v>
      </c>
      <c r="AT29">
        <f t="shared" si="0"/>
        <v>27849.600000000002</v>
      </c>
      <c r="AU29">
        <f t="shared" si="12"/>
        <v>2160</v>
      </c>
      <c r="AV29">
        <v>2</v>
      </c>
      <c r="AW29">
        <v>2</v>
      </c>
      <c r="AX29" s="17">
        <f>+(AV29*8*'Other Lists'!$F$31)+((AV29*8*'Other Lists'!$F$31)*(VLOOKUP(E29,'Other Lists'!$B$36:$E$39,4,FALSE)))</f>
        <v>480</v>
      </c>
      <c r="AY29" s="10">
        <f>AW29*8*'Other Lists'!$F$32+((AW29*8*'Other Lists'!$F$32)*VLOOKUP(E29,'Other Lists'!$B$36:$E$39,4,FALSE))</f>
        <v>480</v>
      </c>
      <c r="AZ29" s="18">
        <f t="shared" si="1"/>
        <v>4502.3999999999996</v>
      </c>
    </row>
    <row r="30" spans="2:52" x14ac:dyDescent="0.3">
      <c r="B30">
        <v>542</v>
      </c>
      <c r="C30" s="15">
        <v>45315</v>
      </c>
      <c r="D30">
        <f t="shared" si="2"/>
        <v>24</v>
      </c>
      <c r="E30">
        <v>1</v>
      </c>
      <c r="F30">
        <v>201</v>
      </c>
      <c r="G30">
        <v>390</v>
      </c>
      <c r="H30">
        <v>390</v>
      </c>
      <c r="I30">
        <v>0</v>
      </c>
      <c r="J30">
        <v>420</v>
      </c>
      <c r="K30">
        <v>0</v>
      </c>
      <c r="L30">
        <v>0</v>
      </c>
      <c r="M30">
        <v>374</v>
      </c>
      <c r="N30">
        <f t="shared" si="3"/>
        <v>0</v>
      </c>
      <c r="O30" s="17">
        <f t="shared" si="4"/>
        <v>95.897435897435884</v>
      </c>
      <c r="P30">
        <f>M30*VLOOKUP(F30,'Other Lists'!$B$12:$N$15,7,FALSE)</f>
        <v>26554</v>
      </c>
      <c r="Q30">
        <f>(VLOOKUP(F30,'Other Lists'!$B$12:$N$15,5,FALSE)+VLOOKUP(F30,'Other Lists'!$B$12:$N$15,6,FALSE))*H30</f>
        <v>19149</v>
      </c>
      <c r="R30">
        <f t="shared" si="5"/>
        <v>7405</v>
      </c>
      <c r="S30">
        <f>VLOOKUP(F30,'Other Lists'!$B$12:$N$15,7,FALSE)*(H30-M30)</f>
        <v>1136</v>
      </c>
      <c r="T30">
        <v>6</v>
      </c>
      <c r="U30">
        <v>0</v>
      </c>
      <c r="V30">
        <v>4</v>
      </c>
      <c r="W30">
        <f t="shared" si="6"/>
        <v>2</v>
      </c>
      <c r="X30">
        <f>U30*VLOOKUP(1,'Other Lists'!$B$26:$H$32,7,FALSE)*8</f>
        <v>0</v>
      </c>
      <c r="Y30">
        <f>V30*8*VLOOKUP(4,'Other Lists'!$B$26:$H$32,7,FALSE)+V30*8*VLOOKUP(4,'Other Lists'!$B$26:$H$32,7,FALSE)*VLOOKUP(E30,'Other Lists'!$B$36:$E$39,4,FALSE)</f>
        <v>1123.2</v>
      </c>
      <c r="Z30">
        <f>W30*8*VLOOKUP(3,'Other Lists'!$B$26:$H$32,7,FALSE)</f>
        <v>518.4</v>
      </c>
      <c r="AA30">
        <f t="shared" si="7"/>
        <v>20790.599999999999</v>
      </c>
      <c r="AB30">
        <f t="shared" si="8"/>
        <v>1641.6</v>
      </c>
      <c r="AC30">
        <v>105</v>
      </c>
      <c r="AD30">
        <v>254</v>
      </c>
      <c r="AE30">
        <v>216</v>
      </c>
      <c r="AF30">
        <v>0</v>
      </c>
      <c r="AG30">
        <v>216</v>
      </c>
      <c r="AH30">
        <v>38</v>
      </c>
      <c r="AI30">
        <v>0</v>
      </c>
      <c r="AJ30">
        <v>203</v>
      </c>
      <c r="AK30">
        <f t="shared" si="9"/>
        <v>38</v>
      </c>
      <c r="AL30" s="17">
        <f t="shared" si="10"/>
        <v>93.981481481481481</v>
      </c>
      <c r="AM30">
        <v>8</v>
      </c>
      <c r="AN30">
        <v>0</v>
      </c>
      <c r="AO30">
        <v>3</v>
      </c>
      <c r="AP30">
        <f t="shared" si="11"/>
        <v>5</v>
      </c>
      <c r="AQ30">
        <f>AN30*VLOOKUP(1,'Other Lists'!$B$26:$H$32,7,FALSE)*8</f>
        <v>0</v>
      </c>
      <c r="AR30">
        <f>AO30*8*VLOOKUP(4,'Other Lists'!$B$26:$H$32,7,FALSE)+AO30*8*VLOOKUP(4,'Other Lists'!$B$26:$H$32,7,FALSE)*VLOOKUP(E30,'Other Lists'!$B$36:$E$39,4,FALSE)</f>
        <v>842.40000000000009</v>
      </c>
      <c r="AS30">
        <f>AP30*8*VLOOKUP(3,'Other Lists'!$B$26:$H$32,7,FALSE)+AP30*8*VLOOKUP(3,'Other Lists'!$B$26:$H$32,7,FALSE)*VLOOKUP(E30,'Other Lists'!$B$36:$E$39,4,FALSE)</f>
        <v>1296</v>
      </c>
      <c r="AT30">
        <f t="shared" si="0"/>
        <v>21287.4</v>
      </c>
      <c r="AU30">
        <f t="shared" si="12"/>
        <v>2138.4</v>
      </c>
      <c r="AV30">
        <v>2</v>
      </c>
      <c r="AW30">
        <v>2</v>
      </c>
      <c r="AX30" s="17">
        <f>+(AV30*8*'Other Lists'!$F$31)+((AV30*8*'Other Lists'!$F$31)*(VLOOKUP(E30,'Other Lists'!$B$36:$E$39,4,FALSE)))</f>
        <v>480</v>
      </c>
      <c r="AY30" s="10">
        <f>AW30*8*'Other Lists'!$F$32+((AW30*8*'Other Lists'!$F$32)*VLOOKUP(E30,'Other Lists'!$B$36:$E$39,4,FALSE))</f>
        <v>480</v>
      </c>
      <c r="AZ30" s="18">
        <f t="shared" si="1"/>
        <v>4740</v>
      </c>
    </row>
    <row r="31" spans="2:52" x14ac:dyDescent="0.3">
      <c r="B31">
        <v>543</v>
      </c>
      <c r="C31" s="15">
        <v>45316</v>
      </c>
      <c r="D31">
        <f t="shared" si="2"/>
        <v>25</v>
      </c>
      <c r="E31">
        <v>1</v>
      </c>
      <c r="F31">
        <v>119</v>
      </c>
      <c r="G31">
        <v>1071</v>
      </c>
      <c r="H31">
        <v>976</v>
      </c>
      <c r="I31">
        <v>0</v>
      </c>
      <c r="J31">
        <v>1049.9999999999998</v>
      </c>
      <c r="K31">
        <v>95</v>
      </c>
      <c r="L31">
        <v>0</v>
      </c>
      <c r="M31">
        <v>936</v>
      </c>
      <c r="N31">
        <f t="shared" si="3"/>
        <v>95</v>
      </c>
      <c r="O31" s="17">
        <f t="shared" si="4"/>
        <v>95.901639344262293</v>
      </c>
      <c r="P31">
        <f>M31*VLOOKUP(F31,'Other Lists'!$B$12:$N$15,7,FALSE)</f>
        <v>29952</v>
      </c>
      <c r="Q31">
        <f>(VLOOKUP(F31,'Other Lists'!$B$12:$N$15,5,FALSE)+VLOOKUP(F31,'Other Lists'!$B$12:$N$15,6,FALSE))*H31</f>
        <v>28108.799999999999</v>
      </c>
      <c r="R31">
        <f t="shared" si="5"/>
        <v>1843.2000000000007</v>
      </c>
      <c r="S31">
        <f>VLOOKUP(F31,'Other Lists'!$B$12:$N$15,7,FALSE)*(H31-M31)</f>
        <v>1280</v>
      </c>
      <c r="T31">
        <v>6</v>
      </c>
      <c r="U31">
        <v>1</v>
      </c>
      <c r="V31">
        <v>4</v>
      </c>
      <c r="W31">
        <f t="shared" si="6"/>
        <v>1</v>
      </c>
      <c r="X31">
        <f>U31*VLOOKUP(1,'Other Lists'!$B$26:$H$32,7,FALSE)*8</f>
        <v>194.4</v>
      </c>
      <c r="Y31">
        <f>V31*8*VLOOKUP(4,'Other Lists'!$B$26:$H$32,7,FALSE)+V31*8*VLOOKUP(4,'Other Lists'!$B$26:$H$32,7,FALSE)*VLOOKUP(E31,'Other Lists'!$B$36:$E$39,4,FALSE)</f>
        <v>1123.2</v>
      </c>
      <c r="Z31">
        <f>W31*8*VLOOKUP(3,'Other Lists'!$B$26:$H$32,7,FALSE)</f>
        <v>259.2</v>
      </c>
      <c r="AA31">
        <f t="shared" si="7"/>
        <v>29685.599999999999</v>
      </c>
      <c r="AB31">
        <f t="shared" si="8"/>
        <v>1576.8000000000002</v>
      </c>
      <c r="AC31">
        <v>105</v>
      </c>
      <c r="AD31">
        <v>174</v>
      </c>
      <c r="AE31">
        <v>174</v>
      </c>
      <c r="AF31">
        <v>0</v>
      </c>
      <c r="AG31">
        <v>216</v>
      </c>
      <c r="AH31">
        <v>0</v>
      </c>
      <c r="AI31">
        <v>0</v>
      </c>
      <c r="AJ31">
        <v>170</v>
      </c>
      <c r="AK31">
        <f t="shared" si="9"/>
        <v>0</v>
      </c>
      <c r="AL31" s="17">
        <f t="shared" si="10"/>
        <v>97.701149425287355</v>
      </c>
      <c r="AM31">
        <v>8</v>
      </c>
      <c r="AN31">
        <v>0</v>
      </c>
      <c r="AO31">
        <v>3</v>
      </c>
      <c r="AP31">
        <f t="shared" si="11"/>
        <v>5</v>
      </c>
      <c r="AQ31">
        <f>AN31*VLOOKUP(1,'Other Lists'!$B$26:$H$32,7,FALSE)*8</f>
        <v>0</v>
      </c>
      <c r="AR31">
        <f>AO31*8*VLOOKUP(4,'Other Lists'!$B$26:$H$32,7,FALSE)+AO31*8*VLOOKUP(4,'Other Lists'!$B$26:$H$32,7,FALSE)*VLOOKUP(E31,'Other Lists'!$B$36:$E$39,4,FALSE)</f>
        <v>842.40000000000009</v>
      </c>
      <c r="AS31">
        <f>AP31*8*VLOOKUP(3,'Other Lists'!$B$26:$H$32,7,FALSE)+AP31*8*VLOOKUP(3,'Other Lists'!$B$26:$H$32,7,FALSE)*VLOOKUP(E31,'Other Lists'!$B$36:$E$39,4,FALSE)</f>
        <v>1296</v>
      </c>
      <c r="AT31">
        <f t="shared" si="0"/>
        <v>30247.200000000001</v>
      </c>
      <c r="AU31">
        <f t="shared" si="12"/>
        <v>2138.4</v>
      </c>
      <c r="AV31">
        <v>2</v>
      </c>
      <c r="AW31">
        <v>2</v>
      </c>
      <c r="AX31" s="17">
        <f>+(AV31*8*'Other Lists'!$F$31)+((AV31*8*'Other Lists'!$F$31)*(VLOOKUP(E31,'Other Lists'!$B$36:$E$39,4,FALSE)))</f>
        <v>480</v>
      </c>
      <c r="AY31" s="10">
        <f>AW31*8*'Other Lists'!$F$32+((AW31*8*'Other Lists'!$F$32)*VLOOKUP(E31,'Other Lists'!$B$36:$E$39,4,FALSE))</f>
        <v>480</v>
      </c>
      <c r="AZ31" s="18">
        <f t="shared" si="1"/>
        <v>4675.2000000000007</v>
      </c>
    </row>
    <row r="32" spans="2:52" x14ac:dyDescent="0.3">
      <c r="B32">
        <v>544</v>
      </c>
      <c r="C32" s="15">
        <v>45317</v>
      </c>
      <c r="D32">
        <f t="shared" si="2"/>
        <v>26</v>
      </c>
      <c r="E32">
        <v>1</v>
      </c>
      <c r="F32">
        <v>119</v>
      </c>
      <c r="G32">
        <v>850</v>
      </c>
      <c r="H32">
        <v>850</v>
      </c>
      <c r="I32">
        <v>0</v>
      </c>
      <c r="J32">
        <v>1049.9999999999998</v>
      </c>
      <c r="K32">
        <v>0</v>
      </c>
      <c r="L32">
        <v>0</v>
      </c>
      <c r="M32">
        <v>799</v>
      </c>
      <c r="N32">
        <f t="shared" si="3"/>
        <v>0</v>
      </c>
      <c r="O32" s="17">
        <f t="shared" si="4"/>
        <v>94</v>
      </c>
      <c r="P32">
        <f>M32*VLOOKUP(F32,'Other Lists'!$B$12:$N$15,7,FALSE)</f>
        <v>25568</v>
      </c>
      <c r="Q32">
        <f>(VLOOKUP(F32,'Other Lists'!$B$12:$N$15,5,FALSE)+VLOOKUP(F32,'Other Lists'!$B$12:$N$15,6,FALSE))*H32</f>
        <v>24480</v>
      </c>
      <c r="R32">
        <f t="shared" si="5"/>
        <v>1088</v>
      </c>
      <c r="S32">
        <f>VLOOKUP(F32,'Other Lists'!$B$12:$N$15,7,FALSE)*(H32-M32)</f>
        <v>1632</v>
      </c>
      <c r="T32">
        <v>6</v>
      </c>
      <c r="U32">
        <v>0</v>
      </c>
      <c r="V32">
        <v>4</v>
      </c>
      <c r="W32">
        <f t="shared" si="6"/>
        <v>2</v>
      </c>
      <c r="X32">
        <f>U32*VLOOKUP(1,'Other Lists'!$B$26:$H$32,7,FALSE)*8</f>
        <v>0</v>
      </c>
      <c r="Y32">
        <f>V32*8*VLOOKUP(4,'Other Lists'!$B$26:$H$32,7,FALSE)+V32*8*VLOOKUP(4,'Other Lists'!$B$26:$H$32,7,FALSE)*VLOOKUP(E32,'Other Lists'!$B$36:$E$39,4,FALSE)</f>
        <v>1123.2</v>
      </c>
      <c r="Z32">
        <f>W32*8*VLOOKUP(3,'Other Lists'!$B$26:$H$32,7,FALSE)</f>
        <v>518.4</v>
      </c>
      <c r="AA32">
        <f t="shared" si="7"/>
        <v>26121.599999999999</v>
      </c>
      <c r="AB32">
        <f t="shared" si="8"/>
        <v>1641.6</v>
      </c>
      <c r="AC32">
        <v>105</v>
      </c>
      <c r="AD32">
        <v>248</v>
      </c>
      <c r="AE32">
        <v>194</v>
      </c>
      <c r="AF32">
        <v>0</v>
      </c>
      <c r="AG32">
        <v>216</v>
      </c>
      <c r="AH32">
        <v>54</v>
      </c>
      <c r="AI32">
        <v>0</v>
      </c>
      <c r="AJ32">
        <v>180</v>
      </c>
      <c r="AK32">
        <f t="shared" si="9"/>
        <v>54</v>
      </c>
      <c r="AL32" s="17">
        <f t="shared" si="10"/>
        <v>92.783505154639158</v>
      </c>
      <c r="AM32">
        <v>8</v>
      </c>
      <c r="AN32">
        <v>1</v>
      </c>
      <c r="AO32">
        <v>4</v>
      </c>
      <c r="AP32">
        <f t="shared" si="11"/>
        <v>3</v>
      </c>
      <c r="AQ32">
        <f>AN32*VLOOKUP(1,'Other Lists'!$B$26:$H$32,7,FALSE)*8</f>
        <v>194.4</v>
      </c>
      <c r="AR32">
        <f>AO32*8*VLOOKUP(4,'Other Lists'!$B$26:$H$32,7,FALSE)+AO32*8*VLOOKUP(4,'Other Lists'!$B$26:$H$32,7,FALSE)*VLOOKUP(E32,'Other Lists'!$B$36:$E$39,4,FALSE)</f>
        <v>1123.2</v>
      </c>
      <c r="AS32">
        <f>AP32*8*VLOOKUP(3,'Other Lists'!$B$26:$H$32,7,FALSE)+AP32*8*VLOOKUP(3,'Other Lists'!$B$26:$H$32,7,FALSE)*VLOOKUP(E32,'Other Lists'!$B$36:$E$39,4,FALSE)</f>
        <v>777.59999999999991</v>
      </c>
      <c r="AT32">
        <f t="shared" si="0"/>
        <v>26575.200000000001</v>
      </c>
      <c r="AU32">
        <f t="shared" si="12"/>
        <v>2095.1999999999998</v>
      </c>
      <c r="AV32">
        <v>2</v>
      </c>
      <c r="AW32">
        <v>1</v>
      </c>
      <c r="AX32" s="17">
        <f>+(AV32*8*'Other Lists'!$F$31)+((AV32*8*'Other Lists'!$F$31)*(VLOOKUP(E32,'Other Lists'!$B$36:$E$39,4,FALSE)))</f>
        <v>480</v>
      </c>
      <c r="AY32" s="10">
        <f>AW32*8*'Other Lists'!$F$32+((AW32*8*'Other Lists'!$F$32)*VLOOKUP(E32,'Other Lists'!$B$36:$E$39,4,FALSE))</f>
        <v>240</v>
      </c>
      <c r="AZ32" s="18">
        <f t="shared" si="1"/>
        <v>4456.7999999999993</v>
      </c>
    </row>
    <row r="33" spans="2:52" x14ac:dyDescent="0.3">
      <c r="B33">
        <v>545</v>
      </c>
      <c r="C33" s="15">
        <v>45318</v>
      </c>
      <c r="D33">
        <f t="shared" si="2"/>
        <v>27</v>
      </c>
      <c r="E33">
        <v>1</v>
      </c>
      <c r="F33">
        <v>201</v>
      </c>
      <c r="G33">
        <v>428</v>
      </c>
      <c r="H33">
        <v>373</v>
      </c>
      <c r="I33">
        <v>0</v>
      </c>
      <c r="J33">
        <v>420</v>
      </c>
      <c r="K33">
        <v>55</v>
      </c>
      <c r="L33">
        <v>0</v>
      </c>
      <c r="M33">
        <v>361</v>
      </c>
      <c r="N33">
        <f t="shared" si="3"/>
        <v>55</v>
      </c>
      <c r="O33" s="17">
        <f t="shared" si="4"/>
        <v>96.782841823056302</v>
      </c>
      <c r="P33">
        <f>M33*VLOOKUP(F33,'Other Lists'!$B$12:$N$15,7,FALSE)</f>
        <v>25631</v>
      </c>
      <c r="Q33">
        <f>(VLOOKUP(F33,'Other Lists'!$B$12:$N$15,5,FALSE)+VLOOKUP(F33,'Other Lists'!$B$12:$N$15,6,FALSE))*H33</f>
        <v>18314.3</v>
      </c>
      <c r="R33">
        <f t="shared" si="5"/>
        <v>7316.7000000000007</v>
      </c>
      <c r="S33">
        <f>VLOOKUP(F33,'Other Lists'!$B$12:$N$15,7,FALSE)*(H33-M33)</f>
        <v>852</v>
      </c>
      <c r="T33">
        <v>6</v>
      </c>
      <c r="U33">
        <v>1</v>
      </c>
      <c r="V33">
        <v>3</v>
      </c>
      <c r="W33">
        <f t="shared" si="6"/>
        <v>2</v>
      </c>
      <c r="X33">
        <f>U33*VLOOKUP(1,'Other Lists'!$B$26:$H$32,7,FALSE)*8</f>
        <v>194.4</v>
      </c>
      <c r="Y33">
        <f>V33*8*VLOOKUP(4,'Other Lists'!$B$26:$H$32,7,FALSE)+V33*8*VLOOKUP(4,'Other Lists'!$B$26:$H$32,7,FALSE)*VLOOKUP(E33,'Other Lists'!$B$36:$E$39,4,FALSE)</f>
        <v>842.40000000000009</v>
      </c>
      <c r="Z33">
        <f>W33*8*VLOOKUP(3,'Other Lists'!$B$26:$H$32,7,FALSE)</f>
        <v>518.4</v>
      </c>
      <c r="AA33">
        <f t="shared" si="7"/>
        <v>19869.5</v>
      </c>
      <c r="AB33">
        <f t="shared" si="8"/>
        <v>1555.2000000000003</v>
      </c>
      <c r="AC33">
        <v>105</v>
      </c>
      <c r="AD33">
        <v>211</v>
      </c>
      <c r="AE33">
        <v>211</v>
      </c>
      <c r="AF33">
        <v>0</v>
      </c>
      <c r="AG33">
        <v>216</v>
      </c>
      <c r="AH33">
        <v>0</v>
      </c>
      <c r="AI33">
        <v>0</v>
      </c>
      <c r="AJ33">
        <v>198</v>
      </c>
      <c r="AK33">
        <f t="shared" si="9"/>
        <v>0</v>
      </c>
      <c r="AL33" s="17">
        <f t="shared" si="10"/>
        <v>93.838862559241704</v>
      </c>
      <c r="AM33">
        <v>8</v>
      </c>
      <c r="AN33">
        <v>0</v>
      </c>
      <c r="AO33">
        <v>4</v>
      </c>
      <c r="AP33">
        <f t="shared" si="11"/>
        <v>4</v>
      </c>
      <c r="AQ33">
        <f>AN33*VLOOKUP(1,'Other Lists'!$B$26:$H$32,7,FALSE)*8</f>
        <v>0</v>
      </c>
      <c r="AR33">
        <f>AO33*8*VLOOKUP(4,'Other Lists'!$B$26:$H$32,7,FALSE)+AO33*8*VLOOKUP(4,'Other Lists'!$B$26:$H$32,7,FALSE)*VLOOKUP(E33,'Other Lists'!$B$36:$E$39,4,FALSE)</f>
        <v>1123.2</v>
      </c>
      <c r="AS33">
        <f>AP33*8*VLOOKUP(3,'Other Lists'!$B$26:$H$32,7,FALSE)+AP33*8*VLOOKUP(3,'Other Lists'!$B$26:$H$32,7,FALSE)*VLOOKUP(E33,'Other Lists'!$B$36:$E$39,4,FALSE)</f>
        <v>1036.8</v>
      </c>
      <c r="AT33">
        <f t="shared" si="0"/>
        <v>20474.3</v>
      </c>
      <c r="AU33">
        <f t="shared" si="12"/>
        <v>2160</v>
      </c>
      <c r="AV33">
        <v>2</v>
      </c>
      <c r="AW33">
        <v>2</v>
      </c>
      <c r="AX33" s="17">
        <f>+(AV33*8*'Other Lists'!$F$31)+((AV33*8*'Other Lists'!$F$31)*(VLOOKUP(E33,'Other Lists'!$B$36:$E$39,4,FALSE)))</f>
        <v>480</v>
      </c>
      <c r="AY33" s="10">
        <f>AW33*8*'Other Lists'!$F$32+((AW33*8*'Other Lists'!$F$32)*VLOOKUP(E33,'Other Lists'!$B$36:$E$39,4,FALSE))</f>
        <v>480</v>
      </c>
      <c r="AZ33" s="18">
        <f t="shared" si="1"/>
        <v>4675.2000000000007</v>
      </c>
    </row>
    <row r="34" spans="2:52" x14ac:dyDescent="0.3">
      <c r="B34">
        <v>546</v>
      </c>
      <c r="C34" s="15">
        <v>45319</v>
      </c>
      <c r="D34">
        <f t="shared" si="2"/>
        <v>28</v>
      </c>
      <c r="E34">
        <v>1</v>
      </c>
      <c r="F34">
        <v>119</v>
      </c>
      <c r="G34">
        <v>593</v>
      </c>
      <c r="H34">
        <v>498</v>
      </c>
      <c r="I34">
        <v>0</v>
      </c>
      <c r="J34">
        <v>524.99999999999989</v>
      </c>
      <c r="K34">
        <v>95</v>
      </c>
      <c r="L34">
        <v>0</v>
      </c>
      <c r="M34">
        <v>488</v>
      </c>
      <c r="N34">
        <f t="shared" si="3"/>
        <v>95</v>
      </c>
      <c r="O34" s="17">
        <f t="shared" si="4"/>
        <v>97.99196787148594</v>
      </c>
      <c r="P34">
        <f>M34*VLOOKUP(F34,'Other Lists'!$B$12:$N$15,7,FALSE)</f>
        <v>15616</v>
      </c>
      <c r="Q34">
        <f>(VLOOKUP(F34,'Other Lists'!$B$12:$N$15,5,FALSE)+VLOOKUP(F34,'Other Lists'!$B$12:$N$15,6,FALSE))*H34</f>
        <v>14342.4</v>
      </c>
      <c r="R34">
        <f t="shared" si="5"/>
        <v>1273.6000000000004</v>
      </c>
      <c r="S34">
        <f>VLOOKUP(F34,'Other Lists'!$B$12:$N$15,7,FALSE)*(H34-M34)</f>
        <v>320</v>
      </c>
      <c r="T34">
        <v>3</v>
      </c>
      <c r="U34">
        <v>0</v>
      </c>
      <c r="V34">
        <v>2</v>
      </c>
      <c r="W34">
        <f t="shared" si="6"/>
        <v>1</v>
      </c>
      <c r="X34">
        <f>U34*VLOOKUP(1,'Other Lists'!$B$26:$H$32,7,FALSE)*8</f>
        <v>0</v>
      </c>
      <c r="Y34">
        <f>V34*8*VLOOKUP(4,'Other Lists'!$B$26:$H$32,7,FALSE)+V34*8*VLOOKUP(4,'Other Lists'!$B$26:$H$32,7,FALSE)*VLOOKUP(E34,'Other Lists'!$B$36:$E$39,4,FALSE)</f>
        <v>561.6</v>
      </c>
      <c r="Z34">
        <f>W34*8*VLOOKUP(3,'Other Lists'!$B$26:$H$32,7,FALSE)</f>
        <v>259.2</v>
      </c>
      <c r="AA34">
        <f t="shared" si="7"/>
        <v>15163.199999999999</v>
      </c>
      <c r="AB34">
        <f t="shared" si="8"/>
        <v>820.8</v>
      </c>
      <c r="AC34">
        <v>105</v>
      </c>
      <c r="AD34">
        <v>97</v>
      </c>
      <c r="AE34">
        <v>97</v>
      </c>
      <c r="AF34">
        <v>0</v>
      </c>
      <c r="AG34">
        <v>108</v>
      </c>
      <c r="AH34">
        <v>0</v>
      </c>
      <c r="AI34">
        <v>0</v>
      </c>
      <c r="AJ34">
        <v>95</v>
      </c>
      <c r="AK34">
        <f t="shared" si="9"/>
        <v>0</v>
      </c>
      <c r="AL34" s="17">
        <f t="shared" si="10"/>
        <v>97.9381443298969</v>
      </c>
      <c r="AM34">
        <v>4</v>
      </c>
      <c r="AN34">
        <v>0</v>
      </c>
      <c r="AO34">
        <v>2</v>
      </c>
      <c r="AP34">
        <f t="shared" si="11"/>
        <v>2</v>
      </c>
      <c r="AQ34">
        <f>AN34*VLOOKUP(1,'Other Lists'!$B$26:$H$32,7,FALSE)*8</f>
        <v>0</v>
      </c>
      <c r="AR34">
        <f>AO34*8*VLOOKUP(4,'Other Lists'!$B$26:$H$32,7,FALSE)+AO34*8*VLOOKUP(4,'Other Lists'!$B$26:$H$32,7,FALSE)*VLOOKUP(E34,'Other Lists'!$B$36:$E$39,4,FALSE)</f>
        <v>561.6</v>
      </c>
      <c r="AS34">
        <f>AP34*8*VLOOKUP(3,'Other Lists'!$B$26:$H$32,7,FALSE)+AP34*8*VLOOKUP(3,'Other Lists'!$B$26:$H$32,7,FALSE)*VLOOKUP(E34,'Other Lists'!$B$36:$E$39,4,FALSE)</f>
        <v>518.4</v>
      </c>
      <c r="AT34">
        <f t="shared" si="0"/>
        <v>15422.4</v>
      </c>
      <c r="AU34">
        <f t="shared" si="12"/>
        <v>1080</v>
      </c>
      <c r="AV34">
        <v>1</v>
      </c>
      <c r="AW34">
        <v>1</v>
      </c>
      <c r="AX34" s="17">
        <f>+(AV34*8*'Other Lists'!$F$31)+((AV34*8*'Other Lists'!$F$31)*(VLOOKUP(E34,'Other Lists'!$B$36:$E$39,4,FALSE)))</f>
        <v>240</v>
      </c>
      <c r="AY34" s="10">
        <f>AW34*8*'Other Lists'!$F$32+((AW34*8*'Other Lists'!$F$32)*VLOOKUP(E34,'Other Lists'!$B$36:$E$39,4,FALSE))</f>
        <v>240</v>
      </c>
      <c r="AZ34" s="18">
        <f t="shared" si="1"/>
        <v>2380.8000000000002</v>
      </c>
    </row>
    <row r="35" spans="2:52" x14ac:dyDescent="0.3">
      <c r="B35">
        <v>547</v>
      </c>
      <c r="C35" s="15">
        <v>45320</v>
      </c>
      <c r="D35">
        <f t="shared" si="2"/>
        <v>29</v>
      </c>
      <c r="E35">
        <v>1</v>
      </c>
      <c r="F35">
        <v>119</v>
      </c>
      <c r="G35">
        <v>630</v>
      </c>
      <c r="H35">
        <v>540</v>
      </c>
      <c r="I35">
        <v>0</v>
      </c>
      <c r="J35">
        <v>524.99999999999989</v>
      </c>
      <c r="K35">
        <v>90</v>
      </c>
      <c r="L35">
        <v>0</v>
      </c>
      <c r="M35">
        <v>518</v>
      </c>
      <c r="N35">
        <f t="shared" si="3"/>
        <v>90</v>
      </c>
      <c r="O35" s="17">
        <f t="shared" si="4"/>
        <v>95.925925925925924</v>
      </c>
      <c r="P35">
        <f>M35*VLOOKUP(F35,'Other Lists'!$B$12:$N$15,7,FALSE)</f>
        <v>16576</v>
      </c>
      <c r="Q35">
        <f>(VLOOKUP(F35,'Other Lists'!$B$12:$N$15,5,FALSE)+VLOOKUP(F35,'Other Lists'!$B$12:$N$15,6,FALSE))*H35</f>
        <v>15552</v>
      </c>
      <c r="R35">
        <f t="shared" si="5"/>
        <v>1024</v>
      </c>
      <c r="S35">
        <f>VLOOKUP(F35,'Other Lists'!$B$12:$N$15,7,FALSE)*(H35-M35)</f>
        <v>704</v>
      </c>
      <c r="T35">
        <v>3</v>
      </c>
      <c r="U35">
        <v>0</v>
      </c>
      <c r="V35">
        <v>2</v>
      </c>
      <c r="W35">
        <f t="shared" si="6"/>
        <v>1</v>
      </c>
      <c r="X35">
        <f>U35*VLOOKUP(1,'Other Lists'!$B$26:$H$32,7,FALSE)*8</f>
        <v>0</v>
      </c>
      <c r="Y35">
        <f>V35*8*VLOOKUP(4,'Other Lists'!$B$26:$H$32,7,FALSE)+V35*8*VLOOKUP(4,'Other Lists'!$B$26:$H$32,7,FALSE)*VLOOKUP(E35,'Other Lists'!$B$36:$E$39,4,FALSE)</f>
        <v>561.6</v>
      </c>
      <c r="Z35">
        <f>W35*8*VLOOKUP(3,'Other Lists'!$B$26:$H$32,7,FALSE)</f>
        <v>259.2</v>
      </c>
      <c r="AA35">
        <f t="shared" si="7"/>
        <v>16372.8</v>
      </c>
      <c r="AB35">
        <f t="shared" si="8"/>
        <v>820.8</v>
      </c>
      <c r="AC35">
        <v>105</v>
      </c>
      <c r="AD35">
        <v>120</v>
      </c>
      <c r="AE35">
        <v>104</v>
      </c>
      <c r="AF35">
        <v>0</v>
      </c>
      <c r="AG35">
        <v>108</v>
      </c>
      <c r="AH35">
        <v>16</v>
      </c>
      <c r="AI35">
        <v>0</v>
      </c>
      <c r="AJ35">
        <v>98</v>
      </c>
      <c r="AK35">
        <f t="shared" si="9"/>
        <v>16</v>
      </c>
      <c r="AL35" s="17">
        <f t="shared" si="10"/>
        <v>94.230769230769226</v>
      </c>
      <c r="AM35">
        <v>4</v>
      </c>
      <c r="AN35">
        <v>0</v>
      </c>
      <c r="AO35">
        <v>2</v>
      </c>
      <c r="AP35">
        <f t="shared" si="11"/>
        <v>2</v>
      </c>
      <c r="AQ35">
        <f>AN35*VLOOKUP(1,'Other Lists'!$B$26:$H$32,7,FALSE)*8</f>
        <v>0</v>
      </c>
      <c r="AR35">
        <f>AO35*8*VLOOKUP(4,'Other Lists'!$B$26:$H$32,7,FALSE)+AO35*8*VLOOKUP(4,'Other Lists'!$B$26:$H$32,7,FALSE)*VLOOKUP(E35,'Other Lists'!$B$36:$E$39,4,FALSE)</f>
        <v>561.6</v>
      </c>
      <c r="AS35">
        <f>AP35*8*VLOOKUP(3,'Other Lists'!$B$26:$H$32,7,FALSE)+AP35*8*VLOOKUP(3,'Other Lists'!$B$26:$H$32,7,FALSE)*VLOOKUP(E35,'Other Lists'!$B$36:$E$39,4,FALSE)</f>
        <v>518.4</v>
      </c>
      <c r="AT35">
        <f t="shared" si="0"/>
        <v>16632</v>
      </c>
      <c r="AU35">
        <f t="shared" si="12"/>
        <v>1080</v>
      </c>
      <c r="AV35">
        <v>1</v>
      </c>
      <c r="AW35">
        <v>1</v>
      </c>
      <c r="AX35" s="17">
        <f>+(AV35*8*'Other Lists'!$F$31)+((AV35*8*'Other Lists'!$F$31)*(VLOOKUP(E35,'Other Lists'!$B$36:$E$39,4,FALSE)))</f>
        <v>240</v>
      </c>
      <c r="AY35" s="10">
        <f>AW35*8*'Other Lists'!$F$32+((AW35*8*'Other Lists'!$F$32)*VLOOKUP(E35,'Other Lists'!$B$36:$E$39,4,FALSE))</f>
        <v>240</v>
      </c>
      <c r="AZ35" s="18">
        <f t="shared" si="1"/>
        <v>2380.8000000000002</v>
      </c>
    </row>
    <row r="36" spans="2:52" x14ac:dyDescent="0.3">
      <c r="B36">
        <v>548</v>
      </c>
      <c r="C36" s="15">
        <v>45321</v>
      </c>
      <c r="D36">
        <f t="shared" si="2"/>
        <v>30</v>
      </c>
      <c r="E36">
        <v>1</v>
      </c>
      <c r="F36">
        <v>201</v>
      </c>
      <c r="G36">
        <v>491</v>
      </c>
      <c r="H36">
        <v>415</v>
      </c>
      <c r="I36">
        <v>0</v>
      </c>
      <c r="J36">
        <v>420</v>
      </c>
      <c r="K36">
        <v>76</v>
      </c>
      <c r="L36">
        <v>0</v>
      </c>
      <c r="M36">
        <v>385</v>
      </c>
      <c r="N36">
        <f t="shared" si="3"/>
        <v>76</v>
      </c>
      <c r="O36" s="17">
        <f t="shared" si="4"/>
        <v>92.771084337349393</v>
      </c>
      <c r="P36">
        <f>M36*VLOOKUP(F36,'Other Lists'!$B$12:$N$15,7,FALSE)</f>
        <v>27335</v>
      </c>
      <c r="Q36">
        <f>(VLOOKUP(F36,'Other Lists'!$B$12:$N$15,5,FALSE)+VLOOKUP(F36,'Other Lists'!$B$12:$N$15,6,FALSE))*H36</f>
        <v>20376.5</v>
      </c>
      <c r="R36">
        <f t="shared" si="5"/>
        <v>6958.5</v>
      </c>
      <c r="S36">
        <f>VLOOKUP(F36,'Other Lists'!$B$12:$N$15,7,FALSE)*(H36-M36)</f>
        <v>2130</v>
      </c>
      <c r="T36">
        <v>6</v>
      </c>
      <c r="U36">
        <v>0</v>
      </c>
      <c r="V36">
        <v>3</v>
      </c>
      <c r="W36">
        <f t="shared" si="6"/>
        <v>3</v>
      </c>
      <c r="X36">
        <f>U36*VLOOKUP(1,'Other Lists'!$B$26:$H$32,7,FALSE)*8</f>
        <v>0</v>
      </c>
      <c r="Y36">
        <f>V36*8*VLOOKUP(4,'Other Lists'!$B$26:$H$32,7,FALSE)+V36*8*VLOOKUP(4,'Other Lists'!$B$26:$H$32,7,FALSE)*VLOOKUP(E36,'Other Lists'!$B$36:$E$39,4,FALSE)</f>
        <v>842.40000000000009</v>
      </c>
      <c r="Z36">
        <f>W36*8*VLOOKUP(3,'Other Lists'!$B$26:$H$32,7,FALSE)</f>
        <v>777.59999999999991</v>
      </c>
      <c r="AA36">
        <f t="shared" si="7"/>
        <v>21996.5</v>
      </c>
      <c r="AB36">
        <f t="shared" si="8"/>
        <v>1620</v>
      </c>
      <c r="AC36">
        <v>105</v>
      </c>
      <c r="AD36">
        <v>198</v>
      </c>
      <c r="AE36">
        <v>198</v>
      </c>
      <c r="AF36">
        <v>0</v>
      </c>
      <c r="AG36">
        <v>216</v>
      </c>
      <c r="AH36">
        <v>0</v>
      </c>
      <c r="AI36">
        <v>0</v>
      </c>
      <c r="AJ36">
        <v>188</v>
      </c>
      <c r="AK36">
        <f t="shared" si="9"/>
        <v>0</v>
      </c>
      <c r="AL36" s="17">
        <f t="shared" si="10"/>
        <v>94.949494949494962</v>
      </c>
      <c r="AM36">
        <v>8</v>
      </c>
      <c r="AN36">
        <v>0</v>
      </c>
      <c r="AO36">
        <v>4</v>
      </c>
      <c r="AP36">
        <f t="shared" si="11"/>
        <v>4</v>
      </c>
      <c r="AQ36">
        <f>AN36*VLOOKUP(1,'Other Lists'!$B$26:$H$32,7,FALSE)*8</f>
        <v>0</v>
      </c>
      <c r="AR36">
        <f>AO36*8*VLOOKUP(4,'Other Lists'!$B$26:$H$32,7,FALSE)+AO36*8*VLOOKUP(4,'Other Lists'!$B$26:$H$32,7,FALSE)*VLOOKUP(E36,'Other Lists'!$B$36:$E$39,4,FALSE)</f>
        <v>1123.2</v>
      </c>
      <c r="AS36">
        <f>AP36*8*VLOOKUP(3,'Other Lists'!$B$26:$H$32,7,FALSE)+AP36*8*VLOOKUP(3,'Other Lists'!$B$26:$H$32,7,FALSE)*VLOOKUP(E36,'Other Lists'!$B$36:$E$39,4,FALSE)</f>
        <v>1036.8</v>
      </c>
      <c r="AT36">
        <f t="shared" si="0"/>
        <v>22536.5</v>
      </c>
      <c r="AU36">
        <f t="shared" si="12"/>
        <v>2160</v>
      </c>
      <c r="AV36">
        <v>2</v>
      </c>
      <c r="AW36">
        <v>2</v>
      </c>
      <c r="AX36" s="17">
        <f>+(AV36*8*'Other Lists'!$F$31)+((AV36*8*'Other Lists'!$F$31)*(VLOOKUP(E36,'Other Lists'!$B$36:$E$39,4,FALSE)))</f>
        <v>480</v>
      </c>
      <c r="AY36" s="10">
        <f>AW36*8*'Other Lists'!$F$32+((AW36*8*'Other Lists'!$F$32)*VLOOKUP(E36,'Other Lists'!$B$36:$E$39,4,FALSE))</f>
        <v>480</v>
      </c>
      <c r="AZ36" s="18">
        <f t="shared" si="1"/>
        <v>4740</v>
      </c>
    </row>
    <row r="37" spans="2:52" x14ac:dyDescent="0.3">
      <c r="B37">
        <v>549</v>
      </c>
      <c r="C37" s="15">
        <v>45293</v>
      </c>
      <c r="D37">
        <f t="shared" si="2"/>
        <v>2</v>
      </c>
      <c r="E37">
        <v>2</v>
      </c>
      <c r="F37">
        <v>201</v>
      </c>
      <c r="G37">
        <v>343</v>
      </c>
      <c r="H37">
        <v>343</v>
      </c>
      <c r="I37">
        <v>0</v>
      </c>
      <c r="J37">
        <v>350</v>
      </c>
      <c r="K37">
        <v>0</v>
      </c>
      <c r="L37">
        <v>0</v>
      </c>
      <c r="M37">
        <v>325</v>
      </c>
      <c r="N37">
        <f t="shared" si="3"/>
        <v>0</v>
      </c>
      <c r="O37" s="17">
        <f t="shared" si="4"/>
        <v>94.75218658892129</v>
      </c>
      <c r="P37">
        <f>M37*VLOOKUP(F37,'Other Lists'!$B$12:$N$15,7,FALSE)</f>
        <v>23075</v>
      </c>
      <c r="Q37">
        <f>(VLOOKUP(F37,'Other Lists'!$B$12:$N$15,5,FALSE)+VLOOKUP(F37,'Other Lists'!$B$12:$N$15,6,FALSE))*H37</f>
        <v>16841.3</v>
      </c>
      <c r="R37">
        <f t="shared" si="5"/>
        <v>6233.7000000000007</v>
      </c>
      <c r="S37">
        <f>VLOOKUP(F37,'Other Lists'!$B$12:$N$15,7,FALSE)*(H37-M37)</f>
        <v>1278</v>
      </c>
      <c r="T37">
        <v>5</v>
      </c>
      <c r="U37">
        <v>0</v>
      </c>
      <c r="V37">
        <v>3</v>
      </c>
      <c r="W37">
        <f t="shared" si="6"/>
        <v>2</v>
      </c>
      <c r="X37">
        <f>U37*VLOOKUP(1,'Other Lists'!$B$26:$H$32,7,FALSE)*8</f>
        <v>0</v>
      </c>
      <c r="Y37">
        <f>V37*8*VLOOKUP(4,'Other Lists'!$B$26:$H$32,7,FALSE)+V37*8*VLOOKUP(4,'Other Lists'!$B$26:$H$32,7,FALSE)*VLOOKUP(E37,'Other Lists'!$B$36:$E$39,4,FALSE)</f>
        <v>926.6400000000001</v>
      </c>
      <c r="Z37">
        <f>W37*8*VLOOKUP(3,'Other Lists'!$B$26:$H$32,7,FALSE)</f>
        <v>518.4</v>
      </c>
      <c r="AA37">
        <f t="shared" si="7"/>
        <v>18286.34</v>
      </c>
      <c r="AB37">
        <f t="shared" si="8"/>
        <v>1445.04</v>
      </c>
      <c r="AC37">
        <v>105</v>
      </c>
      <c r="AD37">
        <v>207</v>
      </c>
      <c r="AE37">
        <v>196</v>
      </c>
      <c r="AF37">
        <v>0</v>
      </c>
      <c r="AG37">
        <v>189</v>
      </c>
      <c r="AH37">
        <v>11</v>
      </c>
      <c r="AI37">
        <v>0</v>
      </c>
      <c r="AJ37">
        <v>190</v>
      </c>
      <c r="AK37">
        <f t="shared" si="9"/>
        <v>11</v>
      </c>
      <c r="AL37" s="17">
        <f t="shared" si="10"/>
        <v>96.938775510204081</v>
      </c>
      <c r="AM37">
        <v>7</v>
      </c>
      <c r="AN37">
        <v>0</v>
      </c>
      <c r="AO37">
        <v>3</v>
      </c>
      <c r="AP37">
        <f t="shared" si="11"/>
        <v>4</v>
      </c>
      <c r="AQ37">
        <f>AN37*VLOOKUP(1,'Other Lists'!$B$26:$H$32,7,FALSE)*8</f>
        <v>0</v>
      </c>
      <c r="AR37">
        <f>AO37*8*VLOOKUP(4,'Other Lists'!$B$26:$H$32,7,FALSE)+AO37*8*VLOOKUP(4,'Other Lists'!$B$26:$H$32,7,FALSE)*VLOOKUP(E37,'Other Lists'!$B$36:$E$39,4,FALSE)</f>
        <v>926.6400000000001</v>
      </c>
      <c r="AS37">
        <f>AP37*8*VLOOKUP(3,'Other Lists'!$B$26:$H$32,7,FALSE)+AP37*8*VLOOKUP(3,'Other Lists'!$B$26:$H$32,7,FALSE)*VLOOKUP(E37,'Other Lists'!$B$36:$E$39,4,FALSE)</f>
        <v>1140.48</v>
      </c>
      <c r="AT37">
        <f t="shared" si="0"/>
        <v>18908.419999999998</v>
      </c>
      <c r="AU37">
        <f t="shared" si="12"/>
        <v>2067.12</v>
      </c>
      <c r="AV37">
        <v>1</v>
      </c>
      <c r="AW37">
        <v>2</v>
      </c>
      <c r="AX37" s="17">
        <f>+(AV37*8*'Other Lists'!$F$31)+((AV37*8*'Other Lists'!$F$31)*(VLOOKUP(E37,'Other Lists'!$B$36:$E$39,4,FALSE)))</f>
        <v>264</v>
      </c>
      <c r="AY37" s="10">
        <f>AW37*8*'Other Lists'!$F$32+((AW37*8*'Other Lists'!$F$32)*VLOOKUP(E37,'Other Lists'!$B$36:$E$39,4,FALSE))</f>
        <v>528</v>
      </c>
      <c r="AZ37" s="18">
        <f t="shared" si="1"/>
        <v>4304.16</v>
      </c>
    </row>
    <row r="38" spans="2:52" x14ac:dyDescent="0.3">
      <c r="B38">
        <v>550</v>
      </c>
      <c r="C38" s="15">
        <v>45294</v>
      </c>
      <c r="D38">
        <f t="shared" si="2"/>
        <v>3</v>
      </c>
      <c r="E38">
        <v>2</v>
      </c>
      <c r="F38">
        <v>201</v>
      </c>
      <c r="G38">
        <v>318</v>
      </c>
      <c r="H38">
        <v>318</v>
      </c>
      <c r="I38">
        <v>0</v>
      </c>
      <c r="J38">
        <v>350</v>
      </c>
      <c r="K38">
        <v>0</v>
      </c>
      <c r="L38">
        <v>0</v>
      </c>
      <c r="M38">
        <v>305</v>
      </c>
      <c r="N38">
        <f t="shared" si="3"/>
        <v>0</v>
      </c>
      <c r="O38" s="17">
        <f t="shared" si="4"/>
        <v>95.91194968553458</v>
      </c>
      <c r="P38">
        <f>M38*VLOOKUP(F38,'Other Lists'!$B$12:$N$15,7,FALSE)</f>
        <v>21655</v>
      </c>
      <c r="Q38">
        <f>(VLOOKUP(F38,'Other Lists'!$B$12:$N$15,5,FALSE)+VLOOKUP(F38,'Other Lists'!$B$12:$N$15,6,FALSE))*H38</f>
        <v>15613.800000000001</v>
      </c>
      <c r="R38">
        <f t="shared" si="5"/>
        <v>6041.1999999999989</v>
      </c>
      <c r="S38">
        <f>VLOOKUP(F38,'Other Lists'!$B$12:$N$15,7,FALSE)*(H38-M38)</f>
        <v>923</v>
      </c>
      <c r="T38">
        <v>5</v>
      </c>
      <c r="U38">
        <v>1</v>
      </c>
      <c r="V38">
        <v>4</v>
      </c>
      <c r="W38">
        <f t="shared" si="6"/>
        <v>0</v>
      </c>
      <c r="X38">
        <f>U38*VLOOKUP(1,'Other Lists'!$B$26:$H$32,7,FALSE)*8</f>
        <v>194.4</v>
      </c>
      <c r="Y38">
        <f>V38*8*VLOOKUP(4,'Other Lists'!$B$26:$H$32,7,FALSE)+V38*8*VLOOKUP(4,'Other Lists'!$B$26:$H$32,7,FALSE)*VLOOKUP(E38,'Other Lists'!$B$36:$E$39,4,FALSE)</f>
        <v>1235.52</v>
      </c>
      <c r="Z38">
        <f>W38*8*VLOOKUP(3,'Other Lists'!$B$26:$H$32,7,FALSE)</f>
        <v>0</v>
      </c>
      <c r="AA38">
        <f t="shared" si="7"/>
        <v>17043.72</v>
      </c>
      <c r="AB38">
        <f t="shared" si="8"/>
        <v>1429.92</v>
      </c>
      <c r="AC38">
        <v>105</v>
      </c>
      <c r="AD38">
        <v>166</v>
      </c>
      <c r="AE38">
        <v>166</v>
      </c>
      <c r="AF38">
        <v>0</v>
      </c>
      <c r="AG38">
        <v>189</v>
      </c>
      <c r="AH38">
        <v>0</v>
      </c>
      <c r="AI38">
        <v>0</v>
      </c>
      <c r="AJ38">
        <v>157</v>
      </c>
      <c r="AK38">
        <f t="shared" si="9"/>
        <v>0</v>
      </c>
      <c r="AL38" s="17">
        <f t="shared" si="10"/>
        <v>94.578313253012055</v>
      </c>
      <c r="AM38">
        <v>7</v>
      </c>
      <c r="AN38">
        <v>0</v>
      </c>
      <c r="AO38">
        <v>4</v>
      </c>
      <c r="AP38">
        <f t="shared" si="11"/>
        <v>3</v>
      </c>
      <c r="AQ38">
        <f>AN38*VLOOKUP(1,'Other Lists'!$B$26:$H$32,7,FALSE)*8</f>
        <v>0</v>
      </c>
      <c r="AR38">
        <f>AO38*8*VLOOKUP(4,'Other Lists'!$B$26:$H$32,7,FALSE)+AO38*8*VLOOKUP(4,'Other Lists'!$B$26:$H$32,7,FALSE)*VLOOKUP(E38,'Other Lists'!$B$36:$E$39,4,FALSE)</f>
        <v>1235.52</v>
      </c>
      <c r="AS38">
        <f>AP38*8*VLOOKUP(3,'Other Lists'!$B$26:$H$32,7,FALSE)+AP38*8*VLOOKUP(3,'Other Lists'!$B$26:$H$32,7,FALSE)*VLOOKUP(E38,'Other Lists'!$B$36:$E$39,4,FALSE)</f>
        <v>855.3599999999999</v>
      </c>
      <c r="AT38">
        <f t="shared" si="0"/>
        <v>17704.68</v>
      </c>
      <c r="AU38">
        <f t="shared" si="12"/>
        <v>2090.88</v>
      </c>
      <c r="AV38">
        <v>2</v>
      </c>
      <c r="AW38">
        <v>2</v>
      </c>
      <c r="AX38" s="17">
        <f>+(AV38*8*'Other Lists'!$F$31)+((AV38*8*'Other Lists'!$F$31)*(VLOOKUP(E38,'Other Lists'!$B$36:$E$39,4,FALSE)))</f>
        <v>528</v>
      </c>
      <c r="AY38" s="10">
        <f>AW38*8*'Other Lists'!$F$32+((AW38*8*'Other Lists'!$F$32)*VLOOKUP(E38,'Other Lists'!$B$36:$E$39,4,FALSE))</f>
        <v>528</v>
      </c>
      <c r="AZ38" s="18">
        <f t="shared" si="1"/>
        <v>4576.8</v>
      </c>
    </row>
    <row r="39" spans="2:52" x14ac:dyDescent="0.3">
      <c r="B39">
        <v>551</v>
      </c>
      <c r="C39" s="15">
        <v>45295</v>
      </c>
      <c r="D39">
        <f t="shared" si="2"/>
        <v>4</v>
      </c>
      <c r="E39">
        <v>2</v>
      </c>
      <c r="F39">
        <v>119</v>
      </c>
      <c r="G39">
        <v>1023</v>
      </c>
      <c r="H39">
        <v>665</v>
      </c>
      <c r="I39">
        <v>0</v>
      </c>
      <c r="J39">
        <v>874.99999999999989</v>
      </c>
      <c r="K39">
        <v>358</v>
      </c>
      <c r="L39">
        <v>0</v>
      </c>
      <c r="M39">
        <v>631</v>
      </c>
      <c r="N39">
        <f t="shared" si="3"/>
        <v>358</v>
      </c>
      <c r="O39" s="17">
        <f t="shared" si="4"/>
        <v>94.887218045112775</v>
      </c>
      <c r="P39">
        <f>M39*VLOOKUP(F39,'Other Lists'!$B$12:$N$15,7,FALSE)</f>
        <v>20192</v>
      </c>
      <c r="Q39">
        <f>(VLOOKUP(F39,'Other Lists'!$B$12:$N$15,5,FALSE)+VLOOKUP(F39,'Other Lists'!$B$12:$N$15,6,FALSE))*H39</f>
        <v>19152</v>
      </c>
      <c r="R39">
        <f t="shared" si="5"/>
        <v>1040</v>
      </c>
      <c r="S39">
        <f>VLOOKUP(F39,'Other Lists'!$B$12:$N$15,7,FALSE)*(H39-M39)</f>
        <v>1088</v>
      </c>
      <c r="T39">
        <v>4</v>
      </c>
      <c r="U39">
        <v>0</v>
      </c>
      <c r="V39">
        <v>3</v>
      </c>
      <c r="W39">
        <f t="shared" si="6"/>
        <v>1</v>
      </c>
      <c r="X39">
        <f>U39*VLOOKUP(1,'Other Lists'!$B$26:$H$32,7,FALSE)*8</f>
        <v>0</v>
      </c>
      <c r="Y39">
        <f>V39*8*VLOOKUP(4,'Other Lists'!$B$26:$H$32,7,FALSE)+V39*8*VLOOKUP(4,'Other Lists'!$B$26:$H$32,7,FALSE)*VLOOKUP(E39,'Other Lists'!$B$36:$E$39,4,FALSE)</f>
        <v>926.6400000000001</v>
      </c>
      <c r="Z39">
        <f>W39*8*VLOOKUP(3,'Other Lists'!$B$26:$H$32,7,FALSE)</f>
        <v>259.2</v>
      </c>
      <c r="AA39">
        <f t="shared" si="7"/>
        <v>20337.84</v>
      </c>
      <c r="AB39">
        <f t="shared" si="8"/>
        <v>1185.8400000000001</v>
      </c>
      <c r="AC39">
        <v>105</v>
      </c>
      <c r="AD39">
        <v>170</v>
      </c>
      <c r="AE39">
        <v>170</v>
      </c>
      <c r="AF39">
        <v>0</v>
      </c>
      <c r="AG39">
        <v>189</v>
      </c>
      <c r="AH39">
        <v>0</v>
      </c>
      <c r="AI39">
        <v>0</v>
      </c>
      <c r="AJ39">
        <v>166</v>
      </c>
      <c r="AK39">
        <f t="shared" si="9"/>
        <v>0</v>
      </c>
      <c r="AL39" s="17">
        <f t="shared" si="10"/>
        <v>97.64705882352942</v>
      </c>
      <c r="AM39">
        <v>7</v>
      </c>
      <c r="AN39">
        <v>1</v>
      </c>
      <c r="AO39">
        <v>3</v>
      </c>
      <c r="AP39">
        <f t="shared" si="11"/>
        <v>3</v>
      </c>
      <c r="AQ39">
        <f>AN39*VLOOKUP(1,'Other Lists'!$B$26:$H$32,7,FALSE)*8</f>
        <v>194.4</v>
      </c>
      <c r="AR39">
        <f>AO39*8*VLOOKUP(4,'Other Lists'!$B$26:$H$32,7,FALSE)+AO39*8*VLOOKUP(4,'Other Lists'!$B$26:$H$32,7,FALSE)*VLOOKUP(E39,'Other Lists'!$B$36:$E$39,4,FALSE)</f>
        <v>926.6400000000001</v>
      </c>
      <c r="AS39">
        <f>AP39*8*VLOOKUP(3,'Other Lists'!$B$26:$H$32,7,FALSE)+AP39*8*VLOOKUP(3,'Other Lists'!$B$26:$H$32,7,FALSE)*VLOOKUP(E39,'Other Lists'!$B$36:$E$39,4,FALSE)</f>
        <v>855.3599999999999</v>
      </c>
      <c r="AT39">
        <f t="shared" si="0"/>
        <v>21128.400000000001</v>
      </c>
      <c r="AU39">
        <f t="shared" si="12"/>
        <v>1976.4</v>
      </c>
      <c r="AV39">
        <v>2</v>
      </c>
      <c r="AW39">
        <v>2</v>
      </c>
      <c r="AX39" s="17">
        <f>+(AV39*8*'Other Lists'!$F$31)+((AV39*8*'Other Lists'!$F$31)*(VLOOKUP(E39,'Other Lists'!$B$36:$E$39,4,FALSE)))</f>
        <v>528</v>
      </c>
      <c r="AY39" s="10">
        <f>AW39*8*'Other Lists'!$F$32+((AW39*8*'Other Lists'!$F$32)*VLOOKUP(E39,'Other Lists'!$B$36:$E$39,4,FALSE))</f>
        <v>528</v>
      </c>
      <c r="AZ39" s="18">
        <f t="shared" si="1"/>
        <v>4218.24</v>
      </c>
    </row>
    <row r="40" spans="2:52" x14ac:dyDescent="0.3">
      <c r="B40">
        <v>552</v>
      </c>
      <c r="C40" s="15">
        <v>45296</v>
      </c>
      <c r="D40">
        <f t="shared" si="2"/>
        <v>5</v>
      </c>
      <c r="E40">
        <v>2</v>
      </c>
      <c r="F40">
        <v>201</v>
      </c>
      <c r="G40">
        <v>311</v>
      </c>
      <c r="H40">
        <v>311</v>
      </c>
      <c r="I40">
        <v>0</v>
      </c>
      <c r="J40">
        <v>350</v>
      </c>
      <c r="K40">
        <v>0</v>
      </c>
      <c r="L40">
        <v>0</v>
      </c>
      <c r="M40">
        <v>289</v>
      </c>
      <c r="N40">
        <f t="shared" si="3"/>
        <v>0</v>
      </c>
      <c r="O40" s="17">
        <f t="shared" si="4"/>
        <v>92.926045016077168</v>
      </c>
      <c r="P40">
        <f>M40*VLOOKUP(F40,'Other Lists'!$B$12:$N$15,7,FALSE)</f>
        <v>20519</v>
      </c>
      <c r="Q40">
        <f>(VLOOKUP(F40,'Other Lists'!$B$12:$N$15,5,FALSE)+VLOOKUP(F40,'Other Lists'!$B$12:$N$15,6,FALSE))*H40</f>
        <v>15270.1</v>
      </c>
      <c r="R40">
        <f t="shared" si="5"/>
        <v>5248.9</v>
      </c>
      <c r="S40">
        <f>VLOOKUP(F40,'Other Lists'!$B$12:$N$15,7,FALSE)*(H40-M40)</f>
        <v>1562</v>
      </c>
      <c r="T40">
        <v>5</v>
      </c>
      <c r="U40">
        <v>0</v>
      </c>
      <c r="V40">
        <v>4</v>
      </c>
      <c r="W40">
        <f t="shared" si="6"/>
        <v>1</v>
      </c>
      <c r="X40">
        <f>U40*VLOOKUP(1,'Other Lists'!$B$26:$H$32,7,FALSE)*8</f>
        <v>0</v>
      </c>
      <c r="Y40">
        <f>V40*8*VLOOKUP(4,'Other Lists'!$B$26:$H$32,7,FALSE)+V40*8*VLOOKUP(4,'Other Lists'!$B$26:$H$32,7,FALSE)*VLOOKUP(E40,'Other Lists'!$B$36:$E$39,4,FALSE)</f>
        <v>1235.52</v>
      </c>
      <c r="Z40">
        <f>W40*8*VLOOKUP(3,'Other Lists'!$B$26:$H$32,7,FALSE)</f>
        <v>259.2</v>
      </c>
      <c r="AA40">
        <f t="shared" si="7"/>
        <v>16764.82</v>
      </c>
      <c r="AB40">
        <f t="shared" si="8"/>
        <v>1494.72</v>
      </c>
      <c r="AC40">
        <v>105</v>
      </c>
      <c r="AD40">
        <v>181</v>
      </c>
      <c r="AE40">
        <v>181</v>
      </c>
      <c r="AF40">
        <v>0</v>
      </c>
      <c r="AG40">
        <v>189</v>
      </c>
      <c r="AH40">
        <v>0</v>
      </c>
      <c r="AI40">
        <v>0</v>
      </c>
      <c r="AJ40">
        <v>171</v>
      </c>
      <c r="AK40">
        <f t="shared" si="9"/>
        <v>0</v>
      </c>
      <c r="AL40" s="17">
        <f t="shared" si="10"/>
        <v>94.475138121546962</v>
      </c>
      <c r="AM40">
        <v>7</v>
      </c>
      <c r="AN40">
        <v>0</v>
      </c>
      <c r="AO40">
        <v>4</v>
      </c>
      <c r="AP40">
        <f t="shared" si="11"/>
        <v>3</v>
      </c>
      <c r="AQ40">
        <f>AN40*VLOOKUP(1,'Other Lists'!$B$26:$H$32,7,FALSE)*8</f>
        <v>0</v>
      </c>
      <c r="AR40">
        <f>AO40*8*VLOOKUP(4,'Other Lists'!$B$26:$H$32,7,FALSE)+AO40*8*VLOOKUP(4,'Other Lists'!$B$26:$H$32,7,FALSE)*VLOOKUP(E40,'Other Lists'!$B$36:$E$39,4,FALSE)</f>
        <v>1235.52</v>
      </c>
      <c r="AS40">
        <f>AP40*8*VLOOKUP(3,'Other Lists'!$B$26:$H$32,7,FALSE)+AP40*8*VLOOKUP(3,'Other Lists'!$B$26:$H$32,7,FALSE)*VLOOKUP(E40,'Other Lists'!$B$36:$E$39,4,FALSE)</f>
        <v>855.3599999999999</v>
      </c>
      <c r="AT40">
        <f t="shared" ref="AT40:AT71" si="13">AU40+Q40</f>
        <v>17360.98</v>
      </c>
      <c r="AU40">
        <f t="shared" si="12"/>
        <v>2090.88</v>
      </c>
      <c r="AV40">
        <v>2</v>
      </c>
      <c r="AW40">
        <v>2</v>
      </c>
      <c r="AX40" s="17">
        <f>+(AV40*8*'Other Lists'!$F$31)+((AV40*8*'Other Lists'!$F$31)*(VLOOKUP(E40,'Other Lists'!$B$36:$E$39,4,FALSE)))</f>
        <v>528</v>
      </c>
      <c r="AY40" s="10">
        <f>AW40*8*'Other Lists'!$F$32+((AW40*8*'Other Lists'!$F$32)*VLOOKUP(E40,'Other Lists'!$B$36:$E$39,4,FALSE))</f>
        <v>528</v>
      </c>
      <c r="AZ40" s="18">
        <f t="shared" ref="AZ40:AZ71" si="14">+AY40+AX40+AU40+AB40</f>
        <v>4641.6000000000004</v>
      </c>
    </row>
    <row r="41" spans="2:52" x14ac:dyDescent="0.3">
      <c r="B41">
        <v>553</v>
      </c>
      <c r="C41" s="15">
        <v>45297</v>
      </c>
      <c r="D41">
        <f t="shared" si="2"/>
        <v>6</v>
      </c>
      <c r="E41">
        <v>2</v>
      </c>
      <c r="F41">
        <v>201</v>
      </c>
      <c r="G41">
        <v>374</v>
      </c>
      <c r="H41">
        <v>350</v>
      </c>
      <c r="I41">
        <v>0</v>
      </c>
      <c r="J41">
        <v>350</v>
      </c>
      <c r="K41">
        <v>24</v>
      </c>
      <c r="L41">
        <v>0</v>
      </c>
      <c r="M41">
        <v>343</v>
      </c>
      <c r="N41">
        <f t="shared" si="3"/>
        <v>24</v>
      </c>
      <c r="O41" s="17">
        <f t="shared" si="4"/>
        <v>98</v>
      </c>
      <c r="P41">
        <f>M41*VLOOKUP(F41,'Other Lists'!$B$12:$N$15,7,FALSE)</f>
        <v>24353</v>
      </c>
      <c r="Q41">
        <f>(VLOOKUP(F41,'Other Lists'!$B$12:$N$15,5,FALSE)+VLOOKUP(F41,'Other Lists'!$B$12:$N$15,6,FALSE))*H41</f>
        <v>17185</v>
      </c>
      <c r="R41">
        <f t="shared" si="5"/>
        <v>7168</v>
      </c>
      <c r="S41">
        <f>VLOOKUP(F41,'Other Lists'!$B$12:$N$15,7,FALSE)*(H41-M41)</f>
        <v>497</v>
      </c>
      <c r="T41">
        <v>5</v>
      </c>
      <c r="U41">
        <v>0</v>
      </c>
      <c r="V41">
        <v>3</v>
      </c>
      <c r="W41">
        <f t="shared" si="6"/>
        <v>2</v>
      </c>
      <c r="X41">
        <f>U41*VLOOKUP(1,'Other Lists'!$B$26:$H$32,7,FALSE)*8</f>
        <v>0</v>
      </c>
      <c r="Y41">
        <f>V41*8*VLOOKUP(4,'Other Lists'!$B$26:$H$32,7,FALSE)+V41*8*VLOOKUP(4,'Other Lists'!$B$26:$H$32,7,FALSE)*VLOOKUP(E41,'Other Lists'!$B$36:$E$39,4,FALSE)</f>
        <v>926.6400000000001</v>
      </c>
      <c r="Z41">
        <f>W41*8*VLOOKUP(3,'Other Lists'!$B$26:$H$32,7,FALSE)</f>
        <v>518.4</v>
      </c>
      <c r="AA41">
        <f t="shared" si="7"/>
        <v>18630.04</v>
      </c>
      <c r="AB41">
        <f t="shared" si="8"/>
        <v>1445.04</v>
      </c>
      <c r="AC41">
        <v>105</v>
      </c>
      <c r="AD41">
        <v>206</v>
      </c>
      <c r="AE41">
        <v>198</v>
      </c>
      <c r="AF41">
        <v>0</v>
      </c>
      <c r="AG41">
        <v>189</v>
      </c>
      <c r="AH41">
        <v>8</v>
      </c>
      <c r="AI41">
        <v>0</v>
      </c>
      <c r="AJ41">
        <v>188</v>
      </c>
      <c r="AK41">
        <f t="shared" si="9"/>
        <v>8</v>
      </c>
      <c r="AL41" s="17">
        <f t="shared" si="10"/>
        <v>94.949494949494962</v>
      </c>
      <c r="AM41">
        <v>7</v>
      </c>
      <c r="AN41">
        <v>0</v>
      </c>
      <c r="AO41">
        <v>3</v>
      </c>
      <c r="AP41">
        <f t="shared" si="11"/>
        <v>4</v>
      </c>
      <c r="AQ41">
        <f>AN41*VLOOKUP(1,'Other Lists'!$B$26:$H$32,7,FALSE)*8</f>
        <v>0</v>
      </c>
      <c r="AR41">
        <f>AO41*8*VLOOKUP(4,'Other Lists'!$B$26:$H$32,7,FALSE)+AO41*8*VLOOKUP(4,'Other Lists'!$B$26:$H$32,7,FALSE)*VLOOKUP(E41,'Other Lists'!$B$36:$E$39,4,FALSE)</f>
        <v>926.6400000000001</v>
      </c>
      <c r="AS41">
        <f>AP41*8*VLOOKUP(3,'Other Lists'!$B$26:$H$32,7,FALSE)+AP41*8*VLOOKUP(3,'Other Lists'!$B$26:$H$32,7,FALSE)*VLOOKUP(E41,'Other Lists'!$B$36:$E$39,4,FALSE)</f>
        <v>1140.48</v>
      </c>
      <c r="AT41">
        <f t="shared" si="13"/>
        <v>19252.12</v>
      </c>
      <c r="AU41">
        <f t="shared" si="12"/>
        <v>2067.12</v>
      </c>
      <c r="AV41">
        <v>2</v>
      </c>
      <c r="AW41">
        <v>2</v>
      </c>
      <c r="AX41" s="17">
        <f>+(AV41*8*'Other Lists'!$F$31)+((AV41*8*'Other Lists'!$F$31)*(VLOOKUP(E41,'Other Lists'!$B$36:$E$39,4,FALSE)))</f>
        <v>528</v>
      </c>
      <c r="AY41" s="10">
        <f>AW41*8*'Other Lists'!$F$32+((AW41*8*'Other Lists'!$F$32)*VLOOKUP(E41,'Other Lists'!$B$36:$E$39,4,FALSE))</f>
        <v>528</v>
      </c>
      <c r="AZ41" s="18">
        <f t="shared" si="14"/>
        <v>4568.16</v>
      </c>
    </row>
    <row r="42" spans="2:52" x14ac:dyDescent="0.3">
      <c r="B42">
        <v>554</v>
      </c>
      <c r="C42" s="15">
        <v>45298</v>
      </c>
      <c r="D42">
        <f t="shared" si="2"/>
        <v>7</v>
      </c>
      <c r="E42">
        <v>2</v>
      </c>
      <c r="F42">
        <v>119</v>
      </c>
      <c r="G42">
        <v>392</v>
      </c>
      <c r="H42">
        <v>332</v>
      </c>
      <c r="I42">
        <v>0</v>
      </c>
      <c r="J42">
        <v>349.99999999999994</v>
      </c>
      <c r="K42">
        <v>60</v>
      </c>
      <c r="L42">
        <v>0</v>
      </c>
      <c r="M42">
        <v>318</v>
      </c>
      <c r="N42">
        <f t="shared" si="3"/>
        <v>60</v>
      </c>
      <c r="O42" s="17">
        <f t="shared" si="4"/>
        <v>95.783132530120497</v>
      </c>
      <c r="P42">
        <f>M42*VLOOKUP(F42,'Other Lists'!$B$12:$N$15,7,FALSE)</f>
        <v>10176</v>
      </c>
      <c r="Q42">
        <f>(VLOOKUP(F42,'Other Lists'!$B$12:$N$15,5,FALSE)+VLOOKUP(F42,'Other Lists'!$B$12:$N$15,6,FALSE))*H42</f>
        <v>9561.6</v>
      </c>
      <c r="R42">
        <f t="shared" si="5"/>
        <v>614.39999999999964</v>
      </c>
      <c r="S42">
        <f>VLOOKUP(F42,'Other Lists'!$B$12:$N$15,7,FALSE)*(H42-M42)</f>
        <v>448</v>
      </c>
      <c r="T42">
        <v>2</v>
      </c>
      <c r="U42">
        <v>0</v>
      </c>
      <c r="V42">
        <v>1</v>
      </c>
      <c r="W42">
        <f t="shared" si="6"/>
        <v>1</v>
      </c>
      <c r="X42">
        <f>U42*VLOOKUP(1,'Other Lists'!$B$26:$H$32,7,FALSE)*8</f>
        <v>0</v>
      </c>
      <c r="Y42">
        <f>V42*8*VLOOKUP(4,'Other Lists'!$B$26:$H$32,7,FALSE)+V42*8*VLOOKUP(4,'Other Lists'!$B$26:$H$32,7,FALSE)*VLOOKUP(E42,'Other Lists'!$B$36:$E$39,4,FALSE)</f>
        <v>308.88</v>
      </c>
      <c r="Z42">
        <f>W42*8*VLOOKUP(3,'Other Lists'!$B$26:$H$32,7,FALSE)</f>
        <v>259.2</v>
      </c>
      <c r="AA42">
        <f t="shared" si="7"/>
        <v>10129.68</v>
      </c>
      <c r="AB42">
        <f t="shared" si="8"/>
        <v>568.07999999999993</v>
      </c>
      <c r="AC42">
        <v>105</v>
      </c>
      <c r="AD42">
        <v>76</v>
      </c>
      <c r="AE42">
        <v>76</v>
      </c>
      <c r="AF42">
        <v>0</v>
      </c>
      <c r="AG42">
        <v>81</v>
      </c>
      <c r="AH42">
        <v>0</v>
      </c>
      <c r="AI42">
        <v>0</v>
      </c>
      <c r="AJ42">
        <v>72</v>
      </c>
      <c r="AK42">
        <f t="shared" si="9"/>
        <v>0</v>
      </c>
      <c r="AL42" s="17">
        <f t="shared" si="10"/>
        <v>94.736842105263165</v>
      </c>
      <c r="AM42">
        <v>3</v>
      </c>
      <c r="AN42">
        <v>0</v>
      </c>
      <c r="AO42">
        <v>1</v>
      </c>
      <c r="AP42">
        <f t="shared" si="11"/>
        <v>2</v>
      </c>
      <c r="AQ42">
        <f>AN42*VLOOKUP(1,'Other Lists'!$B$26:$H$32,7,FALSE)*8</f>
        <v>0</v>
      </c>
      <c r="AR42">
        <f>AO42*8*VLOOKUP(4,'Other Lists'!$B$26:$H$32,7,FALSE)+AO42*8*VLOOKUP(4,'Other Lists'!$B$26:$H$32,7,FALSE)*VLOOKUP(E42,'Other Lists'!$B$36:$E$39,4,FALSE)</f>
        <v>308.88</v>
      </c>
      <c r="AS42">
        <f>AP42*8*VLOOKUP(3,'Other Lists'!$B$26:$H$32,7,FALSE)+AP42*8*VLOOKUP(3,'Other Lists'!$B$26:$H$32,7,FALSE)*VLOOKUP(E42,'Other Lists'!$B$36:$E$39,4,FALSE)</f>
        <v>570.24</v>
      </c>
      <c r="AT42">
        <f t="shared" si="13"/>
        <v>10440.720000000001</v>
      </c>
      <c r="AU42">
        <f t="shared" si="12"/>
        <v>879.12</v>
      </c>
      <c r="AV42">
        <v>1</v>
      </c>
      <c r="AW42">
        <v>1</v>
      </c>
      <c r="AX42" s="17">
        <f>+(AV42*8*'Other Lists'!$F$31)+((AV42*8*'Other Lists'!$F$31)*(VLOOKUP(E42,'Other Lists'!$B$36:$E$39,4,FALSE)))</f>
        <v>264</v>
      </c>
      <c r="AY42" s="10">
        <f>AW42*8*'Other Lists'!$F$32+((AW42*8*'Other Lists'!$F$32)*VLOOKUP(E42,'Other Lists'!$B$36:$E$39,4,FALSE))</f>
        <v>264</v>
      </c>
      <c r="AZ42" s="18">
        <f t="shared" si="14"/>
        <v>1975.1999999999998</v>
      </c>
    </row>
    <row r="43" spans="2:52" x14ac:dyDescent="0.3">
      <c r="B43">
        <v>555</v>
      </c>
      <c r="C43" s="15">
        <v>45299</v>
      </c>
      <c r="D43">
        <f t="shared" si="2"/>
        <v>8</v>
      </c>
      <c r="E43">
        <v>2</v>
      </c>
      <c r="F43">
        <v>119</v>
      </c>
      <c r="G43">
        <v>311</v>
      </c>
      <c r="H43">
        <v>311</v>
      </c>
      <c r="I43">
        <v>0</v>
      </c>
      <c r="J43">
        <v>349.99999999999994</v>
      </c>
      <c r="K43">
        <v>0</v>
      </c>
      <c r="L43">
        <v>0</v>
      </c>
      <c r="M43">
        <v>292</v>
      </c>
      <c r="N43">
        <f t="shared" si="3"/>
        <v>0</v>
      </c>
      <c r="O43" s="17">
        <f t="shared" si="4"/>
        <v>93.890675241157552</v>
      </c>
      <c r="P43">
        <f>M43*VLOOKUP(F43,'Other Lists'!$B$12:$N$15,7,FALSE)</f>
        <v>9344</v>
      </c>
      <c r="Q43">
        <f>(VLOOKUP(F43,'Other Lists'!$B$12:$N$15,5,FALSE)+VLOOKUP(F43,'Other Lists'!$B$12:$N$15,6,FALSE))*H43</f>
        <v>8956.8000000000011</v>
      </c>
      <c r="R43">
        <f t="shared" si="5"/>
        <v>387.19999999999891</v>
      </c>
      <c r="S43">
        <f>VLOOKUP(F43,'Other Lists'!$B$12:$N$15,7,FALSE)*(H43-M43)</f>
        <v>608</v>
      </c>
      <c r="T43">
        <v>2</v>
      </c>
      <c r="U43">
        <v>0</v>
      </c>
      <c r="V43">
        <v>1</v>
      </c>
      <c r="W43">
        <f t="shared" si="6"/>
        <v>1</v>
      </c>
      <c r="X43">
        <f>U43*VLOOKUP(1,'Other Lists'!$B$26:$H$32,7,FALSE)*8</f>
        <v>0</v>
      </c>
      <c r="Y43">
        <f>V43*8*VLOOKUP(4,'Other Lists'!$B$26:$H$32,7,FALSE)+V43*8*VLOOKUP(4,'Other Lists'!$B$26:$H$32,7,FALSE)*VLOOKUP(E43,'Other Lists'!$B$36:$E$39,4,FALSE)</f>
        <v>308.88</v>
      </c>
      <c r="Z43">
        <f>W43*8*VLOOKUP(3,'Other Lists'!$B$26:$H$32,7,FALSE)</f>
        <v>259.2</v>
      </c>
      <c r="AA43">
        <f t="shared" si="7"/>
        <v>9524.880000000001</v>
      </c>
      <c r="AB43">
        <f t="shared" si="8"/>
        <v>568.07999999999993</v>
      </c>
      <c r="AC43">
        <v>105</v>
      </c>
      <c r="AD43">
        <v>93</v>
      </c>
      <c r="AE43">
        <v>79</v>
      </c>
      <c r="AF43">
        <v>0</v>
      </c>
      <c r="AG43">
        <v>81</v>
      </c>
      <c r="AH43">
        <v>14</v>
      </c>
      <c r="AI43">
        <v>0</v>
      </c>
      <c r="AJ43">
        <v>75</v>
      </c>
      <c r="AK43">
        <f t="shared" si="9"/>
        <v>14</v>
      </c>
      <c r="AL43" s="17">
        <f t="shared" si="10"/>
        <v>94.936708860759495</v>
      </c>
      <c r="AM43">
        <v>3</v>
      </c>
      <c r="AN43">
        <v>0</v>
      </c>
      <c r="AO43">
        <v>1</v>
      </c>
      <c r="AP43">
        <f t="shared" si="11"/>
        <v>2</v>
      </c>
      <c r="AQ43">
        <f>AN43*VLOOKUP(1,'Other Lists'!$B$26:$H$32,7,FALSE)*8</f>
        <v>0</v>
      </c>
      <c r="AR43">
        <f>AO43*8*VLOOKUP(4,'Other Lists'!$B$26:$H$32,7,FALSE)+AO43*8*VLOOKUP(4,'Other Lists'!$B$26:$H$32,7,FALSE)*VLOOKUP(E43,'Other Lists'!$B$36:$E$39,4,FALSE)</f>
        <v>308.88</v>
      </c>
      <c r="AS43">
        <f>AP43*8*VLOOKUP(3,'Other Lists'!$B$26:$H$32,7,FALSE)+AP43*8*VLOOKUP(3,'Other Lists'!$B$26:$H$32,7,FALSE)*VLOOKUP(E43,'Other Lists'!$B$36:$E$39,4,FALSE)</f>
        <v>570.24</v>
      </c>
      <c r="AT43">
        <f t="shared" si="13"/>
        <v>9835.9200000000019</v>
      </c>
      <c r="AU43">
        <f t="shared" si="12"/>
        <v>879.12</v>
      </c>
      <c r="AV43">
        <v>1</v>
      </c>
      <c r="AW43">
        <v>1</v>
      </c>
      <c r="AX43" s="17">
        <f>+(AV43*8*'Other Lists'!$F$31)+((AV43*8*'Other Lists'!$F$31)*(VLOOKUP(E43,'Other Lists'!$B$36:$E$39,4,FALSE)))</f>
        <v>264</v>
      </c>
      <c r="AY43" s="10">
        <f>AW43*8*'Other Lists'!$F$32+((AW43*8*'Other Lists'!$F$32)*VLOOKUP(E43,'Other Lists'!$B$36:$E$39,4,FALSE))</f>
        <v>264</v>
      </c>
      <c r="AZ43" s="18">
        <f t="shared" si="14"/>
        <v>1975.1999999999998</v>
      </c>
    </row>
    <row r="44" spans="2:52" x14ac:dyDescent="0.3">
      <c r="B44">
        <v>556</v>
      </c>
      <c r="C44" s="15">
        <v>45300</v>
      </c>
      <c r="D44">
        <f t="shared" si="2"/>
        <v>9</v>
      </c>
      <c r="E44">
        <v>2</v>
      </c>
      <c r="F44">
        <v>119</v>
      </c>
      <c r="G44">
        <v>752</v>
      </c>
      <c r="H44">
        <v>752</v>
      </c>
      <c r="I44">
        <v>0</v>
      </c>
      <c r="J44">
        <v>874.99999999999989</v>
      </c>
      <c r="K44">
        <v>0</v>
      </c>
      <c r="L44">
        <v>0</v>
      </c>
      <c r="M44">
        <v>736</v>
      </c>
      <c r="N44">
        <f t="shared" si="3"/>
        <v>0</v>
      </c>
      <c r="O44" s="17">
        <f t="shared" si="4"/>
        <v>97.872340425531917</v>
      </c>
      <c r="P44">
        <f>M44*VLOOKUP(F44,'Other Lists'!$B$12:$N$15,7,FALSE)</f>
        <v>23552</v>
      </c>
      <c r="Q44">
        <f>(VLOOKUP(F44,'Other Lists'!$B$12:$N$15,5,FALSE)+VLOOKUP(F44,'Other Lists'!$B$12:$N$15,6,FALSE))*H44</f>
        <v>21657.600000000002</v>
      </c>
      <c r="R44">
        <f t="shared" si="5"/>
        <v>1894.3999999999978</v>
      </c>
      <c r="S44">
        <f>VLOOKUP(F44,'Other Lists'!$B$12:$N$15,7,FALSE)*(H44-M44)</f>
        <v>512</v>
      </c>
      <c r="T44">
        <v>5</v>
      </c>
      <c r="U44">
        <v>0</v>
      </c>
      <c r="V44">
        <v>3</v>
      </c>
      <c r="W44">
        <f t="shared" si="6"/>
        <v>2</v>
      </c>
      <c r="X44">
        <f>U44*VLOOKUP(1,'Other Lists'!$B$26:$H$32,7,FALSE)*8</f>
        <v>0</v>
      </c>
      <c r="Y44">
        <f>V44*8*VLOOKUP(4,'Other Lists'!$B$26:$H$32,7,FALSE)+V44*8*VLOOKUP(4,'Other Lists'!$B$26:$H$32,7,FALSE)*VLOOKUP(E44,'Other Lists'!$B$36:$E$39,4,FALSE)</f>
        <v>926.6400000000001</v>
      </c>
      <c r="Z44">
        <f>W44*8*VLOOKUP(3,'Other Lists'!$B$26:$H$32,7,FALSE)</f>
        <v>518.4</v>
      </c>
      <c r="AA44">
        <f t="shared" si="7"/>
        <v>23102.640000000003</v>
      </c>
      <c r="AB44">
        <f t="shared" si="8"/>
        <v>1445.04</v>
      </c>
      <c r="AC44">
        <v>105</v>
      </c>
      <c r="AD44">
        <v>190</v>
      </c>
      <c r="AE44">
        <v>190</v>
      </c>
      <c r="AF44">
        <v>0</v>
      </c>
      <c r="AG44">
        <v>189</v>
      </c>
      <c r="AH44">
        <v>0</v>
      </c>
      <c r="AI44">
        <v>0</v>
      </c>
      <c r="AJ44">
        <v>182</v>
      </c>
      <c r="AK44">
        <f t="shared" si="9"/>
        <v>0</v>
      </c>
      <c r="AL44" s="17">
        <f t="shared" si="10"/>
        <v>95.78947368421052</v>
      </c>
      <c r="AM44">
        <v>7</v>
      </c>
      <c r="AN44">
        <v>0</v>
      </c>
      <c r="AO44">
        <v>3</v>
      </c>
      <c r="AP44">
        <f t="shared" si="11"/>
        <v>4</v>
      </c>
      <c r="AQ44">
        <f>AN44*VLOOKUP(1,'Other Lists'!$B$26:$H$32,7,FALSE)*8</f>
        <v>0</v>
      </c>
      <c r="AR44">
        <f>AO44*8*VLOOKUP(4,'Other Lists'!$B$26:$H$32,7,FALSE)+AO44*8*VLOOKUP(4,'Other Lists'!$B$26:$H$32,7,FALSE)*VLOOKUP(E44,'Other Lists'!$B$36:$E$39,4,FALSE)</f>
        <v>926.6400000000001</v>
      </c>
      <c r="AS44">
        <f>AP44*8*VLOOKUP(3,'Other Lists'!$B$26:$H$32,7,FALSE)+AP44*8*VLOOKUP(3,'Other Lists'!$B$26:$H$32,7,FALSE)*VLOOKUP(E44,'Other Lists'!$B$36:$E$39,4,FALSE)</f>
        <v>1140.48</v>
      </c>
      <c r="AT44">
        <f t="shared" si="13"/>
        <v>23724.720000000001</v>
      </c>
      <c r="AU44">
        <f t="shared" si="12"/>
        <v>2067.12</v>
      </c>
      <c r="AV44">
        <v>2</v>
      </c>
      <c r="AW44">
        <v>2</v>
      </c>
      <c r="AX44" s="17">
        <f>+(AV44*8*'Other Lists'!$F$31)+((AV44*8*'Other Lists'!$F$31)*(VLOOKUP(E44,'Other Lists'!$B$36:$E$39,4,FALSE)))</f>
        <v>528</v>
      </c>
      <c r="AY44" s="10">
        <f>AW44*8*'Other Lists'!$F$32+((AW44*8*'Other Lists'!$F$32)*VLOOKUP(E44,'Other Lists'!$B$36:$E$39,4,FALSE))</f>
        <v>528</v>
      </c>
      <c r="AZ44" s="18">
        <f t="shared" si="14"/>
        <v>4568.16</v>
      </c>
    </row>
    <row r="45" spans="2:52" x14ac:dyDescent="0.3">
      <c r="B45">
        <v>557</v>
      </c>
      <c r="C45" s="15">
        <v>45301</v>
      </c>
      <c r="D45">
        <f t="shared" si="2"/>
        <v>10</v>
      </c>
      <c r="E45">
        <v>2</v>
      </c>
      <c r="F45">
        <v>119</v>
      </c>
      <c r="G45">
        <v>805</v>
      </c>
      <c r="H45">
        <v>679</v>
      </c>
      <c r="I45">
        <v>0</v>
      </c>
      <c r="J45">
        <v>874.99999999999989</v>
      </c>
      <c r="K45">
        <v>126</v>
      </c>
      <c r="L45">
        <v>0</v>
      </c>
      <c r="M45">
        <v>638</v>
      </c>
      <c r="N45">
        <f t="shared" si="3"/>
        <v>126</v>
      </c>
      <c r="O45" s="17">
        <f t="shared" si="4"/>
        <v>93.961708394698093</v>
      </c>
      <c r="P45">
        <f>M45*VLOOKUP(F45,'Other Lists'!$B$12:$N$15,7,FALSE)</f>
        <v>20416</v>
      </c>
      <c r="Q45">
        <f>(VLOOKUP(F45,'Other Lists'!$B$12:$N$15,5,FALSE)+VLOOKUP(F45,'Other Lists'!$B$12:$N$15,6,FALSE))*H45</f>
        <v>19555.2</v>
      </c>
      <c r="R45">
        <f t="shared" si="5"/>
        <v>860.79999999999927</v>
      </c>
      <c r="S45">
        <f>VLOOKUP(F45,'Other Lists'!$B$12:$N$15,7,FALSE)*(H45-M45)</f>
        <v>1312</v>
      </c>
      <c r="T45">
        <v>4</v>
      </c>
      <c r="U45">
        <v>0</v>
      </c>
      <c r="V45">
        <v>3</v>
      </c>
      <c r="W45">
        <f t="shared" si="6"/>
        <v>1</v>
      </c>
      <c r="X45">
        <f>U45*VLOOKUP(1,'Other Lists'!$B$26:$H$32,7,FALSE)*8</f>
        <v>0</v>
      </c>
      <c r="Y45">
        <f>V45*8*VLOOKUP(4,'Other Lists'!$B$26:$H$32,7,FALSE)+V45*8*VLOOKUP(4,'Other Lists'!$B$26:$H$32,7,FALSE)*VLOOKUP(E45,'Other Lists'!$B$36:$E$39,4,FALSE)</f>
        <v>926.6400000000001</v>
      </c>
      <c r="Z45">
        <f>W45*8*VLOOKUP(3,'Other Lists'!$B$26:$H$32,7,FALSE)</f>
        <v>259.2</v>
      </c>
      <c r="AA45">
        <f t="shared" si="7"/>
        <v>20741.04</v>
      </c>
      <c r="AB45">
        <f t="shared" si="8"/>
        <v>1185.8400000000001</v>
      </c>
      <c r="AC45">
        <v>105</v>
      </c>
      <c r="AD45">
        <v>168</v>
      </c>
      <c r="AE45">
        <v>168</v>
      </c>
      <c r="AF45">
        <v>0</v>
      </c>
      <c r="AG45">
        <v>189</v>
      </c>
      <c r="AH45">
        <v>0</v>
      </c>
      <c r="AI45">
        <v>0</v>
      </c>
      <c r="AJ45">
        <v>162</v>
      </c>
      <c r="AK45">
        <f t="shared" si="9"/>
        <v>0</v>
      </c>
      <c r="AL45" s="17">
        <f t="shared" si="10"/>
        <v>96.428571428571431</v>
      </c>
      <c r="AM45">
        <v>7</v>
      </c>
      <c r="AN45">
        <v>0</v>
      </c>
      <c r="AO45">
        <v>3</v>
      </c>
      <c r="AP45">
        <f t="shared" si="11"/>
        <v>4</v>
      </c>
      <c r="AQ45">
        <f>AN45*VLOOKUP(1,'Other Lists'!$B$26:$H$32,7,FALSE)*8</f>
        <v>0</v>
      </c>
      <c r="AR45">
        <f>AO45*8*VLOOKUP(4,'Other Lists'!$B$26:$H$32,7,FALSE)+AO45*8*VLOOKUP(4,'Other Lists'!$B$26:$H$32,7,FALSE)*VLOOKUP(E45,'Other Lists'!$B$36:$E$39,4,FALSE)</f>
        <v>926.6400000000001</v>
      </c>
      <c r="AS45">
        <f>AP45*8*VLOOKUP(3,'Other Lists'!$B$26:$H$32,7,FALSE)+AP45*8*VLOOKUP(3,'Other Lists'!$B$26:$H$32,7,FALSE)*VLOOKUP(E45,'Other Lists'!$B$36:$E$39,4,FALSE)</f>
        <v>1140.48</v>
      </c>
      <c r="AT45">
        <f t="shared" si="13"/>
        <v>21622.32</v>
      </c>
      <c r="AU45">
        <f t="shared" si="12"/>
        <v>2067.12</v>
      </c>
      <c r="AV45">
        <v>2</v>
      </c>
      <c r="AW45">
        <v>2</v>
      </c>
      <c r="AX45" s="17">
        <f>+(AV45*8*'Other Lists'!$F$31)+((AV45*8*'Other Lists'!$F$31)*(VLOOKUP(E45,'Other Lists'!$B$36:$E$39,4,FALSE)))</f>
        <v>528</v>
      </c>
      <c r="AY45" s="10">
        <f>AW45*8*'Other Lists'!$F$32+((AW45*8*'Other Lists'!$F$32)*VLOOKUP(E45,'Other Lists'!$B$36:$E$39,4,FALSE))</f>
        <v>528</v>
      </c>
      <c r="AZ45" s="18">
        <f t="shared" si="14"/>
        <v>4308.96</v>
      </c>
    </row>
    <row r="46" spans="2:52" x14ac:dyDescent="0.3">
      <c r="B46">
        <v>558</v>
      </c>
      <c r="C46" s="15">
        <v>45302</v>
      </c>
      <c r="D46">
        <f t="shared" si="2"/>
        <v>11</v>
      </c>
      <c r="E46">
        <v>2</v>
      </c>
      <c r="F46">
        <v>119</v>
      </c>
      <c r="G46">
        <v>1015</v>
      </c>
      <c r="H46">
        <v>901</v>
      </c>
      <c r="I46">
        <v>0</v>
      </c>
      <c r="J46">
        <v>874.99999999999989</v>
      </c>
      <c r="K46">
        <v>114</v>
      </c>
      <c r="L46">
        <v>0</v>
      </c>
      <c r="M46">
        <v>837</v>
      </c>
      <c r="N46">
        <f t="shared" si="3"/>
        <v>114</v>
      </c>
      <c r="O46" s="17">
        <f t="shared" si="4"/>
        <v>92.896781354051058</v>
      </c>
      <c r="P46">
        <f>M46*VLOOKUP(F46,'Other Lists'!$B$12:$N$15,7,FALSE)</f>
        <v>26784</v>
      </c>
      <c r="Q46">
        <f>(VLOOKUP(F46,'Other Lists'!$B$12:$N$15,5,FALSE)+VLOOKUP(F46,'Other Lists'!$B$12:$N$15,6,FALSE))*H46</f>
        <v>25948.799999999999</v>
      </c>
      <c r="R46">
        <f t="shared" si="5"/>
        <v>835.20000000000073</v>
      </c>
      <c r="S46">
        <f>VLOOKUP(F46,'Other Lists'!$B$12:$N$15,7,FALSE)*(H46-M46)</f>
        <v>2048</v>
      </c>
      <c r="T46">
        <v>5</v>
      </c>
      <c r="U46">
        <v>0</v>
      </c>
      <c r="V46">
        <v>4</v>
      </c>
      <c r="W46">
        <f t="shared" si="6"/>
        <v>1</v>
      </c>
      <c r="X46">
        <f>U46*VLOOKUP(1,'Other Lists'!$B$26:$H$32,7,FALSE)*8</f>
        <v>0</v>
      </c>
      <c r="Y46">
        <f>V46*8*VLOOKUP(4,'Other Lists'!$B$26:$H$32,7,FALSE)+V46*8*VLOOKUP(4,'Other Lists'!$B$26:$H$32,7,FALSE)*VLOOKUP(E46,'Other Lists'!$B$36:$E$39,4,FALSE)</f>
        <v>1235.52</v>
      </c>
      <c r="Z46">
        <f>W46*8*VLOOKUP(3,'Other Lists'!$B$26:$H$32,7,FALSE)</f>
        <v>259.2</v>
      </c>
      <c r="AA46">
        <f t="shared" si="7"/>
        <v>27443.52</v>
      </c>
      <c r="AB46">
        <f t="shared" si="8"/>
        <v>1494.72</v>
      </c>
      <c r="AC46">
        <v>105</v>
      </c>
      <c r="AD46">
        <v>187</v>
      </c>
      <c r="AE46">
        <v>187</v>
      </c>
      <c r="AF46">
        <v>0</v>
      </c>
      <c r="AG46">
        <v>189</v>
      </c>
      <c r="AH46">
        <v>0</v>
      </c>
      <c r="AI46">
        <v>0</v>
      </c>
      <c r="AJ46">
        <v>173</v>
      </c>
      <c r="AK46">
        <f t="shared" si="9"/>
        <v>0</v>
      </c>
      <c r="AL46" s="17">
        <f t="shared" si="10"/>
        <v>92.513368983957221</v>
      </c>
      <c r="AM46">
        <v>7</v>
      </c>
      <c r="AN46">
        <v>0</v>
      </c>
      <c r="AO46">
        <v>3</v>
      </c>
      <c r="AP46">
        <f t="shared" si="11"/>
        <v>4</v>
      </c>
      <c r="AQ46">
        <f>AN46*VLOOKUP(1,'Other Lists'!$B$26:$H$32,7,FALSE)*8</f>
        <v>0</v>
      </c>
      <c r="AR46">
        <f>AO46*8*VLOOKUP(4,'Other Lists'!$B$26:$H$32,7,FALSE)+AO46*8*VLOOKUP(4,'Other Lists'!$B$26:$H$32,7,FALSE)*VLOOKUP(E46,'Other Lists'!$B$36:$E$39,4,FALSE)</f>
        <v>926.6400000000001</v>
      </c>
      <c r="AS46">
        <f>AP46*8*VLOOKUP(3,'Other Lists'!$B$26:$H$32,7,FALSE)+AP46*8*VLOOKUP(3,'Other Lists'!$B$26:$H$32,7,FALSE)*VLOOKUP(E46,'Other Lists'!$B$36:$E$39,4,FALSE)</f>
        <v>1140.48</v>
      </c>
      <c r="AT46">
        <f t="shared" si="13"/>
        <v>28015.919999999998</v>
      </c>
      <c r="AU46">
        <f t="shared" si="12"/>
        <v>2067.12</v>
      </c>
      <c r="AV46">
        <v>2</v>
      </c>
      <c r="AW46">
        <v>2</v>
      </c>
      <c r="AX46" s="17">
        <f>+(AV46*8*'Other Lists'!$F$31)+((AV46*8*'Other Lists'!$F$31)*(VLOOKUP(E46,'Other Lists'!$B$36:$E$39,4,FALSE)))</f>
        <v>528</v>
      </c>
      <c r="AY46" s="10">
        <f>AW46*8*'Other Lists'!$F$32+((AW46*8*'Other Lists'!$F$32)*VLOOKUP(E46,'Other Lists'!$B$36:$E$39,4,FALSE))</f>
        <v>528</v>
      </c>
      <c r="AZ46" s="18">
        <f t="shared" si="14"/>
        <v>4617.84</v>
      </c>
    </row>
    <row r="47" spans="2:52" x14ac:dyDescent="0.3">
      <c r="B47">
        <v>559</v>
      </c>
      <c r="C47" s="15">
        <v>45303</v>
      </c>
      <c r="D47">
        <f t="shared" si="2"/>
        <v>12</v>
      </c>
      <c r="E47">
        <v>2</v>
      </c>
      <c r="F47">
        <v>201</v>
      </c>
      <c r="G47">
        <v>332</v>
      </c>
      <c r="H47">
        <v>332</v>
      </c>
      <c r="I47">
        <v>0</v>
      </c>
      <c r="J47">
        <v>350</v>
      </c>
      <c r="K47">
        <v>0</v>
      </c>
      <c r="L47">
        <v>0</v>
      </c>
      <c r="M47">
        <v>322</v>
      </c>
      <c r="N47">
        <f t="shared" si="3"/>
        <v>0</v>
      </c>
      <c r="O47" s="17">
        <f t="shared" si="4"/>
        <v>96.987951807228924</v>
      </c>
      <c r="P47">
        <f>M47*VLOOKUP(F47,'Other Lists'!$B$12:$N$15,7,FALSE)</f>
        <v>22862</v>
      </c>
      <c r="Q47">
        <f>(VLOOKUP(F47,'Other Lists'!$B$12:$N$15,5,FALSE)+VLOOKUP(F47,'Other Lists'!$B$12:$N$15,6,FALSE))*H47</f>
        <v>16301.2</v>
      </c>
      <c r="R47">
        <f t="shared" si="5"/>
        <v>6560.7999999999993</v>
      </c>
      <c r="S47">
        <f>VLOOKUP(F47,'Other Lists'!$B$12:$N$15,7,FALSE)*(H47-M47)</f>
        <v>710</v>
      </c>
      <c r="T47">
        <v>5</v>
      </c>
      <c r="U47">
        <v>0</v>
      </c>
      <c r="V47">
        <v>3</v>
      </c>
      <c r="W47">
        <f t="shared" si="6"/>
        <v>2</v>
      </c>
      <c r="X47">
        <f>U47*VLOOKUP(1,'Other Lists'!$B$26:$H$32,7,FALSE)*8</f>
        <v>0</v>
      </c>
      <c r="Y47">
        <f>V47*8*VLOOKUP(4,'Other Lists'!$B$26:$H$32,7,FALSE)+V47*8*VLOOKUP(4,'Other Lists'!$B$26:$H$32,7,FALSE)*VLOOKUP(E47,'Other Lists'!$B$36:$E$39,4,FALSE)</f>
        <v>926.6400000000001</v>
      </c>
      <c r="Z47">
        <f>W47*8*VLOOKUP(3,'Other Lists'!$B$26:$H$32,7,FALSE)</f>
        <v>518.4</v>
      </c>
      <c r="AA47">
        <f t="shared" si="7"/>
        <v>17746.240000000002</v>
      </c>
      <c r="AB47">
        <f t="shared" si="8"/>
        <v>1445.04</v>
      </c>
      <c r="AC47">
        <v>105</v>
      </c>
      <c r="AD47">
        <v>190</v>
      </c>
      <c r="AE47">
        <v>190</v>
      </c>
      <c r="AF47">
        <v>0</v>
      </c>
      <c r="AG47">
        <v>189</v>
      </c>
      <c r="AH47">
        <v>0</v>
      </c>
      <c r="AI47">
        <v>0</v>
      </c>
      <c r="AJ47">
        <v>176</v>
      </c>
      <c r="AK47">
        <f t="shared" si="9"/>
        <v>0</v>
      </c>
      <c r="AL47" s="17">
        <f t="shared" si="10"/>
        <v>92.631578947368411</v>
      </c>
      <c r="AM47">
        <v>7</v>
      </c>
      <c r="AN47">
        <v>0</v>
      </c>
      <c r="AO47">
        <v>3</v>
      </c>
      <c r="AP47">
        <f t="shared" si="11"/>
        <v>4</v>
      </c>
      <c r="AQ47">
        <f>AN47*VLOOKUP(1,'Other Lists'!$B$26:$H$32,7,FALSE)*8</f>
        <v>0</v>
      </c>
      <c r="AR47">
        <f>AO47*8*VLOOKUP(4,'Other Lists'!$B$26:$H$32,7,FALSE)+AO47*8*VLOOKUP(4,'Other Lists'!$B$26:$H$32,7,FALSE)*VLOOKUP(E47,'Other Lists'!$B$36:$E$39,4,FALSE)</f>
        <v>926.6400000000001</v>
      </c>
      <c r="AS47">
        <f>AP47*8*VLOOKUP(3,'Other Lists'!$B$26:$H$32,7,FALSE)+AP47*8*VLOOKUP(3,'Other Lists'!$B$26:$H$32,7,FALSE)*VLOOKUP(E47,'Other Lists'!$B$36:$E$39,4,FALSE)</f>
        <v>1140.48</v>
      </c>
      <c r="AT47">
        <f t="shared" si="13"/>
        <v>18368.32</v>
      </c>
      <c r="AU47">
        <f t="shared" si="12"/>
        <v>2067.12</v>
      </c>
      <c r="AV47">
        <v>2</v>
      </c>
      <c r="AW47">
        <v>2</v>
      </c>
      <c r="AX47" s="17">
        <f>+(AV47*8*'Other Lists'!$F$31)+((AV47*8*'Other Lists'!$F$31)*(VLOOKUP(E47,'Other Lists'!$B$36:$E$39,4,FALSE)))</f>
        <v>528</v>
      </c>
      <c r="AY47" s="10">
        <f>AW47*8*'Other Lists'!$F$32+((AW47*8*'Other Lists'!$F$32)*VLOOKUP(E47,'Other Lists'!$B$36:$E$39,4,FALSE))</f>
        <v>528</v>
      </c>
      <c r="AZ47" s="18">
        <f t="shared" si="14"/>
        <v>4568.16</v>
      </c>
    </row>
    <row r="48" spans="2:52" x14ac:dyDescent="0.3">
      <c r="B48">
        <v>560</v>
      </c>
      <c r="C48" s="15">
        <v>45304</v>
      </c>
      <c r="D48">
        <f t="shared" si="2"/>
        <v>13</v>
      </c>
      <c r="E48">
        <v>2</v>
      </c>
      <c r="F48">
        <v>119</v>
      </c>
      <c r="G48">
        <v>1015</v>
      </c>
      <c r="H48">
        <v>892</v>
      </c>
      <c r="I48">
        <v>0</v>
      </c>
      <c r="J48">
        <v>874.99999999999989</v>
      </c>
      <c r="K48">
        <v>123</v>
      </c>
      <c r="L48">
        <v>0</v>
      </c>
      <c r="M48">
        <v>847</v>
      </c>
      <c r="N48">
        <f t="shared" si="3"/>
        <v>123</v>
      </c>
      <c r="O48" s="17">
        <f t="shared" si="4"/>
        <v>94.955156950672645</v>
      </c>
      <c r="P48">
        <f>M48*VLOOKUP(F48,'Other Lists'!$B$12:$N$15,7,FALSE)</f>
        <v>27104</v>
      </c>
      <c r="Q48">
        <f>(VLOOKUP(F48,'Other Lists'!$B$12:$N$15,5,FALSE)+VLOOKUP(F48,'Other Lists'!$B$12:$N$15,6,FALSE))*H48</f>
        <v>25689.600000000002</v>
      </c>
      <c r="R48">
        <f t="shared" si="5"/>
        <v>1414.3999999999978</v>
      </c>
      <c r="S48">
        <f>VLOOKUP(F48,'Other Lists'!$B$12:$N$15,7,FALSE)*(H48-M48)</f>
        <v>1440</v>
      </c>
      <c r="T48">
        <v>5</v>
      </c>
      <c r="U48">
        <v>0</v>
      </c>
      <c r="V48">
        <v>4</v>
      </c>
      <c r="W48">
        <f t="shared" si="6"/>
        <v>1</v>
      </c>
      <c r="X48">
        <f>U48*VLOOKUP(1,'Other Lists'!$B$26:$H$32,7,FALSE)*8</f>
        <v>0</v>
      </c>
      <c r="Y48">
        <f>V48*8*VLOOKUP(4,'Other Lists'!$B$26:$H$32,7,FALSE)+V48*8*VLOOKUP(4,'Other Lists'!$B$26:$H$32,7,FALSE)*VLOOKUP(E48,'Other Lists'!$B$36:$E$39,4,FALSE)</f>
        <v>1235.52</v>
      </c>
      <c r="Z48">
        <f>W48*8*VLOOKUP(3,'Other Lists'!$B$26:$H$32,7,FALSE)</f>
        <v>259.2</v>
      </c>
      <c r="AA48">
        <f t="shared" si="7"/>
        <v>27184.320000000003</v>
      </c>
      <c r="AB48">
        <f t="shared" si="8"/>
        <v>1494.72</v>
      </c>
      <c r="AC48">
        <v>105</v>
      </c>
      <c r="AD48">
        <v>153</v>
      </c>
      <c r="AE48">
        <v>153</v>
      </c>
      <c r="AF48">
        <v>0</v>
      </c>
      <c r="AG48">
        <v>189</v>
      </c>
      <c r="AH48">
        <v>0</v>
      </c>
      <c r="AI48">
        <v>0</v>
      </c>
      <c r="AJ48">
        <v>146</v>
      </c>
      <c r="AK48">
        <f t="shared" si="9"/>
        <v>0</v>
      </c>
      <c r="AL48" s="17">
        <f t="shared" si="10"/>
        <v>95.424836601307192</v>
      </c>
      <c r="AM48">
        <v>7</v>
      </c>
      <c r="AN48">
        <v>0</v>
      </c>
      <c r="AO48">
        <v>3</v>
      </c>
      <c r="AP48">
        <f t="shared" si="11"/>
        <v>4</v>
      </c>
      <c r="AQ48">
        <f>AN48*VLOOKUP(1,'Other Lists'!$B$26:$H$32,7,FALSE)*8</f>
        <v>0</v>
      </c>
      <c r="AR48">
        <f>AO48*8*VLOOKUP(4,'Other Lists'!$B$26:$H$32,7,FALSE)+AO48*8*VLOOKUP(4,'Other Lists'!$B$26:$H$32,7,FALSE)*VLOOKUP(E48,'Other Lists'!$B$36:$E$39,4,FALSE)</f>
        <v>926.6400000000001</v>
      </c>
      <c r="AS48">
        <f>AP48*8*VLOOKUP(3,'Other Lists'!$B$26:$H$32,7,FALSE)+AP48*8*VLOOKUP(3,'Other Lists'!$B$26:$H$32,7,FALSE)*VLOOKUP(E48,'Other Lists'!$B$36:$E$39,4,FALSE)</f>
        <v>1140.48</v>
      </c>
      <c r="AT48">
        <f t="shared" si="13"/>
        <v>27756.720000000001</v>
      </c>
      <c r="AU48">
        <f t="shared" si="12"/>
        <v>2067.12</v>
      </c>
      <c r="AV48">
        <v>2</v>
      </c>
      <c r="AW48">
        <v>2</v>
      </c>
      <c r="AX48" s="17">
        <f>+(AV48*8*'Other Lists'!$F$31)+((AV48*8*'Other Lists'!$F$31)*(VLOOKUP(E48,'Other Lists'!$B$36:$E$39,4,FALSE)))</f>
        <v>528</v>
      </c>
      <c r="AY48" s="10">
        <f>AW48*8*'Other Lists'!$F$32+((AW48*8*'Other Lists'!$F$32)*VLOOKUP(E48,'Other Lists'!$B$36:$E$39,4,FALSE))</f>
        <v>528</v>
      </c>
      <c r="AZ48" s="18">
        <f t="shared" si="14"/>
        <v>4617.84</v>
      </c>
    </row>
    <row r="49" spans="2:52" x14ac:dyDescent="0.3">
      <c r="B49">
        <v>561</v>
      </c>
      <c r="C49" s="15">
        <v>45305</v>
      </c>
      <c r="D49">
        <f t="shared" si="2"/>
        <v>14</v>
      </c>
      <c r="E49">
        <v>2</v>
      </c>
      <c r="F49">
        <v>119</v>
      </c>
      <c r="G49">
        <v>332</v>
      </c>
      <c r="H49">
        <v>332</v>
      </c>
      <c r="I49">
        <v>0</v>
      </c>
      <c r="J49">
        <v>349.99999999999994</v>
      </c>
      <c r="K49">
        <v>0</v>
      </c>
      <c r="L49">
        <v>0</v>
      </c>
      <c r="M49">
        <v>315</v>
      </c>
      <c r="N49">
        <f t="shared" si="3"/>
        <v>0</v>
      </c>
      <c r="O49" s="17">
        <f t="shared" si="4"/>
        <v>94.879518072289159</v>
      </c>
      <c r="P49">
        <f>M49*VLOOKUP(F49,'Other Lists'!$B$12:$N$15,7,FALSE)</f>
        <v>10080</v>
      </c>
      <c r="Q49">
        <f>(VLOOKUP(F49,'Other Lists'!$B$12:$N$15,5,FALSE)+VLOOKUP(F49,'Other Lists'!$B$12:$N$15,6,FALSE))*H49</f>
        <v>9561.6</v>
      </c>
      <c r="R49">
        <f t="shared" si="5"/>
        <v>518.39999999999964</v>
      </c>
      <c r="S49">
        <f>VLOOKUP(F49,'Other Lists'!$B$12:$N$15,7,FALSE)*(H49-M49)</f>
        <v>544</v>
      </c>
      <c r="T49">
        <v>2</v>
      </c>
      <c r="U49">
        <v>0</v>
      </c>
      <c r="V49">
        <v>1</v>
      </c>
      <c r="W49">
        <f t="shared" si="6"/>
        <v>1</v>
      </c>
      <c r="X49">
        <f>U49*VLOOKUP(1,'Other Lists'!$B$26:$H$32,7,FALSE)*8</f>
        <v>0</v>
      </c>
      <c r="Y49">
        <f>V49*8*VLOOKUP(4,'Other Lists'!$B$26:$H$32,7,FALSE)+V49*8*VLOOKUP(4,'Other Lists'!$B$26:$H$32,7,FALSE)*VLOOKUP(E49,'Other Lists'!$B$36:$E$39,4,FALSE)</f>
        <v>308.88</v>
      </c>
      <c r="Z49">
        <f>W49*8*VLOOKUP(3,'Other Lists'!$B$26:$H$32,7,FALSE)</f>
        <v>259.2</v>
      </c>
      <c r="AA49">
        <f t="shared" si="7"/>
        <v>10129.68</v>
      </c>
      <c r="AB49">
        <f t="shared" si="8"/>
        <v>568.07999999999993</v>
      </c>
      <c r="AC49">
        <v>105</v>
      </c>
      <c r="AD49">
        <v>81</v>
      </c>
      <c r="AE49">
        <v>76</v>
      </c>
      <c r="AF49">
        <v>0</v>
      </c>
      <c r="AG49">
        <v>81</v>
      </c>
      <c r="AH49">
        <v>5</v>
      </c>
      <c r="AI49">
        <v>0</v>
      </c>
      <c r="AJ49">
        <v>72</v>
      </c>
      <c r="AK49">
        <f t="shared" si="9"/>
        <v>5</v>
      </c>
      <c r="AL49" s="17">
        <f t="shared" si="10"/>
        <v>94.736842105263165</v>
      </c>
      <c r="AM49">
        <v>3</v>
      </c>
      <c r="AN49">
        <v>0</v>
      </c>
      <c r="AO49">
        <v>1</v>
      </c>
      <c r="AP49">
        <f t="shared" si="11"/>
        <v>2</v>
      </c>
      <c r="AQ49">
        <f>AN49*VLOOKUP(1,'Other Lists'!$B$26:$H$32,7,FALSE)*8</f>
        <v>0</v>
      </c>
      <c r="AR49">
        <f>AO49*8*VLOOKUP(4,'Other Lists'!$B$26:$H$32,7,FALSE)+AO49*8*VLOOKUP(4,'Other Lists'!$B$26:$H$32,7,FALSE)*VLOOKUP(E49,'Other Lists'!$B$36:$E$39,4,FALSE)</f>
        <v>308.88</v>
      </c>
      <c r="AS49">
        <f>AP49*8*VLOOKUP(3,'Other Lists'!$B$26:$H$32,7,FALSE)+AP49*8*VLOOKUP(3,'Other Lists'!$B$26:$H$32,7,FALSE)*VLOOKUP(E49,'Other Lists'!$B$36:$E$39,4,FALSE)</f>
        <v>570.24</v>
      </c>
      <c r="AT49">
        <f t="shared" si="13"/>
        <v>10440.720000000001</v>
      </c>
      <c r="AU49">
        <f t="shared" si="12"/>
        <v>879.12</v>
      </c>
      <c r="AV49">
        <v>1</v>
      </c>
      <c r="AW49">
        <v>1</v>
      </c>
      <c r="AX49" s="17">
        <f>+(AV49*8*'Other Lists'!$F$31)+((AV49*8*'Other Lists'!$F$31)*(VLOOKUP(E49,'Other Lists'!$B$36:$E$39,4,FALSE)))</f>
        <v>264</v>
      </c>
      <c r="AY49" s="10">
        <f>AW49*8*'Other Lists'!$F$32+((AW49*8*'Other Lists'!$F$32)*VLOOKUP(E49,'Other Lists'!$B$36:$E$39,4,FALSE))</f>
        <v>264</v>
      </c>
      <c r="AZ49" s="18">
        <f t="shared" si="14"/>
        <v>1975.1999999999998</v>
      </c>
    </row>
    <row r="50" spans="2:52" x14ac:dyDescent="0.3">
      <c r="B50">
        <v>562</v>
      </c>
      <c r="C50" s="15">
        <v>45306</v>
      </c>
      <c r="D50">
        <f t="shared" si="2"/>
        <v>15</v>
      </c>
      <c r="E50">
        <v>2</v>
      </c>
      <c r="F50">
        <v>201</v>
      </c>
      <c r="G50">
        <v>126</v>
      </c>
      <c r="H50">
        <v>126</v>
      </c>
      <c r="I50">
        <v>0</v>
      </c>
      <c r="J50">
        <v>140</v>
      </c>
      <c r="K50">
        <v>0</v>
      </c>
      <c r="L50">
        <v>0</v>
      </c>
      <c r="M50">
        <v>118</v>
      </c>
      <c r="N50">
        <f t="shared" si="3"/>
        <v>0</v>
      </c>
      <c r="O50" s="17">
        <f t="shared" si="4"/>
        <v>93.650793650793645</v>
      </c>
      <c r="P50">
        <f>M50*VLOOKUP(F50,'Other Lists'!$B$12:$N$15,7,FALSE)</f>
        <v>8378</v>
      </c>
      <c r="Q50">
        <f>(VLOOKUP(F50,'Other Lists'!$B$12:$N$15,5,FALSE)+VLOOKUP(F50,'Other Lists'!$B$12:$N$15,6,FALSE))*H50</f>
        <v>6186.6</v>
      </c>
      <c r="R50">
        <f t="shared" si="5"/>
        <v>2191.3999999999996</v>
      </c>
      <c r="S50">
        <f>VLOOKUP(F50,'Other Lists'!$B$12:$N$15,7,FALSE)*(H50-M50)</f>
        <v>568</v>
      </c>
      <c r="T50">
        <v>2</v>
      </c>
      <c r="U50">
        <v>0</v>
      </c>
      <c r="V50">
        <v>1</v>
      </c>
      <c r="W50">
        <f t="shared" si="6"/>
        <v>1</v>
      </c>
      <c r="X50">
        <f>U50*VLOOKUP(1,'Other Lists'!$B$26:$H$32,7,FALSE)*8</f>
        <v>0</v>
      </c>
      <c r="Y50">
        <f>V50*8*VLOOKUP(4,'Other Lists'!$B$26:$H$32,7,FALSE)+V50*8*VLOOKUP(4,'Other Lists'!$B$26:$H$32,7,FALSE)*VLOOKUP(E50,'Other Lists'!$B$36:$E$39,4,FALSE)</f>
        <v>308.88</v>
      </c>
      <c r="Z50">
        <f>W50*8*VLOOKUP(3,'Other Lists'!$B$26:$H$32,7,FALSE)</f>
        <v>259.2</v>
      </c>
      <c r="AA50">
        <f t="shared" si="7"/>
        <v>6754.68</v>
      </c>
      <c r="AB50">
        <f t="shared" si="8"/>
        <v>568.07999999999993</v>
      </c>
      <c r="AC50">
        <v>105</v>
      </c>
      <c r="AD50">
        <v>94</v>
      </c>
      <c r="AE50">
        <v>79</v>
      </c>
      <c r="AF50">
        <v>0</v>
      </c>
      <c r="AG50">
        <v>81</v>
      </c>
      <c r="AH50">
        <v>15</v>
      </c>
      <c r="AI50">
        <v>0</v>
      </c>
      <c r="AJ50">
        <v>73</v>
      </c>
      <c r="AK50">
        <f t="shared" si="9"/>
        <v>15</v>
      </c>
      <c r="AL50" s="17">
        <f t="shared" si="10"/>
        <v>92.405063291139243</v>
      </c>
      <c r="AM50">
        <v>3</v>
      </c>
      <c r="AN50">
        <v>0</v>
      </c>
      <c r="AO50">
        <v>1</v>
      </c>
      <c r="AP50">
        <f t="shared" si="11"/>
        <v>2</v>
      </c>
      <c r="AQ50">
        <f>AN50*VLOOKUP(1,'Other Lists'!$B$26:$H$32,7,FALSE)*8</f>
        <v>0</v>
      </c>
      <c r="AR50">
        <f>AO50*8*VLOOKUP(4,'Other Lists'!$B$26:$H$32,7,FALSE)+AO50*8*VLOOKUP(4,'Other Lists'!$B$26:$H$32,7,FALSE)*VLOOKUP(E50,'Other Lists'!$B$36:$E$39,4,FALSE)</f>
        <v>308.88</v>
      </c>
      <c r="AS50">
        <f>AP50*8*VLOOKUP(3,'Other Lists'!$B$26:$H$32,7,FALSE)+AP50*8*VLOOKUP(3,'Other Lists'!$B$26:$H$32,7,FALSE)*VLOOKUP(E50,'Other Lists'!$B$36:$E$39,4,FALSE)</f>
        <v>570.24</v>
      </c>
      <c r="AT50">
        <f t="shared" si="13"/>
        <v>7065.72</v>
      </c>
      <c r="AU50">
        <f t="shared" si="12"/>
        <v>879.12</v>
      </c>
      <c r="AV50">
        <v>1</v>
      </c>
      <c r="AW50">
        <v>1</v>
      </c>
      <c r="AX50" s="17">
        <f>+(AV50*8*'Other Lists'!$F$31)+((AV50*8*'Other Lists'!$F$31)*(VLOOKUP(E50,'Other Lists'!$B$36:$E$39,4,FALSE)))</f>
        <v>264</v>
      </c>
      <c r="AY50" s="10">
        <f>AW50*8*'Other Lists'!$F$32+((AW50*8*'Other Lists'!$F$32)*VLOOKUP(E50,'Other Lists'!$B$36:$E$39,4,FALSE))</f>
        <v>264</v>
      </c>
      <c r="AZ50" s="18">
        <f t="shared" si="14"/>
        <v>1975.1999999999998</v>
      </c>
    </row>
    <row r="51" spans="2:52" x14ac:dyDescent="0.3">
      <c r="B51">
        <v>563</v>
      </c>
      <c r="C51" s="15">
        <v>45307</v>
      </c>
      <c r="D51">
        <f t="shared" si="2"/>
        <v>16</v>
      </c>
      <c r="E51">
        <v>2</v>
      </c>
      <c r="F51">
        <v>201</v>
      </c>
      <c r="G51">
        <v>336</v>
      </c>
      <c r="H51">
        <v>336</v>
      </c>
      <c r="I51">
        <v>0</v>
      </c>
      <c r="J51">
        <v>350</v>
      </c>
      <c r="K51">
        <v>0</v>
      </c>
      <c r="L51">
        <v>0</v>
      </c>
      <c r="M51">
        <v>329</v>
      </c>
      <c r="N51">
        <f t="shared" si="3"/>
        <v>0</v>
      </c>
      <c r="O51" s="17">
        <f t="shared" si="4"/>
        <v>97.916666666666671</v>
      </c>
      <c r="P51">
        <f>M51*VLOOKUP(F51,'Other Lists'!$B$12:$N$15,7,FALSE)</f>
        <v>23359</v>
      </c>
      <c r="Q51">
        <f>(VLOOKUP(F51,'Other Lists'!$B$12:$N$15,5,FALSE)+VLOOKUP(F51,'Other Lists'!$B$12:$N$15,6,FALSE))*H51</f>
        <v>16497.600000000002</v>
      </c>
      <c r="R51">
        <f t="shared" si="5"/>
        <v>6861.3999999999978</v>
      </c>
      <c r="S51">
        <f>VLOOKUP(F51,'Other Lists'!$B$12:$N$15,7,FALSE)*(H51-M51)</f>
        <v>497</v>
      </c>
      <c r="T51">
        <v>5</v>
      </c>
      <c r="U51">
        <v>0</v>
      </c>
      <c r="V51">
        <v>4</v>
      </c>
      <c r="W51">
        <f t="shared" si="6"/>
        <v>1</v>
      </c>
      <c r="X51">
        <f>U51*VLOOKUP(1,'Other Lists'!$B$26:$H$32,7,FALSE)*8</f>
        <v>0</v>
      </c>
      <c r="Y51">
        <f>V51*8*VLOOKUP(4,'Other Lists'!$B$26:$H$32,7,FALSE)+V51*8*VLOOKUP(4,'Other Lists'!$B$26:$H$32,7,FALSE)*VLOOKUP(E51,'Other Lists'!$B$36:$E$39,4,FALSE)</f>
        <v>1235.52</v>
      </c>
      <c r="Z51">
        <f>W51*8*VLOOKUP(3,'Other Lists'!$B$26:$H$32,7,FALSE)</f>
        <v>259.2</v>
      </c>
      <c r="AA51">
        <f t="shared" si="7"/>
        <v>17992.320000000003</v>
      </c>
      <c r="AB51">
        <f t="shared" si="8"/>
        <v>1494.72</v>
      </c>
      <c r="AC51">
        <v>105</v>
      </c>
      <c r="AD51">
        <v>173</v>
      </c>
      <c r="AE51">
        <v>173</v>
      </c>
      <c r="AF51">
        <v>0</v>
      </c>
      <c r="AG51">
        <v>189</v>
      </c>
      <c r="AH51">
        <v>0</v>
      </c>
      <c r="AI51">
        <v>0</v>
      </c>
      <c r="AJ51">
        <v>167</v>
      </c>
      <c r="AK51">
        <f t="shared" si="9"/>
        <v>0</v>
      </c>
      <c r="AL51" s="17">
        <f t="shared" si="10"/>
        <v>96.53179190751446</v>
      </c>
      <c r="AM51">
        <v>7</v>
      </c>
      <c r="AN51">
        <v>0</v>
      </c>
      <c r="AO51">
        <v>4</v>
      </c>
      <c r="AP51">
        <f t="shared" si="11"/>
        <v>3</v>
      </c>
      <c r="AQ51">
        <f>AN51*VLOOKUP(1,'Other Lists'!$B$26:$H$32,7,FALSE)*8</f>
        <v>0</v>
      </c>
      <c r="AR51">
        <f>AO51*8*VLOOKUP(4,'Other Lists'!$B$26:$H$32,7,FALSE)+AO51*8*VLOOKUP(4,'Other Lists'!$B$26:$H$32,7,FALSE)*VLOOKUP(E51,'Other Lists'!$B$36:$E$39,4,FALSE)</f>
        <v>1235.52</v>
      </c>
      <c r="AS51">
        <f>AP51*8*VLOOKUP(3,'Other Lists'!$B$26:$H$32,7,FALSE)+AP51*8*VLOOKUP(3,'Other Lists'!$B$26:$H$32,7,FALSE)*VLOOKUP(E51,'Other Lists'!$B$36:$E$39,4,FALSE)</f>
        <v>855.3599999999999</v>
      </c>
      <c r="AT51">
        <f t="shared" si="13"/>
        <v>18588.480000000003</v>
      </c>
      <c r="AU51">
        <f t="shared" si="12"/>
        <v>2090.88</v>
      </c>
      <c r="AV51">
        <v>2</v>
      </c>
      <c r="AW51">
        <v>2</v>
      </c>
      <c r="AX51" s="17">
        <f>+(AV51*8*'Other Lists'!$F$31)+((AV51*8*'Other Lists'!$F$31)*(VLOOKUP(E51,'Other Lists'!$B$36:$E$39,4,FALSE)))</f>
        <v>528</v>
      </c>
      <c r="AY51" s="10">
        <f>AW51*8*'Other Lists'!$F$32+((AW51*8*'Other Lists'!$F$32)*VLOOKUP(E51,'Other Lists'!$B$36:$E$39,4,FALSE))</f>
        <v>528</v>
      </c>
      <c r="AZ51" s="18">
        <f t="shared" si="14"/>
        <v>4641.6000000000004</v>
      </c>
    </row>
    <row r="52" spans="2:52" x14ac:dyDescent="0.3">
      <c r="B52">
        <v>564</v>
      </c>
      <c r="C52" s="15">
        <v>45308</v>
      </c>
      <c r="D52">
        <f t="shared" si="2"/>
        <v>17</v>
      </c>
      <c r="E52">
        <v>2</v>
      </c>
      <c r="F52">
        <v>201</v>
      </c>
      <c r="G52">
        <v>280</v>
      </c>
      <c r="H52">
        <v>280</v>
      </c>
      <c r="I52">
        <v>0</v>
      </c>
      <c r="J52">
        <v>350</v>
      </c>
      <c r="K52">
        <v>0</v>
      </c>
      <c r="L52">
        <v>0</v>
      </c>
      <c r="M52">
        <v>266</v>
      </c>
      <c r="N52">
        <f t="shared" si="3"/>
        <v>0</v>
      </c>
      <c r="O52" s="17">
        <f t="shared" si="4"/>
        <v>95</v>
      </c>
      <c r="P52">
        <f>M52*VLOOKUP(F52,'Other Lists'!$B$12:$N$15,7,FALSE)</f>
        <v>18886</v>
      </c>
      <c r="Q52">
        <f>(VLOOKUP(F52,'Other Lists'!$B$12:$N$15,5,FALSE)+VLOOKUP(F52,'Other Lists'!$B$12:$N$15,6,FALSE))*H52</f>
        <v>13748</v>
      </c>
      <c r="R52">
        <f t="shared" si="5"/>
        <v>5138</v>
      </c>
      <c r="S52">
        <f>VLOOKUP(F52,'Other Lists'!$B$12:$N$15,7,FALSE)*(H52-M52)</f>
        <v>994</v>
      </c>
      <c r="T52">
        <v>5</v>
      </c>
      <c r="U52">
        <v>0</v>
      </c>
      <c r="V52">
        <v>4</v>
      </c>
      <c r="W52">
        <f t="shared" si="6"/>
        <v>1</v>
      </c>
      <c r="X52">
        <f>U52*VLOOKUP(1,'Other Lists'!$B$26:$H$32,7,FALSE)*8</f>
        <v>0</v>
      </c>
      <c r="Y52">
        <f>V52*8*VLOOKUP(4,'Other Lists'!$B$26:$H$32,7,FALSE)+V52*8*VLOOKUP(4,'Other Lists'!$B$26:$H$32,7,FALSE)*VLOOKUP(E52,'Other Lists'!$B$36:$E$39,4,FALSE)</f>
        <v>1235.52</v>
      </c>
      <c r="Z52">
        <f>W52*8*VLOOKUP(3,'Other Lists'!$B$26:$H$32,7,FALSE)</f>
        <v>259.2</v>
      </c>
      <c r="AA52">
        <f t="shared" si="7"/>
        <v>15242.72</v>
      </c>
      <c r="AB52">
        <f t="shared" si="8"/>
        <v>1494.72</v>
      </c>
      <c r="AC52">
        <v>105</v>
      </c>
      <c r="AD52">
        <v>170</v>
      </c>
      <c r="AE52">
        <v>170</v>
      </c>
      <c r="AF52">
        <v>0</v>
      </c>
      <c r="AG52">
        <v>189</v>
      </c>
      <c r="AH52">
        <v>0</v>
      </c>
      <c r="AI52">
        <v>0</v>
      </c>
      <c r="AJ52">
        <v>161</v>
      </c>
      <c r="AK52">
        <f t="shared" si="9"/>
        <v>0</v>
      </c>
      <c r="AL52" s="17">
        <f t="shared" si="10"/>
        <v>94.705882352941174</v>
      </c>
      <c r="AM52">
        <v>7</v>
      </c>
      <c r="AN52">
        <v>0</v>
      </c>
      <c r="AO52">
        <v>3</v>
      </c>
      <c r="AP52">
        <f t="shared" si="11"/>
        <v>4</v>
      </c>
      <c r="AQ52">
        <f>AN52*VLOOKUP(1,'Other Lists'!$B$26:$H$32,7,FALSE)*8</f>
        <v>0</v>
      </c>
      <c r="AR52">
        <f>AO52*8*VLOOKUP(4,'Other Lists'!$B$26:$H$32,7,FALSE)+AO52*8*VLOOKUP(4,'Other Lists'!$B$26:$H$32,7,FALSE)*VLOOKUP(E52,'Other Lists'!$B$36:$E$39,4,FALSE)</f>
        <v>926.6400000000001</v>
      </c>
      <c r="AS52">
        <f>AP52*8*VLOOKUP(3,'Other Lists'!$B$26:$H$32,7,FALSE)+AP52*8*VLOOKUP(3,'Other Lists'!$B$26:$H$32,7,FALSE)*VLOOKUP(E52,'Other Lists'!$B$36:$E$39,4,FALSE)</f>
        <v>1140.48</v>
      </c>
      <c r="AT52">
        <f t="shared" si="13"/>
        <v>15815.119999999999</v>
      </c>
      <c r="AU52">
        <f t="shared" si="12"/>
        <v>2067.12</v>
      </c>
      <c r="AV52">
        <v>2</v>
      </c>
      <c r="AW52">
        <v>2</v>
      </c>
      <c r="AX52" s="17">
        <f>+(AV52*8*'Other Lists'!$F$31)+((AV52*8*'Other Lists'!$F$31)*(VLOOKUP(E52,'Other Lists'!$B$36:$E$39,4,FALSE)))</f>
        <v>528</v>
      </c>
      <c r="AY52" s="10">
        <f>AW52*8*'Other Lists'!$F$32+((AW52*8*'Other Lists'!$F$32)*VLOOKUP(E52,'Other Lists'!$B$36:$E$39,4,FALSE))</f>
        <v>528</v>
      </c>
      <c r="AZ52" s="18">
        <f t="shared" si="14"/>
        <v>4617.84</v>
      </c>
    </row>
    <row r="53" spans="2:52" x14ac:dyDescent="0.3">
      <c r="B53">
        <v>565</v>
      </c>
      <c r="C53" s="15">
        <v>45309</v>
      </c>
      <c r="D53">
        <f t="shared" si="2"/>
        <v>18</v>
      </c>
      <c r="E53">
        <v>2</v>
      </c>
      <c r="F53">
        <v>201</v>
      </c>
      <c r="G53">
        <v>381</v>
      </c>
      <c r="H53">
        <v>277</v>
      </c>
      <c r="I53">
        <v>0</v>
      </c>
      <c r="J53">
        <v>350</v>
      </c>
      <c r="K53">
        <v>104</v>
      </c>
      <c r="L53">
        <v>0</v>
      </c>
      <c r="M53">
        <v>271</v>
      </c>
      <c r="N53">
        <f t="shared" si="3"/>
        <v>104</v>
      </c>
      <c r="O53" s="17">
        <f t="shared" si="4"/>
        <v>97.833935018050553</v>
      </c>
      <c r="P53">
        <f>M53*VLOOKUP(F53,'Other Lists'!$B$12:$N$15,7,FALSE)</f>
        <v>19241</v>
      </c>
      <c r="Q53">
        <f>(VLOOKUP(F53,'Other Lists'!$B$12:$N$15,5,FALSE)+VLOOKUP(F53,'Other Lists'!$B$12:$N$15,6,FALSE))*H53</f>
        <v>13600.7</v>
      </c>
      <c r="R53">
        <f t="shared" si="5"/>
        <v>5640.2999999999993</v>
      </c>
      <c r="S53">
        <f>VLOOKUP(F53,'Other Lists'!$B$12:$N$15,7,FALSE)*(H53-M53)</f>
        <v>426</v>
      </c>
      <c r="T53">
        <v>4</v>
      </c>
      <c r="U53">
        <v>0</v>
      </c>
      <c r="V53">
        <v>3</v>
      </c>
      <c r="W53">
        <f t="shared" si="6"/>
        <v>1</v>
      </c>
      <c r="X53">
        <f>U53*VLOOKUP(1,'Other Lists'!$B$26:$H$32,7,FALSE)*8</f>
        <v>0</v>
      </c>
      <c r="Y53">
        <f>V53*8*VLOOKUP(4,'Other Lists'!$B$26:$H$32,7,FALSE)+V53*8*VLOOKUP(4,'Other Lists'!$B$26:$H$32,7,FALSE)*VLOOKUP(E53,'Other Lists'!$B$36:$E$39,4,FALSE)</f>
        <v>926.6400000000001</v>
      </c>
      <c r="Z53">
        <f>W53*8*VLOOKUP(3,'Other Lists'!$B$26:$H$32,7,FALSE)</f>
        <v>259.2</v>
      </c>
      <c r="AA53">
        <f t="shared" si="7"/>
        <v>14786.54</v>
      </c>
      <c r="AB53">
        <f t="shared" si="8"/>
        <v>1185.8400000000001</v>
      </c>
      <c r="AC53">
        <v>105</v>
      </c>
      <c r="AD53">
        <v>221</v>
      </c>
      <c r="AE53">
        <v>192</v>
      </c>
      <c r="AF53">
        <v>0</v>
      </c>
      <c r="AG53">
        <v>189</v>
      </c>
      <c r="AH53">
        <v>29</v>
      </c>
      <c r="AI53">
        <v>0</v>
      </c>
      <c r="AJ53">
        <v>180</v>
      </c>
      <c r="AK53">
        <f t="shared" si="9"/>
        <v>29</v>
      </c>
      <c r="AL53" s="17">
        <f t="shared" si="10"/>
        <v>93.75</v>
      </c>
      <c r="AM53">
        <v>7</v>
      </c>
      <c r="AN53">
        <v>0</v>
      </c>
      <c r="AO53">
        <v>3</v>
      </c>
      <c r="AP53">
        <f t="shared" si="11"/>
        <v>4</v>
      </c>
      <c r="AQ53">
        <f>AN53*VLOOKUP(1,'Other Lists'!$B$26:$H$32,7,FALSE)*8</f>
        <v>0</v>
      </c>
      <c r="AR53">
        <f>AO53*8*VLOOKUP(4,'Other Lists'!$B$26:$H$32,7,FALSE)+AO53*8*VLOOKUP(4,'Other Lists'!$B$26:$H$32,7,FALSE)*VLOOKUP(E53,'Other Lists'!$B$36:$E$39,4,FALSE)</f>
        <v>926.6400000000001</v>
      </c>
      <c r="AS53">
        <f>AP53*8*VLOOKUP(3,'Other Lists'!$B$26:$H$32,7,FALSE)+AP53*8*VLOOKUP(3,'Other Lists'!$B$26:$H$32,7,FALSE)*VLOOKUP(E53,'Other Lists'!$B$36:$E$39,4,FALSE)</f>
        <v>1140.48</v>
      </c>
      <c r="AT53">
        <f t="shared" si="13"/>
        <v>15667.82</v>
      </c>
      <c r="AU53">
        <f t="shared" si="12"/>
        <v>2067.12</v>
      </c>
      <c r="AV53">
        <v>2</v>
      </c>
      <c r="AW53">
        <v>2</v>
      </c>
      <c r="AX53" s="17">
        <f>+(AV53*8*'Other Lists'!$F$31)+((AV53*8*'Other Lists'!$F$31)*(VLOOKUP(E53,'Other Lists'!$B$36:$E$39,4,FALSE)))</f>
        <v>528</v>
      </c>
      <c r="AY53" s="10">
        <f>AW53*8*'Other Lists'!$F$32+((AW53*8*'Other Lists'!$F$32)*VLOOKUP(E53,'Other Lists'!$B$36:$E$39,4,FALSE))</f>
        <v>528</v>
      </c>
      <c r="AZ53" s="18">
        <f t="shared" si="14"/>
        <v>4308.96</v>
      </c>
    </row>
    <row r="54" spans="2:52" x14ac:dyDescent="0.3">
      <c r="B54">
        <v>566</v>
      </c>
      <c r="C54" s="15">
        <v>45310</v>
      </c>
      <c r="D54">
        <f t="shared" si="2"/>
        <v>19</v>
      </c>
      <c r="E54">
        <v>2</v>
      </c>
      <c r="F54">
        <v>119</v>
      </c>
      <c r="G54">
        <v>708</v>
      </c>
      <c r="H54">
        <v>708</v>
      </c>
      <c r="I54">
        <v>0</v>
      </c>
      <c r="J54">
        <v>874.99999999999989</v>
      </c>
      <c r="K54">
        <v>0</v>
      </c>
      <c r="L54">
        <v>0</v>
      </c>
      <c r="M54">
        <v>665</v>
      </c>
      <c r="N54">
        <f t="shared" si="3"/>
        <v>0</v>
      </c>
      <c r="O54" s="17">
        <f t="shared" si="4"/>
        <v>93.926553672316388</v>
      </c>
      <c r="P54">
        <f>M54*VLOOKUP(F54,'Other Lists'!$B$12:$N$15,7,FALSE)</f>
        <v>21280</v>
      </c>
      <c r="Q54">
        <f>(VLOOKUP(F54,'Other Lists'!$B$12:$N$15,5,FALSE)+VLOOKUP(F54,'Other Lists'!$B$12:$N$15,6,FALSE))*H54</f>
        <v>20390.400000000001</v>
      </c>
      <c r="R54">
        <f t="shared" si="5"/>
        <v>889.59999999999854</v>
      </c>
      <c r="S54">
        <f>VLOOKUP(F54,'Other Lists'!$B$12:$N$15,7,FALSE)*(H54-M54)</f>
        <v>1376</v>
      </c>
      <c r="T54">
        <v>5</v>
      </c>
      <c r="U54">
        <v>0</v>
      </c>
      <c r="V54">
        <v>4</v>
      </c>
      <c r="W54">
        <f t="shared" si="6"/>
        <v>1</v>
      </c>
      <c r="X54">
        <f>U54*VLOOKUP(1,'Other Lists'!$B$26:$H$32,7,FALSE)*8</f>
        <v>0</v>
      </c>
      <c r="Y54">
        <f>V54*8*VLOOKUP(4,'Other Lists'!$B$26:$H$32,7,FALSE)+V54*8*VLOOKUP(4,'Other Lists'!$B$26:$H$32,7,FALSE)*VLOOKUP(E54,'Other Lists'!$B$36:$E$39,4,FALSE)</f>
        <v>1235.52</v>
      </c>
      <c r="Z54">
        <f>W54*8*VLOOKUP(3,'Other Lists'!$B$26:$H$32,7,FALSE)</f>
        <v>259.2</v>
      </c>
      <c r="AA54">
        <f t="shared" si="7"/>
        <v>21885.120000000003</v>
      </c>
      <c r="AB54">
        <f t="shared" si="8"/>
        <v>1494.72</v>
      </c>
      <c r="AC54">
        <v>105</v>
      </c>
      <c r="AD54">
        <v>177</v>
      </c>
      <c r="AE54">
        <v>149</v>
      </c>
      <c r="AF54">
        <v>0</v>
      </c>
      <c r="AG54">
        <v>189</v>
      </c>
      <c r="AH54">
        <v>28</v>
      </c>
      <c r="AI54">
        <v>0</v>
      </c>
      <c r="AJ54">
        <v>143</v>
      </c>
      <c r="AK54">
        <f t="shared" si="9"/>
        <v>28</v>
      </c>
      <c r="AL54" s="17">
        <f t="shared" si="10"/>
        <v>95.973154362416111</v>
      </c>
      <c r="AM54">
        <v>6</v>
      </c>
      <c r="AN54">
        <v>1</v>
      </c>
      <c r="AO54">
        <v>4</v>
      </c>
      <c r="AP54">
        <f t="shared" si="11"/>
        <v>1</v>
      </c>
      <c r="AQ54">
        <f>AN54*VLOOKUP(1,'Other Lists'!$B$26:$H$32,7,FALSE)*8</f>
        <v>194.4</v>
      </c>
      <c r="AR54">
        <f>AO54*8*VLOOKUP(4,'Other Lists'!$B$26:$H$32,7,FALSE)+AO54*8*VLOOKUP(4,'Other Lists'!$B$26:$H$32,7,FALSE)*VLOOKUP(E54,'Other Lists'!$B$36:$E$39,4,FALSE)</f>
        <v>1235.52</v>
      </c>
      <c r="AS54">
        <f>AP54*8*VLOOKUP(3,'Other Lists'!$B$26:$H$32,7,FALSE)+AP54*8*VLOOKUP(3,'Other Lists'!$B$26:$H$32,7,FALSE)*VLOOKUP(E54,'Other Lists'!$B$36:$E$39,4,FALSE)</f>
        <v>285.12</v>
      </c>
      <c r="AT54">
        <f t="shared" si="13"/>
        <v>22105.440000000002</v>
      </c>
      <c r="AU54">
        <f t="shared" si="12"/>
        <v>1715.04</v>
      </c>
      <c r="AV54">
        <v>2</v>
      </c>
      <c r="AW54">
        <v>2</v>
      </c>
      <c r="AX54" s="17">
        <f>+(AV54*8*'Other Lists'!$F$31)+((AV54*8*'Other Lists'!$F$31)*(VLOOKUP(E54,'Other Lists'!$B$36:$E$39,4,FALSE)))</f>
        <v>528</v>
      </c>
      <c r="AY54" s="10">
        <f>AW54*8*'Other Lists'!$F$32+((AW54*8*'Other Lists'!$F$32)*VLOOKUP(E54,'Other Lists'!$B$36:$E$39,4,FALSE))</f>
        <v>528</v>
      </c>
      <c r="AZ54" s="18">
        <f t="shared" si="14"/>
        <v>4265.76</v>
      </c>
    </row>
    <row r="55" spans="2:52" x14ac:dyDescent="0.3">
      <c r="B55">
        <v>567</v>
      </c>
      <c r="C55" s="15">
        <v>45311</v>
      </c>
      <c r="D55">
        <f t="shared" si="2"/>
        <v>20</v>
      </c>
      <c r="E55">
        <v>2</v>
      </c>
      <c r="F55">
        <v>201</v>
      </c>
      <c r="G55">
        <v>325</v>
      </c>
      <c r="H55">
        <v>271</v>
      </c>
      <c r="I55">
        <v>0</v>
      </c>
      <c r="J55">
        <v>350</v>
      </c>
      <c r="K55">
        <v>54</v>
      </c>
      <c r="L55">
        <v>0</v>
      </c>
      <c r="M55">
        <v>265</v>
      </c>
      <c r="N55">
        <f t="shared" si="3"/>
        <v>54</v>
      </c>
      <c r="O55" s="17">
        <f t="shared" si="4"/>
        <v>97.785977859778598</v>
      </c>
      <c r="P55">
        <f>M55*VLOOKUP(F55,'Other Lists'!$B$12:$N$15,7,FALSE)</f>
        <v>18815</v>
      </c>
      <c r="Q55">
        <f>(VLOOKUP(F55,'Other Lists'!$B$12:$N$15,5,FALSE)+VLOOKUP(F55,'Other Lists'!$B$12:$N$15,6,FALSE))*H55</f>
        <v>13306.1</v>
      </c>
      <c r="R55">
        <f t="shared" si="5"/>
        <v>5508.9</v>
      </c>
      <c r="S55">
        <f>VLOOKUP(F55,'Other Lists'!$B$12:$N$15,7,FALSE)*(H55-M55)</f>
        <v>426</v>
      </c>
      <c r="T55">
        <v>4</v>
      </c>
      <c r="U55">
        <v>0</v>
      </c>
      <c r="V55">
        <v>3</v>
      </c>
      <c r="W55">
        <f t="shared" si="6"/>
        <v>1</v>
      </c>
      <c r="X55">
        <f>U55*VLOOKUP(1,'Other Lists'!$B$26:$H$32,7,FALSE)*8</f>
        <v>0</v>
      </c>
      <c r="Y55">
        <f>V55*8*VLOOKUP(4,'Other Lists'!$B$26:$H$32,7,FALSE)+V55*8*VLOOKUP(4,'Other Lists'!$B$26:$H$32,7,FALSE)*VLOOKUP(E55,'Other Lists'!$B$36:$E$39,4,FALSE)</f>
        <v>926.6400000000001</v>
      </c>
      <c r="Z55">
        <f>W55*8*VLOOKUP(3,'Other Lists'!$B$26:$H$32,7,FALSE)</f>
        <v>259.2</v>
      </c>
      <c r="AA55">
        <f t="shared" si="7"/>
        <v>14491.94</v>
      </c>
      <c r="AB55">
        <f t="shared" si="8"/>
        <v>1185.8400000000001</v>
      </c>
      <c r="AC55">
        <v>105</v>
      </c>
      <c r="AD55">
        <v>160</v>
      </c>
      <c r="AE55">
        <v>160</v>
      </c>
      <c r="AF55">
        <v>0</v>
      </c>
      <c r="AG55">
        <v>189</v>
      </c>
      <c r="AH55">
        <v>0</v>
      </c>
      <c r="AI55">
        <v>0</v>
      </c>
      <c r="AJ55">
        <v>152</v>
      </c>
      <c r="AK55">
        <f t="shared" si="9"/>
        <v>0</v>
      </c>
      <c r="AL55" s="17">
        <f t="shared" si="10"/>
        <v>95</v>
      </c>
      <c r="AM55">
        <v>7</v>
      </c>
      <c r="AN55">
        <v>0</v>
      </c>
      <c r="AO55">
        <v>3</v>
      </c>
      <c r="AP55">
        <f t="shared" si="11"/>
        <v>4</v>
      </c>
      <c r="AQ55">
        <f>AN55*VLOOKUP(1,'Other Lists'!$B$26:$H$32,7,FALSE)*8</f>
        <v>0</v>
      </c>
      <c r="AR55">
        <f>AO55*8*VLOOKUP(4,'Other Lists'!$B$26:$H$32,7,FALSE)+AO55*8*VLOOKUP(4,'Other Lists'!$B$26:$H$32,7,FALSE)*VLOOKUP(E55,'Other Lists'!$B$36:$E$39,4,FALSE)</f>
        <v>926.6400000000001</v>
      </c>
      <c r="AS55">
        <f>AP55*8*VLOOKUP(3,'Other Lists'!$B$26:$H$32,7,FALSE)+AP55*8*VLOOKUP(3,'Other Lists'!$B$26:$H$32,7,FALSE)*VLOOKUP(E55,'Other Lists'!$B$36:$E$39,4,FALSE)</f>
        <v>1140.48</v>
      </c>
      <c r="AT55">
        <f t="shared" si="13"/>
        <v>15373.220000000001</v>
      </c>
      <c r="AU55">
        <f t="shared" si="12"/>
        <v>2067.12</v>
      </c>
      <c r="AV55">
        <v>2</v>
      </c>
      <c r="AW55">
        <v>2</v>
      </c>
      <c r="AX55" s="17">
        <f>+(AV55*8*'Other Lists'!$F$31)+((AV55*8*'Other Lists'!$F$31)*(VLOOKUP(E55,'Other Lists'!$B$36:$E$39,4,FALSE)))</f>
        <v>528</v>
      </c>
      <c r="AY55" s="10">
        <f>AW55*8*'Other Lists'!$F$32+((AW55*8*'Other Lists'!$F$32)*VLOOKUP(E55,'Other Lists'!$B$36:$E$39,4,FALSE))</f>
        <v>528</v>
      </c>
      <c r="AZ55" s="18">
        <f t="shared" si="14"/>
        <v>4308.96</v>
      </c>
    </row>
    <row r="56" spans="2:52" x14ac:dyDescent="0.3">
      <c r="B56">
        <v>568</v>
      </c>
      <c r="C56" s="15">
        <v>45312</v>
      </c>
      <c r="D56">
        <f t="shared" si="2"/>
        <v>21</v>
      </c>
      <c r="E56">
        <v>2</v>
      </c>
      <c r="F56">
        <v>201</v>
      </c>
      <c r="G56">
        <v>168</v>
      </c>
      <c r="H56">
        <v>137</v>
      </c>
      <c r="I56">
        <v>0</v>
      </c>
      <c r="J56">
        <v>140</v>
      </c>
      <c r="K56">
        <v>31</v>
      </c>
      <c r="L56">
        <v>0</v>
      </c>
      <c r="M56">
        <v>130</v>
      </c>
      <c r="N56">
        <f t="shared" si="3"/>
        <v>31</v>
      </c>
      <c r="O56" s="17">
        <f t="shared" si="4"/>
        <v>94.890510948905103</v>
      </c>
      <c r="P56">
        <f>M56*VLOOKUP(F56,'Other Lists'!$B$12:$N$15,7,FALSE)</f>
        <v>9230</v>
      </c>
      <c r="Q56">
        <f>(VLOOKUP(F56,'Other Lists'!$B$12:$N$15,5,FALSE)+VLOOKUP(F56,'Other Lists'!$B$12:$N$15,6,FALSE))*H56</f>
        <v>6726.7</v>
      </c>
      <c r="R56">
        <f t="shared" si="5"/>
        <v>2503.3000000000002</v>
      </c>
      <c r="S56">
        <f>VLOOKUP(F56,'Other Lists'!$B$12:$N$15,7,FALSE)*(H56-M56)</f>
        <v>497</v>
      </c>
      <c r="T56">
        <v>2</v>
      </c>
      <c r="U56">
        <v>0</v>
      </c>
      <c r="V56">
        <v>1</v>
      </c>
      <c r="W56">
        <f t="shared" si="6"/>
        <v>1</v>
      </c>
      <c r="X56">
        <f>U56*VLOOKUP(1,'Other Lists'!$B$26:$H$32,7,FALSE)*8</f>
        <v>0</v>
      </c>
      <c r="Y56">
        <f>V56*8*VLOOKUP(4,'Other Lists'!$B$26:$H$32,7,FALSE)+V56*8*VLOOKUP(4,'Other Lists'!$B$26:$H$32,7,FALSE)*VLOOKUP(E56,'Other Lists'!$B$36:$E$39,4,FALSE)</f>
        <v>308.88</v>
      </c>
      <c r="Z56">
        <f>W56*8*VLOOKUP(3,'Other Lists'!$B$26:$H$32,7,FALSE)</f>
        <v>259.2</v>
      </c>
      <c r="AA56">
        <f t="shared" si="7"/>
        <v>7294.78</v>
      </c>
      <c r="AB56">
        <f t="shared" si="8"/>
        <v>568.07999999999993</v>
      </c>
      <c r="AC56">
        <v>105</v>
      </c>
      <c r="AD56">
        <v>81</v>
      </c>
      <c r="AE56">
        <v>81</v>
      </c>
      <c r="AF56">
        <v>0</v>
      </c>
      <c r="AG56">
        <v>81</v>
      </c>
      <c r="AH56">
        <v>0</v>
      </c>
      <c r="AI56">
        <v>0</v>
      </c>
      <c r="AJ56">
        <v>76</v>
      </c>
      <c r="AK56">
        <f t="shared" si="9"/>
        <v>0</v>
      </c>
      <c r="AL56" s="17">
        <f t="shared" si="10"/>
        <v>93.827160493827151</v>
      </c>
      <c r="AM56">
        <v>3</v>
      </c>
      <c r="AN56">
        <v>0</v>
      </c>
      <c r="AO56">
        <v>1</v>
      </c>
      <c r="AP56">
        <f t="shared" si="11"/>
        <v>2</v>
      </c>
      <c r="AQ56">
        <f>AN56*VLOOKUP(1,'Other Lists'!$B$26:$H$32,7,FALSE)*8</f>
        <v>0</v>
      </c>
      <c r="AR56">
        <f>AO56*8*VLOOKUP(4,'Other Lists'!$B$26:$H$32,7,FALSE)+AO56*8*VLOOKUP(4,'Other Lists'!$B$26:$H$32,7,FALSE)*VLOOKUP(E56,'Other Lists'!$B$36:$E$39,4,FALSE)</f>
        <v>308.88</v>
      </c>
      <c r="AS56">
        <f>AP56*8*VLOOKUP(3,'Other Lists'!$B$26:$H$32,7,FALSE)+AP56*8*VLOOKUP(3,'Other Lists'!$B$26:$H$32,7,FALSE)*VLOOKUP(E56,'Other Lists'!$B$36:$E$39,4,FALSE)</f>
        <v>570.24</v>
      </c>
      <c r="AT56">
        <f t="shared" si="13"/>
        <v>7605.82</v>
      </c>
      <c r="AU56">
        <f t="shared" si="12"/>
        <v>879.12</v>
      </c>
      <c r="AV56">
        <v>1</v>
      </c>
      <c r="AW56">
        <v>1</v>
      </c>
      <c r="AX56" s="17">
        <f>+(AV56*8*'Other Lists'!$F$31)+((AV56*8*'Other Lists'!$F$31)*(VLOOKUP(E56,'Other Lists'!$B$36:$E$39,4,FALSE)))</f>
        <v>264</v>
      </c>
      <c r="AY56" s="10">
        <f>AW56*8*'Other Lists'!$F$32+((AW56*8*'Other Lists'!$F$32)*VLOOKUP(E56,'Other Lists'!$B$36:$E$39,4,FALSE))</f>
        <v>264</v>
      </c>
      <c r="AZ56" s="18">
        <f t="shared" si="14"/>
        <v>1975.1999999999998</v>
      </c>
    </row>
    <row r="57" spans="2:52" x14ac:dyDescent="0.3">
      <c r="B57">
        <v>569</v>
      </c>
      <c r="C57" s="15">
        <v>45313</v>
      </c>
      <c r="D57">
        <f t="shared" si="2"/>
        <v>22</v>
      </c>
      <c r="E57">
        <v>2</v>
      </c>
      <c r="F57">
        <v>201</v>
      </c>
      <c r="G57">
        <v>159</v>
      </c>
      <c r="H57">
        <v>147</v>
      </c>
      <c r="I57">
        <v>0</v>
      </c>
      <c r="J57">
        <v>140</v>
      </c>
      <c r="K57">
        <v>12</v>
      </c>
      <c r="L57">
        <v>0</v>
      </c>
      <c r="M57">
        <v>139</v>
      </c>
      <c r="N57">
        <f t="shared" si="3"/>
        <v>12</v>
      </c>
      <c r="O57" s="17">
        <f t="shared" si="4"/>
        <v>94.557823129251702</v>
      </c>
      <c r="P57">
        <f>M57*VLOOKUP(F57,'Other Lists'!$B$12:$N$15,7,FALSE)</f>
        <v>9869</v>
      </c>
      <c r="Q57">
        <f>(VLOOKUP(F57,'Other Lists'!$B$12:$N$15,5,FALSE)+VLOOKUP(F57,'Other Lists'!$B$12:$N$15,6,FALSE))*H57</f>
        <v>7217.7</v>
      </c>
      <c r="R57">
        <f t="shared" si="5"/>
        <v>2651.3</v>
      </c>
      <c r="S57">
        <f>VLOOKUP(F57,'Other Lists'!$B$12:$N$15,7,FALSE)*(H57-M57)</f>
        <v>568</v>
      </c>
      <c r="T57">
        <v>2</v>
      </c>
      <c r="U57">
        <v>0</v>
      </c>
      <c r="V57">
        <v>1</v>
      </c>
      <c r="W57">
        <f t="shared" si="6"/>
        <v>1</v>
      </c>
      <c r="X57">
        <f>U57*VLOOKUP(1,'Other Lists'!$B$26:$H$32,7,FALSE)*8</f>
        <v>0</v>
      </c>
      <c r="Y57">
        <f>V57*8*VLOOKUP(4,'Other Lists'!$B$26:$H$32,7,FALSE)+V57*8*VLOOKUP(4,'Other Lists'!$B$26:$H$32,7,FALSE)*VLOOKUP(E57,'Other Lists'!$B$36:$E$39,4,FALSE)</f>
        <v>308.88</v>
      </c>
      <c r="Z57">
        <f>W57*8*VLOOKUP(3,'Other Lists'!$B$26:$H$32,7,FALSE)</f>
        <v>259.2</v>
      </c>
      <c r="AA57">
        <f t="shared" si="7"/>
        <v>7785.78</v>
      </c>
      <c r="AB57">
        <f t="shared" si="8"/>
        <v>568.07999999999993</v>
      </c>
      <c r="AC57">
        <v>105</v>
      </c>
      <c r="AD57">
        <v>76</v>
      </c>
      <c r="AE57">
        <v>76</v>
      </c>
      <c r="AF57">
        <v>0</v>
      </c>
      <c r="AG57">
        <v>81</v>
      </c>
      <c r="AH57">
        <v>0</v>
      </c>
      <c r="AI57">
        <v>0</v>
      </c>
      <c r="AJ57">
        <v>72</v>
      </c>
      <c r="AK57">
        <f t="shared" si="9"/>
        <v>0</v>
      </c>
      <c r="AL57" s="17">
        <f t="shared" si="10"/>
        <v>94.736842105263165</v>
      </c>
      <c r="AM57">
        <v>3</v>
      </c>
      <c r="AN57">
        <v>0</v>
      </c>
      <c r="AO57">
        <v>1</v>
      </c>
      <c r="AP57">
        <f t="shared" si="11"/>
        <v>2</v>
      </c>
      <c r="AQ57">
        <f>AN57*VLOOKUP(1,'Other Lists'!$B$26:$H$32,7,FALSE)*8</f>
        <v>0</v>
      </c>
      <c r="AR57">
        <f>AO57*8*VLOOKUP(4,'Other Lists'!$B$26:$H$32,7,FALSE)+AO57*8*VLOOKUP(4,'Other Lists'!$B$26:$H$32,7,FALSE)*VLOOKUP(E57,'Other Lists'!$B$36:$E$39,4,FALSE)</f>
        <v>308.88</v>
      </c>
      <c r="AS57">
        <f>AP57*8*VLOOKUP(3,'Other Lists'!$B$26:$H$32,7,FALSE)+AP57*8*VLOOKUP(3,'Other Lists'!$B$26:$H$32,7,FALSE)*VLOOKUP(E57,'Other Lists'!$B$36:$E$39,4,FALSE)</f>
        <v>570.24</v>
      </c>
      <c r="AT57">
        <f t="shared" si="13"/>
        <v>8096.82</v>
      </c>
      <c r="AU57">
        <f t="shared" si="12"/>
        <v>879.12</v>
      </c>
      <c r="AV57">
        <v>1</v>
      </c>
      <c r="AW57">
        <v>1</v>
      </c>
      <c r="AX57" s="17">
        <f>+(AV57*8*'Other Lists'!$F$31)+((AV57*8*'Other Lists'!$F$31)*(VLOOKUP(E57,'Other Lists'!$B$36:$E$39,4,FALSE)))</f>
        <v>264</v>
      </c>
      <c r="AY57" s="10">
        <f>AW57*8*'Other Lists'!$F$32+((AW57*8*'Other Lists'!$F$32)*VLOOKUP(E57,'Other Lists'!$B$36:$E$39,4,FALSE))</f>
        <v>264</v>
      </c>
      <c r="AZ57" s="18">
        <f t="shared" si="14"/>
        <v>1975.1999999999998</v>
      </c>
    </row>
    <row r="58" spans="2:52" x14ac:dyDescent="0.3">
      <c r="B58">
        <v>570</v>
      </c>
      <c r="C58" s="15">
        <v>45314</v>
      </c>
      <c r="D58">
        <f t="shared" si="2"/>
        <v>23</v>
      </c>
      <c r="E58">
        <v>2</v>
      </c>
      <c r="F58">
        <v>119</v>
      </c>
      <c r="G58">
        <v>866</v>
      </c>
      <c r="H58">
        <v>866</v>
      </c>
      <c r="I58">
        <v>0</v>
      </c>
      <c r="J58">
        <v>874.99999999999989</v>
      </c>
      <c r="K58">
        <v>0</v>
      </c>
      <c r="L58">
        <v>0</v>
      </c>
      <c r="M58">
        <v>840</v>
      </c>
      <c r="N58">
        <f t="shared" si="3"/>
        <v>0</v>
      </c>
      <c r="O58" s="17">
        <f t="shared" si="4"/>
        <v>96.997690531177824</v>
      </c>
      <c r="P58">
        <f>M58*VLOOKUP(F58,'Other Lists'!$B$12:$N$15,7,FALSE)</f>
        <v>26880</v>
      </c>
      <c r="Q58">
        <f>(VLOOKUP(F58,'Other Lists'!$B$12:$N$15,5,FALSE)+VLOOKUP(F58,'Other Lists'!$B$12:$N$15,6,FALSE))*H58</f>
        <v>24940.799999999999</v>
      </c>
      <c r="R58">
        <f t="shared" si="5"/>
        <v>1939.2000000000007</v>
      </c>
      <c r="S58">
        <f>VLOOKUP(F58,'Other Lists'!$B$12:$N$15,7,FALSE)*(H58-M58)</f>
        <v>832</v>
      </c>
      <c r="T58">
        <v>5</v>
      </c>
      <c r="U58">
        <v>0</v>
      </c>
      <c r="V58">
        <v>3</v>
      </c>
      <c r="W58">
        <f t="shared" si="6"/>
        <v>2</v>
      </c>
      <c r="X58">
        <f>U58*VLOOKUP(1,'Other Lists'!$B$26:$H$32,7,FALSE)*8</f>
        <v>0</v>
      </c>
      <c r="Y58">
        <f>V58*8*VLOOKUP(4,'Other Lists'!$B$26:$H$32,7,FALSE)+V58*8*VLOOKUP(4,'Other Lists'!$B$26:$H$32,7,FALSE)*VLOOKUP(E58,'Other Lists'!$B$36:$E$39,4,FALSE)</f>
        <v>926.6400000000001</v>
      </c>
      <c r="Z58">
        <f>W58*8*VLOOKUP(3,'Other Lists'!$B$26:$H$32,7,FALSE)</f>
        <v>518.4</v>
      </c>
      <c r="AA58">
        <f t="shared" si="7"/>
        <v>26385.84</v>
      </c>
      <c r="AB58">
        <f t="shared" si="8"/>
        <v>1445.04</v>
      </c>
      <c r="AC58">
        <v>105</v>
      </c>
      <c r="AD58">
        <v>153</v>
      </c>
      <c r="AE58">
        <v>153</v>
      </c>
      <c r="AF58">
        <v>0</v>
      </c>
      <c r="AG58">
        <v>189</v>
      </c>
      <c r="AH58">
        <v>0</v>
      </c>
      <c r="AI58">
        <v>0</v>
      </c>
      <c r="AJ58">
        <v>146</v>
      </c>
      <c r="AK58">
        <f t="shared" si="9"/>
        <v>0</v>
      </c>
      <c r="AL58" s="17">
        <f t="shared" si="10"/>
        <v>95.424836601307192</v>
      </c>
      <c r="AM58">
        <v>6</v>
      </c>
      <c r="AN58">
        <v>0</v>
      </c>
      <c r="AO58">
        <v>4</v>
      </c>
      <c r="AP58">
        <f t="shared" si="11"/>
        <v>2</v>
      </c>
      <c r="AQ58">
        <f>AN58*VLOOKUP(1,'Other Lists'!$B$26:$H$32,7,FALSE)*8</f>
        <v>0</v>
      </c>
      <c r="AR58">
        <f>AO58*8*VLOOKUP(4,'Other Lists'!$B$26:$H$32,7,FALSE)+AO58*8*VLOOKUP(4,'Other Lists'!$B$26:$H$32,7,FALSE)*VLOOKUP(E58,'Other Lists'!$B$36:$E$39,4,FALSE)</f>
        <v>1235.52</v>
      </c>
      <c r="AS58">
        <f>AP58*8*VLOOKUP(3,'Other Lists'!$B$26:$H$32,7,FALSE)+AP58*8*VLOOKUP(3,'Other Lists'!$B$26:$H$32,7,FALSE)*VLOOKUP(E58,'Other Lists'!$B$36:$E$39,4,FALSE)</f>
        <v>570.24</v>
      </c>
      <c r="AT58">
        <f t="shared" si="13"/>
        <v>26746.559999999998</v>
      </c>
      <c r="AU58">
        <f t="shared" si="12"/>
        <v>1805.76</v>
      </c>
      <c r="AV58">
        <v>2</v>
      </c>
      <c r="AW58">
        <v>2</v>
      </c>
      <c r="AX58" s="17">
        <f>+(AV58*8*'Other Lists'!$F$31)+((AV58*8*'Other Lists'!$F$31)*(VLOOKUP(E58,'Other Lists'!$B$36:$E$39,4,FALSE)))</f>
        <v>528</v>
      </c>
      <c r="AY58" s="10">
        <f>AW58*8*'Other Lists'!$F$32+((AW58*8*'Other Lists'!$F$32)*VLOOKUP(E58,'Other Lists'!$B$36:$E$39,4,FALSE))</f>
        <v>528</v>
      </c>
      <c r="AZ58" s="18">
        <f t="shared" si="14"/>
        <v>4306.8</v>
      </c>
    </row>
    <row r="59" spans="2:52" x14ac:dyDescent="0.3">
      <c r="B59">
        <v>571</v>
      </c>
      <c r="C59" s="15">
        <v>45315</v>
      </c>
      <c r="D59">
        <f t="shared" si="2"/>
        <v>24</v>
      </c>
      <c r="E59">
        <v>2</v>
      </c>
      <c r="F59">
        <v>119</v>
      </c>
      <c r="G59">
        <v>918</v>
      </c>
      <c r="H59">
        <v>892</v>
      </c>
      <c r="I59">
        <v>0</v>
      </c>
      <c r="J59">
        <v>874.99999999999989</v>
      </c>
      <c r="K59">
        <v>26</v>
      </c>
      <c r="L59">
        <v>0</v>
      </c>
      <c r="M59">
        <v>838</v>
      </c>
      <c r="N59">
        <f t="shared" si="3"/>
        <v>26</v>
      </c>
      <c r="O59" s="17">
        <f t="shared" si="4"/>
        <v>93.946188340807183</v>
      </c>
      <c r="P59">
        <f>M59*VLOOKUP(F59,'Other Lists'!$B$12:$N$15,7,FALSE)</f>
        <v>26816</v>
      </c>
      <c r="Q59">
        <f>(VLOOKUP(F59,'Other Lists'!$B$12:$N$15,5,FALSE)+VLOOKUP(F59,'Other Lists'!$B$12:$N$15,6,FALSE))*H59</f>
        <v>25689.600000000002</v>
      </c>
      <c r="R59">
        <f t="shared" si="5"/>
        <v>1126.3999999999978</v>
      </c>
      <c r="S59">
        <f>VLOOKUP(F59,'Other Lists'!$B$12:$N$15,7,FALSE)*(H59-M59)</f>
        <v>1728</v>
      </c>
      <c r="T59">
        <v>5</v>
      </c>
      <c r="U59">
        <v>0</v>
      </c>
      <c r="V59">
        <v>4</v>
      </c>
      <c r="W59">
        <f t="shared" si="6"/>
        <v>1</v>
      </c>
      <c r="X59">
        <f>U59*VLOOKUP(1,'Other Lists'!$B$26:$H$32,7,FALSE)*8</f>
        <v>0</v>
      </c>
      <c r="Y59">
        <f>V59*8*VLOOKUP(4,'Other Lists'!$B$26:$H$32,7,FALSE)+V59*8*VLOOKUP(4,'Other Lists'!$B$26:$H$32,7,FALSE)*VLOOKUP(E59,'Other Lists'!$B$36:$E$39,4,FALSE)</f>
        <v>1235.52</v>
      </c>
      <c r="Z59">
        <f>W59*8*VLOOKUP(3,'Other Lists'!$B$26:$H$32,7,FALSE)</f>
        <v>259.2</v>
      </c>
      <c r="AA59">
        <f t="shared" si="7"/>
        <v>27184.320000000003</v>
      </c>
      <c r="AB59">
        <f t="shared" si="8"/>
        <v>1494.72</v>
      </c>
      <c r="AC59">
        <v>105</v>
      </c>
      <c r="AD59">
        <v>171</v>
      </c>
      <c r="AE59">
        <v>171</v>
      </c>
      <c r="AF59">
        <v>0</v>
      </c>
      <c r="AG59">
        <v>189</v>
      </c>
      <c r="AH59">
        <v>0</v>
      </c>
      <c r="AI59">
        <v>0</v>
      </c>
      <c r="AJ59">
        <v>159</v>
      </c>
      <c r="AK59">
        <f t="shared" si="9"/>
        <v>0</v>
      </c>
      <c r="AL59" s="17">
        <f t="shared" si="10"/>
        <v>92.982456140350877</v>
      </c>
      <c r="AM59">
        <v>7</v>
      </c>
      <c r="AN59">
        <v>0</v>
      </c>
      <c r="AO59">
        <v>3</v>
      </c>
      <c r="AP59">
        <f t="shared" si="11"/>
        <v>4</v>
      </c>
      <c r="AQ59">
        <f>AN59*VLOOKUP(1,'Other Lists'!$B$26:$H$32,7,FALSE)*8</f>
        <v>0</v>
      </c>
      <c r="AR59">
        <f>AO59*8*VLOOKUP(4,'Other Lists'!$B$26:$H$32,7,FALSE)+AO59*8*VLOOKUP(4,'Other Lists'!$B$26:$H$32,7,FALSE)*VLOOKUP(E59,'Other Lists'!$B$36:$E$39,4,FALSE)</f>
        <v>926.6400000000001</v>
      </c>
      <c r="AS59">
        <f>AP59*8*VLOOKUP(3,'Other Lists'!$B$26:$H$32,7,FALSE)+AP59*8*VLOOKUP(3,'Other Lists'!$B$26:$H$32,7,FALSE)*VLOOKUP(E59,'Other Lists'!$B$36:$E$39,4,FALSE)</f>
        <v>1140.48</v>
      </c>
      <c r="AT59">
        <f t="shared" si="13"/>
        <v>27756.720000000001</v>
      </c>
      <c r="AU59">
        <f t="shared" si="12"/>
        <v>2067.12</v>
      </c>
      <c r="AV59">
        <v>2</v>
      </c>
      <c r="AW59">
        <v>2</v>
      </c>
      <c r="AX59" s="17">
        <f>+(AV59*8*'Other Lists'!$F$31)+((AV59*8*'Other Lists'!$F$31)*(VLOOKUP(E59,'Other Lists'!$B$36:$E$39,4,FALSE)))</f>
        <v>528</v>
      </c>
      <c r="AY59" s="10">
        <f>AW59*8*'Other Lists'!$F$32+((AW59*8*'Other Lists'!$F$32)*VLOOKUP(E59,'Other Lists'!$B$36:$E$39,4,FALSE))</f>
        <v>528</v>
      </c>
      <c r="AZ59" s="18">
        <f t="shared" si="14"/>
        <v>4617.84</v>
      </c>
    </row>
    <row r="60" spans="2:52" x14ac:dyDescent="0.3">
      <c r="B60">
        <v>572</v>
      </c>
      <c r="C60" s="15">
        <v>45316</v>
      </c>
      <c r="D60">
        <f t="shared" si="2"/>
        <v>25</v>
      </c>
      <c r="E60">
        <v>2</v>
      </c>
      <c r="F60">
        <v>201</v>
      </c>
      <c r="G60">
        <v>367</v>
      </c>
      <c r="H60">
        <v>322</v>
      </c>
      <c r="I60">
        <v>0</v>
      </c>
      <c r="J60">
        <v>350</v>
      </c>
      <c r="K60">
        <v>45</v>
      </c>
      <c r="L60">
        <v>0</v>
      </c>
      <c r="M60">
        <v>305</v>
      </c>
      <c r="N60">
        <f t="shared" si="3"/>
        <v>45</v>
      </c>
      <c r="O60" s="17">
        <f t="shared" si="4"/>
        <v>94.720496894409933</v>
      </c>
      <c r="P60">
        <f>M60*VLOOKUP(F60,'Other Lists'!$B$12:$N$15,7,FALSE)</f>
        <v>21655</v>
      </c>
      <c r="Q60">
        <f>(VLOOKUP(F60,'Other Lists'!$B$12:$N$15,5,FALSE)+VLOOKUP(F60,'Other Lists'!$B$12:$N$15,6,FALSE))*H60</f>
        <v>15810.2</v>
      </c>
      <c r="R60">
        <f t="shared" si="5"/>
        <v>5844.7999999999993</v>
      </c>
      <c r="S60">
        <f>VLOOKUP(F60,'Other Lists'!$B$12:$N$15,7,FALSE)*(H60-M60)</f>
        <v>1207</v>
      </c>
      <c r="T60">
        <v>5</v>
      </c>
      <c r="U60">
        <v>1</v>
      </c>
      <c r="V60">
        <v>4</v>
      </c>
      <c r="W60">
        <f t="shared" si="6"/>
        <v>0</v>
      </c>
      <c r="X60">
        <f>U60*VLOOKUP(1,'Other Lists'!$B$26:$H$32,7,FALSE)*8</f>
        <v>194.4</v>
      </c>
      <c r="Y60">
        <f>V60*8*VLOOKUP(4,'Other Lists'!$B$26:$H$32,7,FALSE)+V60*8*VLOOKUP(4,'Other Lists'!$B$26:$H$32,7,FALSE)*VLOOKUP(E60,'Other Lists'!$B$36:$E$39,4,FALSE)</f>
        <v>1235.52</v>
      </c>
      <c r="Z60">
        <f>W60*8*VLOOKUP(3,'Other Lists'!$B$26:$H$32,7,FALSE)</f>
        <v>0</v>
      </c>
      <c r="AA60">
        <f t="shared" si="7"/>
        <v>17240.120000000003</v>
      </c>
      <c r="AB60">
        <f t="shared" si="8"/>
        <v>1429.92</v>
      </c>
      <c r="AC60">
        <v>105</v>
      </c>
      <c r="AD60">
        <v>158</v>
      </c>
      <c r="AE60">
        <v>158</v>
      </c>
      <c r="AF60">
        <v>0</v>
      </c>
      <c r="AG60">
        <v>189</v>
      </c>
      <c r="AH60">
        <v>0</v>
      </c>
      <c r="AI60">
        <v>0</v>
      </c>
      <c r="AJ60">
        <v>148</v>
      </c>
      <c r="AK60">
        <f t="shared" si="9"/>
        <v>0</v>
      </c>
      <c r="AL60" s="17">
        <f t="shared" si="10"/>
        <v>93.670886075949369</v>
      </c>
      <c r="AM60">
        <v>7</v>
      </c>
      <c r="AN60">
        <v>0</v>
      </c>
      <c r="AO60">
        <v>3</v>
      </c>
      <c r="AP60">
        <f t="shared" si="11"/>
        <v>4</v>
      </c>
      <c r="AQ60">
        <f>AN60*VLOOKUP(1,'Other Lists'!$B$26:$H$32,7,FALSE)*8</f>
        <v>0</v>
      </c>
      <c r="AR60">
        <f>AO60*8*VLOOKUP(4,'Other Lists'!$B$26:$H$32,7,FALSE)+AO60*8*VLOOKUP(4,'Other Lists'!$B$26:$H$32,7,FALSE)*VLOOKUP(E60,'Other Lists'!$B$36:$E$39,4,FALSE)</f>
        <v>926.6400000000001</v>
      </c>
      <c r="AS60">
        <f>AP60*8*VLOOKUP(3,'Other Lists'!$B$26:$H$32,7,FALSE)+AP60*8*VLOOKUP(3,'Other Lists'!$B$26:$H$32,7,FALSE)*VLOOKUP(E60,'Other Lists'!$B$36:$E$39,4,FALSE)</f>
        <v>1140.48</v>
      </c>
      <c r="AT60">
        <f t="shared" si="13"/>
        <v>17877.32</v>
      </c>
      <c r="AU60">
        <f t="shared" si="12"/>
        <v>2067.12</v>
      </c>
      <c r="AV60">
        <v>2</v>
      </c>
      <c r="AW60">
        <v>2</v>
      </c>
      <c r="AX60" s="17">
        <f>+(AV60*8*'Other Lists'!$F$31)+((AV60*8*'Other Lists'!$F$31)*(VLOOKUP(E60,'Other Lists'!$B$36:$E$39,4,FALSE)))</f>
        <v>528</v>
      </c>
      <c r="AY60" s="10">
        <f>AW60*8*'Other Lists'!$F$32+((AW60*8*'Other Lists'!$F$32)*VLOOKUP(E60,'Other Lists'!$B$36:$E$39,4,FALSE))</f>
        <v>528</v>
      </c>
      <c r="AZ60" s="18">
        <f t="shared" si="14"/>
        <v>4553.04</v>
      </c>
    </row>
    <row r="61" spans="2:52" x14ac:dyDescent="0.3">
      <c r="B61">
        <v>573</v>
      </c>
      <c r="C61" s="15">
        <v>45317</v>
      </c>
      <c r="D61">
        <f t="shared" si="2"/>
        <v>26</v>
      </c>
      <c r="E61">
        <v>2</v>
      </c>
      <c r="F61">
        <v>119</v>
      </c>
      <c r="G61">
        <v>1015</v>
      </c>
      <c r="H61">
        <v>714</v>
      </c>
      <c r="I61">
        <v>0</v>
      </c>
      <c r="J61">
        <v>874.99999999999989</v>
      </c>
      <c r="K61">
        <v>301</v>
      </c>
      <c r="L61">
        <v>0</v>
      </c>
      <c r="M61">
        <v>685</v>
      </c>
      <c r="N61">
        <f t="shared" si="3"/>
        <v>301</v>
      </c>
      <c r="O61" s="17">
        <f t="shared" si="4"/>
        <v>95.938375350140063</v>
      </c>
      <c r="P61">
        <f>M61*VLOOKUP(F61,'Other Lists'!$B$12:$N$15,7,FALSE)</f>
        <v>21920</v>
      </c>
      <c r="Q61">
        <f>(VLOOKUP(F61,'Other Lists'!$B$12:$N$15,5,FALSE)+VLOOKUP(F61,'Other Lists'!$B$12:$N$15,6,FALSE))*H61</f>
        <v>20563.2</v>
      </c>
      <c r="R61">
        <f t="shared" si="5"/>
        <v>1356.7999999999993</v>
      </c>
      <c r="S61">
        <f>VLOOKUP(F61,'Other Lists'!$B$12:$N$15,7,FALSE)*(H61-M61)</f>
        <v>928</v>
      </c>
      <c r="T61">
        <v>4</v>
      </c>
      <c r="U61">
        <v>0</v>
      </c>
      <c r="V61">
        <v>3</v>
      </c>
      <c r="W61">
        <f t="shared" si="6"/>
        <v>1</v>
      </c>
      <c r="X61">
        <f>U61*VLOOKUP(1,'Other Lists'!$B$26:$H$32,7,FALSE)*8</f>
        <v>0</v>
      </c>
      <c r="Y61">
        <f>V61*8*VLOOKUP(4,'Other Lists'!$B$26:$H$32,7,FALSE)+V61*8*VLOOKUP(4,'Other Lists'!$B$26:$H$32,7,FALSE)*VLOOKUP(E61,'Other Lists'!$B$36:$E$39,4,FALSE)</f>
        <v>926.6400000000001</v>
      </c>
      <c r="Z61">
        <f>W61*8*VLOOKUP(3,'Other Lists'!$B$26:$H$32,7,FALSE)</f>
        <v>259.2</v>
      </c>
      <c r="AA61">
        <f t="shared" si="7"/>
        <v>21749.040000000001</v>
      </c>
      <c r="AB61">
        <f t="shared" si="8"/>
        <v>1185.8400000000001</v>
      </c>
      <c r="AC61">
        <v>105</v>
      </c>
      <c r="AD61">
        <v>206</v>
      </c>
      <c r="AE61">
        <v>189</v>
      </c>
      <c r="AF61">
        <v>0</v>
      </c>
      <c r="AG61">
        <v>189</v>
      </c>
      <c r="AH61">
        <v>17</v>
      </c>
      <c r="AI61">
        <v>0</v>
      </c>
      <c r="AJ61">
        <v>179</v>
      </c>
      <c r="AK61">
        <f t="shared" si="9"/>
        <v>17</v>
      </c>
      <c r="AL61" s="17">
        <f t="shared" si="10"/>
        <v>94.708994708994709</v>
      </c>
      <c r="AM61">
        <v>7</v>
      </c>
      <c r="AN61">
        <v>0</v>
      </c>
      <c r="AO61">
        <v>3</v>
      </c>
      <c r="AP61">
        <f t="shared" si="11"/>
        <v>4</v>
      </c>
      <c r="AQ61">
        <f>AN61*VLOOKUP(1,'Other Lists'!$B$26:$H$32,7,FALSE)*8</f>
        <v>0</v>
      </c>
      <c r="AR61">
        <f>AO61*8*VLOOKUP(4,'Other Lists'!$B$26:$H$32,7,FALSE)+AO61*8*VLOOKUP(4,'Other Lists'!$B$26:$H$32,7,FALSE)*VLOOKUP(E61,'Other Lists'!$B$36:$E$39,4,FALSE)</f>
        <v>926.6400000000001</v>
      </c>
      <c r="AS61">
        <f>AP61*8*VLOOKUP(3,'Other Lists'!$B$26:$H$32,7,FALSE)+AP61*8*VLOOKUP(3,'Other Lists'!$B$26:$H$32,7,FALSE)*VLOOKUP(E61,'Other Lists'!$B$36:$E$39,4,FALSE)</f>
        <v>1140.48</v>
      </c>
      <c r="AT61">
        <f t="shared" si="13"/>
        <v>22630.32</v>
      </c>
      <c r="AU61">
        <f t="shared" si="12"/>
        <v>2067.12</v>
      </c>
      <c r="AV61">
        <v>2</v>
      </c>
      <c r="AW61">
        <v>2</v>
      </c>
      <c r="AX61" s="17">
        <f>+(AV61*8*'Other Lists'!$F$31)+((AV61*8*'Other Lists'!$F$31)*(VLOOKUP(E61,'Other Lists'!$B$36:$E$39,4,FALSE)))</f>
        <v>528</v>
      </c>
      <c r="AY61" s="10">
        <f>AW61*8*'Other Lists'!$F$32+((AW61*8*'Other Lists'!$F$32)*VLOOKUP(E61,'Other Lists'!$B$36:$E$39,4,FALSE))</f>
        <v>528</v>
      </c>
      <c r="AZ61" s="18">
        <f t="shared" si="14"/>
        <v>4308.96</v>
      </c>
    </row>
    <row r="62" spans="2:52" x14ac:dyDescent="0.3">
      <c r="B62">
        <v>574</v>
      </c>
      <c r="C62" s="15">
        <v>45318</v>
      </c>
      <c r="D62">
        <f t="shared" si="2"/>
        <v>27</v>
      </c>
      <c r="E62">
        <v>2</v>
      </c>
      <c r="F62">
        <v>119</v>
      </c>
      <c r="G62">
        <v>822</v>
      </c>
      <c r="H62">
        <v>822</v>
      </c>
      <c r="I62">
        <v>0</v>
      </c>
      <c r="J62">
        <v>874.99999999999989</v>
      </c>
      <c r="K62">
        <v>0</v>
      </c>
      <c r="L62">
        <v>0</v>
      </c>
      <c r="M62">
        <v>789</v>
      </c>
      <c r="N62">
        <f t="shared" si="3"/>
        <v>0</v>
      </c>
      <c r="O62" s="17">
        <f t="shared" si="4"/>
        <v>95.985401459854018</v>
      </c>
      <c r="P62">
        <f>M62*VLOOKUP(F62,'Other Lists'!$B$12:$N$15,7,FALSE)</f>
        <v>25248</v>
      </c>
      <c r="Q62">
        <f>(VLOOKUP(F62,'Other Lists'!$B$12:$N$15,5,FALSE)+VLOOKUP(F62,'Other Lists'!$B$12:$N$15,6,FALSE))*H62</f>
        <v>23673.600000000002</v>
      </c>
      <c r="R62">
        <f t="shared" si="5"/>
        <v>1574.3999999999978</v>
      </c>
      <c r="S62">
        <f>VLOOKUP(F62,'Other Lists'!$B$12:$N$15,7,FALSE)*(H62-M62)</f>
        <v>1056</v>
      </c>
      <c r="T62">
        <v>5</v>
      </c>
      <c r="U62">
        <v>1</v>
      </c>
      <c r="V62">
        <v>4</v>
      </c>
      <c r="W62">
        <f t="shared" si="6"/>
        <v>0</v>
      </c>
      <c r="X62">
        <f>U62*VLOOKUP(1,'Other Lists'!$B$26:$H$32,7,FALSE)*8</f>
        <v>194.4</v>
      </c>
      <c r="Y62">
        <f>V62*8*VLOOKUP(4,'Other Lists'!$B$26:$H$32,7,FALSE)+V62*8*VLOOKUP(4,'Other Lists'!$B$26:$H$32,7,FALSE)*VLOOKUP(E62,'Other Lists'!$B$36:$E$39,4,FALSE)</f>
        <v>1235.52</v>
      </c>
      <c r="Z62">
        <f>W62*8*VLOOKUP(3,'Other Lists'!$B$26:$H$32,7,FALSE)</f>
        <v>0</v>
      </c>
      <c r="AA62">
        <f t="shared" si="7"/>
        <v>25103.520000000004</v>
      </c>
      <c r="AB62">
        <f t="shared" si="8"/>
        <v>1429.92</v>
      </c>
      <c r="AC62">
        <v>105</v>
      </c>
      <c r="AD62">
        <v>173</v>
      </c>
      <c r="AE62">
        <v>173</v>
      </c>
      <c r="AF62">
        <v>0</v>
      </c>
      <c r="AG62">
        <v>189</v>
      </c>
      <c r="AH62">
        <v>0</v>
      </c>
      <c r="AI62">
        <v>0</v>
      </c>
      <c r="AJ62">
        <v>167</v>
      </c>
      <c r="AK62">
        <f t="shared" si="9"/>
        <v>0</v>
      </c>
      <c r="AL62" s="17">
        <f t="shared" si="10"/>
        <v>96.53179190751446</v>
      </c>
      <c r="AM62">
        <v>7</v>
      </c>
      <c r="AN62">
        <v>0</v>
      </c>
      <c r="AO62">
        <v>4</v>
      </c>
      <c r="AP62">
        <f t="shared" si="11"/>
        <v>3</v>
      </c>
      <c r="AQ62">
        <f>AN62*VLOOKUP(1,'Other Lists'!$B$26:$H$32,7,FALSE)*8</f>
        <v>0</v>
      </c>
      <c r="AR62">
        <f>AO62*8*VLOOKUP(4,'Other Lists'!$B$26:$H$32,7,FALSE)+AO62*8*VLOOKUP(4,'Other Lists'!$B$26:$H$32,7,FALSE)*VLOOKUP(E62,'Other Lists'!$B$36:$E$39,4,FALSE)</f>
        <v>1235.52</v>
      </c>
      <c r="AS62">
        <f>AP62*8*VLOOKUP(3,'Other Lists'!$B$26:$H$32,7,FALSE)+AP62*8*VLOOKUP(3,'Other Lists'!$B$26:$H$32,7,FALSE)*VLOOKUP(E62,'Other Lists'!$B$36:$E$39,4,FALSE)</f>
        <v>855.3599999999999</v>
      </c>
      <c r="AT62">
        <f t="shared" si="13"/>
        <v>25764.480000000003</v>
      </c>
      <c r="AU62">
        <f t="shared" si="12"/>
        <v>2090.88</v>
      </c>
      <c r="AV62">
        <v>2</v>
      </c>
      <c r="AW62">
        <v>2</v>
      </c>
      <c r="AX62" s="17">
        <f>+(AV62*8*'Other Lists'!$F$31)+((AV62*8*'Other Lists'!$F$31)*(VLOOKUP(E62,'Other Lists'!$B$36:$E$39,4,FALSE)))</f>
        <v>528</v>
      </c>
      <c r="AY62" s="10">
        <f>AW62*8*'Other Lists'!$F$32+((AW62*8*'Other Lists'!$F$32)*VLOOKUP(E62,'Other Lists'!$B$36:$E$39,4,FALSE))</f>
        <v>528</v>
      </c>
      <c r="AZ62" s="18">
        <f t="shared" si="14"/>
        <v>4576.8</v>
      </c>
    </row>
    <row r="63" spans="2:52" x14ac:dyDescent="0.3">
      <c r="B63">
        <v>575</v>
      </c>
      <c r="C63" s="15">
        <v>45319</v>
      </c>
      <c r="D63">
        <f t="shared" si="2"/>
        <v>28</v>
      </c>
      <c r="E63">
        <v>2</v>
      </c>
      <c r="F63">
        <v>119</v>
      </c>
      <c r="G63">
        <v>367</v>
      </c>
      <c r="H63">
        <v>346</v>
      </c>
      <c r="I63">
        <v>0</v>
      </c>
      <c r="J63">
        <v>349.99999999999994</v>
      </c>
      <c r="K63">
        <v>21</v>
      </c>
      <c r="L63">
        <v>0</v>
      </c>
      <c r="M63">
        <v>332</v>
      </c>
      <c r="N63">
        <f t="shared" si="3"/>
        <v>21</v>
      </c>
      <c r="O63" s="17">
        <f t="shared" si="4"/>
        <v>95.953757225433534</v>
      </c>
      <c r="P63">
        <f>M63*VLOOKUP(F63,'Other Lists'!$B$12:$N$15,7,FALSE)</f>
        <v>10624</v>
      </c>
      <c r="Q63">
        <f>(VLOOKUP(F63,'Other Lists'!$B$12:$N$15,5,FALSE)+VLOOKUP(F63,'Other Lists'!$B$12:$N$15,6,FALSE))*H63</f>
        <v>9964.8000000000011</v>
      </c>
      <c r="R63">
        <f t="shared" si="5"/>
        <v>659.19999999999891</v>
      </c>
      <c r="S63">
        <f>VLOOKUP(F63,'Other Lists'!$B$12:$N$15,7,FALSE)*(H63-M63)</f>
        <v>448</v>
      </c>
      <c r="T63">
        <v>2</v>
      </c>
      <c r="U63">
        <v>0</v>
      </c>
      <c r="V63">
        <v>1</v>
      </c>
      <c r="W63">
        <f t="shared" si="6"/>
        <v>1</v>
      </c>
      <c r="X63">
        <f>U63*VLOOKUP(1,'Other Lists'!$B$26:$H$32,7,FALSE)*8</f>
        <v>0</v>
      </c>
      <c r="Y63">
        <f>V63*8*VLOOKUP(4,'Other Lists'!$B$26:$H$32,7,FALSE)+V63*8*VLOOKUP(4,'Other Lists'!$B$26:$H$32,7,FALSE)*VLOOKUP(E63,'Other Lists'!$B$36:$E$39,4,FALSE)</f>
        <v>308.88</v>
      </c>
      <c r="Z63">
        <f>W63*8*VLOOKUP(3,'Other Lists'!$B$26:$H$32,7,FALSE)</f>
        <v>259.2</v>
      </c>
      <c r="AA63">
        <f t="shared" si="7"/>
        <v>10532.880000000001</v>
      </c>
      <c r="AB63">
        <f t="shared" si="8"/>
        <v>568.07999999999993</v>
      </c>
      <c r="AC63">
        <v>105</v>
      </c>
      <c r="AD63">
        <v>68</v>
      </c>
      <c r="AE63">
        <v>68</v>
      </c>
      <c r="AF63">
        <v>0</v>
      </c>
      <c r="AG63">
        <v>81</v>
      </c>
      <c r="AH63">
        <v>0</v>
      </c>
      <c r="AI63">
        <v>0</v>
      </c>
      <c r="AJ63">
        <v>63</v>
      </c>
      <c r="AK63">
        <f t="shared" si="9"/>
        <v>0</v>
      </c>
      <c r="AL63" s="17">
        <f t="shared" si="10"/>
        <v>92.64705882352942</v>
      </c>
      <c r="AM63">
        <v>3</v>
      </c>
      <c r="AN63">
        <v>0</v>
      </c>
      <c r="AO63">
        <v>1</v>
      </c>
      <c r="AP63">
        <f t="shared" si="11"/>
        <v>2</v>
      </c>
      <c r="AQ63">
        <f>AN63*VLOOKUP(1,'Other Lists'!$B$26:$H$32,7,FALSE)*8</f>
        <v>0</v>
      </c>
      <c r="AR63">
        <f>AO63*8*VLOOKUP(4,'Other Lists'!$B$26:$H$32,7,FALSE)+AO63*8*VLOOKUP(4,'Other Lists'!$B$26:$H$32,7,FALSE)*VLOOKUP(E63,'Other Lists'!$B$36:$E$39,4,FALSE)</f>
        <v>308.88</v>
      </c>
      <c r="AS63">
        <f>AP63*8*VLOOKUP(3,'Other Lists'!$B$26:$H$32,7,FALSE)+AP63*8*VLOOKUP(3,'Other Lists'!$B$26:$H$32,7,FALSE)*VLOOKUP(E63,'Other Lists'!$B$36:$E$39,4,FALSE)</f>
        <v>570.24</v>
      </c>
      <c r="AT63">
        <f t="shared" si="13"/>
        <v>10843.920000000002</v>
      </c>
      <c r="AU63">
        <f t="shared" si="12"/>
        <v>879.12</v>
      </c>
      <c r="AV63">
        <v>1</v>
      </c>
      <c r="AW63">
        <v>1</v>
      </c>
      <c r="AX63" s="17">
        <f>+(AV63*8*'Other Lists'!$F$31)+((AV63*8*'Other Lists'!$F$31)*(VLOOKUP(E63,'Other Lists'!$B$36:$E$39,4,FALSE)))</f>
        <v>264</v>
      </c>
      <c r="AY63" s="10">
        <f>AW63*8*'Other Lists'!$F$32+((AW63*8*'Other Lists'!$F$32)*VLOOKUP(E63,'Other Lists'!$B$36:$E$39,4,FALSE))</f>
        <v>264</v>
      </c>
      <c r="AZ63" s="18">
        <f t="shared" si="14"/>
        <v>1975.1999999999998</v>
      </c>
    </row>
    <row r="64" spans="2:52" x14ac:dyDescent="0.3">
      <c r="B64">
        <v>576</v>
      </c>
      <c r="C64" s="15">
        <v>45320</v>
      </c>
      <c r="D64">
        <f t="shared" si="2"/>
        <v>29</v>
      </c>
      <c r="E64">
        <v>2</v>
      </c>
      <c r="F64">
        <v>201</v>
      </c>
      <c r="G64">
        <v>112</v>
      </c>
      <c r="H64">
        <v>112</v>
      </c>
      <c r="I64">
        <v>0</v>
      </c>
      <c r="J64">
        <v>140</v>
      </c>
      <c r="K64">
        <v>0</v>
      </c>
      <c r="L64">
        <v>0</v>
      </c>
      <c r="M64">
        <v>106</v>
      </c>
      <c r="N64">
        <f t="shared" si="3"/>
        <v>0</v>
      </c>
      <c r="O64" s="17">
        <f t="shared" si="4"/>
        <v>94.642857142857153</v>
      </c>
      <c r="P64">
        <f>M64*VLOOKUP(F64,'Other Lists'!$B$12:$N$15,7,FALSE)</f>
        <v>7526</v>
      </c>
      <c r="Q64">
        <f>(VLOOKUP(F64,'Other Lists'!$B$12:$N$15,5,FALSE)+VLOOKUP(F64,'Other Lists'!$B$12:$N$15,6,FALSE))*H64</f>
        <v>5499.2</v>
      </c>
      <c r="R64">
        <f t="shared" si="5"/>
        <v>2026.8000000000002</v>
      </c>
      <c r="S64">
        <f>VLOOKUP(F64,'Other Lists'!$B$12:$N$15,7,FALSE)*(H64-M64)</f>
        <v>426</v>
      </c>
      <c r="T64">
        <v>2</v>
      </c>
      <c r="U64">
        <v>0</v>
      </c>
      <c r="V64">
        <v>1</v>
      </c>
      <c r="W64">
        <f t="shared" si="6"/>
        <v>1</v>
      </c>
      <c r="X64">
        <f>U64*VLOOKUP(1,'Other Lists'!$B$26:$H$32,7,FALSE)*8</f>
        <v>0</v>
      </c>
      <c r="Y64">
        <f>V64*8*VLOOKUP(4,'Other Lists'!$B$26:$H$32,7,FALSE)+V64*8*VLOOKUP(4,'Other Lists'!$B$26:$H$32,7,FALSE)*VLOOKUP(E64,'Other Lists'!$B$36:$E$39,4,FALSE)</f>
        <v>308.88</v>
      </c>
      <c r="Z64">
        <f>W64*8*VLOOKUP(3,'Other Lists'!$B$26:$H$32,7,FALSE)</f>
        <v>259.2</v>
      </c>
      <c r="AA64">
        <f t="shared" si="7"/>
        <v>6067.28</v>
      </c>
      <c r="AB64">
        <f t="shared" si="8"/>
        <v>568.07999999999993</v>
      </c>
      <c r="AC64">
        <v>105</v>
      </c>
      <c r="AD64">
        <v>86</v>
      </c>
      <c r="AE64">
        <v>84</v>
      </c>
      <c r="AF64">
        <v>0</v>
      </c>
      <c r="AG64">
        <v>81</v>
      </c>
      <c r="AH64">
        <v>2</v>
      </c>
      <c r="AI64">
        <v>0</v>
      </c>
      <c r="AJ64">
        <v>82</v>
      </c>
      <c r="AK64">
        <f t="shared" si="9"/>
        <v>2</v>
      </c>
      <c r="AL64" s="17">
        <f t="shared" si="10"/>
        <v>97.61904761904762</v>
      </c>
      <c r="AM64">
        <v>3</v>
      </c>
      <c r="AN64">
        <v>0</v>
      </c>
      <c r="AO64">
        <v>1</v>
      </c>
      <c r="AP64">
        <f t="shared" si="11"/>
        <v>2</v>
      </c>
      <c r="AQ64">
        <f>AN64*VLOOKUP(1,'Other Lists'!$B$26:$H$32,7,FALSE)*8</f>
        <v>0</v>
      </c>
      <c r="AR64">
        <f>AO64*8*VLOOKUP(4,'Other Lists'!$B$26:$H$32,7,FALSE)+AO64*8*VLOOKUP(4,'Other Lists'!$B$26:$H$32,7,FALSE)*VLOOKUP(E64,'Other Lists'!$B$36:$E$39,4,FALSE)</f>
        <v>308.88</v>
      </c>
      <c r="AS64">
        <f>AP64*8*VLOOKUP(3,'Other Lists'!$B$26:$H$32,7,FALSE)+AP64*8*VLOOKUP(3,'Other Lists'!$B$26:$H$32,7,FALSE)*VLOOKUP(E64,'Other Lists'!$B$36:$E$39,4,FALSE)</f>
        <v>570.24</v>
      </c>
      <c r="AT64">
        <f t="shared" si="13"/>
        <v>6378.32</v>
      </c>
      <c r="AU64">
        <f t="shared" si="12"/>
        <v>879.12</v>
      </c>
      <c r="AV64">
        <v>1</v>
      </c>
      <c r="AW64">
        <v>1</v>
      </c>
      <c r="AX64" s="17">
        <f>+(AV64*8*'Other Lists'!$F$31)+((AV64*8*'Other Lists'!$F$31)*(VLOOKUP(E64,'Other Lists'!$B$36:$E$39,4,FALSE)))</f>
        <v>264</v>
      </c>
      <c r="AY64" s="10">
        <f>AW64*8*'Other Lists'!$F$32+((AW64*8*'Other Lists'!$F$32)*VLOOKUP(E64,'Other Lists'!$B$36:$E$39,4,FALSE))</f>
        <v>264</v>
      </c>
      <c r="AZ64" s="18">
        <f t="shared" si="14"/>
        <v>1975.1999999999998</v>
      </c>
    </row>
    <row r="65" spans="2:52" x14ac:dyDescent="0.3">
      <c r="B65">
        <v>577</v>
      </c>
      <c r="C65" s="15">
        <v>45321</v>
      </c>
      <c r="D65">
        <f t="shared" si="2"/>
        <v>30</v>
      </c>
      <c r="E65">
        <v>2</v>
      </c>
      <c r="F65">
        <v>201</v>
      </c>
      <c r="G65">
        <v>364</v>
      </c>
      <c r="H65">
        <v>336</v>
      </c>
      <c r="I65">
        <v>0</v>
      </c>
      <c r="J65">
        <v>350</v>
      </c>
      <c r="K65">
        <v>28</v>
      </c>
      <c r="L65">
        <v>0</v>
      </c>
      <c r="M65">
        <v>312</v>
      </c>
      <c r="N65">
        <f t="shared" si="3"/>
        <v>28</v>
      </c>
      <c r="O65" s="17">
        <f t="shared" si="4"/>
        <v>92.857142857142861</v>
      </c>
      <c r="P65">
        <f>M65*VLOOKUP(F65,'Other Lists'!$B$12:$N$15,7,FALSE)</f>
        <v>22152</v>
      </c>
      <c r="Q65">
        <f>(VLOOKUP(F65,'Other Lists'!$B$12:$N$15,5,FALSE)+VLOOKUP(F65,'Other Lists'!$B$12:$N$15,6,FALSE))*H65</f>
        <v>16497.600000000002</v>
      </c>
      <c r="R65">
        <f t="shared" si="5"/>
        <v>5654.3999999999978</v>
      </c>
      <c r="S65">
        <f>VLOOKUP(F65,'Other Lists'!$B$12:$N$15,7,FALSE)*(H65-M65)</f>
        <v>1704</v>
      </c>
      <c r="T65">
        <v>5</v>
      </c>
      <c r="U65">
        <v>0</v>
      </c>
      <c r="V65">
        <v>3</v>
      </c>
      <c r="W65">
        <f t="shared" si="6"/>
        <v>2</v>
      </c>
      <c r="X65">
        <f>U65*VLOOKUP(1,'Other Lists'!$B$26:$H$32,7,FALSE)*8</f>
        <v>0</v>
      </c>
      <c r="Y65">
        <f>V65*8*VLOOKUP(4,'Other Lists'!$B$26:$H$32,7,FALSE)+V65*8*VLOOKUP(4,'Other Lists'!$B$26:$H$32,7,FALSE)*VLOOKUP(E65,'Other Lists'!$B$36:$E$39,4,FALSE)</f>
        <v>926.6400000000001</v>
      </c>
      <c r="Z65">
        <f>W65*8*VLOOKUP(3,'Other Lists'!$B$26:$H$32,7,FALSE)</f>
        <v>518.4</v>
      </c>
      <c r="AA65">
        <f t="shared" si="7"/>
        <v>17942.640000000003</v>
      </c>
      <c r="AB65">
        <f t="shared" si="8"/>
        <v>1445.04</v>
      </c>
      <c r="AC65">
        <v>105</v>
      </c>
      <c r="AD65">
        <v>151</v>
      </c>
      <c r="AE65">
        <v>151</v>
      </c>
      <c r="AF65">
        <v>0</v>
      </c>
      <c r="AG65">
        <v>189</v>
      </c>
      <c r="AH65">
        <v>0</v>
      </c>
      <c r="AI65">
        <v>0</v>
      </c>
      <c r="AJ65">
        <v>144</v>
      </c>
      <c r="AK65">
        <f t="shared" si="9"/>
        <v>0</v>
      </c>
      <c r="AL65" s="17">
        <f t="shared" si="10"/>
        <v>95.36423841059603</v>
      </c>
      <c r="AM65">
        <v>7</v>
      </c>
      <c r="AN65">
        <v>0</v>
      </c>
      <c r="AO65">
        <v>4</v>
      </c>
      <c r="AP65">
        <f t="shared" si="11"/>
        <v>3</v>
      </c>
      <c r="AQ65">
        <f>AN65*VLOOKUP(1,'Other Lists'!$B$26:$H$32,7,FALSE)*8</f>
        <v>0</v>
      </c>
      <c r="AR65">
        <f>AO65*8*VLOOKUP(4,'Other Lists'!$B$26:$H$32,7,FALSE)+AO65*8*VLOOKUP(4,'Other Lists'!$B$26:$H$32,7,FALSE)*VLOOKUP(E65,'Other Lists'!$B$36:$E$39,4,FALSE)</f>
        <v>1235.52</v>
      </c>
      <c r="AS65">
        <f>AP65*8*VLOOKUP(3,'Other Lists'!$B$26:$H$32,7,FALSE)+AP65*8*VLOOKUP(3,'Other Lists'!$B$26:$H$32,7,FALSE)*VLOOKUP(E65,'Other Lists'!$B$36:$E$39,4,FALSE)</f>
        <v>855.3599999999999</v>
      </c>
      <c r="AT65">
        <f t="shared" si="13"/>
        <v>18588.480000000003</v>
      </c>
      <c r="AU65">
        <f t="shared" si="12"/>
        <v>2090.88</v>
      </c>
      <c r="AV65">
        <v>2</v>
      </c>
      <c r="AW65">
        <v>2</v>
      </c>
      <c r="AX65" s="17">
        <f>+(AV65*8*'Other Lists'!$F$31)+((AV65*8*'Other Lists'!$F$31)*(VLOOKUP(E65,'Other Lists'!$B$36:$E$39,4,FALSE)))</f>
        <v>528</v>
      </c>
      <c r="AY65" s="10">
        <f>AW65*8*'Other Lists'!$F$32+((AW65*8*'Other Lists'!$F$32)*VLOOKUP(E65,'Other Lists'!$B$36:$E$39,4,FALSE))</f>
        <v>528</v>
      </c>
      <c r="AZ65" s="18">
        <f t="shared" si="14"/>
        <v>4591.92</v>
      </c>
    </row>
    <row r="66" spans="2:52" x14ac:dyDescent="0.3">
      <c r="B66">
        <v>578</v>
      </c>
      <c r="C66" s="15">
        <v>45293</v>
      </c>
      <c r="D66">
        <f t="shared" si="2"/>
        <v>2</v>
      </c>
      <c r="E66">
        <v>3</v>
      </c>
      <c r="F66">
        <v>119</v>
      </c>
      <c r="G66">
        <v>609</v>
      </c>
      <c r="H66">
        <v>609</v>
      </c>
      <c r="I66">
        <v>263</v>
      </c>
      <c r="J66">
        <v>1049.9999999999998</v>
      </c>
      <c r="K66">
        <v>0</v>
      </c>
      <c r="L66">
        <v>263</v>
      </c>
      <c r="M66">
        <v>810</v>
      </c>
      <c r="N66">
        <f t="shared" si="3"/>
        <v>0</v>
      </c>
      <c r="O66" s="17">
        <f t="shared" si="4"/>
        <v>133.00492610837438</v>
      </c>
      <c r="P66">
        <f>M66*VLOOKUP(F66,'Other Lists'!$B$12:$N$15,7,FALSE)</f>
        <v>25920</v>
      </c>
      <c r="Q66">
        <f>(VLOOKUP(F66,'Other Lists'!$B$12:$N$15,5,FALSE)+VLOOKUP(F66,'Other Lists'!$B$12:$N$15,6,FALSE))*H66</f>
        <v>17539.2</v>
      </c>
      <c r="R66">
        <f t="shared" si="5"/>
        <v>8380.7999999999993</v>
      </c>
      <c r="S66">
        <f>VLOOKUP(F66,'Other Lists'!$B$12:$N$15,7,FALSE)*(H66-M66)</f>
        <v>-6432</v>
      </c>
      <c r="T66">
        <v>5</v>
      </c>
      <c r="U66">
        <v>0</v>
      </c>
      <c r="V66">
        <v>3</v>
      </c>
      <c r="W66">
        <f t="shared" si="6"/>
        <v>2</v>
      </c>
      <c r="X66">
        <f>U66*VLOOKUP(1,'Other Lists'!$B$26:$H$32,7,FALSE)*8</f>
        <v>0</v>
      </c>
      <c r="Y66">
        <f>V66*8*VLOOKUP(4,'Other Lists'!$B$26:$H$32,7,FALSE)+V66*8*VLOOKUP(4,'Other Lists'!$B$26:$H$32,7,FALSE)*VLOOKUP(E66,'Other Lists'!$B$36:$E$39,4,FALSE)</f>
        <v>1137.2400000000002</v>
      </c>
      <c r="Z66">
        <f>W66*8*VLOOKUP(3,'Other Lists'!$B$26:$H$32,7,FALSE)</f>
        <v>518.4</v>
      </c>
      <c r="AA66">
        <f t="shared" si="7"/>
        <v>19194.84</v>
      </c>
      <c r="AB66">
        <f t="shared" si="8"/>
        <v>1655.6400000000003</v>
      </c>
      <c r="AC66">
        <v>105</v>
      </c>
      <c r="AD66">
        <v>140</v>
      </c>
      <c r="AE66">
        <v>140</v>
      </c>
      <c r="AF66">
        <v>20</v>
      </c>
      <c r="AG66">
        <v>162</v>
      </c>
      <c r="AH66">
        <v>0</v>
      </c>
      <c r="AI66">
        <v>20</v>
      </c>
      <c r="AJ66">
        <v>150</v>
      </c>
      <c r="AK66">
        <f t="shared" si="9"/>
        <v>0</v>
      </c>
      <c r="AL66" s="17">
        <f t="shared" si="10"/>
        <v>107.14285714285714</v>
      </c>
      <c r="AM66">
        <v>6</v>
      </c>
      <c r="AN66">
        <v>0</v>
      </c>
      <c r="AO66">
        <v>4</v>
      </c>
      <c r="AP66">
        <f t="shared" si="11"/>
        <v>2</v>
      </c>
      <c r="AQ66">
        <f>AN66*VLOOKUP(1,'Other Lists'!$B$26:$H$32,7,FALSE)*8</f>
        <v>0</v>
      </c>
      <c r="AR66">
        <f>AO66*8*VLOOKUP(4,'Other Lists'!$B$26:$H$32,7,FALSE)+AO66*8*VLOOKUP(4,'Other Lists'!$B$26:$H$32,7,FALSE)*VLOOKUP(E66,'Other Lists'!$B$36:$E$39,4,FALSE)</f>
        <v>1516.3200000000002</v>
      </c>
      <c r="AS66">
        <f>AP66*8*VLOOKUP(3,'Other Lists'!$B$26:$H$32,7,FALSE)+AP66*8*VLOOKUP(3,'Other Lists'!$B$26:$H$32,7,FALSE)*VLOOKUP(E66,'Other Lists'!$B$36:$E$39,4,FALSE)</f>
        <v>699.83999999999992</v>
      </c>
      <c r="AT66">
        <f t="shared" si="13"/>
        <v>19755.36</v>
      </c>
      <c r="AU66">
        <f t="shared" si="12"/>
        <v>2216.16</v>
      </c>
      <c r="AV66">
        <v>2</v>
      </c>
      <c r="AW66">
        <v>1</v>
      </c>
      <c r="AX66" s="17">
        <f>+(AV66*8*'Other Lists'!$F$31)+((AV66*8*'Other Lists'!$F$31)*(VLOOKUP(E66,'Other Lists'!$B$36:$E$39,4,FALSE)))</f>
        <v>648</v>
      </c>
      <c r="AY66" s="10">
        <f>AW66*8*'Other Lists'!$F$32+((AW66*8*'Other Lists'!$F$32)*VLOOKUP(E66,'Other Lists'!$B$36:$E$39,4,FALSE))</f>
        <v>324</v>
      </c>
      <c r="AZ66" s="18">
        <f t="shared" si="14"/>
        <v>4843.8</v>
      </c>
    </row>
    <row r="67" spans="2:52" x14ac:dyDescent="0.3">
      <c r="B67">
        <v>579</v>
      </c>
      <c r="C67" s="15">
        <v>45294</v>
      </c>
      <c r="D67">
        <f t="shared" si="2"/>
        <v>3</v>
      </c>
      <c r="E67">
        <v>3</v>
      </c>
      <c r="F67">
        <v>201</v>
      </c>
      <c r="G67">
        <v>252</v>
      </c>
      <c r="H67">
        <v>252</v>
      </c>
      <c r="I67">
        <v>147</v>
      </c>
      <c r="J67">
        <v>420</v>
      </c>
      <c r="K67">
        <v>0</v>
      </c>
      <c r="L67">
        <v>147</v>
      </c>
      <c r="M67">
        <v>383</v>
      </c>
      <c r="N67">
        <f t="shared" si="3"/>
        <v>0</v>
      </c>
      <c r="O67" s="17">
        <f t="shared" si="4"/>
        <v>151.98412698412699</v>
      </c>
      <c r="P67">
        <f>M67*VLOOKUP(F67,'Other Lists'!$B$12:$N$15,7,FALSE)</f>
        <v>27193</v>
      </c>
      <c r="Q67">
        <f>(VLOOKUP(F67,'Other Lists'!$B$12:$N$15,5,FALSE)+VLOOKUP(F67,'Other Lists'!$B$12:$N$15,6,FALSE))*H67</f>
        <v>12373.2</v>
      </c>
      <c r="R67">
        <f t="shared" si="5"/>
        <v>14819.8</v>
      </c>
      <c r="S67">
        <f>VLOOKUP(F67,'Other Lists'!$B$12:$N$15,7,FALSE)*(H67-M67)</f>
        <v>-9301</v>
      </c>
      <c r="T67">
        <v>6</v>
      </c>
      <c r="U67">
        <v>0</v>
      </c>
      <c r="V67">
        <v>4</v>
      </c>
      <c r="W67">
        <f t="shared" si="6"/>
        <v>2</v>
      </c>
      <c r="X67">
        <f>U67*VLOOKUP(1,'Other Lists'!$B$26:$H$32,7,FALSE)*8</f>
        <v>0</v>
      </c>
      <c r="Y67">
        <f>V67*8*VLOOKUP(4,'Other Lists'!$B$26:$H$32,7,FALSE)+V67*8*VLOOKUP(4,'Other Lists'!$B$26:$H$32,7,FALSE)*VLOOKUP(E67,'Other Lists'!$B$36:$E$39,4,FALSE)</f>
        <v>1516.3200000000002</v>
      </c>
      <c r="Z67">
        <f>W67*8*VLOOKUP(3,'Other Lists'!$B$26:$H$32,7,FALSE)</f>
        <v>518.4</v>
      </c>
      <c r="AA67">
        <f t="shared" si="7"/>
        <v>14407.920000000002</v>
      </c>
      <c r="AB67">
        <f t="shared" si="8"/>
        <v>2034.7200000000003</v>
      </c>
      <c r="AC67">
        <v>105</v>
      </c>
      <c r="AD67">
        <v>178</v>
      </c>
      <c r="AE67">
        <v>168</v>
      </c>
      <c r="AF67">
        <v>0</v>
      </c>
      <c r="AG67">
        <v>162</v>
      </c>
      <c r="AH67">
        <v>0</v>
      </c>
      <c r="AI67">
        <v>0</v>
      </c>
      <c r="AJ67">
        <v>156</v>
      </c>
      <c r="AK67">
        <f t="shared" si="9"/>
        <v>10</v>
      </c>
      <c r="AL67" s="17">
        <f t="shared" si="10"/>
        <v>92.857142857142861</v>
      </c>
      <c r="AM67">
        <v>6</v>
      </c>
      <c r="AN67">
        <v>0</v>
      </c>
      <c r="AO67">
        <v>4</v>
      </c>
      <c r="AP67">
        <f t="shared" si="11"/>
        <v>2</v>
      </c>
      <c r="AQ67">
        <f>AN67*VLOOKUP(1,'Other Lists'!$B$26:$H$32,7,FALSE)*8</f>
        <v>0</v>
      </c>
      <c r="AR67">
        <f>AO67*8*VLOOKUP(4,'Other Lists'!$B$26:$H$32,7,FALSE)+AO67*8*VLOOKUP(4,'Other Lists'!$B$26:$H$32,7,FALSE)*VLOOKUP(E67,'Other Lists'!$B$36:$E$39,4,FALSE)</f>
        <v>1516.3200000000002</v>
      </c>
      <c r="AS67">
        <f>AP67*8*VLOOKUP(3,'Other Lists'!$B$26:$H$32,7,FALSE)+AP67*8*VLOOKUP(3,'Other Lists'!$B$26:$H$32,7,FALSE)*VLOOKUP(E67,'Other Lists'!$B$36:$E$39,4,FALSE)</f>
        <v>699.83999999999992</v>
      </c>
      <c r="AT67">
        <f t="shared" si="13"/>
        <v>14589.36</v>
      </c>
      <c r="AU67">
        <f t="shared" si="12"/>
        <v>2216.16</v>
      </c>
      <c r="AV67">
        <v>2</v>
      </c>
      <c r="AW67">
        <v>1</v>
      </c>
      <c r="AX67" s="17">
        <f>+(AV67*8*'Other Lists'!$F$31)+((AV67*8*'Other Lists'!$F$31)*(VLOOKUP(E67,'Other Lists'!$B$36:$E$39,4,FALSE)))</f>
        <v>648</v>
      </c>
      <c r="AY67" s="10">
        <f>AW67*8*'Other Lists'!$F$32+((AW67*8*'Other Lists'!$F$32)*VLOOKUP(E67,'Other Lists'!$B$36:$E$39,4,FALSE))</f>
        <v>324</v>
      </c>
      <c r="AZ67" s="18">
        <f t="shared" si="14"/>
        <v>5222.88</v>
      </c>
    </row>
    <row r="68" spans="2:52" x14ac:dyDescent="0.3">
      <c r="B68">
        <v>580</v>
      </c>
      <c r="C68" s="15">
        <v>45295</v>
      </c>
      <c r="D68">
        <f t="shared" si="2"/>
        <v>4</v>
      </c>
      <c r="E68">
        <v>3</v>
      </c>
      <c r="F68">
        <v>119</v>
      </c>
      <c r="G68">
        <v>619</v>
      </c>
      <c r="H68">
        <v>619</v>
      </c>
      <c r="I68">
        <v>453</v>
      </c>
      <c r="J68">
        <v>1049.9999999999998</v>
      </c>
      <c r="K68">
        <v>0</v>
      </c>
      <c r="L68">
        <v>453</v>
      </c>
      <c r="M68">
        <v>1039</v>
      </c>
      <c r="N68">
        <f t="shared" si="3"/>
        <v>0</v>
      </c>
      <c r="O68" s="17">
        <f t="shared" si="4"/>
        <v>167.85137318255249</v>
      </c>
      <c r="P68">
        <f>M68*VLOOKUP(F68,'Other Lists'!$B$12:$N$15,7,FALSE)</f>
        <v>33248</v>
      </c>
      <c r="Q68">
        <f>(VLOOKUP(F68,'Other Lists'!$B$12:$N$15,5,FALSE)+VLOOKUP(F68,'Other Lists'!$B$12:$N$15,6,FALSE))*H68</f>
        <v>17827.2</v>
      </c>
      <c r="R68">
        <f t="shared" si="5"/>
        <v>15420.8</v>
      </c>
      <c r="S68">
        <f>VLOOKUP(F68,'Other Lists'!$B$12:$N$15,7,FALSE)*(H68-M68)</f>
        <v>-13440</v>
      </c>
      <c r="T68">
        <v>6</v>
      </c>
      <c r="U68">
        <v>0</v>
      </c>
      <c r="V68">
        <v>4</v>
      </c>
      <c r="W68">
        <f t="shared" si="6"/>
        <v>2</v>
      </c>
      <c r="X68">
        <f>U68*VLOOKUP(1,'Other Lists'!$B$26:$H$32,7,FALSE)*8</f>
        <v>0</v>
      </c>
      <c r="Y68">
        <f>V68*8*VLOOKUP(4,'Other Lists'!$B$26:$H$32,7,FALSE)+V68*8*VLOOKUP(4,'Other Lists'!$B$26:$H$32,7,FALSE)*VLOOKUP(E68,'Other Lists'!$B$36:$E$39,4,FALSE)</f>
        <v>1516.3200000000002</v>
      </c>
      <c r="Z68">
        <f>W68*8*VLOOKUP(3,'Other Lists'!$B$26:$H$32,7,FALSE)</f>
        <v>518.4</v>
      </c>
      <c r="AA68">
        <f t="shared" si="7"/>
        <v>19861.920000000002</v>
      </c>
      <c r="AB68">
        <f t="shared" si="8"/>
        <v>2034.7200000000003</v>
      </c>
      <c r="AC68">
        <v>105</v>
      </c>
      <c r="AD68">
        <v>139</v>
      </c>
      <c r="AE68">
        <v>139</v>
      </c>
      <c r="AF68">
        <v>39</v>
      </c>
      <c r="AG68">
        <v>162</v>
      </c>
      <c r="AH68">
        <v>18</v>
      </c>
      <c r="AI68">
        <v>57</v>
      </c>
      <c r="AJ68">
        <v>170</v>
      </c>
      <c r="AK68">
        <f t="shared" si="9"/>
        <v>0</v>
      </c>
      <c r="AL68" s="17">
        <f t="shared" si="10"/>
        <v>122.30215827338129</v>
      </c>
      <c r="AM68">
        <v>6</v>
      </c>
      <c r="AN68">
        <v>0</v>
      </c>
      <c r="AO68">
        <v>3</v>
      </c>
      <c r="AP68">
        <f t="shared" si="11"/>
        <v>3</v>
      </c>
      <c r="AQ68">
        <f>AN68*VLOOKUP(1,'Other Lists'!$B$26:$H$32,7,FALSE)*8</f>
        <v>0</v>
      </c>
      <c r="AR68">
        <f>AO68*8*VLOOKUP(4,'Other Lists'!$B$26:$H$32,7,FALSE)+AO68*8*VLOOKUP(4,'Other Lists'!$B$26:$H$32,7,FALSE)*VLOOKUP(E68,'Other Lists'!$B$36:$E$39,4,FALSE)</f>
        <v>1137.2400000000002</v>
      </c>
      <c r="AS68">
        <f>AP68*8*VLOOKUP(3,'Other Lists'!$B$26:$H$32,7,FALSE)+AP68*8*VLOOKUP(3,'Other Lists'!$B$26:$H$32,7,FALSE)*VLOOKUP(E68,'Other Lists'!$B$36:$E$39,4,FALSE)</f>
        <v>1049.7599999999998</v>
      </c>
      <c r="AT68">
        <f t="shared" si="13"/>
        <v>20014.2</v>
      </c>
      <c r="AU68">
        <f t="shared" si="12"/>
        <v>2187</v>
      </c>
      <c r="AV68">
        <v>2</v>
      </c>
      <c r="AW68">
        <v>1</v>
      </c>
      <c r="AX68" s="17">
        <f>+(AV68*8*'Other Lists'!$F$31)+((AV68*8*'Other Lists'!$F$31)*(VLOOKUP(E68,'Other Lists'!$B$36:$E$39,4,FALSE)))</f>
        <v>648</v>
      </c>
      <c r="AY68" s="10">
        <f>AW68*8*'Other Lists'!$F$32+((AW68*8*'Other Lists'!$F$32)*VLOOKUP(E68,'Other Lists'!$B$36:$E$39,4,FALSE))</f>
        <v>324</v>
      </c>
      <c r="AZ68" s="18">
        <f t="shared" si="14"/>
        <v>5193.72</v>
      </c>
    </row>
    <row r="69" spans="2:52" x14ac:dyDescent="0.3">
      <c r="B69">
        <v>581</v>
      </c>
      <c r="C69" s="15">
        <v>45296</v>
      </c>
      <c r="D69">
        <f t="shared" si="2"/>
        <v>5</v>
      </c>
      <c r="E69">
        <v>3</v>
      </c>
      <c r="F69">
        <v>119</v>
      </c>
      <c r="G69">
        <v>598</v>
      </c>
      <c r="H69">
        <v>598</v>
      </c>
      <c r="I69">
        <v>252</v>
      </c>
      <c r="J69">
        <v>1049.9999999999998</v>
      </c>
      <c r="K69">
        <v>0</v>
      </c>
      <c r="L69">
        <v>252</v>
      </c>
      <c r="M69">
        <v>790</v>
      </c>
      <c r="N69">
        <f t="shared" si="3"/>
        <v>0</v>
      </c>
      <c r="O69" s="17">
        <f t="shared" si="4"/>
        <v>132.10702341137124</v>
      </c>
      <c r="P69">
        <f>M69*VLOOKUP(F69,'Other Lists'!$B$12:$N$15,7,FALSE)</f>
        <v>25280</v>
      </c>
      <c r="Q69">
        <f>(VLOOKUP(F69,'Other Lists'!$B$12:$N$15,5,FALSE)+VLOOKUP(F69,'Other Lists'!$B$12:$N$15,6,FALSE))*H69</f>
        <v>17222.400000000001</v>
      </c>
      <c r="R69">
        <f t="shared" si="5"/>
        <v>8057.5999999999985</v>
      </c>
      <c r="S69">
        <f>VLOOKUP(F69,'Other Lists'!$B$12:$N$15,7,FALSE)*(H69-M69)</f>
        <v>-6144</v>
      </c>
      <c r="T69">
        <v>6</v>
      </c>
      <c r="U69">
        <v>0</v>
      </c>
      <c r="V69">
        <v>3</v>
      </c>
      <c r="W69">
        <f t="shared" si="6"/>
        <v>3</v>
      </c>
      <c r="X69">
        <f>U69*VLOOKUP(1,'Other Lists'!$B$26:$H$32,7,FALSE)*8</f>
        <v>0</v>
      </c>
      <c r="Y69">
        <f>V69*8*VLOOKUP(4,'Other Lists'!$B$26:$H$32,7,FALSE)+V69*8*VLOOKUP(4,'Other Lists'!$B$26:$H$32,7,FALSE)*VLOOKUP(E69,'Other Lists'!$B$36:$E$39,4,FALSE)</f>
        <v>1137.2400000000002</v>
      </c>
      <c r="Z69">
        <f>W69*8*VLOOKUP(3,'Other Lists'!$B$26:$H$32,7,FALSE)</f>
        <v>777.59999999999991</v>
      </c>
      <c r="AA69">
        <f t="shared" si="7"/>
        <v>19137.240000000002</v>
      </c>
      <c r="AB69">
        <f t="shared" si="8"/>
        <v>1914.8400000000001</v>
      </c>
      <c r="AC69">
        <v>105</v>
      </c>
      <c r="AD69">
        <v>183</v>
      </c>
      <c r="AE69">
        <v>162</v>
      </c>
      <c r="AF69">
        <v>0</v>
      </c>
      <c r="AG69">
        <v>162</v>
      </c>
      <c r="AH69">
        <v>0</v>
      </c>
      <c r="AI69">
        <v>0</v>
      </c>
      <c r="AJ69">
        <v>152</v>
      </c>
      <c r="AK69">
        <f t="shared" si="9"/>
        <v>21</v>
      </c>
      <c r="AL69" s="17">
        <f t="shared" si="10"/>
        <v>93.827160493827151</v>
      </c>
      <c r="AM69">
        <v>6</v>
      </c>
      <c r="AN69">
        <v>0</v>
      </c>
      <c r="AO69">
        <v>3</v>
      </c>
      <c r="AP69">
        <f t="shared" si="11"/>
        <v>3</v>
      </c>
      <c r="AQ69">
        <f>AN69*VLOOKUP(1,'Other Lists'!$B$26:$H$32,7,FALSE)*8</f>
        <v>0</v>
      </c>
      <c r="AR69">
        <f>AO69*8*VLOOKUP(4,'Other Lists'!$B$26:$H$32,7,FALSE)+AO69*8*VLOOKUP(4,'Other Lists'!$B$26:$H$32,7,FALSE)*VLOOKUP(E69,'Other Lists'!$B$36:$E$39,4,FALSE)</f>
        <v>1137.2400000000002</v>
      </c>
      <c r="AS69">
        <f>AP69*8*VLOOKUP(3,'Other Lists'!$B$26:$H$32,7,FALSE)+AP69*8*VLOOKUP(3,'Other Lists'!$B$26:$H$32,7,FALSE)*VLOOKUP(E69,'Other Lists'!$B$36:$E$39,4,FALSE)</f>
        <v>1049.7599999999998</v>
      </c>
      <c r="AT69">
        <f t="shared" si="13"/>
        <v>19409.400000000001</v>
      </c>
      <c r="AU69">
        <f t="shared" si="12"/>
        <v>2187</v>
      </c>
      <c r="AV69">
        <v>2</v>
      </c>
      <c r="AW69">
        <v>1</v>
      </c>
      <c r="AX69" s="17">
        <f>+(AV69*8*'Other Lists'!$F$31)+((AV69*8*'Other Lists'!$F$31)*(VLOOKUP(E69,'Other Lists'!$B$36:$E$39,4,FALSE)))</f>
        <v>648</v>
      </c>
      <c r="AY69" s="10">
        <f>AW69*8*'Other Lists'!$F$32+((AW69*8*'Other Lists'!$F$32)*VLOOKUP(E69,'Other Lists'!$B$36:$E$39,4,FALSE))</f>
        <v>324</v>
      </c>
      <c r="AZ69" s="18">
        <f t="shared" si="14"/>
        <v>5073.84</v>
      </c>
    </row>
    <row r="70" spans="2:52" x14ac:dyDescent="0.3">
      <c r="B70">
        <v>582</v>
      </c>
      <c r="C70" s="15">
        <v>45297</v>
      </c>
      <c r="D70">
        <f t="shared" si="2"/>
        <v>6</v>
      </c>
      <c r="E70">
        <v>3</v>
      </c>
      <c r="F70">
        <v>201</v>
      </c>
      <c r="G70">
        <v>243</v>
      </c>
      <c r="H70">
        <v>243</v>
      </c>
      <c r="I70">
        <v>70</v>
      </c>
      <c r="J70">
        <v>420</v>
      </c>
      <c r="K70">
        <v>0</v>
      </c>
      <c r="L70">
        <v>70</v>
      </c>
      <c r="M70">
        <v>300</v>
      </c>
      <c r="N70">
        <f t="shared" si="3"/>
        <v>0</v>
      </c>
      <c r="O70" s="17">
        <f t="shared" si="4"/>
        <v>123.4567901234568</v>
      </c>
      <c r="P70">
        <f>M70*VLOOKUP(F70,'Other Lists'!$B$12:$N$15,7,FALSE)</f>
        <v>21300</v>
      </c>
      <c r="Q70">
        <f>(VLOOKUP(F70,'Other Lists'!$B$12:$N$15,5,FALSE)+VLOOKUP(F70,'Other Lists'!$B$12:$N$15,6,FALSE))*H70</f>
        <v>11931.300000000001</v>
      </c>
      <c r="R70">
        <f t="shared" si="5"/>
        <v>9368.6999999999989</v>
      </c>
      <c r="S70">
        <f>VLOOKUP(F70,'Other Lists'!$B$12:$N$15,7,FALSE)*(H70-M70)</f>
        <v>-4047</v>
      </c>
      <c r="T70">
        <v>6</v>
      </c>
      <c r="U70">
        <v>0</v>
      </c>
      <c r="V70">
        <v>3</v>
      </c>
      <c r="W70">
        <f t="shared" si="6"/>
        <v>3</v>
      </c>
      <c r="X70">
        <f>U70*VLOOKUP(1,'Other Lists'!$B$26:$H$32,7,FALSE)*8</f>
        <v>0</v>
      </c>
      <c r="Y70">
        <f>V70*8*VLOOKUP(4,'Other Lists'!$B$26:$H$32,7,FALSE)+V70*8*VLOOKUP(4,'Other Lists'!$B$26:$H$32,7,FALSE)*VLOOKUP(E70,'Other Lists'!$B$36:$E$39,4,FALSE)</f>
        <v>1137.2400000000002</v>
      </c>
      <c r="Z70">
        <f>W70*8*VLOOKUP(3,'Other Lists'!$B$26:$H$32,7,FALSE)</f>
        <v>777.59999999999991</v>
      </c>
      <c r="AA70">
        <f t="shared" si="7"/>
        <v>13846.140000000001</v>
      </c>
      <c r="AB70">
        <f t="shared" si="8"/>
        <v>1914.8400000000001</v>
      </c>
      <c r="AC70">
        <v>105</v>
      </c>
      <c r="AD70">
        <v>149</v>
      </c>
      <c r="AE70">
        <v>149</v>
      </c>
      <c r="AF70">
        <v>8</v>
      </c>
      <c r="AG70">
        <v>162</v>
      </c>
      <c r="AH70">
        <v>0</v>
      </c>
      <c r="AI70">
        <v>8</v>
      </c>
      <c r="AJ70">
        <v>152</v>
      </c>
      <c r="AK70">
        <f t="shared" si="9"/>
        <v>0</v>
      </c>
      <c r="AL70" s="17">
        <f t="shared" si="10"/>
        <v>102.01342281879195</v>
      </c>
      <c r="AM70">
        <v>6</v>
      </c>
      <c r="AN70">
        <v>0</v>
      </c>
      <c r="AO70">
        <v>3</v>
      </c>
      <c r="AP70">
        <f t="shared" si="11"/>
        <v>3</v>
      </c>
      <c r="AQ70">
        <f>AN70*VLOOKUP(1,'Other Lists'!$B$26:$H$32,7,FALSE)*8</f>
        <v>0</v>
      </c>
      <c r="AR70">
        <f>AO70*8*VLOOKUP(4,'Other Lists'!$B$26:$H$32,7,FALSE)+AO70*8*VLOOKUP(4,'Other Lists'!$B$26:$H$32,7,FALSE)*VLOOKUP(E70,'Other Lists'!$B$36:$E$39,4,FALSE)</f>
        <v>1137.2400000000002</v>
      </c>
      <c r="AS70">
        <f>AP70*8*VLOOKUP(3,'Other Lists'!$B$26:$H$32,7,FALSE)+AP70*8*VLOOKUP(3,'Other Lists'!$B$26:$H$32,7,FALSE)*VLOOKUP(E70,'Other Lists'!$B$36:$E$39,4,FALSE)</f>
        <v>1049.7599999999998</v>
      </c>
      <c r="AT70">
        <f t="shared" si="13"/>
        <v>14118.300000000001</v>
      </c>
      <c r="AU70">
        <f t="shared" si="12"/>
        <v>2187</v>
      </c>
      <c r="AV70">
        <v>2</v>
      </c>
      <c r="AW70">
        <v>1</v>
      </c>
      <c r="AX70" s="17">
        <f>+(AV70*8*'Other Lists'!$F$31)+((AV70*8*'Other Lists'!$F$31)*(VLOOKUP(E70,'Other Lists'!$B$36:$E$39,4,FALSE)))</f>
        <v>648</v>
      </c>
      <c r="AY70" s="10">
        <f>AW70*8*'Other Lists'!$F$32+((AW70*8*'Other Lists'!$F$32)*VLOOKUP(E70,'Other Lists'!$B$36:$E$39,4,FALSE))</f>
        <v>324</v>
      </c>
      <c r="AZ70" s="18">
        <f t="shared" si="14"/>
        <v>5073.84</v>
      </c>
    </row>
    <row r="71" spans="2:52" x14ac:dyDescent="0.3">
      <c r="B71">
        <v>583</v>
      </c>
      <c r="C71" s="15">
        <v>45298</v>
      </c>
      <c r="D71">
        <f t="shared" si="2"/>
        <v>7</v>
      </c>
      <c r="E71">
        <v>3</v>
      </c>
      <c r="F71">
        <v>119</v>
      </c>
      <c r="G71">
        <v>0</v>
      </c>
      <c r="H71">
        <v>0</v>
      </c>
      <c r="I71">
        <v>0</v>
      </c>
      <c r="J71">
        <v>0</v>
      </c>
      <c r="K71">
        <v>60</v>
      </c>
      <c r="L71">
        <v>60</v>
      </c>
      <c r="M71">
        <v>0</v>
      </c>
      <c r="N71">
        <f t="shared" si="3"/>
        <v>0</v>
      </c>
      <c r="O71" s="17" t="e">
        <f t="shared" si="4"/>
        <v>#DIV/0!</v>
      </c>
      <c r="P71">
        <f>M71*VLOOKUP(F71,'Other Lists'!$B$12:$N$15,7,FALSE)</f>
        <v>0</v>
      </c>
      <c r="Q71">
        <f>(VLOOKUP(F71,'Other Lists'!$B$12:$N$15,5,FALSE)+VLOOKUP(F71,'Other Lists'!$B$12:$N$15,6,FALSE))*H71</f>
        <v>0</v>
      </c>
      <c r="R71">
        <f t="shared" si="5"/>
        <v>0</v>
      </c>
      <c r="S71">
        <f>VLOOKUP(F71,'Other Lists'!$B$12:$N$15,7,FALSE)*(H71-M71)</f>
        <v>0</v>
      </c>
      <c r="T71">
        <v>0</v>
      </c>
      <c r="U71">
        <v>0</v>
      </c>
      <c r="V71">
        <v>0</v>
      </c>
      <c r="W71">
        <f t="shared" si="6"/>
        <v>0</v>
      </c>
      <c r="X71">
        <f>U71*VLOOKUP(1,'Other Lists'!$B$26:$H$32,7,FALSE)*8</f>
        <v>0</v>
      </c>
      <c r="Y71">
        <f>V71*8*VLOOKUP(4,'Other Lists'!$B$26:$H$32,7,FALSE)+V71*8*VLOOKUP(4,'Other Lists'!$B$26:$H$32,7,FALSE)*VLOOKUP(E71,'Other Lists'!$B$36:$E$39,4,FALSE)</f>
        <v>0</v>
      </c>
      <c r="Z71">
        <f>W71*8*VLOOKUP(3,'Other Lists'!$B$26:$H$32,7,FALSE)</f>
        <v>0</v>
      </c>
      <c r="AA71">
        <f t="shared" si="7"/>
        <v>0</v>
      </c>
      <c r="AB71">
        <f t="shared" si="8"/>
        <v>0</v>
      </c>
      <c r="AC71">
        <v>105</v>
      </c>
      <c r="AD71">
        <v>0</v>
      </c>
      <c r="AE71">
        <v>0</v>
      </c>
      <c r="AF71">
        <v>0</v>
      </c>
      <c r="AG71">
        <v>0</v>
      </c>
      <c r="AH71">
        <v>19</v>
      </c>
      <c r="AI71">
        <v>19</v>
      </c>
      <c r="AJ71">
        <v>0</v>
      </c>
      <c r="AK71">
        <f t="shared" si="9"/>
        <v>0</v>
      </c>
      <c r="AL71" s="17" t="e">
        <f t="shared" si="10"/>
        <v>#DIV/0!</v>
      </c>
      <c r="AM71">
        <v>0</v>
      </c>
      <c r="AN71">
        <v>0</v>
      </c>
      <c r="AO71">
        <v>0</v>
      </c>
      <c r="AP71">
        <f t="shared" si="11"/>
        <v>0</v>
      </c>
      <c r="AQ71">
        <f>AN71*VLOOKUP(1,'Other Lists'!$B$26:$H$32,7,FALSE)*8</f>
        <v>0</v>
      </c>
      <c r="AR71">
        <f>AO71*8*VLOOKUP(4,'Other Lists'!$B$26:$H$32,7,FALSE)+AO71*8*VLOOKUP(4,'Other Lists'!$B$26:$H$32,7,FALSE)*VLOOKUP(E71,'Other Lists'!$B$36:$E$39,4,FALSE)</f>
        <v>0</v>
      </c>
      <c r="AS71">
        <f>AP71*8*VLOOKUP(3,'Other Lists'!$B$26:$H$32,7,FALSE)+AP71*8*VLOOKUP(3,'Other Lists'!$B$26:$H$32,7,FALSE)*VLOOKUP(E71,'Other Lists'!$B$36:$E$39,4,FALSE)</f>
        <v>0</v>
      </c>
      <c r="AT71">
        <f t="shared" si="13"/>
        <v>0</v>
      </c>
      <c r="AU71">
        <f t="shared" si="12"/>
        <v>0</v>
      </c>
      <c r="AV71">
        <v>0</v>
      </c>
      <c r="AW71">
        <v>0</v>
      </c>
      <c r="AX71" s="17">
        <f>+(AV71*8*'Other Lists'!$F$31)+((AV71*8*'Other Lists'!$F$31)*(VLOOKUP(E71,'Other Lists'!$B$36:$E$39,4,FALSE)))</f>
        <v>0</v>
      </c>
      <c r="AY71" s="10">
        <f>AW71*8*'Other Lists'!$F$32+((AW71*8*'Other Lists'!$F$32)*VLOOKUP(E71,'Other Lists'!$B$36:$E$39,4,FALSE))</f>
        <v>0</v>
      </c>
      <c r="AZ71" s="18">
        <f t="shared" si="14"/>
        <v>0</v>
      </c>
    </row>
    <row r="72" spans="2:52" x14ac:dyDescent="0.3">
      <c r="B72">
        <v>584</v>
      </c>
      <c r="C72" s="15">
        <v>45299</v>
      </c>
      <c r="D72">
        <f t="shared" si="2"/>
        <v>8</v>
      </c>
      <c r="E72">
        <v>3</v>
      </c>
      <c r="F72">
        <v>119</v>
      </c>
      <c r="G72">
        <v>0</v>
      </c>
      <c r="H72">
        <v>0</v>
      </c>
      <c r="I72">
        <v>0</v>
      </c>
      <c r="J72">
        <v>0</v>
      </c>
      <c r="K72">
        <v>15</v>
      </c>
      <c r="L72">
        <v>15</v>
      </c>
      <c r="M72">
        <v>0</v>
      </c>
      <c r="N72">
        <f t="shared" si="3"/>
        <v>0</v>
      </c>
      <c r="O72" s="17" t="e">
        <f t="shared" si="4"/>
        <v>#DIV/0!</v>
      </c>
      <c r="P72">
        <f>M72*VLOOKUP(F72,'Other Lists'!$B$12:$N$15,7,FALSE)</f>
        <v>0</v>
      </c>
      <c r="Q72">
        <f>(VLOOKUP(F72,'Other Lists'!$B$12:$N$15,5,FALSE)+VLOOKUP(F72,'Other Lists'!$B$12:$N$15,6,FALSE))*H72</f>
        <v>0</v>
      </c>
      <c r="R72">
        <f t="shared" si="5"/>
        <v>0</v>
      </c>
      <c r="S72">
        <f>VLOOKUP(F72,'Other Lists'!$B$12:$N$15,7,FALSE)*(H72-M72)</f>
        <v>0</v>
      </c>
      <c r="T72">
        <v>0</v>
      </c>
      <c r="U72">
        <v>0</v>
      </c>
      <c r="V72">
        <v>0</v>
      </c>
      <c r="W72">
        <f t="shared" si="6"/>
        <v>0</v>
      </c>
      <c r="X72">
        <f>U72*VLOOKUP(1,'Other Lists'!$B$26:$H$32,7,FALSE)*8</f>
        <v>0</v>
      </c>
      <c r="Y72">
        <f>V72*8*VLOOKUP(4,'Other Lists'!$B$26:$H$32,7,FALSE)+V72*8*VLOOKUP(4,'Other Lists'!$B$26:$H$32,7,FALSE)*VLOOKUP(E72,'Other Lists'!$B$36:$E$39,4,FALSE)</f>
        <v>0</v>
      </c>
      <c r="Z72">
        <f>W72*8*VLOOKUP(3,'Other Lists'!$B$26:$H$32,7,FALSE)</f>
        <v>0</v>
      </c>
      <c r="AA72">
        <f t="shared" si="7"/>
        <v>0</v>
      </c>
      <c r="AB72">
        <f t="shared" si="8"/>
        <v>0</v>
      </c>
      <c r="AC72">
        <v>105</v>
      </c>
      <c r="AD72">
        <v>0</v>
      </c>
      <c r="AE72">
        <v>0</v>
      </c>
      <c r="AF72">
        <v>0</v>
      </c>
      <c r="AG72">
        <v>0</v>
      </c>
      <c r="AH72">
        <v>14</v>
      </c>
      <c r="AI72">
        <v>14</v>
      </c>
      <c r="AJ72">
        <v>0</v>
      </c>
      <c r="AK72">
        <f t="shared" si="9"/>
        <v>0</v>
      </c>
      <c r="AL72" s="17" t="e">
        <f t="shared" si="10"/>
        <v>#DIV/0!</v>
      </c>
      <c r="AM72">
        <v>0</v>
      </c>
      <c r="AN72">
        <v>0</v>
      </c>
      <c r="AO72">
        <v>0</v>
      </c>
      <c r="AP72">
        <f t="shared" si="11"/>
        <v>0</v>
      </c>
      <c r="AQ72">
        <f>AN72*VLOOKUP(1,'Other Lists'!$B$26:$H$32,7,FALSE)*8</f>
        <v>0</v>
      </c>
      <c r="AR72">
        <f>AO72*8*VLOOKUP(4,'Other Lists'!$B$26:$H$32,7,FALSE)+AO72*8*VLOOKUP(4,'Other Lists'!$B$26:$H$32,7,FALSE)*VLOOKUP(E72,'Other Lists'!$B$36:$E$39,4,FALSE)</f>
        <v>0</v>
      </c>
      <c r="AS72">
        <f>AP72*8*VLOOKUP(3,'Other Lists'!$B$26:$H$32,7,FALSE)+AP72*8*VLOOKUP(3,'Other Lists'!$B$26:$H$32,7,FALSE)*VLOOKUP(E72,'Other Lists'!$B$36:$E$39,4,FALSE)</f>
        <v>0</v>
      </c>
      <c r="AT72">
        <f t="shared" ref="AT72:AT103" si="15">AU72+Q72</f>
        <v>0</v>
      </c>
      <c r="AU72">
        <f t="shared" si="12"/>
        <v>0</v>
      </c>
      <c r="AV72">
        <v>0</v>
      </c>
      <c r="AW72">
        <v>0</v>
      </c>
      <c r="AX72" s="17">
        <f>+(AV72*8*'Other Lists'!$F$31)+((AV72*8*'Other Lists'!$F$31)*(VLOOKUP(E72,'Other Lists'!$B$36:$E$39,4,FALSE)))</f>
        <v>0</v>
      </c>
      <c r="AY72" s="10">
        <f>AW72*8*'Other Lists'!$F$32+((AW72*8*'Other Lists'!$F$32)*VLOOKUP(E72,'Other Lists'!$B$36:$E$39,4,FALSE))</f>
        <v>0</v>
      </c>
      <c r="AZ72" s="18">
        <f t="shared" ref="AZ72:AZ103" si="16">+AY72+AX72+AU72+AB72</f>
        <v>0</v>
      </c>
    </row>
    <row r="73" spans="2:52" x14ac:dyDescent="0.3">
      <c r="B73">
        <v>585</v>
      </c>
      <c r="C73" s="15">
        <v>45300</v>
      </c>
      <c r="D73">
        <f t="shared" ref="D73:D94" si="17">DAY(C73)</f>
        <v>9</v>
      </c>
      <c r="E73">
        <v>3</v>
      </c>
      <c r="F73">
        <v>201</v>
      </c>
      <c r="G73">
        <v>348</v>
      </c>
      <c r="H73">
        <v>348</v>
      </c>
      <c r="I73">
        <v>114</v>
      </c>
      <c r="J73">
        <v>420</v>
      </c>
      <c r="K73">
        <v>7</v>
      </c>
      <c r="L73">
        <v>121</v>
      </c>
      <c r="M73">
        <v>438</v>
      </c>
      <c r="N73">
        <f t="shared" ref="N73:N94" si="18">G73-H73</f>
        <v>0</v>
      </c>
      <c r="O73" s="17">
        <f t="shared" ref="O73:O94" si="19">(100/H73)*M73</f>
        <v>125.86206896551724</v>
      </c>
      <c r="P73">
        <f>M73*VLOOKUP(F73,'Other Lists'!$B$12:$N$15,7,FALSE)</f>
        <v>31098</v>
      </c>
      <c r="Q73">
        <f>(VLOOKUP(F73,'Other Lists'!$B$12:$N$15,5,FALSE)+VLOOKUP(F73,'Other Lists'!$B$12:$N$15,6,FALSE))*H73</f>
        <v>17086.8</v>
      </c>
      <c r="R73">
        <f t="shared" ref="R73:R94" si="20">P73-Q73</f>
        <v>14011.2</v>
      </c>
      <c r="S73">
        <f>VLOOKUP(F73,'Other Lists'!$B$12:$N$15,7,FALSE)*(H73-M73)</f>
        <v>-6390</v>
      </c>
      <c r="T73">
        <v>6</v>
      </c>
      <c r="U73">
        <v>0</v>
      </c>
      <c r="V73">
        <v>4</v>
      </c>
      <c r="W73">
        <f t="shared" ref="W73:W94" si="21">T73-U73-V73</f>
        <v>2</v>
      </c>
      <c r="X73">
        <f>U73*VLOOKUP(1,'Other Lists'!$B$26:$H$32,7,FALSE)*8</f>
        <v>0</v>
      </c>
      <c r="Y73">
        <f>V73*8*VLOOKUP(4,'Other Lists'!$B$26:$H$32,7,FALSE)+V73*8*VLOOKUP(4,'Other Lists'!$B$26:$H$32,7,FALSE)*VLOOKUP(E73,'Other Lists'!$B$36:$E$39,4,FALSE)</f>
        <v>1516.3200000000002</v>
      </c>
      <c r="Z73">
        <f>W73*8*VLOOKUP(3,'Other Lists'!$B$26:$H$32,7,FALSE)</f>
        <v>518.4</v>
      </c>
      <c r="AA73">
        <f t="shared" ref="AA73:AA94" si="22">Q73+AB73</f>
        <v>19121.52</v>
      </c>
      <c r="AB73">
        <f t="shared" ref="AB73:AB94" si="23">+X73+Y73+Z73</f>
        <v>2034.7200000000003</v>
      </c>
      <c r="AC73">
        <v>105</v>
      </c>
      <c r="AD73">
        <v>170</v>
      </c>
      <c r="AE73">
        <v>137</v>
      </c>
      <c r="AF73">
        <v>13</v>
      </c>
      <c r="AG73">
        <v>162</v>
      </c>
      <c r="AH73">
        <v>0</v>
      </c>
      <c r="AI73">
        <v>13</v>
      </c>
      <c r="AJ73">
        <v>144</v>
      </c>
      <c r="AK73">
        <f t="shared" ref="AK73:AK94" si="24">AD73-AE73</f>
        <v>33</v>
      </c>
      <c r="AL73" s="17">
        <f t="shared" ref="AL73:AL94" si="25">(100/AE73)*AJ73</f>
        <v>105.1094890510949</v>
      </c>
      <c r="AM73">
        <v>5</v>
      </c>
      <c r="AN73">
        <v>0</v>
      </c>
      <c r="AO73">
        <v>4</v>
      </c>
      <c r="AP73">
        <f t="shared" ref="AP73:AP94" si="26">AM73-AN73-AO73</f>
        <v>1</v>
      </c>
      <c r="AQ73">
        <f>AN73*VLOOKUP(1,'Other Lists'!$B$26:$H$32,7,FALSE)*8</f>
        <v>0</v>
      </c>
      <c r="AR73">
        <f>AO73*8*VLOOKUP(4,'Other Lists'!$B$26:$H$32,7,FALSE)+AO73*8*VLOOKUP(4,'Other Lists'!$B$26:$H$32,7,FALSE)*VLOOKUP(E73,'Other Lists'!$B$36:$E$39,4,FALSE)</f>
        <v>1516.3200000000002</v>
      </c>
      <c r="AS73">
        <f>AP73*8*VLOOKUP(3,'Other Lists'!$B$26:$H$32,7,FALSE)+AP73*8*VLOOKUP(3,'Other Lists'!$B$26:$H$32,7,FALSE)*VLOOKUP(E73,'Other Lists'!$B$36:$E$39,4,FALSE)</f>
        <v>349.91999999999996</v>
      </c>
      <c r="AT73">
        <f t="shared" si="15"/>
        <v>18953.04</v>
      </c>
      <c r="AU73">
        <f t="shared" ref="AU73:AU94" si="27">AQ73+AR73+AS73</f>
        <v>1866.2400000000002</v>
      </c>
      <c r="AV73">
        <v>2</v>
      </c>
      <c r="AW73">
        <v>1</v>
      </c>
      <c r="AX73" s="17">
        <f>+(AV73*8*'Other Lists'!$F$31)+((AV73*8*'Other Lists'!$F$31)*(VLOOKUP(E73,'Other Lists'!$B$36:$E$39,4,FALSE)))</f>
        <v>648</v>
      </c>
      <c r="AY73" s="10">
        <f>AW73*8*'Other Lists'!$F$32+((AW73*8*'Other Lists'!$F$32)*VLOOKUP(E73,'Other Lists'!$B$36:$E$39,4,FALSE))</f>
        <v>324</v>
      </c>
      <c r="AZ73" s="18">
        <f t="shared" si="16"/>
        <v>4872.9600000000009</v>
      </c>
    </row>
    <row r="74" spans="2:52" x14ac:dyDescent="0.3">
      <c r="B74">
        <v>586</v>
      </c>
      <c r="C74" s="15">
        <v>45301</v>
      </c>
      <c r="D74">
        <f t="shared" si="17"/>
        <v>10</v>
      </c>
      <c r="E74">
        <v>3</v>
      </c>
      <c r="F74">
        <v>119</v>
      </c>
      <c r="G74">
        <v>693</v>
      </c>
      <c r="H74">
        <v>693</v>
      </c>
      <c r="I74">
        <v>126</v>
      </c>
      <c r="J74">
        <v>1049.9999999999998</v>
      </c>
      <c r="K74">
        <v>0</v>
      </c>
      <c r="L74">
        <v>126</v>
      </c>
      <c r="M74">
        <v>786</v>
      </c>
      <c r="N74">
        <f t="shared" si="18"/>
        <v>0</v>
      </c>
      <c r="O74" s="17">
        <f t="shared" si="19"/>
        <v>113.41991341991341</v>
      </c>
      <c r="P74">
        <f>M74*VLOOKUP(F74,'Other Lists'!$B$12:$N$15,7,FALSE)</f>
        <v>25152</v>
      </c>
      <c r="Q74">
        <f>(VLOOKUP(F74,'Other Lists'!$B$12:$N$15,5,FALSE)+VLOOKUP(F74,'Other Lists'!$B$12:$N$15,6,FALSE))*H74</f>
        <v>19958.400000000001</v>
      </c>
      <c r="R74">
        <f t="shared" si="20"/>
        <v>5193.5999999999985</v>
      </c>
      <c r="S74">
        <f>VLOOKUP(F74,'Other Lists'!$B$12:$N$15,7,FALSE)*(H74-M74)</f>
        <v>-2976</v>
      </c>
      <c r="T74">
        <v>6</v>
      </c>
      <c r="U74">
        <v>0</v>
      </c>
      <c r="V74">
        <v>4</v>
      </c>
      <c r="W74">
        <f t="shared" si="21"/>
        <v>2</v>
      </c>
      <c r="X74">
        <f>U74*VLOOKUP(1,'Other Lists'!$B$26:$H$32,7,FALSE)*8</f>
        <v>0</v>
      </c>
      <c r="Y74">
        <f>V74*8*VLOOKUP(4,'Other Lists'!$B$26:$H$32,7,FALSE)+V74*8*VLOOKUP(4,'Other Lists'!$B$26:$H$32,7,FALSE)*VLOOKUP(E74,'Other Lists'!$B$36:$E$39,4,FALSE)</f>
        <v>1516.3200000000002</v>
      </c>
      <c r="Z74">
        <f>W74*8*VLOOKUP(3,'Other Lists'!$B$26:$H$32,7,FALSE)</f>
        <v>518.4</v>
      </c>
      <c r="AA74">
        <f t="shared" si="22"/>
        <v>21993.120000000003</v>
      </c>
      <c r="AB74">
        <f t="shared" si="23"/>
        <v>2034.7200000000003</v>
      </c>
      <c r="AC74">
        <v>105</v>
      </c>
      <c r="AD74">
        <v>144</v>
      </c>
      <c r="AE74">
        <v>144</v>
      </c>
      <c r="AF74">
        <v>0</v>
      </c>
      <c r="AG74">
        <v>162</v>
      </c>
      <c r="AH74">
        <v>0</v>
      </c>
      <c r="AI74">
        <v>0</v>
      </c>
      <c r="AJ74">
        <v>138</v>
      </c>
      <c r="AK74">
        <f t="shared" si="24"/>
        <v>0</v>
      </c>
      <c r="AL74" s="17">
        <f t="shared" si="25"/>
        <v>95.833333333333329</v>
      </c>
      <c r="AM74">
        <v>6</v>
      </c>
      <c r="AN74">
        <v>0</v>
      </c>
      <c r="AO74">
        <v>4</v>
      </c>
      <c r="AP74">
        <f t="shared" si="26"/>
        <v>2</v>
      </c>
      <c r="AQ74">
        <f>AN74*VLOOKUP(1,'Other Lists'!$B$26:$H$32,7,FALSE)*8</f>
        <v>0</v>
      </c>
      <c r="AR74">
        <f>AO74*8*VLOOKUP(4,'Other Lists'!$B$26:$H$32,7,FALSE)+AO74*8*VLOOKUP(4,'Other Lists'!$B$26:$H$32,7,FALSE)*VLOOKUP(E74,'Other Lists'!$B$36:$E$39,4,FALSE)</f>
        <v>1516.3200000000002</v>
      </c>
      <c r="AS74">
        <f>AP74*8*VLOOKUP(3,'Other Lists'!$B$26:$H$32,7,FALSE)+AP74*8*VLOOKUP(3,'Other Lists'!$B$26:$H$32,7,FALSE)*VLOOKUP(E74,'Other Lists'!$B$36:$E$39,4,FALSE)</f>
        <v>699.83999999999992</v>
      </c>
      <c r="AT74">
        <f t="shared" si="15"/>
        <v>22174.560000000001</v>
      </c>
      <c r="AU74">
        <f t="shared" si="27"/>
        <v>2216.16</v>
      </c>
      <c r="AV74">
        <v>2</v>
      </c>
      <c r="AW74">
        <v>1</v>
      </c>
      <c r="AX74" s="17">
        <f>+(AV74*8*'Other Lists'!$F$31)+((AV74*8*'Other Lists'!$F$31)*(VLOOKUP(E74,'Other Lists'!$B$36:$E$39,4,FALSE)))</f>
        <v>648</v>
      </c>
      <c r="AY74" s="10">
        <f>AW74*8*'Other Lists'!$F$32+((AW74*8*'Other Lists'!$F$32)*VLOOKUP(E74,'Other Lists'!$B$36:$E$39,4,FALSE))</f>
        <v>324</v>
      </c>
      <c r="AZ74" s="18">
        <f t="shared" si="16"/>
        <v>5222.88</v>
      </c>
    </row>
    <row r="75" spans="2:52" x14ac:dyDescent="0.3">
      <c r="B75">
        <v>587</v>
      </c>
      <c r="C75" s="15">
        <v>45302</v>
      </c>
      <c r="D75">
        <f t="shared" si="17"/>
        <v>11</v>
      </c>
      <c r="E75">
        <v>3</v>
      </c>
      <c r="F75">
        <v>119</v>
      </c>
      <c r="G75">
        <v>756</v>
      </c>
      <c r="H75">
        <v>756</v>
      </c>
      <c r="I75">
        <v>114</v>
      </c>
      <c r="J75">
        <v>1049.9999999999998</v>
      </c>
      <c r="K75">
        <v>0</v>
      </c>
      <c r="L75">
        <v>114</v>
      </c>
      <c r="M75">
        <v>809</v>
      </c>
      <c r="N75">
        <f t="shared" si="18"/>
        <v>0</v>
      </c>
      <c r="O75" s="17">
        <f t="shared" si="19"/>
        <v>107.010582010582</v>
      </c>
      <c r="P75">
        <f>M75*VLOOKUP(F75,'Other Lists'!$B$12:$N$15,7,FALSE)</f>
        <v>25888</v>
      </c>
      <c r="Q75">
        <f>(VLOOKUP(F75,'Other Lists'!$B$12:$N$15,5,FALSE)+VLOOKUP(F75,'Other Lists'!$B$12:$N$15,6,FALSE))*H75</f>
        <v>21772.799999999999</v>
      </c>
      <c r="R75">
        <f t="shared" si="20"/>
        <v>4115.2000000000007</v>
      </c>
      <c r="S75">
        <f>VLOOKUP(F75,'Other Lists'!$B$12:$N$15,7,FALSE)*(H75-M75)</f>
        <v>-1696</v>
      </c>
      <c r="T75">
        <v>6</v>
      </c>
      <c r="U75">
        <v>0</v>
      </c>
      <c r="V75">
        <v>4</v>
      </c>
      <c r="W75">
        <f t="shared" si="21"/>
        <v>2</v>
      </c>
      <c r="X75">
        <f>U75*VLOOKUP(1,'Other Lists'!$B$26:$H$32,7,FALSE)*8</f>
        <v>0</v>
      </c>
      <c r="Y75">
        <f>V75*8*VLOOKUP(4,'Other Lists'!$B$26:$H$32,7,FALSE)+V75*8*VLOOKUP(4,'Other Lists'!$B$26:$H$32,7,FALSE)*VLOOKUP(E75,'Other Lists'!$B$36:$E$39,4,FALSE)</f>
        <v>1516.3200000000002</v>
      </c>
      <c r="Z75">
        <f>W75*8*VLOOKUP(3,'Other Lists'!$B$26:$H$32,7,FALSE)</f>
        <v>518.4</v>
      </c>
      <c r="AA75">
        <f t="shared" si="22"/>
        <v>23807.52</v>
      </c>
      <c r="AB75">
        <f t="shared" si="23"/>
        <v>2034.7200000000003</v>
      </c>
      <c r="AC75">
        <v>105</v>
      </c>
      <c r="AD75">
        <v>132</v>
      </c>
      <c r="AE75">
        <v>132</v>
      </c>
      <c r="AF75">
        <v>0</v>
      </c>
      <c r="AG75">
        <v>162</v>
      </c>
      <c r="AH75">
        <v>0</v>
      </c>
      <c r="AI75">
        <v>0</v>
      </c>
      <c r="AJ75">
        <v>125</v>
      </c>
      <c r="AK75">
        <f t="shared" si="24"/>
        <v>0</v>
      </c>
      <c r="AL75" s="17">
        <f t="shared" si="25"/>
        <v>94.696969696969703</v>
      </c>
      <c r="AM75">
        <v>6</v>
      </c>
      <c r="AN75">
        <v>0</v>
      </c>
      <c r="AO75">
        <v>3</v>
      </c>
      <c r="AP75">
        <f t="shared" si="26"/>
        <v>3</v>
      </c>
      <c r="AQ75">
        <f>AN75*VLOOKUP(1,'Other Lists'!$B$26:$H$32,7,FALSE)*8</f>
        <v>0</v>
      </c>
      <c r="AR75">
        <f>AO75*8*VLOOKUP(4,'Other Lists'!$B$26:$H$32,7,FALSE)+AO75*8*VLOOKUP(4,'Other Lists'!$B$26:$H$32,7,FALSE)*VLOOKUP(E75,'Other Lists'!$B$36:$E$39,4,FALSE)</f>
        <v>1137.2400000000002</v>
      </c>
      <c r="AS75">
        <f>AP75*8*VLOOKUP(3,'Other Lists'!$B$26:$H$32,7,FALSE)+AP75*8*VLOOKUP(3,'Other Lists'!$B$26:$H$32,7,FALSE)*VLOOKUP(E75,'Other Lists'!$B$36:$E$39,4,FALSE)</f>
        <v>1049.7599999999998</v>
      </c>
      <c r="AT75">
        <f t="shared" si="15"/>
        <v>23959.8</v>
      </c>
      <c r="AU75">
        <f t="shared" si="27"/>
        <v>2187</v>
      </c>
      <c r="AV75">
        <v>2</v>
      </c>
      <c r="AW75">
        <v>1</v>
      </c>
      <c r="AX75" s="17">
        <f>+(AV75*8*'Other Lists'!$F$31)+((AV75*8*'Other Lists'!$F$31)*(VLOOKUP(E75,'Other Lists'!$B$36:$E$39,4,FALSE)))</f>
        <v>648</v>
      </c>
      <c r="AY75" s="10">
        <f>AW75*8*'Other Lists'!$F$32+((AW75*8*'Other Lists'!$F$32)*VLOOKUP(E75,'Other Lists'!$B$36:$E$39,4,FALSE))</f>
        <v>324</v>
      </c>
      <c r="AZ75" s="18">
        <f t="shared" si="16"/>
        <v>5193.72</v>
      </c>
    </row>
    <row r="76" spans="2:52" x14ac:dyDescent="0.3">
      <c r="B76">
        <v>588</v>
      </c>
      <c r="C76" s="15">
        <v>45303</v>
      </c>
      <c r="D76">
        <f t="shared" si="17"/>
        <v>12</v>
      </c>
      <c r="E76">
        <v>3</v>
      </c>
      <c r="F76">
        <v>119</v>
      </c>
      <c r="G76">
        <v>619</v>
      </c>
      <c r="H76">
        <v>619</v>
      </c>
      <c r="I76">
        <v>0</v>
      </c>
      <c r="J76">
        <v>1049.9999999999998</v>
      </c>
      <c r="K76">
        <v>0</v>
      </c>
      <c r="L76">
        <v>0</v>
      </c>
      <c r="M76">
        <v>606</v>
      </c>
      <c r="N76">
        <f t="shared" si="18"/>
        <v>0</v>
      </c>
      <c r="O76" s="17">
        <f t="shared" si="19"/>
        <v>97.899838449111471</v>
      </c>
      <c r="P76">
        <f>M76*VLOOKUP(F76,'Other Lists'!$B$12:$N$15,7,FALSE)</f>
        <v>19392</v>
      </c>
      <c r="Q76">
        <f>(VLOOKUP(F76,'Other Lists'!$B$12:$N$15,5,FALSE)+VLOOKUP(F76,'Other Lists'!$B$12:$N$15,6,FALSE))*H76</f>
        <v>17827.2</v>
      </c>
      <c r="R76">
        <f t="shared" si="20"/>
        <v>1564.7999999999993</v>
      </c>
      <c r="S76">
        <f>VLOOKUP(F76,'Other Lists'!$B$12:$N$15,7,FALSE)*(H76-M76)</f>
        <v>416</v>
      </c>
      <c r="T76">
        <v>6</v>
      </c>
      <c r="U76">
        <v>0</v>
      </c>
      <c r="V76">
        <v>3</v>
      </c>
      <c r="W76">
        <f t="shared" si="21"/>
        <v>3</v>
      </c>
      <c r="X76">
        <f>U76*VLOOKUP(1,'Other Lists'!$B$26:$H$32,7,FALSE)*8</f>
        <v>0</v>
      </c>
      <c r="Y76">
        <f>V76*8*VLOOKUP(4,'Other Lists'!$B$26:$H$32,7,FALSE)+V76*8*VLOOKUP(4,'Other Lists'!$B$26:$H$32,7,FALSE)*VLOOKUP(E76,'Other Lists'!$B$36:$E$39,4,FALSE)</f>
        <v>1137.2400000000002</v>
      </c>
      <c r="Z76">
        <f>W76*8*VLOOKUP(3,'Other Lists'!$B$26:$H$32,7,FALSE)</f>
        <v>777.59999999999991</v>
      </c>
      <c r="AA76">
        <f t="shared" si="22"/>
        <v>19742.04</v>
      </c>
      <c r="AB76">
        <f t="shared" si="23"/>
        <v>1914.8400000000001</v>
      </c>
      <c r="AC76">
        <v>105</v>
      </c>
      <c r="AD76">
        <v>153</v>
      </c>
      <c r="AE76">
        <v>153</v>
      </c>
      <c r="AF76">
        <v>0</v>
      </c>
      <c r="AG76">
        <v>162</v>
      </c>
      <c r="AH76">
        <v>0</v>
      </c>
      <c r="AI76">
        <v>0</v>
      </c>
      <c r="AJ76">
        <v>143</v>
      </c>
      <c r="AK76">
        <f t="shared" si="24"/>
        <v>0</v>
      </c>
      <c r="AL76" s="17">
        <f t="shared" si="25"/>
        <v>93.464052287581694</v>
      </c>
      <c r="AM76">
        <v>6</v>
      </c>
      <c r="AN76">
        <v>0</v>
      </c>
      <c r="AO76">
        <v>3</v>
      </c>
      <c r="AP76">
        <f t="shared" si="26"/>
        <v>3</v>
      </c>
      <c r="AQ76">
        <f>AN76*VLOOKUP(1,'Other Lists'!$B$26:$H$32,7,FALSE)*8</f>
        <v>0</v>
      </c>
      <c r="AR76">
        <f>AO76*8*VLOOKUP(4,'Other Lists'!$B$26:$H$32,7,FALSE)+AO76*8*VLOOKUP(4,'Other Lists'!$B$26:$H$32,7,FALSE)*VLOOKUP(E76,'Other Lists'!$B$36:$E$39,4,FALSE)</f>
        <v>1137.2400000000002</v>
      </c>
      <c r="AS76">
        <f>AP76*8*VLOOKUP(3,'Other Lists'!$B$26:$H$32,7,FALSE)+AP76*8*VLOOKUP(3,'Other Lists'!$B$26:$H$32,7,FALSE)*VLOOKUP(E76,'Other Lists'!$B$36:$E$39,4,FALSE)</f>
        <v>1049.7599999999998</v>
      </c>
      <c r="AT76">
        <f t="shared" si="15"/>
        <v>20014.2</v>
      </c>
      <c r="AU76">
        <f t="shared" si="27"/>
        <v>2187</v>
      </c>
      <c r="AV76">
        <v>2</v>
      </c>
      <c r="AW76">
        <v>1</v>
      </c>
      <c r="AX76" s="17">
        <f>+(AV76*8*'Other Lists'!$F$31)+((AV76*8*'Other Lists'!$F$31)*(VLOOKUP(E76,'Other Lists'!$B$36:$E$39,4,FALSE)))</f>
        <v>648</v>
      </c>
      <c r="AY76" s="10">
        <f>AW76*8*'Other Lists'!$F$32+((AW76*8*'Other Lists'!$F$32)*VLOOKUP(E76,'Other Lists'!$B$36:$E$39,4,FALSE))</f>
        <v>324</v>
      </c>
      <c r="AZ76" s="18">
        <f t="shared" si="16"/>
        <v>5073.84</v>
      </c>
    </row>
    <row r="77" spans="2:52" x14ac:dyDescent="0.3">
      <c r="B77">
        <v>589</v>
      </c>
      <c r="C77" s="15">
        <v>45304</v>
      </c>
      <c r="D77">
        <f t="shared" si="17"/>
        <v>13</v>
      </c>
      <c r="E77">
        <v>3</v>
      </c>
      <c r="F77">
        <v>119</v>
      </c>
      <c r="G77">
        <v>525</v>
      </c>
      <c r="H77">
        <v>525</v>
      </c>
      <c r="I77">
        <v>123</v>
      </c>
      <c r="J77">
        <v>1049.9999999999998</v>
      </c>
      <c r="K77">
        <v>0</v>
      </c>
      <c r="L77">
        <v>123</v>
      </c>
      <c r="M77">
        <v>602</v>
      </c>
      <c r="N77">
        <f t="shared" si="18"/>
        <v>0</v>
      </c>
      <c r="O77" s="17">
        <f t="shared" si="19"/>
        <v>114.66666666666666</v>
      </c>
      <c r="P77">
        <f>M77*VLOOKUP(F77,'Other Lists'!$B$12:$N$15,7,FALSE)</f>
        <v>19264</v>
      </c>
      <c r="Q77">
        <f>(VLOOKUP(F77,'Other Lists'!$B$12:$N$15,5,FALSE)+VLOOKUP(F77,'Other Lists'!$B$12:$N$15,6,FALSE))*H77</f>
        <v>15120</v>
      </c>
      <c r="R77">
        <f t="shared" si="20"/>
        <v>4144</v>
      </c>
      <c r="S77">
        <f>VLOOKUP(F77,'Other Lists'!$B$12:$N$15,7,FALSE)*(H77-M77)</f>
        <v>-2464</v>
      </c>
      <c r="T77">
        <v>6</v>
      </c>
      <c r="U77">
        <v>0</v>
      </c>
      <c r="V77">
        <v>3</v>
      </c>
      <c r="W77">
        <f t="shared" si="21"/>
        <v>3</v>
      </c>
      <c r="X77">
        <f>U77*VLOOKUP(1,'Other Lists'!$B$26:$H$32,7,FALSE)*8</f>
        <v>0</v>
      </c>
      <c r="Y77">
        <f>V77*8*VLOOKUP(4,'Other Lists'!$B$26:$H$32,7,FALSE)+V77*8*VLOOKUP(4,'Other Lists'!$B$26:$H$32,7,FALSE)*VLOOKUP(E77,'Other Lists'!$B$36:$E$39,4,FALSE)</f>
        <v>1137.2400000000002</v>
      </c>
      <c r="Z77">
        <f>W77*8*VLOOKUP(3,'Other Lists'!$B$26:$H$32,7,FALSE)</f>
        <v>777.59999999999991</v>
      </c>
      <c r="AA77">
        <f t="shared" si="22"/>
        <v>17034.84</v>
      </c>
      <c r="AB77">
        <f t="shared" si="23"/>
        <v>1914.8400000000001</v>
      </c>
      <c r="AC77">
        <v>105</v>
      </c>
      <c r="AD77">
        <v>166</v>
      </c>
      <c r="AE77">
        <v>166</v>
      </c>
      <c r="AF77">
        <v>0</v>
      </c>
      <c r="AG77">
        <v>162</v>
      </c>
      <c r="AH77">
        <v>0</v>
      </c>
      <c r="AI77">
        <v>0</v>
      </c>
      <c r="AJ77">
        <v>162</v>
      </c>
      <c r="AK77">
        <f t="shared" si="24"/>
        <v>0</v>
      </c>
      <c r="AL77" s="17">
        <f t="shared" si="25"/>
        <v>97.590361445783145</v>
      </c>
      <c r="AM77">
        <v>6</v>
      </c>
      <c r="AN77">
        <v>0</v>
      </c>
      <c r="AO77">
        <v>3</v>
      </c>
      <c r="AP77">
        <f t="shared" si="26"/>
        <v>3</v>
      </c>
      <c r="AQ77">
        <f>AN77*VLOOKUP(1,'Other Lists'!$B$26:$H$32,7,FALSE)*8</f>
        <v>0</v>
      </c>
      <c r="AR77">
        <f>AO77*8*VLOOKUP(4,'Other Lists'!$B$26:$H$32,7,FALSE)+AO77*8*VLOOKUP(4,'Other Lists'!$B$26:$H$32,7,FALSE)*VLOOKUP(E77,'Other Lists'!$B$36:$E$39,4,FALSE)</f>
        <v>1137.2400000000002</v>
      </c>
      <c r="AS77">
        <f>AP77*8*VLOOKUP(3,'Other Lists'!$B$26:$H$32,7,FALSE)+AP77*8*VLOOKUP(3,'Other Lists'!$B$26:$H$32,7,FALSE)*VLOOKUP(E77,'Other Lists'!$B$36:$E$39,4,FALSE)</f>
        <v>1049.7599999999998</v>
      </c>
      <c r="AT77">
        <f t="shared" si="15"/>
        <v>17307</v>
      </c>
      <c r="AU77">
        <f t="shared" si="27"/>
        <v>2187</v>
      </c>
      <c r="AV77">
        <v>2</v>
      </c>
      <c r="AW77">
        <v>1</v>
      </c>
      <c r="AX77" s="17">
        <f>+(AV77*8*'Other Lists'!$F$31)+((AV77*8*'Other Lists'!$F$31)*(VLOOKUP(E77,'Other Lists'!$B$36:$E$39,4,FALSE)))</f>
        <v>648</v>
      </c>
      <c r="AY77" s="10">
        <f>AW77*8*'Other Lists'!$F$32+((AW77*8*'Other Lists'!$F$32)*VLOOKUP(E77,'Other Lists'!$B$36:$E$39,4,FALSE))</f>
        <v>324</v>
      </c>
      <c r="AZ77" s="18">
        <f t="shared" si="16"/>
        <v>5073.84</v>
      </c>
    </row>
    <row r="78" spans="2:52" x14ac:dyDescent="0.3">
      <c r="B78">
        <v>590</v>
      </c>
      <c r="C78" s="15">
        <v>45305</v>
      </c>
      <c r="D78">
        <f t="shared" si="17"/>
        <v>14</v>
      </c>
      <c r="E78">
        <v>3</v>
      </c>
      <c r="F78">
        <v>201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18"/>
        <v>0</v>
      </c>
      <c r="O78" s="17" t="e">
        <f t="shared" si="19"/>
        <v>#DIV/0!</v>
      </c>
      <c r="P78">
        <f>M78*VLOOKUP(F78,'Other Lists'!$B$12:$N$15,7,FALSE)</f>
        <v>0</v>
      </c>
      <c r="Q78">
        <f>(VLOOKUP(F78,'Other Lists'!$B$12:$N$15,5,FALSE)+VLOOKUP(F78,'Other Lists'!$B$12:$N$15,6,FALSE))*H78</f>
        <v>0</v>
      </c>
      <c r="R78">
        <f t="shared" si="20"/>
        <v>0</v>
      </c>
      <c r="S78">
        <f>VLOOKUP(F78,'Other Lists'!$B$12:$N$15,7,FALSE)*(H78-M78)</f>
        <v>0</v>
      </c>
      <c r="T78">
        <v>0</v>
      </c>
      <c r="U78">
        <v>0</v>
      </c>
      <c r="V78">
        <v>0</v>
      </c>
      <c r="W78">
        <f t="shared" si="21"/>
        <v>0</v>
      </c>
      <c r="X78">
        <f>U78*VLOOKUP(1,'Other Lists'!$B$26:$H$32,7,FALSE)*8</f>
        <v>0</v>
      </c>
      <c r="Y78">
        <f>V78*8*VLOOKUP(4,'Other Lists'!$B$26:$H$32,7,FALSE)+V78*8*VLOOKUP(4,'Other Lists'!$B$26:$H$32,7,FALSE)*VLOOKUP(E78,'Other Lists'!$B$36:$E$39,4,FALSE)</f>
        <v>0</v>
      </c>
      <c r="Z78">
        <f>W78*8*VLOOKUP(3,'Other Lists'!$B$26:$H$32,7,FALSE)</f>
        <v>0</v>
      </c>
      <c r="AA78">
        <f t="shared" si="22"/>
        <v>0</v>
      </c>
      <c r="AB78">
        <f t="shared" si="23"/>
        <v>0</v>
      </c>
      <c r="AC78">
        <v>105</v>
      </c>
      <c r="AD78">
        <v>0</v>
      </c>
      <c r="AE78">
        <v>0</v>
      </c>
      <c r="AF78">
        <v>0</v>
      </c>
      <c r="AG78">
        <v>0</v>
      </c>
      <c r="AH78">
        <v>12</v>
      </c>
      <c r="AI78">
        <v>12</v>
      </c>
      <c r="AJ78">
        <v>0</v>
      </c>
      <c r="AK78">
        <f t="shared" si="24"/>
        <v>0</v>
      </c>
      <c r="AL78" s="17" t="e">
        <f t="shared" si="25"/>
        <v>#DIV/0!</v>
      </c>
      <c r="AM78">
        <v>0</v>
      </c>
      <c r="AN78">
        <v>0</v>
      </c>
      <c r="AO78">
        <v>0</v>
      </c>
      <c r="AP78">
        <f t="shared" si="26"/>
        <v>0</v>
      </c>
      <c r="AQ78">
        <f>AN78*VLOOKUP(1,'Other Lists'!$B$26:$H$32,7,FALSE)*8</f>
        <v>0</v>
      </c>
      <c r="AR78">
        <f>AO78*8*VLOOKUP(4,'Other Lists'!$B$26:$H$32,7,FALSE)+AO78*8*VLOOKUP(4,'Other Lists'!$B$26:$H$32,7,FALSE)*VLOOKUP(E78,'Other Lists'!$B$36:$E$39,4,FALSE)</f>
        <v>0</v>
      </c>
      <c r="AS78">
        <f>AP78*8*VLOOKUP(3,'Other Lists'!$B$26:$H$32,7,FALSE)+AP78*8*VLOOKUP(3,'Other Lists'!$B$26:$H$32,7,FALSE)*VLOOKUP(E78,'Other Lists'!$B$36:$E$39,4,FALSE)</f>
        <v>0</v>
      </c>
      <c r="AT78">
        <f t="shared" si="15"/>
        <v>0</v>
      </c>
      <c r="AU78">
        <f t="shared" si="27"/>
        <v>0</v>
      </c>
      <c r="AV78">
        <v>0</v>
      </c>
      <c r="AW78">
        <v>0</v>
      </c>
      <c r="AX78" s="17">
        <f>+(AV78*8*'Other Lists'!$F$31)+((AV78*8*'Other Lists'!$F$31)*(VLOOKUP(E78,'Other Lists'!$B$36:$E$39,4,FALSE)))</f>
        <v>0</v>
      </c>
      <c r="AY78" s="10">
        <f>AW78*8*'Other Lists'!$F$32+((AW78*8*'Other Lists'!$F$32)*VLOOKUP(E78,'Other Lists'!$B$36:$E$39,4,FALSE))</f>
        <v>0</v>
      </c>
      <c r="AZ78" s="18">
        <f t="shared" si="16"/>
        <v>0</v>
      </c>
    </row>
    <row r="79" spans="2:52" x14ac:dyDescent="0.3">
      <c r="B79">
        <v>591</v>
      </c>
      <c r="C79" s="15">
        <v>45306</v>
      </c>
      <c r="D79">
        <f t="shared" si="17"/>
        <v>15</v>
      </c>
      <c r="E79">
        <v>3</v>
      </c>
      <c r="F79">
        <v>201</v>
      </c>
      <c r="G79">
        <v>0</v>
      </c>
      <c r="H79">
        <v>0</v>
      </c>
      <c r="I79">
        <v>0</v>
      </c>
      <c r="J79">
        <v>0</v>
      </c>
      <c r="K79">
        <v>30</v>
      </c>
      <c r="L79">
        <v>30</v>
      </c>
      <c r="M79">
        <v>0</v>
      </c>
      <c r="N79">
        <f t="shared" si="18"/>
        <v>0</v>
      </c>
      <c r="O79" s="17" t="e">
        <f t="shared" si="19"/>
        <v>#DIV/0!</v>
      </c>
      <c r="P79">
        <f>M79*VLOOKUP(F79,'Other Lists'!$B$12:$N$15,7,FALSE)</f>
        <v>0</v>
      </c>
      <c r="Q79">
        <f>(VLOOKUP(F79,'Other Lists'!$B$12:$N$15,5,FALSE)+VLOOKUP(F79,'Other Lists'!$B$12:$N$15,6,FALSE))*H79</f>
        <v>0</v>
      </c>
      <c r="R79">
        <f t="shared" si="20"/>
        <v>0</v>
      </c>
      <c r="S79">
        <f>VLOOKUP(F79,'Other Lists'!$B$12:$N$15,7,FALSE)*(H79-M79)</f>
        <v>0</v>
      </c>
      <c r="T79">
        <v>0</v>
      </c>
      <c r="U79">
        <v>0</v>
      </c>
      <c r="V79">
        <v>0</v>
      </c>
      <c r="W79">
        <f t="shared" si="21"/>
        <v>0</v>
      </c>
      <c r="X79">
        <f>U79*VLOOKUP(1,'Other Lists'!$B$26:$H$32,7,FALSE)*8</f>
        <v>0</v>
      </c>
      <c r="Y79">
        <f>V79*8*VLOOKUP(4,'Other Lists'!$B$26:$H$32,7,FALSE)+V79*8*VLOOKUP(4,'Other Lists'!$B$26:$H$32,7,FALSE)*VLOOKUP(E79,'Other Lists'!$B$36:$E$39,4,FALSE)</f>
        <v>0</v>
      </c>
      <c r="Z79">
        <f>W79*8*VLOOKUP(3,'Other Lists'!$B$26:$H$32,7,FALSE)</f>
        <v>0</v>
      </c>
      <c r="AA79">
        <f t="shared" si="22"/>
        <v>0</v>
      </c>
      <c r="AB79">
        <f t="shared" si="23"/>
        <v>0</v>
      </c>
      <c r="AC79">
        <v>105</v>
      </c>
      <c r="AD79">
        <v>0</v>
      </c>
      <c r="AE79">
        <v>0</v>
      </c>
      <c r="AF79">
        <v>0</v>
      </c>
      <c r="AG79">
        <v>0</v>
      </c>
      <c r="AH79">
        <v>29</v>
      </c>
      <c r="AI79">
        <v>29</v>
      </c>
      <c r="AJ79">
        <v>0</v>
      </c>
      <c r="AK79">
        <f t="shared" si="24"/>
        <v>0</v>
      </c>
      <c r="AL79" s="17" t="e">
        <f t="shared" si="25"/>
        <v>#DIV/0!</v>
      </c>
      <c r="AM79">
        <v>0</v>
      </c>
      <c r="AN79">
        <v>0</v>
      </c>
      <c r="AO79">
        <v>0</v>
      </c>
      <c r="AP79">
        <f t="shared" si="26"/>
        <v>0</v>
      </c>
      <c r="AQ79">
        <f>AN79*VLOOKUP(1,'Other Lists'!$B$26:$H$32,7,FALSE)*8</f>
        <v>0</v>
      </c>
      <c r="AR79">
        <f>AO79*8*VLOOKUP(4,'Other Lists'!$B$26:$H$32,7,FALSE)+AO79*8*VLOOKUP(4,'Other Lists'!$B$26:$H$32,7,FALSE)*VLOOKUP(E79,'Other Lists'!$B$36:$E$39,4,FALSE)</f>
        <v>0</v>
      </c>
      <c r="AS79">
        <f>AP79*8*VLOOKUP(3,'Other Lists'!$B$26:$H$32,7,FALSE)+AP79*8*VLOOKUP(3,'Other Lists'!$B$26:$H$32,7,FALSE)*VLOOKUP(E79,'Other Lists'!$B$36:$E$39,4,FALSE)</f>
        <v>0</v>
      </c>
      <c r="AT79">
        <f t="shared" si="15"/>
        <v>0</v>
      </c>
      <c r="AU79">
        <f t="shared" si="27"/>
        <v>0</v>
      </c>
      <c r="AV79">
        <v>0</v>
      </c>
      <c r="AW79">
        <v>0</v>
      </c>
      <c r="AX79" s="17">
        <f>+(AV79*8*'Other Lists'!$F$31)+((AV79*8*'Other Lists'!$F$31)*(VLOOKUP(E79,'Other Lists'!$B$36:$E$39,4,FALSE)))</f>
        <v>0</v>
      </c>
      <c r="AY79" s="10">
        <f>AW79*8*'Other Lists'!$F$32+((AW79*8*'Other Lists'!$F$32)*VLOOKUP(E79,'Other Lists'!$B$36:$E$39,4,FALSE))</f>
        <v>0</v>
      </c>
      <c r="AZ79" s="18">
        <f t="shared" si="16"/>
        <v>0</v>
      </c>
    </row>
    <row r="80" spans="2:52" x14ac:dyDescent="0.3">
      <c r="B80">
        <v>592</v>
      </c>
      <c r="C80" s="15">
        <v>45307</v>
      </c>
      <c r="D80">
        <f t="shared" si="17"/>
        <v>16</v>
      </c>
      <c r="E80">
        <v>3</v>
      </c>
      <c r="F80">
        <v>119</v>
      </c>
      <c r="G80">
        <v>661</v>
      </c>
      <c r="H80">
        <v>661</v>
      </c>
      <c r="I80">
        <v>0</v>
      </c>
      <c r="J80">
        <v>1049.9999999999998</v>
      </c>
      <c r="K80">
        <v>0</v>
      </c>
      <c r="L80">
        <v>0</v>
      </c>
      <c r="M80">
        <v>641</v>
      </c>
      <c r="N80">
        <f t="shared" si="18"/>
        <v>0</v>
      </c>
      <c r="O80" s="17">
        <f t="shared" si="19"/>
        <v>96.974281391830559</v>
      </c>
      <c r="P80">
        <f>M80*VLOOKUP(F80,'Other Lists'!$B$12:$N$15,7,FALSE)</f>
        <v>20512</v>
      </c>
      <c r="Q80">
        <f>(VLOOKUP(F80,'Other Lists'!$B$12:$N$15,5,FALSE)+VLOOKUP(F80,'Other Lists'!$B$12:$N$15,6,FALSE))*H80</f>
        <v>19036.8</v>
      </c>
      <c r="R80">
        <f t="shared" si="20"/>
        <v>1475.2000000000007</v>
      </c>
      <c r="S80">
        <f>VLOOKUP(F80,'Other Lists'!$B$12:$N$15,7,FALSE)*(H80-M80)</f>
        <v>640</v>
      </c>
      <c r="T80">
        <v>6</v>
      </c>
      <c r="U80">
        <v>0</v>
      </c>
      <c r="V80">
        <v>4</v>
      </c>
      <c r="W80">
        <f t="shared" si="21"/>
        <v>2</v>
      </c>
      <c r="X80">
        <f>U80*VLOOKUP(1,'Other Lists'!$B$26:$H$32,7,FALSE)*8</f>
        <v>0</v>
      </c>
      <c r="Y80">
        <f>V80*8*VLOOKUP(4,'Other Lists'!$B$26:$H$32,7,FALSE)+V80*8*VLOOKUP(4,'Other Lists'!$B$26:$H$32,7,FALSE)*VLOOKUP(E80,'Other Lists'!$B$36:$E$39,4,FALSE)</f>
        <v>1516.3200000000002</v>
      </c>
      <c r="Z80">
        <f>W80*8*VLOOKUP(3,'Other Lists'!$B$26:$H$32,7,FALSE)</f>
        <v>518.4</v>
      </c>
      <c r="AA80">
        <f t="shared" si="22"/>
        <v>21071.52</v>
      </c>
      <c r="AB80">
        <f t="shared" si="23"/>
        <v>2034.7200000000003</v>
      </c>
      <c r="AC80">
        <v>105</v>
      </c>
      <c r="AD80">
        <v>132</v>
      </c>
      <c r="AE80">
        <v>132</v>
      </c>
      <c r="AF80">
        <v>26</v>
      </c>
      <c r="AG80">
        <v>162</v>
      </c>
      <c r="AH80">
        <v>0</v>
      </c>
      <c r="AI80">
        <v>26</v>
      </c>
      <c r="AJ80">
        <v>150</v>
      </c>
      <c r="AK80">
        <f t="shared" si="24"/>
        <v>0</v>
      </c>
      <c r="AL80" s="17">
        <f t="shared" si="25"/>
        <v>113.63636363636364</v>
      </c>
      <c r="AM80">
        <v>6</v>
      </c>
      <c r="AN80">
        <v>0</v>
      </c>
      <c r="AO80">
        <v>3</v>
      </c>
      <c r="AP80">
        <f t="shared" si="26"/>
        <v>3</v>
      </c>
      <c r="AQ80">
        <f>AN80*VLOOKUP(1,'Other Lists'!$B$26:$H$32,7,FALSE)*8</f>
        <v>0</v>
      </c>
      <c r="AR80">
        <f>AO80*8*VLOOKUP(4,'Other Lists'!$B$26:$H$32,7,FALSE)+AO80*8*VLOOKUP(4,'Other Lists'!$B$26:$H$32,7,FALSE)*VLOOKUP(E80,'Other Lists'!$B$36:$E$39,4,FALSE)</f>
        <v>1137.2400000000002</v>
      </c>
      <c r="AS80">
        <f>AP80*8*VLOOKUP(3,'Other Lists'!$B$26:$H$32,7,FALSE)+AP80*8*VLOOKUP(3,'Other Lists'!$B$26:$H$32,7,FALSE)*VLOOKUP(E80,'Other Lists'!$B$36:$E$39,4,FALSE)</f>
        <v>1049.7599999999998</v>
      </c>
      <c r="AT80">
        <f t="shared" si="15"/>
        <v>21223.8</v>
      </c>
      <c r="AU80">
        <f t="shared" si="27"/>
        <v>2187</v>
      </c>
      <c r="AV80">
        <v>2</v>
      </c>
      <c r="AW80">
        <v>1</v>
      </c>
      <c r="AX80" s="17">
        <f>+(AV80*8*'Other Lists'!$F$31)+((AV80*8*'Other Lists'!$F$31)*(VLOOKUP(E80,'Other Lists'!$B$36:$E$39,4,FALSE)))</f>
        <v>648</v>
      </c>
      <c r="AY80" s="10">
        <f>AW80*8*'Other Lists'!$F$32+((AW80*8*'Other Lists'!$F$32)*VLOOKUP(E80,'Other Lists'!$B$36:$E$39,4,FALSE))</f>
        <v>324</v>
      </c>
      <c r="AZ80" s="18">
        <f t="shared" si="16"/>
        <v>5193.72</v>
      </c>
    </row>
    <row r="81" spans="2:52" x14ac:dyDescent="0.3">
      <c r="B81">
        <v>593</v>
      </c>
      <c r="C81" s="15">
        <v>45308</v>
      </c>
      <c r="D81">
        <f t="shared" si="17"/>
        <v>17</v>
      </c>
      <c r="E81">
        <v>3</v>
      </c>
      <c r="F81">
        <v>119</v>
      </c>
      <c r="G81">
        <v>945</v>
      </c>
      <c r="H81">
        <v>945</v>
      </c>
      <c r="I81">
        <v>89</v>
      </c>
      <c r="J81">
        <v>1049.9999999999998</v>
      </c>
      <c r="K81">
        <v>0</v>
      </c>
      <c r="L81">
        <v>89</v>
      </c>
      <c r="M81">
        <v>1002</v>
      </c>
      <c r="N81">
        <f t="shared" si="18"/>
        <v>0</v>
      </c>
      <c r="O81" s="17">
        <f t="shared" si="19"/>
        <v>106.03174603174602</v>
      </c>
      <c r="P81">
        <f>M81*VLOOKUP(F81,'Other Lists'!$B$12:$N$15,7,FALSE)</f>
        <v>32064</v>
      </c>
      <c r="Q81">
        <f>(VLOOKUP(F81,'Other Lists'!$B$12:$N$15,5,FALSE)+VLOOKUP(F81,'Other Lists'!$B$12:$N$15,6,FALSE))*H81</f>
        <v>27216</v>
      </c>
      <c r="R81">
        <f t="shared" si="20"/>
        <v>4848</v>
      </c>
      <c r="S81">
        <f>VLOOKUP(F81,'Other Lists'!$B$12:$N$15,7,FALSE)*(H81-M81)</f>
        <v>-1824</v>
      </c>
      <c r="T81">
        <v>6</v>
      </c>
      <c r="U81">
        <v>0</v>
      </c>
      <c r="V81">
        <v>4</v>
      </c>
      <c r="W81">
        <f t="shared" si="21"/>
        <v>2</v>
      </c>
      <c r="X81">
        <f>U81*VLOOKUP(1,'Other Lists'!$B$26:$H$32,7,FALSE)*8</f>
        <v>0</v>
      </c>
      <c r="Y81">
        <f>V81*8*VLOOKUP(4,'Other Lists'!$B$26:$H$32,7,FALSE)+V81*8*VLOOKUP(4,'Other Lists'!$B$26:$H$32,7,FALSE)*VLOOKUP(E81,'Other Lists'!$B$36:$E$39,4,FALSE)</f>
        <v>1516.3200000000002</v>
      </c>
      <c r="Z81">
        <f>W81*8*VLOOKUP(3,'Other Lists'!$B$26:$H$32,7,FALSE)</f>
        <v>518.4</v>
      </c>
      <c r="AA81">
        <f t="shared" si="22"/>
        <v>29250.720000000001</v>
      </c>
      <c r="AB81">
        <f t="shared" si="23"/>
        <v>2034.7200000000003</v>
      </c>
      <c r="AC81">
        <v>105</v>
      </c>
      <c r="AD81">
        <v>184</v>
      </c>
      <c r="AE81">
        <v>155</v>
      </c>
      <c r="AF81">
        <v>23</v>
      </c>
      <c r="AG81">
        <v>162</v>
      </c>
      <c r="AH81">
        <v>15</v>
      </c>
      <c r="AI81">
        <v>38</v>
      </c>
      <c r="AJ81">
        <v>167</v>
      </c>
      <c r="AK81">
        <f t="shared" si="24"/>
        <v>29</v>
      </c>
      <c r="AL81" s="17">
        <f t="shared" si="25"/>
        <v>107.74193548387096</v>
      </c>
      <c r="AM81">
        <v>6</v>
      </c>
      <c r="AN81">
        <v>0</v>
      </c>
      <c r="AO81">
        <v>4</v>
      </c>
      <c r="AP81">
        <f t="shared" si="26"/>
        <v>2</v>
      </c>
      <c r="AQ81">
        <f>AN81*VLOOKUP(1,'Other Lists'!$B$26:$H$32,7,FALSE)*8</f>
        <v>0</v>
      </c>
      <c r="AR81">
        <f>AO81*8*VLOOKUP(4,'Other Lists'!$B$26:$H$32,7,FALSE)+AO81*8*VLOOKUP(4,'Other Lists'!$B$26:$H$32,7,FALSE)*VLOOKUP(E81,'Other Lists'!$B$36:$E$39,4,FALSE)</f>
        <v>1516.3200000000002</v>
      </c>
      <c r="AS81">
        <f>AP81*8*VLOOKUP(3,'Other Lists'!$B$26:$H$32,7,FALSE)+AP81*8*VLOOKUP(3,'Other Lists'!$B$26:$H$32,7,FALSE)*VLOOKUP(E81,'Other Lists'!$B$36:$E$39,4,FALSE)</f>
        <v>699.83999999999992</v>
      </c>
      <c r="AT81">
        <f t="shared" si="15"/>
        <v>29432.16</v>
      </c>
      <c r="AU81">
        <f t="shared" si="27"/>
        <v>2216.16</v>
      </c>
      <c r="AV81">
        <v>2</v>
      </c>
      <c r="AW81">
        <v>1</v>
      </c>
      <c r="AX81" s="17">
        <f>+(AV81*8*'Other Lists'!$F$31)+((AV81*8*'Other Lists'!$F$31)*(VLOOKUP(E81,'Other Lists'!$B$36:$E$39,4,FALSE)))</f>
        <v>648</v>
      </c>
      <c r="AY81" s="10">
        <f>AW81*8*'Other Lists'!$F$32+((AW81*8*'Other Lists'!$F$32)*VLOOKUP(E81,'Other Lists'!$B$36:$E$39,4,FALSE))</f>
        <v>324</v>
      </c>
      <c r="AZ81" s="18">
        <f t="shared" si="16"/>
        <v>5222.88</v>
      </c>
    </row>
    <row r="82" spans="2:52" x14ac:dyDescent="0.3">
      <c r="B82">
        <v>594</v>
      </c>
      <c r="C82" s="15">
        <v>45309</v>
      </c>
      <c r="D82">
        <f t="shared" si="17"/>
        <v>18</v>
      </c>
      <c r="E82">
        <v>3</v>
      </c>
      <c r="F82">
        <v>201</v>
      </c>
      <c r="G82">
        <v>231</v>
      </c>
      <c r="H82">
        <v>231</v>
      </c>
      <c r="I82">
        <v>104</v>
      </c>
      <c r="J82">
        <v>420</v>
      </c>
      <c r="K82">
        <v>0</v>
      </c>
      <c r="L82">
        <v>104</v>
      </c>
      <c r="M82">
        <v>321</v>
      </c>
      <c r="N82">
        <f t="shared" si="18"/>
        <v>0</v>
      </c>
      <c r="O82" s="17">
        <f t="shared" si="19"/>
        <v>138.96103896103895</v>
      </c>
      <c r="P82">
        <f>M82*VLOOKUP(F82,'Other Lists'!$B$12:$N$15,7,FALSE)</f>
        <v>22791</v>
      </c>
      <c r="Q82">
        <f>(VLOOKUP(F82,'Other Lists'!$B$12:$N$15,5,FALSE)+VLOOKUP(F82,'Other Lists'!$B$12:$N$15,6,FALSE))*H82</f>
        <v>11342.1</v>
      </c>
      <c r="R82">
        <f t="shared" si="20"/>
        <v>11448.9</v>
      </c>
      <c r="S82">
        <f>VLOOKUP(F82,'Other Lists'!$B$12:$N$15,7,FALSE)*(H82-M82)</f>
        <v>-6390</v>
      </c>
      <c r="T82">
        <v>6</v>
      </c>
      <c r="U82">
        <v>0</v>
      </c>
      <c r="V82">
        <v>4</v>
      </c>
      <c r="W82">
        <f t="shared" si="21"/>
        <v>2</v>
      </c>
      <c r="X82">
        <f>U82*VLOOKUP(1,'Other Lists'!$B$26:$H$32,7,FALSE)*8</f>
        <v>0</v>
      </c>
      <c r="Y82">
        <f>V82*8*VLOOKUP(4,'Other Lists'!$B$26:$H$32,7,FALSE)+V82*8*VLOOKUP(4,'Other Lists'!$B$26:$H$32,7,FALSE)*VLOOKUP(E82,'Other Lists'!$B$36:$E$39,4,FALSE)</f>
        <v>1516.3200000000002</v>
      </c>
      <c r="Z82">
        <f>W82*8*VLOOKUP(3,'Other Lists'!$B$26:$H$32,7,FALSE)</f>
        <v>518.4</v>
      </c>
      <c r="AA82">
        <f t="shared" si="22"/>
        <v>13376.82</v>
      </c>
      <c r="AB82">
        <f t="shared" si="23"/>
        <v>2034.7200000000003</v>
      </c>
      <c r="AC82">
        <v>105</v>
      </c>
      <c r="AD82">
        <v>187</v>
      </c>
      <c r="AE82">
        <v>162</v>
      </c>
      <c r="AF82">
        <v>16</v>
      </c>
      <c r="AG82">
        <v>162</v>
      </c>
      <c r="AH82">
        <v>58</v>
      </c>
      <c r="AI82">
        <v>74</v>
      </c>
      <c r="AJ82">
        <v>172</v>
      </c>
      <c r="AK82">
        <f t="shared" si="24"/>
        <v>25</v>
      </c>
      <c r="AL82" s="17">
        <f t="shared" si="25"/>
        <v>106.17283950617283</v>
      </c>
      <c r="AM82">
        <v>6</v>
      </c>
      <c r="AN82">
        <v>0</v>
      </c>
      <c r="AO82">
        <v>4</v>
      </c>
      <c r="AP82">
        <f t="shared" si="26"/>
        <v>2</v>
      </c>
      <c r="AQ82">
        <f>AN82*VLOOKUP(1,'Other Lists'!$B$26:$H$32,7,FALSE)*8</f>
        <v>0</v>
      </c>
      <c r="AR82">
        <f>AO82*8*VLOOKUP(4,'Other Lists'!$B$26:$H$32,7,FALSE)+AO82*8*VLOOKUP(4,'Other Lists'!$B$26:$H$32,7,FALSE)*VLOOKUP(E82,'Other Lists'!$B$36:$E$39,4,FALSE)</f>
        <v>1516.3200000000002</v>
      </c>
      <c r="AS82">
        <f>AP82*8*VLOOKUP(3,'Other Lists'!$B$26:$H$32,7,FALSE)+AP82*8*VLOOKUP(3,'Other Lists'!$B$26:$H$32,7,FALSE)*VLOOKUP(E82,'Other Lists'!$B$36:$E$39,4,FALSE)</f>
        <v>699.83999999999992</v>
      </c>
      <c r="AT82">
        <f t="shared" si="15"/>
        <v>13558.26</v>
      </c>
      <c r="AU82">
        <f t="shared" si="27"/>
        <v>2216.16</v>
      </c>
      <c r="AV82">
        <v>2</v>
      </c>
      <c r="AW82">
        <v>1</v>
      </c>
      <c r="AX82" s="17">
        <f>+(AV82*8*'Other Lists'!$F$31)+((AV82*8*'Other Lists'!$F$31)*(VLOOKUP(E82,'Other Lists'!$B$36:$E$39,4,FALSE)))</f>
        <v>648</v>
      </c>
      <c r="AY82" s="10">
        <f>AW82*8*'Other Lists'!$F$32+((AW82*8*'Other Lists'!$F$32)*VLOOKUP(E82,'Other Lists'!$B$36:$E$39,4,FALSE))</f>
        <v>324</v>
      </c>
      <c r="AZ82" s="18">
        <f t="shared" si="16"/>
        <v>5222.88</v>
      </c>
    </row>
    <row r="83" spans="2:52" x14ac:dyDescent="0.3">
      <c r="B83">
        <v>595</v>
      </c>
      <c r="C83" s="15">
        <v>45310</v>
      </c>
      <c r="D83">
        <f t="shared" si="17"/>
        <v>19</v>
      </c>
      <c r="E83">
        <v>3</v>
      </c>
      <c r="F83">
        <v>201</v>
      </c>
      <c r="G83">
        <v>378</v>
      </c>
      <c r="H83">
        <v>378</v>
      </c>
      <c r="I83">
        <v>84</v>
      </c>
      <c r="J83">
        <v>420</v>
      </c>
      <c r="K83">
        <v>161</v>
      </c>
      <c r="L83">
        <v>245</v>
      </c>
      <c r="M83">
        <v>429</v>
      </c>
      <c r="N83">
        <f t="shared" si="18"/>
        <v>0</v>
      </c>
      <c r="O83" s="17">
        <f t="shared" si="19"/>
        <v>113.49206349206348</v>
      </c>
      <c r="P83">
        <f>M83*VLOOKUP(F83,'Other Lists'!$B$12:$N$15,7,FALSE)</f>
        <v>30459</v>
      </c>
      <c r="Q83">
        <f>(VLOOKUP(F83,'Other Lists'!$B$12:$N$15,5,FALSE)+VLOOKUP(F83,'Other Lists'!$B$12:$N$15,6,FALSE))*H83</f>
        <v>18559.8</v>
      </c>
      <c r="R83">
        <f t="shared" si="20"/>
        <v>11899.2</v>
      </c>
      <c r="S83">
        <f>VLOOKUP(F83,'Other Lists'!$B$12:$N$15,7,FALSE)*(H83-M83)</f>
        <v>-3621</v>
      </c>
      <c r="T83">
        <v>6</v>
      </c>
      <c r="U83">
        <v>0</v>
      </c>
      <c r="V83">
        <v>4</v>
      </c>
      <c r="W83">
        <f t="shared" si="21"/>
        <v>2</v>
      </c>
      <c r="X83">
        <f>U83*VLOOKUP(1,'Other Lists'!$B$26:$H$32,7,FALSE)*8</f>
        <v>0</v>
      </c>
      <c r="Y83">
        <f>V83*8*VLOOKUP(4,'Other Lists'!$B$26:$H$32,7,FALSE)+V83*8*VLOOKUP(4,'Other Lists'!$B$26:$H$32,7,FALSE)*VLOOKUP(E83,'Other Lists'!$B$36:$E$39,4,FALSE)</f>
        <v>1516.3200000000002</v>
      </c>
      <c r="Z83">
        <f>W83*8*VLOOKUP(3,'Other Lists'!$B$26:$H$32,7,FALSE)</f>
        <v>518.4</v>
      </c>
      <c r="AA83">
        <f t="shared" si="22"/>
        <v>20594.52</v>
      </c>
      <c r="AB83">
        <f t="shared" si="23"/>
        <v>2034.7200000000003</v>
      </c>
      <c r="AC83">
        <v>105</v>
      </c>
      <c r="AD83">
        <v>162</v>
      </c>
      <c r="AE83">
        <v>130</v>
      </c>
      <c r="AF83">
        <v>28</v>
      </c>
      <c r="AG83">
        <v>162</v>
      </c>
      <c r="AH83">
        <v>0</v>
      </c>
      <c r="AI83">
        <v>28</v>
      </c>
      <c r="AJ83">
        <v>151</v>
      </c>
      <c r="AK83">
        <f t="shared" si="24"/>
        <v>32</v>
      </c>
      <c r="AL83" s="17">
        <f t="shared" si="25"/>
        <v>116.15384615384616</v>
      </c>
      <c r="AM83">
        <v>5</v>
      </c>
      <c r="AN83">
        <v>0</v>
      </c>
      <c r="AO83">
        <v>3</v>
      </c>
      <c r="AP83">
        <f t="shared" si="26"/>
        <v>2</v>
      </c>
      <c r="AQ83">
        <f>AN83*VLOOKUP(1,'Other Lists'!$B$26:$H$32,7,FALSE)*8</f>
        <v>0</v>
      </c>
      <c r="AR83">
        <f>AO83*8*VLOOKUP(4,'Other Lists'!$B$26:$H$32,7,FALSE)+AO83*8*VLOOKUP(4,'Other Lists'!$B$26:$H$32,7,FALSE)*VLOOKUP(E83,'Other Lists'!$B$36:$E$39,4,FALSE)</f>
        <v>1137.2400000000002</v>
      </c>
      <c r="AS83">
        <f>AP83*8*VLOOKUP(3,'Other Lists'!$B$26:$H$32,7,FALSE)+AP83*8*VLOOKUP(3,'Other Lists'!$B$26:$H$32,7,FALSE)*VLOOKUP(E83,'Other Lists'!$B$36:$E$39,4,FALSE)</f>
        <v>699.83999999999992</v>
      </c>
      <c r="AT83">
        <f t="shared" si="15"/>
        <v>20396.88</v>
      </c>
      <c r="AU83">
        <f t="shared" si="27"/>
        <v>1837.0800000000002</v>
      </c>
      <c r="AV83">
        <v>2</v>
      </c>
      <c r="AW83">
        <v>1</v>
      </c>
      <c r="AX83" s="17">
        <f>+(AV83*8*'Other Lists'!$F$31)+((AV83*8*'Other Lists'!$F$31)*(VLOOKUP(E83,'Other Lists'!$B$36:$E$39,4,FALSE)))</f>
        <v>648</v>
      </c>
      <c r="AY83" s="10">
        <f>AW83*8*'Other Lists'!$F$32+((AW83*8*'Other Lists'!$F$32)*VLOOKUP(E83,'Other Lists'!$B$36:$E$39,4,FALSE))</f>
        <v>324</v>
      </c>
      <c r="AZ83" s="18">
        <f t="shared" si="16"/>
        <v>4843.8</v>
      </c>
    </row>
    <row r="84" spans="2:52" x14ac:dyDescent="0.3">
      <c r="B84">
        <v>596</v>
      </c>
      <c r="C84" s="15">
        <v>45311</v>
      </c>
      <c r="D84">
        <f t="shared" si="17"/>
        <v>20</v>
      </c>
      <c r="E84">
        <v>3</v>
      </c>
      <c r="F84">
        <v>201</v>
      </c>
      <c r="G84">
        <v>319</v>
      </c>
      <c r="H84">
        <v>319</v>
      </c>
      <c r="I84">
        <v>54</v>
      </c>
      <c r="J84">
        <v>420</v>
      </c>
      <c r="K84">
        <v>0</v>
      </c>
      <c r="L84">
        <v>54</v>
      </c>
      <c r="M84">
        <v>346</v>
      </c>
      <c r="N84">
        <f t="shared" si="18"/>
        <v>0</v>
      </c>
      <c r="O84" s="17">
        <f t="shared" si="19"/>
        <v>108.4639498432602</v>
      </c>
      <c r="P84">
        <f>M84*VLOOKUP(F84,'Other Lists'!$B$12:$N$15,7,FALSE)</f>
        <v>24566</v>
      </c>
      <c r="Q84">
        <f>(VLOOKUP(F84,'Other Lists'!$B$12:$N$15,5,FALSE)+VLOOKUP(F84,'Other Lists'!$B$12:$N$15,6,FALSE))*H84</f>
        <v>15662.9</v>
      </c>
      <c r="R84">
        <f t="shared" si="20"/>
        <v>8903.1</v>
      </c>
      <c r="S84">
        <f>VLOOKUP(F84,'Other Lists'!$B$12:$N$15,7,FALSE)*(H84-M84)</f>
        <v>-1917</v>
      </c>
      <c r="T84">
        <v>6</v>
      </c>
      <c r="U84">
        <v>0</v>
      </c>
      <c r="V84">
        <v>3</v>
      </c>
      <c r="W84">
        <f t="shared" si="21"/>
        <v>3</v>
      </c>
      <c r="X84">
        <f>U84*VLOOKUP(1,'Other Lists'!$B$26:$H$32,7,FALSE)*8</f>
        <v>0</v>
      </c>
      <c r="Y84">
        <f>V84*8*VLOOKUP(4,'Other Lists'!$B$26:$H$32,7,FALSE)+V84*8*VLOOKUP(4,'Other Lists'!$B$26:$H$32,7,FALSE)*VLOOKUP(E84,'Other Lists'!$B$36:$E$39,4,FALSE)</f>
        <v>1137.2400000000002</v>
      </c>
      <c r="Z84">
        <f>W84*8*VLOOKUP(3,'Other Lists'!$B$26:$H$32,7,FALSE)</f>
        <v>777.59999999999991</v>
      </c>
      <c r="AA84">
        <f t="shared" si="22"/>
        <v>17577.739999999998</v>
      </c>
      <c r="AB84">
        <f t="shared" si="23"/>
        <v>1914.8400000000001</v>
      </c>
      <c r="AC84">
        <v>105</v>
      </c>
      <c r="AD84">
        <v>168</v>
      </c>
      <c r="AE84">
        <v>162</v>
      </c>
      <c r="AF84">
        <v>0</v>
      </c>
      <c r="AG84">
        <v>162</v>
      </c>
      <c r="AH84">
        <v>0</v>
      </c>
      <c r="AI84">
        <v>0</v>
      </c>
      <c r="AJ84">
        <v>158</v>
      </c>
      <c r="AK84">
        <f t="shared" si="24"/>
        <v>6</v>
      </c>
      <c r="AL84" s="17">
        <f t="shared" si="25"/>
        <v>97.53086419753086</v>
      </c>
      <c r="AM84">
        <v>6</v>
      </c>
      <c r="AN84">
        <v>0</v>
      </c>
      <c r="AO84">
        <v>4</v>
      </c>
      <c r="AP84">
        <f t="shared" si="26"/>
        <v>2</v>
      </c>
      <c r="AQ84">
        <f>AN84*VLOOKUP(1,'Other Lists'!$B$26:$H$32,7,FALSE)*8</f>
        <v>0</v>
      </c>
      <c r="AR84">
        <f>AO84*8*VLOOKUP(4,'Other Lists'!$B$26:$H$32,7,FALSE)+AO84*8*VLOOKUP(4,'Other Lists'!$B$26:$H$32,7,FALSE)*VLOOKUP(E84,'Other Lists'!$B$36:$E$39,4,FALSE)</f>
        <v>1516.3200000000002</v>
      </c>
      <c r="AS84">
        <f>AP84*8*VLOOKUP(3,'Other Lists'!$B$26:$H$32,7,FALSE)+AP84*8*VLOOKUP(3,'Other Lists'!$B$26:$H$32,7,FALSE)*VLOOKUP(E84,'Other Lists'!$B$36:$E$39,4,FALSE)</f>
        <v>699.83999999999992</v>
      </c>
      <c r="AT84">
        <f t="shared" si="15"/>
        <v>17879.059999999998</v>
      </c>
      <c r="AU84">
        <f t="shared" si="27"/>
        <v>2216.16</v>
      </c>
      <c r="AV84">
        <v>2</v>
      </c>
      <c r="AW84">
        <v>1</v>
      </c>
      <c r="AX84" s="17">
        <f>+(AV84*8*'Other Lists'!$F$31)+((AV84*8*'Other Lists'!$F$31)*(VLOOKUP(E84,'Other Lists'!$B$36:$E$39,4,FALSE)))</f>
        <v>648</v>
      </c>
      <c r="AY84" s="10">
        <f>AW84*8*'Other Lists'!$F$32+((AW84*8*'Other Lists'!$F$32)*VLOOKUP(E84,'Other Lists'!$B$36:$E$39,4,FALSE))</f>
        <v>324</v>
      </c>
      <c r="AZ84" s="18">
        <f t="shared" si="16"/>
        <v>5103</v>
      </c>
    </row>
    <row r="85" spans="2:52" x14ac:dyDescent="0.3">
      <c r="B85">
        <v>597</v>
      </c>
      <c r="C85" s="15">
        <v>45312</v>
      </c>
      <c r="D85">
        <f t="shared" si="17"/>
        <v>21</v>
      </c>
      <c r="E85">
        <v>3</v>
      </c>
      <c r="F85">
        <v>119</v>
      </c>
      <c r="G85">
        <v>0</v>
      </c>
      <c r="H85">
        <v>0</v>
      </c>
      <c r="I85">
        <v>0</v>
      </c>
      <c r="J85">
        <v>0</v>
      </c>
      <c r="K85">
        <v>48</v>
      </c>
      <c r="L85">
        <v>48</v>
      </c>
      <c r="M85">
        <v>0</v>
      </c>
      <c r="N85">
        <f t="shared" si="18"/>
        <v>0</v>
      </c>
      <c r="O85" s="17" t="e">
        <f t="shared" si="19"/>
        <v>#DIV/0!</v>
      </c>
      <c r="P85">
        <f>M85*VLOOKUP(F85,'Other Lists'!$B$12:$N$15,7,FALSE)</f>
        <v>0</v>
      </c>
      <c r="Q85">
        <f>(VLOOKUP(F85,'Other Lists'!$B$12:$N$15,5,FALSE)+VLOOKUP(F85,'Other Lists'!$B$12:$N$15,6,FALSE))*H85</f>
        <v>0</v>
      </c>
      <c r="R85">
        <f t="shared" si="20"/>
        <v>0</v>
      </c>
      <c r="S85">
        <f>VLOOKUP(F85,'Other Lists'!$B$12:$N$15,7,FALSE)*(H85-M85)</f>
        <v>0</v>
      </c>
      <c r="T85">
        <v>0</v>
      </c>
      <c r="U85">
        <v>0</v>
      </c>
      <c r="V85">
        <v>0</v>
      </c>
      <c r="W85">
        <f t="shared" si="21"/>
        <v>0</v>
      </c>
      <c r="X85">
        <f>U85*VLOOKUP(1,'Other Lists'!$B$26:$H$32,7,FALSE)*8</f>
        <v>0</v>
      </c>
      <c r="Y85">
        <f>V85*8*VLOOKUP(4,'Other Lists'!$B$26:$H$32,7,FALSE)+V85*8*VLOOKUP(4,'Other Lists'!$B$26:$H$32,7,FALSE)*VLOOKUP(E85,'Other Lists'!$B$36:$E$39,4,FALSE)</f>
        <v>0</v>
      </c>
      <c r="Z85">
        <f>W85*8*VLOOKUP(3,'Other Lists'!$B$26:$H$32,7,FALSE)</f>
        <v>0</v>
      </c>
      <c r="AA85">
        <f t="shared" si="22"/>
        <v>0</v>
      </c>
      <c r="AB85">
        <f t="shared" si="23"/>
        <v>0</v>
      </c>
      <c r="AC85">
        <v>105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24"/>
        <v>0</v>
      </c>
      <c r="AL85" s="17" t="e">
        <f t="shared" si="25"/>
        <v>#DIV/0!</v>
      </c>
      <c r="AM85">
        <v>0</v>
      </c>
      <c r="AN85">
        <v>0</v>
      </c>
      <c r="AO85">
        <v>0</v>
      </c>
      <c r="AP85">
        <f t="shared" si="26"/>
        <v>0</v>
      </c>
      <c r="AQ85">
        <f>AN85*VLOOKUP(1,'Other Lists'!$B$26:$H$32,7,FALSE)*8</f>
        <v>0</v>
      </c>
      <c r="AR85">
        <f>AO85*8*VLOOKUP(4,'Other Lists'!$B$26:$H$32,7,FALSE)+AO85*8*VLOOKUP(4,'Other Lists'!$B$26:$H$32,7,FALSE)*VLOOKUP(E85,'Other Lists'!$B$36:$E$39,4,FALSE)</f>
        <v>0</v>
      </c>
      <c r="AS85">
        <f>AP85*8*VLOOKUP(3,'Other Lists'!$B$26:$H$32,7,FALSE)+AP85*8*VLOOKUP(3,'Other Lists'!$B$26:$H$32,7,FALSE)*VLOOKUP(E85,'Other Lists'!$B$36:$E$39,4,FALSE)</f>
        <v>0</v>
      </c>
      <c r="AT85">
        <f t="shared" si="15"/>
        <v>0</v>
      </c>
      <c r="AU85">
        <f t="shared" si="27"/>
        <v>0</v>
      </c>
      <c r="AV85">
        <v>0</v>
      </c>
      <c r="AW85">
        <v>0</v>
      </c>
      <c r="AX85" s="17">
        <f>+(AV85*8*'Other Lists'!$F$31)+((AV85*8*'Other Lists'!$F$31)*(VLOOKUP(E85,'Other Lists'!$B$36:$E$39,4,FALSE)))</f>
        <v>0</v>
      </c>
      <c r="AY85" s="10">
        <f>AW85*8*'Other Lists'!$F$32+((AW85*8*'Other Lists'!$F$32)*VLOOKUP(E85,'Other Lists'!$B$36:$E$39,4,FALSE))</f>
        <v>0</v>
      </c>
      <c r="AZ85" s="18">
        <f t="shared" si="16"/>
        <v>0</v>
      </c>
    </row>
    <row r="86" spans="2:52" x14ac:dyDescent="0.3">
      <c r="B86">
        <v>598</v>
      </c>
      <c r="C86" s="15">
        <v>45313</v>
      </c>
      <c r="D86">
        <f t="shared" si="17"/>
        <v>22</v>
      </c>
      <c r="E86">
        <v>3</v>
      </c>
      <c r="F86">
        <v>201</v>
      </c>
      <c r="G86">
        <v>0</v>
      </c>
      <c r="H86">
        <v>0</v>
      </c>
      <c r="I86">
        <v>0</v>
      </c>
      <c r="J86">
        <v>0</v>
      </c>
      <c r="K86">
        <v>54</v>
      </c>
      <c r="L86">
        <v>54</v>
      </c>
      <c r="M86">
        <v>0</v>
      </c>
      <c r="N86">
        <f t="shared" si="18"/>
        <v>0</v>
      </c>
      <c r="O86" s="17" t="e">
        <f t="shared" si="19"/>
        <v>#DIV/0!</v>
      </c>
      <c r="P86">
        <f>M86*VLOOKUP(F86,'Other Lists'!$B$12:$N$15,7,FALSE)</f>
        <v>0</v>
      </c>
      <c r="Q86">
        <f>(VLOOKUP(F86,'Other Lists'!$B$12:$N$15,5,FALSE)+VLOOKUP(F86,'Other Lists'!$B$12:$N$15,6,FALSE))*H86</f>
        <v>0</v>
      </c>
      <c r="R86">
        <f t="shared" si="20"/>
        <v>0</v>
      </c>
      <c r="S86">
        <f>VLOOKUP(F86,'Other Lists'!$B$12:$N$15,7,FALSE)*(H86-M86)</f>
        <v>0</v>
      </c>
      <c r="T86">
        <v>0</v>
      </c>
      <c r="U86">
        <v>0</v>
      </c>
      <c r="V86">
        <v>0</v>
      </c>
      <c r="W86">
        <f t="shared" si="21"/>
        <v>0</v>
      </c>
      <c r="X86">
        <f>U86*VLOOKUP(1,'Other Lists'!$B$26:$H$32,7,FALSE)*8</f>
        <v>0</v>
      </c>
      <c r="Y86">
        <f>V86*8*VLOOKUP(4,'Other Lists'!$B$26:$H$32,7,FALSE)+V86*8*VLOOKUP(4,'Other Lists'!$B$26:$H$32,7,FALSE)*VLOOKUP(E86,'Other Lists'!$B$36:$E$39,4,FALSE)</f>
        <v>0</v>
      </c>
      <c r="Z86">
        <f>W86*8*VLOOKUP(3,'Other Lists'!$B$26:$H$32,7,FALSE)</f>
        <v>0</v>
      </c>
      <c r="AA86">
        <f t="shared" si="22"/>
        <v>0</v>
      </c>
      <c r="AB86">
        <f t="shared" si="23"/>
        <v>0</v>
      </c>
      <c r="AC86">
        <v>105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24"/>
        <v>0</v>
      </c>
      <c r="AL86" s="17" t="e">
        <f t="shared" si="25"/>
        <v>#DIV/0!</v>
      </c>
      <c r="AM86">
        <v>0</v>
      </c>
      <c r="AN86">
        <v>0</v>
      </c>
      <c r="AO86">
        <v>0</v>
      </c>
      <c r="AP86">
        <f t="shared" si="26"/>
        <v>0</v>
      </c>
      <c r="AQ86">
        <f>AN86*VLOOKUP(1,'Other Lists'!$B$26:$H$32,7,FALSE)*8</f>
        <v>0</v>
      </c>
      <c r="AR86">
        <f>AO86*8*VLOOKUP(4,'Other Lists'!$B$26:$H$32,7,FALSE)+AO86*8*VLOOKUP(4,'Other Lists'!$B$26:$H$32,7,FALSE)*VLOOKUP(E86,'Other Lists'!$B$36:$E$39,4,FALSE)</f>
        <v>0</v>
      </c>
      <c r="AS86">
        <f>AP86*8*VLOOKUP(3,'Other Lists'!$B$26:$H$32,7,FALSE)+AP86*8*VLOOKUP(3,'Other Lists'!$B$26:$H$32,7,FALSE)*VLOOKUP(E86,'Other Lists'!$B$36:$E$39,4,FALSE)</f>
        <v>0</v>
      </c>
      <c r="AT86">
        <f t="shared" si="15"/>
        <v>0</v>
      </c>
      <c r="AU86">
        <f t="shared" si="27"/>
        <v>0</v>
      </c>
      <c r="AV86">
        <v>0</v>
      </c>
      <c r="AW86">
        <v>0</v>
      </c>
      <c r="AX86" s="17">
        <f>+(AV86*8*'Other Lists'!$F$31)+((AV86*8*'Other Lists'!$F$31)*(VLOOKUP(E86,'Other Lists'!$B$36:$E$39,4,FALSE)))</f>
        <v>0</v>
      </c>
      <c r="AY86" s="10">
        <f>AW86*8*'Other Lists'!$F$32+((AW86*8*'Other Lists'!$F$32)*VLOOKUP(E86,'Other Lists'!$B$36:$E$39,4,FALSE))</f>
        <v>0</v>
      </c>
      <c r="AZ86" s="18">
        <f t="shared" si="16"/>
        <v>0</v>
      </c>
    </row>
    <row r="87" spans="2:52" x14ac:dyDescent="0.3">
      <c r="B87">
        <v>599</v>
      </c>
      <c r="C87" s="15">
        <v>45314</v>
      </c>
      <c r="D87">
        <f t="shared" si="17"/>
        <v>23</v>
      </c>
      <c r="E87">
        <v>3</v>
      </c>
      <c r="F87">
        <v>119</v>
      </c>
      <c r="G87">
        <v>609</v>
      </c>
      <c r="H87">
        <v>609</v>
      </c>
      <c r="I87">
        <v>168</v>
      </c>
      <c r="J87">
        <v>1049.9999999999998</v>
      </c>
      <c r="K87">
        <v>0</v>
      </c>
      <c r="L87">
        <v>168</v>
      </c>
      <c r="M87">
        <v>745</v>
      </c>
      <c r="N87">
        <f t="shared" si="18"/>
        <v>0</v>
      </c>
      <c r="O87" s="17">
        <f t="shared" si="19"/>
        <v>122.33169129720854</v>
      </c>
      <c r="P87">
        <f>M87*VLOOKUP(F87,'Other Lists'!$B$12:$N$15,7,FALSE)</f>
        <v>23840</v>
      </c>
      <c r="Q87">
        <f>(VLOOKUP(F87,'Other Lists'!$B$12:$N$15,5,FALSE)+VLOOKUP(F87,'Other Lists'!$B$12:$N$15,6,FALSE))*H87</f>
        <v>17539.2</v>
      </c>
      <c r="R87">
        <f t="shared" si="20"/>
        <v>6300.7999999999993</v>
      </c>
      <c r="S87">
        <f>VLOOKUP(F87,'Other Lists'!$B$12:$N$15,7,FALSE)*(H87-M87)</f>
        <v>-4352</v>
      </c>
      <c r="T87">
        <v>6</v>
      </c>
      <c r="U87">
        <v>0</v>
      </c>
      <c r="V87">
        <v>4</v>
      </c>
      <c r="W87">
        <f t="shared" si="21"/>
        <v>2</v>
      </c>
      <c r="X87">
        <f>U87*VLOOKUP(1,'Other Lists'!$B$26:$H$32,7,FALSE)*8</f>
        <v>0</v>
      </c>
      <c r="Y87">
        <f>V87*8*VLOOKUP(4,'Other Lists'!$B$26:$H$32,7,FALSE)+V87*8*VLOOKUP(4,'Other Lists'!$B$26:$H$32,7,FALSE)*VLOOKUP(E87,'Other Lists'!$B$36:$E$39,4,FALSE)</f>
        <v>1516.3200000000002</v>
      </c>
      <c r="Z87">
        <f>W87*8*VLOOKUP(3,'Other Lists'!$B$26:$H$32,7,FALSE)</f>
        <v>518.4</v>
      </c>
      <c r="AA87">
        <f t="shared" si="22"/>
        <v>19573.920000000002</v>
      </c>
      <c r="AB87">
        <f t="shared" si="23"/>
        <v>2034.7200000000003</v>
      </c>
      <c r="AC87">
        <v>105</v>
      </c>
      <c r="AD87">
        <v>176</v>
      </c>
      <c r="AE87">
        <v>160</v>
      </c>
      <c r="AF87">
        <v>0</v>
      </c>
      <c r="AG87">
        <v>162</v>
      </c>
      <c r="AH87">
        <v>0</v>
      </c>
      <c r="AI87">
        <v>0</v>
      </c>
      <c r="AJ87">
        <v>156</v>
      </c>
      <c r="AK87">
        <f t="shared" si="24"/>
        <v>16</v>
      </c>
      <c r="AL87" s="17">
        <f t="shared" si="25"/>
        <v>97.5</v>
      </c>
      <c r="AM87">
        <v>6</v>
      </c>
      <c r="AN87">
        <v>0</v>
      </c>
      <c r="AO87">
        <v>3</v>
      </c>
      <c r="AP87">
        <f t="shared" si="26"/>
        <v>3</v>
      </c>
      <c r="AQ87">
        <f>AN87*VLOOKUP(1,'Other Lists'!$B$26:$H$32,7,FALSE)*8</f>
        <v>0</v>
      </c>
      <c r="AR87">
        <f>AO87*8*VLOOKUP(4,'Other Lists'!$B$26:$H$32,7,FALSE)+AO87*8*VLOOKUP(4,'Other Lists'!$B$26:$H$32,7,FALSE)*VLOOKUP(E87,'Other Lists'!$B$36:$E$39,4,FALSE)</f>
        <v>1137.2400000000002</v>
      </c>
      <c r="AS87">
        <f>AP87*8*VLOOKUP(3,'Other Lists'!$B$26:$H$32,7,FALSE)+AP87*8*VLOOKUP(3,'Other Lists'!$B$26:$H$32,7,FALSE)*VLOOKUP(E87,'Other Lists'!$B$36:$E$39,4,FALSE)</f>
        <v>1049.7599999999998</v>
      </c>
      <c r="AT87">
        <f t="shared" si="15"/>
        <v>19726.2</v>
      </c>
      <c r="AU87">
        <f t="shared" si="27"/>
        <v>2187</v>
      </c>
      <c r="AV87">
        <v>2</v>
      </c>
      <c r="AW87">
        <v>1</v>
      </c>
      <c r="AX87" s="17">
        <f>+(AV87*8*'Other Lists'!$F$31)+((AV87*8*'Other Lists'!$F$31)*(VLOOKUP(E87,'Other Lists'!$B$36:$E$39,4,FALSE)))</f>
        <v>648</v>
      </c>
      <c r="AY87" s="10">
        <f>AW87*8*'Other Lists'!$F$32+((AW87*8*'Other Lists'!$F$32)*VLOOKUP(E87,'Other Lists'!$B$36:$E$39,4,FALSE))</f>
        <v>324</v>
      </c>
      <c r="AZ87" s="18">
        <f t="shared" si="16"/>
        <v>5193.72</v>
      </c>
    </row>
    <row r="88" spans="2:52" x14ac:dyDescent="0.3">
      <c r="B88">
        <v>600</v>
      </c>
      <c r="C88" s="15">
        <v>45315</v>
      </c>
      <c r="D88">
        <f t="shared" si="17"/>
        <v>24</v>
      </c>
      <c r="E88">
        <v>3</v>
      </c>
      <c r="F88">
        <v>201</v>
      </c>
      <c r="G88">
        <v>336</v>
      </c>
      <c r="H88">
        <v>336</v>
      </c>
      <c r="I88">
        <v>26</v>
      </c>
      <c r="J88">
        <v>420</v>
      </c>
      <c r="K88">
        <v>0</v>
      </c>
      <c r="L88">
        <v>26</v>
      </c>
      <c r="M88">
        <v>351</v>
      </c>
      <c r="N88">
        <f t="shared" si="18"/>
        <v>0</v>
      </c>
      <c r="O88" s="17">
        <f t="shared" si="19"/>
        <v>104.46428571428571</v>
      </c>
      <c r="P88">
        <f>M88*VLOOKUP(F88,'Other Lists'!$B$12:$N$15,7,FALSE)</f>
        <v>24921</v>
      </c>
      <c r="Q88">
        <f>(VLOOKUP(F88,'Other Lists'!$B$12:$N$15,5,FALSE)+VLOOKUP(F88,'Other Lists'!$B$12:$N$15,6,FALSE))*H88</f>
        <v>16497.600000000002</v>
      </c>
      <c r="R88">
        <f t="shared" si="20"/>
        <v>8423.3999999999978</v>
      </c>
      <c r="S88">
        <f>VLOOKUP(F88,'Other Lists'!$B$12:$N$15,7,FALSE)*(H88-M88)</f>
        <v>-1065</v>
      </c>
      <c r="T88">
        <v>6</v>
      </c>
      <c r="U88">
        <v>0</v>
      </c>
      <c r="V88">
        <v>3</v>
      </c>
      <c r="W88">
        <f t="shared" si="21"/>
        <v>3</v>
      </c>
      <c r="X88">
        <f>U88*VLOOKUP(1,'Other Lists'!$B$26:$H$32,7,FALSE)*8</f>
        <v>0</v>
      </c>
      <c r="Y88">
        <f>V88*8*VLOOKUP(4,'Other Lists'!$B$26:$H$32,7,FALSE)+V88*8*VLOOKUP(4,'Other Lists'!$B$26:$H$32,7,FALSE)*VLOOKUP(E88,'Other Lists'!$B$36:$E$39,4,FALSE)</f>
        <v>1137.2400000000002</v>
      </c>
      <c r="Z88">
        <f>W88*8*VLOOKUP(3,'Other Lists'!$B$26:$H$32,7,FALSE)</f>
        <v>777.59999999999991</v>
      </c>
      <c r="AA88">
        <f t="shared" si="22"/>
        <v>18412.440000000002</v>
      </c>
      <c r="AB88">
        <f t="shared" si="23"/>
        <v>1914.8400000000001</v>
      </c>
      <c r="AC88">
        <v>105</v>
      </c>
      <c r="AD88">
        <v>142</v>
      </c>
      <c r="AE88">
        <v>142</v>
      </c>
      <c r="AF88">
        <v>36</v>
      </c>
      <c r="AG88">
        <v>162</v>
      </c>
      <c r="AH88">
        <v>2</v>
      </c>
      <c r="AI88">
        <v>38</v>
      </c>
      <c r="AJ88">
        <v>172</v>
      </c>
      <c r="AK88">
        <f t="shared" si="24"/>
        <v>0</v>
      </c>
      <c r="AL88" s="17">
        <f t="shared" si="25"/>
        <v>121.12676056338027</v>
      </c>
      <c r="AM88">
        <v>6</v>
      </c>
      <c r="AN88">
        <v>0</v>
      </c>
      <c r="AO88">
        <v>4</v>
      </c>
      <c r="AP88">
        <f t="shared" si="26"/>
        <v>2</v>
      </c>
      <c r="AQ88">
        <f>AN88*VLOOKUP(1,'Other Lists'!$B$26:$H$32,7,FALSE)*8</f>
        <v>0</v>
      </c>
      <c r="AR88">
        <f>AO88*8*VLOOKUP(4,'Other Lists'!$B$26:$H$32,7,FALSE)+AO88*8*VLOOKUP(4,'Other Lists'!$B$26:$H$32,7,FALSE)*VLOOKUP(E88,'Other Lists'!$B$36:$E$39,4,FALSE)</f>
        <v>1516.3200000000002</v>
      </c>
      <c r="AS88">
        <f>AP88*8*VLOOKUP(3,'Other Lists'!$B$26:$H$32,7,FALSE)+AP88*8*VLOOKUP(3,'Other Lists'!$B$26:$H$32,7,FALSE)*VLOOKUP(E88,'Other Lists'!$B$36:$E$39,4,FALSE)</f>
        <v>699.83999999999992</v>
      </c>
      <c r="AT88">
        <f t="shared" si="15"/>
        <v>18713.760000000002</v>
      </c>
      <c r="AU88">
        <f t="shared" si="27"/>
        <v>2216.16</v>
      </c>
      <c r="AV88">
        <v>2</v>
      </c>
      <c r="AW88">
        <v>1</v>
      </c>
      <c r="AX88" s="17">
        <f>+(AV88*8*'Other Lists'!$F$31)+((AV88*8*'Other Lists'!$F$31)*(VLOOKUP(E88,'Other Lists'!$B$36:$E$39,4,FALSE)))</f>
        <v>648</v>
      </c>
      <c r="AY88" s="10">
        <f>AW88*8*'Other Lists'!$F$32+((AW88*8*'Other Lists'!$F$32)*VLOOKUP(E88,'Other Lists'!$B$36:$E$39,4,FALSE))</f>
        <v>324</v>
      </c>
      <c r="AZ88" s="18">
        <f t="shared" si="16"/>
        <v>5103</v>
      </c>
    </row>
    <row r="89" spans="2:52" x14ac:dyDescent="0.3">
      <c r="B89">
        <v>601</v>
      </c>
      <c r="C89" s="15">
        <v>45316</v>
      </c>
      <c r="D89">
        <f t="shared" si="17"/>
        <v>25</v>
      </c>
      <c r="E89">
        <v>3</v>
      </c>
      <c r="F89">
        <v>119</v>
      </c>
      <c r="G89">
        <v>693</v>
      </c>
      <c r="H89">
        <v>693</v>
      </c>
      <c r="I89">
        <v>140</v>
      </c>
      <c r="J89">
        <v>1049.9999999999998</v>
      </c>
      <c r="K89">
        <v>0</v>
      </c>
      <c r="L89">
        <v>140</v>
      </c>
      <c r="M89">
        <v>783</v>
      </c>
      <c r="N89">
        <f t="shared" si="18"/>
        <v>0</v>
      </c>
      <c r="O89" s="17">
        <f t="shared" si="19"/>
        <v>112.98701298701297</v>
      </c>
      <c r="P89">
        <f>M89*VLOOKUP(F89,'Other Lists'!$B$12:$N$15,7,FALSE)</f>
        <v>25056</v>
      </c>
      <c r="Q89">
        <f>(VLOOKUP(F89,'Other Lists'!$B$12:$N$15,5,FALSE)+VLOOKUP(F89,'Other Lists'!$B$12:$N$15,6,FALSE))*H89</f>
        <v>19958.400000000001</v>
      </c>
      <c r="R89">
        <f t="shared" si="20"/>
        <v>5097.5999999999985</v>
      </c>
      <c r="S89">
        <f>VLOOKUP(F89,'Other Lists'!$B$12:$N$15,7,FALSE)*(H89-M89)</f>
        <v>-2880</v>
      </c>
      <c r="T89">
        <v>6</v>
      </c>
      <c r="U89">
        <v>0</v>
      </c>
      <c r="V89">
        <v>3</v>
      </c>
      <c r="W89">
        <f t="shared" si="21"/>
        <v>3</v>
      </c>
      <c r="X89">
        <f>U89*VLOOKUP(1,'Other Lists'!$B$26:$H$32,7,FALSE)*8</f>
        <v>0</v>
      </c>
      <c r="Y89">
        <f>V89*8*VLOOKUP(4,'Other Lists'!$B$26:$H$32,7,FALSE)+V89*8*VLOOKUP(4,'Other Lists'!$B$26:$H$32,7,FALSE)*VLOOKUP(E89,'Other Lists'!$B$36:$E$39,4,FALSE)</f>
        <v>1137.2400000000002</v>
      </c>
      <c r="Z89">
        <f>W89*8*VLOOKUP(3,'Other Lists'!$B$26:$H$32,7,FALSE)</f>
        <v>777.59999999999991</v>
      </c>
      <c r="AA89">
        <f t="shared" si="22"/>
        <v>21873.24</v>
      </c>
      <c r="AB89">
        <f t="shared" si="23"/>
        <v>1914.8400000000001</v>
      </c>
      <c r="AC89">
        <v>105</v>
      </c>
      <c r="AD89">
        <v>160</v>
      </c>
      <c r="AE89">
        <v>157</v>
      </c>
      <c r="AF89">
        <v>0</v>
      </c>
      <c r="AG89">
        <v>162</v>
      </c>
      <c r="AH89">
        <v>0</v>
      </c>
      <c r="AI89">
        <v>0</v>
      </c>
      <c r="AJ89">
        <v>149</v>
      </c>
      <c r="AK89">
        <f t="shared" si="24"/>
        <v>3</v>
      </c>
      <c r="AL89" s="17">
        <f t="shared" si="25"/>
        <v>94.904458598726109</v>
      </c>
      <c r="AM89">
        <v>6</v>
      </c>
      <c r="AN89">
        <v>0</v>
      </c>
      <c r="AO89">
        <v>4</v>
      </c>
      <c r="AP89">
        <f t="shared" si="26"/>
        <v>2</v>
      </c>
      <c r="AQ89">
        <f>AN89*VLOOKUP(1,'Other Lists'!$B$26:$H$32,7,FALSE)*8</f>
        <v>0</v>
      </c>
      <c r="AR89">
        <f>AO89*8*VLOOKUP(4,'Other Lists'!$B$26:$H$32,7,FALSE)+AO89*8*VLOOKUP(4,'Other Lists'!$B$26:$H$32,7,FALSE)*VLOOKUP(E89,'Other Lists'!$B$36:$E$39,4,FALSE)</f>
        <v>1516.3200000000002</v>
      </c>
      <c r="AS89">
        <f>AP89*8*VLOOKUP(3,'Other Lists'!$B$26:$H$32,7,FALSE)+AP89*8*VLOOKUP(3,'Other Lists'!$B$26:$H$32,7,FALSE)*VLOOKUP(E89,'Other Lists'!$B$36:$E$39,4,FALSE)</f>
        <v>699.83999999999992</v>
      </c>
      <c r="AT89">
        <f t="shared" si="15"/>
        <v>22174.560000000001</v>
      </c>
      <c r="AU89">
        <f t="shared" si="27"/>
        <v>2216.16</v>
      </c>
      <c r="AV89">
        <v>2</v>
      </c>
      <c r="AW89">
        <v>1</v>
      </c>
      <c r="AX89" s="17">
        <f>+(AV89*8*'Other Lists'!$F$31)+((AV89*8*'Other Lists'!$F$31)*(VLOOKUP(E89,'Other Lists'!$B$36:$E$39,4,FALSE)))</f>
        <v>648</v>
      </c>
      <c r="AY89" s="10">
        <f>AW89*8*'Other Lists'!$F$32+((AW89*8*'Other Lists'!$F$32)*VLOOKUP(E89,'Other Lists'!$B$36:$E$39,4,FALSE))</f>
        <v>324</v>
      </c>
      <c r="AZ89" s="18">
        <f t="shared" si="16"/>
        <v>5103</v>
      </c>
    </row>
    <row r="90" spans="2:52" x14ac:dyDescent="0.3">
      <c r="B90">
        <v>602</v>
      </c>
      <c r="C90" s="15">
        <v>45317</v>
      </c>
      <c r="D90">
        <f t="shared" si="17"/>
        <v>26</v>
      </c>
      <c r="E90">
        <v>3</v>
      </c>
      <c r="F90">
        <v>119</v>
      </c>
      <c r="G90">
        <v>861</v>
      </c>
      <c r="H90">
        <v>861</v>
      </c>
      <c r="I90">
        <v>294</v>
      </c>
      <c r="J90">
        <v>1049.9999999999998</v>
      </c>
      <c r="K90">
        <v>7</v>
      </c>
      <c r="L90">
        <v>301</v>
      </c>
      <c r="M90">
        <v>1074</v>
      </c>
      <c r="N90">
        <f t="shared" si="18"/>
        <v>0</v>
      </c>
      <c r="O90" s="17">
        <f t="shared" si="19"/>
        <v>124.73867595818815</v>
      </c>
      <c r="P90">
        <f>M90*VLOOKUP(F90,'Other Lists'!$B$12:$N$15,7,FALSE)</f>
        <v>34368</v>
      </c>
      <c r="Q90">
        <f>(VLOOKUP(F90,'Other Lists'!$B$12:$N$15,5,FALSE)+VLOOKUP(F90,'Other Lists'!$B$12:$N$15,6,FALSE))*H90</f>
        <v>24796.799999999999</v>
      </c>
      <c r="R90">
        <f t="shared" si="20"/>
        <v>9571.2000000000007</v>
      </c>
      <c r="S90">
        <f>VLOOKUP(F90,'Other Lists'!$B$12:$N$15,7,FALSE)*(H90-M90)</f>
        <v>-6816</v>
      </c>
      <c r="T90">
        <v>6</v>
      </c>
      <c r="U90">
        <v>0</v>
      </c>
      <c r="V90">
        <v>3</v>
      </c>
      <c r="W90">
        <f t="shared" si="21"/>
        <v>3</v>
      </c>
      <c r="X90">
        <f>U90*VLOOKUP(1,'Other Lists'!$B$26:$H$32,7,FALSE)*8</f>
        <v>0</v>
      </c>
      <c r="Y90">
        <f>V90*8*VLOOKUP(4,'Other Lists'!$B$26:$H$32,7,FALSE)+V90*8*VLOOKUP(4,'Other Lists'!$B$26:$H$32,7,FALSE)*VLOOKUP(E90,'Other Lists'!$B$36:$E$39,4,FALSE)</f>
        <v>1137.2400000000002</v>
      </c>
      <c r="Z90">
        <f>W90*8*VLOOKUP(3,'Other Lists'!$B$26:$H$32,7,FALSE)</f>
        <v>777.59999999999991</v>
      </c>
      <c r="AA90">
        <f t="shared" si="22"/>
        <v>26711.64</v>
      </c>
      <c r="AB90">
        <f t="shared" si="23"/>
        <v>1914.8400000000001</v>
      </c>
      <c r="AC90">
        <v>105</v>
      </c>
      <c r="AD90">
        <v>170</v>
      </c>
      <c r="AE90">
        <v>168</v>
      </c>
      <c r="AF90">
        <v>10</v>
      </c>
      <c r="AG90">
        <v>162</v>
      </c>
      <c r="AH90">
        <v>61</v>
      </c>
      <c r="AI90">
        <v>71</v>
      </c>
      <c r="AJ90">
        <v>167</v>
      </c>
      <c r="AK90">
        <f t="shared" si="24"/>
        <v>2</v>
      </c>
      <c r="AL90" s="17">
        <f t="shared" si="25"/>
        <v>99.404761904761898</v>
      </c>
      <c r="AM90">
        <v>6</v>
      </c>
      <c r="AN90">
        <v>0</v>
      </c>
      <c r="AO90">
        <v>4</v>
      </c>
      <c r="AP90">
        <f t="shared" si="26"/>
        <v>2</v>
      </c>
      <c r="AQ90">
        <f>AN90*VLOOKUP(1,'Other Lists'!$B$26:$H$32,7,FALSE)*8</f>
        <v>0</v>
      </c>
      <c r="AR90">
        <f>AO90*8*VLOOKUP(4,'Other Lists'!$B$26:$H$32,7,FALSE)+AO90*8*VLOOKUP(4,'Other Lists'!$B$26:$H$32,7,FALSE)*VLOOKUP(E90,'Other Lists'!$B$36:$E$39,4,FALSE)</f>
        <v>1516.3200000000002</v>
      </c>
      <c r="AS90">
        <f>AP90*8*VLOOKUP(3,'Other Lists'!$B$26:$H$32,7,FALSE)+AP90*8*VLOOKUP(3,'Other Lists'!$B$26:$H$32,7,FALSE)*VLOOKUP(E90,'Other Lists'!$B$36:$E$39,4,FALSE)</f>
        <v>699.83999999999992</v>
      </c>
      <c r="AT90">
        <f t="shared" si="15"/>
        <v>27012.959999999999</v>
      </c>
      <c r="AU90">
        <f t="shared" si="27"/>
        <v>2216.16</v>
      </c>
      <c r="AV90">
        <v>2</v>
      </c>
      <c r="AW90">
        <v>1</v>
      </c>
      <c r="AX90" s="17">
        <f>+(AV90*8*'Other Lists'!$F$31)+((AV90*8*'Other Lists'!$F$31)*(VLOOKUP(E90,'Other Lists'!$B$36:$E$39,4,FALSE)))</f>
        <v>648</v>
      </c>
      <c r="AY90" s="10">
        <f>AW90*8*'Other Lists'!$F$32+((AW90*8*'Other Lists'!$F$32)*VLOOKUP(E90,'Other Lists'!$B$36:$E$39,4,FALSE))</f>
        <v>324</v>
      </c>
      <c r="AZ90" s="18">
        <f t="shared" si="16"/>
        <v>5103</v>
      </c>
    </row>
    <row r="91" spans="2:52" x14ac:dyDescent="0.3">
      <c r="B91">
        <v>603</v>
      </c>
      <c r="C91" s="15">
        <v>45318</v>
      </c>
      <c r="D91">
        <f t="shared" si="17"/>
        <v>27</v>
      </c>
      <c r="E91">
        <v>3</v>
      </c>
      <c r="F91">
        <v>201</v>
      </c>
      <c r="G91">
        <v>352</v>
      </c>
      <c r="H91">
        <v>336</v>
      </c>
      <c r="I91">
        <v>55</v>
      </c>
      <c r="J91">
        <v>420</v>
      </c>
      <c r="K91">
        <v>0</v>
      </c>
      <c r="L91">
        <v>55</v>
      </c>
      <c r="M91">
        <v>375</v>
      </c>
      <c r="N91">
        <f t="shared" si="18"/>
        <v>16</v>
      </c>
      <c r="O91" s="17">
        <f t="shared" si="19"/>
        <v>111.60714285714286</v>
      </c>
      <c r="P91">
        <f>M91*VLOOKUP(F91,'Other Lists'!$B$12:$N$15,7,FALSE)</f>
        <v>26625</v>
      </c>
      <c r="Q91">
        <f>(VLOOKUP(F91,'Other Lists'!$B$12:$N$15,5,FALSE)+VLOOKUP(F91,'Other Lists'!$B$12:$N$15,6,FALSE))*H91</f>
        <v>16497.600000000002</v>
      </c>
      <c r="R91">
        <f t="shared" si="20"/>
        <v>10127.399999999998</v>
      </c>
      <c r="S91">
        <f>VLOOKUP(F91,'Other Lists'!$B$12:$N$15,7,FALSE)*(H91-M91)</f>
        <v>-2769</v>
      </c>
      <c r="T91">
        <v>5</v>
      </c>
      <c r="U91">
        <v>0</v>
      </c>
      <c r="V91">
        <v>3</v>
      </c>
      <c r="W91">
        <f t="shared" si="21"/>
        <v>2</v>
      </c>
      <c r="X91">
        <f>U91*VLOOKUP(1,'Other Lists'!$B$26:$H$32,7,FALSE)*8</f>
        <v>0</v>
      </c>
      <c r="Y91">
        <f>V91*8*VLOOKUP(4,'Other Lists'!$B$26:$H$32,7,FALSE)+V91*8*VLOOKUP(4,'Other Lists'!$B$26:$H$32,7,FALSE)*VLOOKUP(E91,'Other Lists'!$B$36:$E$39,4,FALSE)</f>
        <v>1137.2400000000002</v>
      </c>
      <c r="Z91">
        <f>W91*8*VLOOKUP(3,'Other Lists'!$B$26:$H$32,7,FALSE)</f>
        <v>518.4</v>
      </c>
      <c r="AA91">
        <f t="shared" si="22"/>
        <v>18153.240000000002</v>
      </c>
      <c r="AB91">
        <f t="shared" si="23"/>
        <v>1655.6400000000003</v>
      </c>
      <c r="AC91">
        <v>105</v>
      </c>
      <c r="AD91">
        <v>179</v>
      </c>
      <c r="AE91">
        <v>163</v>
      </c>
      <c r="AF91">
        <v>0</v>
      </c>
      <c r="AG91">
        <v>162</v>
      </c>
      <c r="AH91">
        <v>0</v>
      </c>
      <c r="AI91">
        <v>0</v>
      </c>
      <c r="AJ91">
        <v>156</v>
      </c>
      <c r="AK91">
        <f t="shared" si="24"/>
        <v>16</v>
      </c>
      <c r="AL91" s="17">
        <f t="shared" si="25"/>
        <v>95.705521472392633</v>
      </c>
      <c r="AM91">
        <v>6</v>
      </c>
      <c r="AN91">
        <v>0</v>
      </c>
      <c r="AO91">
        <v>3</v>
      </c>
      <c r="AP91">
        <f t="shared" si="26"/>
        <v>3</v>
      </c>
      <c r="AQ91">
        <f>AN91*VLOOKUP(1,'Other Lists'!$B$26:$H$32,7,FALSE)*8</f>
        <v>0</v>
      </c>
      <c r="AR91">
        <f>AO91*8*VLOOKUP(4,'Other Lists'!$B$26:$H$32,7,FALSE)+AO91*8*VLOOKUP(4,'Other Lists'!$B$26:$H$32,7,FALSE)*VLOOKUP(E91,'Other Lists'!$B$36:$E$39,4,FALSE)</f>
        <v>1137.2400000000002</v>
      </c>
      <c r="AS91">
        <f>AP91*8*VLOOKUP(3,'Other Lists'!$B$26:$H$32,7,FALSE)+AP91*8*VLOOKUP(3,'Other Lists'!$B$26:$H$32,7,FALSE)*VLOOKUP(E91,'Other Lists'!$B$36:$E$39,4,FALSE)</f>
        <v>1049.7599999999998</v>
      </c>
      <c r="AT91">
        <f t="shared" si="15"/>
        <v>18684.600000000002</v>
      </c>
      <c r="AU91">
        <f t="shared" si="27"/>
        <v>2187</v>
      </c>
      <c r="AV91">
        <v>2</v>
      </c>
      <c r="AW91">
        <v>1</v>
      </c>
      <c r="AX91" s="17">
        <f>+(AV91*8*'Other Lists'!$F$31)+((AV91*8*'Other Lists'!$F$31)*(VLOOKUP(E91,'Other Lists'!$B$36:$E$39,4,FALSE)))</f>
        <v>648</v>
      </c>
      <c r="AY91" s="10">
        <f>AW91*8*'Other Lists'!$F$32+((AW91*8*'Other Lists'!$F$32)*VLOOKUP(E91,'Other Lists'!$B$36:$E$39,4,FALSE))</f>
        <v>324</v>
      </c>
      <c r="AZ91" s="18">
        <f t="shared" si="16"/>
        <v>4814.6400000000003</v>
      </c>
    </row>
    <row r="92" spans="2:52" x14ac:dyDescent="0.3">
      <c r="B92">
        <v>604</v>
      </c>
      <c r="C92" s="15">
        <v>45319</v>
      </c>
      <c r="D92">
        <f t="shared" si="17"/>
        <v>28</v>
      </c>
      <c r="E92">
        <v>3</v>
      </c>
      <c r="F92">
        <v>201</v>
      </c>
      <c r="G92">
        <v>0</v>
      </c>
      <c r="H92">
        <v>0</v>
      </c>
      <c r="I92">
        <v>0</v>
      </c>
      <c r="J92">
        <v>0</v>
      </c>
      <c r="K92">
        <v>116</v>
      </c>
      <c r="L92">
        <v>116</v>
      </c>
      <c r="M92">
        <v>0</v>
      </c>
      <c r="N92">
        <f t="shared" si="18"/>
        <v>0</v>
      </c>
      <c r="O92" s="17" t="e">
        <f t="shared" si="19"/>
        <v>#DIV/0!</v>
      </c>
      <c r="P92">
        <f>M92*VLOOKUP(F92,'Other Lists'!$B$12:$N$15,7,FALSE)</f>
        <v>0</v>
      </c>
      <c r="Q92">
        <f>(VLOOKUP(F92,'Other Lists'!$B$12:$N$15,5,FALSE)+VLOOKUP(F92,'Other Lists'!$B$12:$N$15,6,FALSE))*H92</f>
        <v>0</v>
      </c>
      <c r="R92">
        <f t="shared" si="20"/>
        <v>0</v>
      </c>
      <c r="S92">
        <f>VLOOKUP(F92,'Other Lists'!$B$12:$N$15,7,FALSE)*(H92-M92)</f>
        <v>0</v>
      </c>
      <c r="T92">
        <v>0</v>
      </c>
      <c r="U92">
        <v>0</v>
      </c>
      <c r="V92">
        <v>0</v>
      </c>
      <c r="W92">
        <f t="shared" si="21"/>
        <v>0</v>
      </c>
      <c r="X92">
        <f>U92*VLOOKUP(1,'Other Lists'!$B$26:$H$32,7,FALSE)*8</f>
        <v>0</v>
      </c>
      <c r="Y92">
        <f>V92*8*VLOOKUP(4,'Other Lists'!$B$26:$H$32,7,FALSE)+V92*8*VLOOKUP(4,'Other Lists'!$B$26:$H$32,7,FALSE)*VLOOKUP(E92,'Other Lists'!$B$36:$E$39,4,FALSE)</f>
        <v>0</v>
      </c>
      <c r="Z92">
        <f>W92*8*VLOOKUP(3,'Other Lists'!$B$26:$H$32,7,FALSE)</f>
        <v>0</v>
      </c>
      <c r="AA92">
        <f t="shared" si="22"/>
        <v>0</v>
      </c>
      <c r="AB92">
        <f t="shared" si="23"/>
        <v>0</v>
      </c>
      <c r="AC92">
        <v>105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24"/>
        <v>0</v>
      </c>
      <c r="AL92" s="17" t="e">
        <f>(100/AE92)*AJ92</f>
        <v>#DIV/0!</v>
      </c>
      <c r="AM92">
        <v>0</v>
      </c>
      <c r="AN92">
        <v>0</v>
      </c>
      <c r="AO92">
        <v>0</v>
      </c>
      <c r="AP92">
        <f t="shared" si="26"/>
        <v>0</v>
      </c>
      <c r="AQ92">
        <f>AN92*VLOOKUP(1,'Other Lists'!$B$26:$H$32,7,FALSE)*8</f>
        <v>0</v>
      </c>
      <c r="AR92">
        <f>AO92*8*VLOOKUP(4,'Other Lists'!$B$26:$H$32,7,FALSE)+AO92*8*VLOOKUP(4,'Other Lists'!$B$26:$H$32,7,FALSE)*VLOOKUP(E92,'Other Lists'!$B$36:$E$39,4,FALSE)</f>
        <v>0</v>
      </c>
      <c r="AS92">
        <f>AP92*8*VLOOKUP(3,'Other Lists'!$B$26:$H$32,7,FALSE)+AP92*8*VLOOKUP(3,'Other Lists'!$B$26:$H$32,7,FALSE)*VLOOKUP(E92,'Other Lists'!$B$36:$E$39,4,FALSE)</f>
        <v>0</v>
      </c>
      <c r="AT92">
        <f t="shared" si="15"/>
        <v>0</v>
      </c>
      <c r="AU92">
        <f t="shared" si="27"/>
        <v>0</v>
      </c>
      <c r="AV92">
        <v>0</v>
      </c>
      <c r="AW92">
        <v>0</v>
      </c>
      <c r="AX92" s="17">
        <f>+(AV92*8*'Other Lists'!$F$31)+((AV92*8*'Other Lists'!$F$31)*(VLOOKUP(E92,'Other Lists'!$B$36:$E$39,4,FALSE)))</f>
        <v>0</v>
      </c>
      <c r="AY92" s="10">
        <f>AW92*8*'Other Lists'!$F$32+((AW92*8*'Other Lists'!$F$32)*VLOOKUP(E92,'Other Lists'!$B$36:$E$39,4,FALSE))</f>
        <v>0</v>
      </c>
      <c r="AZ92" s="18">
        <f t="shared" si="16"/>
        <v>0</v>
      </c>
    </row>
    <row r="93" spans="2:52" x14ac:dyDescent="0.3">
      <c r="B93">
        <v>605</v>
      </c>
      <c r="C93" s="15">
        <v>45320</v>
      </c>
      <c r="D93">
        <f t="shared" si="17"/>
        <v>29</v>
      </c>
      <c r="E93">
        <v>3</v>
      </c>
      <c r="F93">
        <v>119</v>
      </c>
      <c r="G93">
        <v>0</v>
      </c>
      <c r="H93">
        <v>0</v>
      </c>
      <c r="I93">
        <v>0</v>
      </c>
      <c r="J93">
        <v>0</v>
      </c>
      <c r="K93">
        <v>90</v>
      </c>
      <c r="L93">
        <v>90</v>
      </c>
      <c r="M93">
        <v>0</v>
      </c>
      <c r="N93">
        <f t="shared" si="18"/>
        <v>0</v>
      </c>
      <c r="O93" s="17" t="e">
        <f t="shared" si="19"/>
        <v>#DIV/0!</v>
      </c>
      <c r="P93">
        <f>M93*VLOOKUP(F93,'Other Lists'!$B$12:$N$15,7,FALSE)</f>
        <v>0</v>
      </c>
      <c r="Q93">
        <f>(VLOOKUP(F93,'Other Lists'!$B$12:$N$15,5,FALSE)+VLOOKUP(F93,'Other Lists'!$B$12:$N$15,6,FALSE))*H93</f>
        <v>0</v>
      </c>
      <c r="R93">
        <f t="shared" si="20"/>
        <v>0</v>
      </c>
      <c r="S93">
        <f>VLOOKUP(F93,'Other Lists'!$B$12:$N$15,7,FALSE)*(H93-M93)</f>
        <v>0</v>
      </c>
      <c r="T93">
        <v>0</v>
      </c>
      <c r="U93">
        <v>0</v>
      </c>
      <c r="V93">
        <v>0</v>
      </c>
      <c r="W93">
        <f t="shared" si="21"/>
        <v>0</v>
      </c>
      <c r="X93">
        <f>U93*VLOOKUP(1,'Other Lists'!$B$26:$H$32,7,FALSE)*8</f>
        <v>0</v>
      </c>
      <c r="Y93">
        <f>V93*8*VLOOKUP(4,'Other Lists'!$B$26:$H$32,7,FALSE)+V93*8*VLOOKUP(4,'Other Lists'!$B$26:$H$32,7,FALSE)*VLOOKUP(E93,'Other Lists'!$B$36:$E$39,4,FALSE)</f>
        <v>0</v>
      </c>
      <c r="Z93">
        <f>W93*8*VLOOKUP(3,'Other Lists'!$B$26:$H$32,7,FALSE)</f>
        <v>0</v>
      </c>
      <c r="AA93">
        <f t="shared" si="22"/>
        <v>0</v>
      </c>
      <c r="AB93">
        <f t="shared" si="23"/>
        <v>0</v>
      </c>
      <c r="AC93">
        <v>105</v>
      </c>
      <c r="AD93">
        <v>0</v>
      </c>
      <c r="AE93">
        <v>0</v>
      </c>
      <c r="AF93">
        <v>0</v>
      </c>
      <c r="AG93">
        <v>0</v>
      </c>
      <c r="AH93">
        <v>18</v>
      </c>
      <c r="AI93">
        <v>18</v>
      </c>
      <c r="AJ93">
        <v>0</v>
      </c>
      <c r="AK93">
        <f t="shared" si="24"/>
        <v>0</v>
      </c>
      <c r="AL93" s="17" t="e">
        <f t="shared" si="25"/>
        <v>#DIV/0!</v>
      </c>
      <c r="AM93">
        <v>0</v>
      </c>
      <c r="AN93">
        <v>0</v>
      </c>
      <c r="AO93">
        <v>0</v>
      </c>
      <c r="AP93">
        <f t="shared" si="26"/>
        <v>0</v>
      </c>
      <c r="AQ93">
        <f>AN93*VLOOKUP(1,'Other Lists'!$B$26:$H$32,7,FALSE)*8</f>
        <v>0</v>
      </c>
      <c r="AR93">
        <f>AO93*8*VLOOKUP(4,'Other Lists'!$B$26:$H$32,7,FALSE)+AO93*8*VLOOKUP(4,'Other Lists'!$B$26:$H$32,7,FALSE)*VLOOKUP(E93,'Other Lists'!$B$36:$E$39,4,FALSE)</f>
        <v>0</v>
      </c>
      <c r="AS93">
        <f>AP93*8*VLOOKUP(3,'Other Lists'!$B$26:$H$32,7,FALSE)+AP93*8*VLOOKUP(3,'Other Lists'!$B$26:$H$32,7,FALSE)*VLOOKUP(E93,'Other Lists'!$B$36:$E$39,4,FALSE)</f>
        <v>0</v>
      </c>
      <c r="AT93">
        <f t="shared" si="15"/>
        <v>0</v>
      </c>
      <c r="AU93">
        <f t="shared" si="27"/>
        <v>0</v>
      </c>
      <c r="AV93">
        <v>0</v>
      </c>
      <c r="AW93">
        <v>0</v>
      </c>
      <c r="AX93" s="17">
        <f>+(AV93*8*'Other Lists'!$F$31)+((AV93*8*'Other Lists'!$F$31)*(VLOOKUP(E93,'Other Lists'!$B$36:$E$39,4,FALSE)))</f>
        <v>0</v>
      </c>
      <c r="AY93" s="10">
        <f>AW93*8*'Other Lists'!$F$32+((AW93*8*'Other Lists'!$F$32)*VLOOKUP(E93,'Other Lists'!$B$36:$E$39,4,FALSE))</f>
        <v>0</v>
      </c>
      <c r="AZ93" s="18">
        <f t="shared" si="16"/>
        <v>0</v>
      </c>
    </row>
    <row r="94" spans="2:52" x14ac:dyDescent="0.3">
      <c r="B94">
        <v>606</v>
      </c>
      <c r="C94" s="15">
        <v>45321</v>
      </c>
      <c r="D94">
        <f t="shared" si="17"/>
        <v>30</v>
      </c>
      <c r="E94">
        <v>3</v>
      </c>
      <c r="F94">
        <v>201</v>
      </c>
      <c r="G94">
        <v>319</v>
      </c>
      <c r="H94">
        <v>319</v>
      </c>
      <c r="I94">
        <v>104</v>
      </c>
      <c r="J94">
        <v>420</v>
      </c>
      <c r="K94">
        <v>0</v>
      </c>
      <c r="L94">
        <v>104</v>
      </c>
      <c r="M94">
        <v>406</v>
      </c>
      <c r="N94">
        <f t="shared" si="18"/>
        <v>0</v>
      </c>
      <c r="O94" s="17">
        <f t="shared" si="19"/>
        <v>127.27272727272728</v>
      </c>
      <c r="P94">
        <f>M94*VLOOKUP(F94,'Other Lists'!$B$12:$N$15,7,FALSE)</f>
        <v>28826</v>
      </c>
      <c r="Q94">
        <f>(VLOOKUP(F94,'Other Lists'!$B$12:$N$15,5,FALSE)+VLOOKUP(F94,'Other Lists'!$B$12:$N$15,6,FALSE))*H94</f>
        <v>15662.9</v>
      </c>
      <c r="R94">
        <f t="shared" si="20"/>
        <v>13163.1</v>
      </c>
      <c r="S94">
        <f>VLOOKUP(F94,'Other Lists'!$B$12:$N$15,7,FALSE)*(H94-M94)</f>
        <v>-6177</v>
      </c>
      <c r="T94">
        <v>6</v>
      </c>
      <c r="U94">
        <v>0</v>
      </c>
      <c r="V94">
        <v>3</v>
      </c>
      <c r="W94">
        <f t="shared" si="21"/>
        <v>3</v>
      </c>
      <c r="X94">
        <f>U94*VLOOKUP(1,'Other Lists'!$B$26:$H$32,7,FALSE)*8</f>
        <v>0</v>
      </c>
      <c r="Y94">
        <f>V94*8*VLOOKUP(4,'Other Lists'!$B$26:$H$32,7,FALSE)+V94*8*VLOOKUP(4,'Other Lists'!$B$26:$H$32,7,FALSE)*VLOOKUP(E94,'Other Lists'!$B$36:$E$39,4,FALSE)</f>
        <v>1137.2400000000002</v>
      </c>
      <c r="Z94">
        <f>W94*8*VLOOKUP(3,'Other Lists'!$B$26:$H$32,7,FALSE)</f>
        <v>777.59999999999991</v>
      </c>
      <c r="AA94">
        <f t="shared" si="22"/>
        <v>17577.739999999998</v>
      </c>
      <c r="AB94">
        <f t="shared" si="23"/>
        <v>1914.8400000000001</v>
      </c>
      <c r="AC94">
        <v>105</v>
      </c>
      <c r="AD94">
        <v>160</v>
      </c>
      <c r="AE94">
        <v>157</v>
      </c>
      <c r="AF94">
        <v>0</v>
      </c>
      <c r="AG94">
        <v>162</v>
      </c>
      <c r="AH94">
        <v>0</v>
      </c>
      <c r="AI94">
        <v>0</v>
      </c>
      <c r="AJ94">
        <v>150</v>
      </c>
      <c r="AK94">
        <f t="shared" si="24"/>
        <v>3</v>
      </c>
      <c r="AL94" s="17">
        <f t="shared" si="25"/>
        <v>95.541401273885342</v>
      </c>
      <c r="AM94">
        <v>6</v>
      </c>
      <c r="AN94">
        <v>0</v>
      </c>
      <c r="AO94">
        <v>4</v>
      </c>
      <c r="AP94">
        <f t="shared" si="26"/>
        <v>2</v>
      </c>
      <c r="AQ94">
        <f>AN94*VLOOKUP(1,'Other Lists'!$B$26:$H$32,7,FALSE)*8</f>
        <v>0</v>
      </c>
      <c r="AR94">
        <f>AO94*8*VLOOKUP(4,'Other Lists'!$B$26:$H$32,7,FALSE)+AO94*8*VLOOKUP(4,'Other Lists'!$B$26:$H$32,7,FALSE)*VLOOKUP(E94,'Other Lists'!$B$36:$E$39,4,FALSE)</f>
        <v>1516.3200000000002</v>
      </c>
      <c r="AS94">
        <f>AP94*8*VLOOKUP(3,'Other Lists'!$B$26:$H$32,7,FALSE)+AP94*8*VLOOKUP(3,'Other Lists'!$B$26:$H$32,7,FALSE)*VLOOKUP(E94,'Other Lists'!$B$36:$E$39,4,FALSE)</f>
        <v>699.83999999999992</v>
      </c>
      <c r="AT94">
        <f t="shared" si="15"/>
        <v>17879.059999999998</v>
      </c>
      <c r="AU94">
        <f t="shared" si="27"/>
        <v>2216.16</v>
      </c>
      <c r="AV94">
        <v>2</v>
      </c>
      <c r="AW94">
        <v>1</v>
      </c>
      <c r="AX94" s="17">
        <f>+(AV94*8*'Other Lists'!$F$31)+((AV94*8*'Other Lists'!$F$31)*(VLOOKUP(E94,'Other Lists'!$B$36:$E$39,4,FALSE)))</f>
        <v>648</v>
      </c>
      <c r="AY94" s="10">
        <f>AW94*8*'Other Lists'!$F$32+((AW94*8*'Other Lists'!$F$32)*VLOOKUP(E94,'Other Lists'!$B$36:$E$39,4,FALSE))</f>
        <v>324</v>
      </c>
      <c r="AZ94" s="18">
        <f t="shared" si="16"/>
        <v>5103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8515-2689-4C55-B409-10C0E08FCF05}">
  <dimension ref="A1:L33"/>
  <sheetViews>
    <sheetView tabSelected="1" topLeftCell="C1" zoomScale="73" zoomScaleNormal="55" workbookViewId="0">
      <selection activeCell="O20" sqref="O20"/>
    </sheetView>
  </sheetViews>
  <sheetFormatPr defaultRowHeight="14.4" x14ac:dyDescent="0.3"/>
  <cols>
    <col min="3" max="3" width="27.33203125" bestFit="1" customWidth="1"/>
    <col min="9" max="11" width="14.33203125" bestFit="1" customWidth="1"/>
    <col min="12" max="18" width="15.5546875" bestFit="1" customWidth="1"/>
    <col min="19" max="19" width="19.109375" bestFit="1" customWidth="1"/>
    <col min="20" max="20" width="17.77734375" bestFit="1" customWidth="1"/>
    <col min="21" max="22" width="2" bestFit="1" customWidth="1"/>
    <col min="23" max="23" width="6.6640625" bestFit="1" customWidth="1"/>
    <col min="24" max="24" width="10.77734375" bestFit="1" customWidth="1"/>
    <col min="25" max="26" width="4" bestFit="1" customWidth="1"/>
    <col min="27" max="27" width="6.6640625" bestFit="1" customWidth="1"/>
    <col min="28" max="29" width="4" bestFit="1" customWidth="1"/>
    <col min="30" max="31" width="6.6640625" bestFit="1" customWidth="1"/>
    <col min="32" max="32" width="10.77734375" bestFit="1" customWidth="1"/>
    <col min="33" max="162" width="28.77734375" bestFit="1" customWidth="1"/>
    <col min="163" max="163" width="33.6640625" bestFit="1" customWidth="1"/>
    <col min="164" max="165" width="30.5546875" bestFit="1" customWidth="1"/>
    <col min="166" max="166" width="11.21875" bestFit="1" customWidth="1"/>
    <col min="167" max="168" width="9.109375" bestFit="1" customWidth="1"/>
    <col min="169" max="169" width="11.21875" bestFit="1" customWidth="1"/>
    <col min="170" max="170" width="9.109375" bestFit="1" customWidth="1"/>
    <col min="171" max="171" width="11.21875" bestFit="1" customWidth="1"/>
    <col min="172" max="173" width="10.109375" bestFit="1" customWidth="1"/>
    <col min="174" max="174" width="12.21875" bestFit="1" customWidth="1"/>
    <col min="175" max="175" width="10.109375" bestFit="1" customWidth="1"/>
    <col min="176" max="176" width="12.21875" bestFit="1" customWidth="1"/>
    <col min="177" max="177" width="10.109375" bestFit="1" customWidth="1"/>
    <col min="178" max="178" width="12.21875" bestFit="1" customWidth="1"/>
    <col min="179" max="179" width="10.109375" bestFit="1" customWidth="1"/>
    <col min="180" max="180" width="12.21875" bestFit="1" customWidth="1"/>
    <col min="181" max="181" width="10.109375" bestFit="1" customWidth="1"/>
    <col min="182" max="182" width="12.21875" bestFit="1" customWidth="1"/>
    <col min="183" max="183" width="10.109375" bestFit="1" customWidth="1"/>
    <col min="184" max="184" width="12.21875" bestFit="1" customWidth="1"/>
    <col min="185" max="185" width="10.109375" bestFit="1" customWidth="1"/>
    <col min="186" max="186" width="12.21875" bestFit="1" customWidth="1"/>
    <col min="187" max="187" width="10.109375" bestFit="1" customWidth="1"/>
    <col min="188" max="188" width="12.21875" bestFit="1" customWidth="1"/>
    <col min="189" max="189" width="8.109375" bestFit="1" customWidth="1"/>
    <col min="190" max="190" width="10.6640625" bestFit="1" customWidth="1"/>
    <col min="191" max="191" width="10.109375" bestFit="1" customWidth="1"/>
    <col min="192" max="192" width="12.21875" bestFit="1" customWidth="1"/>
    <col min="193" max="193" width="10.109375" bestFit="1" customWidth="1"/>
    <col min="194" max="194" width="12.21875" bestFit="1" customWidth="1"/>
    <col min="195" max="195" width="8.109375" bestFit="1" customWidth="1"/>
    <col min="196" max="196" width="10.6640625" bestFit="1" customWidth="1"/>
    <col min="197" max="197" width="10.109375" bestFit="1" customWidth="1"/>
    <col min="198" max="198" width="12.21875" bestFit="1" customWidth="1"/>
    <col min="199" max="199" width="8.109375" bestFit="1" customWidth="1"/>
    <col min="200" max="200" width="10.6640625" bestFit="1" customWidth="1"/>
    <col min="201" max="201" width="10.109375" bestFit="1" customWidth="1"/>
    <col min="202" max="202" width="12.21875" bestFit="1" customWidth="1"/>
    <col min="203" max="204" width="10.109375" bestFit="1" customWidth="1"/>
    <col min="205" max="205" width="12.21875" bestFit="1" customWidth="1"/>
    <col min="206" max="206" width="10.109375" bestFit="1" customWidth="1"/>
    <col min="207" max="207" width="12.21875" bestFit="1" customWidth="1"/>
    <col min="208" max="208" width="10.109375" bestFit="1" customWidth="1"/>
    <col min="209" max="209" width="12.21875" bestFit="1" customWidth="1"/>
    <col min="210" max="210" width="10.109375" bestFit="1" customWidth="1"/>
    <col min="211" max="211" width="12.21875" bestFit="1" customWidth="1"/>
    <col min="212" max="215" width="10.109375" bestFit="1" customWidth="1"/>
    <col min="216" max="216" width="12.21875" bestFit="1" customWidth="1"/>
    <col min="217" max="217" width="10.109375" bestFit="1" customWidth="1"/>
    <col min="218" max="218" width="12.21875" bestFit="1" customWidth="1"/>
    <col min="219" max="219" width="10.109375" bestFit="1" customWidth="1"/>
    <col min="220" max="220" width="12.21875" bestFit="1" customWidth="1"/>
    <col min="221" max="221" width="8.109375" bestFit="1" customWidth="1"/>
    <col min="222" max="222" width="10.6640625" bestFit="1" customWidth="1"/>
    <col min="223" max="223" width="10.109375" bestFit="1" customWidth="1"/>
    <col min="224" max="224" width="12.21875" bestFit="1" customWidth="1"/>
    <col min="225" max="225" width="10.109375" bestFit="1" customWidth="1"/>
    <col min="226" max="226" width="12.21875" bestFit="1" customWidth="1"/>
    <col min="227" max="227" width="10.109375" bestFit="1" customWidth="1"/>
    <col min="228" max="228" width="12.21875" bestFit="1" customWidth="1"/>
    <col min="229" max="230" width="10.109375" bestFit="1" customWidth="1"/>
    <col min="231" max="231" width="12.21875" bestFit="1" customWidth="1"/>
    <col min="232" max="233" width="10.109375" bestFit="1" customWidth="1"/>
    <col min="234" max="234" width="12.21875" bestFit="1" customWidth="1"/>
    <col min="235" max="236" width="10.109375" bestFit="1" customWidth="1"/>
    <col min="237" max="237" width="12.21875" bestFit="1" customWidth="1"/>
    <col min="238" max="239" width="10.109375" bestFit="1" customWidth="1"/>
    <col min="240" max="240" width="12.21875" bestFit="1" customWidth="1"/>
    <col min="241" max="241" width="10.109375" bestFit="1" customWidth="1"/>
    <col min="242" max="242" width="12.21875" bestFit="1" customWidth="1"/>
    <col min="243" max="243" width="8.109375" bestFit="1" customWidth="1"/>
    <col min="244" max="244" width="10.6640625" bestFit="1" customWidth="1"/>
    <col min="245" max="245" width="8.109375" bestFit="1" customWidth="1"/>
    <col min="246" max="246" width="10.6640625" bestFit="1" customWidth="1"/>
    <col min="247" max="247" width="10.109375" bestFit="1" customWidth="1"/>
    <col min="248" max="248" width="12.21875" bestFit="1" customWidth="1"/>
    <col min="249" max="249" width="10.109375" bestFit="1" customWidth="1"/>
    <col min="250" max="250" width="12.21875" bestFit="1" customWidth="1"/>
    <col min="251" max="251" width="10.109375" bestFit="1" customWidth="1"/>
    <col min="252" max="252" width="12.21875" bestFit="1" customWidth="1"/>
    <col min="253" max="254" width="10.109375" bestFit="1" customWidth="1"/>
    <col min="255" max="255" width="12.21875" bestFit="1" customWidth="1"/>
    <col min="256" max="257" width="10.109375" bestFit="1" customWidth="1"/>
    <col min="258" max="258" width="12.21875" bestFit="1" customWidth="1"/>
    <col min="259" max="259" width="10.109375" bestFit="1" customWidth="1"/>
    <col min="260" max="260" width="12.21875" bestFit="1" customWidth="1"/>
    <col min="261" max="261" width="10.109375" bestFit="1" customWidth="1"/>
    <col min="262" max="262" width="12.21875" bestFit="1" customWidth="1"/>
    <col min="263" max="263" width="10.109375" bestFit="1" customWidth="1"/>
    <col min="264" max="264" width="12.21875" bestFit="1" customWidth="1"/>
    <col min="265" max="265" width="10.109375" bestFit="1" customWidth="1"/>
    <col min="266" max="266" width="12.21875" bestFit="1" customWidth="1"/>
    <col min="267" max="267" width="10.109375" bestFit="1" customWidth="1"/>
    <col min="268" max="268" width="12.21875" bestFit="1" customWidth="1"/>
    <col min="269" max="269" width="8.109375" bestFit="1" customWidth="1"/>
    <col min="270" max="270" width="10.6640625" bestFit="1" customWidth="1"/>
    <col min="271" max="271" width="8.109375" bestFit="1" customWidth="1"/>
    <col min="272" max="272" width="10.6640625" bestFit="1" customWidth="1"/>
    <col min="273" max="273" width="10.109375" bestFit="1" customWidth="1"/>
    <col min="274" max="274" width="12.21875" bestFit="1" customWidth="1"/>
    <col min="275" max="275" width="10.109375" bestFit="1" customWidth="1"/>
    <col min="276" max="276" width="12.21875" bestFit="1" customWidth="1"/>
    <col min="277" max="279" width="10.109375" bestFit="1" customWidth="1"/>
    <col min="280" max="280" width="12.21875" bestFit="1" customWidth="1"/>
    <col min="281" max="281" width="10.109375" bestFit="1" customWidth="1"/>
    <col min="282" max="282" width="12.21875" bestFit="1" customWidth="1"/>
    <col min="283" max="283" width="8.109375" bestFit="1" customWidth="1"/>
    <col min="284" max="284" width="10.6640625" bestFit="1" customWidth="1"/>
    <col min="285" max="285" width="10.109375" bestFit="1" customWidth="1"/>
    <col min="286" max="286" width="12.21875" bestFit="1" customWidth="1"/>
    <col min="287" max="287" width="8.109375" bestFit="1" customWidth="1"/>
    <col min="288" max="288" width="10.6640625" bestFit="1" customWidth="1"/>
    <col min="289" max="289" width="10.109375" bestFit="1" customWidth="1"/>
    <col min="290" max="290" width="12.21875" bestFit="1" customWidth="1"/>
    <col min="291" max="291" width="10.109375" bestFit="1" customWidth="1"/>
    <col min="292" max="292" width="12.21875" bestFit="1" customWidth="1"/>
    <col min="293" max="293" width="10.109375" bestFit="1" customWidth="1"/>
    <col min="294" max="294" width="12.21875" bestFit="1" customWidth="1"/>
    <col min="295" max="295" width="10.109375" bestFit="1" customWidth="1"/>
    <col min="296" max="296" width="12.21875" bestFit="1" customWidth="1"/>
    <col min="297" max="297" width="8.109375" bestFit="1" customWidth="1"/>
    <col min="298" max="298" width="10.6640625" bestFit="1" customWidth="1"/>
    <col min="299" max="299" width="10.109375" bestFit="1" customWidth="1"/>
    <col min="300" max="300" width="12.21875" bestFit="1" customWidth="1"/>
    <col min="301" max="301" width="33.6640625" bestFit="1" customWidth="1"/>
    <col min="302" max="302" width="30.5546875" bestFit="1" customWidth="1"/>
  </cols>
  <sheetData>
    <row r="1" spans="1:8" ht="21" x14ac:dyDescent="0.4">
      <c r="A1" t="s">
        <v>851</v>
      </c>
      <c r="D1" s="14" t="str">
        <f>ReadMeFirst!A1&amp;" "&amp;ReadMeFirst!B1</f>
        <v xml:space="preserve">Read Me First </v>
      </c>
      <c r="G1" t="s">
        <v>858</v>
      </c>
      <c r="H1" t="s">
        <v>859</v>
      </c>
    </row>
    <row r="7" spans="1:8" ht="43.2" x14ac:dyDescent="0.3">
      <c r="B7" t="s">
        <v>837</v>
      </c>
      <c r="C7" s="7" t="s">
        <v>838</v>
      </c>
    </row>
    <row r="10" spans="1:8" ht="15.6" x14ac:dyDescent="0.3">
      <c r="B10" s="21" t="s">
        <v>852</v>
      </c>
    </row>
    <row r="11" spans="1:8" ht="15.6" x14ac:dyDescent="0.3">
      <c r="B11">
        <v>1</v>
      </c>
      <c r="C11" s="22" t="s">
        <v>839</v>
      </c>
    </row>
    <row r="12" spans="1:8" ht="15.6" x14ac:dyDescent="0.3">
      <c r="B12">
        <v>2</v>
      </c>
      <c r="C12" s="22" t="s">
        <v>840</v>
      </c>
    </row>
    <row r="13" spans="1:8" ht="15.6" x14ac:dyDescent="0.3">
      <c r="C13" s="22"/>
    </row>
    <row r="14" spans="1:8" ht="15.6" x14ac:dyDescent="0.3">
      <c r="B14" s="21" t="s">
        <v>853</v>
      </c>
      <c r="C14" s="22"/>
    </row>
    <row r="15" spans="1:8" ht="15.6" x14ac:dyDescent="0.3">
      <c r="B15">
        <v>1</v>
      </c>
      <c r="C15" s="22" t="s">
        <v>841</v>
      </c>
    </row>
    <row r="16" spans="1:8" ht="15.6" x14ac:dyDescent="0.3">
      <c r="B16">
        <v>2</v>
      </c>
      <c r="C16" s="22" t="s">
        <v>842</v>
      </c>
    </row>
    <row r="17" spans="2:12" ht="15.6" x14ac:dyDescent="0.3">
      <c r="C17" s="22"/>
    </row>
    <row r="18" spans="2:12" ht="15.6" x14ac:dyDescent="0.3">
      <c r="B18" s="21" t="s">
        <v>854</v>
      </c>
      <c r="C18" s="22"/>
    </row>
    <row r="19" spans="2:12" ht="15.6" x14ac:dyDescent="0.3">
      <c r="B19">
        <v>1</v>
      </c>
      <c r="C19" s="22" t="s">
        <v>843</v>
      </c>
    </row>
    <row r="20" spans="2:12" ht="15.6" x14ac:dyDescent="0.3">
      <c r="B20">
        <v>2</v>
      </c>
      <c r="C20" s="22" t="s">
        <v>845</v>
      </c>
    </row>
    <row r="21" spans="2:12" ht="15.6" x14ac:dyDescent="0.3">
      <c r="B21">
        <v>3</v>
      </c>
      <c r="C21" s="22" t="s">
        <v>844</v>
      </c>
    </row>
    <row r="22" spans="2:12" ht="15.6" x14ac:dyDescent="0.3">
      <c r="B22" s="23"/>
      <c r="C22" s="22"/>
    </row>
    <row r="23" spans="2:12" ht="15.6" x14ac:dyDescent="0.3">
      <c r="B23" s="24" t="s">
        <v>855</v>
      </c>
      <c r="C23" s="22"/>
    </row>
    <row r="24" spans="2:12" ht="15.6" x14ac:dyDescent="0.3">
      <c r="B24">
        <v>1</v>
      </c>
      <c r="C24" s="22" t="s">
        <v>846</v>
      </c>
    </row>
    <row r="25" spans="2:12" ht="15.6" x14ac:dyDescent="0.3">
      <c r="B25">
        <v>2</v>
      </c>
      <c r="C25" s="22" t="s">
        <v>847</v>
      </c>
    </row>
    <row r="26" spans="2:12" ht="15.6" x14ac:dyDescent="0.3">
      <c r="B26">
        <v>3</v>
      </c>
      <c r="C26" s="22" t="s">
        <v>848</v>
      </c>
    </row>
    <row r="28" spans="2:12" ht="15.6" x14ac:dyDescent="0.3">
      <c r="B28" s="24" t="s">
        <v>856</v>
      </c>
    </row>
    <row r="29" spans="2:12" ht="15.6" x14ac:dyDescent="0.3">
      <c r="B29">
        <v>1</v>
      </c>
      <c r="C29" s="22" t="s">
        <v>849</v>
      </c>
    </row>
    <row r="30" spans="2:12" ht="15.6" x14ac:dyDescent="0.3">
      <c r="B30">
        <v>2</v>
      </c>
      <c r="C30" s="22" t="s">
        <v>850</v>
      </c>
    </row>
    <row r="31" spans="2:12" x14ac:dyDescent="0.3">
      <c r="K31" t="s">
        <v>128</v>
      </c>
      <c r="L31" s="25">
        <v>0.34455958549222798</v>
      </c>
    </row>
    <row r="32" spans="2:12" x14ac:dyDescent="0.3">
      <c r="K32" t="s">
        <v>131</v>
      </c>
      <c r="L32" s="25">
        <v>0.63471502590673579</v>
      </c>
    </row>
    <row r="33" spans="11:12" x14ac:dyDescent="0.3">
      <c r="K33" t="s">
        <v>127</v>
      </c>
      <c r="L33" s="25">
        <v>2.072538860103627E-2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70B-5908-41EF-A718-B4209E4CB9D6}">
  <dimension ref="A1:X95"/>
  <sheetViews>
    <sheetView workbookViewId="0">
      <selection activeCell="I1" sqref="I1:J1"/>
    </sheetView>
  </sheetViews>
  <sheetFormatPr defaultRowHeight="14.4" x14ac:dyDescent="0.3"/>
  <cols>
    <col min="3" max="3" width="11.6640625" customWidth="1"/>
    <col min="7" max="7" width="14.5546875" customWidth="1"/>
    <col min="10" max="10" width="14.5546875" customWidth="1"/>
    <col min="13" max="13" width="14.109375" customWidth="1"/>
    <col min="16" max="16" width="15" customWidth="1"/>
    <col min="19" max="19" width="13.88671875" customWidth="1"/>
    <col min="22" max="22" width="13.5546875" customWidth="1"/>
  </cols>
  <sheetData>
    <row r="1" spans="1:24" ht="21" x14ac:dyDescent="0.4">
      <c r="A1" t="s">
        <v>183</v>
      </c>
      <c r="G1" s="14" t="str">
        <f>ReadMeFirst!D1&amp;" "&amp;ReadMeFirst!E1</f>
        <v>Data Set C</v>
      </c>
      <c r="I1" t="s">
        <v>858</v>
      </c>
      <c r="J1" t="s">
        <v>859</v>
      </c>
    </row>
    <row r="7" spans="1:24" s="7" customFormat="1" ht="30.75" customHeight="1" x14ac:dyDescent="0.3">
      <c r="B7" t="s">
        <v>184</v>
      </c>
      <c r="C7" s="16" t="s">
        <v>188</v>
      </c>
      <c r="D7" s="7" t="s">
        <v>189</v>
      </c>
      <c r="E7" s="7" t="s">
        <v>190</v>
      </c>
      <c r="F7" s="7" t="s">
        <v>191</v>
      </c>
      <c r="G7" s="7" t="s">
        <v>201</v>
      </c>
      <c r="H7" s="7" t="s">
        <v>202</v>
      </c>
      <c r="I7" s="7" t="s">
        <v>203</v>
      </c>
      <c r="J7" s="7" t="s">
        <v>204</v>
      </c>
      <c r="K7" s="7" t="s">
        <v>205</v>
      </c>
      <c r="L7" s="7" t="s">
        <v>206</v>
      </c>
      <c r="M7" s="7" t="s">
        <v>207</v>
      </c>
      <c r="N7" s="7" t="s">
        <v>208</v>
      </c>
      <c r="O7" s="7" t="s">
        <v>209</v>
      </c>
      <c r="P7" s="7" t="s">
        <v>210</v>
      </c>
      <c r="Q7" s="7" t="s">
        <v>211</v>
      </c>
      <c r="R7" s="7" t="s">
        <v>212</v>
      </c>
      <c r="S7" s="7" t="s">
        <v>213</v>
      </c>
      <c r="T7" s="7" t="s">
        <v>214</v>
      </c>
      <c r="U7" s="7" t="s">
        <v>215</v>
      </c>
      <c r="V7" s="7" t="s">
        <v>216</v>
      </c>
      <c r="W7" s="7" t="s">
        <v>217</v>
      </c>
      <c r="X7" s="7" t="s">
        <v>218</v>
      </c>
    </row>
    <row r="8" spans="1:24" x14ac:dyDescent="0.3">
      <c r="B8">
        <v>510</v>
      </c>
      <c r="C8" s="13">
        <v>45293</v>
      </c>
      <c r="D8">
        <v>1</v>
      </c>
      <c r="E8">
        <v>119</v>
      </c>
      <c r="F8">
        <v>1260</v>
      </c>
      <c r="G8" t="s">
        <v>220</v>
      </c>
      <c r="H8">
        <v>201</v>
      </c>
      <c r="I8">
        <v>196</v>
      </c>
      <c r="J8" t="s">
        <v>354</v>
      </c>
      <c r="K8">
        <v>212</v>
      </c>
      <c r="L8">
        <v>203</v>
      </c>
      <c r="M8" t="s">
        <v>221</v>
      </c>
      <c r="N8">
        <v>212</v>
      </c>
      <c r="O8">
        <v>207</v>
      </c>
      <c r="P8" t="s">
        <v>222</v>
      </c>
      <c r="Q8">
        <v>199</v>
      </c>
      <c r="R8">
        <v>191</v>
      </c>
      <c r="S8" t="s">
        <v>223</v>
      </c>
      <c r="T8">
        <v>212</v>
      </c>
      <c r="U8">
        <v>205</v>
      </c>
      <c r="V8" t="s">
        <v>224</v>
      </c>
      <c r="W8">
        <v>224</v>
      </c>
      <c r="X8">
        <v>219</v>
      </c>
    </row>
    <row r="9" spans="1:24" x14ac:dyDescent="0.3">
      <c r="B9">
        <v>511</v>
      </c>
      <c r="C9" s="13">
        <v>45294</v>
      </c>
      <c r="D9">
        <v>1</v>
      </c>
      <c r="E9">
        <v>119</v>
      </c>
      <c r="F9">
        <v>1186</v>
      </c>
      <c r="G9" t="s">
        <v>355</v>
      </c>
      <c r="H9">
        <v>193</v>
      </c>
      <c r="I9">
        <v>191</v>
      </c>
      <c r="J9" t="s">
        <v>356</v>
      </c>
      <c r="K9">
        <v>191</v>
      </c>
      <c r="L9">
        <v>185</v>
      </c>
      <c r="M9" t="s">
        <v>357</v>
      </c>
      <c r="N9">
        <v>201</v>
      </c>
      <c r="O9">
        <v>198</v>
      </c>
      <c r="P9" t="s">
        <v>358</v>
      </c>
      <c r="Q9">
        <v>203</v>
      </c>
      <c r="R9">
        <v>198</v>
      </c>
      <c r="S9" t="s">
        <v>359</v>
      </c>
      <c r="T9">
        <v>207</v>
      </c>
      <c r="U9">
        <v>204</v>
      </c>
      <c r="V9" t="s">
        <v>360</v>
      </c>
      <c r="W9">
        <v>191</v>
      </c>
      <c r="X9">
        <v>189</v>
      </c>
    </row>
    <row r="10" spans="1:24" x14ac:dyDescent="0.3">
      <c r="B10">
        <v>512</v>
      </c>
      <c r="C10" s="13">
        <v>45295</v>
      </c>
      <c r="D10">
        <v>1</v>
      </c>
      <c r="E10">
        <v>119</v>
      </c>
      <c r="F10">
        <v>1197</v>
      </c>
      <c r="G10" t="s">
        <v>361</v>
      </c>
      <c r="H10">
        <v>199</v>
      </c>
      <c r="I10">
        <v>183</v>
      </c>
      <c r="J10" t="s">
        <v>362</v>
      </c>
      <c r="K10">
        <v>195</v>
      </c>
      <c r="L10">
        <v>185</v>
      </c>
      <c r="M10" t="s">
        <v>363</v>
      </c>
      <c r="N10">
        <v>205</v>
      </c>
      <c r="O10">
        <v>190</v>
      </c>
      <c r="P10" t="s">
        <v>364</v>
      </c>
      <c r="Q10">
        <v>195</v>
      </c>
      <c r="R10">
        <v>185</v>
      </c>
      <c r="S10" t="s">
        <v>365</v>
      </c>
      <c r="T10">
        <v>205</v>
      </c>
      <c r="U10">
        <v>194</v>
      </c>
      <c r="V10" t="s">
        <v>366</v>
      </c>
      <c r="W10">
        <v>198</v>
      </c>
      <c r="X10">
        <v>184</v>
      </c>
    </row>
    <row r="11" spans="1:24" x14ac:dyDescent="0.3">
      <c r="B11">
        <v>513</v>
      </c>
      <c r="C11" s="13">
        <v>45296</v>
      </c>
      <c r="D11">
        <v>1</v>
      </c>
      <c r="E11">
        <v>119</v>
      </c>
      <c r="F11">
        <v>1092</v>
      </c>
      <c r="G11" t="s">
        <v>367</v>
      </c>
      <c r="H11">
        <v>227</v>
      </c>
      <c r="I11">
        <v>215</v>
      </c>
      <c r="J11" t="s">
        <v>185</v>
      </c>
      <c r="K11">
        <v>0</v>
      </c>
      <c r="L11">
        <v>0</v>
      </c>
      <c r="M11" t="s">
        <v>368</v>
      </c>
      <c r="N11">
        <v>227</v>
      </c>
      <c r="O11">
        <v>213</v>
      </c>
      <c r="P11" t="s">
        <v>369</v>
      </c>
      <c r="Q11">
        <v>224</v>
      </c>
      <c r="R11">
        <v>208</v>
      </c>
      <c r="S11" t="s">
        <v>370</v>
      </c>
      <c r="T11">
        <v>227</v>
      </c>
      <c r="U11">
        <v>208</v>
      </c>
      <c r="V11" t="s">
        <v>371</v>
      </c>
      <c r="W11">
        <v>187</v>
      </c>
      <c r="X11">
        <v>172</v>
      </c>
    </row>
    <row r="12" spans="1:24" x14ac:dyDescent="0.3">
      <c r="B12">
        <v>514</v>
      </c>
      <c r="C12" s="13">
        <v>45297</v>
      </c>
      <c r="D12">
        <v>1</v>
      </c>
      <c r="E12">
        <v>201</v>
      </c>
      <c r="F12">
        <v>449</v>
      </c>
      <c r="G12" t="s">
        <v>372</v>
      </c>
      <c r="H12">
        <v>142</v>
      </c>
      <c r="I12">
        <v>137</v>
      </c>
      <c r="J12" t="s">
        <v>185</v>
      </c>
      <c r="K12">
        <v>0</v>
      </c>
      <c r="L12">
        <v>0</v>
      </c>
      <c r="M12" t="s">
        <v>373</v>
      </c>
      <c r="N12">
        <v>143</v>
      </c>
      <c r="O12">
        <v>138</v>
      </c>
      <c r="P12" t="s">
        <v>374</v>
      </c>
      <c r="Q12">
        <v>149</v>
      </c>
      <c r="R12">
        <v>147</v>
      </c>
      <c r="S12" t="s">
        <v>185</v>
      </c>
      <c r="T12">
        <v>0</v>
      </c>
      <c r="U12">
        <v>0</v>
      </c>
      <c r="V12" t="s">
        <v>185</v>
      </c>
      <c r="W12">
        <v>0</v>
      </c>
      <c r="X12">
        <v>0</v>
      </c>
    </row>
    <row r="13" spans="1:24" x14ac:dyDescent="0.3">
      <c r="B13">
        <v>515</v>
      </c>
      <c r="C13" s="13">
        <v>45298</v>
      </c>
      <c r="D13">
        <v>1</v>
      </c>
      <c r="E13">
        <v>119</v>
      </c>
      <c r="F13">
        <v>462</v>
      </c>
      <c r="G13" t="s">
        <v>225</v>
      </c>
      <c r="H13">
        <v>73</v>
      </c>
      <c r="I13">
        <v>69</v>
      </c>
      <c r="J13" t="s">
        <v>226</v>
      </c>
      <c r="K13">
        <v>77</v>
      </c>
      <c r="L13">
        <v>74</v>
      </c>
      <c r="M13" t="s">
        <v>227</v>
      </c>
      <c r="N13">
        <v>77</v>
      </c>
      <c r="O13">
        <v>73</v>
      </c>
      <c r="P13" t="s">
        <v>228</v>
      </c>
      <c r="Q13">
        <v>80</v>
      </c>
      <c r="R13">
        <v>76</v>
      </c>
      <c r="S13" t="s">
        <v>229</v>
      </c>
      <c r="T13">
        <v>77</v>
      </c>
      <c r="U13">
        <v>73</v>
      </c>
      <c r="V13" t="s">
        <v>230</v>
      </c>
      <c r="W13">
        <v>78</v>
      </c>
      <c r="X13">
        <v>74</v>
      </c>
    </row>
    <row r="14" spans="1:24" x14ac:dyDescent="0.3">
      <c r="B14">
        <v>516</v>
      </c>
      <c r="C14" s="13">
        <v>45299</v>
      </c>
      <c r="D14">
        <v>1</v>
      </c>
      <c r="E14">
        <v>201</v>
      </c>
      <c r="F14">
        <v>233</v>
      </c>
      <c r="G14" t="s">
        <v>231</v>
      </c>
      <c r="H14">
        <v>57</v>
      </c>
      <c r="I14">
        <v>53</v>
      </c>
      <c r="J14" t="s">
        <v>232</v>
      </c>
      <c r="K14">
        <v>61</v>
      </c>
      <c r="L14">
        <v>58</v>
      </c>
      <c r="M14" t="s">
        <v>233</v>
      </c>
      <c r="N14">
        <v>57</v>
      </c>
      <c r="O14">
        <v>53</v>
      </c>
      <c r="P14" t="s">
        <v>234</v>
      </c>
      <c r="Q14">
        <v>61</v>
      </c>
      <c r="R14">
        <v>56</v>
      </c>
      <c r="S14" t="s">
        <v>185</v>
      </c>
      <c r="T14">
        <v>0</v>
      </c>
      <c r="U14">
        <v>0</v>
      </c>
      <c r="V14" t="s">
        <v>185</v>
      </c>
      <c r="W14">
        <v>0</v>
      </c>
      <c r="X14">
        <v>0</v>
      </c>
    </row>
    <row r="15" spans="1:24" x14ac:dyDescent="0.3">
      <c r="B15">
        <v>517</v>
      </c>
      <c r="C15" s="13">
        <v>45300</v>
      </c>
      <c r="D15">
        <v>1</v>
      </c>
      <c r="E15">
        <v>201</v>
      </c>
      <c r="F15">
        <v>474</v>
      </c>
      <c r="G15" t="s">
        <v>375</v>
      </c>
      <c r="H15">
        <v>117</v>
      </c>
      <c r="I15">
        <v>111</v>
      </c>
      <c r="J15" t="s">
        <v>376</v>
      </c>
      <c r="K15">
        <v>112</v>
      </c>
      <c r="L15">
        <v>103</v>
      </c>
      <c r="M15" t="s">
        <v>377</v>
      </c>
      <c r="N15">
        <v>113</v>
      </c>
      <c r="O15">
        <v>106</v>
      </c>
      <c r="P15" t="s">
        <v>378</v>
      </c>
      <c r="Q15">
        <v>122</v>
      </c>
      <c r="R15">
        <v>114</v>
      </c>
      <c r="S15" t="s">
        <v>185</v>
      </c>
      <c r="T15">
        <v>0</v>
      </c>
      <c r="U15">
        <v>0</v>
      </c>
      <c r="V15" t="s">
        <v>185</v>
      </c>
      <c r="W15">
        <v>0</v>
      </c>
      <c r="X15">
        <v>0</v>
      </c>
    </row>
    <row r="16" spans="1:24" x14ac:dyDescent="0.3">
      <c r="B16">
        <v>518</v>
      </c>
      <c r="C16" s="13">
        <v>45301</v>
      </c>
      <c r="D16">
        <v>1</v>
      </c>
      <c r="E16">
        <v>119</v>
      </c>
      <c r="F16">
        <v>934</v>
      </c>
      <c r="G16" t="s">
        <v>185</v>
      </c>
      <c r="H16">
        <v>0</v>
      </c>
      <c r="I16">
        <v>0</v>
      </c>
      <c r="J16" t="s">
        <v>235</v>
      </c>
      <c r="K16">
        <v>194</v>
      </c>
      <c r="L16">
        <v>184</v>
      </c>
      <c r="M16" t="s">
        <v>236</v>
      </c>
      <c r="N16">
        <v>183</v>
      </c>
      <c r="O16">
        <v>173</v>
      </c>
      <c r="P16" t="s">
        <v>237</v>
      </c>
      <c r="Q16">
        <v>186</v>
      </c>
      <c r="R16">
        <v>176</v>
      </c>
      <c r="S16" t="s">
        <v>238</v>
      </c>
      <c r="T16">
        <v>184</v>
      </c>
      <c r="U16">
        <v>174</v>
      </c>
      <c r="V16" t="s">
        <v>239</v>
      </c>
      <c r="W16">
        <v>187</v>
      </c>
      <c r="X16">
        <v>179</v>
      </c>
    </row>
    <row r="17" spans="2:24" x14ac:dyDescent="0.3">
      <c r="B17">
        <v>519</v>
      </c>
      <c r="C17" s="13">
        <v>45302</v>
      </c>
      <c r="D17">
        <v>1</v>
      </c>
      <c r="E17">
        <v>201</v>
      </c>
      <c r="F17">
        <v>415</v>
      </c>
      <c r="G17" t="s">
        <v>379</v>
      </c>
      <c r="H17">
        <v>99</v>
      </c>
      <c r="I17">
        <v>94</v>
      </c>
      <c r="J17" t="s">
        <v>380</v>
      </c>
      <c r="K17">
        <v>99</v>
      </c>
      <c r="L17">
        <v>95</v>
      </c>
      <c r="M17" t="s">
        <v>381</v>
      </c>
      <c r="N17">
        <v>104</v>
      </c>
      <c r="O17">
        <v>97</v>
      </c>
      <c r="P17" t="s">
        <v>382</v>
      </c>
      <c r="Q17">
        <v>108</v>
      </c>
      <c r="R17">
        <v>104</v>
      </c>
      <c r="S17" t="s">
        <v>185</v>
      </c>
      <c r="T17">
        <v>0</v>
      </c>
      <c r="U17">
        <v>0</v>
      </c>
      <c r="V17" t="s">
        <v>185</v>
      </c>
      <c r="W17">
        <v>0</v>
      </c>
      <c r="X17">
        <v>0</v>
      </c>
    </row>
    <row r="18" spans="2:24" x14ac:dyDescent="0.3">
      <c r="B18">
        <v>520</v>
      </c>
      <c r="C18" s="13">
        <v>45303</v>
      </c>
      <c r="D18">
        <v>1</v>
      </c>
      <c r="E18">
        <v>201</v>
      </c>
      <c r="F18">
        <v>378</v>
      </c>
      <c r="G18" t="s">
        <v>383</v>
      </c>
      <c r="H18">
        <v>122</v>
      </c>
      <c r="I18">
        <v>117</v>
      </c>
      <c r="J18" t="s">
        <v>384</v>
      </c>
      <c r="K18">
        <v>129</v>
      </c>
      <c r="L18">
        <v>122</v>
      </c>
      <c r="M18" t="s">
        <v>185</v>
      </c>
      <c r="N18">
        <v>0</v>
      </c>
      <c r="O18">
        <v>0</v>
      </c>
      <c r="P18" t="s">
        <v>385</v>
      </c>
      <c r="Q18">
        <v>119</v>
      </c>
      <c r="R18">
        <v>113</v>
      </c>
      <c r="S18" t="s">
        <v>185</v>
      </c>
      <c r="T18">
        <v>0</v>
      </c>
      <c r="U18">
        <v>0</v>
      </c>
      <c r="V18" t="s">
        <v>185</v>
      </c>
      <c r="W18">
        <v>0</v>
      </c>
      <c r="X18">
        <v>0</v>
      </c>
    </row>
    <row r="19" spans="2:24" x14ac:dyDescent="0.3">
      <c r="B19">
        <v>521</v>
      </c>
      <c r="C19" s="13">
        <v>45304</v>
      </c>
      <c r="D19">
        <v>1</v>
      </c>
      <c r="E19">
        <v>119</v>
      </c>
      <c r="F19">
        <v>1050</v>
      </c>
      <c r="G19" t="s">
        <v>386</v>
      </c>
      <c r="H19">
        <v>180</v>
      </c>
      <c r="I19">
        <v>169</v>
      </c>
      <c r="J19" t="s">
        <v>387</v>
      </c>
      <c r="K19">
        <v>168</v>
      </c>
      <c r="L19">
        <v>157</v>
      </c>
      <c r="M19" t="s">
        <v>388</v>
      </c>
      <c r="N19">
        <v>173</v>
      </c>
      <c r="O19">
        <v>164</v>
      </c>
      <c r="P19" t="s">
        <v>389</v>
      </c>
      <c r="Q19">
        <v>173</v>
      </c>
      <c r="R19">
        <v>162</v>
      </c>
      <c r="S19" t="s">
        <v>390</v>
      </c>
      <c r="T19">
        <v>180</v>
      </c>
      <c r="U19">
        <v>167</v>
      </c>
      <c r="V19" t="s">
        <v>391</v>
      </c>
      <c r="W19">
        <v>176</v>
      </c>
      <c r="X19">
        <v>165</v>
      </c>
    </row>
    <row r="20" spans="2:24" x14ac:dyDescent="0.3">
      <c r="B20">
        <v>522</v>
      </c>
      <c r="C20" s="13">
        <v>45305</v>
      </c>
      <c r="D20">
        <v>1</v>
      </c>
      <c r="E20">
        <v>119</v>
      </c>
      <c r="F20">
        <v>488</v>
      </c>
      <c r="G20" t="s">
        <v>392</v>
      </c>
      <c r="H20">
        <v>78</v>
      </c>
      <c r="I20">
        <v>74</v>
      </c>
      <c r="J20" t="s">
        <v>240</v>
      </c>
      <c r="K20">
        <v>80</v>
      </c>
      <c r="L20">
        <v>77</v>
      </c>
      <c r="M20" t="s">
        <v>241</v>
      </c>
      <c r="N20">
        <v>82</v>
      </c>
      <c r="O20">
        <v>80</v>
      </c>
      <c r="P20" t="s">
        <v>242</v>
      </c>
      <c r="Q20">
        <v>77</v>
      </c>
      <c r="R20">
        <v>75</v>
      </c>
      <c r="S20" t="s">
        <v>243</v>
      </c>
      <c r="T20">
        <v>79</v>
      </c>
      <c r="U20">
        <v>76</v>
      </c>
      <c r="V20" t="s">
        <v>244</v>
      </c>
      <c r="W20">
        <v>92</v>
      </c>
      <c r="X20">
        <v>87</v>
      </c>
    </row>
    <row r="21" spans="2:24" x14ac:dyDescent="0.3">
      <c r="B21">
        <v>523</v>
      </c>
      <c r="C21" s="13">
        <v>45306</v>
      </c>
      <c r="D21">
        <v>1</v>
      </c>
      <c r="E21">
        <v>201</v>
      </c>
      <c r="F21">
        <v>237</v>
      </c>
      <c r="G21" t="s">
        <v>245</v>
      </c>
      <c r="H21">
        <v>57</v>
      </c>
      <c r="I21">
        <v>55</v>
      </c>
      <c r="J21" t="s">
        <v>246</v>
      </c>
      <c r="K21">
        <v>56</v>
      </c>
      <c r="L21">
        <v>54</v>
      </c>
      <c r="M21" t="s">
        <v>247</v>
      </c>
      <c r="N21">
        <v>57</v>
      </c>
      <c r="O21">
        <v>54</v>
      </c>
      <c r="P21" t="s">
        <v>248</v>
      </c>
      <c r="Q21">
        <v>56</v>
      </c>
      <c r="R21">
        <v>54</v>
      </c>
      <c r="S21" t="s">
        <v>185</v>
      </c>
      <c r="T21">
        <v>0</v>
      </c>
      <c r="U21">
        <v>0</v>
      </c>
      <c r="V21" t="s">
        <v>185</v>
      </c>
      <c r="W21">
        <v>0</v>
      </c>
      <c r="X21">
        <v>0</v>
      </c>
    </row>
    <row r="22" spans="2:24" x14ac:dyDescent="0.3">
      <c r="B22">
        <v>524</v>
      </c>
      <c r="C22" s="13">
        <v>45307</v>
      </c>
      <c r="D22">
        <v>1</v>
      </c>
      <c r="E22">
        <v>201</v>
      </c>
      <c r="F22">
        <v>357</v>
      </c>
      <c r="G22" t="s">
        <v>393</v>
      </c>
      <c r="H22">
        <v>87</v>
      </c>
      <c r="I22">
        <v>83</v>
      </c>
      <c r="J22" t="s">
        <v>394</v>
      </c>
      <c r="K22">
        <v>90</v>
      </c>
      <c r="L22">
        <v>85</v>
      </c>
      <c r="M22" t="s">
        <v>395</v>
      </c>
      <c r="N22">
        <v>85</v>
      </c>
      <c r="O22">
        <v>79</v>
      </c>
      <c r="P22" t="s">
        <v>396</v>
      </c>
      <c r="Q22">
        <v>86</v>
      </c>
      <c r="R22">
        <v>82</v>
      </c>
      <c r="S22" t="s">
        <v>185</v>
      </c>
      <c r="T22">
        <v>0</v>
      </c>
      <c r="U22">
        <v>0</v>
      </c>
      <c r="V22" t="s">
        <v>185</v>
      </c>
      <c r="W22">
        <v>0</v>
      </c>
      <c r="X22">
        <v>0</v>
      </c>
    </row>
    <row r="23" spans="2:24" x14ac:dyDescent="0.3">
      <c r="B23">
        <v>525</v>
      </c>
      <c r="C23" s="13">
        <v>45308</v>
      </c>
      <c r="D23">
        <v>1</v>
      </c>
      <c r="E23">
        <v>201</v>
      </c>
      <c r="F23">
        <v>483</v>
      </c>
      <c r="G23" t="s">
        <v>249</v>
      </c>
      <c r="H23">
        <v>152</v>
      </c>
      <c r="I23">
        <v>144</v>
      </c>
      <c r="J23" t="s">
        <v>185</v>
      </c>
      <c r="K23">
        <v>0</v>
      </c>
      <c r="L23">
        <v>0</v>
      </c>
      <c r="M23" t="s">
        <v>397</v>
      </c>
      <c r="N23">
        <v>159</v>
      </c>
      <c r="O23">
        <v>151</v>
      </c>
      <c r="P23" t="s">
        <v>250</v>
      </c>
      <c r="Q23">
        <v>152</v>
      </c>
      <c r="R23">
        <v>142</v>
      </c>
      <c r="S23" t="s">
        <v>185</v>
      </c>
      <c r="T23">
        <v>0</v>
      </c>
      <c r="U23">
        <v>0</v>
      </c>
      <c r="V23" t="s">
        <v>185</v>
      </c>
      <c r="W23">
        <v>0</v>
      </c>
      <c r="X23">
        <v>0</v>
      </c>
    </row>
    <row r="24" spans="2:24" x14ac:dyDescent="0.3">
      <c r="B24">
        <v>526</v>
      </c>
      <c r="C24" s="13">
        <v>45309</v>
      </c>
      <c r="D24">
        <v>1</v>
      </c>
      <c r="E24">
        <v>119</v>
      </c>
      <c r="F24">
        <v>987</v>
      </c>
      <c r="G24" t="s">
        <v>251</v>
      </c>
      <c r="H24">
        <v>159</v>
      </c>
      <c r="I24">
        <v>154</v>
      </c>
      <c r="J24" t="s">
        <v>252</v>
      </c>
      <c r="K24">
        <v>167</v>
      </c>
      <c r="L24">
        <v>161</v>
      </c>
      <c r="M24" t="s">
        <v>253</v>
      </c>
      <c r="N24">
        <v>166</v>
      </c>
      <c r="O24">
        <v>159</v>
      </c>
      <c r="P24" t="s">
        <v>254</v>
      </c>
      <c r="Q24">
        <v>167</v>
      </c>
      <c r="R24">
        <v>161</v>
      </c>
      <c r="S24" t="s">
        <v>398</v>
      </c>
      <c r="T24">
        <v>171</v>
      </c>
      <c r="U24">
        <v>165</v>
      </c>
      <c r="V24" t="s">
        <v>255</v>
      </c>
      <c r="W24">
        <v>157</v>
      </c>
      <c r="X24">
        <v>150</v>
      </c>
    </row>
    <row r="25" spans="2:24" x14ac:dyDescent="0.3">
      <c r="B25">
        <v>527</v>
      </c>
      <c r="C25" s="13">
        <v>45310</v>
      </c>
      <c r="D25">
        <v>1</v>
      </c>
      <c r="E25">
        <v>119</v>
      </c>
      <c r="F25">
        <v>1155</v>
      </c>
      <c r="G25" t="s">
        <v>256</v>
      </c>
      <c r="H25">
        <v>231</v>
      </c>
      <c r="I25">
        <v>228</v>
      </c>
      <c r="J25" t="s">
        <v>257</v>
      </c>
      <c r="K25">
        <v>233</v>
      </c>
      <c r="L25">
        <v>223</v>
      </c>
      <c r="M25" t="s">
        <v>185</v>
      </c>
      <c r="N25">
        <v>0</v>
      </c>
      <c r="O25">
        <v>0</v>
      </c>
      <c r="P25" t="s">
        <v>258</v>
      </c>
      <c r="Q25">
        <v>224</v>
      </c>
      <c r="R25">
        <v>221</v>
      </c>
      <c r="S25" t="s">
        <v>259</v>
      </c>
      <c r="T25">
        <v>242</v>
      </c>
      <c r="U25">
        <v>234</v>
      </c>
      <c r="V25" t="s">
        <v>260</v>
      </c>
      <c r="W25">
        <v>225</v>
      </c>
      <c r="X25">
        <v>222</v>
      </c>
    </row>
    <row r="26" spans="2:24" x14ac:dyDescent="0.3">
      <c r="B26">
        <v>528</v>
      </c>
      <c r="C26" s="13">
        <v>45311</v>
      </c>
      <c r="D26">
        <v>1</v>
      </c>
      <c r="E26">
        <v>201</v>
      </c>
      <c r="F26">
        <v>373</v>
      </c>
      <c r="G26" t="s">
        <v>261</v>
      </c>
      <c r="H26">
        <v>126</v>
      </c>
      <c r="I26">
        <v>117</v>
      </c>
      <c r="J26" t="s">
        <v>262</v>
      </c>
      <c r="K26">
        <v>126</v>
      </c>
      <c r="L26">
        <v>118</v>
      </c>
      <c r="M26" t="s">
        <v>185</v>
      </c>
      <c r="N26">
        <v>0</v>
      </c>
      <c r="O26">
        <v>0</v>
      </c>
      <c r="P26" t="s">
        <v>263</v>
      </c>
      <c r="Q26">
        <v>118</v>
      </c>
      <c r="R26">
        <v>107</v>
      </c>
      <c r="S26" t="s">
        <v>185</v>
      </c>
      <c r="T26">
        <v>0</v>
      </c>
      <c r="U26">
        <v>0</v>
      </c>
      <c r="V26" t="s">
        <v>185</v>
      </c>
      <c r="W26">
        <v>0</v>
      </c>
      <c r="X26">
        <v>0</v>
      </c>
    </row>
    <row r="27" spans="2:24" x14ac:dyDescent="0.3">
      <c r="B27">
        <v>529</v>
      </c>
      <c r="C27" s="13">
        <v>45312</v>
      </c>
      <c r="D27">
        <v>1</v>
      </c>
      <c r="E27">
        <v>201</v>
      </c>
      <c r="F27">
        <v>224</v>
      </c>
      <c r="G27" t="s">
        <v>264</v>
      </c>
      <c r="H27">
        <v>54</v>
      </c>
      <c r="I27">
        <v>49</v>
      </c>
      <c r="J27" t="s">
        <v>265</v>
      </c>
      <c r="K27">
        <v>55</v>
      </c>
      <c r="L27">
        <v>51</v>
      </c>
      <c r="M27" t="s">
        <v>266</v>
      </c>
      <c r="N27">
        <v>57</v>
      </c>
      <c r="O27">
        <v>51</v>
      </c>
      <c r="P27" t="s">
        <v>267</v>
      </c>
      <c r="Q27">
        <v>53</v>
      </c>
      <c r="R27">
        <v>49</v>
      </c>
      <c r="S27" t="s">
        <v>185</v>
      </c>
      <c r="T27">
        <v>0</v>
      </c>
      <c r="U27">
        <v>0</v>
      </c>
      <c r="V27" t="s">
        <v>185</v>
      </c>
      <c r="W27">
        <v>0</v>
      </c>
      <c r="X27">
        <v>0</v>
      </c>
    </row>
    <row r="28" spans="2:24" x14ac:dyDescent="0.3">
      <c r="B28">
        <v>530</v>
      </c>
      <c r="C28" s="13">
        <v>45313</v>
      </c>
      <c r="D28">
        <v>1</v>
      </c>
      <c r="E28">
        <v>119</v>
      </c>
      <c r="F28">
        <v>593</v>
      </c>
      <c r="G28" t="s">
        <v>399</v>
      </c>
      <c r="H28">
        <v>99</v>
      </c>
      <c r="I28">
        <v>91</v>
      </c>
      <c r="J28" t="s">
        <v>400</v>
      </c>
      <c r="K28">
        <v>99</v>
      </c>
      <c r="L28">
        <v>93</v>
      </c>
      <c r="M28" t="s">
        <v>401</v>
      </c>
      <c r="N28">
        <v>94</v>
      </c>
      <c r="O28">
        <v>88</v>
      </c>
      <c r="P28" t="s">
        <v>402</v>
      </c>
      <c r="Q28">
        <v>102</v>
      </c>
      <c r="R28">
        <v>92</v>
      </c>
      <c r="S28" t="s">
        <v>403</v>
      </c>
      <c r="T28">
        <v>103</v>
      </c>
      <c r="U28">
        <v>96</v>
      </c>
      <c r="V28" t="s">
        <v>404</v>
      </c>
      <c r="W28">
        <v>96</v>
      </c>
      <c r="X28">
        <v>89</v>
      </c>
    </row>
    <row r="29" spans="2:24" x14ac:dyDescent="0.3">
      <c r="B29">
        <v>531</v>
      </c>
      <c r="C29" s="13">
        <v>45314</v>
      </c>
      <c r="D29">
        <v>1</v>
      </c>
      <c r="E29">
        <v>119</v>
      </c>
      <c r="F29">
        <v>1060</v>
      </c>
      <c r="G29" t="s">
        <v>405</v>
      </c>
      <c r="H29">
        <v>181</v>
      </c>
      <c r="I29">
        <v>175</v>
      </c>
      <c r="J29" t="s">
        <v>406</v>
      </c>
      <c r="K29">
        <v>171</v>
      </c>
      <c r="L29">
        <v>162</v>
      </c>
      <c r="M29" t="s">
        <v>407</v>
      </c>
      <c r="N29">
        <v>183</v>
      </c>
      <c r="O29">
        <v>172</v>
      </c>
      <c r="P29" t="s">
        <v>408</v>
      </c>
      <c r="Q29">
        <v>173</v>
      </c>
      <c r="R29">
        <v>162</v>
      </c>
      <c r="S29" t="s">
        <v>409</v>
      </c>
      <c r="T29">
        <v>171</v>
      </c>
      <c r="U29">
        <v>162</v>
      </c>
      <c r="V29" t="s">
        <v>410</v>
      </c>
      <c r="W29">
        <v>181</v>
      </c>
      <c r="X29">
        <v>175</v>
      </c>
    </row>
    <row r="30" spans="2:24" x14ac:dyDescent="0.3">
      <c r="B30">
        <v>532</v>
      </c>
      <c r="C30" s="13">
        <v>45315</v>
      </c>
      <c r="D30">
        <v>1</v>
      </c>
      <c r="E30">
        <v>201</v>
      </c>
      <c r="F30">
        <v>390</v>
      </c>
      <c r="G30" t="s">
        <v>411</v>
      </c>
      <c r="H30">
        <v>132</v>
      </c>
      <c r="I30">
        <v>126</v>
      </c>
      <c r="J30" t="s">
        <v>412</v>
      </c>
      <c r="K30">
        <v>126</v>
      </c>
      <c r="L30">
        <v>120</v>
      </c>
      <c r="M30" t="s">
        <v>185</v>
      </c>
      <c r="N30">
        <v>0</v>
      </c>
      <c r="O30">
        <v>0</v>
      </c>
      <c r="P30" t="s">
        <v>413</v>
      </c>
      <c r="Q30">
        <v>133</v>
      </c>
      <c r="R30">
        <v>125</v>
      </c>
      <c r="S30" t="s">
        <v>185</v>
      </c>
      <c r="T30">
        <v>0</v>
      </c>
      <c r="U30">
        <v>0</v>
      </c>
      <c r="V30" t="s">
        <v>185</v>
      </c>
      <c r="W30">
        <v>0</v>
      </c>
      <c r="X30">
        <v>0</v>
      </c>
    </row>
    <row r="31" spans="2:24" x14ac:dyDescent="0.3">
      <c r="B31">
        <v>533</v>
      </c>
      <c r="C31" s="13">
        <v>45316</v>
      </c>
      <c r="D31">
        <v>1</v>
      </c>
      <c r="E31">
        <v>119</v>
      </c>
      <c r="F31">
        <v>1071</v>
      </c>
      <c r="G31" t="s">
        <v>414</v>
      </c>
      <c r="H31">
        <v>222</v>
      </c>
      <c r="I31">
        <v>215</v>
      </c>
      <c r="J31" t="s">
        <v>185</v>
      </c>
      <c r="K31">
        <v>0</v>
      </c>
      <c r="L31">
        <v>0</v>
      </c>
      <c r="M31" t="s">
        <v>415</v>
      </c>
      <c r="N31">
        <v>224</v>
      </c>
      <c r="O31">
        <v>217</v>
      </c>
      <c r="P31" t="s">
        <v>416</v>
      </c>
      <c r="Q31">
        <v>207</v>
      </c>
      <c r="R31">
        <v>196</v>
      </c>
      <c r="S31" t="s">
        <v>417</v>
      </c>
      <c r="T31">
        <v>220</v>
      </c>
      <c r="U31">
        <v>206</v>
      </c>
      <c r="V31" t="s">
        <v>418</v>
      </c>
      <c r="W31">
        <v>198</v>
      </c>
      <c r="X31">
        <v>186</v>
      </c>
    </row>
    <row r="32" spans="2:24" x14ac:dyDescent="0.3">
      <c r="B32">
        <v>534</v>
      </c>
      <c r="C32" s="13">
        <v>45317</v>
      </c>
      <c r="D32">
        <v>1</v>
      </c>
      <c r="E32">
        <v>119</v>
      </c>
      <c r="F32">
        <v>850</v>
      </c>
      <c r="G32" t="s">
        <v>419</v>
      </c>
      <c r="H32">
        <v>143</v>
      </c>
      <c r="I32">
        <v>135</v>
      </c>
      <c r="J32" t="s">
        <v>420</v>
      </c>
      <c r="K32">
        <v>140</v>
      </c>
      <c r="L32">
        <v>133</v>
      </c>
      <c r="M32" t="s">
        <v>421</v>
      </c>
      <c r="N32">
        <v>148</v>
      </c>
      <c r="O32">
        <v>136</v>
      </c>
      <c r="P32" t="s">
        <v>422</v>
      </c>
      <c r="Q32">
        <v>138</v>
      </c>
      <c r="R32">
        <v>129</v>
      </c>
      <c r="S32" t="s">
        <v>423</v>
      </c>
      <c r="T32">
        <v>143</v>
      </c>
      <c r="U32">
        <v>134</v>
      </c>
      <c r="V32" t="s">
        <v>424</v>
      </c>
      <c r="W32">
        <v>138</v>
      </c>
      <c r="X32">
        <v>126</v>
      </c>
    </row>
    <row r="33" spans="2:24" x14ac:dyDescent="0.3">
      <c r="B33">
        <v>535</v>
      </c>
      <c r="C33" s="13">
        <v>45318</v>
      </c>
      <c r="D33">
        <v>1</v>
      </c>
      <c r="E33">
        <v>201</v>
      </c>
      <c r="F33">
        <v>428</v>
      </c>
      <c r="G33" t="s">
        <v>268</v>
      </c>
      <c r="H33">
        <v>101</v>
      </c>
      <c r="I33">
        <v>96</v>
      </c>
      <c r="J33" t="s">
        <v>269</v>
      </c>
      <c r="K33">
        <v>105</v>
      </c>
      <c r="L33">
        <v>99</v>
      </c>
      <c r="M33" t="s">
        <v>270</v>
      </c>
      <c r="N33">
        <v>111</v>
      </c>
      <c r="O33">
        <v>105</v>
      </c>
      <c r="P33" t="s">
        <v>271</v>
      </c>
      <c r="Q33">
        <v>102</v>
      </c>
      <c r="R33">
        <v>99</v>
      </c>
      <c r="S33" t="s">
        <v>185</v>
      </c>
      <c r="T33">
        <v>0</v>
      </c>
      <c r="U33">
        <v>0</v>
      </c>
      <c r="V33" t="s">
        <v>185</v>
      </c>
      <c r="W33">
        <v>0</v>
      </c>
      <c r="X33">
        <v>0</v>
      </c>
    </row>
    <row r="34" spans="2:24" x14ac:dyDescent="0.3">
      <c r="B34">
        <v>536</v>
      </c>
      <c r="C34" s="13">
        <v>45319</v>
      </c>
      <c r="D34">
        <v>1</v>
      </c>
      <c r="E34">
        <v>119</v>
      </c>
      <c r="F34">
        <v>593</v>
      </c>
      <c r="G34" t="s">
        <v>425</v>
      </c>
      <c r="H34">
        <v>123</v>
      </c>
      <c r="I34">
        <v>119</v>
      </c>
      <c r="J34" t="s">
        <v>185</v>
      </c>
      <c r="K34">
        <v>0</v>
      </c>
      <c r="L34">
        <v>0</v>
      </c>
      <c r="M34" t="s">
        <v>426</v>
      </c>
      <c r="N34">
        <v>113</v>
      </c>
      <c r="O34">
        <v>109</v>
      </c>
      <c r="P34" t="s">
        <v>427</v>
      </c>
      <c r="Q34">
        <v>119</v>
      </c>
      <c r="R34">
        <v>114</v>
      </c>
      <c r="S34" t="s">
        <v>428</v>
      </c>
      <c r="T34">
        <v>117</v>
      </c>
      <c r="U34">
        <v>112</v>
      </c>
      <c r="V34" t="s">
        <v>429</v>
      </c>
      <c r="W34">
        <v>121</v>
      </c>
      <c r="X34">
        <v>116</v>
      </c>
    </row>
    <row r="35" spans="2:24" x14ac:dyDescent="0.3">
      <c r="B35">
        <v>537</v>
      </c>
      <c r="C35" s="13">
        <v>45320</v>
      </c>
      <c r="D35">
        <v>1</v>
      </c>
      <c r="E35">
        <v>119</v>
      </c>
      <c r="F35">
        <v>630</v>
      </c>
      <c r="G35" t="s">
        <v>430</v>
      </c>
      <c r="H35">
        <v>132</v>
      </c>
      <c r="I35">
        <v>124</v>
      </c>
      <c r="J35" t="s">
        <v>431</v>
      </c>
      <c r="K35">
        <v>123</v>
      </c>
      <c r="L35">
        <v>115</v>
      </c>
      <c r="M35" t="s">
        <v>432</v>
      </c>
      <c r="N35">
        <v>123</v>
      </c>
      <c r="O35">
        <v>115</v>
      </c>
      <c r="P35" t="s">
        <v>433</v>
      </c>
      <c r="Q35">
        <v>126</v>
      </c>
      <c r="R35">
        <v>118</v>
      </c>
      <c r="S35" t="s">
        <v>185</v>
      </c>
      <c r="T35">
        <v>0</v>
      </c>
      <c r="U35">
        <v>0</v>
      </c>
      <c r="V35" t="s">
        <v>434</v>
      </c>
      <c r="W35">
        <v>126</v>
      </c>
      <c r="X35">
        <v>120</v>
      </c>
    </row>
    <row r="36" spans="2:24" x14ac:dyDescent="0.3">
      <c r="B36">
        <v>538</v>
      </c>
      <c r="C36" s="13">
        <v>45321</v>
      </c>
      <c r="D36">
        <v>1</v>
      </c>
      <c r="E36">
        <v>201</v>
      </c>
      <c r="F36">
        <v>491</v>
      </c>
      <c r="G36" t="s">
        <v>435</v>
      </c>
      <c r="H36">
        <v>160</v>
      </c>
      <c r="I36">
        <v>147</v>
      </c>
      <c r="J36" t="s">
        <v>185</v>
      </c>
      <c r="K36">
        <v>0</v>
      </c>
      <c r="L36">
        <v>0</v>
      </c>
      <c r="M36" t="s">
        <v>436</v>
      </c>
      <c r="N36">
        <v>165</v>
      </c>
      <c r="O36">
        <v>150</v>
      </c>
      <c r="P36" t="s">
        <v>437</v>
      </c>
      <c r="Q36">
        <v>160</v>
      </c>
      <c r="R36">
        <v>150</v>
      </c>
      <c r="S36" t="s">
        <v>185</v>
      </c>
      <c r="T36">
        <v>0</v>
      </c>
      <c r="U36">
        <v>0</v>
      </c>
      <c r="V36" t="s">
        <v>185</v>
      </c>
      <c r="W36">
        <v>0</v>
      </c>
      <c r="X36">
        <v>0</v>
      </c>
    </row>
    <row r="37" spans="2:24" x14ac:dyDescent="0.3">
      <c r="B37">
        <v>539</v>
      </c>
      <c r="C37" s="13">
        <v>45293</v>
      </c>
      <c r="D37">
        <v>2</v>
      </c>
      <c r="E37">
        <v>201</v>
      </c>
      <c r="F37">
        <v>343</v>
      </c>
      <c r="G37" t="s">
        <v>438</v>
      </c>
      <c r="H37">
        <v>81</v>
      </c>
      <c r="I37">
        <v>77</v>
      </c>
      <c r="J37" t="s">
        <v>439</v>
      </c>
      <c r="K37">
        <v>84</v>
      </c>
      <c r="L37">
        <v>78</v>
      </c>
      <c r="M37" t="s">
        <v>440</v>
      </c>
      <c r="N37">
        <v>87</v>
      </c>
      <c r="O37">
        <v>80</v>
      </c>
      <c r="P37" t="s">
        <v>441</v>
      </c>
      <c r="Q37">
        <v>90</v>
      </c>
      <c r="R37">
        <v>85</v>
      </c>
      <c r="S37" t="s">
        <v>185</v>
      </c>
      <c r="T37">
        <v>0</v>
      </c>
      <c r="U37">
        <v>0</v>
      </c>
      <c r="V37" t="s">
        <v>185</v>
      </c>
      <c r="W37">
        <v>0</v>
      </c>
      <c r="X37">
        <v>0</v>
      </c>
    </row>
    <row r="38" spans="2:24" x14ac:dyDescent="0.3">
      <c r="B38">
        <v>540</v>
      </c>
      <c r="C38" s="13">
        <v>45294</v>
      </c>
      <c r="D38">
        <v>2</v>
      </c>
      <c r="E38">
        <v>201</v>
      </c>
      <c r="F38">
        <v>318</v>
      </c>
      <c r="G38" t="s">
        <v>442</v>
      </c>
      <c r="H38">
        <v>79</v>
      </c>
      <c r="I38">
        <v>75</v>
      </c>
      <c r="J38" t="s">
        <v>443</v>
      </c>
      <c r="K38">
        <v>77</v>
      </c>
      <c r="L38">
        <v>72</v>
      </c>
      <c r="M38" t="s">
        <v>444</v>
      </c>
      <c r="N38">
        <v>77</v>
      </c>
      <c r="O38">
        <v>72</v>
      </c>
      <c r="P38" t="s">
        <v>445</v>
      </c>
      <c r="Q38">
        <v>77</v>
      </c>
      <c r="R38">
        <v>73</v>
      </c>
      <c r="S38" t="s">
        <v>185</v>
      </c>
      <c r="T38">
        <v>0</v>
      </c>
      <c r="U38">
        <v>0</v>
      </c>
      <c r="V38" t="s">
        <v>185</v>
      </c>
      <c r="W38">
        <v>0</v>
      </c>
      <c r="X38">
        <v>0</v>
      </c>
    </row>
    <row r="39" spans="2:24" x14ac:dyDescent="0.3">
      <c r="B39">
        <v>541</v>
      </c>
      <c r="C39" s="13">
        <v>45295</v>
      </c>
      <c r="D39">
        <v>2</v>
      </c>
      <c r="E39">
        <v>119</v>
      </c>
      <c r="F39">
        <v>1023</v>
      </c>
      <c r="G39" t="s">
        <v>446</v>
      </c>
      <c r="H39">
        <v>165</v>
      </c>
      <c r="I39">
        <v>153</v>
      </c>
      <c r="J39" t="s">
        <v>447</v>
      </c>
      <c r="K39">
        <v>168</v>
      </c>
      <c r="L39">
        <v>161</v>
      </c>
      <c r="M39" t="s">
        <v>448</v>
      </c>
      <c r="N39">
        <v>173</v>
      </c>
      <c r="O39">
        <v>160</v>
      </c>
      <c r="P39" t="s">
        <v>449</v>
      </c>
      <c r="Q39">
        <v>163</v>
      </c>
      <c r="R39">
        <v>153</v>
      </c>
      <c r="S39" t="s">
        <v>450</v>
      </c>
      <c r="T39">
        <v>173</v>
      </c>
      <c r="U39">
        <v>162</v>
      </c>
      <c r="V39" t="s">
        <v>451</v>
      </c>
      <c r="W39">
        <v>181</v>
      </c>
      <c r="X39">
        <v>168</v>
      </c>
    </row>
    <row r="40" spans="2:24" x14ac:dyDescent="0.3">
      <c r="B40">
        <v>542</v>
      </c>
      <c r="C40" s="13">
        <v>45296</v>
      </c>
      <c r="D40">
        <v>2</v>
      </c>
      <c r="E40">
        <v>201</v>
      </c>
      <c r="F40">
        <v>311</v>
      </c>
      <c r="G40" t="s">
        <v>452</v>
      </c>
      <c r="H40">
        <v>80</v>
      </c>
      <c r="I40">
        <v>72</v>
      </c>
      <c r="J40" t="s">
        <v>453</v>
      </c>
      <c r="K40">
        <v>76</v>
      </c>
      <c r="L40">
        <v>71</v>
      </c>
      <c r="M40" t="s">
        <v>454</v>
      </c>
      <c r="N40">
        <v>81</v>
      </c>
      <c r="O40">
        <v>76</v>
      </c>
      <c r="P40" t="s">
        <v>455</v>
      </c>
      <c r="Q40">
        <v>80</v>
      </c>
      <c r="R40">
        <v>75</v>
      </c>
      <c r="S40" t="s">
        <v>185</v>
      </c>
      <c r="T40">
        <v>0</v>
      </c>
      <c r="U40">
        <v>0</v>
      </c>
      <c r="V40" t="s">
        <v>185</v>
      </c>
      <c r="W40">
        <v>0</v>
      </c>
      <c r="X40">
        <v>0</v>
      </c>
    </row>
    <row r="41" spans="2:24" x14ac:dyDescent="0.3">
      <c r="B41">
        <v>543</v>
      </c>
      <c r="C41" s="13">
        <v>45297</v>
      </c>
      <c r="D41">
        <v>2</v>
      </c>
      <c r="E41">
        <v>201</v>
      </c>
      <c r="F41">
        <v>374</v>
      </c>
      <c r="G41" t="s">
        <v>185</v>
      </c>
      <c r="H41">
        <v>0</v>
      </c>
      <c r="I41">
        <v>0</v>
      </c>
      <c r="J41" t="s">
        <v>456</v>
      </c>
      <c r="K41">
        <v>120</v>
      </c>
      <c r="L41">
        <v>115</v>
      </c>
      <c r="M41" t="s">
        <v>457</v>
      </c>
      <c r="N41">
        <v>119</v>
      </c>
      <c r="O41">
        <v>117</v>
      </c>
      <c r="P41" t="s">
        <v>458</v>
      </c>
      <c r="Q41">
        <v>118</v>
      </c>
      <c r="R41">
        <v>113</v>
      </c>
      <c r="S41" t="s">
        <v>185</v>
      </c>
      <c r="T41">
        <v>0</v>
      </c>
      <c r="U41">
        <v>0</v>
      </c>
      <c r="V41" t="s">
        <v>185</v>
      </c>
      <c r="W41">
        <v>0</v>
      </c>
      <c r="X41">
        <v>0</v>
      </c>
    </row>
    <row r="42" spans="2:24" x14ac:dyDescent="0.3">
      <c r="B42">
        <v>544</v>
      </c>
      <c r="C42" s="13">
        <v>45298</v>
      </c>
      <c r="D42">
        <v>2</v>
      </c>
      <c r="E42">
        <v>119</v>
      </c>
      <c r="F42">
        <v>392</v>
      </c>
      <c r="G42" t="s">
        <v>459</v>
      </c>
      <c r="H42">
        <v>67</v>
      </c>
      <c r="I42">
        <v>63</v>
      </c>
      <c r="J42" t="s">
        <v>460</v>
      </c>
      <c r="K42">
        <v>64</v>
      </c>
      <c r="L42">
        <v>61</v>
      </c>
      <c r="M42" t="s">
        <v>461</v>
      </c>
      <c r="N42">
        <v>62</v>
      </c>
      <c r="O42">
        <v>59</v>
      </c>
      <c r="P42" t="s">
        <v>462</v>
      </c>
      <c r="Q42">
        <v>64</v>
      </c>
      <c r="R42">
        <v>60</v>
      </c>
      <c r="S42" t="s">
        <v>463</v>
      </c>
      <c r="T42">
        <v>62</v>
      </c>
      <c r="U42">
        <v>58</v>
      </c>
      <c r="V42" t="s">
        <v>464</v>
      </c>
      <c r="W42">
        <v>73</v>
      </c>
      <c r="X42">
        <v>68</v>
      </c>
    </row>
    <row r="43" spans="2:24" x14ac:dyDescent="0.3">
      <c r="B43">
        <v>545</v>
      </c>
      <c r="C43" s="13">
        <v>45299</v>
      </c>
      <c r="D43">
        <v>2</v>
      </c>
      <c r="E43">
        <v>119</v>
      </c>
      <c r="F43">
        <v>311</v>
      </c>
      <c r="G43" t="s">
        <v>465</v>
      </c>
      <c r="H43">
        <v>50</v>
      </c>
      <c r="I43">
        <v>46</v>
      </c>
      <c r="J43" t="s">
        <v>466</v>
      </c>
      <c r="K43">
        <v>50</v>
      </c>
      <c r="L43">
        <v>47</v>
      </c>
      <c r="M43" t="s">
        <v>467</v>
      </c>
      <c r="N43">
        <v>51</v>
      </c>
      <c r="O43">
        <v>46</v>
      </c>
      <c r="P43" t="s">
        <v>468</v>
      </c>
      <c r="Q43">
        <v>52</v>
      </c>
      <c r="R43">
        <v>47</v>
      </c>
      <c r="S43" t="s">
        <v>469</v>
      </c>
      <c r="T43">
        <v>54</v>
      </c>
      <c r="U43">
        <v>50</v>
      </c>
      <c r="V43" t="s">
        <v>470</v>
      </c>
      <c r="W43">
        <v>54</v>
      </c>
      <c r="X43">
        <v>50</v>
      </c>
    </row>
    <row r="44" spans="2:24" x14ac:dyDescent="0.3">
      <c r="B44">
        <v>546</v>
      </c>
      <c r="C44" s="13">
        <v>45300</v>
      </c>
      <c r="D44">
        <v>2</v>
      </c>
      <c r="E44">
        <v>119</v>
      </c>
      <c r="F44">
        <v>752</v>
      </c>
      <c r="G44" t="s">
        <v>471</v>
      </c>
      <c r="H44">
        <v>125</v>
      </c>
      <c r="I44">
        <v>120</v>
      </c>
      <c r="J44" t="s">
        <v>472</v>
      </c>
      <c r="K44">
        <v>121</v>
      </c>
      <c r="L44">
        <v>117</v>
      </c>
      <c r="M44" t="s">
        <v>473</v>
      </c>
      <c r="N44">
        <v>122</v>
      </c>
      <c r="O44">
        <v>120</v>
      </c>
      <c r="P44" t="s">
        <v>474</v>
      </c>
      <c r="Q44">
        <v>119</v>
      </c>
      <c r="R44">
        <v>116</v>
      </c>
      <c r="S44" t="s">
        <v>475</v>
      </c>
      <c r="T44">
        <v>120</v>
      </c>
      <c r="U44">
        <v>117</v>
      </c>
      <c r="V44" t="s">
        <v>476</v>
      </c>
      <c r="W44">
        <v>145</v>
      </c>
      <c r="X44">
        <v>143</v>
      </c>
    </row>
    <row r="45" spans="2:24" x14ac:dyDescent="0.3">
      <c r="B45">
        <v>547</v>
      </c>
      <c r="C45" s="13">
        <v>45301</v>
      </c>
      <c r="D45">
        <v>2</v>
      </c>
      <c r="E45">
        <v>119</v>
      </c>
      <c r="F45">
        <v>805</v>
      </c>
      <c r="G45" t="s">
        <v>477</v>
      </c>
      <c r="H45">
        <v>164</v>
      </c>
      <c r="I45">
        <v>154</v>
      </c>
      <c r="J45" t="s">
        <v>478</v>
      </c>
      <c r="K45">
        <v>154</v>
      </c>
      <c r="L45">
        <v>144</v>
      </c>
      <c r="M45" t="s">
        <v>185</v>
      </c>
      <c r="N45">
        <v>0</v>
      </c>
      <c r="O45">
        <v>0</v>
      </c>
      <c r="P45" t="s">
        <v>479</v>
      </c>
      <c r="Q45">
        <v>169</v>
      </c>
      <c r="R45">
        <v>158</v>
      </c>
      <c r="S45" t="s">
        <v>480</v>
      </c>
      <c r="T45">
        <v>162</v>
      </c>
      <c r="U45">
        <v>150</v>
      </c>
      <c r="V45" t="s">
        <v>481</v>
      </c>
      <c r="W45">
        <v>156</v>
      </c>
      <c r="X45">
        <v>146</v>
      </c>
    </row>
    <row r="46" spans="2:24" x14ac:dyDescent="0.3">
      <c r="B46">
        <v>548</v>
      </c>
      <c r="C46" s="13">
        <v>45302</v>
      </c>
      <c r="D46">
        <v>2</v>
      </c>
      <c r="E46">
        <v>119</v>
      </c>
      <c r="F46">
        <v>1015</v>
      </c>
      <c r="G46" t="s">
        <v>482</v>
      </c>
      <c r="H46">
        <v>169</v>
      </c>
      <c r="I46">
        <v>153</v>
      </c>
      <c r="J46" t="s">
        <v>483</v>
      </c>
      <c r="K46">
        <v>162</v>
      </c>
      <c r="L46">
        <v>149</v>
      </c>
      <c r="M46" t="s">
        <v>484</v>
      </c>
      <c r="N46">
        <v>167</v>
      </c>
      <c r="O46">
        <v>153</v>
      </c>
      <c r="P46" t="s">
        <v>485</v>
      </c>
      <c r="Q46">
        <v>160</v>
      </c>
      <c r="R46">
        <v>145</v>
      </c>
      <c r="S46" t="s">
        <v>486</v>
      </c>
      <c r="T46">
        <v>167</v>
      </c>
      <c r="U46">
        <v>151</v>
      </c>
      <c r="V46" t="s">
        <v>487</v>
      </c>
      <c r="W46">
        <v>190</v>
      </c>
      <c r="X46">
        <v>178</v>
      </c>
    </row>
    <row r="47" spans="2:24" x14ac:dyDescent="0.3">
      <c r="B47">
        <v>549</v>
      </c>
      <c r="C47" s="13">
        <v>45303</v>
      </c>
      <c r="D47">
        <v>2</v>
      </c>
      <c r="E47">
        <v>201</v>
      </c>
      <c r="F47">
        <v>332</v>
      </c>
      <c r="G47" t="s">
        <v>185</v>
      </c>
      <c r="H47">
        <v>0</v>
      </c>
      <c r="I47">
        <v>0</v>
      </c>
      <c r="J47" t="s">
        <v>488</v>
      </c>
      <c r="K47">
        <v>107</v>
      </c>
      <c r="L47">
        <v>102</v>
      </c>
      <c r="M47" t="s">
        <v>489</v>
      </c>
      <c r="N47">
        <v>111</v>
      </c>
      <c r="O47">
        <v>106</v>
      </c>
      <c r="P47" t="s">
        <v>490</v>
      </c>
      <c r="Q47">
        <v>108</v>
      </c>
      <c r="R47">
        <v>103</v>
      </c>
      <c r="S47" t="s">
        <v>185</v>
      </c>
      <c r="T47">
        <v>0</v>
      </c>
      <c r="U47">
        <v>0</v>
      </c>
      <c r="V47" t="s">
        <v>185</v>
      </c>
      <c r="W47">
        <v>0</v>
      </c>
      <c r="X47">
        <v>0</v>
      </c>
    </row>
    <row r="48" spans="2:24" x14ac:dyDescent="0.3">
      <c r="B48">
        <v>550</v>
      </c>
      <c r="C48" s="13">
        <v>45304</v>
      </c>
      <c r="D48">
        <v>2</v>
      </c>
      <c r="E48">
        <v>119</v>
      </c>
      <c r="F48">
        <v>1015</v>
      </c>
      <c r="G48" t="s">
        <v>491</v>
      </c>
      <c r="H48">
        <v>172</v>
      </c>
      <c r="I48">
        <v>163</v>
      </c>
      <c r="J48" t="s">
        <v>492</v>
      </c>
      <c r="K48">
        <v>160</v>
      </c>
      <c r="L48">
        <v>152</v>
      </c>
      <c r="M48" t="s">
        <v>493</v>
      </c>
      <c r="N48">
        <v>164</v>
      </c>
      <c r="O48">
        <v>155</v>
      </c>
      <c r="P48" t="s">
        <v>494</v>
      </c>
      <c r="Q48">
        <v>167</v>
      </c>
      <c r="R48">
        <v>156</v>
      </c>
      <c r="S48" t="s">
        <v>495</v>
      </c>
      <c r="T48">
        <v>165</v>
      </c>
      <c r="U48">
        <v>156</v>
      </c>
      <c r="V48" t="s">
        <v>496</v>
      </c>
      <c r="W48">
        <v>187</v>
      </c>
      <c r="X48">
        <v>173</v>
      </c>
    </row>
    <row r="49" spans="2:24" x14ac:dyDescent="0.3">
      <c r="B49">
        <v>551</v>
      </c>
      <c r="C49" s="13">
        <v>45305</v>
      </c>
      <c r="D49">
        <v>2</v>
      </c>
      <c r="E49">
        <v>119</v>
      </c>
      <c r="F49">
        <v>332</v>
      </c>
      <c r="G49" t="s">
        <v>497</v>
      </c>
      <c r="H49">
        <v>69</v>
      </c>
      <c r="I49">
        <v>65</v>
      </c>
      <c r="J49" t="s">
        <v>185</v>
      </c>
      <c r="K49">
        <v>0</v>
      </c>
      <c r="L49">
        <v>0</v>
      </c>
      <c r="M49" t="s">
        <v>498</v>
      </c>
      <c r="N49">
        <v>68</v>
      </c>
      <c r="O49">
        <v>63</v>
      </c>
      <c r="P49" t="s">
        <v>499</v>
      </c>
      <c r="Q49">
        <v>63</v>
      </c>
      <c r="R49">
        <v>59</v>
      </c>
      <c r="S49" t="s">
        <v>500</v>
      </c>
      <c r="T49">
        <v>69</v>
      </c>
      <c r="U49">
        <v>66</v>
      </c>
      <c r="V49" t="s">
        <v>501</v>
      </c>
      <c r="W49">
        <v>63</v>
      </c>
      <c r="X49">
        <v>59</v>
      </c>
    </row>
    <row r="50" spans="2:24" x14ac:dyDescent="0.3">
      <c r="B50">
        <v>552</v>
      </c>
      <c r="C50" s="13">
        <v>45306</v>
      </c>
      <c r="D50">
        <v>2</v>
      </c>
      <c r="E50">
        <v>201</v>
      </c>
      <c r="F50">
        <v>126</v>
      </c>
      <c r="G50" t="s">
        <v>502</v>
      </c>
      <c r="H50">
        <v>41</v>
      </c>
      <c r="I50">
        <v>38</v>
      </c>
      <c r="J50" t="s">
        <v>503</v>
      </c>
      <c r="K50">
        <v>43</v>
      </c>
      <c r="L50">
        <v>40</v>
      </c>
      <c r="M50" t="s">
        <v>185</v>
      </c>
      <c r="N50">
        <v>0</v>
      </c>
      <c r="O50">
        <v>0</v>
      </c>
      <c r="P50" t="s">
        <v>504</v>
      </c>
      <c r="Q50">
        <v>42</v>
      </c>
      <c r="R50">
        <v>39</v>
      </c>
      <c r="S50" t="s">
        <v>185</v>
      </c>
      <c r="T50">
        <v>0</v>
      </c>
      <c r="U50">
        <v>0</v>
      </c>
      <c r="V50" t="s">
        <v>185</v>
      </c>
      <c r="W50">
        <v>0</v>
      </c>
      <c r="X50">
        <v>0</v>
      </c>
    </row>
    <row r="51" spans="2:24" x14ac:dyDescent="0.3">
      <c r="B51">
        <v>553</v>
      </c>
      <c r="C51" s="13">
        <v>45307</v>
      </c>
      <c r="D51">
        <v>2</v>
      </c>
      <c r="E51">
        <v>201</v>
      </c>
      <c r="F51">
        <v>336</v>
      </c>
      <c r="G51" t="s">
        <v>505</v>
      </c>
      <c r="H51">
        <v>80</v>
      </c>
      <c r="I51">
        <v>77</v>
      </c>
      <c r="J51" t="s">
        <v>506</v>
      </c>
      <c r="K51">
        <v>82</v>
      </c>
      <c r="L51">
        <v>81</v>
      </c>
      <c r="M51" t="s">
        <v>507</v>
      </c>
      <c r="N51">
        <v>83</v>
      </c>
      <c r="O51">
        <v>80</v>
      </c>
      <c r="P51" t="s">
        <v>508</v>
      </c>
      <c r="Q51">
        <v>86</v>
      </c>
      <c r="R51">
        <v>82</v>
      </c>
      <c r="S51" t="s">
        <v>185</v>
      </c>
      <c r="T51">
        <v>0</v>
      </c>
      <c r="U51">
        <v>0</v>
      </c>
      <c r="V51" t="s">
        <v>185</v>
      </c>
      <c r="W51">
        <v>0</v>
      </c>
      <c r="X51">
        <v>0</v>
      </c>
    </row>
    <row r="52" spans="2:24" x14ac:dyDescent="0.3">
      <c r="B52">
        <v>554</v>
      </c>
      <c r="C52" s="13">
        <v>45308</v>
      </c>
      <c r="D52">
        <v>2</v>
      </c>
      <c r="E52">
        <v>201</v>
      </c>
      <c r="F52">
        <v>280</v>
      </c>
      <c r="G52" t="s">
        <v>509</v>
      </c>
      <c r="H52">
        <v>70</v>
      </c>
      <c r="I52">
        <v>67</v>
      </c>
      <c r="J52" t="s">
        <v>510</v>
      </c>
      <c r="K52">
        <v>67</v>
      </c>
      <c r="L52">
        <v>64</v>
      </c>
      <c r="M52" t="s">
        <v>511</v>
      </c>
      <c r="N52">
        <v>70</v>
      </c>
      <c r="O52">
        <v>67</v>
      </c>
      <c r="P52" t="s">
        <v>512</v>
      </c>
      <c r="Q52">
        <v>68</v>
      </c>
      <c r="R52">
        <v>63</v>
      </c>
      <c r="S52" t="s">
        <v>185</v>
      </c>
      <c r="T52">
        <v>0</v>
      </c>
      <c r="U52">
        <v>0</v>
      </c>
      <c r="V52" t="s">
        <v>185</v>
      </c>
      <c r="W52">
        <v>0</v>
      </c>
      <c r="X52">
        <v>0</v>
      </c>
    </row>
    <row r="53" spans="2:24" x14ac:dyDescent="0.3">
      <c r="B53">
        <v>555</v>
      </c>
      <c r="C53" s="13">
        <v>45309</v>
      </c>
      <c r="D53">
        <v>2</v>
      </c>
      <c r="E53">
        <v>201</v>
      </c>
      <c r="F53">
        <v>381</v>
      </c>
      <c r="G53" t="s">
        <v>513</v>
      </c>
      <c r="H53">
        <v>128</v>
      </c>
      <c r="I53">
        <v>124</v>
      </c>
      <c r="J53" t="s">
        <v>514</v>
      </c>
      <c r="K53">
        <v>125</v>
      </c>
      <c r="L53">
        <v>122</v>
      </c>
      <c r="M53" t="s">
        <v>185</v>
      </c>
      <c r="N53">
        <v>0</v>
      </c>
      <c r="O53">
        <v>0</v>
      </c>
      <c r="P53" t="s">
        <v>515</v>
      </c>
      <c r="Q53">
        <v>124</v>
      </c>
      <c r="R53">
        <v>121</v>
      </c>
      <c r="S53" t="s">
        <v>185</v>
      </c>
      <c r="T53">
        <v>0</v>
      </c>
      <c r="U53">
        <v>0</v>
      </c>
      <c r="V53" t="s">
        <v>185</v>
      </c>
      <c r="W53">
        <v>0</v>
      </c>
      <c r="X53">
        <v>0</v>
      </c>
    </row>
    <row r="54" spans="2:24" x14ac:dyDescent="0.3">
      <c r="B54">
        <v>556</v>
      </c>
      <c r="C54" s="13">
        <v>45310</v>
      </c>
      <c r="D54">
        <v>2</v>
      </c>
      <c r="E54">
        <v>119</v>
      </c>
      <c r="F54">
        <v>708</v>
      </c>
      <c r="G54" t="s">
        <v>516</v>
      </c>
      <c r="H54">
        <v>120</v>
      </c>
      <c r="I54">
        <v>111</v>
      </c>
      <c r="J54" t="s">
        <v>517</v>
      </c>
      <c r="K54">
        <v>114</v>
      </c>
      <c r="L54">
        <v>106</v>
      </c>
      <c r="M54" t="s">
        <v>518</v>
      </c>
      <c r="N54">
        <v>120</v>
      </c>
      <c r="O54">
        <v>114</v>
      </c>
      <c r="P54" t="s">
        <v>519</v>
      </c>
      <c r="Q54">
        <v>120</v>
      </c>
      <c r="R54">
        <v>111</v>
      </c>
      <c r="S54" t="s">
        <v>520</v>
      </c>
      <c r="T54">
        <v>116</v>
      </c>
      <c r="U54">
        <v>110</v>
      </c>
      <c r="V54" t="s">
        <v>521</v>
      </c>
      <c r="W54">
        <v>118</v>
      </c>
      <c r="X54">
        <v>109</v>
      </c>
    </row>
    <row r="55" spans="2:24" x14ac:dyDescent="0.3">
      <c r="B55">
        <v>557</v>
      </c>
      <c r="C55" s="13">
        <v>45311</v>
      </c>
      <c r="D55">
        <v>2</v>
      </c>
      <c r="E55">
        <v>201</v>
      </c>
      <c r="F55">
        <v>325</v>
      </c>
      <c r="G55" t="s">
        <v>522</v>
      </c>
      <c r="H55">
        <v>82</v>
      </c>
      <c r="I55">
        <v>81</v>
      </c>
      <c r="J55" t="s">
        <v>523</v>
      </c>
      <c r="K55">
        <v>78</v>
      </c>
      <c r="L55">
        <v>75</v>
      </c>
      <c r="M55" t="s">
        <v>524</v>
      </c>
      <c r="N55">
        <v>84</v>
      </c>
      <c r="O55">
        <v>80</v>
      </c>
      <c r="P55" t="s">
        <v>525</v>
      </c>
      <c r="Q55">
        <v>77</v>
      </c>
      <c r="R55">
        <v>73</v>
      </c>
      <c r="S55" t="s">
        <v>185</v>
      </c>
      <c r="T55">
        <v>0</v>
      </c>
      <c r="U55">
        <v>0</v>
      </c>
      <c r="V55" t="s">
        <v>185</v>
      </c>
      <c r="W55">
        <v>0</v>
      </c>
      <c r="X55">
        <v>0</v>
      </c>
    </row>
    <row r="56" spans="2:24" x14ac:dyDescent="0.3">
      <c r="B56">
        <v>558</v>
      </c>
      <c r="C56" s="13">
        <v>45312</v>
      </c>
      <c r="D56">
        <v>2</v>
      </c>
      <c r="E56">
        <v>201</v>
      </c>
      <c r="F56">
        <v>168</v>
      </c>
      <c r="G56" t="s">
        <v>526</v>
      </c>
      <c r="H56">
        <v>39</v>
      </c>
      <c r="I56">
        <v>37</v>
      </c>
      <c r="J56" t="s">
        <v>527</v>
      </c>
      <c r="K56">
        <v>41</v>
      </c>
      <c r="L56">
        <v>38</v>
      </c>
      <c r="M56" t="s">
        <v>528</v>
      </c>
      <c r="N56">
        <v>41</v>
      </c>
      <c r="O56">
        <v>39</v>
      </c>
      <c r="P56" t="s">
        <v>529</v>
      </c>
      <c r="Q56">
        <v>40</v>
      </c>
      <c r="R56">
        <v>37</v>
      </c>
      <c r="S56" t="s">
        <v>185</v>
      </c>
      <c r="T56">
        <v>0</v>
      </c>
      <c r="U56">
        <v>0</v>
      </c>
      <c r="V56" t="s">
        <v>185</v>
      </c>
      <c r="W56">
        <v>0</v>
      </c>
      <c r="X56">
        <v>0</v>
      </c>
    </row>
    <row r="57" spans="2:24" x14ac:dyDescent="0.3">
      <c r="B57">
        <v>559</v>
      </c>
      <c r="C57" s="13">
        <v>45313</v>
      </c>
      <c r="D57">
        <v>2</v>
      </c>
      <c r="E57">
        <v>201</v>
      </c>
      <c r="F57">
        <v>159</v>
      </c>
      <c r="G57" t="s">
        <v>530</v>
      </c>
      <c r="H57">
        <v>40</v>
      </c>
      <c r="I57">
        <v>38</v>
      </c>
      <c r="J57" t="s">
        <v>531</v>
      </c>
      <c r="K57">
        <v>40</v>
      </c>
      <c r="L57">
        <v>38</v>
      </c>
      <c r="M57" t="s">
        <v>532</v>
      </c>
      <c r="N57">
        <v>39</v>
      </c>
      <c r="O57">
        <v>36</v>
      </c>
      <c r="P57" t="s">
        <v>533</v>
      </c>
      <c r="Q57">
        <v>37</v>
      </c>
      <c r="R57">
        <v>35</v>
      </c>
      <c r="S57" t="s">
        <v>185</v>
      </c>
      <c r="T57">
        <v>0</v>
      </c>
      <c r="U57">
        <v>0</v>
      </c>
      <c r="V57" t="s">
        <v>185</v>
      </c>
      <c r="W57">
        <v>0</v>
      </c>
      <c r="X57">
        <v>0</v>
      </c>
    </row>
    <row r="58" spans="2:24" x14ac:dyDescent="0.3">
      <c r="B58">
        <v>560</v>
      </c>
      <c r="C58" s="13">
        <v>45314</v>
      </c>
      <c r="D58">
        <v>2</v>
      </c>
      <c r="E58">
        <v>119</v>
      </c>
      <c r="F58">
        <v>866</v>
      </c>
      <c r="G58" t="s">
        <v>534</v>
      </c>
      <c r="H58">
        <v>138</v>
      </c>
      <c r="I58">
        <v>132</v>
      </c>
      <c r="J58" t="s">
        <v>535</v>
      </c>
      <c r="K58">
        <v>151</v>
      </c>
      <c r="L58">
        <v>147</v>
      </c>
      <c r="M58" t="s">
        <v>536</v>
      </c>
      <c r="N58">
        <v>138</v>
      </c>
      <c r="O58">
        <v>133</v>
      </c>
      <c r="P58" t="s">
        <v>537</v>
      </c>
      <c r="Q58">
        <v>144</v>
      </c>
      <c r="R58">
        <v>141</v>
      </c>
      <c r="S58" t="s">
        <v>538</v>
      </c>
      <c r="T58">
        <v>150</v>
      </c>
      <c r="U58">
        <v>145</v>
      </c>
      <c r="V58" t="s">
        <v>539</v>
      </c>
      <c r="W58">
        <v>145</v>
      </c>
      <c r="X58">
        <v>142</v>
      </c>
    </row>
    <row r="59" spans="2:24" x14ac:dyDescent="0.3">
      <c r="B59">
        <v>561</v>
      </c>
      <c r="C59" s="13">
        <v>45315</v>
      </c>
      <c r="D59">
        <v>2</v>
      </c>
      <c r="E59">
        <v>119</v>
      </c>
      <c r="F59">
        <v>918</v>
      </c>
      <c r="G59" t="s">
        <v>540</v>
      </c>
      <c r="H59">
        <v>153</v>
      </c>
      <c r="I59">
        <v>145</v>
      </c>
      <c r="J59" t="s">
        <v>541</v>
      </c>
      <c r="K59">
        <v>159</v>
      </c>
      <c r="L59">
        <v>146</v>
      </c>
      <c r="M59" t="s">
        <v>542</v>
      </c>
      <c r="N59">
        <v>157</v>
      </c>
      <c r="O59">
        <v>146</v>
      </c>
      <c r="P59" t="s">
        <v>543</v>
      </c>
      <c r="Q59">
        <v>154</v>
      </c>
      <c r="R59">
        <v>146</v>
      </c>
      <c r="S59" t="s">
        <v>544</v>
      </c>
      <c r="T59">
        <v>159</v>
      </c>
      <c r="U59">
        <v>151</v>
      </c>
      <c r="V59" t="s">
        <v>545</v>
      </c>
      <c r="W59">
        <v>136</v>
      </c>
      <c r="X59">
        <v>127</v>
      </c>
    </row>
    <row r="60" spans="2:24" x14ac:dyDescent="0.3">
      <c r="B60">
        <v>562</v>
      </c>
      <c r="C60" s="13">
        <v>45316</v>
      </c>
      <c r="D60">
        <v>2</v>
      </c>
      <c r="E60">
        <v>201</v>
      </c>
      <c r="F60">
        <v>367</v>
      </c>
      <c r="G60" t="s">
        <v>546</v>
      </c>
      <c r="H60">
        <v>88</v>
      </c>
      <c r="I60">
        <v>81</v>
      </c>
      <c r="J60" t="s">
        <v>547</v>
      </c>
      <c r="K60">
        <v>96</v>
      </c>
      <c r="L60">
        <v>90</v>
      </c>
      <c r="M60" t="s">
        <v>548</v>
      </c>
      <c r="N60">
        <v>88</v>
      </c>
      <c r="O60">
        <v>81</v>
      </c>
      <c r="P60" t="s">
        <v>549</v>
      </c>
      <c r="Q60">
        <v>91</v>
      </c>
      <c r="R60">
        <v>85</v>
      </c>
      <c r="S60" t="s">
        <v>185</v>
      </c>
      <c r="T60">
        <v>0</v>
      </c>
      <c r="U60">
        <v>0</v>
      </c>
      <c r="V60" t="s">
        <v>185</v>
      </c>
      <c r="W60">
        <v>0</v>
      </c>
      <c r="X60">
        <v>0</v>
      </c>
    </row>
    <row r="61" spans="2:24" x14ac:dyDescent="0.3">
      <c r="B61">
        <v>563</v>
      </c>
      <c r="C61" s="13">
        <v>45317</v>
      </c>
      <c r="D61">
        <v>2</v>
      </c>
      <c r="E61">
        <v>119</v>
      </c>
      <c r="F61">
        <v>1015</v>
      </c>
      <c r="G61" t="s">
        <v>550</v>
      </c>
      <c r="H61">
        <v>200</v>
      </c>
      <c r="I61">
        <v>194</v>
      </c>
      <c r="J61" t="s">
        <v>185</v>
      </c>
      <c r="K61">
        <v>0</v>
      </c>
      <c r="L61">
        <v>0</v>
      </c>
      <c r="M61" t="s">
        <v>551</v>
      </c>
      <c r="N61">
        <v>203</v>
      </c>
      <c r="O61">
        <v>196</v>
      </c>
      <c r="P61" t="s">
        <v>552</v>
      </c>
      <c r="Q61">
        <v>207</v>
      </c>
      <c r="R61">
        <v>200</v>
      </c>
      <c r="S61" t="s">
        <v>553</v>
      </c>
      <c r="T61">
        <v>194</v>
      </c>
      <c r="U61">
        <v>184</v>
      </c>
      <c r="V61" t="s">
        <v>554</v>
      </c>
      <c r="W61">
        <v>211</v>
      </c>
      <c r="X61">
        <v>204</v>
      </c>
    </row>
    <row r="62" spans="2:24" x14ac:dyDescent="0.3">
      <c r="B62">
        <v>564</v>
      </c>
      <c r="C62" s="13">
        <v>45318</v>
      </c>
      <c r="D62">
        <v>2</v>
      </c>
      <c r="E62">
        <v>119</v>
      </c>
      <c r="F62">
        <v>822</v>
      </c>
      <c r="G62" t="s">
        <v>185</v>
      </c>
      <c r="H62">
        <v>0</v>
      </c>
      <c r="I62">
        <v>0</v>
      </c>
      <c r="J62" t="s">
        <v>555</v>
      </c>
      <c r="K62">
        <v>166</v>
      </c>
      <c r="L62">
        <v>161</v>
      </c>
      <c r="M62" t="s">
        <v>556</v>
      </c>
      <c r="N62">
        <v>157</v>
      </c>
      <c r="O62">
        <v>152</v>
      </c>
      <c r="P62" t="s">
        <v>557</v>
      </c>
      <c r="Q62">
        <v>159</v>
      </c>
      <c r="R62">
        <v>149</v>
      </c>
      <c r="S62" t="s">
        <v>558</v>
      </c>
      <c r="T62">
        <v>156</v>
      </c>
      <c r="U62">
        <v>149</v>
      </c>
      <c r="V62" t="s">
        <v>559</v>
      </c>
      <c r="W62">
        <v>184</v>
      </c>
      <c r="X62">
        <v>178</v>
      </c>
    </row>
    <row r="63" spans="2:24" x14ac:dyDescent="0.3">
      <c r="B63">
        <v>565</v>
      </c>
      <c r="C63" s="13">
        <v>45319</v>
      </c>
      <c r="D63">
        <v>2</v>
      </c>
      <c r="E63">
        <v>119</v>
      </c>
      <c r="F63">
        <v>367</v>
      </c>
      <c r="G63" t="s">
        <v>560</v>
      </c>
      <c r="H63">
        <v>59</v>
      </c>
      <c r="I63">
        <v>57</v>
      </c>
      <c r="J63" t="s">
        <v>561</v>
      </c>
      <c r="K63">
        <v>58</v>
      </c>
      <c r="L63">
        <v>54</v>
      </c>
      <c r="M63" t="s">
        <v>562</v>
      </c>
      <c r="N63">
        <v>59</v>
      </c>
      <c r="O63">
        <v>56</v>
      </c>
      <c r="P63" t="s">
        <v>563</v>
      </c>
      <c r="Q63">
        <v>59</v>
      </c>
      <c r="R63">
        <v>56</v>
      </c>
      <c r="S63" t="s">
        <v>564</v>
      </c>
      <c r="T63">
        <v>61</v>
      </c>
      <c r="U63">
        <v>59</v>
      </c>
      <c r="V63" t="s">
        <v>565</v>
      </c>
      <c r="W63">
        <v>71</v>
      </c>
      <c r="X63">
        <v>66</v>
      </c>
    </row>
    <row r="64" spans="2:24" x14ac:dyDescent="0.3">
      <c r="B64">
        <v>566</v>
      </c>
      <c r="C64" s="13">
        <v>45320</v>
      </c>
      <c r="D64">
        <v>2</v>
      </c>
      <c r="E64">
        <v>201</v>
      </c>
      <c r="F64">
        <v>112</v>
      </c>
      <c r="G64" t="s">
        <v>185</v>
      </c>
      <c r="H64">
        <v>0</v>
      </c>
      <c r="I64">
        <v>0</v>
      </c>
      <c r="J64" t="s">
        <v>566</v>
      </c>
      <c r="K64">
        <v>36</v>
      </c>
      <c r="L64">
        <v>34</v>
      </c>
      <c r="M64" t="s">
        <v>567</v>
      </c>
      <c r="N64">
        <v>36</v>
      </c>
      <c r="O64">
        <v>33</v>
      </c>
      <c r="P64" t="s">
        <v>568</v>
      </c>
      <c r="Q64">
        <v>36</v>
      </c>
      <c r="R64">
        <v>34</v>
      </c>
      <c r="S64" t="s">
        <v>185</v>
      </c>
      <c r="T64">
        <v>0</v>
      </c>
      <c r="U64">
        <v>0</v>
      </c>
      <c r="V64" t="s">
        <v>185</v>
      </c>
      <c r="W64">
        <v>0</v>
      </c>
      <c r="X64">
        <v>0</v>
      </c>
    </row>
    <row r="65" spans="2:24" x14ac:dyDescent="0.3">
      <c r="B65">
        <v>567</v>
      </c>
      <c r="C65" s="13">
        <v>45321</v>
      </c>
      <c r="D65">
        <v>2</v>
      </c>
      <c r="E65">
        <v>201</v>
      </c>
      <c r="F65">
        <v>364</v>
      </c>
      <c r="G65" t="s">
        <v>569</v>
      </c>
      <c r="H65">
        <v>87</v>
      </c>
      <c r="I65">
        <v>80</v>
      </c>
      <c r="J65" t="s">
        <v>570</v>
      </c>
      <c r="K65">
        <v>86</v>
      </c>
      <c r="L65">
        <v>79</v>
      </c>
      <c r="M65" t="s">
        <v>571</v>
      </c>
      <c r="N65">
        <v>91</v>
      </c>
      <c r="O65">
        <v>82</v>
      </c>
      <c r="P65" t="s">
        <v>572</v>
      </c>
      <c r="Q65">
        <v>91</v>
      </c>
      <c r="R65">
        <v>82</v>
      </c>
      <c r="S65" t="s">
        <v>185</v>
      </c>
      <c r="T65">
        <v>0</v>
      </c>
      <c r="U65">
        <v>0</v>
      </c>
      <c r="V65" t="s">
        <v>185</v>
      </c>
      <c r="W65">
        <v>0</v>
      </c>
      <c r="X65">
        <v>0</v>
      </c>
    </row>
    <row r="66" spans="2:24" x14ac:dyDescent="0.3">
      <c r="B66">
        <v>568</v>
      </c>
      <c r="C66" s="13">
        <v>45293</v>
      </c>
      <c r="D66">
        <v>3</v>
      </c>
      <c r="E66">
        <v>119</v>
      </c>
      <c r="F66">
        <v>609</v>
      </c>
      <c r="G66" t="s">
        <v>573</v>
      </c>
      <c r="H66">
        <v>103</v>
      </c>
      <c r="I66">
        <v>96</v>
      </c>
      <c r="J66" t="s">
        <v>574</v>
      </c>
      <c r="K66">
        <v>100</v>
      </c>
      <c r="L66">
        <v>91</v>
      </c>
      <c r="M66" t="s">
        <v>575</v>
      </c>
      <c r="N66">
        <v>98</v>
      </c>
      <c r="O66">
        <v>90</v>
      </c>
      <c r="P66" t="s">
        <v>576</v>
      </c>
      <c r="Q66">
        <v>104</v>
      </c>
      <c r="R66">
        <v>96</v>
      </c>
      <c r="S66" t="s">
        <v>577</v>
      </c>
      <c r="T66">
        <v>101</v>
      </c>
      <c r="U66">
        <v>94</v>
      </c>
      <c r="V66" t="s">
        <v>578</v>
      </c>
      <c r="W66">
        <v>103</v>
      </c>
      <c r="X66">
        <v>93</v>
      </c>
    </row>
    <row r="67" spans="2:24" x14ac:dyDescent="0.3">
      <c r="B67">
        <v>569</v>
      </c>
      <c r="C67" s="13">
        <v>45294</v>
      </c>
      <c r="D67">
        <v>3</v>
      </c>
      <c r="E67">
        <v>201</v>
      </c>
      <c r="F67">
        <v>252</v>
      </c>
      <c r="G67" t="s">
        <v>579</v>
      </c>
      <c r="H67">
        <v>88</v>
      </c>
      <c r="I67">
        <v>83</v>
      </c>
      <c r="J67" t="s">
        <v>185</v>
      </c>
      <c r="K67">
        <v>0</v>
      </c>
      <c r="L67">
        <v>0</v>
      </c>
      <c r="M67" t="s">
        <v>580</v>
      </c>
      <c r="N67">
        <v>80</v>
      </c>
      <c r="O67">
        <v>76</v>
      </c>
      <c r="P67" t="s">
        <v>581</v>
      </c>
      <c r="Q67">
        <v>79</v>
      </c>
      <c r="R67">
        <v>74</v>
      </c>
      <c r="S67" t="s">
        <v>185</v>
      </c>
      <c r="T67">
        <v>0</v>
      </c>
      <c r="U67">
        <v>0</v>
      </c>
      <c r="V67" t="s">
        <v>185</v>
      </c>
      <c r="W67">
        <v>0</v>
      </c>
      <c r="X67">
        <v>0</v>
      </c>
    </row>
    <row r="68" spans="2:24" x14ac:dyDescent="0.3">
      <c r="B68">
        <v>570</v>
      </c>
      <c r="C68" s="13">
        <v>45295</v>
      </c>
      <c r="D68">
        <v>3</v>
      </c>
      <c r="E68">
        <v>119</v>
      </c>
      <c r="F68">
        <v>619</v>
      </c>
      <c r="G68" t="s">
        <v>582</v>
      </c>
      <c r="H68">
        <v>99</v>
      </c>
      <c r="I68">
        <v>94</v>
      </c>
      <c r="J68" t="s">
        <v>583</v>
      </c>
      <c r="K68">
        <v>106</v>
      </c>
      <c r="L68">
        <v>101</v>
      </c>
      <c r="M68" t="s">
        <v>584</v>
      </c>
      <c r="N68">
        <v>98</v>
      </c>
      <c r="O68">
        <v>93</v>
      </c>
      <c r="P68" t="s">
        <v>585</v>
      </c>
      <c r="Q68">
        <v>100</v>
      </c>
      <c r="R68">
        <v>95</v>
      </c>
      <c r="S68" t="s">
        <v>586</v>
      </c>
      <c r="T68">
        <v>105</v>
      </c>
      <c r="U68">
        <v>99</v>
      </c>
      <c r="V68" t="s">
        <v>587</v>
      </c>
      <c r="W68">
        <v>111</v>
      </c>
      <c r="X68">
        <v>106</v>
      </c>
    </row>
    <row r="69" spans="2:24" x14ac:dyDescent="0.3">
      <c r="B69">
        <v>571</v>
      </c>
      <c r="C69" s="13">
        <v>45296</v>
      </c>
      <c r="D69">
        <v>3</v>
      </c>
      <c r="E69">
        <v>119</v>
      </c>
      <c r="F69">
        <v>598</v>
      </c>
      <c r="G69" t="s">
        <v>588</v>
      </c>
      <c r="H69">
        <v>101</v>
      </c>
      <c r="I69">
        <v>94</v>
      </c>
      <c r="J69" t="s">
        <v>589</v>
      </c>
      <c r="K69">
        <v>97</v>
      </c>
      <c r="L69">
        <v>91</v>
      </c>
      <c r="M69" t="s">
        <v>590</v>
      </c>
      <c r="N69">
        <v>94</v>
      </c>
      <c r="O69">
        <v>85</v>
      </c>
      <c r="P69" t="s">
        <v>591</v>
      </c>
      <c r="Q69">
        <v>99</v>
      </c>
      <c r="R69">
        <v>92</v>
      </c>
      <c r="S69" t="s">
        <v>592</v>
      </c>
      <c r="T69">
        <v>98</v>
      </c>
      <c r="U69">
        <v>92</v>
      </c>
      <c r="V69" t="s">
        <v>593</v>
      </c>
      <c r="W69">
        <v>109</v>
      </c>
      <c r="X69">
        <v>101</v>
      </c>
    </row>
    <row r="70" spans="2:24" x14ac:dyDescent="0.3">
      <c r="B70">
        <v>572</v>
      </c>
      <c r="C70" s="13">
        <v>45297</v>
      </c>
      <c r="D70">
        <v>3</v>
      </c>
      <c r="E70">
        <v>201</v>
      </c>
      <c r="F70">
        <v>243</v>
      </c>
      <c r="G70" t="s">
        <v>594</v>
      </c>
      <c r="H70">
        <v>78</v>
      </c>
      <c r="I70">
        <v>75</v>
      </c>
      <c r="J70" t="s">
        <v>595</v>
      </c>
      <c r="K70">
        <v>85</v>
      </c>
      <c r="L70">
        <v>79</v>
      </c>
      <c r="M70" t="s">
        <v>185</v>
      </c>
      <c r="N70">
        <v>0</v>
      </c>
      <c r="O70">
        <v>0</v>
      </c>
      <c r="P70" t="s">
        <v>596</v>
      </c>
      <c r="Q70">
        <v>84</v>
      </c>
      <c r="R70">
        <v>79</v>
      </c>
      <c r="S70" t="s">
        <v>185</v>
      </c>
      <c r="T70">
        <v>0</v>
      </c>
      <c r="U70">
        <v>0</v>
      </c>
      <c r="V70" t="s">
        <v>185</v>
      </c>
      <c r="W70">
        <v>0</v>
      </c>
      <c r="X70">
        <v>0</v>
      </c>
    </row>
    <row r="71" spans="2:24" x14ac:dyDescent="0.3">
      <c r="B71">
        <v>573</v>
      </c>
      <c r="C71" s="13">
        <v>45298</v>
      </c>
      <c r="D71">
        <v>3</v>
      </c>
      <c r="E71">
        <v>119</v>
      </c>
      <c r="F71">
        <v>0</v>
      </c>
      <c r="G71" t="s">
        <v>185</v>
      </c>
      <c r="H71">
        <v>0</v>
      </c>
      <c r="I71">
        <v>0</v>
      </c>
      <c r="J71" t="s">
        <v>185</v>
      </c>
      <c r="K71">
        <v>0</v>
      </c>
      <c r="L71">
        <v>0</v>
      </c>
      <c r="M71" t="s">
        <v>185</v>
      </c>
      <c r="N71">
        <v>0</v>
      </c>
      <c r="O71">
        <v>0</v>
      </c>
      <c r="P71" t="s">
        <v>185</v>
      </c>
      <c r="Q71">
        <v>0</v>
      </c>
      <c r="R71">
        <v>0</v>
      </c>
      <c r="S71" t="s">
        <v>185</v>
      </c>
      <c r="T71">
        <v>0</v>
      </c>
      <c r="U71">
        <v>0</v>
      </c>
      <c r="V71" t="s">
        <v>185</v>
      </c>
      <c r="W71">
        <v>0</v>
      </c>
      <c r="X71">
        <v>0</v>
      </c>
    </row>
    <row r="72" spans="2:24" x14ac:dyDescent="0.3">
      <c r="B72">
        <v>574</v>
      </c>
      <c r="C72" s="13">
        <v>45299</v>
      </c>
      <c r="D72">
        <v>3</v>
      </c>
      <c r="E72">
        <v>119</v>
      </c>
      <c r="F72">
        <v>0</v>
      </c>
      <c r="G72" t="s">
        <v>185</v>
      </c>
      <c r="H72">
        <v>0</v>
      </c>
      <c r="I72">
        <v>0</v>
      </c>
      <c r="J72" t="s">
        <v>185</v>
      </c>
      <c r="K72">
        <v>0</v>
      </c>
      <c r="L72">
        <v>0</v>
      </c>
      <c r="M72" t="s">
        <v>185</v>
      </c>
      <c r="N72">
        <v>0</v>
      </c>
      <c r="O72">
        <v>0</v>
      </c>
      <c r="P72" t="s">
        <v>185</v>
      </c>
      <c r="Q72">
        <v>0</v>
      </c>
      <c r="R72">
        <v>0</v>
      </c>
      <c r="S72" t="s">
        <v>185</v>
      </c>
      <c r="T72">
        <v>0</v>
      </c>
      <c r="U72">
        <v>0</v>
      </c>
      <c r="V72" t="s">
        <v>185</v>
      </c>
      <c r="W72">
        <v>0</v>
      </c>
      <c r="X72">
        <v>0</v>
      </c>
    </row>
    <row r="73" spans="2:24" x14ac:dyDescent="0.3">
      <c r="B73">
        <v>575</v>
      </c>
      <c r="C73" s="13">
        <v>45300</v>
      </c>
      <c r="D73">
        <v>3</v>
      </c>
      <c r="E73">
        <v>201</v>
      </c>
      <c r="F73">
        <v>348</v>
      </c>
      <c r="G73" t="s">
        <v>597</v>
      </c>
      <c r="H73">
        <v>85</v>
      </c>
      <c r="I73">
        <v>79</v>
      </c>
      <c r="J73" t="s">
        <v>598</v>
      </c>
      <c r="K73">
        <v>83</v>
      </c>
      <c r="L73">
        <v>77</v>
      </c>
      <c r="M73" t="s">
        <v>599</v>
      </c>
      <c r="N73">
        <v>83</v>
      </c>
      <c r="O73">
        <v>77</v>
      </c>
      <c r="P73" t="s">
        <v>600</v>
      </c>
      <c r="Q73">
        <v>85</v>
      </c>
      <c r="R73">
        <v>79</v>
      </c>
      <c r="S73" t="s">
        <v>185</v>
      </c>
      <c r="T73">
        <v>0</v>
      </c>
      <c r="U73">
        <v>0</v>
      </c>
      <c r="V73" t="s">
        <v>185</v>
      </c>
      <c r="W73">
        <v>0</v>
      </c>
      <c r="X73">
        <v>0</v>
      </c>
    </row>
    <row r="74" spans="2:24" x14ac:dyDescent="0.3">
      <c r="B74">
        <v>576</v>
      </c>
      <c r="C74" s="13">
        <v>45301</v>
      </c>
      <c r="D74">
        <v>3</v>
      </c>
      <c r="E74">
        <v>119</v>
      </c>
      <c r="F74">
        <v>693</v>
      </c>
      <c r="G74" t="s">
        <v>601</v>
      </c>
      <c r="H74">
        <v>117</v>
      </c>
      <c r="I74">
        <v>111</v>
      </c>
      <c r="J74" t="s">
        <v>602</v>
      </c>
      <c r="K74">
        <v>118</v>
      </c>
      <c r="L74">
        <v>113</v>
      </c>
      <c r="M74" t="s">
        <v>603</v>
      </c>
      <c r="N74">
        <v>118</v>
      </c>
      <c r="O74">
        <v>114</v>
      </c>
      <c r="P74" t="s">
        <v>604</v>
      </c>
      <c r="Q74">
        <v>121</v>
      </c>
      <c r="R74">
        <v>117</v>
      </c>
      <c r="S74" t="s">
        <v>605</v>
      </c>
      <c r="T74">
        <v>114</v>
      </c>
      <c r="U74">
        <v>107</v>
      </c>
      <c r="V74" t="s">
        <v>606</v>
      </c>
      <c r="W74">
        <v>105</v>
      </c>
      <c r="X74">
        <v>99</v>
      </c>
    </row>
    <row r="75" spans="2:24" x14ac:dyDescent="0.3">
      <c r="B75">
        <v>577</v>
      </c>
      <c r="C75" s="13">
        <v>45302</v>
      </c>
      <c r="D75">
        <v>3</v>
      </c>
      <c r="E75">
        <v>119</v>
      </c>
      <c r="F75">
        <v>756</v>
      </c>
      <c r="G75" t="s">
        <v>607</v>
      </c>
      <c r="H75">
        <v>119</v>
      </c>
      <c r="I75">
        <v>111</v>
      </c>
      <c r="J75" t="s">
        <v>608</v>
      </c>
      <c r="K75">
        <v>132</v>
      </c>
      <c r="L75">
        <v>121</v>
      </c>
      <c r="M75" t="s">
        <v>609</v>
      </c>
      <c r="N75">
        <v>131</v>
      </c>
      <c r="O75">
        <v>121</v>
      </c>
      <c r="P75" t="s">
        <v>610</v>
      </c>
      <c r="Q75">
        <v>126</v>
      </c>
      <c r="R75">
        <v>117</v>
      </c>
      <c r="S75" t="s">
        <v>611</v>
      </c>
      <c r="T75">
        <v>129</v>
      </c>
      <c r="U75">
        <v>119</v>
      </c>
      <c r="V75" t="s">
        <v>612</v>
      </c>
      <c r="W75">
        <v>119</v>
      </c>
      <c r="X75">
        <v>109</v>
      </c>
    </row>
    <row r="76" spans="2:24" x14ac:dyDescent="0.3">
      <c r="B76">
        <v>578</v>
      </c>
      <c r="C76" s="13">
        <v>45303</v>
      </c>
      <c r="D76">
        <v>3</v>
      </c>
      <c r="E76">
        <v>119</v>
      </c>
      <c r="F76">
        <v>619</v>
      </c>
      <c r="G76" t="s">
        <v>613</v>
      </c>
      <c r="H76">
        <v>122</v>
      </c>
      <c r="I76">
        <v>119</v>
      </c>
      <c r="J76" t="s">
        <v>185</v>
      </c>
      <c r="K76">
        <v>0</v>
      </c>
      <c r="L76">
        <v>0</v>
      </c>
      <c r="M76" t="s">
        <v>614</v>
      </c>
      <c r="N76">
        <v>118</v>
      </c>
      <c r="O76">
        <v>114</v>
      </c>
      <c r="P76" t="s">
        <v>615</v>
      </c>
      <c r="Q76">
        <v>126</v>
      </c>
      <c r="R76">
        <v>120</v>
      </c>
      <c r="S76" t="s">
        <v>616</v>
      </c>
      <c r="T76">
        <v>125</v>
      </c>
      <c r="U76">
        <v>123</v>
      </c>
      <c r="V76" t="s">
        <v>617</v>
      </c>
      <c r="W76">
        <v>128</v>
      </c>
      <c r="X76">
        <v>125</v>
      </c>
    </row>
    <row r="77" spans="2:24" x14ac:dyDescent="0.3">
      <c r="B77">
        <v>579</v>
      </c>
      <c r="C77" s="13">
        <v>45304</v>
      </c>
      <c r="D77">
        <v>3</v>
      </c>
      <c r="E77">
        <v>119</v>
      </c>
      <c r="F77">
        <v>525</v>
      </c>
      <c r="G77" t="s">
        <v>618</v>
      </c>
      <c r="H77">
        <v>84</v>
      </c>
      <c r="I77">
        <v>76</v>
      </c>
      <c r="J77" t="s">
        <v>619</v>
      </c>
      <c r="K77">
        <v>90</v>
      </c>
      <c r="L77">
        <v>84</v>
      </c>
      <c r="M77" t="s">
        <v>620</v>
      </c>
      <c r="N77">
        <v>88</v>
      </c>
      <c r="O77">
        <v>80</v>
      </c>
      <c r="P77" t="s">
        <v>621</v>
      </c>
      <c r="Q77">
        <v>88</v>
      </c>
      <c r="R77">
        <v>80</v>
      </c>
      <c r="S77" t="s">
        <v>622</v>
      </c>
      <c r="T77">
        <v>83</v>
      </c>
      <c r="U77">
        <v>75</v>
      </c>
      <c r="V77" t="s">
        <v>623</v>
      </c>
      <c r="W77">
        <v>92</v>
      </c>
      <c r="X77">
        <v>85</v>
      </c>
    </row>
    <row r="78" spans="2:24" x14ac:dyDescent="0.3">
      <c r="B78">
        <v>580</v>
      </c>
      <c r="C78" s="13">
        <v>45305</v>
      </c>
      <c r="D78">
        <v>3</v>
      </c>
      <c r="E78">
        <v>201</v>
      </c>
      <c r="F78">
        <v>0</v>
      </c>
      <c r="G78" t="s">
        <v>185</v>
      </c>
      <c r="H78">
        <v>0</v>
      </c>
      <c r="I78">
        <v>0</v>
      </c>
      <c r="J78" t="s">
        <v>185</v>
      </c>
      <c r="K78">
        <v>0</v>
      </c>
      <c r="L78">
        <v>0</v>
      </c>
      <c r="M78" t="s">
        <v>185</v>
      </c>
      <c r="N78">
        <v>0</v>
      </c>
      <c r="O78">
        <v>0</v>
      </c>
      <c r="P78" t="s">
        <v>185</v>
      </c>
      <c r="Q78">
        <v>0</v>
      </c>
      <c r="R78">
        <v>0</v>
      </c>
      <c r="S78" t="s">
        <v>185</v>
      </c>
      <c r="T78">
        <v>0</v>
      </c>
      <c r="U78">
        <v>0</v>
      </c>
      <c r="V78" t="s">
        <v>185</v>
      </c>
      <c r="W78">
        <v>0</v>
      </c>
      <c r="X78">
        <v>0</v>
      </c>
    </row>
    <row r="79" spans="2:24" x14ac:dyDescent="0.3">
      <c r="B79">
        <v>581</v>
      </c>
      <c r="C79" s="13">
        <v>45306</v>
      </c>
      <c r="D79">
        <v>3</v>
      </c>
      <c r="E79">
        <v>201</v>
      </c>
      <c r="F79">
        <v>0</v>
      </c>
      <c r="G79" t="s">
        <v>185</v>
      </c>
      <c r="H79">
        <v>0</v>
      </c>
      <c r="I79">
        <v>0</v>
      </c>
      <c r="J79" t="s">
        <v>185</v>
      </c>
      <c r="K79">
        <v>0</v>
      </c>
      <c r="L79">
        <v>0</v>
      </c>
      <c r="M79" t="s">
        <v>185</v>
      </c>
      <c r="N79">
        <v>0</v>
      </c>
      <c r="O79">
        <v>0</v>
      </c>
      <c r="P79" t="s">
        <v>185</v>
      </c>
      <c r="Q79">
        <v>0</v>
      </c>
      <c r="R79">
        <v>0</v>
      </c>
      <c r="S79" t="s">
        <v>185</v>
      </c>
      <c r="T79">
        <v>0</v>
      </c>
      <c r="U79">
        <v>0</v>
      </c>
      <c r="V79" t="s">
        <v>185</v>
      </c>
      <c r="W79">
        <v>0</v>
      </c>
      <c r="X79">
        <v>0</v>
      </c>
    </row>
    <row r="80" spans="2:24" x14ac:dyDescent="0.3">
      <c r="B80">
        <v>582</v>
      </c>
      <c r="C80" s="13">
        <v>45307</v>
      </c>
      <c r="D80">
        <v>3</v>
      </c>
      <c r="E80">
        <v>119</v>
      </c>
      <c r="F80">
        <v>661</v>
      </c>
      <c r="G80" t="s">
        <v>624</v>
      </c>
      <c r="H80">
        <v>106</v>
      </c>
      <c r="I80">
        <v>100</v>
      </c>
      <c r="J80" t="s">
        <v>625</v>
      </c>
      <c r="K80">
        <v>104</v>
      </c>
      <c r="L80">
        <v>101</v>
      </c>
      <c r="M80" t="s">
        <v>626</v>
      </c>
      <c r="N80">
        <v>105</v>
      </c>
      <c r="O80">
        <v>99</v>
      </c>
      <c r="P80" t="s">
        <v>627</v>
      </c>
      <c r="Q80">
        <v>111</v>
      </c>
      <c r="R80">
        <v>107</v>
      </c>
      <c r="S80" t="s">
        <v>628</v>
      </c>
      <c r="T80">
        <v>110</v>
      </c>
      <c r="U80">
        <v>107</v>
      </c>
      <c r="V80" t="s">
        <v>629</v>
      </c>
      <c r="W80">
        <v>125</v>
      </c>
      <c r="X80">
        <v>118</v>
      </c>
    </row>
    <row r="81" spans="2:24" x14ac:dyDescent="0.3">
      <c r="B81">
        <v>583</v>
      </c>
      <c r="C81" s="13">
        <v>45308</v>
      </c>
      <c r="D81">
        <v>3</v>
      </c>
      <c r="E81">
        <v>119</v>
      </c>
      <c r="F81">
        <v>945</v>
      </c>
      <c r="G81" t="s">
        <v>630</v>
      </c>
      <c r="H81">
        <v>165</v>
      </c>
      <c r="I81">
        <v>158</v>
      </c>
      <c r="J81" t="s">
        <v>631</v>
      </c>
      <c r="K81">
        <v>163</v>
      </c>
      <c r="L81">
        <v>156</v>
      </c>
      <c r="M81" t="s">
        <v>632</v>
      </c>
      <c r="N81">
        <v>165</v>
      </c>
      <c r="O81">
        <v>156</v>
      </c>
      <c r="P81" t="s">
        <v>633</v>
      </c>
      <c r="Q81">
        <v>159</v>
      </c>
      <c r="R81">
        <v>154</v>
      </c>
      <c r="S81" t="s">
        <v>634</v>
      </c>
      <c r="T81">
        <v>157</v>
      </c>
      <c r="U81">
        <v>149</v>
      </c>
      <c r="V81" t="s">
        <v>635</v>
      </c>
      <c r="W81">
        <v>136</v>
      </c>
      <c r="X81">
        <v>130</v>
      </c>
    </row>
    <row r="82" spans="2:24" x14ac:dyDescent="0.3">
      <c r="B82">
        <v>584</v>
      </c>
      <c r="C82" s="13">
        <v>45309</v>
      </c>
      <c r="D82">
        <v>3</v>
      </c>
      <c r="E82">
        <v>201</v>
      </c>
      <c r="F82">
        <v>231</v>
      </c>
      <c r="G82" t="s">
        <v>185</v>
      </c>
      <c r="H82">
        <v>0</v>
      </c>
      <c r="I82">
        <v>0</v>
      </c>
      <c r="J82" t="s">
        <v>636</v>
      </c>
      <c r="K82">
        <v>74</v>
      </c>
      <c r="L82">
        <v>69</v>
      </c>
      <c r="M82" t="s">
        <v>637</v>
      </c>
      <c r="N82">
        <v>75</v>
      </c>
      <c r="O82">
        <v>71</v>
      </c>
      <c r="P82" t="s">
        <v>638</v>
      </c>
      <c r="Q82">
        <v>78</v>
      </c>
      <c r="R82">
        <v>74</v>
      </c>
      <c r="S82" t="s">
        <v>185</v>
      </c>
      <c r="T82">
        <v>0</v>
      </c>
      <c r="U82">
        <v>0</v>
      </c>
      <c r="V82" t="s">
        <v>185</v>
      </c>
      <c r="W82">
        <v>0</v>
      </c>
      <c r="X82">
        <v>0</v>
      </c>
    </row>
    <row r="83" spans="2:24" x14ac:dyDescent="0.3">
      <c r="B83">
        <v>585</v>
      </c>
      <c r="C83" s="13">
        <v>45310</v>
      </c>
      <c r="D83">
        <v>3</v>
      </c>
      <c r="E83">
        <v>201</v>
      </c>
      <c r="F83">
        <v>378</v>
      </c>
      <c r="G83" t="s">
        <v>639</v>
      </c>
      <c r="H83">
        <v>97</v>
      </c>
      <c r="I83">
        <v>90</v>
      </c>
      <c r="J83" t="s">
        <v>640</v>
      </c>
      <c r="K83">
        <v>91</v>
      </c>
      <c r="L83">
        <v>82</v>
      </c>
      <c r="M83" t="s">
        <v>641</v>
      </c>
      <c r="N83">
        <v>97</v>
      </c>
      <c r="O83">
        <v>91</v>
      </c>
      <c r="P83" t="s">
        <v>642</v>
      </c>
      <c r="Q83">
        <v>90</v>
      </c>
      <c r="R83">
        <v>82</v>
      </c>
      <c r="S83" t="s">
        <v>185</v>
      </c>
      <c r="T83">
        <v>0</v>
      </c>
      <c r="U83">
        <v>0</v>
      </c>
      <c r="V83" t="s">
        <v>185</v>
      </c>
      <c r="W83">
        <v>0</v>
      </c>
      <c r="X83">
        <v>0</v>
      </c>
    </row>
    <row r="84" spans="2:24" x14ac:dyDescent="0.3">
      <c r="B84">
        <v>586</v>
      </c>
      <c r="C84" s="13">
        <v>45311</v>
      </c>
      <c r="D84">
        <v>3</v>
      </c>
      <c r="E84">
        <v>201</v>
      </c>
      <c r="F84">
        <v>319</v>
      </c>
      <c r="G84" t="s">
        <v>643</v>
      </c>
      <c r="H84">
        <v>106</v>
      </c>
      <c r="I84">
        <v>98</v>
      </c>
      <c r="J84" t="s">
        <v>185</v>
      </c>
      <c r="K84">
        <v>0</v>
      </c>
      <c r="L84">
        <v>0</v>
      </c>
      <c r="M84" t="s">
        <v>644</v>
      </c>
      <c r="N84">
        <v>111</v>
      </c>
      <c r="O84">
        <v>101</v>
      </c>
      <c r="P84" t="s">
        <v>645</v>
      </c>
      <c r="Q84">
        <v>105</v>
      </c>
      <c r="R84">
        <v>98</v>
      </c>
      <c r="S84" t="s">
        <v>185</v>
      </c>
      <c r="T84">
        <v>0</v>
      </c>
      <c r="U84">
        <v>0</v>
      </c>
      <c r="V84" t="s">
        <v>185</v>
      </c>
      <c r="W84">
        <v>0</v>
      </c>
      <c r="X84">
        <v>0</v>
      </c>
    </row>
    <row r="85" spans="2:24" x14ac:dyDescent="0.3">
      <c r="B85">
        <v>587</v>
      </c>
      <c r="C85" s="13">
        <v>45312</v>
      </c>
      <c r="D85">
        <v>3</v>
      </c>
      <c r="E85">
        <v>119</v>
      </c>
      <c r="F85">
        <v>0</v>
      </c>
      <c r="G85" t="s">
        <v>185</v>
      </c>
      <c r="H85">
        <v>0</v>
      </c>
      <c r="I85">
        <v>0</v>
      </c>
      <c r="J85" t="s">
        <v>185</v>
      </c>
      <c r="K85">
        <v>0</v>
      </c>
      <c r="L85">
        <v>0</v>
      </c>
      <c r="M85" t="s">
        <v>185</v>
      </c>
      <c r="N85">
        <v>0</v>
      </c>
      <c r="O85">
        <v>0</v>
      </c>
      <c r="P85" t="s">
        <v>185</v>
      </c>
      <c r="Q85">
        <v>0</v>
      </c>
      <c r="R85">
        <v>0</v>
      </c>
      <c r="S85" t="s">
        <v>185</v>
      </c>
      <c r="T85">
        <v>0</v>
      </c>
      <c r="U85">
        <v>0</v>
      </c>
      <c r="V85" t="s">
        <v>185</v>
      </c>
      <c r="W85">
        <v>0</v>
      </c>
      <c r="X85">
        <v>0</v>
      </c>
    </row>
    <row r="86" spans="2:24" x14ac:dyDescent="0.3">
      <c r="B86">
        <v>588</v>
      </c>
      <c r="C86" s="13">
        <v>45313</v>
      </c>
      <c r="D86">
        <v>3</v>
      </c>
      <c r="E86">
        <v>201</v>
      </c>
      <c r="F86">
        <v>0</v>
      </c>
      <c r="G86" t="s">
        <v>185</v>
      </c>
      <c r="H86">
        <v>0</v>
      </c>
      <c r="I86">
        <v>0</v>
      </c>
      <c r="J86" t="s">
        <v>185</v>
      </c>
      <c r="K86">
        <v>0</v>
      </c>
      <c r="L86">
        <v>0</v>
      </c>
      <c r="M86" t="s">
        <v>185</v>
      </c>
      <c r="N86">
        <v>0</v>
      </c>
      <c r="O86">
        <v>0</v>
      </c>
      <c r="P86" t="s">
        <v>185</v>
      </c>
      <c r="Q86">
        <v>0</v>
      </c>
      <c r="R86">
        <v>0</v>
      </c>
      <c r="S86" t="s">
        <v>185</v>
      </c>
      <c r="T86">
        <v>0</v>
      </c>
      <c r="U86">
        <v>0</v>
      </c>
      <c r="V86" t="s">
        <v>185</v>
      </c>
      <c r="W86">
        <v>0</v>
      </c>
      <c r="X86">
        <v>0</v>
      </c>
    </row>
    <row r="87" spans="2:24" x14ac:dyDescent="0.3">
      <c r="B87">
        <v>589</v>
      </c>
      <c r="C87" s="13">
        <v>45314</v>
      </c>
      <c r="D87">
        <v>3</v>
      </c>
      <c r="E87">
        <v>119</v>
      </c>
      <c r="F87">
        <v>609</v>
      </c>
      <c r="G87" t="s">
        <v>646</v>
      </c>
      <c r="H87">
        <v>98</v>
      </c>
      <c r="I87">
        <v>94</v>
      </c>
      <c r="J87" t="s">
        <v>647</v>
      </c>
      <c r="K87">
        <v>97</v>
      </c>
      <c r="L87">
        <v>92</v>
      </c>
      <c r="M87" t="s">
        <v>648</v>
      </c>
      <c r="N87">
        <v>103</v>
      </c>
      <c r="O87">
        <v>99</v>
      </c>
      <c r="P87" t="s">
        <v>649</v>
      </c>
      <c r="Q87">
        <v>100</v>
      </c>
      <c r="R87">
        <v>94</v>
      </c>
      <c r="S87" t="s">
        <v>650</v>
      </c>
      <c r="T87">
        <v>96</v>
      </c>
      <c r="U87">
        <v>92</v>
      </c>
      <c r="V87" t="s">
        <v>651</v>
      </c>
      <c r="W87">
        <v>115</v>
      </c>
      <c r="X87">
        <v>108</v>
      </c>
    </row>
    <row r="88" spans="2:24" x14ac:dyDescent="0.3">
      <c r="B88">
        <v>590</v>
      </c>
      <c r="C88" s="13">
        <v>45315</v>
      </c>
      <c r="D88">
        <v>3</v>
      </c>
      <c r="E88">
        <v>201</v>
      </c>
      <c r="F88">
        <v>336</v>
      </c>
      <c r="G88" t="s">
        <v>185</v>
      </c>
      <c r="H88">
        <v>0</v>
      </c>
      <c r="I88">
        <v>0</v>
      </c>
      <c r="J88" t="s">
        <v>652</v>
      </c>
      <c r="K88">
        <v>113</v>
      </c>
      <c r="L88">
        <v>109</v>
      </c>
      <c r="M88" t="s">
        <v>653</v>
      </c>
      <c r="N88">
        <v>115</v>
      </c>
      <c r="O88">
        <v>112</v>
      </c>
      <c r="P88" t="s">
        <v>654</v>
      </c>
      <c r="Q88">
        <v>117</v>
      </c>
      <c r="R88">
        <v>111</v>
      </c>
      <c r="S88" t="s">
        <v>185</v>
      </c>
      <c r="T88">
        <v>0</v>
      </c>
      <c r="U88">
        <v>0</v>
      </c>
      <c r="V88" t="s">
        <v>185</v>
      </c>
      <c r="W88">
        <v>0</v>
      </c>
      <c r="X88">
        <v>0</v>
      </c>
    </row>
    <row r="89" spans="2:24" x14ac:dyDescent="0.3">
      <c r="B89">
        <v>591</v>
      </c>
      <c r="C89" s="13">
        <v>45316</v>
      </c>
      <c r="D89">
        <v>3</v>
      </c>
      <c r="E89">
        <v>119</v>
      </c>
      <c r="F89">
        <v>693</v>
      </c>
      <c r="G89" t="s">
        <v>655</v>
      </c>
      <c r="H89">
        <v>116</v>
      </c>
      <c r="I89">
        <v>109</v>
      </c>
      <c r="J89" t="s">
        <v>656</v>
      </c>
      <c r="K89">
        <v>117</v>
      </c>
      <c r="L89">
        <v>108</v>
      </c>
      <c r="M89" t="s">
        <v>657</v>
      </c>
      <c r="N89">
        <v>118</v>
      </c>
      <c r="O89">
        <v>108</v>
      </c>
      <c r="P89" t="s">
        <v>658</v>
      </c>
      <c r="Q89">
        <v>117</v>
      </c>
      <c r="R89">
        <v>111</v>
      </c>
      <c r="S89" t="s">
        <v>659</v>
      </c>
      <c r="T89">
        <v>114</v>
      </c>
      <c r="U89">
        <v>104</v>
      </c>
      <c r="V89" t="s">
        <v>660</v>
      </c>
      <c r="W89">
        <v>111</v>
      </c>
      <c r="X89">
        <v>104</v>
      </c>
    </row>
    <row r="90" spans="2:24" x14ac:dyDescent="0.3">
      <c r="B90">
        <v>592</v>
      </c>
      <c r="C90" s="13">
        <v>45317</v>
      </c>
      <c r="D90">
        <v>3</v>
      </c>
      <c r="E90">
        <v>119</v>
      </c>
      <c r="F90">
        <v>861</v>
      </c>
      <c r="G90" t="s">
        <v>661</v>
      </c>
      <c r="H90">
        <v>136</v>
      </c>
      <c r="I90">
        <v>125</v>
      </c>
      <c r="J90" t="s">
        <v>662</v>
      </c>
      <c r="K90">
        <v>147</v>
      </c>
      <c r="L90">
        <v>135</v>
      </c>
      <c r="M90" t="s">
        <v>663</v>
      </c>
      <c r="N90">
        <v>137</v>
      </c>
      <c r="O90">
        <v>124</v>
      </c>
      <c r="P90" t="s">
        <v>664</v>
      </c>
      <c r="Q90">
        <v>149</v>
      </c>
      <c r="R90">
        <v>140</v>
      </c>
      <c r="S90" t="s">
        <v>665</v>
      </c>
      <c r="T90">
        <v>146</v>
      </c>
      <c r="U90">
        <v>135</v>
      </c>
      <c r="V90" t="s">
        <v>666</v>
      </c>
      <c r="W90">
        <v>146</v>
      </c>
      <c r="X90">
        <v>135</v>
      </c>
    </row>
    <row r="91" spans="2:24" x14ac:dyDescent="0.3">
      <c r="B91">
        <v>593</v>
      </c>
      <c r="C91" s="13">
        <v>45318</v>
      </c>
      <c r="D91">
        <v>3</v>
      </c>
      <c r="E91">
        <v>201</v>
      </c>
      <c r="F91">
        <v>352</v>
      </c>
      <c r="G91" t="s">
        <v>667</v>
      </c>
      <c r="H91">
        <v>87</v>
      </c>
      <c r="I91">
        <v>82</v>
      </c>
      <c r="J91" t="s">
        <v>668</v>
      </c>
      <c r="K91">
        <v>88</v>
      </c>
      <c r="L91">
        <v>84</v>
      </c>
      <c r="M91" t="s">
        <v>669</v>
      </c>
      <c r="N91">
        <v>86</v>
      </c>
      <c r="O91">
        <v>83</v>
      </c>
      <c r="P91" t="s">
        <v>670</v>
      </c>
      <c r="Q91">
        <v>90</v>
      </c>
      <c r="R91">
        <v>86</v>
      </c>
      <c r="S91" t="s">
        <v>185</v>
      </c>
      <c r="T91">
        <v>0</v>
      </c>
      <c r="U91">
        <v>0</v>
      </c>
      <c r="V91" t="s">
        <v>185</v>
      </c>
      <c r="W91">
        <v>0</v>
      </c>
      <c r="X91">
        <v>0</v>
      </c>
    </row>
    <row r="92" spans="2:24" x14ac:dyDescent="0.3">
      <c r="B92">
        <v>594</v>
      </c>
      <c r="C92" s="13">
        <v>45319</v>
      </c>
      <c r="D92">
        <v>3</v>
      </c>
      <c r="E92">
        <v>201</v>
      </c>
      <c r="F92">
        <v>0</v>
      </c>
      <c r="G92" t="s">
        <v>185</v>
      </c>
      <c r="H92">
        <v>0</v>
      </c>
      <c r="I92">
        <v>0</v>
      </c>
      <c r="J92" t="s">
        <v>185</v>
      </c>
      <c r="K92">
        <v>0</v>
      </c>
      <c r="L92">
        <v>0</v>
      </c>
      <c r="M92" t="s">
        <v>185</v>
      </c>
      <c r="N92">
        <v>0</v>
      </c>
      <c r="O92">
        <v>0</v>
      </c>
      <c r="P92" t="s">
        <v>185</v>
      </c>
      <c r="Q92">
        <v>0</v>
      </c>
      <c r="R92">
        <v>0</v>
      </c>
      <c r="S92" t="s">
        <v>185</v>
      </c>
      <c r="T92">
        <v>0</v>
      </c>
      <c r="U92">
        <v>0</v>
      </c>
      <c r="V92" t="s">
        <v>185</v>
      </c>
      <c r="W92">
        <v>0</v>
      </c>
      <c r="X92">
        <v>0</v>
      </c>
    </row>
    <row r="93" spans="2:24" x14ac:dyDescent="0.3">
      <c r="B93">
        <v>595</v>
      </c>
      <c r="C93" s="13">
        <v>45320</v>
      </c>
      <c r="D93">
        <v>3</v>
      </c>
      <c r="E93">
        <v>119</v>
      </c>
      <c r="F93">
        <v>0</v>
      </c>
      <c r="G93" t="s">
        <v>185</v>
      </c>
      <c r="H93">
        <v>0</v>
      </c>
      <c r="I93">
        <v>0</v>
      </c>
      <c r="J93" t="s">
        <v>185</v>
      </c>
      <c r="K93">
        <v>0</v>
      </c>
      <c r="L93">
        <v>0</v>
      </c>
      <c r="M93" t="s">
        <v>185</v>
      </c>
      <c r="N93">
        <v>0</v>
      </c>
      <c r="O93">
        <v>0</v>
      </c>
      <c r="P93" t="s">
        <v>185</v>
      </c>
      <c r="Q93">
        <v>0</v>
      </c>
      <c r="R93">
        <v>0</v>
      </c>
      <c r="S93" t="s">
        <v>185</v>
      </c>
      <c r="T93">
        <v>0</v>
      </c>
      <c r="U93">
        <v>0</v>
      </c>
      <c r="V93" t="s">
        <v>185</v>
      </c>
      <c r="W93">
        <v>0</v>
      </c>
      <c r="X93">
        <v>0</v>
      </c>
    </row>
    <row r="94" spans="2:24" x14ac:dyDescent="0.3">
      <c r="B94">
        <v>596</v>
      </c>
      <c r="C94" s="13">
        <v>45321</v>
      </c>
      <c r="D94">
        <v>3</v>
      </c>
      <c r="E94">
        <v>201</v>
      </c>
      <c r="F94">
        <v>319</v>
      </c>
      <c r="G94" t="s">
        <v>671</v>
      </c>
      <c r="H94">
        <v>101</v>
      </c>
      <c r="I94">
        <v>97</v>
      </c>
      <c r="J94" t="s">
        <v>672</v>
      </c>
      <c r="K94">
        <v>106</v>
      </c>
      <c r="L94">
        <v>101</v>
      </c>
      <c r="M94" t="s">
        <v>185</v>
      </c>
      <c r="N94">
        <v>0</v>
      </c>
      <c r="O94">
        <v>0</v>
      </c>
      <c r="P94" t="s">
        <v>673</v>
      </c>
      <c r="Q94">
        <v>111</v>
      </c>
      <c r="R94">
        <v>106</v>
      </c>
      <c r="S94" t="s">
        <v>185</v>
      </c>
      <c r="T94">
        <v>0</v>
      </c>
      <c r="U94">
        <v>0</v>
      </c>
      <c r="V94" t="s">
        <v>185</v>
      </c>
      <c r="W94">
        <v>0</v>
      </c>
      <c r="X94">
        <v>0</v>
      </c>
    </row>
    <row r="95" spans="2:24" x14ac:dyDescent="0.3">
      <c r="C95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17D8-E962-4303-8461-33633F6378BD}">
  <dimension ref="A1:O94"/>
  <sheetViews>
    <sheetView workbookViewId="0">
      <selection activeCell="H24" sqref="H24"/>
    </sheetView>
  </sheetViews>
  <sheetFormatPr defaultRowHeight="14.4" x14ac:dyDescent="0.3"/>
  <cols>
    <col min="3" max="3" width="10.44140625" bestFit="1" customWidth="1"/>
    <col min="7" max="7" width="14.109375" customWidth="1"/>
    <col min="10" max="10" width="14.33203125" customWidth="1"/>
    <col min="13" max="13" width="14" customWidth="1"/>
  </cols>
  <sheetData>
    <row r="1" spans="1:15" ht="21" x14ac:dyDescent="0.4">
      <c r="A1" t="s">
        <v>186</v>
      </c>
      <c r="G1" s="14" t="str">
        <f>ReadMeFirst!D1&amp;" "&amp;ReadMeFirst!E1</f>
        <v>Data Set C</v>
      </c>
      <c r="I1" t="s">
        <v>858</v>
      </c>
      <c r="J1" t="s">
        <v>859</v>
      </c>
    </row>
    <row r="7" spans="1:15" s="7" customFormat="1" ht="28.8" x14ac:dyDescent="0.3">
      <c r="B7" t="s">
        <v>187</v>
      </c>
      <c r="C7" s="7" t="s">
        <v>188</v>
      </c>
      <c r="D7" s="7" t="s">
        <v>189</v>
      </c>
      <c r="E7" s="7" t="s">
        <v>190</v>
      </c>
      <c r="F7" s="7" t="s">
        <v>191</v>
      </c>
      <c r="G7" s="7" t="s">
        <v>201</v>
      </c>
      <c r="H7" s="7" t="s">
        <v>202</v>
      </c>
      <c r="I7" s="7" t="s">
        <v>203</v>
      </c>
      <c r="J7" s="7" t="s">
        <v>204</v>
      </c>
      <c r="K7" s="7" t="s">
        <v>205</v>
      </c>
      <c r="L7" s="7" t="s">
        <v>206</v>
      </c>
      <c r="M7" s="7" t="s">
        <v>207</v>
      </c>
      <c r="N7" s="7" t="s">
        <v>208</v>
      </c>
      <c r="O7" s="7" t="s">
        <v>209</v>
      </c>
    </row>
    <row r="8" spans="1:15" x14ac:dyDescent="0.3">
      <c r="B8">
        <v>500</v>
      </c>
      <c r="C8" s="15">
        <v>45293</v>
      </c>
      <c r="D8">
        <v>1</v>
      </c>
      <c r="E8">
        <v>105</v>
      </c>
      <c r="F8">
        <v>235</v>
      </c>
      <c r="G8" t="s">
        <v>272</v>
      </c>
      <c r="H8">
        <v>76</v>
      </c>
      <c r="I8">
        <v>71</v>
      </c>
      <c r="J8" t="s">
        <v>273</v>
      </c>
      <c r="K8">
        <v>78</v>
      </c>
      <c r="L8">
        <v>73</v>
      </c>
      <c r="M8" t="s">
        <v>274</v>
      </c>
      <c r="N8">
        <v>81</v>
      </c>
      <c r="O8">
        <v>78</v>
      </c>
    </row>
    <row r="9" spans="1:15" x14ac:dyDescent="0.3">
      <c r="B9">
        <v>501</v>
      </c>
      <c r="C9" s="15">
        <v>45294</v>
      </c>
      <c r="D9">
        <v>1</v>
      </c>
      <c r="E9">
        <v>105</v>
      </c>
      <c r="F9">
        <v>183</v>
      </c>
      <c r="G9" t="s">
        <v>275</v>
      </c>
      <c r="H9">
        <v>62</v>
      </c>
      <c r="I9">
        <v>58</v>
      </c>
      <c r="J9" t="s">
        <v>276</v>
      </c>
      <c r="K9">
        <v>61</v>
      </c>
      <c r="L9">
        <v>58</v>
      </c>
      <c r="M9" t="s">
        <v>277</v>
      </c>
      <c r="N9">
        <v>60</v>
      </c>
      <c r="O9">
        <v>57</v>
      </c>
    </row>
    <row r="10" spans="1:15" x14ac:dyDescent="0.3">
      <c r="B10">
        <v>502</v>
      </c>
      <c r="C10" s="15">
        <v>45295</v>
      </c>
      <c r="D10">
        <v>1</v>
      </c>
      <c r="E10">
        <v>105</v>
      </c>
      <c r="F10">
        <v>244</v>
      </c>
      <c r="G10" t="s">
        <v>278</v>
      </c>
      <c r="H10">
        <v>77</v>
      </c>
      <c r="I10">
        <v>73</v>
      </c>
      <c r="J10" t="s">
        <v>279</v>
      </c>
      <c r="K10">
        <v>80</v>
      </c>
      <c r="L10">
        <v>76</v>
      </c>
      <c r="M10" t="s">
        <v>280</v>
      </c>
      <c r="N10">
        <v>87</v>
      </c>
      <c r="O10">
        <v>83</v>
      </c>
    </row>
    <row r="11" spans="1:15" x14ac:dyDescent="0.3">
      <c r="B11">
        <v>503</v>
      </c>
      <c r="C11" s="15">
        <v>45296</v>
      </c>
      <c r="D11">
        <v>1</v>
      </c>
      <c r="E11">
        <v>105</v>
      </c>
      <c r="F11">
        <v>196</v>
      </c>
      <c r="G11" t="s">
        <v>281</v>
      </c>
      <c r="H11">
        <v>66</v>
      </c>
      <c r="I11">
        <v>62</v>
      </c>
      <c r="J11" t="s">
        <v>282</v>
      </c>
      <c r="K11">
        <v>68</v>
      </c>
      <c r="L11">
        <v>64</v>
      </c>
      <c r="M11" t="s">
        <v>283</v>
      </c>
      <c r="N11">
        <v>62</v>
      </c>
      <c r="O11">
        <v>59</v>
      </c>
    </row>
    <row r="12" spans="1:15" x14ac:dyDescent="0.3">
      <c r="B12">
        <v>504</v>
      </c>
      <c r="C12" s="15">
        <v>45297</v>
      </c>
      <c r="D12">
        <v>1</v>
      </c>
      <c r="E12">
        <v>105</v>
      </c>
      <c r="F12">
        <v>177</v>
      </c>
      <c r="G12" t="s">
        <v>284</v>
      </c>
      <c r="H12">
        <v>57</v>
      </c>
      <c r="I12">
        <v>53</v>
      </c>
      <c r="J12" t="s">
        <v>285</v>
      </c>
      <c r="K12">
        <v>58</v>
      </c>
      <c r="L12">
        <v>53</v>
      </c>
      <c r="M12" t="s">
        <v>286</v>
      </c>
      <c r="N12">
        <v>62</v>
      </c>
      <c r="O12">
        <v>57</v>
      </c>
    </row>
    <row r="13" spans="1:15" x14ac:dyDescent="0.3">
      <c r="B13">
        <v>505</v>
      </c>
      <c r="C13" s="15">
        <v>45298</v>
      </c>
      <c r="D13">
        <v>1</v>
      </c>
      <c r="E13">
        <v>105</v>
      </c>
      <c r="F13">
        <v>125</v>
      </c>
      <c r="G13" t="s">
        <v>287</v>
      </c>
      <c r="H13">
        <v>43</v>
      </c>
      <c r="I13">
        <v>41</v>
      </c>
      <c r="J13" t="s">
        <v>674</v>
      </c>
      <c r="K13">
        <v>39</v>
      </c>
      <c r="L13">
        <v>36</v>
      </c>
      <c r="M13" t="s">
        <v>288</v>
      </c>
      <c r="N13">
        <v>43</v>
      </c>
      <c r="O13">
        <v>41</v>
      </c>
    </row>
    <row r="14" spans="1:15" x14ac:dyDescent="0.3">
      <c r="B14">
        <v>506</v>
      </c>
      <c r="C14" s="15">
        <v>45299</v>
      </c>
      <c r="D14">
        <v>1</v>
      </c>
      <c r="E14">
        <v>105</v>
      </c>
      <c r="F14">
        <v>92</v>
      </c>
      <c r="G14" t="s">
        <v>289</v>
      </c>
      <c r="H14">
        <v>30</v>
      </c>
      <c r="I14">
        <v>28</v>
      </c>
      <c r="J14" t="s">
        <v>290</v>
      </c>
      <c r="K14">
        <v>31</v>
      </c>
      <c r="L14">
        <v>29</v>
      </c>
      <c r="M14" t="s">
        <v>291</v>
      </c>
      <c r="N14">
        <v>31</v>
      </c>
      <c r="O14">
        <v>30</v>
      </c>
    </row>
    <row r="15" spans="1:15" x14ac:dyDescent="0.3">
      <c r="B15">
        <v>507</v>
      </c>
      <c r="C15" s="15">
        <v>45300</v>
      </c>
      <c r="D15">
        <v>1</v>
      </c>
      <c r="E15">
        <v>105</v>
      </c>
      <c r="F15">
        <v>224</v>
      </c>
      <c r="G15" t="s">
        <v>292</v>
      </c>
      <c r="H15">
        <v>73</v>
      </c>
      <c r="I15">
        <v>70</v>
      </c>
      <c r="J15" t="s">
        <v>293</v>
      </c>
      <c r="K15">
        <v>77</v>
      </c>
      <c r="L15">
        <v>74</v>
      </c>
      <c r="M15" t="s">
        <v>294</v>
      </c>
      <c r="N15">
        <v>74</v>
      </c>
      <c r="O15">
        <v>71</v>
      </c>
    </row>
    <row r="16" spans="1:15" x14ac:dyDescent="0.3">
      <c r="B16">
        <v>508</v>
      </c>
      <c r="C16" s="15">
        <v>45301</v>
      </c>
      <c r="D16">
        <v>1</v>
      </c>
      <c r="E16">
        <v>105</v>
      </c>
      <c r="F16">
        <v>205</v>
      </c>
      <c r="G16" t="s">
        <v>295</v>
      </c>
      <c r="H16">
        <v>100</v>
      </c>
      <c r="I16">
        <v>92</v>
      </c>
      <c r="J16" t="s">
        <v>185</v>
      </c>
      <c r="K16">
        <v>0</v>
      </c>
      <c r="L16">
        <v>0</v>
      </c>
      <c r="M16" t="s">
        <v>296</v>
      </c>
      <c r="N16">
        <v>105</v>
      </c>
      <c r="O16">
        <v>95</v>
      </c>
    </row>
    <row r="17" spans="2:15" x14ac:dyDescent="0.3">
      <c r="B17">
        <v>509</v>
      </c>
      <c r="C17" s="15">
        <v>45302</v>
      </c>
      <c r="D17">
        <v>1</v>
      </c>
      <c r="E17">
        <v>105</v>
      </c>
      <c r="F17">
        <v>187</v>
      </c>
      <c r="G17" t="s">
        <v>297</v>
      </c>
      <c r="H17">
        <v>64</v>
      </c>
      <c r="I17">
        <v>63</v>
      </c>
      <c r="J17" t="s">
        <v>298</v>
      </c>
      <c r="K17">
        <v>62</v>
      </c>
      <c r="L17">
        <v>61</v>
      </c>
      <c r="M17" t="s">
        <v>299</v>
      </c>
      <c r="N17">
        <v>61</v>
      </c>
      <c r="O17">
        <v>58</v>
      </c>
    </row>
    <row r="18" spans="2:15" x14ac:dyDescent="0.3">
      <c r="B18">
        <v>510</v>
      </c>
      <c r="C18" s="15">
        <v>45303</v>
      </c>
      <c r="D18">
        <v>1</v>
      </c>
      <c r="E18">
        <v>105</v>
      </c>
      <c r="F18">
        <v>179</v>
      </c>
      <c r="G18" t="s">
        <v>300</v>
      </c>
      <c r="H18">
        <v>57</v>
      </c>
      <c r="I18">
        <v>51</v>
      </c>
      <c r="J18" t="s">
        <v>301</v>
      </c>
      <c r="K18">
        <v>58</v>
      </c>
      <c r="L18">
        <v>52</v>
      </c>
      <c r="M18" t="s">
        <v>302</v>
      </c>
      <c r="N18">
        <v>64</v>
      </c>
      <c r="O18">
        <v>59</v>
      </c>
    </row>
    <row r="19" spans="2:15" x14ac:dyDescent="0.3">
      <c r="B19">
        <v>511</v>
      </c>
      <c r="C19" s="15">
        <v>45304</v>
      </c>
      <c r="D19">
        <v>1</v>
      </c>
      <c r="E19">
        <v>105</v>
      </c>
      <c r="F19">
        <v>183</v>
      </c>
      <c r="G19" t="s">
        <v>303</v>
      </c>
      <c r="H19">
        <v>59</v>
      </c>
      <c r="I19">
        <v>55</v>
      </c>
      <c r="J19" t="s">
        <v>304</v>
      </c>
      <c r="K19">
        <v>63</v>
      </c>
      <c r="L19">
        <v>57</v>
      </c>
      <c r="M19" t="s">
        <v>305</v>
      </c>
      <c r="N19">
        <v>61</v>
      </c>
      <c r="O19">
        <v>56</v>
      </c>
    </row>
    <row r="20" spans="2:15" x14ac:dyDescent="0.3">
      <c r="B20">
        <v>512</v>
      </c>
      <c r="C20" s="15">
        <v>45305</v>
      </c>
      <c r="D20">
        <v>1</v>
      </c>
      <c r="E20">
        <v>105</v>
      </c>
      <c r="F20">
        <v>120</v>
      </c>
      <c r="G20" t="s">
        <v>306</v>
      </c>
      <c r="H20">
        <v>42</v>
      </c>
      <c r="I20">
        <v>40</v>
      </c>
      <c r="J20" t="s">
        <v>307</v>
      </c>
      <c r="K20">
        <v>38</v>
      </c>
      <c r="L20">
        <v>37</v>
      </c>
      <c r="M20" t="s">
        <v>308</v>
      </c>
      <c r="N20">
        <v>40</v>
      </c>
      <c r="O20">
        <v>38</v>
      </c>
    </row>
    <row r="21" spans="2:15" x14ac:dyDescent="0.3">
      <c r="B21">
        <v>513</v>
      </c>
      <c r="C21" s="15">
        <v>45306</v>
      </c>
      <c r="D21">
        <v>1</v>
      </c>
      <c r="E21">
        <v>105</v>
      </c>
      <c r="F21">
        <v>116</v>
      </c>
      <c r="G21" t="s">
        <v>309</v>
      </c>
      <c r="H21">
        <v>36</v>
      </c>
      <c r="I21">
        <v>33</v>
      </c>
      <c r="J21" t="s">
        <v>310</v>
      </c>
      <c r="K21">
        <v>38</v>
      </c>
      <c r="L21">
        <v>35</v>
      </c>
      <c r="M21" t="s">
        <v>311</v>
      </c>
      <c r="N21">
        <v>42</v>
      </c>
      <c r="O21">
        <v>39</v>
      </c>
    </row>
    <row r="22" spans="2:15" x14ac:dyDescent="0.3">
      <c r="B22">
        <v>514</v>
      </c>
      <c r="C22" s="15">
        <v>45307</v>
      </c>
      <c r="D22">
        <v>1</v>
      </c>
      <c r="E22">
        <v>105</v>
      </c>
      <c r="F22">
        <v>233</v>
      </c>
      <c r="G22" t="s">
        <v>312</v>
      </c>
      <c r="H22">
        <v>117</v>
      </c>
      <c r="I22">
        <v>115</v>
      </c>
      <c r="J22" t="s">
        <v>185</v>
      </c>
      <c r="K22">
        <v>0</v>
      </c>
      <c r="L22">
        <v>0</v>
      </c>
      <c r="M22" t="s">
        <v>313</v>
      </c>
      <c r="N22">
        <v>116</v>
      </c>
      <c r="O22">
        <v>113</v>
      </c>
    </row>
    <row r="23" spans="2:15" x14ac:dyDescent="0.3">
      <c r="B23">
        <v>515</v>
      </c>
      <c r="C23" s="15">
        <v>45308</v>
      </c>
      <c r="D23">
        <v>1</v>
      </c>
      <c r="E23">
        <v>105</v>
      </c>
      <c r="F23">
        <v>228</v>
      </c>
      <c r="G23" t="s">
        <v>314</v>
      </c>
      <c r="H23">
        <v>76</v>
      </c>
      <c r="I23">
        <v>69</v>
      </c>
      <c r="J23" t="s">
        <v>315</v>
      </c>
      <c r="K23">
        <v>72</v>
      </c>
      <c r="L23">
        <v>66</v>
      </c>
      <c r="M23" t="s">
        <v>316</v>
      </c>
      <c r="N23">
        <v>80</v>
      </c>
      <c r="O23">
        <v>75</v>
      </c>
    </row>
    <row r="24" spans="2:15" x14ac:dyDescent="0.3">
      <c r="B24">
        <v>516</v>
      </c>
      <c r="C24" s="15">
        <v>45309</v>
      </c>
      <c r="D24">
        <v>1</v>
      </c>
      <c r="E24">
        <v>105</v>
      </c>
      <c r="F24">
        <v>252</v>
      </c>
      <c r="G24" t="s">
        <v>185</v>
      </c>
      <c r="H24">
        <v>0</v>
      </c>
      <c r="I24">
        <v>0</v>
      </c>
      <c r="J24" t="s">
        <v>317</v>
      </c>
      <c r="K24">
        <v>129</v>
      </c>
      <c r="L24">
        <v>125</v>
      </c>
      <c r="M24" t="s">
        <v>318</v>
      </c>
      <c r="N24">
        <v>123</v>
      </c>
      <c r="O24">
        <v>120</v>
      </c>
    </row>
    <row r="25" spans="2:15" x14ac:dyDescent="0.3">
      <c r="B25">
        <v>517</v>
      </c>
      <c r="C25" s="15">
        <v>45310</v>
      </c>
      <c r="D25">
        <v>1</v>
      </c>
      <c r="E25">
        <v>105</v>
      </c>
      <c r="F25">
        <v>194</v>
      </c>
      <c r="G25" t="s">
        <v>185</v>
      </c>
      <c r="H25">
        <v>0</v>
      </c>
      <c r="I25">
        <v>0</v>
      </c>
      <c r="J25" t="s">
        <v>319</v>
      </c>
      <c r="K25">
        <v>99</v>
      </c>
      <c r="L25">
        <v>93</v>
      </c>
      <c r="M25" t="s">
        <v>320</v>
      </c>
      <c r="N25">
        <v>95</v>
      </c>
      <c r="O25">
        <v>89</v>
      </c>
    </row>
    <row r="26" spans="2:15" x14ac:dyDescent="0.3">
      <c r="B26">
        <v>518</v>
      </c>
      <c r="C26" s="15">
        <v>45311</v>
      </c>
      <c r="D26">
        <v>1</v>
      </c>
      <c r="E26">
        <v>105</v>
      </c>
      <c r="F26">
        <v>172</v>
      </c>
      <c r="G26" t="s">
        <v>321</v>
      </c>
      <c r="H26">
        <v>57</v>
      </c>
      <c r="I26">
        <v>53</v>
      </c>
      <c r="J26" t="s">
        <v>322</v>
      </c>
      <c r="K26">
        <v>59</v>
      </c>
      <c r="L26">
        <v>56</v>
      </c>
      <c r="M26" t="s">
        <v>323</v>
      </c>
      <c r="N26">
        <v>56</v>
      </c>
      <c r="O26">
        <v>52</v>
      </c>
    </row>
    <row r="27" spans="2:15" x14ac:dyDescent="0.3">
      <c r="B27">
        <v>519</v>
      </c>
      <c r="C27" s="15">
        <v>45312</v>
      </c>
      <c r="D27">
        <v>1</v>
      </c>
      <c r="E27">
        <v>105</v>
      </c>
      <c r="F27">
        <v>89</v>
      </c>
      <c r="G27" t="s">
        <v>324</v>
      </c>
      <c r="H27">
        <v>28</v>
      </c>
      <c r="I27">
        <v>26</v>
      </c>
      <c r="J27" t="s">
        <v>325</v>
      </c>
      <c r="K27">
        <v>28</v>
      </c>
      <c r="L27">
        <v>26</v>
      </c>
      <c r="M27" t="s">
        <v>326</v>
      </c>
      <c r="N27">
        <v>33</v>
      </c>
      <c r="O27">
        <v>31</v>
      </c>
    </row>
    <row r="28" spans="2:15" x14ac:dyDescent="0.3">
      <c r="B28">
        <v>520</v>
      </c>
      <c r="C28" s="15">
        <v>45313</v>
      </c>
      <c r="D28">
        <v>1</v>
      </c>
      <c r="E28">
        <v>105</v>
      </c>
      <c r="F28">
        <v>101</v>
      </c>
      <c r="G28" t="s">
        <v>327</v>
      </c>
      <c r="H28">
        <v>34</v>
      </c>
      <c r="I28">
        <v>31</v>
      </c>
      <c r="J28" t="s">
        <v>328</v>
      </c>
      <c r="K28">
        <v>32</v>
      </c>
      <c r="L28">
        <v>30</v>
      </c>
      <c r="M28" t="s">
        <v>329</v>
      </c>
      <c r="N28">
        <v>35</v>
      </c>
      <c r="O28">
        <v>33</v>
      </c>
    </row>
    <row r="29" spans="2:15" x14ac:dyDescent="0.3">
      <c r="B29">
        <v>521</v>
      </c>
      <c r="C29" s="15">
        <v>45314</v>
      </c>
      <c r="D29">
        <v>1</v>
      </c>
      <c r="E29">
        <v>105</v>
      </c>
      <c r="F29">
        <v>209</v>
      </c>
      <c r="G29" t="s">
        <v>330</v>
      </c>
      <c r="H29">
        <v>70</v>
      </c>
      <c r="I29">
        <v>69</v>
      </c>
      <c r="J29" t="s">
        <v>331</v>
      </c>
      <c r="K29">
        <v>73</v>
      </c>
      <c r="L29">
        <v>72</v>
      </c>
      <c r="M29" t="s">
        <v>332</v>
      </c>
      <c r="N29">
        <v>66</v>
      </c>
      <c r="O29">
        <v>65</v>
      </c>
    </row>
    <row r="30" spans="2:15" x14ac:dyDescent="0.3">
      <c r="B30">
        <v>522</v>
      </c>
      <c r="C30" s="15">
        <v>45315</v>
      </c>
      <c r="D30">
        <v>1</v>
      </c>
      <c r="E30">
        <v>105</v>
      </c>
      <c r="F30">
        <v>254</v>
      </c>
      <c r="G30" t="s">
        <v>333</v>
      </c>
      <c r="H30">
        <v>86</v>
      </c>
      <c r="I30">
        <v>80</v>
      </c>
      <c r="J30" t="s">
        <v>334</v>
      </c>
      <c r="K30">
        <v>80</v>
      </c>
      <c r="L30">
        <v>76</v>
      </c>
      <c r="M30" t="s">
        <v>335</v>
      </c>
      <c r="N30">
        <v>88</v>
      </c>
      <c r="O30">
        <v>83</v>
      </c>
    </row>
    <row r="31" spans="2:15" x14ac:dyDescent="0.3">
      <c r="B31">
        <v>523</v>
      </c>
      <c r="C31" s="15">
        <v>45316</v>
      </c>
      <c r="D31">
        <v>1</v>
      </c>
      <c r="E31">
        <v>105</v>
      </c>
      <c r="F31">
        <v>174</v>
      </c>
      <c r="G31" t="s">
        <v>336</v>
      </c>
      <c r="H31">
        <v>57</v>
      </c>
      <c r="I31">
        <v>56</v>
      </c>
      <c r="J31" t="s">
        <v>337</v>
      </c>
      <c r="K31">
        <v>56</v>
      </c>
      <c r="L31">
        <v>53</v>
      </c>
      <c r="M31" t="s">
        <v>338</v>
      </c>
      <c r="N31">
        <v>61</v>
      </c>
      <c r="O31">
        <v>58</v>
      </c>
    </row>
    <row r="32" spans="2:15" x14ac:dyDescent="0.3">
      <c r="B32">
        <v>524</v>
      </c>
      <c r="C32" s="15">
        <v>45317</v>
      </c>
      <c r="D32">
        <v>1</v>
      </c>
      <c r="E32">
        <v>105</v>
      </c>
      <c r="F32">
        <v>248</v>
      </c>
      <c r="G32" t="s">
        <v>339</v>
      </c>
      <c r="H32">
        <v>80</v>
      </c>
      <c r="I32">
        <v>74</v>
      </c>
      <c r="J32" t="s">
        <v>340</v>
      </c>
      <c r="K32">
        <v>78</v>
      </c>
      <c r="L32">
        <v>71</v>
      </c>
      <c r="M32" t="s">
        <v>341</v>
      </c>
      <c r="N32">
        <v>90</v>
      </c>
      <c r="O32">
        <v>81</v>
      </c>
    </row>
    <row r="33" spans="2:15" x14ac:dyDescent="0.3">
      <c r="B33">
        <v>525</v>
      </c>
      <c r="C33" s="15">
        <v>45318</v>
      </c>
      <c r="D33">
        <v>1</v>
      </c>
      <c r="E33">
        <v>105</v>
      </c>
      <c r="F33">
        <v>211</v>
      </c>
      <c r="G33" t="s">
        <v>342</v>
      </c>
      <c r="H33">
        <v>71</v>
      </c>
      <c r="I33">
        <v>66</v>
      </c>
      <c r="J33" t="s">
        <v>343</v>
      </c>
      <c r="K33">
        <v>68</v>
      </c>
      <c r="L33">
        <v>63</v>
      </c>
      <c r="M33" t="s">
        <v>344</v>
      </c>
      <c r="N33">
        <v>72</v>
      </c>
      <c r="O33">
        <v>67</v>
      </c>
    </row>
    <row r="34" spans="2:15" x14ac:dyDescent="0.3">
      <c r="B34">
        <v>526</v>
      </c>
      <c r="C34" s="15">
        <v>45319</v>
      </c>
      <c r="D34">
        <v>1</v>
      </c>
      <c r="E34">
        <v>105</v>
      </c>
      <c r="F34">
        <v>97</v>
      </c>
      <c r="G34" t="s">
        <v>345</v>
      </c>
      <c r="H34">
        <v>31</v>
      </c>
      <c r="I34">
        <v>30</v>
      </c>
      <c r="J34" t="s">
        <v>346</v>
      </c>
      <c r="K34">
        <v>32</v>
      </c>
      <c r="L34">
        <v>31</v>
      </c>
      <c r="M34" t="s">
        <v>347</v>
      </c>
      <c r="N34">
        <v>34</v>
      </c>
      <c r="O34">
        <v>32</v>
      </c>
    </row>
    <row r="35" spans="2:15" x14ac:dyDescent="0.3">
      <c r="B35">
        <v>527</v>
      </c>
      <c r="C35" s="15">
        <v>45320</v>
      </c>
      <c r="D35">
        <v>1</v>
      </c>
      <c r="E35">
        <v>105</v>
      </c>
      <c r="F35">
        <v>120</v>
      </c>
      <c r="G35" t="s">
        <v>348</v>
      </c>
      <c r="H35">
        <v>41</v>
      </c>
      <c r="I35">
        <v>38</v>
      </c>
      <c r="J35" t="s">
        <v>349</v>
      </c>
      <c r="K35">
        <v>40</v>
      </c>
      <c r="L35">
        <v>38</v>
      </c>
      <c r="M35" t="s">
        <v>350</v>
      </c>
      <c r="N35">
        <v>39</v>
      </c>
      <c r="O35">
        <v>37</v>
      </c>
    </row>
    <row r="36" spans="2:15" x14ac:dyDescent="0.3">
      <c r="B36">
        <v>528</v>
      </c>
      <c r="C36" s="15">
        <v>45321</v>
      </c>
      <c r="D36">
        <v>1</v>
      </c>
      <c r="E36">
        <v>105</v>
      </c>
      <c r="F36">
        <v>198</v>
      </c>
      <c r="G36" t="s">
        <v>351</v>
      </c>
      <c r="H36">
        <v>68</v>
      </c>
      <c r="I36">
        <v>63</v>
      </c>
      <c r="J36" t="s">
        <v>352</v>
      </c>
      <c r="K36">
        <v>66</v>
      </c>
      <c r="L36">
        <v>63</v>
      </c>
      <c r="M36" t="s">
        <v>353</v>
      </c>
      <c r="N36">
        <v>64</v>
      </c>
      <c r="O36">
        <v>61</v>
      </c>
    </row>
    <row r="37" spans="2:15" x14ac:dyDescent="0.3">
      <c r="B37">
        <v>529</v>
      </c>
      <c r="C37" s="15">
        <v>45293</v>
      </c>
      <c r="D37">
        <v>2</v>
      </c>
      <c r="E37">
        <v>105</v>
      </c>
      <c r="F37">
        <v>207</v>
      </c>
      <c r="G37" t="s">
        <v>675</v>
      </c>
      <c r="H37">
        <v>68</v>
      </c>
      <c r="I37">
        <v>66</v>
      </c>
      <c r="J37" t="s">
        <v>676</v>
      </c>
      <c r="K37">
        <v>67</v>
      </c>
      <c r="L37">
        <v>65</v>
      </c>
      <c r="M37" t="s">
        <v>677</v>
      </c>
      <c r="N37">
        <v>72</v>
      </c>
      <c r="O37">
        <v>70</v>
      </c>
    </row>
    <row r="38" spans="2:15" x14ac:dyDescent="0.3">
      <c r="B38">
        <v>530</v>
      </c>
      <c r="C38" s="15">
        <v>45294</v>
      </c>
      <c r="D38">
        <v>2</v>
      </c>
      <c r="E38">
        <v>105</v>
      </c>
      <c r="F38">
        <v>166</v>
      </c>
      <c r="G38" t="s">
        <v>678</v>
      </c>
      <c r="H38">
        <v>54</v>
      </c>
      <c r="I38">
        <v>51</v>
      </c>
      <c r="J38" t="s">
        <v>679</v>
      </c>
      <c r="K38">
        <v>55</v>
      </c>
      <c r="L38">
        <v>51</v>
      </c>
      <c r="M38" t="s">
        <v>680</v>
      </c>
      <c r="N38">
        <v>57</v>
      </c>
      <c r="O38">
        <v>54</v>
      </c>
    </row>
    <row r="39" spans="2:15" x14ac:dyDescent="0.3">
      <c r="B39">
        <v>531</v>
      </c>
      <c r="C39" s="15">
        <v>45295</v>
      </c>
      <c r="D39">
        <v>2</v>
      </c>
      <c r="E39">
        <v>105</v>
      </c>
      <c r="F39">
        <v>170</v>
      </c>
      <c r="G39" t="s">
        <v>681</v>
      </c>
      <c r="H39">
        <v>54</v>
      </c>
      <c r="I39">
        <v>52</v>
      </c>
      <c r="J39" t="s">
        <v>682</v>
      </c>
      <c r="K39">
        <v>56</v>
      </c>
      <c r="L39">
        <v>53</v>
      </c>
      <c r="M39" t="s">
        <v>683</v>
      </c>
      <c r="N39">
        <v>60</v>
      </c>
      <c r="O39">
        <v>57</v>
      </c>
    </row>
    <row r="40" spans="2:15" x14ac:dyDescent="0.3">
      <c r="B40">
        <v>532</v>
      </c>
      <c r="C40" s="15">
        <v>45296</v>
      </c>
      <c r="D40">
        <v>2</v>
      </c>
      <c r="E40">
        <v>105</v>
      </c>
      <c r="F40">
        <v>181</v>
      </c>
      <c r="G40" t="s">
        <v>684</v>
      </c>
      <c r="H40">
        <v>60</v>
      </c>
      <c r="I40">
        <v>57</v>
      </c>
      <c r="J40" t="s">
        <v>685</v>
      </c>
      <c r="K40">
        <v>59</v>
      </c>
      <c r="L40">
        <v>55</v>
      </c>
      <c r="M40" t="s">
        <v>686</v>
      </c>
      <c r="N40">
        <v>62</v>
      </c>
      <c r="O40">
        <v>57</v>
      </c>
    </row>
    <row r="41" spans="2:15" x14ac:dyDescent="0.3">
      <c r="B41">
        <v>533</v>
      </c>
      <c r="C41" s="15">
        <v>45297</v>
      </c>
      <c r="D41">
        <v>2</v>
      </c>
      <c r="E41">
        <v>105</v>
      </c>
      <c r="F41">
        <v>206</v>
      </c>
      <c r="G41" t="s">
        <v>687</v>
      </c>
      <c r="H41">
        <v>70</v>
      </c>
      <c r="I41">
        <v>65</v>
      </c>
      <c r="J41" t="s">
        <v>688</v>
      </c>
      <c r="K41">
        <v>65</v>
      </c>
      <c r="L41">
        <v>60</v>
      </c>
      <c r="M41" t="s">
        <v>689</v>
      </c>
      <c r="N41">
        <v>71</v>
      </c>
      <c r="O41">
        <v>67</v>
      </c>
    </row>
    <row r="42" spans="2:15" x14ac:dyDescent="0.3">
      <c r="B42">
        <v>534</v>
      </c>
      <c r="C42" s="15">
        <v>45298</v>
      </c>
      <c r="D42">
        <v>2</v>
      </c>
      <c r="E42">
        <v>105</v>
      </c>
      <c r="F42">
        <v>76</v>
      </c>
      <c r="G42" t="s">
        <v>690</v>
      </c>
      <c r="H42">
        <v>38</v>
      </c>
      <c r="I42">
        <v>35</v>
      </c>
      <c r="J42" t="s">
        <v>185</v>
      </c>
      <c r="K42">
        <v>0</v>
      </c>
      <c r="L42">
        <v>0</v>
      </c>
      <c r="M42" t="s">
        <v>691</v>
      </c>
      <c r="N42">
        <v>38</v>
      </c>
      <c r="O42">
        <v>36</v>
      </c>
    </row>
    <row r="43" spans="2:15" x14ac:dyDescent="0.3">
      <c r="B43">
        <v>535</v>
      </c>
      <c r="C43" s="15">
        <v>45299</v>
      </c>
      <c r="D43">
        <v>2</v>
      </c>
      <c r="E43">
        <v>105</v>
      </c>
      <c r="F43">
        <v>93</v>
      </c>
      <c r="G43" t="s">
        <v>692</v>
      </c>
      <c r="H43">
        <v>31</v>
      </c>
      <c r="I43">
        <v>30</v>
      </c>
      <c r="J43" t="s">
        <v>693</v>
      </c>
      <c r="K43">
        <v>32</v>
      </c>
      <c r="L43">
        <v>30</v>
      </c>
      <c r="M43" t="s">
        <v>694</v>
      </c>
      <c r="N43">
        <v>30</v>
      </c>
      <c r="O43">
        <v>28</v>
      </c>
    </row>
    <row r="44" spans="2:15" x14ac:dyDescent="0.3">
      <c r="B44">
        <v>536</v>
      </c>
      <c r="C44" s="15">
        <v>45300</v>
      </c>
      <c r="D44">
        <v>2</v>
      </c>
      <c r="E44">
        <v>105</v>
      </c>
      <c r="F44">
        <v>190</v>
      </c>
      <c r="G44" t="s">
        <v>695</v>
      </c>
      <c r="H44">
        <v>66</v>
      </c>
      <c r="I44">
        <v>62</v>
      </c>
      <c r="J44" t="s">
        <v>696</v>
      </c>
      <c r="K44">
        <v>60</v>
      </c>
      <c r="L44">
        <v>57</v>
      </c>
      <c r="M44" t="s">
        <v>697</v>
      </c>
      <c r="N44">
        <v>64</v>
      </c>
      <c r="O44">
        <v>60</v>
      </c>
    </row>
    <row r="45" spans="2:15" x14ac:dyDescent="0.3">
      <c r="B45">
        <v>537</v>
      </c>
      <c r="C45" s="15">
        <v>45301</v>
      </c>
      <c r="D45">
        <v>2</v>
      </c>
      <c r="E45">
        <v>105</v>
      </c>
      <c r="F45">
        <v>168</v>
      </c>
      <c r="G45" t="s">
        <v>698</v>
      </c>
      <c r="H45">
        <v>58</v>
      </c>
      <c r="I45">
        <v>55</v>
      </c>
      <c r="J45" t="s">
        <v>699</v>
      </c>
      <c r="K45">
        <v>58</v>
      </c>
      <c r="L45">
        <v>55</v>
      </c>
      <c r="M45" t="s">
        <v>700</v>
      </c>
      <c r="N45">
        <v>52</v>
      </c>
      <c r="O45">
        <v>49</v>
      </c>
    </row>
    <row r="46" spans="2:15" x14ac:dyDescent="0.3">
      <c r="B46">
        <v>538</v>
      </c>
      <c r="C46" s="15">
        <v>45302</v>
      </c>
      <c r="D46">
        <v>2</v>
      </c>
      <c r="E46">
        <v>105</v>
      </c>
      <c r="F46">
        <v>187</v>
      </c>
      <c r="G46" t="s">
        <v>701</v>
      </c>
      <c r="H46">
        <v>88</v>
      </c>
      <c r="I46">
        <v>82</v>
      </c>
      <c r="J46" t="s">
        <v>185</v>
      </c>
      <c r="K46">
        <v>0</v>
      </c>
      <c r="L46">
        <v>0</v>
      </c>
      <c r="M46" t="s">
        <v>702</v>
      </c>
      <c r="N46">
        <v>99</v>
      </c>
      <c r="O46">
        <v>93</v>
      </c>
    </row>
    <row r="47" spans="2:15" x14ac:dyDescent="0.3">
      <c r="B47">
        <v>539</v>
      </c>
      <c r="C47" s="15">
        <v>45303</v>
      </c>
      <c r="D47">
        <v>2</v>
      </c>
      <c r="E47">
        <v>105</v>
      </c>
      <c r="F47">
        <v>190</v>
      </c>
      <c r="G47" t="s">
        <v>703</v>
      </c>
      <c r="H47">
        <v>62</v>
      </c>
      <c r="I47">
        <v>57</v>
      </c>
      <c r="J47" t="s">
        <v>704</v>
      </c>
      <c r="K47">
        <v>61</v>
      </c>
      <c r="L47">
        <v>56</v>
      </c>
      <c r="M47" t="s">
        <v>705</v>
      </c>
      <c r="N47">
        <v>67</v>
      </c>
      <c r="O47">
        <v>62</v>
      </c>
    </row>
    <row r="48" spans="2:15" x14ac:dyDescent="0.3">
      <c r="B48">
        <v>540</v>
      </c>
      <c r="C48" s="15">
        <v>45304</v>
      </c>
      <c r="D48">
        <v>2</v>
      </c>
      <c r="E48">
        <v>105</v>
      </c>
      <c r="F48">
        <v>153</v>
      </c>
      <c r="G48" t="s">
        <v>185</v>
      </c>
      <c r="H48">
        <v>0</v>
      </c>
      <c r="I48">
        <v>0</v>
      </c>
      <c r="J48" t="s">
        <v>706</v>
      </c>
      <c r="K48">
        <v>79</v>
      </c>
      <c r="L48">
        <v>76</v>
      </c>
      <c r="M48" t="s">
        <v>707</v>
      </c>
      <c r="N48">
        <v>74</v>
      </c>
      <c r="O48">
        <v>71</v>
      </c>
    </row>
    <row r="49" spans="2:15" x14ac:dyDescent="0.3">
      <c r="B49">
        <v>541</v>
      </c>
      <c r="C49" s="15">
        <v>45305</v>
      </c>
      <c r="D49">
        <v>2</v>
      </c>
      <c r="E49">
        <v>105</v>
      </c>
      <c r="F49">
        <v>81</v>
      </c>
      <c r="G49" t="s">
        <v>708</v>
      </c>
      <c r="H49">
        <v>25</v>
      </c>
      <c r="I49">
        <v>24</v>
      </c>
      <c r="J49" t="s">
        <v>709</v>
      </c>
      <c r="K49">
        <v>27</v>
      </c>
      <c r="L49">
        <v>25</v>
      </c>
      <c r="M49" t="s">
        <v>710</v>
      </c>
      <c r="N49">
        <v>29</v>
      </c>
      <c r="O49">
        <v>27</v>
      </c>
    </row>
    <row r="50" spans="2:15" x14ac:dyDescent="0.3">
      <c r="B50">
        <v>542</v>
      </c>
      <c r="C50" s="15">
        <v>45306</v>
      </c>
      <c r="D50">
        <v>2</v>
      </c>
      <c r="E50">
        <v>105</v>
      </c>
      <c r="F50">
        <v>94</v>
      </c>
      <c r="G50" t="s">
        <v>711</v>
      </c>
      <c r="H50">
        <v>29</v>
      </c>
      <c r="I50">
        <v>26</v>
      </c>
      <c r="J50" t="s">
        <v>712</v>
      </c>
      <c r="K50">
        <v>31</v>
      </c>
      <c r="L50">
        <v>28</v>
      </c>
      <c r="M50" t="s">
        <v>713</v>
      </c>
      <c r="N50">
        <v>34</v>
      </c>
      <c r="O50">
        <v>31</v>
      </c>
    </row>
    <row r="51" spans="2:15" x14ac:dyDescent="0.3">
      <c r="B51">
        <v>543</v>
      </c>
      <c r="C51" s="15">
        <v>45307</v>
      </c>
      <c r="D51">
        <v>2</v>
      </c>
      <c r="E51">
        <v>105</v>
      </c>
      <c r="F51">
        <v>173</v>
      </c>
      <c r="G51" t="s">
        <v>714</v>
      </c>
      <c r="H51">
        <v>56</v>
      </c>
      <c r="I51">
        <v>53</v>
      </c>
      <c r="J51" t="s">
        <v>715</v>
      </c>
      <c r="K51">
        <v>56</v>
      </c>
      <c r="L51">
        <v>54</v>
      </c>
      <c r="M51" t="s">
        <v>716</v>
      </c>
      <c r="N51">
        <v>61</v>
      </c>
      <c r="O51">
        <v>59</v>
      </c>
    </row>
    <row r="52" spans="2:15" x14ac:dyDescent="0.3">
      <c r="B52">
        <v>544</v>
      </c>
      <c r="C52" s="15">
        <v>45308</v>
      </c>
      <c r="D52">
        <v>2</v>
      </c>
      <c r="E52">
        <v>105</v>
      </c>
      <c r="F52">
        <v>170</v>
      </c>
      <c r="G52" t="s">
        <v>717</v>
      </c>
      <c r="H52">
        <v>57</v>
      </c>
      <c r="I52">
        <v>54</v>
      </c>
      <c r="J52" t="s">
        <v>718</v>
      </c>
      <c r="K52">
        <v>53</v>
      </c>
      <c r="L52">
        <v>50</v>
      </c>
      <c r="M52" t="s">
        <v>719</v>
      </c>
      <c r="N52">
        <v>60</v>
      </c>
      <c r="O52">
        <v>57</v>
      </c>
    </row>
    <row r="53" spans="2:15" x14ac:dyDescent="0.3">
      <c r="B53">
        <v>545</v>
      </c>
      <c r="C53" s="15">
        <v>45309</v>
      </c>
      <c r="D53">
        <v>2</v>
      </c>
      <c r="E53">
        <v>105</v>
      </c>
      <c r="F53">
        <v>221</v>
      </c>
      <c r="G53" t="s">
        <v>720</v>
      </c>
      <c r="H53">
        <v>72</v>
      </c>
      <c r="I53">
        <v>68</v>
      </c>
      <c r="J53" t="s">
        <v>721</v>
      </c>
      <c r="K53">
        <v>69</v>
      </c>
      <c r="L53">
        <v>63</v>
      </c>
      <c r="M53" t="s">
        <v>722</v>
      </c>
      <c r="N53">
        <v>80</v>
      </c>
      <c r="O53">
        <v>73</v>
      </c>
    </row>
    <row r="54" spans="2:15" x14ac:dyDescent="0.3">
      <c r="B54">
        <v>546</v>
      </c>
      <c r="C54" s="15">
        <v>45310</v>
      </c>
      <c r="D54">
        <v>2</v>
      </c>
      <c r="E54">
        <v>105</v>
      </c>
      <c r="F54">
        <v>177</v>
      </c>
      <c r="G54" t="s">
        <v>723</v>
      </c>
      <c r="H54">
        <v>60</v>
      </c>
      <c r="I54">
        <v>57</v>
      </c>
      <c r="J54" t="s">
        <v>724</v>
      </c>
      <c r="K54">
        <v>61</v>
      </c>
      <c r="L54">
        <v>57</v>
      </c>
      <c r="M54" t="s">
        <v>725</v>
      </c>
      <c r="N54">
        <v>56</v>
      </c>
      <c r="O54">
        <v>53</v>
      </c>
    </row>
    <row r="55" spans="2:15" x14ac:dyDescent="0.3">
      <c r="B55">
        <v>547</v>
      </c>
      <c r="C55" s="15">
        <v>45311</v>
      </c>
      <c r="D55">
        <v>2</v>
      </c>
      <c r="E55">
        <v>105</v>
      </c>
      <c r="F55">
        <v>160</v>
      </c>
      <c r="G55" t="s">
        <v>185</v>
      </c>
      <c r="H55">
        <v>0</v>
      </c>
      <c r="I55">
        <v>0</v>
      </c>
      <c r="J55" t="s">
        <v>726</v>
      </c>
      <c r="K55">
        <v>80</v>
      </c>
      <c r="L55">
        <v>74</v>
      </c>
      <c r="M55" t="s">
        <v>727</v>
      </c>
      <c r="N55">
        <v>80</v>
      </c>
      <c r="O55">
        <v>76</v>
      </c>
    </row>
    <row r="56" spans="2:15" x14ac:dyDescent="0.3">
      <c r="B56">
        <v>548</v>
      </c>
      <c r="C56" s="15">
        <v>45312</v>
      </c>
      <c r="D56">
        <v>2</v>
      </c>
      <c r="E56">
        <v>105</v>
      </c>
      <c r="F56">
        <v>81</v>
      </c>
      <c r="G56" t="s">
        <v>728</v>
      </c>
      <c r="H56">
        <v>28</v>
      </c>
      <c r="I56">
        <v>26</v>
      </c>
      <c r="J56" t="s">
        <v>729</v>
      </c>
      <c r="K56">
        <v>27</v>
      </c>
      <c r="L56">
        <v>24</v>
      </c>
      <c r="M56" t="s">
        <v>730</v>
      </c>
      <c r="N56">
        <v>26</v>
      </c>
      <c r="O56">
        <v>24</v>
      </c>
    </row>
    <row r="57" spans="2:15" x14ac:dyDescent="0.3">
      <c r="B57">
        <v>549</v>
      </c>
      <c r="C57" s="15">
        <v>45313</v>
      </c>
      <c r="D57">
        <v>2</v>
      </c>
      <c r="E57">
        <v>105</v>
      </c>
      <c r="F57">
        <v>76</v>
      </c>
      <c r="G57" t="s">
        <v>731</v>
      </c>
      <c r="H57">
        <v>24</v>
      </c>
      <c r="I57">
        <v>22</v>
      </c>
      <c r="J57" t="s">
        <v>732</v>
      </c>
      <c r="K57">
        <v>26</v>
      </c>
      <c r="L57">
        <v>24</v>
      </c>
      <c r="M57" t="s">
        <v>733</v>
      </c>
      <c r="N57">
        <v>26</v>
      </c>
      <c r="O57">
        <v>24</v>
      </c>
    </row>
    <row r="58" spans="2:15" x14ac:dyDescent="0.3">
      <c r="B58">
        <v>550</v>
      </c>
      <c r="C58" s="15">
        <v>45314</v>
      </c>
      <c r="D58">
        <v>2</v>
      </c>
      <c r="E58">
        <v>105</v>
      </c>
      <c r="F58">
        <v>153</v>
      </c>
      <c r="G58" t="s">
        <v>734</v>
      </c>
      <c r="H58">
        <v>48</v>
      </c>
      <c r="I58">
        <v>45</v>
      </c>
      <c r="J58" t="s">
        <v>735</v>
      </c>
      <c r="K58">
        <v>52</v>
      </c>
      <c r="L58">
        <v>49</v>
      </c>
      <c r="M58" t="s">
        <v>736</v>
      </c>
      <c r="N58">
        <v>53</v>
      </c>
      <c r="O58">
        <v>49</v>
      </c>
    </row>
    <row r="59" spans="2:15" x14ac:dyDescent="0.3">
      <c r="B59">
        <v>551</v>
      </c>
      <c r="C59" s="15">
        <v>45315</v>
      </c>
      <c r="D59">
        <v>2</v>
      </c>
      <c r="E59">
        <v>105</v>
      </c>
      <c r="F59">
        <v>171</v>
      </c>
      <c r="G59" t="s">
        <v>737</v>
      </c>
      <c r="H59">
        <v>59</v>
      </c>
      <c r="I59">
        <v>53</v>
      </c>
      <c r="J59" t="s">
        <v>738</v>
      </c>
      <c r="K59">
        <v>57</v>
      </c>
      <c r="L59">
        <v>51</v>
      </c>
      <c r="M59" t="s">
        <v>739</v>
      </c>
      <c r="N59">
        <v>55</v>
      </c>
      <c r="O59">
        <v>51</v>
      </c>
    </row>
    <row r="60" spans="2:15" x14ac:dyDescent="0.3">
      <c r="B60">
        <v>552</v>
      </c>
      <c r="C60" s="15">
        <v>45316</v>
      </c>
      <c r="D60">
        <v>2</v>
      </c>
      <c r="E60">
        <v>105</v>
      </c>
      <c r="F60">
        <v>158</v>
      </c>
      <c r="G60" t="s">
        <v>185</v>
      </c>
      <c r="H60">
        <v>0</v>
      </c>
      <c r="I60">
        <v>0</v>
      </c>
      <c r="J60" t="s">
        <v>740</v>
      </c>
      <c r="K60">
        <v>81</v>
      </c>
      <c r="L60">
        <v>74</v>
      </c>
      <c r="M60" t="s">
        <v>741</v>
      </c>
      <c r="N60">
        <v>77</v>
      </c>
      <c r="O60">
        <v>71</v>
      </c>
    </row>
    <row r="61" spans="2:15" x14ac:dyDescent="0.3">
      <c r="B61">
        <v>553</v>
      </c>
      <c r="C61" s="15">
        <v>45317</v>
      </c>
      <c r="D61">
        <v>2</v>
      </c>
      <c r="E61">
        <v>105</v>
      </c>
      <c r="F61">
        <v>206</v>
      </c>
      <c r="G61" t="s">
        <v>742</v>
      </c>
      <c r="H61">
        <v>70</v>
      </c>
      <c r="I61">
        <v>67</v>
      </c>
      <c r="J61" t="s">
        <v>743</v>
      </c>
      <c r="K61">
        <v>68</v>
      </c>
      <c r="L61">
        <v>63</v>
      </c>
      <c r="M61" t="s">
        <v>744</v>
      </c>
      <c r="N61">
        <v>68</v>
      </c>
      <c r="O61">
        <v>63</v>
      </c>
    </row>
    <row r="62" spans="2:15" x14ac:dyDescent="0.3">
      <c r="B62">
        <v>554</v>
      </c>
      <c r="C62" s="15">
        <v>45318</v>
      </c>
      <c r="D62">
        <v>2</v>
      </c>
      <c r="E62">
        <v>105</v>
      </c>
      <c r="F62">
        <v>173</v>
      </c>
      <c r="G62" t="s">
        <v>745</v>
      </c>
      <c r="H62">
        <v>60</v>
      </c>
      <c r="I62">
        <v>58</v>
      </c>
      <c r="J62" t="s">
        <v>746</v>
      </c>
      <c r="K62">
        <v>58</v>
      </c>
      <c r="L62">
        <v>56</v>
      </c>
      <c r="M62" t="s">
        <v>747</v>
      </c>
      <c r="N62">
        <v>55</v>
      </c>
      <c r="O62">
        <v>53</v>
      </c>
    </row>
    <row r="63" spans="2:15" x14ac:dyDescent="0.3">
      <c r="B63">
        <v>555</v>
      </c>
      <c r="C63" s="15">
        <v>45319</v>
      </c>
      <c r="D63">
        <v>2</v>
      </c>
      <c r="E63">
        <v>105</v>
      </c>
      <c r="F63">
        <v>68</v>
      </c>
      <c r="G63" t="s">
        <v>748</v>
      </c>
      <c r="H63">
        <v>23</v>
      </c>
      <c r="I63">
        <v>20</v>
      </c>
      <c r="J63" t="s">
        <v>749</v>
      </c>
      <c r="K63">
        <v>22</v>
      </c>
      <c r="L63">
        <v>20</v>
      </c>
      <c r="M63" t="s">
        <v>750</v>
      </c>
      <c r="N63">
        <v>23</v>
      </c>
      <c r="O63">
        <v>21</v>
      </c>
    </row>
    <row r="64" spans="2:15" x14ac:dyDescent="0.3">
      <c r="B64">
        <v>556</v>
      </c>
      <c r="C64" s="15">
        <v>45320</v>
      </c>
      <c r="D64">
        <v>2</v>
      </c>
      <c r="E64">
        <v>105</v>
      </c>
      <c r="F64">
        <v>86</v>
      </c>
      <c r="G64" t="s">
        <v>751</v>
      </c>
      <c r="H64">
        <v>29</v>
      </c>
      <c r="I64">
        <v>27</v>
      </c>
      <c r="J64" t="s">
        <v>752</v>
      </c>
      <c r="K64">
        <v>28</v>
      </c>
      <c r="L64">
        <v>27</v>
      </c>
      <c r="M64" t="s">
        <v>753</v>
      </c>
      <c r="N64">
        <v>29</v>
      </c>
      <c r="O64">
        <v>28</v>
      </c>
    </row>
    <row r="65" spans="2:15" x14ac:dyDescent="0.3">
      <c r="B65">
        <v>557</v>
      </c>
      <c r="C65" s="15">
        <v>45321</v>
      </c>
      <c r="D65">
        <v>2</v>
      </c>
      <c r="E65">
        <v>105</v>
      </c>
      <c r="F65">
        <v>151</v>
      </c>
      <c r="G65" t="s">
        <v>754</v>
      </c>
      <c r="H65">
        <v>50</v>
      </c>
      <c r="I65">
        <v>47</v>
      </c>
      <c r="J65" t="s">
        <v>755</v>
      </c>
      <c r="K65">
        <v>50</v>
      </c>
      <c r="L65">
        <v>48</v>
      </c>
      <c r="M65" t="s">
        <v>756</v>
      </c>
      <c r="N65">
        <v>51</v>
      </c>
      <c r="O65">
        <v>48</v>
      </c>
    </row>
    <row r="66" spans="2:15" x14ac:dyDescent="0.3">
      <c r="B66">
        <v>558</v>
      </c>
      <c r="C66" s="15">
        <v>45293</v>
      </c>
      <c r="D66">
        <v>3</v>
      </c>
      <c r="E66">
        <v>105</v>
      </c>
      <c r="F66">
        <v>140</v>
      </c>
      <c r="G66" t="s">
        <v>757</v>
      </c>
      <c r="H66">
        <v>48</v>
      </c>
      <c r="I66">
        <v>45</v>
      </c>
      <c r="J66" t="s">
        <v>758</v>
      </c>
      <c r="K66">
        <v>45</v>
      </c>
      <c r="L66">
        <v>41</v>
      </c>
      <c r="M66" t="s">
        <v>759</v>
      </c>
      <c r="N66">
        <v>47</v>
      </c>
      <c r="O66">
        <v>44</v>
      </c>
    </row>
    <row r="67" spans="2:15" x14ac:dyDescent="0.3">
      <c r="B67">
        <v>559</v>
      </c>
      <c r="C67" s="15">
        <v>45294</v>
      </c>
      <c r="D67">
        <v>3</v>
      </c>
      <c r="E67">
        <v>105</v>
      </c>
      <c r="F67">
        <v>178</v>
      </c>
      <c r="G67" t="s">
        <v>760</v>
      </c>
      <c r="H67">
        <v>58</v>
      </c>
      <c r="I67">
        <v>53</v>
      </c>
      <c r="J67" t="s">
        <v>761</v>
      </c>
      <c r="K67">
        <v>58</v>
      </c>
      <c r="L67">
        <v>52</v>
      </c>
      <c r="M67" t="s">
        <v>762</v>
      </c>
      <c r="N67">
        <v>62</v>
      </c>
      <c r="O67">
        <v>57</v>
      </c>
    </row>
    <row r="68" spans="2:15" x14ac:dyDescent="0.3">
      <c r="B68">
        <v>560</v>
      </c>
      <c r="C68" s="15">
        <v>45295</v>
      </c>
      <c r="D68">
        <v>3</v>
      </c>
      <c r="E68">
        <v>105</v>
      </c>
      <c r="F68">
        <v>139</v>
      </c>
      <c r="G68" t="s">
        <v>763</v>
      </c>
      <c r="H68">
        <v>46</v>
      </c>
      <c r="I68">
        <v>44</v>
      </c>
      <c r="J68" t="s">
        <v>764</v>
      </c>
      <c r="K68">
        <v>44</v>
      </c>
      <c r="L68">
        <v>41</v>
      </c>
      <c r="M68" t="s">
        <v>765</v>
      </c>
      <c r="N68">
        <v>49</v>
      </c>
      <c r="O68">
        <v>46</v>
      </c>
    </row>
    <row r="69" spans="2:15" x14ac:dyDescent="0.3">
      <c r="B69">
        <v>561</v>
      </c>
      <c r="C69" s="15">
        <v>45296</v>
      </c>
      <c r="D69">
        <v>3</v>
      </c>
      <c r="E69">
        <v>105</v>
      </c>
      <c r="F69">
        <v>183</v>
      </c>
      <c r="G69" t="s">
        <v>185</v>
      </c>
      <c r="H69">
        <v>0</v>
      </c>
      <c r="I69">
        <v>0</v>
      </c>
      <c r="J69" t="s">
        <v>766</v>
      </c>
      <c r="K69">
        <v>90</v>
      </c>
      <c r="L69">
        <v>85</v>
      </c>
      <c r="M69" t="s">
        <v>767</v>
      </c>
      <c r="N69">
        <v>93</v>
      </c>
      <c r="O69">
        <v>85</v>
      </c>
    </row>
    <row r="70" spans="2:15" x14ac:dyDescent="0.3">
      <c r="B70">
        <v>562</v>
      </c>
      <c r="C70" s="15">
        <v>45297</v>
      </c>
      <c r="D70">
        <v>3</v>
      </c>
      <c r="E70">
        <v>105</v>
      </c>
      <c r="F70">
        <v>149</v>
      </c>
      <c r="G70" t="s">
        <v>768</v>
      </c>
      <c r="H70">
        <v>47</v>
      </c>
      <c r="I70">
        <v>46</v>
      </c>
      <c r="J70" t="s">
        <v>769</v>
      </c>
      <c r="K70">
        <v>47</v>
      </c>
      <c r="L70">
        <v>46</v>
      </c>
      <c r="M70" t="s">
        <v>770</v>
      </c>
      <c r="N70">
        <v>55</v>
      </c>
      <c r="O70">
        <v>52</v>
      </c>
    </row>
    <row r="71" spans="2:15" x14ac:dyDescent="0.3">
      <c r="B71">
        <v>563</v>
      </c>
      <c r="C71" s="15">
        <v>45298</v>
      </c>
      <c r="D71">
        <v>3</v>
      </c>
      <c r="E71">
        <v>105</v>
      </c>
      <c r="F71">
        <v>0</v>
      </c>
      <c r="G71" t="s">
        <v>185</v>
      </c>
      <c r="H71">
        <v>0</v>
      </c>
      <c r="I71">
        <v>0</v>
      </c>
      <c r="J71" t="s">
        <v>185</v>
      </c>
      <c r="K71">
        <v>0</v>
      </c>
      <c r="L71">
        <v>0</v>
      </c>
      <c r="M71" t="s">
        <v>185</v>
      </c>
      <c r="N71">
        <v>0</v>
      </c>
      <c r="O71">
        <v>0</v>
      </c>
    </row>
    <row r="72" spans="2:15" x14ac:dyDescent="0.3">
      <c r="B72">
        <v>564</v>
      </c>
      <c r="C72" s="15">
        <v>45299</v>
      </c>
      <c r="D72">
        <v>3</v>
      </c>
      <c r="E72">
        <v>105</v>
      </c>
      <c r="F72">
        <v>0</v>
      </c>
      <c r="G72" t="s">
        <v>185</v>
      </c>
      <c r="H72">
        <v>0</v>
      </c>
      <c r="I72">
        <v>0</v>
      </c>
      <c r="J72" t="s">
        <v>185</v>
      </c>
      <c r="K72">
        <v>0</v>
      </c>
      <c r="L72">
        <v>0</v>
      </c>
      <c r="M72" t="s">
        <v>185</v>
      </c>
      <c r="N72">
        <v>0</v>
      </c>
      <c r="O72">
        <v>0</v>
      </c>
    </row>
    <row r="73" spans="2:15" x14ac:dyDescent="0.3">
      <c r="B73">
        <v>565</v>
      </c>
      <c r="C73" s="15">
        <v>45300</v>
      </c>
      <c r="D73">
        <v>3</v>
      </c>
      <c r="E73">
        <v>105</v>
      </c>
      <c r="F73">
        <v>170</v>
      </c>
      <c r="G73" t="s">
        <v>771</v>
      </c>
      <c r="H73">
        <v>54</v>
      </c>
      <c r="I73">
        <v>50</v>
      </c>
      <c r="J73" t="s">
        <v>772</v>
      </c>
      <c r="K73">
        <v>57</v>
      </c>
      <c r="L73">
        <v>55</v>
      </c>
      <c r="M73" t="s">
        <v>773</v>
      </c>
      <c r="N73">
        <v>59</v>
      </c>
      <c r="O73">
        <v>56</v>
      </c>
    </row>
    <row r="74" spans="2:15" x14ac:dyDescent="0.3">
      <c r="B74">
        <v>566</v>
      </c>
      <c r="C74" s="15">
        <v>45301</v>
      </c>
      <c r="D74">
        <v>3</v>
      </c>
      <c r="E74">
        <v>105</v>
      </c>
      <c r="F74">
        <v>144</v>
      </c>
      <c r="G74" t="s">
        <v>774</v>
      </c>
      <c r="H74">
        <v>46</v>
      </c>
      <c r="I74">
        <v>43</v>
      </c>
      <c r="J74" t="s">
        <v>775</v>
      </c>
      <c r="K74">
        <v>46</v>
      </c>
      <c r="L74">
        <v>43</v>
      </c>
      <c r="M74" t="s">
        <v>776</v>
      </c>
      <c r="N74">
        <v>52</v>
      </c>
      <c r="O74">
        <v>50</v>
      </c>
    </row>
    <row r="75" spans="2:15" x14ac:dyDescent="0.3">
      <c r="B75">
        <v>567</v>
      </c>
      <c r="C75" s="15">
        <v>45302</v>
      </c>
      <c r="D75">
        <v>3</v>
      </c>
      <c r="E75">
        <v>105</v>
      </c>
      <c r="F75">
        <v>132</v>
      </c>
      <c r="G75" t="s">
        <v>777</v>
      </c>
      <c r="H75">
        <v>46</v>
      </c>
      <c r="I75">
        <v>43</v>
      </c>
      <c r="J75" t="s">
        <v>778</v>
      </c>
      <c r="K75">
        <v>46</v>
      </c>
      <c r="L75">
        <v>43</v>
      </c>
      <c r="M75" t="s">
        <v>779</v>
      </c>
      <c r="N75">
        <v>40</v>
      </c>
      <c r="O75">
        <v>38</v>
      </c>
    </row>
    <row r="76" spans="2:15" x14ac:dyDescent="0.3">
      <c r="B76">
        <v>568</v>
      </c>
      <c r="C76" s="15">
        <v>45303</v>
      </c>
      <c r="D76">
        <v>3</v>
      </c>
      <c r="E76">
        <v>105</v>
      </c>
      <c r="F76">
        <v>153</v>
      </c>
      <c r="G76" t="s">
        <v>780</v>
      </c>
      <c r="H76">
        <v>52</v>
      </c>
      <c r="I76">
        <v>47</v>
      </c>
      <c r="J76" t="s">
        <v>781</v>
      </c>
      <c r="K76">
        <v>51</v>
      </c>
      <c r="L76">
        <v>48</v>
      </c>
      <c r="M76" t="s">
        <v>782</v>
      </c>
      <c r="N76">
        <v>50</v>
      </c>
      <c r="O76">
        <v>47</v>
      </c>
    </row>
    <row r="77" spans="2:15" x14ac:dyDescent="0.3">
      <c r="B77">
        <v>569</v>
      </c>
      <c r="C77" s="15">
        <v>45304</v>
      </c>
      <c r="D77">
        <v>3</v>
      </c>
      <c r="E77">
        <v>105</v>
      </c>
      <c r="F77">
        <v>166</v>
      </c>
      <c r="G77" t="s">
        <v>783</v>
      </c>
      <c r="H77">
        <v>56</v>
      </c>
      <c r="I77">
        <v>54</v>
      </c>
      <c r="J77" t="s">
        <v>784</v>
      </c>
      <c r="K77">
        <v>56</v>
      </c>
      <c r="L77">
        <v>55</v>
      </c>
      <c r="M77" t="s">
        <v>785</v>
      </c>
      <c r="N77">
        <v>54</v>
      </c>
      <c r="O77">
        <v>52</v>
      </c>
    </row>
    <row r="78" spans="2:15" x14ac:dyDescent="0.3">
      <c r="B78">
        <v>570</v>
      </c>
      <c r="C78" s="15">
        <v>45305</v>
      </c>
      <c r="D78">
        <v>3</v>
      </c>
      <c r="E78">
        <v>105</v>
      </c>
      <c r="F78">
        <v>0</v>
      </c>
      <c r="G78" t="s">
        <v>185</v>
      </c>
      <c r="H78">
        <v>0</v>
      </c>
      <c r="I78">
        <v>0</v>
      </c>
      <c r="J78" t="s">
        <v>185</v>
      </c>
      <c r="K78">
        <v>0</v>
      </c>
      <c r="L78">
        <v>0</v>
      </c>
      <c r="M78" t="s">
        <v>185</v>
      </c>
      <c r="N78">
        <v>0</v>
      </c>
      <c r="O78">
        <v>0</v>
      </c>
    </row>
    <row r="79" spans="2:15" x14ac:dyDescent="0.3">
      <c r="B79">
        <v>571</v>
      </c>
      <c r="C79" s="15">
        <v>45306</v>
      </c>
      <c r="D79">
        <v>3</v>
      </c>
      <c r="E79">
        <v>105</v>
      </c>
      <c r="F79">
        <v>0</v>
      </c>
      <c r="G79" t="s">
        <v>185</v>
      </c>
      <c r="H79">
        <v>0</v>
      </c>
      <c r="I79">
        <v>0</v>
      </c>
      <c r="J79" t="s">
        <v>185</v>
      </c>
      <c r="K79">
        <v>0</v>
      </c>
      <c r="L79">
        <v>0</v>
      </c>
      <c r="M79" t="s">
        <v>185</v>
      </c>
      <c r="N79">
        <v>0</v>
      </c>
      <c r="O79">
        <v>0</v>
      </c>
    </row>
    <row r="80" spans="2:15" x14ac:dyDescent="0.3">
      <c r="B80">
        <v>572</v>
      </c>
      <c r="C80" s="15">
        <v>45307</v>
      </c>
      <c r="D80">
        <v>3</v>
      </c>
      <c r="E80">
        <v>105</v>
      </c>
      <c r="F80">
        <v>132</v>
      </c>
      <c r="G80" t="s">
        <v>786</v>
      </c>
      <c r="H80">
        <v>45</v>
      </c>
      <c r="I80">
        <v>42</v>
      </c>
      <c r="J80" t="s">
        <v>787</v>
      </c>
      <c r="K80">
        <v>43</v>
      </c>
      <c r="L80">
        <v>40</v>
      </c>
      <c r="M80" t="s">
        <v>788</v>
      </c>
      <c r="N80">
        <v>44</v>
      </c>
      <c r="O80">
        <v>41</v>
      </c>
    </row>
    <row r="81" spans="2:15" x14ac:dyDescent="0.3">
      <c r="B81">
        <v>573</v>
      </c>
      <c r="C81" s="15">
        <v>45308</v>
      </c>
      <c r="D81">
        <v>3</v>
      </c>
      <c r="E81">
        <v>105</v>
      </c>
      <c r="F81">
        <v>184</v>
      </c>
      <c r="G81" t="s">
        <v>789</v>
      </c>
      <c r="H81">
        <v>62</v>
      </c>
      <c r="I81">
        <v>57</v>
      </c>
      <c r="J81" t="s">
        <v>790</v>
      </c>
      <c r="K81">
        <v>58</v>
      </c>
      <c r="L81">
        <v>53</v>
      </c>
      <c r="M81" t="s">
        <v>791</v>
      </c>
      <c r="N81">
        <v>64</v>
      </c>
      <c r="O81">
        <v>60</v>
      </c>
    </row>
    <row r="82" spans="2:15" x14ac:dyDescent="0.3">
      <c r="B82">
        <v>574</v>
      </c>
      <c r="C82" s="15">
        <v>45309</v>
      </c>
      <c r="D82">
        <v>3</v>
      </c>
      <c r="E82">
        <v>105</v>
      </c>
      <c r="F82">
        <v>187</v>
      </c>
      <c r="G82" t="s">
        <v>792</v>
      </c>
      <c r="H82">
        <v>98</v>
      </c>
      <c r="I82">
        <v>93</v>
      </c>
      <c r="J82" t="s">
        <v>185</v>
      </c>
      <c r="K82">
        <v>0</v>
      </c>
      <c r="L82">
        <v>0</v>
      </c>
      <c r="M82" t="s">
        <v>793</v>
      </c>
      <c r="N82">
        <v>89</v>
      </c>
      <c r="O82">
        <v>86</v>
      </c>
    </row>
    <row r="83" spans="2:15" x14ac:dyDescent="0.3">
      <c r="B83">
        <v>575</v>
      </c>
      <c r="C83" s="15">
        <v>45310</v>
      </c>
      <c r="D83">
        <v>3</v>
      </c>
      <c r="E83">
        <v>105</v>
      </c>
      <c r="F83">
        <v>162</v>
      </c>
      <c r="G83" t="s">
        <v>794</v>
      </c>
      <c r="H83">
        <v>51</v>
      </c>
      <c r="I83">
        <v>49</v>
      </c>
      <c r="J83" t="s">
        <v>795</v>
      </c>
      <c r="K83">
        <v>54</v>
      </c>
      <c r="L83">
        <v>51</v>
      </c>
      <c r="M83" t="s">
        <v>796</v>
      </c>
      <c r="N83">
        <v>57</v>
      </c>
      <c r="O83">
        <v>55</v>
      </c>
    </row>
    <row r="84" spans="2:15" x14ac:dyDescent="0.3">
      <c r="B84">
        <v>576</v>
      </c>
      <c r="C84" s="15">
        <v>45311</v>
      </c>
      <c r="D84">
        <v>3</v>
      </c>
      <c r="E84">
        <v>105</v>
      </c>
      <c r="F84">
        <v>168</v>
      </c>
      <c r="G84" t="s">
        <v>797</v>
      </c>
      <c r="H84">
        <v>55</v>
      </c>
      <c r="I84">
        <v>53</v>
      </c>
      <c r="J84" t="s">
        <v>798</v>
      </c>
      <c r="K84">
        <v>58</v>
      </c>
      <c r="L84">
        <v>55</v>
      </c>
      <c r="M84" t="s">
        <v>799</v>
      </c>
      <c r="N84">
        <v>55</v>
      </c>
      <c r="O84">
        <v>53</v>
      </c>
    </row>
    <row r="85" spans="2:15" x14ac:dyDescent="0.3">
      <c r="B85">
        <v>577</v>
      </c>
      <c r="C85" s="15">
        <v>45312</v>
      </c>
      <c r="D85">
        <v>3</v>
      </c>
      <c r="E85">
        <v>105</v>
      </c>
      <c r="F85">
        <v>0</v>
      </c>
      <c r="G85" t="s">
        <v>185</v>
      </c>
      <c r="H85">
        <v>0</v>
      </c>
      <c r="I85">
        <v>0</v>
      </c>
      <c r="J85" t="s">
        <v>185</v>
      </c>
      <c r="K85">
        <v>0</v>
      </c>
      <c r="L85">
        <v>0</v>
      </c>
      <c r="M85" t="s">
        <v>185</v>
      </c>
      <c r="N85">
        <v>0</v>
      </c>
      <c r="O85">
        <v>0</v>
      </c>
    </row>
    <row r="86" spans="2:15" x14ac:dyDescent="0.3">
      <c r="B86">
        <v>578</v>
      </c>
      <c r="C86" s="15">
        <v>45313</v>
      </c>
      <c r="D86">
        <v>3</v>
      </c>
      <c r="E86">
        <v>105</v>
      </c>
      <c r="F86">
        <v>0</v>
      </c>
      <c r="G86" t="s">
        <v>185</v>
      </c>
      <c r="H86">
        <v>0</v>
      </c>
      <c r="I86">
        <v>0</v>
      </c>
      <c r="J86" t="s">
        <v>185</v>
      </c>
      <c r="K86">
        <v>0</v>
      </c>
      <c r="L86">
        <v>0</v>
      </c>
      <c r="M86" t="s">
        <v>185</v>
      </c>
      <c r="N86">
        <v>0</v>
      </c>
      <c r="O86">
        <v>0</v>
      </c>
    </row>
    <row r="87" spans="2:15" x14ac:dyDescent="0.3">
      <c r="B87">
        <v>579</v>
      </c>
      <c r="C87" s="15">
        <v>45314</v>
      </c>
      <c r="D87">
        <v>3</v>
      </c>
      <c r="E87">
        <v>105</v>
      </c>
      <c r="F87">
        <v>176</v>
      </c>
      <c r="G87" t="s">
        <v>185</v>
      </c>
      <c r="H87">
        <v>0</v>
      </c>
      <c r="I87">
        <v>0</v>
      </c>
      <c r="J87" t="s">
        <v>800</v>
      </c>
      <c r="K87">
        <v>88</v>
      </c>
      <c r="L87">
        <v>84</v>
      </c>
      <c r="M87" t="s">
        <v>801</v>
      </c>
      <c r="N87">
        <v>88</v>
      </c>
      <c r="O87">
        <v>84</v>
      </c>
    </row>
    <row r="88" spans="2:15" x14ac:dyDescent="0.3">
      <c r="B88">
        <v>580</v>
      </c>
      <c r="C88" s="15">
        <v>45315</v>
      </c>
      <c r="D88">
        <v>3</v>
      </c>
      <c r="E88">
        <v>105</v>
      </c>
      <c r="F88">
        <v>142</v>
      </c>
      <c r="G88" t="s">
        <v>802</v>
      </c>
      <c r="H88">
        <v>46</v>
      </c>
      <c r="I88">
        <v>44</v>
      </c>
      <c r="J88" t="s">
        <v>803</v>
      </c>
      <c r="K88">
        <v>47</v>
      </c>
      <c r="L88">
        <v>45</v>
      </c>
      <c r="M88" t="s">
        <v>804</v>
      </c>
      <c r="N88">
        <v>49</v>
      </c>
      <c r="O88">
        <v>48</v>
      </c>
    </row>
    <row r="89" spans="2:15" x14ac:dyDescent="0.3">
      <c r="B89">
        <v>581</v>
      </c>
      <c r="C89" s="15">
        <v>45316</v>
      </c>
      <c r="D89">
        <v>3</v>
      </c>
      <c r="E89">
        <v>105</v>
      </c>
      <c r="F89">
        <v>160</v>
      </c>
      <c r="G89" t="s">
        <v>805</v>
      </c>
      <c r="H89">
        <v>83</v>
      </c>
      <c r="I89">
        <v>78</v>
      </c>
      <c r="J89" t="s">
        <v>185</v>
      </c>
      <c r="K89">
        <v>0</v>
      </c>
      <c r="L89">
        <v>0</v>
      </c>
      <c r="M89" t="s">
        <v>806</v>
      </c>
      <c r="N89">
        <v>77</v>
      </c>
      <c r="O89">
        <v>73</v>
      </c>
    </row>
    <row r="90" spans="2:15" x14ac:dyDescent="0.3">
      <c r="B90">
        <v>582</v>
      </c>
      <c r="C90" s="15">
        <v>45317</v>
      </c>
      <c r="D90">
        <v>3</v>
      </c>
      <c r="E90">
        <v>105</v>
      </c>
      <c r="F90">
        <v>170</v>
      </c>
      <c r="G90" t="s">
        <v>807</v>
      </c>
      <c r="H90">
        <v>56</v>
      </c>
      <c r="I90">
        <v>53</v>
      </c>
      <c r="J90" t="s">
        <v>808</v>
      </c>
      <c r="K90">
        <v>59</v>
      </c>
      <c r="L90">
        <v>54</v>
      </c>
      <c r="M90" t="s">
        <v>809</v>
      </c>
      <c r="N90">
        <v>55</v>
      </c>
      <c r="O90">
        <v>52</v>
      </c>
    </row>
    <row r="91" spans="2:15" x14ac:dyDescent="0.3">
      <c r="B91">
        <v>583</v>
      </c>
      <c r="C91" s="15">
        <v>45318</v>
      </c>
      <c r="D91">
        <v>3</v>
      </c>
      <c r="E91">
        <v>105</v>
      </c>
      <c r="F91">
        <v>179</v>
      </c>
      <c r="G91" t="s">
        <v>810</v>
      </c>
      <c r="H91">
        <v>60</v>
      </c>
      <c r="I91">
        <v>57</v>
      </c>
      <c r="J91" t="s">
        <v>811</v>
      </c>
      <c r="K91">
        <v>59</v>
      </c>
      <c r="L91">
        <v>57</v>
      </c>
      <c r="M91" t="s">
        <v>812</v>
      </c>
      <c r="N91">
        <v>60</v>
      </c>
      <c r="O91">
        <v>57</v>
      </c>
    </row>
    <row r="92" spans="2:15" x14ac:dyDescent="0.3">
      <c r="B92">
        <v>584</v>
      </c>
      <c r="C92" s="15">
        <v>45319</v>
      </c>
      <c r="D92">
        <v>3</v>
      </c>
      <c r="E92">
        <v>105</v>
      </c>
      <c r="F92">
        <v>0</v>
      </c>
      <c r="G92" t="s">
        <v>185</v>
      </c>
      <c r="H92">
        <v>0</v>
      </c>
      <c r="I92">
        <v>0</v>
      </c>
      <c r="J92" t="s">
        <v>185</v>
      </c>
      <c r="K92">
        <v>0</v>
      </c>
      <c r="L92">
        <v>0</v>
      </c>
      <c r="M92" t="s">
        <v>185</v>
      </c>
      <c r="N92">
        <v>0</v>
      </c>
      <c r="O92">
        <v>0</v>
      </c>
    </row>
    <row r="93" spans="2:15" x14ac:dyDescent="0.3">
      <c r="B93">
        <v>585</v>
      </c>
      <c r="C93" s="15">
        <v>45320</v>
      </c>
      <c r="D93">
        <v>3</v>
      </c>
      <c r="E93">
        <v>105</v>
      </c>
      <c r="F93">
        <v>0</v>
      </c>
      <c r="G93" t="s">
        <v>185</v>
      </c>
      <c r="H93">
        <v>0</v>
      </c>
      <c r="I93">
        <v>0</v>
      </c>
      <c r="J93" t="s">
        <v>185</v>
      </c>
      <c r="K93">
        <v>0</v>
      </c>
      <c r="L93">
        <v>0</v>
      </c>
      <c r="M93" t="s">
        <v>185</v>
      </c>
      <c r="N93">
        <v>0</v>
      </c>
      <c r="O93">
        <v>0</v>
      </c>
    </row>
    <row r="94" spans="2:15" x14ac:dyDescent="0.3">
      <c r="B94">
        <v>586</v>
      </c>
      <c r="C94" s="15">
        <v>45321</v>
      </c>
      <c r="D94">
        <v>3</v>
      </c>
      <c r="E94">
        <v>105</v>
      </c>
      <c r="F94">
        <v>160</v>
      </c>
      <c r="G94" t="s">
        <v>813</v>
      </c>
      <c r="H94">
        <v>53</v>
      </c>
      <c r="I94">
        <v>49</v>
      </c>
      <c r="J94" t="s">
        <v>814</v>
      </c>
      <c r="K94">
        <v>53</v>
      </c>
      <c r="L94">
        <v>50</v>
      </c>
      <c r="M94" t="s">
        <v>815</v>
      </c>
      <c r="N94">
        <v>54</v>
      </c>
      <c r="O94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ReadMeFirst</vt:lpstr>
      <vt:lpstr>Other Lists</vt:lpstr>
      <vt:lpstr>Inspect DM</vt:lpstr>
      <vt:lpstr>Why's</vt:lpstr>
      <vt:lpstr>A Batches</vt:lpstr>
      <vt:lpstr>B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Nixon</dc:creator>
  <cp:lastModifiedBy>Juan Lora</cp:lastModifiedBy>
  <dcterms:created xsi:type="dcterms:W3CDTF">2024-04-02T18:09:52Z</dcterms:created>
  <dcterms:modified xsi:type="dcterms:W3CDTF">2024-04-09T03:05:46Z</dcterms:modified>
</cp:coreProperties>
</file>