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1cb54051c7e0336b/DIO - Felipao/Projeto Controle FII/"/>
    </mc:Choice>
  </mc:AlternateContent>
  <xr:revisionPtr revIDLastSave="410" documentId="11_AD4D361C20488DEA4E38A0D8AC5B6BCC5ADEDD8F" xr6:coauthVersionLast="47" xr6:coauthVersionMax="47" xr10:uidLastSave="{655EA8AA-740F-440D-98E9-A4D74D4BCF6D}"/>
  <bookViews>
    <workbookView xWindow="-120" yWindow="-120" windowWidth="38640" windowHeight="15720" activeTab="1" xr2:uid="{00000000-000D-0000-FFFF-FFFF00000000}"/>
  </bookViews>
  <sheets>
    <sheet name="APP" sheetId="2" r:id="rId1"/>
    <sheet name="Plan1" sheetId="1" r:id="rId2"/>
  </sheets>
  <definedNames>
    <definedName name="aporte">Plan1!$D$17</definedName>
    <definedName name="patrimonio">Plan1!$D$20</definedName>
    <definedName name="qtde_anos">Plan1!$D$18</definedName>
    <definedName name="rendimento_carteira">Plan1!$D$13</definedName>
    <definedName name="salario">Plan1!$D$12</definedName>
    <definedName name="sugest_investimento">Plan1!$D$14</definedName>
    <definedName name="tx_mensal">Plan1!$D$19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38" i="1"/>
  <c r="C39" i="1"/>
  <c r="C40" i="1"/>
  <c r="C41" i="1"/>
  <c r="D41" i="1" s="1"/>
  <c r="C36" i="1"/>
  <c r="D36" i="1" s="1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D20" i="1"/>
  <c r="D21" i="1" s="1"/>
  <c r="D14" i="1"/>
  <c r="C25" i="1"/>
  <c r="D25" i="1" s="1"/>
  <c r="C26" i="1"/>
  <c r="D26" i="1" s="1"/>
  <c r="C27" i="1"/>
  <c r="D27" i="1" s="1"/>
  <c r="C28" i="1"/>
  <c r="D28" i="1" s="1"/>
  <c r="C24" i="1"/>
  <c r="D24" i="1" s="1"/>
  <c r="D40" i="1" l="1"/>
  <c r="D39" i="1"/>
  <c r="D38" i="1"/>
  <c r="D37" i="1"/>
  <c r="D42" i="1"/>
</calcChain>
</file>

<file path=xl/sharedStrings.xml><?xml version="1.0" encoding="utf-8"?>
<sst xmlns="http://schemas.openxmlformats.org/spreadsheetml/2006/main" count="69" uniqueCount="34">
  <si>
    <t>Quanto investir por mês?</t>
  </si>
  <si>
    <t>Por quantos anos?</t>
  </si>
  <si>
    <t>Patrimônio acumulado?</t>
  </si>
  <si>
    <t>Dividendos Mensais?</t>
  </si>
  <si>
    <t>Taxa de rendimento mensal?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</si>
  <si>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</si>
  <si>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</si>
  <si>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</si>
  <si>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</si>
  <si>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</si>
  <si>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</si>
  <si>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</si>
  <si>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</si>
  <si>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Rendimento carteira</t>
  </si>
  <si>
    <t>Salário</t>
  </si>
  <si>
    <t>CONFIGURAÇÕES</t>
  </si>
  <si>
    <t>Agressivo</t>
  </si>
  <si>
    <t>Conservador</t>
  </si>
  <si>
    <t>Moderado</t>
  </si>
  <si>
    <t>PERFIL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</si>
  <si>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</si>
  <si>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</si>
  <si>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</si>
  <si>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</si>
  <si>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</si>
  <si>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</si>
  <si>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</si>
  <si>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</si>
  <si>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</si>
  <si>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</si>
  <si>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TIPO DE FII</t>
  </si>
  <si>
    <t>%</t>
  </si>
  <si>
    <t>CHAVE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</si>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</sst>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8" formatCode="0.000%"/>
    <numFmt numFmtId="171" formatCode="&quot;R$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3"/>
      <color theme="1"/>
      <name val="Aptos"/>
      <family val="2"/>
    </font>
    <font>
      <b/>
      <sz val="13"/>
      <color theme="1"/>
      <name val="Aptos"/>
      <family val="2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31">
    <border>
      <left/>
      <right/>
      <top/>
      <bottom/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/>
      <bottom style="thin">
        <color theme="0" tint="-0.14996795556505021"/>
      </bottom>
      <diagonal/>
    </border>
    <border>
      <left style="thin">
        <color theme="0" tint="-0.24994659260841701"/>
      </left>
      <right style="medium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/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0" tint="-0.24994659260841701"/>
      </bottom>
      <diagonal/>
    </border>
    <border>
      <left style="medium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thin">
        <color theme="0" tint="-0.24994659260841701"/>
      </top>
      <bottom style="medium">
        <color indexed="64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auto="1"/>
      </bottom>
      <diagonal/>
    </border>
    <border>
      <left style="medium">
        <color indexed="64"/>
      </left>
      <right/>
      <top/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 style="medium">
        <color indexed="64"/>
      </bottom>
      <diagonal/>
    </border>
    <border>
      <left/>
      <right style="thin">
        <color theme="0" tint="-0.14996795556505021"/>
      </right>
      <top/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medium">
        <color auto="1"/>
      </bottom>
      <diagonal/>
    </border>
    <border>
      <left/>
      <right/>
      <top style="thick">
        <color auto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6">
    <xf numFmtId="0" fontId="0" fillId="0" borderId="0" xfId="0"/>
    <xf numFmtId="0" fontId="4" fillId="0" borderId="5" xfId="0" applyFont="1" applyBorder="1" applyAlignment="1">
      <alignment horizontal="center"/>
    </xf>
    <xf numFmtId="168" fontId="4" fillId="0" borderId="5" xfId="0" applyNumberFormat="1" applyFont="1" applyBorder="1" applyAlignment="1">
      <alignment horizontal="center"/>
    </xf>
    <xf numFmtId="171" fontId="4" fillId="0" borderId="4" xfId="1" applyNumberFormat="1" applyFont="1" applyBorder="1" applyAlignment="1">
      <alignment horizontal="center"/>
    </xf>
    <xf numFmtId="8" fontId="4" fillId="4" borderId="5" xfId="0" applyNumberFormat="1" applyFont="1" applyFill="1" applyBorder="1" applyAlignment="1">
      <alignment horizontal="center"/>
    </xf>
    <xf numFmtId="171" fontId="4" fillId="4" borderId="6" xfId="1" applyNumberFormat="1" applyFont="1" applyFill="1" applyBorder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0" fillId="4" borderId="7" xfId="0" applyFill="1" applyBorder="1"/>
    <xf numFmtId="8" fontId="0" fillId="4" borderId="8" xfId="0" applyNumberFormat="1" applyFill="1" applyBorder="1"/>
    <xf numFmtId="8" fontId="0" fillId="4" borderId="9" xfId="0" applyNumberFormat="1" applyFill="1" applyBorder="1"/>
    <xf numFmtId="0" fontId="0" fillId="4" borderId="10" xfId="0" applyFill="1" applyBorder="1"/>
    <xf numFmtId="8" fontId="0" fillId="4" borderId="11" xfId="0" applyNumberFormat="1" applyFill="1" applyBorder="1"/>
    <xf numFmtId="0" fontId="0" fillId="4" borderId="12" xfId="0" applyFill="1" applyBorder="1"/>
    <xf numFmtId="8" fontId="0" fillId="4" borderId="13" xfId="0" applyNumberFormat="1" applyFill="1" applyBorder="1"/>
    <xf numFmtId="8" fontId="0" fillId="4" borderId="14" xfId="0" applyNumberFormat="1" applyFill="1" applyBorder="1"/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44" fontId="0" fillId="0" borderId="3" xfId="0" applyNumberFormat="1" applyBorder="1" applyAlignment="1">
      <alignment horizontal="center"/>
    </xf>
    <xf numFmtId="0" fontId="9" fillId="7" borderId="15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44" fontId="0" fillId="0" borderId="2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6" fillId="3" borderId="15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7" fillId="0" borderId="18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8" fillId="4" borderId="19" xfId="0" applyFont="1" applyFill="1" applyBorder="1" applyAlignment="1">
      <alignment vertical="center"/>
    </xf>
    <xf numFmtId="0" fontId="8" fillId="4" borderId="20" xfId="0" applyFont="1" applyFill="1" applyBorder="1" applyAlignment="1">
      <alignment vertical="center"/>
    </xf>
    <xf numFmtId="0" fontId="0" fillId="0" borderId="21" xfId="0" applyBorder="1"/>
    <xf numFmtId="0" fontId="0" fillId="0" borderId="22" xfId="0" applyBorder="1"/>
    <xf numFmtId="0" fontId="0" fillId="4" borderId="22" xfId="0" applyFill="1" applyBorder="1"/>
    <xf numFmtId="0" fontId="0" fillId="4" borderId="23" xfId="0" applyFill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9" fillId="7" borderId="17" xfId="0" applyFont="1" applyFill="1" applyBorder="1" applyAlignment="1">
      <alignment horizontal="center" vertical="center"/>
    </xf>
    <xf numFmtId="0" fontId="11" fillId="2" borderId="0" xfId="3" applyFont="1"/>
    <xf numFmtId="0" fontId="11" fillId="2" borderId="0" xfId="3" applyFont="1" applyAlignment="1">
      <alignment horizontal="center"/>
    </xf>
    <xf numFmtId="0" fontId="4" fillId="6" borderId="0" xfId="0" applyFont="1" applyFill="1"/>
    <xf numFmtId="171" fontId="4" fillId="6" borderId="0" xfId="1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171" fontId="4" fillId="5" borderId="0" xfId="0" applyNumberFormat="1" applyFont="1" applyFill="1" applyAlignment="1">
      <alignment horizontal="center"/>
    </xf>
    <xf numFmtId="9" fontId="0" fillId="0" borderId="0" xfId="2" applyFont="1" applyAlignment="1">
      <alignment horizontal="center"/>
    </xf>
    <xf numFmtId="171" fontId="0" fillId="6" borderId="0" xfId="0" applyNumberFormat="1" applyFill="1" applyAlignment="1">
      <alignment horizontal="center"/>
    </xf>
    <xf numFmtId="0" fontId="0" fillId="0" borderId="30" xfId="0" applyBorder="1"/>
    <xf numFmtId="0" fontId="0" fillId="0" borderId="30" xfId="0" applyBorder="1" applyAlignment="1">
      <alignment horizontal="center"/>
    </xf>
    <xf numFmtId="9" fontId="0" fillId="0" borderId="30" xfId="2" applyFont="1" applyBorder="1" applyAlignment="1">
      <alignment horizontal="center"/>
    </xf>
    <xf numFmtId="0" fontId="3" fillId="8" borderId="0" xfId="0" applyFont="1" applyFill="1" applyAlignment="1">
      <alignment horizont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Plan1!$B$36:$B$41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Plan1!$C$36:$C$41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4-4735-8B2F-EC483833E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465067</xdr:colOff>
      <xdr:row>1</xdr:row>
      <xdr:rowOff>43070</xdr:rowOff>
    </xdr:from>
    <xdr:to>
      <xdr:col>4</xdr:col>
      <xdr:colOff>49695</xdr:colOff>
      <xdr:row>8</xdr:row>
      <xdr:rowOff>186540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5820294-BC6B-41AE-2491-6129C65CA5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716" b="31183"/>
        <a:stretch/>
      </xdr:blipFill>
      <xdr:spPr>
        <a:xfrm>
          <a:off x="465067" y="233570"/>
          <a:ext cx="7287454" cy="1476970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twoCellAnchor>
    <xdr:from>
      <xdr:col>1</xdr:col>
      <xdr:colOff>1362489</xdr:colOff>
      <xdr:row>42</xdr:row>
      <xdr:rowOff>110986</xdr:rowOff>
    </xdr:from>
    <xdr:to>
      <xdr:col>2</xdr:col>
      <xdr:colOff>1826315</xdr:colOff>
      <xdr:row>56</xdr:row>
      <xdr:rowOff>187186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560F204-945D-70E1-B16D-735F5047B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894B3-C66C-4E86-B3FF-311CBD44DC2F}">
  <dimension ref="A2:D20"/>
  <sheetViews>
    <sheetView workbookViewId="0">
      <selection activeCell="A2" sqref="A2:D2"/>
    </sheetView>
  </sheetViews>
  <sheetFormatPr defaultRowHeight="15" x14ac:dyDescent="0.25"/>
  <cols>
    <col min="1" max="1" width="31.28515625" bestFit="1" customWidth="1"/>
    <col min="2" max="2" width="12.140625" bestFit="1" customWidth="1"/>
    <col min="3" max="3" width="19" bestFit="1" customWidth="1"/>
  </cols>
  <sheetData>
    <row r="2" spans="1:4" x14ac:dyDescent="0.25">
      <c r="A2" s="55" t="s">
        <v>32</v>
      </c>
      <c r="B2" s="55" t="s">
        <v>19</v>
      </c>
      <c r="C2" s="55" t="s">
        <v>30</v>
      </c>
      <c r="D2" s="55" t="s">
        <v>31</v>
      </c>
    </row>
    <row r="3" spans="1:4" x14ac:dyDescent="0.25">
      <c r="A3" t="str">
        <f>B3&amp;"-"&amp;C3</f>
        <v>Conservador-PAPEL</v>
      </c>
      <c r="B3" s="7" t="s">
        <v>17</v>
      </c>
      <c r="C3" s="7" t="s">
        <v>24</v>
      </c>
      <c r="D3" s="50">
        <v>0.3</v>
      </c>
    </row>
    <row r="4" spans="1:4" x14ac:dyDescent="0.25">
      <c r="A4" t="str">
        <f t="shared" ref="A4:A20" si="0">B4&amp;"-"&amp;C4</f>
        <v>Conservador-TIJOLO</v>
      </c>
      <c r="B4" s="7" t="s">
        <v>17</v>
      </c>
      <c r="C4" s="7" t="s">
        <v>25</v>
      </c>
      <c r="D4" s="50">
        <v>0.5</v>
      </c>
    </row>
    <row r="5" spans="1:4" x14ac:dyDescent="0.25">
      <c r="A5" t="str">
        <f t="shared" si="0"/>
        <v>Conservador-HÍBRIDOS</v>
      </c>
      <c r="B5" s="7" t="s">
        <v>17</v>
      </c>
      <c r="C5" s="7" t="s">
        <v>26</v>
      </c>
      <c r="D5" s="50">
        <v>0.1</v>
      </c>
    </row>
    <row r="6" spans="1:4" x14ac:dyDescent="0.25">
      <c r="A6" t="str">
        <f t="shared" si="0"/>
        <v>Conservador-FOFs</v>
      </c>
      <c r="B6" s="7" t="s">
        <v>17</v>
      </c>
      <c r="C6" s="7" t="s">
        <v>27</v>
      </c>
      <c r="D6" s="50">
        <v>0.1</v>
      </c>
    </row>
    <row r="7" spans="1:4" x14ac:dyDescent="0.25">
      <c r="A7" t="str">
        <f t="shared" si="0"/>
        <v>Conservador-DESENVOLVIMENTO</v>
      </c>
      <c r="B7" s="7" t="s">
        <v>17</v>
      </c>
      <c r="C7" s="7" t="s">
        <v>28</v>
      </c>
      <c r="D7" s="50">
        <v>0</v>
      </c>
    </row>
    <row r="8" spans="1:4" ht="15.75" thickBot="1" x14ac:dyDescent="0.3">
      <c r="A8" t="str">
        <f t="shared" si="0"/>
        <v>Conservador-HOTELARIAS</v>
      </c>
      <c r="B8" s="7" t="s">
        <v>17</v>
      </c>
      <c r="C8" s="7" t="s">
        <v>29</v>
      </c>
      <c r="D8" s="50">
        <v>0</v>
      </c>
    </row>
    <row r="9" spans="1:4" ht="15.75" thickTop="1" x14ac:dyDescent="0.25">
      <c r="A9" s="52" t="str">
        <f t="shared" si="0"/>
        <v>Moderado-PAPEL</v>
      </c>
      <c r="B9" s="52" t="s">
        <v>18</v>
      </c>
      <c r="C9" s="53" t="s">
        <v>24</v>
      </c>
      <c r="D9" s="54">
        <v>0.32</v>
      </c>
    </row>
    <row r="10" spans="1:4" x14ac:dyDescent="0.25">
      <c r="A10" t="str">
        <f t="shared" si="0"/>
        <v>Moderado-TIJOLO</v>
      </c>
      <c r="B10" t="s">
        <v>18</v>
      </c>
      <c r="C10" s="7" t="s">
        <v>25</v>
      </c>
      <c r="D10" s="50">
        <v>0.35</v>
      </c>
    </row>
    <row r="11" spans="1:4" x14ac:dyDescent="0.25">
      <c r="A11" t="str">
        <f t="shared" si="0"/>
        <v>Moderado-HÍBRIDOS</v>
      </c>
      <c r="B11" t="s">
        <v>18</v>
      </c>
      <c r="C11" s="7" t="s">
        <v>26</v>
      </c>
      <c r="D11" s="50">
        <v>0.08</v>
      </c>
    </row>
    <row r="12" spans="1:4" x14ac:dyDescent="0.25">
      <c r="A12" t="str">
        <f t="shared" si="0"/>
        <v>Moderado-FOFs</v>
      </c>
      <c r="B12" t="s">
        <v>18</v>
      </c>
      <c r="C12" s="7" t="s">
        <v>27</v>
      </c>
      <c r="D12" s="50">
        <v>0.05</v>
      </c>
    </row>
    <row r="13" spans="1:4" x14ac:dyDescent="0.25">
      <c r="A13" t="str">
        <f t="shared" si="0"/>
        <v>Moderado-DESENVOLVIMENTO</v>
      </c>
      <c r="B13" t="s">
        <v>18</v>
      </c>
      <c r="C13" s="7" t="s">
        <v>28</v>
      </c>
      <c r="D13" s="50">
        <v>0.1</v>
      </c>
    </row>
    <row r="14" spans="1:4" ht="15.75" thickBot="1" x14ac:dyDescent="0.3">
      <c r="A14" t="str">
        <f t="shared" si="0"/>
        <v>Moderado-HOTELARIAS</v>
      </c>
      <c r="B14" t="s">
        <v>18</v>
      </c>
      <c r="C14" s="7" t="s">
        <v>29</v>
      </c>
      <c r="D14" s="50">
        <v>0.1</v>
      </c>
    </row>
    <row r="15" spans="1:4" ht="15.75" thickTop="1" x14ac:dyDescent="0.25">
      <c r="A15" s="52" t="str">
        <f t="shared" si="0"/>
        <v>Agressivo-PAPEL</v>
      </c>
      <c r="B15" s="52" t="s">
        <v>16</v>
      </c>
      <c r="C15" s="53" t="s">
        <v>24</v>
      </c>
      <c r="D15" s="54">
        <v>0.5</v>
      </c>
    </row>
    <row r="16" spans="1:4" x14ac:dyDescent="0.25">
      <c r="A16" t="str">
        <f t="shared" si="0"/>
        <v>Agressivo-TIJOLO</v>
      </c>
      <c r="B16" t="s">
        <v>16</v>
      </c>
      <c r="C16" s="7" t="s">
        <v>25</v>
      </c>
      <c r="D16" s="50">
        <v>0.1</v>
      </c>
    </row>
    <row r="17" spans="1:4" x14ac:dyDescent="0.25">
      <c r="A17" t="str">
        <f t="shared" si="0"/>
        <v>Agressivo-HÍBRIDOS</v>
      </c>
      <c r="B17" t="s">
        <v>16</v>
      </c>
      <c r="C17" s="7" t="s">
        <v>26</v>
      </c>
      <c r="D17" s="50">
        <v>0.05</v>
      </c>
    </row>
    <row r="18" spans="1:4" x14ac:dyDescent="0.25">
      <c r="A18" t="str">
        <f t="shared" si="0"/>
        <v>Agressivo-FOFs</v>
      </c>
      <c r="B18" t="s">
        <v>16</v>
      </c>
      <c r="C18" s="7" t="s">
        <v>27</v>
      </c>
      <c r="D18" s="50">
        <v>0.05</v>
      </c>
    </row>
    <row r="19" spans="1:4" x14ac:dyDescent="0.25">
      <c r="A19" t="str">
        <f t="shared" si="0"/>
        <v>Agressivo-DESENVOLVIMENTO</v>
      </c>
      <c r="B19" t="s">
        <v>16</v>
      </c>
      <c r="C19" s="7" t="s">
        <v>28</v>
      </c>
      <c r="D19" s="50">
        <v>0.2</v>
      </c>
    </row>
    <row r="20" spans="1:4" x14ac:dyDescent="0.25">
      <c r="A20" t="str">
        <f t="shared" si="0"/>
        <v>Agressivo-HOTELARIAS</v>
      </c>
      <c r="B20" t="s">
        <v>16</v>
      </c>
      <c r="C20" s="7" t="s">
        <v>29</v>
      </c>
      <c r="D20" s="50">
        <v>0.1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G64"/>
  <sheetViews>
    <sheetView showGridLines="0" showRowColHeaders="0" tabSelected="1" zoomScale="115" zoomScaleNormal="115" workbookViewId="0">
      <selection activeCell="D49" sqref="D49"/>
    </sheetView>
  </sheetViews>
  <sheetFormatPr defaultColWidth="0" defaultRowHeight="15" x14ac:dyDescent="0.25"/>
  <cols>
    <col min="1" max="1" width="7.5703125" customWidth="1"/>
    <col min="2" max="2" width="61.5703125" customWidth="1"/>
    <col min="3" max="3" width="31.28515625" bestFit="1" customWidth="1"/>
    <col min="4" max="4" width="15" customWidth="1"/>
    <col min="5" max="5" width="4.140625" customWidth="1"/>
    <col min="6" max="6" width="2.85546875" customWidth="1"/>
    <col min="7" max="7" width="3.42578125" customWidth="1"/>
    <col min="8" max="8" width="3.140625" customWidth="1"/>
    <col min="9" max="11" width="9.140625" hidden="1" customWidth="1"/>
    <col min="12" max="16384" width="9.140625" hidden="1"/>
  </cols>
  <sheetData>
    <row r="10" spans="2:4" ht="15.75" thickBot="1" x14ac:dyDescent="0.3"/>
    <row r="11" spans="2:4" ht="24" thickBot="1" x14ac:dyDescent="0.3">
      <c r="B11" s="22" t="s">
        <v>15</v>
      </c>
      <c r="C11" s="42"/>
      <c r="D11" s="23"/>
    </row>
    <row r="12" spans="2:4" x14ac:dyDescent="0.25">
      <c r="B12" s="36" t="s">
        <v>14</v>
      </c>
      <c r="C12" s="39"/>
      <c r="D12" s="21">
        <v>2000</v>
      </c>
    </row>
    <row r="13" spans="2:4" x14ac:dyDescent="0.25">
      <c r="B13" s="37" t="s">
        <v>13</v>
      </c>
      <c r="C13" s="40"/>
      <c r="D13" s="25">
        <v>6.0000000000000001E-3</v>
      </c>
    </row>
    <row r="14" spans="2:4" ht="15.75" thickBot="1" x14ac:dyDescent="0.3">
      <c r="B14" s="38" t="s">
        <v>33</v>
      </c>
      <c r="C14" s="41"/>
      <c r="D14" s="24">
        <f>D12*30%</f>
        <v>600</v>
      </c>
    </row>
    <row r="15" spans="2:4" ht="15.75" thickBot="1" x14ac:dyDescent="0.3"/>
    <row r="16" spans="2:4" ht="27" thickBot="1" x14ac:dyDescent="0.3">
      <c r="B16" s="16" t="s">
        <v>5</v>
      </c>
      <c r="C16" s="18"/>
      <c r="D16" s="17"/>
    </row>
    <row r="17" spans="1:4" ht="17.25" x14ac:dyDescent="0.25">
      <c r="B17" s="28" t="s">
        <v>0</v>
      </c>
      <c r="C17" s="32"/>
      <c r="D17" s="3">
        <v>200</v>
      </c>
    </row>
    <row r="18" spans="1:4" ht="17.25" x14ac:dyDescent="0.25">
      <c r="B18" s="29" t="s">
        <v>1</v>
      </c>
      <c r="C18" s="33"/>
      <c r="D18" s="1">
        <v>5</v>
      </c>
    </row>
    <row r="19" spans="1:4" ht="17.25" x14ac:dyDescent="0.25">
      <c r="B19" s="29" t="s">
        <v>4</v>
      </c>
      <c r="C19" s="33"/>
      <c r="D19" s="2">
        <v>1.0789999999999999E-2</v>
      </c>
    </row>
    <row r="20" spans="1:4" ht="17.25" x14ac:dyDescent="0.25">
      <c r="A20" s="6">
        <v>2</v>
      </c>
      <c r="B20" s="30" t="s">
        <v>2</v>
      </c>
      <c r="C20" s="34"/>
      <c r="D20" s="4">
        <f>FV(tx_mensal,qtde_anos*12,-aporte)</f>
        <v>16755.382799697527</v>
      </c>
    </row>
    <row r="21" spans="1:4" ht="18" thickBot="1" x14ac:dyDescent="0.3">
      <c r="A21" s="6">
        <v>5</v>
      </c>
      <c r="B21" s="31" t="s">
        <v>3</v>
      </c>
      <c r="C21" s="35"/>
      <c r="D21" s="5">
        <f>patrimonio*rendimento_carteira</f>
        <v>100.53229679818516</v>
      </c>
    </row>
    <row r="22" spans="1:4" ht="15.75" thickBot="1" x14ac:dyDescent="0.3">
      <c r="A22" s="6">
        <v>10</v>
      </c>
    </row>
    <row r="23" spans="1:4" ht="27" thickBot="1" x14ac:dyDescent="0.3">
      <c r="A23" s="6">
        <v>20</v>
      </c>
      <c r="B23" s="26" t="s">
        <v>11</v>
      </c>
      <c r="C23" s="27"/>
      <c r="D23" s="19" t="s">
        <v>12</v>
      </c>
    </row>
    <row r="24" spans="1:4" x14ac:dyDescent="0.25">
      <c r="A24" s="6">
        <v>30</v>
      </c>
      <c r="B24" s="8" t="s">
        <v>6</v>
      </c>
      <c r="C24" s="9">
        <f>FV($D$19,A20*12,-$D$17)</f>
        <v>5445.5254595290435</v>
      </c>
      <c r="D24" s="10">
        <f>C24*rendimento_carteira</f>
        <v>32.673152757174265</v>
      </c>
    </row>
    <row r="25" spans="1:4" x14ac:dyDescent="0.25">
      <c r="B25" s="11" t="s">
        <v>7</v>
      </c>
      <c r="C25" s="12">
        <f>FV($D$19,A21*12,-$D$17)</f>
        <v>16755.382799697527</v>
      </c>
      <c r="D25" s="10">
        <f>C25*rendimento_carteira</f>
        <v>100.53229679818516</v>
      </c>
    </row>
    <row r="26" spans="1:4" x14ac:dyDescent="0.25">
      <c r="B26" s="11" t="s">
        <v>8</v>
      </c>
      <c r="C26" s="12">
        <f>FV($D$19,A22*12,-$D$17)</f>
        <v>48656.842506034438</v>
      </c>
      <c r="D26" s="10">
        <f>C26*rendimento_carteira</f>
        <v>291.94105503620665</v>
      </c>
    </row>
    <row r="27" spans="1:4" x14ac:dyDescent="0.25">
      <c r="B27" s="11" t="s">
        <v>9</v>
      </c>
      <c r="C27" s="12">
        <f>FV($D$19,A23*12,-$D$17)</f>
        <v>225039.68001941612</v>
      </c>
      <c r="D27" s="10">
        <f>C27*rendimento_carteira</f>
        <v>1350.2380801164968</v>
      </c>
    </row>
    <row r="28" spans="1:4" ht="15.75" thickBot="1" x14ac:dyDescent="0.3">
      <c r="B28" s="13" t="s">
        <v>10</v>
      </c>
      <c r="C28" s="14">
        <f>FV($D$19,A24*12,-$D$17)</f>
        <v>864433.93100094295</v>
      </c>
      <c r="D28" s="15">
        <f>C28*rendimento_carteira</f>
        <v>5186.6035860056581</v>
      </c>
    </row>
    <row r="32" spans="1:4" x14ac:dyDescent="0.25">
      <c r="B32" s="43" t="s">
        <v>19</v>
      </c>
      <c r="C32" s="44" t="s">
        <v>18</v>
      </c>
      <c r="D32" s="43"/>
    </row>
    <row r="33" spans="2:4" x14ac:dyDescent="0.25">
      <c r="B33" s="45" t="s">
        <v>20</v>
      </c>
      <c r="C33" s="46">
        <f>aporte</f>
        <v>200</v>
      </c>
      <c r="D33" s="45"/>
    </row>
    <row r="35" spans="2:4" x14ac:dyDescent="0.25">
      <c r="B35" s="47" t="s">
        <v>21</v>
      </c>
      <c r="C35" s="47" t="s">
        <v>22</v>
      </c>
      <c r="D35" s="47" t="s">
        <v>23</v>
      </c>
    </row>
    <row r="36" spans="2:4" x14ac:dyDescent="0.25">
      <c r="B36" s="7" t="s">
        <v>24</v>
      </c>
      <c r="C36" s="20">
        <f>VLOOKUP($C$32&amp;"-"&amp;B36,APP!$A:$D,4,FALSE)</f>
        <v>0.32</v>
      </c>
      <c r="D36" s="51">
        <f>C36*$C$33</f>
        <v>64</v>
      </c>
    </row>
    <row r="37" spans="2:4" x14ac:dyDescent="0.25">
      <c r="B37" s="7" t="s">
        <v>25</v>
      </c>
      <c r="C37" s="20">
        <f>VLOOKUP($C$32&amp;"-"&amp;B37,APP!$A:$D,4,FALSE)</f>
        <v>0.35</v>
      </c>
      <c r="D37" s="51">
        <f t="shared" ref="D37:D41" si="0">C37*$C$33</f>
        <v>70</v>
      </c>
    </row>
    <row r="38" spans="2:4" x14ac:dyDescent="0.25">
      <c r="B38" s="7" t="s">
        <v>26</v>
      </c>
      <c r="C38" s="20">
        <f>VLOOKUP($C$32&amp;"-"&amp;B38,APP!$A:$D,4,FALSE)</f>
        <v>0.08</v>
      </c>
      <c r="D38" s="51">
        <f t="shared" si="0"/>
        <v>16</v>
      </c>
    </row>
    <row r="39" spans="2:4" x14ac:dyDescent="0.25">
      <c r="B39" s="7" t="s">
        <v>27</v>
      </c>
      <c r="C39" s="20">
        <f>VLOOKUP($C$32&amp;"-"&amp;B39,APP!$A:$D,4,FALSE)</f>
        <v>0.05</v>
      </c>
      <c r="D39" s="51">
        <f t="shared" si="0"/>
        <v>10</v>
      </c>
    </row>
    <row r="40" spans="2:4" x14ac:dyDescent="0.25">
      <c r="B40" s="7" t="s">
        <v>28</v>
      </c>
      <c r="C40" s="20">
        <f>VLOOKUP($C$32&amp;"-"&amp;B40,APP!$A:$D,4,FALSE)</f>
        <v>0.1</v>
      </c>
      <c r="D40" s="51">
        <f t="shared" si="0"/>
        <v>20</v>
      </c>
    </row>
    <row r="41" spans="2:4" x14ac:dyDescent="0.25">
      <c r="B41" s="7" t="s">
        <v>29</v>
      </c>
      <c r="C41" s="20">
        <f>VLOOKUP($C$32&amp;"-"&amp;B41,APP!$A:$D,4,FALSE)</f>
        <v>0.1</v>
      </c>
      <c r="D41" s="51">
        <f t="shared" si="0"/>
        <v>20</v>
      </c>
    </row>
    <row r="42" spans="2:4" x14ac:dyDescent="0.25">
      <c r="B42" s="48"/>
      <c r="C42" s="48"/>
      <c r="D42" s="49">
        <f>SUM(D36:D41)</f>
        <v>200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</sheetData>
  <mergeCells count="2">
    <mergeCell ref="B11:D11"/>
    <mergeCell ref="B16:D16"/>
  </mergeCells>
  <dataValidations count="1">
    <dataValidation type="list" allowBlank="1" showInputMessage="1" showErrorMessage="1" sqref="C32" xr:uid="{F2AF86BB-2BAA-4CB3-AC12-BD59AA2E0929}">
      <formula1>"Conservador,Moderado,Agressivo"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Plan1</vt:lpstr>
      <vt:lpstr>aporte</vt:lpstr>
      <vt:lpstr>patrimonio</vt:lpstr>
      <vt:lpstr>qtde_anos</vt:lpstr>
      <vt:lpstr>rendimento_carteira</vt:lpstr>
      <vt:lpstr>salario</vt:lpstr>
      <vt:lpstr>sugest_investimento</vt:lpstr>
      <vt:lpstr>tx_mensal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Roggia</dc:creator>
  <cp:lastModifiedBy>Daniel Roggia</cp:lastModifiedBy>
  <dcterms:created xsi:type="dcterms:W3CDTF">2015-06-05T18:19:34Z</dcterms:created>
  <dcterms:modified xsi:type="dcterms:W3CDTF">2025-05-25T22:40:41Z</dcterms:modified>
</cp:coreProperties>
</file>