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Сергей Михайленко\Desktop\"/>
    </mc:Choice>
  </mc:AlternateContent>
  <xr:revisionPtr revIDLastSave="0" documentId="8_{7103C347-73DC-4BCB-B56E-9B8690064CC2}" xr6:coauthVersionLast="47" xr6:coauthVersionMax="47" xr10:uidLastSave="{00000000-0000-0000-0000-000000000000}"/>
  <bookViews>
    <workbookView xWindow="3420" yWindow="3420" windowWidth="26268" windowHeight="12120" xr2:uid="{88523839-BE06-AA45-B33F-76047908B22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H4" i="1"/>
  <c r="H5" i="1"/>
  <c r="H6" i="1"/>
  <c r="H7" i="1"/>
  <c r="H8" i="1"/>
  <c r="H9" i="1"/>
  <c r="H10" i="1"/>
  <c r="H11" i="1"/>
  <c r="H12" i="1"/>
  <c r="H13" i="1"/>
  <c r="H3" i="1"/>
  <c r="K5" i="1"/>
  <c r="K4" i="1" l="1"/>
  <c r="K10" i="1"/>
  <c r="K3" i="1"/>
  <c r="K13" i="1"/>
  <c r="K12" i="1"/>
  <c r="K11" i="1"/>
  <c r="K9" i="1"/>
  <c r="K8" i="1"/>
  <c r="K7" i="1"/>
  <c r="K6" i="1"/>
  <c r="E22" i="1"/>
  <c r="D23" i="1"/>
  <c r="C22" i="1"/>
  <c r="N13" i="1" l="1"/>
  <c r="P13" i="1" s="1"/>
  <c r="I13" i="1"/>
  <c r="Q13" i="1" s="1"/>
  <c r="N7" i="1"/>
  <c r="P7" i="1" s="1"/>
  <c r="I7" i="1"/>
  <c r="Q7" i="1" s="1"/>
  <c r="I12" i="1"/>
  <c r="Q12" i="1" s="1"/>
  <c r="I8" i="1"/>
  <c r="Q8" i="1" s="1"/>
  <c r="I11" i="1"/>
  <c r="Q11" i="1" s="1"/>
  <c r="I9" i="1"/>
  <c r="Q9" i="1" s="1"/>
  <c r="S13" i="1" l="1"/>
  <c r="T13" i="1" s="1"/>
  <c r="R7" i="1"/>
  <c r="S7" i="1"/>
  <c r="U7" i="1" s="1"/>
  <c r="V7" i="1" s="1"/>
  <c r="W7" i="1" s="1"/>
  <c r="R13" i="1"/>
  <c r="N10" i="1"/>
  <c r="P10" i="1" s="1"/>
  <c r="I10" i="1"/>
  <c r="Q10" i="1" s="1"/>
  <c r="I5" i="1"/>
  <c r="Q5" i="1" s="1"/>
  <c r="U13" i="1"/>
  <c r="N12" i="1"/>
  <c r="N11" i="1"/>
  <c r="N8" i="1"/>
  <c r="N9" i="1"/>
  <c r="R10" i="1" l="1"/>
  <c r="S10" i="1"/>
  <c r="U10" i="1" s="1"/>
  <c r="T7" i="1"/>
  <c r="V13" i="1"/>
  <c r="W13" i="1" s="1"/>
  <c r="I4" i="1"/>
  <c r="Q4" i="1" s="1"/>
  <c r="I14" i="1"/>
  <c r="Q14" i="1" s="1"/>
  <c r="N3" i="1"/>
  <c r="S3" i="1" s="1"/>
  <c r="U3" i="1" s="1"/>
  <c r="Q3" i="1"/>
  <c r="N6" i="1"/>
  <c r="S6" i="1" s="1"/>
  <c r="I6" i="1"/>
  <c r="Q6" i="1" s="1"/>
  <c r="V10" i="1"/>
  <c r="W10" i="1" s="1"/>
  <c r="T10" i="1"/>
  <c r="S9" i="1"/>
  <c r="T9" i="1" s="1"/>
  <c r="P9" i="1"/>
  <c r="R9" i="1" s="1"/>
  <c r="S8" i="1"/>
  <c r="T8" i="1" s="1"/>
  <c r="P8" i="1"/>
  <c r="R8" i="1" s="1"/>
  <c r="S11" i="1"/>
  <c r="U11" i="1" s="1"/>
  <c r="P11" i="1"/>
  <c r="R11" i="1" s="1"/>
  <c r="P12" i="1"/>
  <c r="R12" i="1" s="1"/>
  <c r="S12" i="1"/>
  <c r="N4" i="1"/>
  <c r="N5" i="1"/>
  <c r="P3" i="1" l="1"/>
  <c r="T6" i="1"/>
  <c r="U6" i="1"/>
  <c r="P6" i="1"/>
  <c r="R6" i="1" s="1"/>
  <c r="V11" i="1"/>
  <c r="W11" i="1" s="1"/>
  <c r="T11" i="1"/>
  <c r="U8" i="1"/>
  <c r="V8" i="1" s="1"/>
  <c r="W8" i="1" s="1"/>
  <c r="U9" i="1"/>
  <c r="V9" i="1" s="1"/>
  <c r="W9" i="1" s="1"/>
  <c r="U12" i="1"/>
  <c r="V12" i="1" s="1"/>
  <c r="W12" i="1" s="1"/>
  <c r="T12" i="1"/>
  <c r="P4" i="1"/>
  <c r="R4" i="1" s="1"/>
  <c r="S4" i="1"/>
  <c r="S5" i="1"/>
  <c r="P5" i="1"/>
  <c r="T3" i="1"/>
  <c r="R3" i="1"/>
  <c r="V3" i="1" s="1"/>
  <c r="W3" i="1" s="1"/>
  <c r="V6" i="1" l="1"/>
  <c r="W6" i="1" s="1"/>
  <c r="T4" i="1"/>
  <c r="U4" i="1"/>
  <c r="V4" i="1" s="1"/>
  <c r="W4" i="1" s="1"/>
  <c r="R5" i="1"/>
  <c r="T5" i="1"/>
  <c r="U5" i="1"/>
  <c r="V5" i="1" l="1"/>
  <c r="W5" i="1" l="1"/>
  <c r="W14" i="1" s="1"/>
</calcChain>
</file>

<file path=xl/sharedStrings.xml><?xml version="1.0" encoding="utf-8"?>
<sst xmlns="http://schemas.openxmlformats.org/spreadsheetml/2006/main" count="30" uniqueCount="29">
  <si>
    <t>№</t>
  </si>
  <si>
    <t>Наименование</t>
  </si>
  <si>
    <t>Характеристики</t>
  </si>
  <si>
    <t>Количество</t>
  </si>
  <si>
    <t>Цена в юанях (без логистики)</t>
  </si>
  <si>
    <t>Курс CNY-RUB</t>
  </si>
  <si>
    <t>Входящий НДС (20%)</t>
  </si>
  <si>
    <t>Себестоимость закупки с НДС</t>
  </si>
  <si>
    <t>Стоимость доставки за КГ</t>
  </si>
  <si>
    <t>Руб</t>
  </si>
  <si>
    <t>Юань</t>
  </si>
  <si>
    <t>Логистика за 1 ед</t>
  </si>
  <si>
    <t>Вес, кг</t>
  </si>
  <si>
    <t>Цена в рублях (без логистики) без НДС</t>
  </si>
  <si>
    <t>Ставка</t>
  </si>
  <si>
    <t>Мультипликатор</t>
  </si>
  <si>
    <t>Стоимость на продажу с НДС</t>
  </si>
  <si>
    <t>Исходящий НДС (20%)</t>
  </si>
  <si>
    <t>НДС к уплате</t>
  </si>
  <si>
    <t>Маржа на единицу</t>
  </si>
  <si>
    <t>Маржинальность на единицу (в %)</t>
  </si>
  <si>
    <t>Сумма (маржа)</t>
  </si>
  <si>
    <t>Прибыль -НДС</t>
  </si>
  <si>
    <t>Чистая прибыль</t>
  </si>
  <si>
    <t>Поставка</t>
  </si>
  <si>
    <t>Себестоимость 1 ед с НДС (+ % привлечение средств)</t>
  </si>
  <si>
    <t>8</t>
  </si>
  <si>
    <t>Офисная техника</t>
  </si>
  <si>
    <t>Рыночная стоиомсть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</si>
</sst>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₽&quot;_-;\-* #,##0.00\ &quot;₽&quot;_-;_-* &quot;-&quot;??\ &quot;₽&quot;_-;_-@_-"/>
    <numFmt numFmtId="164" formatCode="_ [$¥-804]* #,##0.00_ ;_ [$¥-804]* \-#,##0.00_ ;_ [$¥-804]* &quot;-&quot;??_ ;_ @_ "/>
    <numFmt numFmtId="165" formatCode="_-* #,##0.00\ [$₽-419]_-;\-* #,##0.00\ [$₽-419]_-;_-* &quot;-&quot;??\ [$₽-419]_-;_-@_-"/>
    <numFmt numFmtId="166" formatCode="[$¥]#,##0.00"/>
    <numFmt numFmtId="167" formatCode="0.000_ "/>
  </numFmts>
  <fonts count="15">
    <font>
      <sz val="12"/>
      <color theme="1"/>
      <name val="Aptos Narrow"/>
      <family val="2"/>
      <charset val="204"/>
      <scheme val="minor"/>
    </font>
    <font>
      <sz val="12"/>
      <color theme="1"/>
      <name val="Aptos Narrow"/>
      <family val="2"/>
      <charset val="204"/>
      <scheme val="minor"/>
    </font>
    <font>
      <b/>
      <sz val="14"/>
      <color theme="1"/>
      <name val="Trebuchet MS"/>
      <family val="2"/>
    </font>
    <font>
      <sz val="14"/>
      <color theme="1"/>
      <name val="Trebuchet MS"/>
      <family val="2"/>
    </font>
    <font>
      <sz val="14"/>
      <name val="Trebuchet MS"/>
      <family val="2"/>
    </font>
    <font>
      <sz val="8"/>
      <name val="Aptos Narrow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name val="Trebuchet MS"/>
      <family val="2"/>
    </font>
    <font>
      <sz val="9"/>
      <name val="Trebuchet MS"/>
      <family val="2"/>
      <charset val="204"/>
    </font>
    <font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  <charset val="204"/>
      <scheme val="minor"/>
    </font>
    <font>
      <sz val="12"/>
      <color theme="1"/>
      <name val="Times New Roman"/>
      <family val="1"/>
      <charset val="204"/>
    </font>
    <font>
      <sz val="12"/>
      <name val="Aptos Narrow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theme="7" tint="0.79995117038483843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2" fillId="0" borderId="0"/>
  </cellStyleXfs>
  <cellXfs count="7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44" fontId="3" fillId="0" borderId="2" xfId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44" fontId="4" fillId="0" borderId="3" xfId="1" applyFont="1" applyBorder="1" applyAlignment="1">
      <alignment horizontal="center" vertical="center" wrapText="1"/>
    </xf>
    <xf numFmtId="9" fontId="0" fillId="0" borderId="0" xfId="2" applyFont="1"/>
    <xf numFmtId="44" fontId="4" fillId="4" borderId="3" xfId="1" applyFont="1" applyFill="1" applyBorder="1" applyAlignment="1">
      <alignment horizontal="center" vertical="center" wrapText="1"/>
    </xf>
    <xf numFmtId="9" fontId="4" fillId="0" borderId="3" xfId="2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44" fontId="4" fillId="0" borderId="6" xfId="1" applyFont="1" applyBorder="1" applyAlignment="1">
      <alignment horizontal="center" vertical="center" wrapText="1"/>
    </xf>
    <xf numFmtId="44" fontId="4" fillId="4" borderId="6" xfId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9" fontId="4" fillId="0" borderId="6" xfId="2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44" fontId="4" fillId="0" borderId="15" xfId="1" applyFont="1" applyBorder="1" applyAlignment="1">
      <alignment horizontal="center" vertical="center" wrapText="1"/>
    </xf>
    <xf numFmtId="44" fontId="8" fillId="0" borderId="15" xfId="1" applyFont="1" applyBorder="1" applyAlignment="1">
      <alignment horizontal="center" vertical="center" wrapText="1"/>
    </xf>
    <xf numFmtId="44" fontId="4" fillId="4" borderId="15" xfId="1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9" fontId="4" fillId="0" borderId="15" xfId="2" applyFont="1" applyBorder="1" applyAlignment="1">
      <alignment horizontal="center" vertical="center" wrapText="1"/>
    </xf>
    <xf numFmtId="165" fontId="4" fillId="0" borderId="15" xfId="0" applyNumberFormat="1" applyFont="1" applyBorder="1" applyAlignment="1">
      <alignment horizontal="center" vertical="center" wrapText="1"/>
    </xf>
    <xf numFmtId="165" fontId="4" fillId="0" borderId="16" xfId="0" applyNumberFormat="1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44" fontId="4" fillId="0" borderId="18" xfId="1" applyFont="1" applyBorder="1" applyAlignment="1">
      <alignment horizontal="center" vertical="center" wrapText="1"/>
    </xf>
    <xf numFmtId="44" fontId="4" fillId="4" borderId="18" xfId="1" applyFont="1" applyFill="1" applyBorder="1" applyAlignment="1">
      <alignment horizontal="center" vertical="center" wrapText="1"/>
    </xf>
    <xf numFmtId="9" fontId="4" fillId="0" borderId="18" xfId="2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44" fontId="4" fillId="0" borderId="9" xfId="1" applyFont="1" applyBorder="1" applyAlignment="1">
      <alignment horizontal="center" vertical="center" wrapText="1"/>
    </xf>
    <xf numFmtId="44" fontId="4" fillId="4" borderId="9" xfId="1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9" fontId="4" fillId="0" borderId="9" xfId="2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 wrapText="1"/>
    </xf>
    <xf numFmtId="44" fontId="4" fillId="0" borderId="10" xfId="1" applyFont="1" applyBorder="1" applyAlignment="1">
      <alignment horizontal="center" vertical="center" wrapText="1"/>
    </xf>
    <xf numFmtId="165" fontId="4" fillId="0" borderId="6" xfId="0" applyNumberFormat="1" applyFont="1" applyBorder="1" applyAlignment="1">
      <alignment horizontal="center" vertical="center" wrapText="1"/>
    </xf>
    <xf numFmtId="165" fontId="4" fillId="0" borderId="7" xfId="0" applyNumberFormat="1" applyFont="1" applyBorder="1" applyAlignment="1">
      <alignment horizontal="center" vertical="center" wrapText="1"/>
    </xf>
    <xf numFmtId="164" fontId="4" fillId="5" borderId="15" xfId="0" applyNumberFormat="1" applyFont="1" applyFill="1" applyBorder="1" applyAlignment="1">
      <alignment horizontal="center" vertical="center" wrapText="1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166" fontId="3" fillId="6" borderId="1" xfId="3" applyNumberFormat="1" applyFont="1" applyFill="1" applyBorder="1" applyAlignment="1">
      <alignment horizontal="center" vertical="center" wrapText="1"/>
    </xf>
    <xf numFmtId="0" fontId="12" fillId="7" borderId="3" xfId="6" applyFill="1" applyBorder="1" applyAlignment="1">
      <alignment vertical="center"/>
    </xf>
    <xf numFmtId="165" fontId="0" fillId="0" borderId="0" xfId="0" applyNumberFormat="1"/>
    <xf numFmtId="0" fontId="13" fillId="0" borderId="3" xfId="6" applyFont="1" applyBorder="1" applyAlignment="1">
      <alignment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167" fontId="14" fillId="0" borderId="3" xfId="0" applyNumberFormat="1" applyFont="1" applyBorder="1" applyAlignment="1">
      <alignment horizontal="center" vertical="center"/>
    </xf>
    <xf numFmtId="165" fontId="4" fillId="5" borderId="15" xfId="0" applyNumberFormat="1" applyFont="1" applyFill="1" applyBorder="1" applyAlignment="1">
      <alignment horizontal="center" vertical="center" wrapText="1"/>
    </xf>
    <xf numFmtId="44" fontId="0" fillId="0" borderId="0" xfId="0" applyNumberFormat="1"/>
    <xf numFmtId="44" fontId="8" fillId="0" borderId="19" xfId="1" applyFont="1" applyFill="1" applyBorder="1" applyAlignment="1">
      <alignment horizontal="center" vertical="center" wrapText="1"/>
    </xf>
    <xf numFmtId="44" fontId="4" fillId="0" borderId="19" xfId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13" fillId="0" borderId="15" xfId="6" applyFont="1" applyBorder="1" applyAlignment="1">
      <alignment vertical="center" wrapText="1"/>
    </xf>
    <xf numFmtId="0" fontId="9" fillId="5" borderId="19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164" fontId="4" fillId="5" borderId="3" xfId="0" applyNumberFormat="1" applyFont="1" applyFill="1" applyBorder="1" applyAlignment="1">
      <alignment horizontal="center" vertical="center" wrapText="1"/>
    </xf>
    <xf numFmtId="44" fontId="8" fillId="0" borderId="3" xfId="1" applyFont="1" applyBorder="1" applyAlignment="1">
      <alignment horizontal="center" vertical="center" wrapText="1"/>
    </xf>
    <xf numFmtId="165" fontId="4" fillId="5" borderId="3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7">
    <cellStyle name="Денежный" xfId="1" builtinId="4"/>
    <cellStyle name="Денежный 2" xfId="4" xr:uid="{94FDF450-2C22-4E91-B376-937848DAA261}"/>
    <cellStyle name="Обычный" xfId="0" builtinId="0"/>
    <cellStyle name="Обычный 2" xfId="3" xr:uid="{87F141EB-956B-435A-BF54-A99DD5C087F2}"/>
    <cellStyle name="Обычный 3" xfId="6" xr:uid="{F5C24034-64C5-4F2D-B658-ED7D1C458B67}"/>
    <cellStyle name="Процентный" xfId="2" builtinId="5"/>
    <cellStyle name="Процентный 2" xfId="5" xr:uid="{04498D5F-B02F-4C0F-9550-ACDFE472C8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76B9F-F7C5-E24A-9523-046EDAD0D53C}">
  <dimension ref="B1:W23"/>
  <sheetViews>
    <sheetView tabSelected="1" zoomScale="70" zoomScaleNormal="70" workbookViewId="0">
      <pane ySplit="2" topLeftCell="A3" activePane="bottomLeft" state="frozen"/>
      <selection activeCell="A2" sqref="A2"/>
      <selection pane="bottomLeft" activeCell="E17" sqref="E17"/>
    </sheetView>
  </sheetViews>
  <sheetFormatPr defaultColWidth="10.90625" defaultRowHeight="18"/>
  <cols>
    <col min="2" max="2" width="10" style="12" customWidth="1"/>
    <col min="3" max="3" width="29.36328125" customWidth="1"/>
    <col min="4" max="4" width="23.81640625" style="41" customWidth="1"/>
    <col min="5" max="9" width="23.81640625" customWidth="1"/>
    <col min="10" max="10" width="19.36328125" customWidth="1"/>
    <col min="11" max="11" width="16.6328125" customWidth="1"/>
    <col min="12" max="12" width="19.81640625" customWidth="1"/>
    <col min="13" max="13" width="18.1796875" customWidth="1"/>
    <col min="14" max="15" width="19.453125" customWidth="1"/>
    <col min="16" max="16" width="19.36328125" customWidth="1"/>
    <col min="17" max="19" width="15.1796875" customWidth="1"/>
    <col min="20" max="20" width="19.6328125" customWidth="1"/>
    <col min="21" max="21" width="20.36328125" customWidth="1"/>
    <col min="22" max="23" width="18.6328125" customWidth="1"/>
  </cols>
  <sheetData>
    <row r="1" spans="2:23" ht="37.950000000000003" customHeight="1" thickBot="1">
      <c r="B1" s="48"/>
      <c r="C1" s="49" t="s">
        <v>27</v>
      </c>
      <c r="D1" s="49"/>
      <c r="E1" s="49"/>
      <c r="F1" s="49"/>
      <c r="G1" s="49"/>
      <c r="H1" s="49"/>
      <c r="I1" s="49"/>
      <c r="J1" s="49"/>
      <c r="K1" s="49"/>
      <c r="L1" s="49"/>
      <c r="M1" s="61" t="s">
        <v>24</v>
      </c>
      <c r="N1" s="61"/>
      <c r="O1" s="61"/>
      <c r="P1" s="61"/>
      <c r="Q1" s="61"/>
      <c r="R1" s="61"/>
      <c r="S1" s="61"/>
      <c r="T1" s="61"/>
      <c r="U1" s="61"/>
      <c r="V1" s="61"/>
      <c r="W1" s="62"/>
    </row>
    <row r="2" spans="2:23" ht="54" customHeight="1">
      <c r="B2" s="13" t="s">
        <v>0</v>
      </c>
      <c r="C2" s="9" t="s">
        <v>1</v>
      </c>
      <c r="D2" s="9" t="s">
        <v>2</v>
      </c>
      <c r="E2" s="9" t="s">
        <v>3</v>
      </c>
      <c r="F2" s="9" t="s">
        <v>12</v>
      </c>
      <c r="G2" s="9" t="s">
        <v>4</v>
      </c>
      <c r="H2" s="9" t="s">
        <v>13</v>
      </c>
      <c r="I2" s="9" t="s">
        <v>6</v>
      </c>
      <c r="J2" s="9" t="s">
        <v>7</v>
      </c>
      <c r="K2" s="14" t="s">
        <v>11</v>
      </c>
      <c r="L2" s="15" t="s">
        <v>25</v>
      </c>
      <c r="M2" s="14" t="s">
        <v>15</v>
      </c>
      <c r="N2" s="15" t="s">
        <v>16</v>
      </c>
      <c r="O2" s="15" t="s">
        <v>28</v>
      </c>
      <c r="P2" s="9" t="s">
        <v>17</v>
      </c>
      <c r="Q2" s="9" t="s">
        <v>6</v>
      </c>
      <c r="R2" s="16" t="s">
        <v>18</v>
      </c>
      <c r="S2" s="16" t="s">
        <v>19</v>
      </c>
      <c r="T2" s="9" t="s">
        <v>20</v>
      </c>
      <c r="U2" s="16" t="s">
        <v>21</v>
      </c>
      <c r="V2" s="16" t="s">
        <v>22</v>
      </c>
      <c r="W2" s="17" t="s">
        <v>23</v>
      </c>
    </row>
    <row r="3" spans="2:23" ht="18.600000000000001" thickBot="1">
      <c r="B3" s="24">
        <v>1</v>
      </c>
      <c r="C3" s="63"/>
      <c r="D3" s="64"/>
      <c r="E3" s="65"/>
      <c r="F3" s="74"/>
      <c r="G3" s="47"/>
      <c r="H3" s="25">
        <f>G3*13</f>
        <v>0</v>
      </c>
      <c r="I3" s="26">
        <f>(L3*20)/120</f>
        <v>0</v>
      </c>
      <c r="J3" s="25"/>
      <c r="K3" s="57">
        <f>$F$16*$C$21*F3</f>
        <v>0</v>
      </c>
      <c r="L3" s="27"/>
      <c r="M3" s="28">
        <v>1.3</v>
      </c>
      <c r="N3" s="27">
        <f>L3*M3</f>
        <v>0</v>
      </c>
      <c r="O3" s="27"/>
      <c r="P3" s="25">
        <f>N3*20/120</f>
        <v>0</v>
      </c>
      <c r="Q3" s="25">
        <f>I3</f>
        <v>0</v>
      </c>
      <c r="R3" s="25">
        <f>P3-Q3</f>
        <v>0</v>
      </c>
      <c r="S3" s="25">
        <f>N3-L3</f>
        <v>0</v>
      </c>
      <c r="T3" s="29" t="e">
        <f>S3/N3</f>
        <v>#DIV/0!</v>
      </c>
      <c r="U3" s="25">
        <f>S3*E3</f>
        <v>0</v>
      </c>
      <c r="V3" s="30">
        <f>U3-(R3*E3)</f>
        <v>0</v>
      </c>
      <c r="W3" s="31">
        <f>V3*0.8</f>
        <v>0</v>
      </c>
    </row>
    <row r="4" spans="2:23">
      <c r="B4" s="36">
        <v>2</v>
      </c>
      <c r="C4" s="53"/>
      <c r="D4" s="68"/>
      <c r="E4" s="69"/>
      <c r="F4" s="55"/>
      <c r="G4" s="47"/>
      <c r="H4" s="25">
        <f t="shared" ref="H4:H13" si="0">G4*13</f>
        <v>0</v>
      </c>
      <c r="I4" s="26">
        <f t="shared" ref="I4:I14" si="1">(L4*20)/120</f>
        <v>0</v>
      </c>
      <c r="J4" s="37"/>
      <c r="K4" s="57">
        <f t="shared" ref="K4:K13" si="2">$F$16*$C$21*F4</f>
        <v>0</v>
      </c>
      <c r="L4" s="27"/>
      <c r="M4" s="39">
        <v>1.3</v>
      </c>
      <c r="N4" s="38">
        <f t="shared" ref="N4:N12" si="3">L4*M4</f>
        <v>0</v>
      </c>
      <c r="O4" s="38"/>
      <c r="P4" s="37">
        <f>N4*20/120</f>
        <v>0</v>
      </c>
      <c r="Q4" s="37">
        <f>I4</f>
        <v>0</v>
      </c>
      <c r="R4" s="37">
        <f t="shared" ref="R4:R12" si="4">P4-Q4</f>
        <v>0</v>
      </c>
      <c r="S4" s="37">
        <f>N4-L4</f>
        <v>0</v>
      </c>
      <c r="T4" s="40" t="e">
        <f>S4/N4</f>
        <v>#DIV/0!</v>
      </c>
      <c r="U4" s="37">
        <f>S4*E4</f>
        <v>0</v>
      </c>
      <c r="V4" s="37">
        <f>U4-(R4*E4)</f>
        <v>0</v>
      </c>
      <c r="W4" s="44">
        <f t="shared" ref="W4:W12" si="5">V4*0.8</f>
        <v>0</v>
      </c>
    </row>
    <row r="5" spans="2:23" ht="18.600000000000001" thickBot="1">
      <c r="B5" s="19">
        <v>3</v>
      </c>
      <c r="C5" s="53"/>
      <c r="D5" s="68"/>
      <c r="E5" s="69"/>
      <c r="F5" s="55"/>
      <c r="G5" s="47"/>
      <c r="H5" s="25">
        <f t="shared" si="0"/>
        <v>0</v>
      </c>
      <c r="I5" s="26">
        <f t="shared" si="1"/>
        <v>0</v>
      </c>
      <c r="J5" s="20"/>
      <c r="K5" s="57">
        <f t="shared" si="2"/>
        <v>0</v>
      </c>
      <c r="L5" s="27"/>
      <c r="M5" s="22">
        <v>1.3</v>
      </c>
      <c r="N5" s="21">
        <f t="shared" si="3"/>
        <v>0</v>
      </c>
      <c r="O5" s="21"/>
      <c r="P5" s="20">
        <f>N5*20/120</f>
        <v>0</v>
      </c>
      <c r="Q5" s="20">
        <f>I5</f>
        <v>0</v>
      </c>
      <c r="R5" s="20">
        <f t="shared" si="4"/>
        <v>0</v>
      </c>
      <c r="S5" s="20">
        <f>N5-L5</f>
        <v>0</v>
      </c>
      <c r="T5" s="23" t="e">
        <f>S5/N5</f>
        <v>#DIV/0!</v>
      </c>
      <c r="U5" s="20">
        <f>S5*E5</f>
        <v>0</v>
      </c>
      <c r="V5" s="45">
        <f>U5-(R5*E5)</f>
        <v>0</v>
      </c>
      <c r="W5" s="46">
        <f t="shared" si="5"/>
        <v>0</v>
      </c>
    </row>
    <row r="6" spans="2:23" ht="18.600000000000001" thickBot="1">
      <c r="B6" s="32">
        <v>4</v>
      </c>
      <c r="C6" s="53"/>
      <c r="D6" s="68"/>
      <c r="E6" s="69"/>
      <c r="F6" s="55"/>
      <c r="G6" s="47"/>
      <c r="H6" s="25">
        <f t="shared" si="0"/>
        <v>0</v>
      </c>
      <c r="I6" s="26">
        <f t="shared" si="1"/>
        <v>0</v>
      </c>
      <c r="J6" s="33"/>
      <c r="K6" s="57">
        <f t="shared" si="2"/>
        <v>0</v>
      </c>
      <c r="L6" s="27"/>
      <c r="M6" s="28">
        <v>1.3</v>
      </c>
      <c r="N6" s="34">
        <f t="shared" si="3"/>
        <v>0</v>
      </c>
      <c r="O6" s="34"/>
      <c r="P6" s="33">
        <f>N6*20/120</f>
        <v>0</v>
      </c>
      <c r="Q6" s="33">
        <f>I6</f>
        <v>0</v>
      </c>
      <c r="R6" s="33">
        <f t="shared" si="4"/>
        <v>0</v>
      </c>
      <c r="S6" s="33">
        <f>N6-L6</f>
        <v>0</v>
      </c>
      <c r="T6" s="35" t="e">
        <f>S6/N6</f>
        <v>#DIV/0!</v>
      </c>
      <c r="U6" s="33">
        <f>S6*E6</f>
        <v>0</v>
      </c>
      <c r="V6" s="30">
        <f>U6-(R6*E6)</f>
        <v>0</v>
      </c>
      <c r="W6" s="31">
        <f t="shared" si="5"/>
        <v>0</v>
      </c>
    </row>
    <row r="7" spans="2:23">
      <c r="B7" s="32">
        <v>5</v>
      </c>
      <c r="C7" s="53"/>
      <c r="D7" s="51"/>
      <c r="E7" s="69"/>
      <c r="F7" s="55"/>
      <c r="G7" s="47"/>
      <c r="H7" s="25">
        <f t="shared" si="0"/>
        <v>0</v>
      </c>
      <c r="I7" s="26">
        <f t="shared" si="1"/>
        <v>0</v>
      </c>
      <c r="J7" s="33"/>
      <c r="K7" s="57">
        <f t="shared" si="2"/>
        <v>0</v>
      </c>
      <c r="L7" s="27"/>
      <c r="M7" s="39">
        <v>1.3</v>
      </c>
      <c r="N7" s="34">
        <f t="shared" ref="N7" si="6">L7*M7</f>
        <v>0</v>
      </c>
      <c r="O7" s="34"/>
      <c r="P7" s="33">
        <f>N7*20/120</f>
        <v>0</v>
      </c>
      <c r="Q7" s="33">
        <f>I7</f>
        <v>0</v>
      </c>
      <c r="R7" s="33">
        <f t="shared" ref="R7" si="7">P7-Q7</f>
        <v>0</v>
      </c>
      <c r="S7" s="33">
        <f>N7-L7</f>
        <v>0</v>
      </c>
      <c r="T7" s="35" t="e">
        <f>S7/N7</f>
        <v>#DIV/0!</v>
      </c>
      <c r="U7" s="33">
        <f>S7*E7</f>
        <v>0</v>
      </c>
      <c r="V7" s="30">
        <f>U7-(R7*E7)</f>
        <v>0</v>
      </c>
      <c r="W7" s="31">
        <f t="shared" ref="W7" si="8">V7*0.8</f>
        <v>0</v>
      </c>
    </row>
    <row r="8" spans="2:23" ht="18.600000000000001" thickBot="1">
      <c r="B8" s="18">
        <v>6</v>
      </c>
      <c r="C8" s="53"/>
      <c r="D8" s="51"/>
      <c r="E8" s="69"/>
      <c r="F8" s="56"/>
      <c r="G8" s="47"/>
      <c r="H8" s="25">
        <f t="shared" si="0"/>
        <v>0</v>
      </c>
      <c r="I8" s="26">
        <f t="shared" si="1"/>
        <v>0</v>
      </c>
      <c r="J8" s="5"/>
      <c r="K8" s="57">
        <f t="shared" si="2"/>
        <v>0</v>
      </c>
      <c r="L8" s="27"/>
      <c r="M8" s="22">
        <v>1.3</v>
      </c>
      <c r="N8" s="7">
        <f t="shared" si="3"/>
        <v>0</v>
      </c>
      <c r="O8" s="7"/>
      <c r="P8" s="5">
        <f>N8*20/120</f>
        <v>0</v>
      </c>
      <c r="Q8" s="5">
        <f>I8</f>
        <v>0</v>
      </c>
      <c r="R8" s="5">
        <f t="shared" si="4"/>
        <v>0</v>
      </c>
      <c r="S8" s="5">
        <f>N8-L8</f>
        <v>0</v>
      </c>
      <c r="T8" s="8" t="e">
        <f>S8/N8</f>
        <v>#DIV/0!</v>
      </c>
      <c r="U8" s="5">
        <f>S8*E8</f>
        <v>0</v>
      </c>
      <c r="V8" s="30">
        <f>U8-(R8*E8)</f>
        <v>0</v>
      </c>
      <c r="W8" s="31">
        <f t="shared" si="5"/>
        <v>0</v>
      </c>
    </row>
    <row r="9" spans="2:23" ht="18.600000000000001" thickBot="1">
      <c r="B9" s="18">
        <v>7</v>
      </c>
      <c r="C9" s="53"/>
      <c r="D9" s="75"/>
      <c r="E9" s="69"/>
      <c r="F9" s="56"/>
      <c r="G9" s="47"/>
      <c r="H9" s="25">
        <f t="shared" si="0"/>
        <v>0</v>
      </c>
      <c r="I9" s="26">
        <f t="shared" si="1"/>
        <v>0</v>
      </c>
      <c r="J9" s="5"/>
      <c r="K9" s="57">
        <f t="shared" si="2"/>
        <v>0</v>
      </c>
      <c r="L9" s="27"/>
      <c r="M9" s="28">
        <v>1.3</v>
      </c>
      <c r="N9" s="7">
        <f t="shared" si="3"/>
        <v>0</v>
      </c>
      <c r="O9" s="7"/>
      <c r="P9" s="5">
        <f>N9*20/120</f>
        <v>0</v>
      </c>
      <c r="Q9" s="5">
        <f>I9</f>
        <v>0</v>
      </c>
      <c r="R9" s="5">
        <f t="shared" si="4"/>
        <v>0</v>
      </c>
      <c r="S9" s="5">
        <f>N9-L9</f>
        <v>0</v>
      </c>
      <c r="T9" s="8" t="e">
        <f>S9/N9</f>
        <v>#DIV/0!</v>
      </c>
      <c r="U9" s="5">
        <f>S9*E9</f>
        <v>0</v>
      </c>
      <c r="V9" s="30">
        <f>U9-(R9*E9)</f>
        <v>0</v>
      </c>
      <c r="W9" s="31">
        <f t="shared" si="5"/>
        <v>0</v>
      </c>
    </row>
    <row r="10" spans="2:23">
      <c r="B10" s="43" t="s">
        <v>26</v>
      </c>
      <c r="C10" s="53"/>
      <c r="D10" s="68"/>
      <c r="E10" s="69"/>
      <c r="F10" s="55"/>
      <c r="G10" s="47"/>
      <c r="H10" s="25">
        <f t="shared" si="0"/>
        <v>0</v>
      </c>
      <c r="I10" s="26">
        <f t="shared" si="1"/>
        <v>0</v>
      </c>
      <c r="J10" s="5"/>
      <c r="K10" s="57">
        <f t="shared" si="2"/>
        <v>0</v>
      </c>
      <c r="L10" s="27"/>
      <c r="M10" s="39">
        <v>1.3</v>
      </c>
      <c r="N10" s="7">
        <f t="shared" si="3"/>
        <v>0</v>
      </c>
      <c r="O10" s="7"/>
      <c r="P10" s="5">
        <f>N10*20/120</f>
        <v>0</v>
      </c>
      <c r="Q10" s="5">
        <f>I10</f>
        <v>0</v>
      </c>
      <c r="R10" s="5">
        <f t="shared" si="4"/>
        <v>0</v>
      </c>
      <c r="S10" s="5">
        <f>N10-L10</f>
        <v>0</v>
      </c>
      <c r="T10" s="8" t="e">
        <f>S10/N10</f>
        <v>#DIV/0!</v>
      </c>
      <c r="U10" s="5">
        <f>S10*E10</f>
        <v>0</v>
      </c>
      <c r="V10" s="30">
        <f>U10-(R10*E10)</f>
        <v>0</v>
      </c>
      <c r="W10" s="31">
        <f t="shared" si="5"/>
        <v>0</v>
      </c>
    </row>
    <row r="11" spans="2:23" ht="18.600000000000001" thickBot="1">
      <c r="B11" s="18">
        <v>9</v>
      </c>
      <c r="C11" s="53"/>
      <c r="D11" s="68"/>
      <c r="E11" s="69"/>
      <c r="F11" s="56"/>
      <c r="G11" s="47"/>
      <c r="H11" s="25">
        <f t="shared" si="0"/>
        <v>0</v>
      </c>
      <c r="I11" s="26">
        <f t="shared" si="1"/>
        <v>0</v>
      </c>
      <c r="J11" s="5"/>
      <c r="K11" s="57">
        <f t="shared" si="2"/>
        <v>0</v>
      </c>
      <c r="L11" s="27"/>
      <c r="M11" s="22">
        <v>1.3</v>
      </c>
      <c r="N11" s="7">
        <f t="shared" si="3"/>
        <v>0</v>
      </c>
      <c r="O11" s="7"/>
      <c r="P11" s="5">
        <f>N11*20/120</f>
        <v>0</v>
      </c>
      <c r="Q11" s="5">
        <f>I11</f>
        <v>0</v>
      </c>
      <c r="R11" s="5">
        <f t="shared" si="4"/>
        <v>0</v>
      </c>
      <c r="S11" s="5">
        <f>N11-L11</f>
        <v>0</v>
      </c>
      <c r="T11" s="8" t="e">
        <f>S11/N11</f>
        <v>#DIV/0!</v>
      </c>
      <c r="U11" s="5">
        <f>S11*E11</f>
        <v>0</v>
      </c>
      <c r="V11" s="30">
        <f>U11-(R11*E11)</f>
        <v>0</v>
      </c>
      <c r="W11" s="31">
        <f t="shared" si="5"/>
        <v>0</v>
      </c>
    </row>
    <row r="12" spans="2:23" ht="18.600000000000001" thickBot="1">
      <c r="B12" s="24">
        <v>10</v>
      </c>
      <c r="C12" s="53"/>
      <c r="D12" s="68"/>
      <c r="E12" s="69"/>
      <c r="F12" s="56"/>
      <c r="G12" s="47"/>
      <c r="H12" s="25">
        <f t="shared" si="0"/>
        <v>0</v>
      </c>
      <c r="I12" s="26">
        <f t="shared" si="1"/>
        <v>0</v>
      </c>
      <c r="J12" s="25"/>
      <c r="K12" s="57">
        <f t="shared" si="2"/>
        <v>0</v>
      </c>
      <c r="L12" s="27"/>
      <c r="M12" s="66">
        <v>1.3</v>
      </c>
      <c r="N12" s="21">
        <f t="shared" si="3"/>
        <v>0</v>
      </c>
      <c r="O12" s="21"/>
      <c r="P12" s="20">
        <f>N12*20/120</f>
        <v>0</v>
      </c>
      <c r="Q12" s="20">
        <f>I12</f>
        <v>0</v>
      </c>
      <c r="R12" s="20">
        <f t="shared" si="4"/>
        <v>0</v>
      </c>
      <c r="S12" s="20">
        <f>N12-L12</f>
        <v>0</v>
      </c>
      <c r="T12" s="23" t="e">
        <f>S12/N12</f>
        <v>#DIV/0!</v>
      </c>
      <c r="U12" s="20">
        <f>S12*E12</f>
        <v>0</v>
      </c>
      <c r="V12" s="30">
        <f>U12-(R12*E12)</f>
        <v>0</v>
      </c>
      <c r="W12" s="31">
        <f t="shared" si="5"/>
        <v>0</v>
      </c>
    </row>
    <row r="13" spans="2:23" ht="18.600000000000001" thickBot="1">
      <c r="B13" s="67">
        <v>11</v>
      </c>
      <c r="C13" s="53"/>
      <c r="D13" s="68"/>
      <c r="E13" s="69"/>
      <c r="F13" s="55"/>
      <c r="G13" s="70"/>
      <c r="H13" s="5">
        <f t="shared" si="0"/>
        <v>0</v>
      </c>
      <c r="I13" s="71">
        <f t="shared" si="1"/>
        <v>0</v>
      </c>
      <c r="J13" s="5"/>
      <c r="K13" s="72">
        <f t="shared" si="2"/>
        <v>0</v>
      </c>
      <c r="L13" s="7"/>
      <c r="M13" s="73">
        <v>1.3</v>
      </c>
      <c r="N13" s="21">
        <f t="shared" ref="N13" si="9">L13*M13</f>
        <v>0</v>
      </c>
      <c r="O13" s="21"/>
      <c r="P13" s="20">
        <f>N13*20/120</f>
        <v>0</v>
      </c>
      <c r="Q13" s="20">
        <f>I13</f>
        <v>0</v>
      </c>
      <c r="R13" s="20">
        <f t="shared" ref="R13" si="10">P13-Q13</f>
        <v>0</v>
      </c>
      <c r="S13" s="20">
        <f>N13-L13</f>
        <v>0</v>
      </c>
      <c r="T13" s="23" t="e">
        <f>S13/N13</f>
        <v>#DIV/0!</v>
      </c>
      <c r="U13" s="20">
        <f>S13*E13</f>
        <v>0</v>
      </c>
      <c r="V13" s="30">
        <f>U13-(R13*E13)</f>
        <v>0</v>
      </c>
      <c r="W13" s="31">
        <f t="shared" ref="W13" si="11">V13*0.8</f>
        <v>0</v>
      </c>
    </row>
    <row r="14" spans="2:23">
      <c r="I14" s="59">
        <f t="shared" si="1"/>
        <v>0</v>
      </c>
      <c r="L14" s="58"/>
      <c r="Q14" s="60">
        <f>I14</f>
        <v>0</v>
      </c>
      <c r="W14" s="52">
        <f>SUM(W3:W13)</f>
        <v>0</v>
      </c>
    </row>
    <row r="16" spans="2:23">
      <c r="E16" s="54"/>
    </row>
    <row r="17" spans="2:18">
      <c r="G17" s="50"/>
    </row>
    <row r="20" spans="2:18">
      <c r="C20" s="1" t="s">
        <v>9</v>
      </c>
      <c r="D20" s="1" t="s">
        <v>10</v>
      </c>
    </row>
    <row r="21" spans="2:18" ht="52.2">
      <c r="B21" s="10" t="s">
        <v>5</v>
      </c>
      <c r="C21" s="2">
        <v>13</v>
      </c>
      <c r="D21" s="3">
        <v>1</v>
      </c>
    </row>
    <row r="22" spans="2:18" ht="69.599999999999994">
      <c r="B22" s="10" t="s">
        <v>8</v>
      </c>
      <c r="C22" s="2">
        <f>D22*C21</f>
        <v>585</v>
      </c>
      <c r="D22" s="4">
        <v>45</v>
      </c>
      <c r="E22" s="2">
        <f>F22*C21</f>
        <v>575.9</v>
      </c>
      <c r="F22" s="4">
        <v>44.3</v>
      </c>
    </row>
    <row r="23" spans="2:18" ht="17.399999999999999">
      <c r="B23" s="11" t="s">
        <v>14</v>
      </c>
      <c r="C23" s="6">
        <v>0.2</v>
      </c>
      <c r="D23" s="42">
        <f>C23/12</f>
        <v>1.6666666666666666E-2</v>
      </c>
      <c r="R23" s="53"/>
    </row>
  </sheetData>
  <mergeCells count="1">
    <mergeCell ref="M1:W1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140310638132 Михайленко Сергей Сергеевич</dc:creator>
  <cp:lastModifiedBy>sergey</cp:lastModifiedBy>
  <dcterms:created xsi:type="dcterms:W3CDTF">2024-01-23T17:37:36Z</dcterms:created>
  <dcterms:modified xsi:type="dcterms:W3CDTF">2024-03-13T18:57:18Z</dcterms:modified>
</cp:coreProperties>
</file>