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10" windowWidth="15120" windowHeight="8010" activeTab="2"/>
  </bookViews>
  <sheets>
    <sheet name="Лист1" sheetId="1" r:id="rId1"/>
    <sheet name="Лист2" sheetId="2" r:id="rId2"/>
    <sheet name="Лист3" sheetId="3" r:id="rId3"/>
    <sheet name="Лист4" sheetId="4" r:id="rId4"/>
  </sheets>
  <calcPr calcId="124519"/>
</workbook>
</file>

<file path=xl/calcChain.xml><?xml version="1.0" encoding="utf-8"?>
<calcChain xmlns="http://schemas.openxmlformats.org/spreadsheetml/2006/main">
  <c r="O12" i="3"/>
  <c r="O3"/>
  <c r="O4"/>
  <c r="O5"/>
  <c r="O6"/>
  <c r="O7"/>
  <c r="O8"/>
  <c r="O9"/>
  <c r="O10"/>
  <c r="O11"/>
  <c r="O2"/>
  <c r="E25"/>
  <c r="D34"/>
  <c r="G11"/>
  <c r="G3"/>
  <c r="G4"/>
  <c r="G5"/>
  <c r="G6"/>
  <c r="G7"/>
  <c r="G8"/>
  <c r="G9"/>
  <c r="G10"/>
  <c r="G2"/>
  <c r="K11"/>
  <c r="A27"/>
  <c r="A28" s="1"/>
  <c r="A29" s="1"/>
  <c r="A30" s="1"/>
  <c r="A31" s="1"/>
  <c r="A32" s="1"/>
  <c r="A26"/>
  <c r="D11"/>
  <c r="D16" i="2"/>
  <c r="D17"/>
  <c r="D18"/>
  <c r="D19"/>
  <c r="D20"/>
  <c r="D21"/>
  <c r="D22"/>
  <c r="D23"/>
  <c r="D15"/>
  <c r="A16"/>
  <c r="A17" s="1"/>
  <c r="A18" s="1"/>
  <c r="A19" s="1"/>
  <c r="A20" s="1"/>
  <c r="A21" s="1"/>
  <c r="A22" s="1"/>
  <c r="A23" s="1"/>
  <c r="P3"/>
  <c r="P4"/>
  <c r="P5"/>
  <c r="P6"/>
  <c r="P7"/>
  <c r="P8"/>
  <c r="P9"/>
  <c r="P10"/>
  <c r="P2"/>
  <c r="O3"/>
  <c r="O4"/>
  <c r="O5"/>
  <c r="O6"/>
  <c r="O7"/>
  <c r="O8"/>
  <c r="O9"/>
  <c r="O10"/>
  <c r="O2"/>
  <c r="G3"/>
  <c r="G4"/>
  <c r="G5"/>
  <c r="G6"/>
  <c r="G7"/>
  <c r="G8"/>
  <c r="G9"/>
  <c r="G10"/>
  <c r="G2"/>
  <c r="F3"/>
  <c r="F4"/>
  <c r="F5"/>
  <c r="F6"/>
  <c r="F7"/>
  <c r="F8"/>
  <c r="F9"/>
  <c r="F10"/>
  <c r="F2"/>
  <c r="C22" i="3"/>
  <c r="C21"/>
  <c r="C20"/>
  <c r="C19"/>
  <c r="C18"/>
  <c r="C17"/>
  <c r="C16"/>
  <c r="C15"/>
  <c r="C14"/>
  <c r="A14"/>
  <c r="A15" s="1"/>
  <c r="A16" s="1"/>
  <c r="A17" s="1"/>
  <c r="A18" s="1"/>
  <c r="A19" s="1"/>
  <c r="A20" s="1"/>
  <c r="E13"/>
  <c r="C13"/>
  <c r="E2"/>
  <c r="D2"/>
  <c r="A3"/>
  <c r="A4" s="1"/>
  <c r="A5" s="1"/>
  <c r="A6" s="1"/>
  <c r="A7" s="1"/>
  <c r="A8" s="1"/>
  <c r="A9" s="1"/>
  <c r="A10" s="1"/>
  <c r="E3" i="2"/>
  <c r="E4"/>
  <c r="E5"/>
  <c r="E6"/>
  <c r="E7"/>
  <c r="E8"/>
  <c r="E9"/>
  <c r="E10"/>
  <c r="E2"/>
  <c r="A4"/>
  <c r="A5"/>
  <c r="A6" s="1"/>
  <c r="A7" s="1"/>
  <c r="A8" s="1"/>
  <c r="A9" s="1"/>
  <c r="A10" s="1"/>
  <c r="A3"/>
  <c r="I3" i="1"/>
  <c r="I4"/>
  <c r="I5"/>
  <c r="I6"/>
  <c r="I7"/>
  <c r="I8"/>
  <c r="I9"/>
  <c r="I10"/>
  <c r="I11"/>
  <c r="I2"/>
  <c r="E2"/>
  <c r="C11"/>
  <c r="O11" s="1"/>
  <c r="C10"/>
  <c r="O10" s="1"/>
  <c r="O3"/>
  <c r="O4"/>
  <c r="O5"/>
  <c r="O6"/>
  <c r="O7"/>
  <c r="O8"/>
  <c r="O9"/>
  <c r="O2"/>
  <c r="C3"/>
  <c r="C4"/>
  <c r="C5"/>
  <c r="C6"/>
  <c r="C7"/>
  <c r="C8"/>
  <c r="C9"/>
  <c r="C2"/>
  <c r="A4"/>
  <c r="A5" s="1"/>
  <c r="A6" s="1"/>
  <c r="A7" s="1"/>
  <c r="A8" s="1"/>
  <c r="A9" s="1"/>
  <c r="A3"/>
  <c r="H3" i="3" l="1"/>
  <c r="K3" s="1"/>
  <c r="H4"/>
  <c r="K4" s="1"/>
  <c r="H5"/>
  <c r="K5" s="1"/>
  <c r="H7"/>
  <c r="K7" s="1"/>
  <c r="H9"/>
  <c r="K9" s="1"/>
  <c r="H10"/>
  <c r="K10" s="1"/>
  <c r="H2"/>
  <c r="K2" s="1"/>
  <c r="L2" l="1"/>
  <c r="M2" s="1"/>
  <c r="N2" s="1"/>
  <c r="H8"/>
  <c r="K8" s="1"/>
  <c r="H6"/>
  <c r="K6" s="1"/>
</calcChain>
</file>

<file path=xl/sharedStrings.xml><?xml version="1.0" encoding="utf-8"?>
<sst xmlns="http://schemas.openxmlformats.org/spreadsheetml/2006/main" count="56" uniqueCount="35">
  <si>
    <t>n</t>
  </si>
  <si>
    <t>t0, c</t>
  </si>
  <si>
    <t>tц, c</t>
  </si>
  <si>
    <t>m цил, г</t>
  </si>
  <si>
    <t>M, г</t>
  </si>
  <si>
    <t>10T0, c</t>
  </si>
  <si>
    <t>10Tц, c</t>
  </si>
  <si>
    <t>dm, г</t>
  </si>
  <si>
    <t>dM, г</t>
  </si>
  <si>
    <t>Iц</t>
  </si>
  <si>
    <t>m0, г</t>
  </si>
  <si>
    <t>mротор, г</t>
  </si>
  <si>
    <t>nT, c</t>
  </si>
  <si>
    <t xml:space="preserve">T, с </t>
  </si>
  <si>
    <t>l, мм</t>
  </si>
  <si>
    <t>Tц^2</t>
  </si>
  <si>
    <t>R, см</t>
  </si>
  <si>
    <t>r, см</t>
  </si>
  <si>
    <t>D, см</t>
  </si>
  <si>
    <t>d, см</t>
  </si>
  <si>
    <t>с осциллографа</t>
  </si>
  <si>
    <t>fr, гц</t>
  </si>
  <si>
    <t>n1</t>
  </si>
  <si>
    <t>h, см</t>
  </si>
  <si>
    <t>L</t>
  </si>
  <si>
    <t>Iц + хрень</t>
  </si>
  <si>
    <t xml:space="preserve">Iср, </t>
  </si>
  <si>
    <t>Iц, кг*см^2</t>
  </si>
  <si>
    <t>I0, кг*см^2</t>
  </si>
  <si>
    <t>omega</t>
  </si>
  <si>
    <t xml:space="preserve">omega, </t>
  </si>
  <si>
    <t>m</t>
  </si>
  <si>
    <t xml:space="preserve">MFnz[, </t>
  </si>
  <si>
    <t>W</t>
  </si>
  <si>
    <t>t^2</t>
  </si>
</sst>
</file>

<file path=xl/styles.xml><?xml version="1.0" encoding="utf-8"?>
<styleSheet xmlns="http://schemas.openxmlformats.org/spreadsheetml/2006/main">
  <numFmts count="1">
    <numFmt numFmtId="164" formatCode="0.000"/>
  </numFmts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4301618547681541"/>
          <c:y val="2.8252405949256341E-2"/>
          <c:w val="0.82624081364829394"/>
          <c:h val="0.79822506561679785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0650612423447069"/>
                  <c:y val="-2.2817147856517936E-2"/>
                </c:manualLayout>
              </c:layout>
              <c:numFmt formatCode="General" sourceLinked="0"/>
            </c:trendlineLbl>
          </c:trendline>
          <c:xVal>
            <c:numRef>
              <c:f>Лист1!$O$2:$O$10</c:f>
              <c:numCache>
                <c:formatCode>General</c:formatCode>
                <c:ptCount val="9"/>
                <c:pt idx="0">
                  <c:v>18.688328999999996</c:v>
                </c:pt>
                <c:pt idx="1">
                  <c:v>18.215823999999998</c:v>
                </c:pt>
                <c:pt idx="2">
                  <c:v>17.960644000000002</c:v>
                </c:pt>
                <c:pt idx="3">
                  <c:v>17.64</c:v>
                </c:pt>
                <c:pt idx="4">
                  <c:v>17.455683999999998</c:v>
                </c:pt>
                <c:pt idx="5">
                  <c:v>17.197609000000003</c:v>
                </c:pt>
                <c:pt idx="6">
                  <c:v>16.859235999999999</c:v>
                </c:pt>
                <c:pt idx="7">
                  <c:v>16.785408999999998</c:v>
                </c:pt>
                <c:pt idx="8">
                  <c:v>16.662723999999997</c:v>
                </c:pt>
              </c:numCache>
            </c:numRef>
          </c:xVal>
          <c:yVal>
            <c:numRef>
              <c:f>Лист1!$H$2:$H$10</c:f>
              <c:numCache>
                <c:formatCode>General</c:formatCode>
                <c:ptCount val="9"/>
                <c:pt idx="0">
                  <c:v>341.2</c:v>
                </c:pt>
                <c:pt idx="1">
                  <c:v>272.60000000000002</c:v>
                </c:pt>
                <c:pt idx="2">
                  <c:v>219.2</c:v>
                </c:pt>
                <c:pt idx="3">
                  <c:v>178.5</c:v>
                </c:pt>
                <c:pt idx="4">
                  <c:v>141.1</c:v>
                </c:pt>
                <c:pt idx="5">
                  <c:v>116.4</c:v>
                </c:pt>
                <c:pt idx="6">
                  <c:v>92.7</c:v>
                </c:pt>
                <c:pt idx="7">
                  <c:v>75.900000000000006</c:v>
                </c:pt>
                <c:pt idx="8">
                  <c:v>56.5</c:v>
                </c:pt>
              </c:numCache>
            </c:numRef>
          </c:yVal>
        </c:ser>
        <c:axId val="209430400"/>
        <c:axId val="209431936"/>
      </c:scatterChart>
      <c:valAx>
        <c:axId val="209430400"/>
        <c:scaling>
          <c:orientation val="minMax"/>
        </c:scaling>
        <c:axPos val="b"/>
        <c:numFmt formatCode="General" sourceLinked="1"/>
        <c:tickLblPos val="nextTo"/>
        <c:crossAx val="209431936"/>
        <c:crosses val="autoZero"/>
        <c:crossBetween val="midCat"/>
      </c:valAx>
      <c:valAx>
        <c:axId val="209431936"/>
        <c:scaling>
          <c:orientation val="minMax"/>
        </c:scaling>
        <c:axPos val="l"/>
        <c:majorGridlines/>
        <c:numFmt formatCode="General" sourceLinked="1"/>
        <c:tickLblPos val="nextTo"/>
        <c:crossAx val="209430400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Omega(m)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2494663167104111"/>
          <c:y val="0.22258129192184312"/>
          <c:w val="0.83472003499562542"/>
          <c:h val="0.64556284631087768"/>
        </c:manualLayout>
      </c:layout>
      <c:scatterChart>
        <c:scatterStyle val="lineMarker"/>
        <c:ser>
          <c:idx val="0"/>
          <c:order val="0"/>
          <c:tx>
            <c:strRef>
              <c:f>Лист2!$F$1</c:f>
              <c:strCache>
                <c:ptCount val="1"/>
                <c:pt idx="0">
                  <c:v>omega, 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142751312335958"/>
                  <c:y val="-3.3051181102362208E-2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plus>
              <c:numRef>
                <c:f>Лист2!$P$2:$P$10</c:f>
                <c:numCache>
                  <c:formatCode>General</c:formatCode>
                  <c:ptCount val="9"/>
                  <c:pt idx="0">
                    <c:v>1.4246132043622727E-5</c:v>
                  </c:pt>
                  <c:pt idx="1">
                    <c:v>9.0720158626595243E-6</c:v>
                  </c:pt>
                  <c:pt idx="2">
                    <c:v>5.8782676143307068E-6</c:v>
                  </c:pt>
                  <c:pt idx="3">
                    <c:v>3.9035686196760009E-6</c:v>
                  </c:pt>
                  <c:pt idx="4">
                    <c:v>4.0895685385405838E-6</c:v>
                  </c:pt>
                  <c:pt idx="5">
                    <c:v>2.7512353460391233E-6</c:v>
                  </c:pt>
                  <c:pt idx="6">
                    <c:v>2.6461574610812748E-6</c:v>
                  </c:pt>
                  <c:pt idx="7">
                    <c:v>3.4893100601159277E-6</c:v>
                  </c:pt>
                  <c:pt idx="8">
                    <c:v>1.9446527864746737E-6</c:v>
                  </c:pt>
                </c:numCache>
              </c:numRef>
            </c:plus>
            <c:minus>
              <c:numRef>
                <c:f>Лист2!$P$2:$P$10</c:f>
                <c:numCache>
                  <c:formatCode>General</c:formatCode>
                  <c:ptCount val="9"/>
                  <c:pt idx="0">
                    <c:v>1.4246132043622727E-5</c:v>
                  </c:pt>
                  <c:pt idx="1">
                    <c:v>9.0720158626595243E-6</c:v>
                  </c:pt>
                  <c:pt idx="2">
                    <c:v>5.8782676143307068E-6</c:v>
                  </c:pt>
                  <c:pt idx="3">
                    <c:v>3.9035686196760009E-6</c:v>
                  </c:pt>
                  <c:pt idx="4">
                    <c:v>4.0895685385405838E-6</c:v>
                  </c:pt>
                  <c:pt idx="5">
                    <c:v>2.7512353460391233E-6</c:v>
                  </c:pt>
                  <c:pt idx="6">
                    <c:v>2.6461574610812748E-6</c:v>
                  </c:pt>
                  <c:pt idx="7">
                    <c:v>3.4893100601159277E-6</c:v>
                  </c:pt>
                  <c:pt idx="8">
                    <c:v>1.9446527864746737E-6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val val="5.0000000000000012E-4"/>
          </c:errBars>
          <c:xVal>
            <c:numRef>
              <c:f>Лист2!$G$2:$G$10</c:f>
              <c:numCache>
                <c:formatCode>General</c:formatCode>
                <c:ptCount val="9"/>
                <c:pt idx="0">
                  <c:v>0.3412</c:v>
                </c:pt>
                <c:pt idx="1">
                  <c:v>0.27260000000000001</c:v>
                </c:pt>
                <c:pt idx="2">
                  <c:v>0.21919999999999998</c:v>
                </c:pt>
                <c:pt idx="3">
                  <c:v>0.17849999999999999</c:v>
                </c:pt>
                <c:pt idx="4">
                  <c:v>0.1411</c:v>
                </c:pt>
                <c:pt idx="5">
                  <c:v>0.1164</c:v>
                </c:pt>
                <c:pt idx="6">
                  <c:v>9.2700000000000005E-2</c:v>
                </c:pt>
                <c:pt idx="7">
                  <c:v>7.5900000000000009E-2</c:v>
                </c:pt>
                <c:pt idx="8">
                  <c:v>5.6500000000000002E-2</c:v>
                </c:pt>
              </c:numCache>
            </c:numRef>
          </c:xVal>
          <c:yVal>
            <c:numRef>
              <c:f>Лист2!$F$2:$F$10</c:f>
              <c:numCache>
                <c:formatCode>0.000</c:formatCode>
                <c:ptCount val="9"/>
                <c:pt idx="0">
                  <c:v>0.21155506084779752</c:v>
                </c:pt>
                <c:pt idx="1">
                  <c:v>0.1688211431882311</c:v>
                </c:pt>
                <c:pt idx="2">
                  <c:v>0.13589379070809729</c:v>
                </c:pt>
                <c:pt idx="3">
                  <c:v>0.11074033817158846</c:v>
                </c:pt>
                <c:pt idx="4">
                  <c:v>8.7798946953927801E-2</c:v>
                </c:pt>
                <c:pt idx="5">
                  <c:v>7.2013585182574058E-2</c:v>
                </c:pt>
                <c:pt idx="6">
                  <c:v>5.766506339188314E-2</c:v>
                </c:pt>
                <c:pt idx="7">
                  <c:v>4.6823051696695629E-2</c:v>
                </c:pt>
                <c:pt idx="8">
                  <c:v>3.4955133836882257E-2</c:v>
                </c:pt>
              </c:numCache>
            </c:numRef>
          </c:yVal>
        </c:ser>
        <c:axId val="190796928"/>
        <c:axId val="180092288"/>
      </c:scatterChart>
      <c:valAx>
        <c:axId val="190796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m, </a:t>
                </a:r>
                <a:r>
                  <a:rPr lang="ru-RU"/>
                  <a:t>кг</a:t>
                </a:r>
              </a:p>
            </c:rich>
          </c:tx>
          <c:layout/>
        </c:title>
        <c:numFmt formatCode="General" sourceLinked="1"/>
        <c:tickLblPos val="nextTo"/>
        <c:crossAx val="180092288"/>
        <c:crosses val="autoZero"/>
        <c:crossBetween val="midCat"/>
      </c:valAx>
      <c:valAx>
        <c:axId val="180092288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Omega, </a:t>
                </a:r>
                <a:r>
                  <a:rPr lang="ru-RU"/>
                  <a:t>рад/с</a:t>
                </a:r>
              </a:p>
            </c:rich>
          </c:tx>
          <c:layout/>
        </c:title>
        <c:numFmt formatCode="0.00" sourceLinked="0"/>
        <c:tickLblPos val="nextTo"/>
        <c:crossAx val="19079692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12</xdr:row>
      <xdr:rowOff>0</xdr:rowOff>
    </xdr:from>
    <xdr:to>
      <xdr:col>12</xdr:col>
      <xdr:colOff>368300</xdr:colOff>
      <xdr:row>26</xdr:row>
      <xdr:rowOff>165100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18</xdr:row>
      <xdr:rowOff>158750</xdr:rowOff>
    </xdr:from>
    <xdr:to>
      <xdr:col>13</xdr:col>
      <xdr:colOff>222250</xdr:colOff>
      <xdr:row>33</xdr:row>
      <xdr:rowOff>139700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1"/>
  <sheetViews>
    <sheetView workbookViewId="0">
      <selection activeCell="D8" sqref="D8"/>
    </sheetView>
  </sheetViews>
  <sheetFormatPr defaultRowHeight="14.5"/>
  <sheetData>
    <row r="1" spans="1:15">
      <c r="A1" t="s">
        <v>0</v>
      </c>
      <c r="B1" t="s">
        <v>6</v>
      </c>
      <c r="C1" t="s">
        <v>2</v>
      </c>
      <c r="D1" t="s">
        <v>5</v>
      </c>
      <c r="E1" t="s">
        <v>1</v>
      </c>
      <c r="F1" t="s">
        <v>11</v>
      </c>
      <c r="G1" t="s">
        <v>10</v>
      </c>
      <c r="H1" t="s">
        <v>3</v>
      </c>
      <c r="I1" t="s">
        <v>4</v>
      </c>
      <c r="J1" t="s">
        <v>9</v>
      </c>
      <c r="L1" t="s">
        <v>7</v>
      </c>
      <c r="M1" t="s">
        <v>8</v>
      </c>
      <c r="O1" t="s">
        <v>15</v>
      </c>
    </row>
    <row r="2" spans="1:15">
      <c r="A2">
        <v>1</v>
      </c>
      <c r="B2">
        <v>43.23</v>
      </c>
      <c r="C2">
        <f>B2/10</f>
        <v>4.3229999999999995</v>
      </c>
      <c r="D2">
        <v>28.94</v>
      </c>
      <c r="E2">
        <f>D2/10</f>
        <v>2.8940000000000001</v>
      </c>
      <c r="F2">
        <v>1082.9000000000001</v>
      </c>
      <c r="G2">
        <v>1617</v>
      </c>
      <c r="H2">
        <v>341.2</v>
      </c>
      <c r="I2">
        <f>G$2+H2</f>
        <v>1958.2</v>
      </c>
      <c r="L2">
        <v>0.1</v>
      </c>
      <c r="M2">
        <v>0.2</v>
      </c>
      <c r="O2">
        <f>C2^2</f>
        <v>18.688328999999996</v>
      </c>
    </row>
    <row r="3" spans="1:15">
      <c r="A3">
        <f>1+A2</f>
        <v>2</v>
      </c>
      <c r="B3">
        <v>42.68</v>
      </c>
      <c r="C3">
        <f t="shared" ref="C3:C11" si="0">B3/10</f>
        <v>4.2679999999999998</v>
      </c>
      <c r="H3">
        <v>272.60000000000002</v>
      </c>
      <c r="I3">
        <f t="shared" ref="I3:I11" si="1">G$2+H3</f>
        <v>1889.6</v>
      </c>
      <c r="O3">
        <f t="shared" ref="O3:O11" si="2">C3^2</f>
        <v>18.215823999999998</v>
      </c>
    </row>
    <row r="4" spans="1:15">
      <c r="A4">
        <f t="shared" ref="A4:A9" si="3">1+A3</f>
        <v>3</v>
      </c>
      <c r="B4">
        <v>42.38</v>
      </c>
      <c r="C4">
        <f t="shared" si="0"/>
        <v>4.2380000000000004</v>
      </c>
      <c r="H4">
        <v>219.2</v>
      </c>
      <c r="I4">
        <f t="shared" si="1"/>
        <v>1836.2</v>
      </c>
      <c r="O4">
        <f t="shared" si="2"/>
        <v>17.960644000000002</v>
      </c>
    </row>
    <row r="5" spans="1:15">
      <c r="A5">
        <f t="shared" si="3"/>
        <v>4</v>
      </c>
      <c r="B5" s="1">
        <v>42</v>
      </c>
      <c r="C5" s="2">
        <f t="shared" si="0"/>
        <v>4.2</v>
      </c>
      <c r="H5">
        <v>178.5</v>
      </c>
      <c r="I5">
        <f t="shared" si="1"/>
        <v>1795.5</v>
      </c>
      <c r="O5">
        <f t="shared" si="2"/>
        <v>17.64</v>
      </c>
    </row>
    <row r="6" spans="1:15">
      <c r="A6">
        <f t="shared" si="3"/>
        <v>5</v>
      </c>
      <c r="B6">
        <v>41.78</v>
      </c>
      <c r="C6">
        <f t="shared" si="0"/>
        <v>4.1779999999999999</v>
      </c>
      <c r="H6">
        <v>141.1</v>
      </c>
      <c r="I6">
        <f t="shared" si="1"/>
        <v>1758.1</v>
      </c>
      <c r="O6">
        <f t="shared" si="2"/>
        <v>17.455683999999998</v>
      </c>
    </row>
    <row r="7" spans="1:15">
      <c r="A7">
        <f t="shared" si="3"/>
        <v>6</v>
      </c>
      <c r="B7">
        <v>41.47</v>
      </c>
      <c r="C7">
        <f t="shared" si="0"/>
        <v>4.1470000000000002</v>
      </c>
      <c r="H7">
        <v>116.4</v>
      </c>
      <c r="I7">
        <f t="shared" si="1"/>
        <v>1733.4</v>
      </c>
      <c r="O7">
        <f t="shared" si="2"/>
        <v>17.197609000000003</v>
      </c>
    </row>
    <row r="8" spans="1:15">
      <c r="A8">
        <f t="shared" si="3"/>
        <v>7</v>
      </c>
      <c r="B8">
        <v>41.06</v>
      </c>
      <c r="C8">
        <f t="shared" si="0"/>
        <v>4.1059999999999999</v>
      </c>
      <c r="H8">
        <v>92.7</v>
      </c>
      <c r="I8">
        <f t="shared" si="1"/>
        <v>1709.7</v>
      </c>
      <c r="O8">
        <f t="shared" si="2"/>
        <v>16.859235999999999</v>
      </c>
    </row>
    <row r="9" spans="1:15">
      <c r="A9">
        <f t="shared" si="3"/>
        <v>8</v>
      </c>
      <c r="B9">
        <v>40.97</v>
      </c>
      <c r="C9">
        <f t="shared" si="0"/>
        <v>4.0969999999999995</v>
      </c>
      <c r="H9">
        <v>75.900000000000006</v>
      </c>
      <c r="I9">
        <f t="shared" si="1"/>
        <v>1692.9</v>
      </c>
      <c r="O9">
        <f t="shared" si="2"/>
        <v>16.785408999999998</v>
      </c>
    </row>
    <row r="10" spans="1:15">
      <c r="A10">
        <v>9</v>
      </c>
      <c r="B10">
        <v>40.82</v>
      </c>
      <c r="C10">
        <f t="shared" si="0"/>
        <v>4.0819999999999999</v>
      </c>
      <c r="H10">
        <v>56.5</v>
      </c>
      <c r="I10">
        <f t="shared" si="1"/>
        <v>1673.5</v>
      </c>
      <c r="O10">
        <f t="shared" si="2"/>
        <v>16.662723999999997</v>
      </c>
    </row>
    <row r="11" spans="1:15">
      <c r="A11">
        <v>10</v>
      </c>
      <c r="B11">
        <v>40.68</v>
      </c>
      <c r="C11">
        <f t="shared" si="0"/>
        <v>4.0679999999999996</v>
      </c>
      <c r="H11">
        <v>0</v>
      </c>
      <c r="I11">
        <f t="shared" si="1"/>
        <v>1617</v>
      </c>
      <c r="O11">
        <f t="shared" si="2"/>
        <v>16.548623999999997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3"/>
  <sheetViews>
    <sheetView workbookViewId="0">
      <selection activeCell="P2" sqref="P2"/>
    </sheetView>
  </sheetViews>
  <sheetFormatPr defaultRowHeight="14.5"/>
  <cols>
    <col min="6" max="6" width="10.26953125" bestFit="1" customWidth="1"/>
    <col min="15" max="16" width="11.81640625" bestFit="1" customWidth="1"/>
  </cols>
  <sheetData>
    <row r="1" spans="1:16">
      <c r="A1" t="s">
        <v>0</v>
      </c>
      <c r="B1" t="s">
        <v>3</v>
      </c>
      <c r="C1" t="s">
        <v>12</v>
      </c>
      <c r="D1" t="s">
        <v>0</v>
      </c>
      <c r="E1" t="s">
        <v>13</v>
      </c>
      <c r="F1" t="s">
        <v>30</v>
      </c>
      <c r="G1" t="s">
        <v>31</v>
      </c>
      <c r="J1" t="s">
        <v>20</v>
      </c>
    </row>
    <row r="2" spans="1:16">
      <c r="A2">
        <v>1</v>
      </c>
      <c r="B2">
        <v>341.2</v>
      </c>
      <c r="C2">
        <v>148.5</v>
      </c>
      <c r="D2">
        <v>5</v>
      </c>
      <c r="E2">
        <f>C2/D2</f>
        <v>29.7</v>
      </c>
      <c r="F2" s="2">
        <f>2*PI()/E2</f>
        <v>0.21155506084779752</v>
      </c>
      <c r="G2">
        <f>B2/1000</f>
        <v>0.3412</v>
      </c>
      <c r="J2" t="s">
        <v>21</v>
      </c>
      <c r="O2">
        <f>0.01/C2</f>
        <v>6.7340067340067335E-5</v>
      </c>
      <c r="P2">
        <f>F2*O2</f>
        <v>1.4246132043622727E-5</v>
      </c>
    </row>
    <row r="3" spans="1:16">
      <c r="A3">
        <f>1+A2</f>
        <v>2</v>
      </c>
      <c r="B3">
        <v>272.60000000000002</v>
      </c>
      <c r="C3">
        <v>186.09</v>
      </c>
      <c r="D3">
        <v>5</v>
      </c>
      <c r="E3">
        <f t="shared" ref="E3:E10" si="0">C3/D3</f>
        <v>37.218000000000004</v>
      </c>
      <c r="F3" s="2">
        <f t="shared" ref="F3:F10" si="1">2*PI()/E3</f>
        <v>0.1688211431882311</v>
      </c>
      <c r="G3">
        <f t="shared" ref="G3:G10" si="2">B3/1000</f>
        <v>0.27260000000000001</v>
      </c>
      <c r="J3">
        <v>400</v>
      </c>
      <c r="O3">
        <f t="shared" ref="O3:O10" si="3">0.01/C3</f>
        <v>5.3737438873663279E-5</v>
      </c>
      <c r="P3">
        <f t="shared" ref="P3:P10" si="4">F3*O3</f>
        <v>9.0720158626595243E-6</v>
      </c>
    </row>
    <row r="4" spans="1:16">
      <c r="A4">
        <f t="shared" ref="A4:A10" si="5">1+A3</f>
        <v>3</v>
      </c>
      <c r="B4">
        <v>219.2</v>
      </c>
      <c r="C4">
        <v>231.18</v>
      </c>
      <c r="D4">
        <v>5</v>
      </c>
      <c r="E4">
        <f t="shared" si="0"/>
        <v>46.236000000000004</v>
      </c>
      <c r="F4" s="2">
        <f t="shared" si="1"/>
        <v>0.13589379070809729</v>
      </c>
      <c r="G4">
        <f t="shared" si="2"/>
        <v>0.21919999999999998</v>
      </c>
      <c r="O4">
        <f t="shared" si="3"/>
        <v>4.3256337053378318E-5</v>
      </c>
      <c r="P4">
        <f t="shared" si="4"/>
        <v>5.8782676143307068E-6</v>
      </c>
    </row>
    <row r="5" spans="1:16">
      <c r="A5">
        <f t="shared" si="5"/>
        <v>4</v>
      </c>
      <c r="B5">
        <v>178.5</v>
      </c>
      <c r="C5">
        <v>283.69</v>
      </c>
      <c r="D5">
        <v>5</v>
      </c>
      <c r="E5">
        <f t="shared" si="0"/>
        <v>56.738</v>
      </c>
      <c r="F5" s="2">
        <f t="shared" si="1"/>
        <v>0.11074033817158846</v>
      </c>
      <c r="G5">
        <f t="shared" si="2"/>
        <v>0.17849999999999999</v>
      </c>
      <c r="O5">
        <f t="shared" si="3"/>
        <v>3.5249744439352814E-5</v>
      </c>
      <c r="P5">
        <f t="shared" si="4"/>
        <v>3.9035686196760009E-6</v>
      </c>
    </row>
    <row r="6" spans="1:16">
      <c r="A6">
        <f t="shared" si="5"/>
        <v>5</v>
      </c>
      <c r="B6">
        <v>141.1</v>
      </c>
      <c r="C6">
        <v>214.69</v>
      </c>
      <c r="D6">
        <v>3</v>
      </c>
      <c r="E6">
        <f t="shared" si="0"/>
        <v>71.563333333333333</v>
      </c>
      <c r="F6" s="2">
        <f t="shared" si="1"/>
        <v>8.7798946953927801E-2</v>
      </c>
      <c r="G6">
        <f t="shared" si="2"/>
        <v>0.1411</v>
      </c>
      <c r="O6">
        <f t="shared" si="3"/>
        <v>4.6578788019935723E-5</v>
      </c>
      <c r="P6">
        <f t="shared" si="4"/>
        <v>4.0895685385405838E-6</v>
      </c>
    </row>
    <row r="7" spans="1:16">
      <c r="A7">
        <f t="shared" si="5"/>
        <v>6</v>
      </c>
      <c r="B7">
        <v>116.4</v>
      </c>
      <c r="C7">
        <v>261.75</v>
      </c>
      <c r="D7">
        <v>3</v>
      </c>
      <c r="E7">
        <f t="shared" si="0"/>
        <v>87.25</v>
      </c>
      <c r="F7" s="2">
        <f t="shared" si="1"/>
        <v>7.2013585182574058E-2</v>
      </c>
      <c r="G7">
        <f t="shared" si="2"/>
        <v>0.1164</v>
      </c>
      <c r="O7">
        <f t="shared" si="3"/>
        <v>3.8204393505253104E-5</v>
      </c>
      <c r="P7">
        <f t="shared" si="4"/>
        <v>2.7512353460391233E-6</v>
      </c>
    </row>
    <row r="8" spans="1:16">
      <c r="A8">
        <f t="shared" si="5"/>
        <v>7</v>
      </c>
      <c r="B8">
        <v>92.7</v>
      </c>
      <c r="C8">
        <v>217.92</v>
      </c>
      <c r="D8">
        <v>2</v>
      </c>
      <c r="E8">
        <f t="shared" si="0"/>
        <v>108.96</v>
      </c>
      <c r="F8" s="2">
        <f t="shared" si="1"/>
        <v>5.766506339188314E-2</v>
      </c>
      <c r="G8">
        <f t="shared" si="2"/>
        <v>9.2700000000000005E-2</v>
      </c>
      <c r="O8">
        <f t="shared" si="3"/>
        <v>4.5888399412628492E-5</v>
      </c>
      <c r="P8">
        <f t="shared" si="4"/>
        <v>2.6461574610812748E-6</v>
      </c>
    </row>
    <row r="9" spans="1:16">
      <c r="A9">
        <f t="shared" si="5"/>
        <v>8</v>
      </c>
      <c r="B9">
        <v>75.900000000000006</v>
      </c>
      <c r="C9">
        <v>134.19</v>
      </c>
      <c r="D9">
        <v>1</v>
      </c>
      <c r="E9">
        <f t="shared" si="0"/>
        <v>134.19</v>
      </c>
      <c r="F9" s="2">
        <f t="shared" si="1"/>
        <v>4.6823051696695629E-2</v>
      </c>
      <c r="G9">
        <f t="shared" si="2"/>
        <v>7.5900000000000009E-2</v>
      </c>
      <c r="O9">
        <f t="shared" si="3"/>
        <v>7.4521201281764666E-5</v>
      </c>
      <c r="P9">
        <f t="shared" si="4"/>
        <v>3.4893100601159277E-6</v>
      </c>
    </row>
    <row r="10" spans="1:16">
      <c r="A10">
        <f t="shared" si="5"/>
        <v>9</v>
      </c>
      <c r="B10">
        <v>56.5</v>
      </c>
      <c r="C10">
        <v>179.75</v>
      </c>
      <c r="D10">
        <v>1</v>
      </c>
      <c r="E10">
        <f t="shared" si="0"/>
        <v>179.75</v>
      </c>
      <c r="F10" s="2">
        <f t="shared" si="1"/>
        <v>3.4955133836882257E-2</v>
      </c>
      <c r="G10">
        <f t="shared" si="2"/>
        <v>5.6500000000000002E-2</v>
      </c>
      <c r="O10">
        <f t="shared" si="3"/>
        <v>5.5632823365785815E-5</v>
      </c>
      <c r="P10">
        <f t="shared" si="4"/>
        <v>1.9446527864746737E-6</v>
      </c>
    </row>
    <row r="12" spans="1:16">
      <c r="A12" t="s">
        <v>14</v>
      </c>
    </row>
    <row r="13" spans="1:16">
      <c r="A13">
        <v>119</v>
      </c>
    </row>
    <row r="14" spans="1:16">
      <c r="A14" t="s">
        <v>0</v>
      </c>
      <c r="B14" t="s">
        <v>3</v>
      </c>
      <c r="C14" t="s">
        <v>14</v>
      </c>
      <c r="D14" t="s">
        <v>32</v>
      </c>
    </row>
    <row r="15" spans="1:16">
      <c r="A15">
        <v>1</v>
      </c>
      <c r="B15">
        <v>341.2</v>
      </c>
      <c r="C15">
        <v>119</v>
      </c>
      <c r="D15" s="2">
        <f>C$15*B15*9.806/1000000</f>
        <v>0.3981510567999999</v>
      </c>
    </row>
    <row r="16" spans="1:16">
      <c r="A16">
        <f>1+A15</f>
        <v>2</v>
      </c>
      <c r="B16">
        <v>272.60000000000002</v>
      </c>
      <c r="D16" s="2">
        <f t="shared" ref="D16:D23" si="6">C$15*B16*9.806/1000000</f>
        <v>0.31810075640000002</v>
      </c>
    </row>
    <row r="17" spans="1:4">
      <c r="A17">
        <f t="shared" ref="A17:A23" si="7">1+A16</f>
        <v>3</v>
      </c>
      <c r="B17">
        <v>219.2</v>
      </c>
      <c r="D17" s="2">
        <f t="shared" si="6"/>
        <v>0.25578754879999999</v>
      </c>
    </row>
    <row r="18" spans="1:4">
      <c r="A18">
        <f t="shared" si="7"/>
        <v>4</v>
      </c>
      <c r="B18">
        <v>178.5</v>
      </c>
      <c r="D18" s="2">
        <f t="shared" si="6"/>
        <v>0.20829414899999998</v>
      </c>
    </row>
    <row r="19" spans="1:4">
      <c r="A19">
        <f t="shared" si="7"/>
        <v>5</v>
      </c>
      <c r="B19">
        <v>141.1</v>
      </c>
      <c r="D19" s="2">
        <f t="shared" si="6"/>
        <v>0.16465156539999995</v>
      </c>
    </row>
    <row r="20" spans="1:4">
      <c r="A20">
        <f t="shared" si="7"/>
        <v>6</v>
      </c>
      <c r="B20">
        <v>116.4</v>
      </c>
      <c r="D20" s="2">
        <f t="shared" si="6"/>
        <v>0.1358287896</v>
      </c>
    </row>
    <row r="21" spans="1:4">
      <c r="A21">
        <f t="shared" si="7"/>
        <v>7</v>
      </c>
      <c r="B21">
        <v>92.7</v>
      </c>
      <c r="D21" s="2">
        <f t="shared" si="6"/>
        <v>0.1081729278</v>
      </c>
    </row>
    <row r="22" spans="1:4">
      <c r="A22">
        <f t="shared" si="7"/>
        <v>8</v>
      </c>
      <c r="B22">
        <v>75.900000000000006</v>
      </c>
      <c r="D22" s="2">
        <f t="shared" si="6"/>
        <v>8.8568772599999998E-2</v>
      </c>
    </row>
    <row r="23" spans="1:4">
      <c r="A23">
        <f t="shared" si="7"/>
        <v>9</v>
      </c>
      <c r="B23">
        <v>56.5</v>
      </c>
      <c r="D23" s="2">
        <f t="shared" si="6"/>
        <v>6.5930640999999984E-2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O34"/>
  <sheetViews>
    <sheetView tabSelected="1" workbookViewId="0">
      <selection activeCell="O12" sqref="O12"/>
    </sheetView>
  </sheetViews>
  <sheetFormatPr defaultRowHeight="14.5"/>
  <cols>
    <col min="10" max="10" width="9.26953125" bestFit="1" customWidth="1"/>
    <col min="15" max="15" width="11.81640625" bestFit="1" customWidth="1"/>
  </cols>
  <sheetData>
    <row r="1" spans="1:15">
      <c r="A1" t="s">
        <v>0</v>
      </c>
      <c r="B1" t="s">
        <v>18</v>
      </c>
      <c r="C1" t="s">
        <v>19</v>
      </c>
      <c r="D1" t="s">
        <v>16</v>
      </c>
      <c r="E1" t="s">
        <v>17</v>
      </c>
      <c r="F1" t="s">
        <v>3</v>
      </c>
      <c r="G1" t="s">
        <v>27</v>
      </c>
      <c r="H1" t="s">
        <v>25</v>
      </c>
      <c r="I1" t="s">
        <v>4</v>
      </c>
      <c r="J1" t="s">
        <v>15</v>
      </c>
      <c r="K1" t="s">
        <v>28</v>
      </c>
      <c r="L1" t="s">
        <v>26</v>
      </c>
      <c r="M1" t="s">
        <v>33</v>
      </c>
      <c r="N1" t="s">
        <v>29</v>
      </c>
    </row>
    <row r="2" spans="1:15">
      <c r="A2">
        <v>1</v>
      </c>
      <c r="B2">
        <v>5.91</v>
      </c>
      <c r="C2">
        <v>2.48</v>
      </c>
      <c r="D2">
        <f>B2/2</f>
        <v>2.9550000000000001</v>
      </c>
      <c r="E2">
        <f>C2/2</f>
        <v>1.24</v>
      </c>
      <c r="F2">
        <v>341.2</v>
      </c>
      <c r="G2" s="1">
        <f>(F2/2000) * (D$2^2+E$2^2)</f>
        <v>1.751998025</v>
      </c>
      <c r="H2" s="1">
        <f>G2+G$11</f>
        <v>14.080834737499998</v>
      </c>
      <c r="I2">
        <v>1958.2</v>
      </c>
      <c r="J2" s="1">
        <v>18.688328999999996</v>
      </c>
      <c r="K2" s="1">
        <f>H2*(E$13/C13)^2</f>
        <v>6.310372318657306</v>
      </c>
      <c r="L2" s="1">
        <f>AVERAGE(K2:K11)</f>
        <v>6.30328282721959</v>
      </c>
      <c r="M2">
        <f>9.806*1190/(L2*0.62)</f>
        <v>2985.9351173504651</v>
      </c>
      <c r="N2">
        <f>M2/(2*PI())</f>
        <v>475.22633367800512</v>
      </c>
      <c r="O2">
        <f>(K2-L$2)^2</f>
        <v>5.0260888845448161E-5</v>
      </c>
    </row>
    <row r="3" spans="1:15">
      <c r="A3">
        <f>1+A2</f>
        <v>2</v>
      </c>
      <c r="F3">
        <v>272.60000000000002</v>
      </c>
      <c r="G3" s="1">
        <f t="shared" ref="G3:G10" si="0">(F3/2000) * (D$2^2+E$2^2)</f>
        <v>1.3997498875000001</v>
      </c>
      <c r="H3" s="1">
        <f t="shared" ref="H3:H10" si="1">G3+G$11</f>
        <v>13.728586599999998</v>
      </c>
      <c r="I3">
        <v>1889.6</v>
      </c>
      <c r="J3" s="1">
        <v>18.215823999999998</v>
      </c>
      <c r="K3" s="1">
        <f t="shared" ref="K3:K10" si="2">H3*(E$13/C14)^2</f>
        <v>6.3121027476680514</v>
      </c>
      <c r="O3">
        <f t="shared" ref="O3:O11" si="3">(K3-L$2)^2</f>
        <v>7.7790996717186839E-5</v>
      </c>
    </row>
    <row r="4" spans="1:15">
      <c r="A4">
        <f t="shared" ref="A4:A10" si="4">1+A3</f>
        <v>3</v>
      </c>
      <c r="F4">
        <v>219.2</v>
      </c>
      <c r="G4" s="1">
        <f t="shared" si="0"/>
        <v>1.1255508999999999</v>
      </c>
      <c r="H4" s="1">
        <f t="shared" si="1"/>
        <v>13.454387612499998</v>
      </c>
      <c r="I4">
        <v>1836.2</v>
      </c>
      <c r="J4" s="1">
        <v>17.960644000000002</v>
      </c>
      <c r="K4" s="1">
        <f t="shared" si="2"/>
        <v>6.2739215525993401</v>
      </c>
      <c r="O4">
        <f t="shared" si="3"/>
        <v>8.6208444732572762E-4</v>
      </c>
    </row>
    <row r="5" spans="1:15">
      <c r="A5">
        <f t="shared" si="4"/>
        <v>4</v>
      </c>
      <c r="F5">
        <v>178.5</v>
      </c>
      <c r="G5" s="1">
        <f t="shared" si="0"/>
        <v>0.91656403124999997</v>
      </c>
      <c r="H5" s="1">
        <f t="shared" si="1"/>
        <v>13.245400743749997</v>
      </c>
      <c r="I5">
        <v>1795.5</v>
      </c>
      <c r="J5" s="1">
        <v>17.64</v>
      </c>
      <c r="K5" s="1">
        <f t="shared" si="2"/>
        <v>6.2887390670908019</v>
      </c>
      <c r="O5">
        <f t="shared" si="3"/>
        <v>2.1152095868372668E-4</v>
      </c>
    </row>
    <row r="6" spans="1:15">
      <c r="A6">
        <f t="shared" si="4"/>
        <v>5</v>
      </c>
      <c r="F6">
        <v>141.1</v>
      </c>
      <c r="G6" s="1">
        <f t="shared" si="0"/>
        <v>0.72452204374999996</v>
      </c>
      <c r="H6" s="1">
        <f t="shared" si="1"/>
        <v>13.053358756249997</v>
      </c>
      <c r="I6">
        <v>1758.1</v>
      </c>
      <c r="J6" s="1">
        <v>17.455683999999998</v>
      </c>
      <c r="K6" s="1">
        <f t="shared" si="2"/>
        <v>6.2630006464519079</v>
      </c>
      <c r="O6">
        <f t="shared" si="3"/>
        <v>1.6226540874002165E-3</v>
      </c>
    </row>
    <row r="7" spans="1:15">
      <c r="A7">
        <f t="shared" si="4"/>
        <v>6</v>
      </c>
      <c r="F7">
        <v>116.4</v>
      </c>
      <c r="G7" s="1">
        <f t="shared" si="0"/>
        <v>0.59769217499999994</v>
      </c>
      <c r="H7" s="1">
        <f t="shared" si="1"/>
        <v>12.926528887499998</v>
      </c>
      <c r="I7">
        <v>1733.4</v>
      </c>
      <c r="J7" s="1">
        <v>17.197609000000003</v>
      </c>
      <c r="K7" s="1">
        <f t="shared" si="2"/>
        <v>6.2952198816492411</v>
      </c>
      <c r="O7">
        <f t="shared" si="3"/>
        <v>6.5011091270409312E-5</v>
      </c>
    </row>
    <row r="8" spans="1:15">
      <c r="A8">
        <f t="shared" si="4"/>
        <v>7</v>
      </c>
      <c r="F8">
        <v>92.7</v>
      </c>
      <c r="G8" s="1">
        <f t="shared" si="0"/>
        <v>0.47599711875</v>
      </c>
      <c r="H8" s="1">
        <f t="shared" si="1"/>
        <v>12.804833831249997</v>
      </c>
      <c r="I8">
        <v>1709.7</v>
      </c>
      <c r="J8" s="1">
        <v>16.859235999999999</v>
      </c>
      <c r="K8" s="1">
        <f t="shared" si="2"/>
        <v>6.3611129992784328</v>
      </c>
      <c r="O8">
        <f t="shared" si="3"/>
        <v>3.3443288003553598E-3</v>
      </c>
    </row>
    <row r="9" spans="1:15">
      <c r="A9">
        <f t="shared" si="4"/>
        <v>8</v>
      </c>
      <c r="F9">
        <v>75.900000000000006</v>
      </c>
      <c r="G9" s="1">
        <f t="shared" si="0"/>
        <v>0.38973226875000005</v>
      </c>
      <c r="H9" s="1">
        <f t="shared" si="1"/>
        <v>12.718568981249998</v>
      </c>
      <c r="I9">
        <v>1692.9</v>
      </c>
      <c r="J9" s="1">
        <v>16.785408999999998</v>
      </c>
      <c r="K9" s="1">
        <f t="shared" si="2"/>
        <v>6.3460483328257506</v>
      </c>
      <c r="O9">
        <f t="shared" si="3"/>
        <v>1.8288884697505586E-3</v>
      </c>
    </row>
    <row r="10" spans="1:15">
      <c r="A10">
        <f t="shared" si="4"/>
        <v>9</v>
      </c>
      <c r="F10">
        <v>56.5</v>
      </c>
      <c r="G10" s="1">
        <f t="shared" si="0"/>
        <v>0.29011690624999997</v>
      </c>
      <c r="H10" s="1">
        <f t="shared" si="1"/>
        <v>12.618953618749998</v>
      </c>
      <c r="I10">
        <v>1673.5</v>
      </c>
      <c r="J10" s="1">
        <v>16.662723999999997</v>
      </c>
      <c r="K10" s="1">
        <f t="shared" si="2"/>
        <v>6.342703307699586</v>
      </c>
      <c r="O10">
        <f t="shared" si="3"/>
        <v>1.5539742812737474E-3</v>
      </c>
    </row>
    <row r="11" spans="1:15">
      <c r="A11">
        <v>10</v>
      </c>
      <c r="B11">
        <v>7.81</v>
      </c>
      <c r="D11">
        <f>B11/2</f>
        <v>3.9049999999999998</v>
      </c>
      <c r="F11">
        <v>1617</v>
      </c>
      <c r="G11" s="1">
        <f>(F11/2000) * (D11)^2</f>
        <v>12.328836712499998</v>
      </c>
      <c r="H11" s="1"/>
      <c r="I11">
        <v>1617</v>
      </c>
      <c r="J11" s="1">
        <v>16.548623999999997</v>
      </c>
      <c r="K11" s="1">
        <f>G11*(E13/C22)^2</f>
        <v>6.2396074182754822</v>
      </c>
      <c r="O11">
        <f t="shared" si="3"/>
        <v>4.0545577041993684E-3</v>
      </c>
    </row>
    <row r="12" spans="1:15">
      <c r="A12" t="s">
        <v>0</v>
      </c>
      <c r="B12" t="s">
        <v>6</v>
      </c>
      <c r="C12" t="s">
        <v>2</v>
      </c>
      <c r="D12" t="s">
        <v>5</v>
      </c>
      <c r="E12" t="s">
        <v>1</v>
      </c>
      <c r="O12">
        <f>SQRT(SUM(O2:O11)/(90))</f>
        <v>1.2324804134491347E-2</v>
      </c>
    </row>
    <row r="13" spans="1:15">
      <c r="A13">
        <v>1</v>
      </c>
      <c r="B13">
        <v>43.23</v>
      </c>
      <c r="C13">
        <f>B13/10</f>
        <v>4.3229999999999995</v>
      </c>
      <c r="D13">
        <v>28.94</v>
      </c>
      <c r="E13">
        <f>D13/10</f>
        <v>2.8940000000000001</v>
      </c>
    </row>
    <row r="14" spans="1:15">
      <c r="A14">
        <f>1+A13</f>
        <v>2</v>
      </c>
      <c r="B14">
        <v>42.68</v>
      </c>
      <c r="C14">
        <f t="shared" ref="C14:C22" si="5">B14/10</f>
        <v>4.2679999999999998</v>
      </c>
    </row>
    <row r="15" spans="1:15">
      <c r="A15">
        <f t="shared" ref="A15:A20" si="6">1+A14</f>
        <v>3</v>
      </c>
      <c r="B15">
        <v>42.38</v>
      </c>
      <c r="C15">
        <f t="shared" si="5"/>
        <v>4.2380000000000004</v>
      </c>
    </row>
    <row r="16" spans="1:15">
      <c r="A16">
        <f t="shared" si="6"/>
        <v>4</v>
      </c>
      <c r="B16" s="1">
        <v>42</v>
      </c>
      <c r="C16" s="2">
        <f t="shared" si="5"/>
        <v>4.2</v>
      </c>
    </row>
    <row r="17" spans="1:7">
      <c r="A17">
        <f t="shared" si="6"/>
        <v>5</v>
      </c>
      <c r="B17">
        <v>41.78</v>
      </c>
      <c r="C17">
        <f t="shared" si="5"/>
        <v>4.1779999999999999</v>
      </c>
    </row>
    <row r="18" spans="1:7">
      <c r="A18">
        <f t="shared" si="6"/>
        <v>6</v>
      </c>
      <c r="B18">
        <v>41.47</v>
      </c>
      <c r="C18">
        <f t="shared" si="5"/>
        <v>4.1470000000000002</v>
      </c>
    </row>
    <row r="19" spans="1:7">
      <c r="A19">
        <f t="shared" si="6"/>
        <v>7</v>
      </c>
      <c r="B19">
        <v>41.06</v>
      </c>
      <c r="C19">
        <f t="shared" si="5"/>
        <v>4.1059999999999999</v>
      </c>
    </row>
    <row r="20" spans="1:7">
      <c r="A20">
        <f t="shared" si="6"/>
        <v>8</v>
      </c>
      <c r="B20">
        <v>40.97</v>
      </c>
      <c r="C20">
        <f t="shared" si="5"/>
        <v>4.0969999999999995</v>
      </c>
    </row>
    <row r="21" spans="1:7">
      <c r="A21">
        <v>9</v>
      </c>
      <c r="B21">
        <v>40.82</v>
      </c>
      <c r="C21">
        <f t="shared" si="5"/>
        <v>4.0819999999999999</v>
      </c>
    </row>
    <row r="22" spans="1:7">
      <c r="A22">
        <v>10</v>
      </c>
      <c r="B22">
        <v>40.68</v>
      </c>
      <c r="C22">
        <f t="shared" si="5"/>
        <v>4.0679999999999996</v>
      </c>
    </row>
    <row r="24" spans="1:7">
      <c r="A24" t="s">
        <v>0</v>
      </c>
      <c r="B24" t="s">
        <v>3</v>
      </c>
      <c r="C24" t="s">
        <v>27</v>
      </c>
      <c r="D24" t="s">
        <v>25</v>
      </c>
      <c r="E24" t="s">
        <v>34</v>
      </c>
      <c r="F24" t="s">
        <v>15</v>
      </c>
      <c r="G24" t="s">
        <v>28</v>
      </c>
    </row>
    <row r="25" spans="1:7">
      <c r="A25">
        <v>1</v>
      </c>
      <c r="B25">
        <v>341.2</v>
      </c>
      <c r="C25" s="1">
        <v>1.751998025</v>
      </c>
      <c r="D25" s="1">
        <v>14.080834737499998</v>
      </c>
      <c r="E25">
        <f>E13^2</f>
        <v>8.375236000000001</v>
      </c>
      <c r="F25" s="1">
        <v>18.688328999999996</v>
      </c>
      <c r="G25" s="1">
        <v>6.310372318657306</v>
      </c>
    </row>
    <row r="26" spans="1:7">
      <c r="A26">
        <f>1+A25</f>
        <v>2</v>
      </c>
      <c r="B26">
        <v>272.60000000000002</v>
      </c>
      <c r="C26" s="1">
        <v>1.3997498875000001</v>
      </c>
      <c r="D26" s="1">
        <v>13.728586599999998</v>
      </c>
      <c r="F26" s="1">
        <v>18.215823999999998</v>
      </c>
      <c r="G26" s="1">
        <v>6.3121027476680514</v>
      </c>
    </row>
    <row r="27" spans="1:7">
      <c r="A27">
        <f t="shared" ref="A27:A32" si="7">1+A26</f>
        <v>3</v>
      </c>
      <c r="B27">
        <v>219.2</v>
      </c>
      <c r="C27" s="1">
        <v>1.1255508999999999</v>
      </c>
      <c r="D27" s="1">
        <v>13.454387612499998</v>
      </c>
      <c r="F27" s="1">
        <v>17.960644000000002</v>
      </c>
      <c r="G27" s="1">
        <v>6.2739215525993401</v>
      </c>
    </row>
    <row r="28" spans="1:7">
      <c r="A28">
        <f t="shared" si="7"/>
        <v>4</v>
      </c>
      <c r="B28">
        <v>178.5</v>
      </c>
      <c r="C28" s="1">
        <v>0.91656403124999997</v>
      </c>
      <c r="D28" s="1">
        <v>13.245400743749997</v>
      </c>
      <c r="F28" s="1">
        <v>17.64</v>
      </c>
      <c r="G28" s="1">
        <v>6.2887390670908019</v>
      </c>
    </row>
    <row r="29" spans="1:7">
      <c r="A29">
        <f t="shared" si="7"/>
        <v>5</v>
      </c>
      <c r="B29">
        <v>141.1</v>
      </c>
      <c r="C29" s="1">
        <v>0.72452204374999996</v>
      </c>
      <c r="D29" s="1">
        <v>13.053358756249997</v>
      </c>
      <c r="F29" s="1">
        <v>17.455683999999998</v>
      </c>
      <c r="G29" s="1">
        <v>6.2630006464519079</v>
      </c>
    </row>
    <row r="30" spans="1:7">
      <c r="A30">
        <f t="shared" si="7"/>
        <v>6</v>
      </c>
      <c r="B30">
        <v>116.4</v>
      </c>
      <c r="C30" s="1">
        <v>0.59769217499999994</v>
      </c>
      <c r="D30" s="1">
        <v>12.926528887499998</v>
      </c>
      <c r="F30" s="1">
        <v>17.197609000000003</v>
      </c>
      <c r="G30" s="1">
        <v>6.2952198816492411</v>
      </c>
    </row>
    <row r="31" spans="1:7">
      <c r="A31">
        <f t="shared" si="7"/>
        <v>7</v>
      </c>
      <c r="B31">
        <v>92.7</v>
      </c>
      <c r="C31" s="1">
        <v>0.47599711875</v>
      </c>
      <c r="D31" s="1">
        <v>12.804833831249997</v>
      </c>
      <c r="F31" s="1">
        <v>16.859235999999999</v>
      </c>
      <c r="G31" s="1">
        <v>6.3611129992784328</v>
      </c>
    </row>
    <row r="32" spans="1:7">
      <c r="A32">
        <f t="shared" si="7"/>
        <v>8</v>
      </c>
      <c r="B32">
        <v>75.900000000000006</v>
      </c>
      <c r="C32" s="1">
        <v>0.38973226875000005</v>
      </c>
      <c r="D32" s="1">
        <v>12.718568981249998</v>
      </c>
      <c r="F32" s="1">
        <v>16.785408999999998</v>
      </c>
      <c r="G32" s="1">
        <v>6.3460483328257506</v>
      </c>
    </row>
    <row r="33" spans="1:7">
      <c r="A33">
        <v>9</v>
      </c>
      <c r="B33">
        <v>56.5</v>
      </c>
      <c r="C33" s="1">
        <v>0.29011690624999997</v>
      </c>
      <c r="D33" s="1">
        <v>12.618953618749998</v>
      </c>
      <c r="F33" s="1">
        <v>16.662723999999997</v>
      </c>
      <c r="G33" s="1">
        <v>6.342703307699586</v>
      </c>
    </row>
    <row r="34" spans="1:7">
      <c r="A34">
        <v>10</v>
      </c>
      <c r="B34">
        <v>1617</v>
      </c>
      <c r="C34" s="1"/>
      <c r="D34" s="1">
        <f>12.33</f>
        <v>12.33</v>
      </c>
      <c r="F34" s="1">
        <v>16.548623999999997</v>
      </c>
      <c r="G34" s="1">
        <v>6.2396074182754822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A4" sqref="A4"/>
    </sheetView>
  </sheetViews>
  <sheetFormatPr defaultRowHeight="14.5"/>
  <sheetData>
    <row r="1" spans="1:3">
      <c r="A1" t="s">
        <v>22</v>
      </c>
      <c r="B1" t="s">
        <v>23</v>
      </c>
      <c r="C1" t="s">
        <v>24</v>
      </c>
    </row>
    <row r="2" spans="1:3">
      <c r="A2">
        <v>0</v>
      </c>
      <c r="B2">
        <v>18</v>
      </c>
      <c r="C2">
        <v>24.7</v>
      </c>
    </row>
    <row r="3" spans="1:3">
      <c r="A3">
        <v>6</v>
      </c>
      <c r="B3">
        <v>16.2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2022-11-18T01:30:34Z</dcterms:modified>
</cp:coreProperties>
</file>