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28" i="1"/>
  <c r="H30"/>
  <c r="H29"/>
  <c r="J29"/>
  <c r="I29"/>
  <c r="E30"/>
  <c r="E29"/>
  <c r="D29"/>
  <c r="C29"/>
  <c r="B29"/>
  <c r="B24"/>
  <c r="B25"/>
  <c r="B26"/>
  <c r="E24"/>
  <c r="F26"/>
  <c r="F24"/>
  <c r="F25"/>
  <c r="L15"/>
  <c r="L16"/>
  <c r="L17"/>
  <c r="L18"/>
  <c r="L19"/>
  <c r="L20"/>
  <c r="L21"/>
  <c r="L22"/>
  <c r="L14"/>
  <c r="O9"/>
  <c r="P15"/>
  <c r="P18"/>
  <c r="P19"/>
  <c r="P20"/>
  <c r="P22"/>
  <c r="M19"/>
  <c r="M20"/>
  <c r="M21"/>
  <c r="P21" s="1"/>
  <c r="M22"/>
  <c r="M15"/>
  <c r="M16"/>
  <c r="P16" s="1"/>
  <c r="M17"/>
  <c r="P17" s="1"/>
  <c r="M18"/>
  <c r="O7"/>
  <c r="S3" s="1"/>
  <c r="T3" s="1"/>
  <c r="S2"/>
  <c r="T2" s="1"/>
  <c r="I16"/>
  <c r="I17" s="1"/>
  <c r="I18" s="1"/>
  <c r="I19" s="1"/>
  <c r="I20" s="1"/>
  <c r="I21" s="1"/>
  <c r="I22" s="1"/>
  <c r="M9"/>
  <c r="M3"/>
  <c r="M4"/>
  <c r="M5"/>
  <c r="M6"/>
  <c r="M2"/>
  <c r="M14" s="1"/>
  <c r="P14" s="1"/>
  <c r="I3"/>
  <c r="I4" s="1"/>
  <c r="I5" s="1"/>
  <c r="I6" s="1"/>
  <c r="S6" l="1"/>
  <c r="T6" s="1"/>
  <c r="S5"/>
  <c r="T5" s="1"/>
  <c r="S4"/>
  <c r="T4" s="1"/>
  <c r="M7"/>
  <c r="Q4" s="1"/>
  <c r="R4" s="1"/>
  <c r="Q2" l="1"/>
  <c r="R2" s="1"/>
  <c r="O8"/>
  <c r="O10" s="1"/>
  <c r="P8" s="1"/>
  <c r="Q3"/>
  <c r="R3" s="1"/>
  <c r="M8" s="1"/>
  <c r="M10" s="1"/>
  <c r="M11" s="1"/>
  <c r="Q5"/>
  <c r="R5" s="1"/>
  <c r="Q6"/>
  <c r="R6" s="1"/>
  <c r="O11" l="1"/>
</calcChain>
</file>

<file path=xl/sharedStrings.xml><?xml version="1.0" encoding="utf-8"?>
<sst xmlns="http://schemas.openxmlformats.org/spreadsheetml/2006/main" count="59" uniqueCount="37">
  <si>
    <t>l, см</t>
  </si>
  <si>
    <t>m,г</t>
  </si>
  <si>
    <t>lпр, см</t>
  </si>
  <si>
    <t>a, см</t>
  </si>
  <si>
    <t>mхрень</t>
  </si>
  <si>
    <t>№</t>
  </si>
  <si>
    <t>da, см</t>
  </si>
  <si>
    <t>dlпр, мм</t>
  </si>
  <si>
    <t>T, с</t>
  </si>
  <si>
    <t>N</t>
  </si>
  <si>
    <t>t, с</t>
  </si>
  <si>
    <t>хцм, см</t>
  </si>
  <si>
    <t>g</t>
  </si>
  <si>
    <t>Tср</t>
  </si>
  <si>
    <t>dTслуч</t>
  </si>
  <si>
    <t>dT</t>
  </si>
  <si>
    <t>dT^2</t>
  </si>
  <si>
    <t>epsilon(T)</t>
  </si>
  <si>
    <t>dTсист</t>
  </si>
  <si>
    <t>dt</t>
  </si>
  <si>
    <t>dt^2</t>
  </si>
  <si>
    <t>tср</t>
  </si>
  <si>
    <t>dtслуч</t>
  </si>
  <si>
    <t>dtсист</t>
  </si>
  <si>
    <t>epsilon(t)</t>
  </si>
  <si>
    <t>n</t>
  </si>
  <si>
    <t>делаем 20</t>
  </si>
  <si>
    <t>g, м/с^2</t>
  </si>
  <si>
    <t>gмм, м/с^2</t>
  </si>
  <si>
    <t>lпр - a, см</t>
  </si>
  <si>
    <t>Tисх, с</t>
  </si>
  <si>
    <t>T+dT</t>
  </si>
  <si>
    <t>k</t>
  </si>
  <si>
    <t>t</t>
  </si>
  <si>
    <t>Q</t>
  </si>
  <si>
    <t>#12</t>
  </si>
  <si>
    <t>#11в</t>
  </si>
</sst>
</file>

<file path=xl/styles.xml><?xml version="1.0" encoding="utf-8"?>
<styleSheet xmlns="http://schemas.openxmlformats.org/spreadsheetml/2006/main">
  <numFmts count="1">
    <numFmt numFmtId="166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Лист1!$M$13</c:f>
              <c:strCache>
                <c:ptCount val="1"/>
                <c:pt idx="0">
                  <c:v>T, с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Лист1!$K$14:$K$23</c:f>
              <c:numCache>
                <c:formatCode>General</c:formatCode>
                <c:ptCount val="10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47</c:v>
                </c:pt>
                <c:pt idx="7">
                  <c:v>41</c:v>
                </c:pt>
                <c:pt idx="8">
                  <c:v>35</c:v>
                </c:pt>
              </c:numCache>
            </c:numRef>
          </c:xVal>
          <c:yVal>
            <c:numRef>
              <c:f>Лист1!$M$14:$M$23</c:f>
              <c:numCache>
                <c:formatCode>General</c:formatCode>
                <c:ptCount val="10"/>
                <c:pt idx="0">
                  <c:v>1.5272999999999999</c:v>
                </c:pt>
                <c:pt idx="1">
                  <c:v>1.55</c:v>
                </c:pt>
                <c:pt idx="2">
                  <c:v>1.5714999999999999</c:v>
                </c:pt>
                <c:pt idx="3">
                  <c:v>1.6925000000000001</c:v>
                </c:pt>
                <c:pt idx="4">
                  <c:v>1.8175000000000001</c:v>
                </c:pt>
                <c:pt idx="5">
                  <c:v>2.1375000000000002</c:v>
                </c:pt>
                <c:pt idx="6">
                  <c:v>1.6175000000000002</c:v>
                </c:pt>
                <c:pt idx="7">
                  <c:v>1.5779999999999998</c:v>
                </c:pt>
                <c:pt idx="8">
                  <c:v>1.5455000000000001</c:v>
                </c:pt>
              </c:numCache>
            </c:numRef>
          </c:yVal>
        </c:ser>
        <c:axId val="113272704"/>
        <c:axId val="113271168"/>
      </c:scatterChart>
      <c:valAx>
        <c:axId val="113272704"/>
        <c:scaling>
          <c:orientation val="minMax"/>
        </c:scaling>
        <c:axPos val="b"/>
        <c:numFmt formatCode="General" sourceLinked="1"/>
        <c:tickLblPos val="nextTo"/>
        <c:crossAx val="113271168"/>
        <c:crosses val="autoZero"/>
        <c:crossBetween val="midCat"/>
      </c:valAx>
      <c:valAx>
        <c:axId val="113271168"/>
        <c:scaling>
          <c:orientation val="minMax"/>
          <c:min val="1.5"/>
        </c:scaling>
        <c:axPos val="l"/>
        <c:majorGridlines/>
        <c:numFmt formatCode="General" sourceLinked="1"/>
        <c:tickLblPos val="nextTo"/>
        <c:crossAx val="11327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6</xdr:row>
      <xdr:rowOff>47625</xdr:rowOff>
    </xdr:from>
    <xdr:to>
      <xdr:col>23</xdr:col>
      <xdr:colOff>581025</xdr:colOff>
      <xdr:row>21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topLeftCell="A10" workbookViewId="0">
      <selection activeCell="N30" sqref="N30"/>
    </sheetView>
  </sheetViews>
  <sheetFormatPr defaultRowHeight="15"/>
  <cols>
    <col min="18" max="18" width="10" bestFit="1" customWidth="1"/>
  </cols>
  <sheetData>
    <row r="1" spans="1:20">
      <c r="A1" t="s">
        <v>6</v>
      </c>
      <c r="B1" t="s">
        <v>0</v>
      </c>
      <c r="C1" t="s">
        <v>7</v>
      </c>
      <c r="D1" t="s">
        <v>4</v>
      </c>
      <c r="E1" t="s">
        <v>1</v>
      </c>
      <c r="I1" t="s">
        <v>5</v>
      </c>
      <c r="J1" t="s">
        <v>11</v>
      </c>
      <c r="K1" t="s">
        <v>3</v>
      </c>
      <c r="L1" t="s">
        <v>2</v>
      </c>
      <c r="M1" t="s">
        <v>8</v>
      </c>
      <c r="N1" t="s">
        <v>12</v>
      </c>
      <c r="O1" t="s">
        <v>10</v>
      </c>
      <c r="P1" t="s">
        <v>9</v>
      </c>
      <c r="Q1" t="s">
        <v>15</v>
      </c>
      <c r="R1" t="s">
        <v>16</v>
      </c>
      <c r="S1" t="s">
        <v>19</v>
      </c>
      <c r="T1" t="s">
        <v>20</v>
      </c>
    </row>
    <row r="2" spans="1:20">
      <c r="A2">
        <v>0.1</v>
      </c>
      <c r="B2">
        <v>99.6</v>
      </c>
      <c r="D2">
        <v>74.099999999999994</v>
      </c>
      <c r="E2">
        <v>868.4</v>
      </c>
      <c r="I2">
        <v>1</v>
      </c>
      <c r="J2">
        <v>25.7</v>
      </c>
      <c r="K2">
        <v>28</v>
      </c>
      <c r="M2">
        <f>O2/P$2</f>
        <v>1.5314999999999999</v>
      </c>
      <c r="N2">
        <v>9.7729999999999997</v>
      </c>
      <c r="O2">
        <v>30.63</v>
      </c>
      <c r="P2">
        <v>20</v>
      </c>
      <c r="Q2">
        <f>M2-M$7</f>
        <v>4.1999999999999815E-3</v>
      </c>
      <c r="R2">
        <f>Q2^2</f>
        <v>1.7639999999999845E-5</v>
      </c>
      <c r="S2">
        <f>O2-O$7</f>
        <v>8.3999999999999631E-2</v>
      </c>
      <c r="T2">
        <f>S2^2</f>
        <v>7.0559999999999382E-3</v>
      </c>
    </row>
    <row r="3" spans="1:20">
      <c r="I3">
        <f>I2 + 1</f>
        <v>2</v>
      </c>
      <c r="M3">
        <f t="shared" ref="M3:M6" si="0">O3/P$2</f>
        <v>1.5234999999999999</v>
      </c>
      <c r="O3">
        <v>30.47</v>
      </c>
      <c r="Q3">
        <f t="shared" ref="Q3:Q6" si="1">M3-M$7</f>
        <v>-3.8000000000000256E-3</v>
      </c>
      <c r="R3">
        <f t="shared" ref="R3:T6" si="2">Q3^2</f>
        <v>1.4440000000000194E-5</v>
      </c>
      <c r="S3">
        <f t="shared" ref="S3:S6" si="3">O3-O$7</f>
        <v>-7.6000000000000512E-2</v>
      </c>
      <c r="T3">
        <f t="shared" si="2"/>
        <v>5.7760000000000779E-3</v>
      </c>
    </row>
    <row r="4" spans="1:20">
      <c r="I4">
        <f t="shared" ref="I4:I6" si="4">I3 + 1</f>
        <v>3</v>
      </c>
      <c r="M4">
        <f t="shared" si="0"/>
        <v>1.5234999999999999</v>
      </c>
      <c r="O4">
        <v>30.47</v>
      </c>
      <c r="Q4">
        <f t="shared" si="1"/>
        <v>-3.8000000000000256E-3</v>
      </c>
      <c r="R4">
        <f t="shared" si="2"/>
        <v>1.4440000000000194E-5</v>
      </c>
      <c r="S4">
        <f t="shared" si="3"/>
        <v>-7.6000000000000512E-2</v>
      </c>
      <c r="T4">
        <f t="shared" si="2"/>
        <v>5.7760000000000779E-3</v>
      </c>
    </row>
    <row r="5" spans="1:20">
      <c r="I5">
        <f t="shared" si="4"/>
        <v>4</v>
      </c>
      <c r="M5">
        <f t="shared" si="0"/>
        <v>1.5265</v>
      </c>
      <c r="O5">
        <v>30.53</v>
      </c>
      <c r="Q5">
        <f t="shared" si="1"/>
        <v>-7.9999999999991189E-4</v>
      </c>
      <c r="R5">
        <f t="shared" si="2"/>
        <v>6.3999999999985898E-7</v>
      </c>
      <c r="S5">
        <f t="shared" si="3"/>
        <v>-1.5999999999998238E-2</v>
      </c>
      <c r="T5">
        <f t="shared" si="2"/>
        <v>2.5599999999994361E-4</v>
      </c>
    </row>
    <row r="6" spans="1:20" ht="15.75" thickBot="1">
      <c r="I6">
        <f t="shared" si="4"/>
        <v>5</v>
      </c>
      <c r="M6">
        <f t="shared" si="0"/>
        <v>1.5314999999999999</v>
      </c>
      <c r="O6">
        <v>30.63</v>
      </c>
      <c r="Q6">
        <f t="shared" si="1"/>
        <v>4.1999999999999815E-3</v>
      </c>
      <c r="R6">
        <f t="shared" si="2"/>
        <v>1.7639999999999845E-5</v>
      </c>
      <c r="S6">
        <f t="shared" si="3"/>
        <v>8.3999999999999631E-2</v>
      </c>
      <c r="T6">
        <f t="shared" si="2"/>
        <v>7.0559999999999382E-3</v>
      </c>
    </row>
    <row r="7" spans="1:20" ht="15.75" thickBot="1">
      <c r="L7" s="2" t="s">
        <v>13</v>
      </c>
      <c r="M7" s="3">
        <f>AVERAGE(M2:M6)</f>
        <v>1.5272999999999999</v>
      </c>
      <c r="N7" s="2" t="s">
        <v>21</v>
      </c>
      <c r="O7" s="3">
        <f>AVERAGE(O2:O6)</f>
        <v>30.545999999999999</v>
      </c>
      <c r="P7" s="10" t="s">
        <v>25</v>
      </c>
    </row>
    <row r="8" spans="1:20" ht="15.75" thickBot="1">
      <c r="L8" s="6" t="s">
        <v>14</v>
      </c>
      <c r="M8" s="7">
        <f>SQRT(SUM(R2:R6))/SQRT(I6-1)</f>
        <v>4.0249223594996195E-3</v>
      </c>
      <c r="N8" s="6" t="s">
        <v>22</v>
      </c>
      <c r="O8" s="7">
        <f>SQRT(SUM(T2:T6))/SQRT(I6-1)</f>
        <v>8.0498447189992398E-2</v>
      </c>
      <c r="P8" s="11">
        <f>O10/(M7*M10)</f>
        <v>12.806320647802156</v>
      </c>
      <c r="Q8" t="s">
        <v>26</v>
      </c>
    </row>
    <row r="9" spans="1:20">
      <c r="L9" s="6" t="s">
        <v>18</v>
      </c>
      <c r="M9" s="7">
        <f>0.001</f>
        <v>1E-3</v>
      </c>
      <c r="N9" s="6" t="s">
        <v>23</v>
      </c>
      <c r="O9" s="7">
        <f>0.01</f>
        <v>0.01</v>
      </c>
    </row>
    <row r="10" spans="1:20">
      <c r="L10" s="6" t="s">
        <v>15</v>
      </c>
      <c r="M10" s="7">
        <f>SQRT(M9^2 + M8^2)</f>
        <v>4.1472882706655419E-3</v>
      </c>
      <c r="N10" s="6" t="s">
        <v>19</v>
      </c>
      <c r="O10" s="7">
        <f>SQRT(O9^2 + O8^2)</f>
        <v>8.1117199162692957E-2</v>
      </c>
    </row>
    <row r="11" spans="1:20" ht="15.75" thickBot="1">
      <c r="L11" s="8" t="s">
        <v>17</v>
      </c>
      <c r="M11" s="9">
        <f>((M10)/M7)*100</f>
        <v>0.27154378777355742</v>
      </c>
      <c r="N11" s="8" t="s">
        <v>24</v>
      </c>
      <c r="O11" s="9">
        <f>((O10)/O7)*100</f>
        <v>0.26555751706505915</v>
      </c>
    </row>
    <row r="13" spans="1:20">
      <c r="I13" t="s">
        <v>5</v>
      </c>
      <c r="J13" t="s">
        <v>11</v>
      </c>
      <c r="K13" t="s">
        <v>3</v>
      </c>
      <c r="L13" t="s">
        <v>2</v>
      </c>
      <c r="M13" t="s">
        <v>8</v>
      </c>
      <c r="N13" t="s">
        <v>10</v>
      </c>
      <c r="O13" t="s">
        <v>9</v>
      </c>
      <c r="P13" t="s">
        <v>27</v>
      </c>
    </row>
    <row r="14" spans="1:20">
      <c r="I14">
        <v>0</v>
      </c>
      <c r="J14">
        <v>25.7</v>
      </c>
      <c r="K14">
        <v>28</v>
      </c>
      <c r="L14" s="12">
        <f>(B$2^2)/(12*K14) + K14</f>
        <v>57.52428571428571</v>
      </c>
      <c r="M14">
        <f>AVERAGE(M2:M6)</f>
        <v>1.5272999999999999</v>
      </c>
      <c r="N14">
        <v>30.63</v>
      </c>
      <c r="O14">
        <v>20</v>
      </c>
      <c r="P14">
        <f>(4*PI()^2)*(((B$2^2)/12+K14^2)/10000)/((J14/100)*(1 +D$2/E$2)*M14^2)</f>
        <v>9.7729489862864103</v>
      </c>
    </row>
    <row r="15" spans="1:20">
      <c r="I15">
        <v>1</v>
      </c>
      <c r="J15">
        <v>21.2</v>
      </c>
      <c r="K15">
        <v>23</v>
      </c>
      <c r="L15" s="12">
        <f t="shared" ref="L15:L22" si="5">(B$2^2)/(12*K15) + K15</f>
        <v>58.942608695652169</v>
      </c>
      <c r="M15">
        <f t="shared" ref="M15:M22" si="6">N15/O$14</f>
        <v>1.55</v>
      </c>
      <c r="N15">
        <v>31</v>
      </c>
      <c r="P15">
        <f t="shared" ref="P15:P22" si="7">(4*PI()^2)*(((B$2^2)/12+K15^2)/10000)/((J15/100)*(1 +D$2/E$2)*M15^2)</f>
        <v>9.6818003873433955</v>
      </c>
    </row>
    <row r="16" spans="1:20">
      <c r="I16">
        <f>I15 + 1</f>
        <v>2</v>
      </c>
      <c r="J16">
        <v>19.3</v>
      </c>
      <c r="K16">
        <v>21</v>
      </c>
      <c r="L16" s="12">
        <f t="shared" si="5"/>
        <v>60.365714285714276</v>
      </c>
      <c r="M16">
        <f t="shared" si="6"/>
        <v>1.5714999999999999</v>
      </c>
      <c r="N16">
        <v>31.43</v>
      </c>
      <c r="P16">
        <f t="shared" si="7"/>
        <v>9.6743490239673449</v>
      </c>
    </row>
    <row r="17" spans="1:16">
      <c r="I17">
        <f t="shared" ref="I17:I22" si="8">I16 + 1</f>
        <v>3</v>
      </c>
      <c r="J17">
        <v>13.7</v>
      </c>
      <c r="K17">
        <v>15</v>
      </c>
      <c r="L17" s="12">
        <f t="shared" si="5"/>
        <v>70.111999999999995</v>
      </c>
      <c r="M17">
        <f t="shared" si="6"/>
        <v>1.6925000000000001</v>
      </c>
      <c r="N17">
        <v>33.85</v>
      </c>
      <c r="P17">
        <f t="shared" si="7"/>
        <v>9.7477388528450213</v>
      </c>
    </row>
    <row r="18" spans="1:16">
      <c r="I18">
        <f t="shared" si="8"/>
        <v>4</v>
      </c>
      <c r="J18">
        <v>11</v>
      </c>
      <c r="K18">
        <v>12</v>
      </c>
      <c r="L18" s="12">
        <f t="shared" si="5"/>
        <v>80.889999999999986</v>
      </c>
      <c r="M18">
        <f t="shared" si="6"/>
        <v>1.8175000000000001</v>
      </c>
      <c r="N18">
        <v>36.35</v>
      </c>
      <c r="P18">
        <f t="shared" si="7"/>
        <v>9.7170122417144551</v>
      </c>
    </row>
    <row r="19" spans="1:16">
      <c r="I19">
        <f t="shared" si="8"/>
        <v>5</v>
      </c>
      <c r="J19">
        <v>7.3</v>
      </c>
      <c r="K19">
        <v>8</v>
      </c>
      <c r="L19" s="12">
        <f t="shared" si="5"/>
        <v>111.33499999999998</v>
      </c>
      <c r="M19">
        <f t="shared" si="6"/>
        <v>2.1375000000000002</v>
      </c>
      <c r="N19">
        <v>42.75</v>
      </c>
      <c r="P19">
        <f t="shared" si="7"/>
        <v>9.7137022288236992</v>
      </c>
    </row>
    <row r="20" spans="1:16">
      <c r="I20">
        <f t="shared" si="8"/>
        <v>6</v>
      </c>
      <c r="J20">
        <v>43.1</v>
      </c>
      <c r="K20">
        <v>47</v>
      </c>
      <c r="L20" s="12">
        <f t="shared" si="5"/>
        <v>64.588936170212762</v>
      </c>
      <c r="M20">
        <f t="shared" si="6"/>
        <v>1.6175000000000002</v>
      </c>
      <c r="N20">
        <v>32.35</v>
      </c>
      <c r="P20">
        <f t="shared" si="7"/>
        <v>9.7923816894434434</v>
      </c>
    </row>
    <row r="21" spans="1:16">
      <c r="I21">
        <f t="shared" si="8"/>
        <v>7</v>
      </c>
      <c r="J21">
        <v>37.6</v>
      </c>
      <c r="K21">
        <v>41</v>
      </c>
      <c r="L21" s="12">
        <f t="shared" si="5"/>
        <v>61.162926829268287</v>
      </c>
      <c r="M21">
        <f t="shared" si="6"/>
        <v>1.5779999999999998</v>
      </c>
      <c r="N21">
        <v>31.56</v>
      </c>
      <c r="P21">
        <f t="shared" si="7"/>
        <v>9.7424562947012276</v>
      </c>
    </row>
    <row r="22" spans="1:16">
      <c r="I22">
        <f t="shared" si="8"/>
        <v>8</v>
      </c>
      <c r="J22">
        <v>32.1</v>
      </c>
      <c r="K22">
        <v>35</v>
      </c>
      <c r="L22" s="12">
        <f t="shared" si="5"/>
        <v>58.619428571428571</v>
      </c>
      <c r="M22">
        <f t="shared" si="6"/>
        <v>1.5455000000000001</v>
      </c>
      <c r="N22">
        <v>30.91</v>
      </c>
      <c r="P22">
        <f t="shared" si="7"/>
        <v>9.7334043703910176</v>
      </c>
    </row>
    <row r="23" spans="1:16">
      <c r="B23" t="s">
        <v>3</v>
      </c>
      <c r="C23" t="s">
        <v>2</v>
      </c>
      <c r="D23" t="s">
        <v>27</v>
      </c>
      <c r="E23" t="s">
        <v>28</v>
      </c>
      <c r="F23" t="s">
        <v>8</v>
      </c>
      <c r="G23" t="s">
        <v>9</v>
      </c>
      <c r="H23" t="s">
        <v>10</v>
      </c>
    </row>
    <row r="24" spans="1:16">
      <c r="B24">
        <f>K17</f>
        <v>15</v>
      </c>
      <c r="C24">
        <v>70.111999999999995</v>
      </c>
      <c r="D24">
        <v>9.7477388528450213</v>
      </c>
      <c r="E24">
        <f>(4*PI()^2)</f>
        <v>39.478417604357432</v>
      </c>
      <c r="F24">
        <f>H24/G24</f>
        <v>1.6469999999999998</v>
      </c>
      <c r="G24">
        <v>10</v>
      </c>
      <c r="H24">
        <v>16.47</v>
      </c>
    </row>
    <row r="25" spans="1:16">
      <c r="B25">
        <f>K18</f>
        <v>12</v>
      </c>
      <c r="C25">
        <v>80.889999999999986</v>
      </c>
      <c r="D25">
        <v>9.7170122417144551</v>
      </c>
      <c r="F25">
        <f>H25/G25</f>
        <v>1.7754545454545456</v>
      </c>
      <c r="G25">
        <v>11</v>
      </c>
      <c r="H25">
        <v>19.53</v>
      </c>
    </row>
    <row r="26" spans="1:16" ht="15.75" thickBot="1">
      <c r="B26">
        <f>K14</f>
        <v>28</v>
      </c>
      <c r="C26">
        <v>57.52428571428571</v>
      </c>
      <c r="D26">
        <v>9.7729489862864103</v>
      </c>
      <c r="F26">
        <f>H26/G26</f>
        <v>1.5</v>
      </c>
      <c r="G26">
        <v>10</v>
      </c>
      <c r="H26">
        <v>15</v>
      </c>
    </row>
    <row r="27" spans="1:16" ht="15.75" thickBot="1">
      <c r="L27" s="1" t="s">
        <v>35</v>
      </c>
      <c r="M27" t="s">
        <v>34</v>
      </c>
      <c r="N27" t="s">
        <v>25</v>
      </c>
      <c r="O27" t="s">
        <v>33</v>
      </c>
    </row>
    <row r="28" spans="1:16">
      <c r="A28" t="s">
        <v>36</v>
      </c>
      <c r="B28" t="s">
        <v>3</v>
      </c>
      <c r="C28" t="s">
        <v>2</v>
      </c>
      <c r="D28" t="s">
        <v>29</v>
      </c>
      <c r="E28" s="13" t="s">
        <v>8</v>
      </c>
      <c r="F28" s="14" t="s">
        <v>10</v>
      </c>
      <c r="G28" s="15" t="s">
        <v>9</v>
      </c>
      <c r="H28" s="5" t="s">
        <v>31</v>
      </c>
      <c r="I28" t="s">
        <v>30</v>
      </c>
      <c r="J28" t="s">
        <v>15</v>
      </c>
      <c r="K28" t="s">
        <v>32</v>
      </c>
      <c r="M28">
        <f>(PI()*N28)/LN(2)</f>
        <v>1482.0817663774924</v>
      </c>
      <c r="N28">
        <v>327</v>
      </c>
      <c r="O28">
        <v>552.91</v>
      </c>
    </row>
    <row r="29" spans="1:16">
      <c r="B29">
        <f>K16</f>
        <v>21</v>
      </c>
      <c r="C29" s="12">
        <f>L16</f>
        <v>60.365714285714276</v>
      </c>
      <c r="D29" s="12">
        <f>C29-B29</f>
        <v>39.365714285714276</v>
      </c>
      <c r="E29" s="6">
        <f>F29/G29</f>
        <v>1.5515000000000001</v>
      </c>
      <c r="F29" s="4">
        <v>31.03</v>
      </c>
      <c r="G29" s="16">
        <v>20</v>
      </c>
      <c r="H29">
        <f>E29+K29*J29</f>
        <v>1.5722364413533279</v>
      </c>
      <c r="I29">
        <f>M16</f>
        <v>1.5714999999999999</v>
      </c>
      <c r="J29">
        <f>M10</f>
        <v>4.1472882706655419E-3</v>
      </c>
      <c r="K29">
        <v>5</v>
      </c>
    </row>
    <row r="30" spans="1:16" ht="15.75" thickBot="1">
      <c r="E30" s="8">
        <f>F30/G30</f>
        <v>1.556</v>
      </c>
      <c r="F30" s="17">
        <v>31.12</v>
      </c>
      <c r="G30" s="9">
        <v>20</v>
      </c>
      <c r="H30">
        <f>E30+K29*J29</f>
        <v>1.5767364413533278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2022-11-25T08:36:04Z</dcterms:modified>
</cp:coreProperties>
</file>