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" sheetId="1" r:id="rId4"/>
    <sheet state="visible" name="ScreenHome" sheetId="2" r:id="rId5"/>
    <sheet state="visible" name="ScreenAbout" sheetId="3" r:id="rId6"/>
    <sheet state="visible" name="ScreenSettings" sheetId="4" r:id="rId7"/>
    <sheet state="visible" name="ScreenHelp" sheetId="5" r:id="rId8"/>
  </sheets>
  <definedNames/>
  <calcPr/>
</workbook>
</file>

<file path=xl/sharedStrings.xml><?xml version="1.0" encoding="utf-8"?>
<sst xmlns="http://schemas.openxmlformats.org/spreadsheetml/2006/main" count="240" uniqueCount="142">
  <si>
    <t>key</t>
  </si>
  <si>
    <t>desc</t>
  </si>
  <si>
    <t>fr</t>
  </si>
  <si>
    <t>es</t>
  </si>
  <si>
    <t>es-AR</t>
  </si>
  <si>
    <t>de</t>
  </si>
  <si>
    <t>ar</t>
  </si>
  <si>
    <t>ur</t>
  </si>
  <si>
    <t>en</t>
  </si>
  <si>
    <t>en-US</t>
  </si>
  <si>
    <t>menuSettings</t>
  </si>
  <si>
    <t/>
  </si>
  <si>
    <t>Réglages</t>
  </si>
  <si>
    <t>Configuración</t>
  </si>
  <si>
    <t>die Einstellungen</t>
  </si>
  <si>
    <t>Settings</t>
  </si>
  <si>
    <t>menuAbout</t>
  </si>
  <si>
    <t>Sur</t>
  </si>
  <si>
    <t>Acerca de</t>
  </si>
  <si>
    <t>Über</t>
  </si>
  <si>
    <t xml:space="preserve"> اپلیکیشن کے بارے میں</t>
  </si>
  <si>
    <t>About</t>
  </si>
  <si>
    <t>menuHelp</t>
  </si>
  <si>
    <t>Help</t>
  </si>
  <si>
    <t>popupBackToExit</t>
  </si>
  <si>
    <t>Appuyez à nouveau pour quitter</t>
  </si>
  <si>
    <t>Presione de nuevo para salir</t>
  </si>
  <si>
    <t>Zum Verlassen erneut zurückdrücken</t>
  </si>
  <si>
    <t xml:space="preserve">باہر نکلنے کے لئے دوبارہ 'واپس' دبائیں  </t>
  </si>
  <si>
    <t>Press back again to exit</t>
  </si>
  <si>
    <t>deviceUptime</t>
  </si>
  <si>
    <t>Device Uptime</t>
  </si>
  <si>
    <t>homeTitle</t>
  </si>
  <si>
    <t>Home</t>
  </si>
  <si>
    <t>graphTempLabel</t>
  </si>
  <si>
    <t>حرارت سینسر</t>
  </si>
  <si>
    <t>Temperature Sensor</t>
  </si>
  <si>
    <t>graphHumidLabel</t>
  </si>
  <si>
    <t>نمی سینسر</t>
  </si>
  <si>
    <t>Humidity Sensor</t>
  </si>
  <si>
    <t>buttonPing</t>
  </si>
  <si>
    <t>آلہ پر پنگ</t>
  </si>
  <si>
    <t>Ping Device</t>
  </si>
  <si>
    <t>buttonBeep</t>
  </si>
  <si>
    <t>آلہ پر گھنٹی</t>
  </si>
  <si>
    <t>Beep Device</t>
  </si>
  <si>
    <t>buttonPort1On</t>
  </si>
  <si>
    <t>Open</t>
  </si>
  <si>
    <t>buttonPort1Off</t>
  </si>
  <si>
    <t>Close</t>
  </si>
  <si>
    <t>buttonPort2On</t>
  </si>
  <si>
    <t>buttonPort2Off</t>
  </si>
  <si>
    <t>logConnectionStatus</t>
  </si>
  <si>
    <t>Connection Status</t>
  </si>
  <si>
    <t>aboutTitle</t>
  </si>
  <si>
    <t>À propos</t>
  </si>
  <si>
    <t>Acerca</t>
  </si>
  <si>
    <t>appDescription</t>
  </si>
  <si>
    <t>ESP کی بنیاد پر بنائے گئے IoT ڈیوائس کا ڈیٹا ڈسپلے اور کنٹرول کرنے کے لئے اپلیکشن.</t>
  </si>
  <si>
    <t>Application to display Data and control and ESP based IoT Device.</t>
  </si>
  <si>
    <t>copyright</t>
  </si>
  <si>
    <t>© My IoT Company® - Tous droits réservés.</t>
  </si>
  <si>
    <t>© My IoT Company® - Derechos reservados.</t>
  </si>
  <si>
    <t>© My IoT Company® - Rechte vorbehalten.</t>
  </si>
  <si>
    <t>® My IOT Company © - جملہ حقوق محفوظ ہیں.</t>
  </si>
  <si>
    <t>© My IoT Company® - Rights reserved.</t>
  </si>
  <si>
    <t>license</t>
  </si>
  <si>
    <t>App pour My IoT Company® est distribuée sous Licence Creative Commons Attribution – Pas d’utilisation commerciale – Sans oeuvre dérivée 4.0 Internationale.</t>
  </si>
  <si>
    <t>App por My IoT Company® se distribuye bajo una licencia Creative Commons Atribución – No Comercial – Sin derivación 4.0 Internacional.</t>
  </si>
  <si>
    <t>App von My IoT Company® wird unter folgender Lizenz veröffentlicht: Creative Commons Attribution – Non Comercial – No derivatives 4.0 International License.</t>
  </si>
  <si>
    <t>App by My IoT Company® is distributed under a Creative Commons Attribution - Non Commercial - No derivatives 4.0 International License.</t>
  </si>
  <si>
    <t>sayHelloLabel</t>
  </si>
  <si>
    <t>ہیلو کہیں</t>
  </si>
  <si>
    <t>Say Hello</t>
  </si>
  <si>
    <t>emailAddress</t>
  </si>
  <si>
    <t>email address used in the app</t>
  </si>
  <si>
    <t>hello@orison.biz</t>
  </si>
  <si>
    <t>emailSubject</t>
  </si>
  <si>
    <t>email subject for mail from the app</t>
  </si>
  <si>
    <t>Hello</t>
  </si>
  <si>
    <t>privacyPolicyLabel</t>
  </si>
  <si>
    <t>Privacy Policy</t>
  </si>
  <si>
    <t>privacyPolicyUrl</t>
  </si>
  <si>
    <t>link to privacy policy page</t>
  </si>
  <si>
    <t>https://orison.biz/privacy-policy/?lang=fr</t>
  </si>
  <si>
    <t>https://orison.biz/privacy-policy/?lang=es</t>
  </si>
  <si>
    <t>https://orison.biz/privacy-policy/?lang=es-AR</t>
  </si>
  <si>
    <t>https://orison.biz/privacy-policy/?lang=de</t>
  </si>
  <si>
    <t>https://orison.biz/privacy-policy/؟lang=ar</t>
  </si>
  <si>
    <t>https://orison.biz/privacy-policy/؟lang=ur</t>
  </si>
  <si>
    <t>https://orison.biz/privacy-policy/?lang=en</t>
  </si>
  <si>
    <t>viewReadMe</t>
  </si>
  <si>
    <t>Readme دیکھیں</t>
  </si>
  <si>
    <t>View Readme</t>
  </si>
  <si>
    <t>viewChangelog</t>
  </si>
  <si>
    <t>Changelog دیکھیں</t>
  </si>
  <si>
    <t>View Changelog</t>
  </si>
  <si>
    <t>viewLicense</t>
  </si>
  <si>
    <t>License دیکھیں</t>
  </si>
  <si>
    <t>View License</t>
  </si>
  <si>
    <t>openSourceLicenses</t>
  </si>
  <si>
    <t>Open Source Licenses</t>
  </si>
  <si>
    <t>settingsTitle</t>
  </si>
  <si>
    <t>Configuraciones</t>
  </si>
  <si>
    <t>sectionUISettings</t>
  </si>
  <si>
    <t>UI Settings</t>
  </si>
  <si>
    <t>languageLabel</t>
  </si>
  <si>
    <t>Langue</t>
  </si>
  <si>
    <t>Idioma</t>
  </si>
  <si>
    <t>Sprache</t>
  </si>
  <si>
    <t>Language</t>
  </si>
  <si>
    <t>enableDarkTheme</t>
  </si>
  <si>
    <t>Enable Dark Theme</t>
  </si>
  <si>
    <t>sectionMqttSettings</t>
  </si>
  <si>
    <t>MQTT Settings</t>
  </si>
  <si>
    <t>mqttBroker</t>
  </si>
  <si>
    <t>MQTT Broker</t>
  </si>
  <si>
    <t>mqttShowLogEntries</t>
  </si>
  <si>
    <t>Show log entries on home list</t>
  </si>
  <si>
    <t>ڈیوائس کا لَوگ دکھائیں</t>
  </si>
  <si>
    <t>Show Device Log Entries</t>
  </si>
  <si>
    <t>mqttBrokerError1</t>
  </si>
  <si>
    <t>Broker cannot be empty</t>
  </si>
  <si>
    <t>mqttPort</t>
  </si>
  <si>
    <t>MQTT Port</t>
  </si>
  <si>
    <t>mqttLogin</t>
  </si>
  <si>
    <t>MQTT Login</t>
  </si>
  <si>
    <t>mqttPassword</t>
  </si>
  <si>
    <t>MQTT Password</t>
  </si>
  <si>
    <t>mqttCredentials</t>
  </si>
  <si>
    <t>MQTT Credentials</t>
  </si>
  <si>
    <t>mqttPortError1</t>
  </si>
  <si>
    <t>Port cannot be empty</t>
  </si>
  <si>
    <t>mqttPortError2</t>
  </si>
  <si>
    <t>Port must be a number</t>
  </si>
  <si>
    <t>mqttPortError3</t>
  </si>
  <si>
    <t>Port cannot be greater than 65535</t>
  </si>
  <si>
    <t>buttonSave</t>
  </si>
  <si>
    <t>Save</t>
  </si>
  <si>
    <t>buttonCancel</t>
  </si>
  <si>
    <t>Cancel</t>
  </si>
  <si>
    <t>helpTitle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</si>
</sst>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Arial"/>
    </font>
    <font>
      <color theme="1"/>
      <name val="Calibri"/>
    </font>
    <font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vertical="top"/>
    </xf>
    <xf borderId="0" fillId="2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readingOrder="0"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3" max="3" width="16.22"/>
    <col customWidth="1" min="7" max="7" width="20.89"/>
    <col customWidth="1" min="8" max="8" width="30.67"/>
    <col customWidth="1" min="9" max="9" width="20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13</v>
      </c>
      <c r="F2" s="1" t="s">
        <v>14</v>
      </c>
      <c r="G2" s="3" t="str">
        <f>IFERROR(__xludf.DUMMYFUNCTION("GOOGLETRANSLATE($I2, ""en"", ""ar"")"),"إعدادات")</f>
        <v>إعدادات</v>
      </c>
      <c r="H2" s="3" t="str">
        <f>IFERROR(__xludf.DUMMYFUNCTION("GOOGLETRANSLATE($I2, ""en"", ""ur"")"),"ترتیبات")</f>
        <v>ترتیبات</v>
      </c>
      <c r="I2" s="1" t="s">
        <v>15</v>
      </c>
      <c r="J2" s="1" t="str">
        <f t="shared" ref="J2:J6" si="1">I2</f>
        <v>Settings</v>
      </c>
    </row>
    <row r="3">
      <c r="A3" s="1" t="s">
        <v>16</v>
      </c>
      <c r="B3" s="1" t="s">
        <v>11</v>
      </c>
      <c r="C3" s="1" t="s">
        <v>17</v>
      </c>
      <c r="D3" s="1" t="s">
        <v>18</v>
      </c>
      <c r="E3" s="1" t="s">
        <v>18</v>
      </c>
      <c r="F3" s="1" t="s">
        <v>19</v>
      </c>
      <c r="G3" s="3" t="str">
        <f>IFERROR(__xludf.DUMMYFUNCTION("GOOGLETRANSLATE($I3, ""en"", ""ar"")"),"حول")</f>
        <v>حول</v>
      </c>
      <c r="H3" s="4" t="s">
        <v>20</v>
      </c>
      <c r="I3" s="1" t="s">
        <v>21</v>
      </c>
      <c r="J3" s="1" t="str">
        <f t="shared" si="1"/>
        <v>About</v>
      </c>
    </row>
    <row r="4">
      <c r="A4" s="1" t="s">
        <v>22</v>
      </c>
      <c r="B4" s="1" t="s">
        <v>11</v>
      </c>
      <c r="C4" s="1" t="str">
        <f>IFERROR(__xludf.DUMMYFUNCTION("GOOGLETRANSLATE($I4, ""en"", ""fr"")"),"Aidez-moi")</f>
        <v>Aidez-moi</v>
      </c>
      <c r="D4" s="3" t="str">
        <f>IFERROR(__xludf.DUMMYFUNCTION("GOOGLETRANSLATE($I4, ""en"", ""es"")"),"Ayuda")</f>
        <v>Ayuda</v>
      </c>
      <c r="E4" s="1" t="str">
        <f>IFERROR(__xludf.DUMMYFUNCTION("GOOGLETRANSLATE($I4, ""en"", ""es"")"),"Ayuda")</f>
        <v>Ayuda</v>
      </c>
      <c r="F4" s="1" t="str">
        <f>IFERROR(__xludf.DUMMYFUNCTION("GOOGLETRANSLATE($I4, ""en"", ""de"")"),"Hilfe")</f>
        <v>Hilfe</v>
      </c>
      <c r="G4" s="3" t="str">
        <f>IFERROR(__xludf.DUMMYFUNCTION("GOOGLETRANSLATE($I4, ""en"", ""ar"")"),"مساعدة")</f>
        <v>مساعدة</v>
      </c>
      <c r="H4" s="3" t="str">
        <f>IFERROR(__xludf.DUMMYFUNCTION("GOOGLETRANSLATE($I4, ""en"", ""ur"")"),"مدد")</f>
        <v>مدد</v>
      </c>
      <c r="I4" s="1" t="s">
        <v>23</v>
      </c>
      <c r="J4" s="1" t="str">
        <f t="shared" si="1"/>
        <v>Help</v>
      </c>
    </row>
    <row r="5">
      <c r="A5" s="1" t="s">
        <v>24</v>
      </c>
      <c r="B5" s="1" t="s">
        <v>11</v>
      </c>
      <c r="C5" s="1" t="s">
        <v>25</v>
      </c>
      <c r="D5" s="1" t="s">
        <v>26</v>
      </c>
      <c r="E5" s="1" t="s">
        <v>26</v>
      </c>
      <c r="F5" s="1" t="s">
        <v>27</v>
      </c>
      <c r="G5" s="3" t="str">
        <f>IFERROR(__xludf.DUMMYFUNCTION("GOOGLETRANSLATE($I5, ""en"", ""ar"")"),"اضغط مرة أخرى للخروج")</f>
        <v>اضغط مرة أخرى للخروج</v>
      </c>
      <c r="H5" s="5" t="s">
        <v>28</v>
      </c>
      <c r="I5" s="2" t="s">
        <v>29</v>
      </c>
      <c r="J5" s="1" t="str">
        <f t="shared" si="1"/>
        <v>Press back again to exit</v>
      </c>
    </row>
    <row r="6">
      <c r="A6" s="1" t="s">
        <v>30</v>
      </c>
      <c r="B6" s="1" t="s">
        <v>11</v>
      </c>
      <c r="C6" s="1" t="str">
        <f>IFERROR(__xludf.DUMMYFUNCTION("GOOGLETRANSLATE($I$6, ""en"", ""fr"")"),"dispositif Uptime")</f>
        <v>dispositif Uptime</v>
      </c>
      <c r="D6" s="1" t="str">
        <f>IFERROR(__xludf.DUMMYFUNCTION("GOOGLETRANSLATE($I$6, ""en"", ""es"")"),"dispositivo de tiempo de actividad")</f>
        <v>dispositivo de tiempo de actividad</v>
      </c>
      <c r="E6" s="1" t="str">
        <f>IFERROR(__xludf.DUMMYFUNCTION("GOOGLETRANSLATE($I$6, ""en"", ""es"")"),"dispositivo de tiempo de actividad")</f>
        <v>dispositivo de tiempo de actividad</v>
      </c>
      <c r="F6" s="1" t="str">
        <f>IFERROR(__xludf.DUMMYFUNCTION("GOOGLETRANSLATE($I$6, ""en"", ""de"")"),"Gerät Uptime")</f>
        <v>Gerät Uptime</v>
      </c>
      <c r="G6" s="3" t="str">
        <f>IFERROR(__xludf.DUMMYFUNCTION("GOOGLETRANSLATE($I6, ""en"", ""ar"")"),"جهاز الجهوزية")</f>
        <v>جهاز الجهوزية</v>
      </c>
      <c r="H6" s="3" t="str">
        <f>IFERROR(__xludf.DUMMYFUNCTION("GOOGLETRANSLATE($I6, ""en"", ""ur"")"),"آلے کا اپ ٹائم")</f>
        <v>آلے کا اپ ٹائم</v>
      </c>
      <c r="I6" s="1" t="s">
        <v>31</v>
      </c>
      <c r="J6" s="1" t="str">
        <f t="shared" si="1"/>
        <v>Device Uptime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3" max="3" width="19.33"/>
    <col customWidth="1" min="4" max="4" width="23.22"/>
    <col customWidth="1" min="5" max="5" width="21.0"/>
    <col customWidth="1" min="6" max="6" width="18.22"/>
    <col customWidth="1" min="7" max="7" width="19.44"/>
    <col customWidth="1" min="8" max="8" width="19.11"/>
    <col customWidth="1" min="9" max="9" width="19.33"/>
    <col customWidth="1" min="10" max="10" width="27.1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1" t="s">
        <v>32</v>
      </c>
      <c r="B2" s="1" t="s">
        <v>11</v>
      </c>
      <c r="C2" s="1" t="str">
        <f>IFERROR(__xludf.DUMMYFUNCTION("GOOGLETRANSLATE($I2, ""en"", ""fr"")"),"Accueil")</f>
        <v>Accueil</v>
      </c>
      <c r="D2" s="3" t="str">
        <f>IFERROR(__xludf.DUMMYFUNCTION("GOOGLETRANSLATE($I2, ""en"", ""es"")"),"Hogar")</f>
        <v>Hogar</v>
      </c>
      <c r="E2" s="1" t="str">
        <f>IFERROR(__xludf.DUMMYFUNCTION("GOOGLETRANSLATE($I2, ""en"", ""es"")"),"Hogar")</f>
        <v>Hogar</v>
      </c>
      <c r="F2" s="1" t="str">
        <f>IFERROR(__xludf.DUMMYFUNCTION("GOOGLETRANSLATE($I2, ""en"", ""de"")"),"Zuhause")</f>
        <v>Zuhause</v>
      </c>
      <c r="G2" s="1" t="str">
        <f>IFERROR(__xludf.DUMMYFUNCTION("GOOGLETRANSLATE($I2, ""en"", ""ar"")"),"الصفحة الرئيسية")</f>
        <v>الصفحة الرئيسية</v>
      </c>
      <c r="H2" s="3" t="str">
        <f>IFERROR(__xludf.DUMMYFUNCTION("GOOGLETRANSLATE($I2, ""en"", ""ur"")"),"گھر")</f>
        <v>گھر</v>
      </c>
      <c r="I2" s="1" t="s">
        <v>33</v>
      </c>
      <c r="J2" s="1" t="str">
        <f t="shared" ref="J2:J11" si="1">I2</f>
        <v>Home</v>
      </c>
    </row>
    <row r="3">
      <c r="A3" s="1" t="s">
        <v>34</v>
      </c>
      <c r="B3" s="1" t="s">
        <v>11</v>
      </c>
      <c r="C3" s="1" t="str">
        <f>IFERROR(__xludf.DUMMYFUNCTION("GOOGLETRANSLATE($I3, ""en"", ""fr"")"),"Capteur de température")</f>
        <v>Capteur de température</v>
      </c>
      <c r="D3" s="3" t="str">
        <f>IFERROR(__xludf.DUMMYFUNCTION("GOOGLETRANSLATE($I3, ""en"", ""es"")"),"Sensor de temperatura")</f>
        <v>Sensor de temperatura</v>
      </c>
      <c r="E3" s="1" t="str">
        <f>IFERROR(__xludf.DUMMYFUNCTION("GOOGLETRANSLATE($I3, ""en"", ""es"")"),"Sensor de temperatura")</f>
        <v>Sensor de temperatura</v>
      </c>
      <c r="F3" s="1" t="str">
        <f>IFERROR(__xludf.DUMMYFUNCTION("GOOGLETRANSLATE($I3, ""en"", ""de"")"),"Temperatursensor")</f>
        <v>Temperatursensor</v>
      </c>
      <c r="G3" s="1" t="str">
        <f>IFERROR(__xludf.DUMMYFUNCTION("GOOGLETRANSLATE($I3, ""en"", ""ar"")"),"جهاز استشعار درجة الحرارة")</f>
        <v>جهاز استشعار درجة الحرارة</v>
      </c>
      <c r="H3" s="4" t="s">
        <v>35</v>
      </c>
      <c r="I3" s="1" t="s">
        <v>36</v>
      </c>
      <c r="J3" s="1" t="str">
        <f t="shared" si="1"/>
        <v>Temperature Sensor</v>
      </c>
    </row>
    <row r="4">
      <c r="A4" s="1" t="s">
        <v>37</v>
      </c>
      <c r="B4" s="1" t="s">
        <v>11</v>
      </c>
      <c r="C4" s="1" t="str">
        <f>IFERROR(__xludf.DUMMYFUNCTION("GOOGLETRANSLATE($I4, ""en"", ""fr"")"),"Capteur d'humidité")</f>
        <v>Capteur d'humidité</v>
      </c>
      <c r="D4" s="3" t="str">
        <f>IFERROR(__xludf.DUMMYFUNCTION("GOOGLETRANSLATE($I4, ""en"", ""es"")"),"Sensor de humedad")</f>
        <v>Sensor de humedad</v>
      </c>
      <c r="E4" s="1" t="str">
        <f>IFERROR(__xludf.DUMMYFUNCTION("GOOGLETRANSLATE($I4, ""en"", ""es"")"),"Sensor de humedad")</f>
        <v>Sensor de humedad</v>
      </c>
      <c r="F4" s="1" t="str">
        <f>IFERROR(__xludf.DUMMYFUNCTION("GOOGLETRANSLATE($I4, ""en"", ""de"")"),"Feuchtesensor")</f>
        <v>Feuchtesensor</v>
      </c>
      <c r="G4" s="1" t="str">
        <f>IFERROR(__xludf.DUMMYFUNCTION("GOOGLETRANSLATE($I4, ""en"", ""ar"")"),"جهاز استشعار الرطوبة")</f>
        <v>جهاز استشعار الرطوبة</v>
      </c>
      <c r="H4" s="4" t="s">
        <v>38</v>
      </c>
      <c r="I4" s="1" t="s">
        <v>39</v>
      </c>
      <c r="J4" s="1" t="str">
        <f t="shared" si="1"/>
        <v>Humidity Sensor</v>
      </c>
    </row>
    <row r="5">
      <c r="A5" s="1" t="s">
        <v>40</v>
      </c>
      <c r="B5" s="1" t="s">
        <v>11</v>
      </c>
      <c r="C5" s="1" t="str">
        <f>IFERROR(__xludf.DUMMYFUNCTION("GOOGLETRANSLATE($I5, ""en"", ""fr"")"),"Dispositif ping")</f>
        <v>Dispositif ping</v>
      </c>
      <c r="D5" s="3" t="str">
        <f>IFERROR(__xludf.DUMMYFUNCTION("GOOGLETRANSLATE($I5, ""en"", ""es"")"),"dispositivo de ping")</f>
        <v>dispositivo de ping</v>
      </c>
      <c r="E5" s="1" t="str">
        <f>IFERROR(__xludf.DUMMYFUNCTION("GOOGLETRANSLATE($I5, ""en"", ""es"")"),"dispositivo de ping")</f>
        <v>dispositivo de ping</v>
      </c>
      <c r="F5" s="1" t="str">
        <f>IFERROR(__xludf.DUMMYFUNCTION("GOOGLETRANSLATE($I5, ""en"", ""de"")"),"Ping Geräte")</f>
        <v>Ping Geräte</v>
      </c>
      <c r="G5" s="1" t="str">
        <f>IFERROR(__xludf.DUMMYFUNCTION("GOOGLETRANSLATE($I5, ""en"", ""ar"")"),"جهاز بينغ")</f>
        <v>جهاز بينغ</v>
      </c>
      <c r="H5" s="4" t="s">
        <v>41</v>
      </c>
      <c r="I5" s="2" t="s">
        <v>42</v>
      </c>
      <c r="J5" s="1" t="str">
        <f t="shared" si="1"/>
        <v>Ping Device</v>
      </c>
    </row>
    <row r="6">
      <c r="A6" s="1" t="s">
        <v>43</v>
      </c>
      <c r="B6" s="1" t="s">
        <v>11</v>
      </c>
      <c r="C6" s="1" t="str">
        <f>IFERROR(__xludf.DUMMYFUNCTION("GOOGLETRANSLATE($I6, ""en"", ""fr"")"),"Dispositif bip")</f>
        <v>Dispositif bip</v>
      </c>
      <c r="D6" s="3" t="str">
        <f>IFERROR(__xludf.DUMMYFUNCTION("GOOGLETRANSLATE($I6, ""en"", ""es"")"),"dispositivo pitido")</f>
        <v>dispositivo pitido</v>
      </c>
      <c r="E6" s="1" t="str">
        <f>IFERROR(__xludf.DUMMYFUNCTION("GOOGLETRANSLATE($I6, ""en"", ""es"")"),"dispositivo pitido")</f>
        <v>dispositivo pitido</v>
      </c>
      <c r="F6" s="1" t="str">
        <f>IFERROR(__xludf.DUMMYFUNCTION("GOOGLETRANSLATE($I6, ""en"", ""de"")"),"Beep Geräte")</f>
        <v>Beep Geräte</v>
      </c>
      <c r="G6" s="1" t="str">
        <f>IFERROR(__xludf.DUMMYFUNCTION("GOOGLETRANSLATE($I6, ""en"", ""ar"")"),"جهاز الصفارة")</f>
        <v>جهاز الصفارة</v>
      </c>
      <c r="H6" s="4" t="s">
        <v>44</v>
      </c>
      <c r="I6" s="2" t="s">
        <v>45</v>
      </c>
      <c r="J6" s="1" t="str">
        <f t="shared" si="1"/>
        <v>Beep Device</v>
      </c>
    </row>
    <row r="7">
      <c r="A7" s="1" t="s">
        <v>46</v>
      </c>
      <c r="B7" s="1" t="s">
        <v>11</v>
      </c>
      <c r="C7" s="1" t="str">
        <f>IFERROR(__xludf.DUMMYFUNCTION("GOOGLETRANSLATE($I7, ""en"", ""fr"")"),"Ouvert")</f>
        <v>Ouvert</v>
      </c>
      <c r="D7" s="3" t="str">
        <f>IFERROR(__xludf.DUMMYFUNCTION("GOOGLETRANSLATE($I7, ""en"", ""es"")"),"Abierto")</f>
        <v>Abierto</v>
      </c>
      <c r="E7" s="1" t="str">
        <f>IFERROR(__xludf.DUMMYFUNCTION("GOOGLETRANSLATE($I7, ""en"", ""es"")"),"Abierto")</f>
        <v>Abierto</v>
      </c>
      <c r="F7" s="1" t="str">
        <f>IFERROR(__xludf.DUMMYFUNCTION("GOOGLETRANSLATE($I7, ""en"", ""de"")"),"Öffnen")</f>
        <v>Öffnen</v>
      </c>
      <c r="G7" s="1" t="str">
        <f>IFERROR(__xludf.DUMMYFUNCTION("GOOGLETRANSLATE($I7, ""en"", ""ar"")"),"افتح")</f>
        <v>افتح</v>
      </c>
      <c r="H7" s="3" t="str">
        <f>IFERROR(__xludf.DUMMYFUNCTION("GOOGLETRANSLATE($I7, ""en"", ""ur"")"),"کھولیں")</f>
        <v>کھولیں</v>
      </c>
      <c r="I7" s="2" t="s">
        <v>47</v>
      </c>
      <c r="J7" s="1" t="str">
        <f t="shared" si="1"/>
        <v>Open</v>
      </c>
    </row>
    <row r="8">
      <c r="A8" s="1" t="s">
        <v>48</v>
      </c>
      <c r="B8" s="1" t="s">
        <v>11</v>
      </c>
      <c r="C8" s="1" t="str">
        <f>IFERROR(__xludf.DUMMYFUNCTION("GOOGLETRANSLATE($I8, ""en"", ""fr"")"),"proche")</f>
        <v>proche</v>
      </c>
      <c r="D8" s="3" t="str">
        <f>IFERROR(__xludf.DUMMYFUNCTION("GOOGLETRANSLATE($I8, ""en"", ""es"")"),"Cerrar")</f>
        <v>Cerrar</v>
      </c>
      <c r="E8" s="1" t="str">
        <f>IFERROR(__xludf.DUMMYFUNCTION("GOOGLETRANSLATE($I8, ""en"", ""es"")"),"Cerrar")</f>
        <v>Cerrar</v>
      </c>
      <c r="F8" s="1" t="str">
        <f>IFERROR(__xludf.DUMMYFUNCTION("GOOGLETRANSLATE($I8, ""en"", ""de"")"),"Schließen")</f>
        <v>Schließen</v>
      </c>
      <c r="G8" s="1" t="str">
        <f>IFERROR(__xludf.DUMMYFUNCTION("GOOGLETRANSLATE($I8, ""en"", ""ar"")"),"أغلق")</f>
        <v>أغلق</v>
      </c>
      <c r="H8" s="3" t="str">
        <f>IFERROR(__xludf.DUMMYFUNCTION("GOOGLETRANSLATE($I8, ""en"", ""ur"")"),"بند کریں")</f>
        <v>بند کریں</v>
      </c>
      <c r="I8" s="2" t="s">
        <v>49</v>
      </c>
      <c r="J8" s="1" t="str">
        <f t="shared" si="1"/>
        <v>Close</v>
      </c>
    </row>
    <row r="9">
      <c r="A9" s="1" t="s">
        <v>50</v>
      </c>
      <c r="B9" s="1" t="s">
        <v>11</v>
      </c>
      <c r="C9" s="1" t="str">
        <f>IFERROR(__xludf.DUMMYFUNCTION("GOOGLETRANSLATE($I9, ""en"", ""fr"")"),"Ouvert")</f>
        <v>Ouvert</v>
      </c>
      <c r="D9" s="3" t="str">
        <f>IFERROR(__xludf.DUMMYFUNCTION("GOOGLETRANSLATE($I9, ""en"", ""es"")"),"Abierto")</f>
        <v>Abierto</v>
      </c>
      <c r="E9" s="1" t="str">
        <f>IFERROR(__xludf.DUMMYFUNCTION("GOOGLETRANSLATE($I9, ""en"", ""es"")"),"Abierto")</f>
        <v>Abierto</v>
      </c>
      <c r="F9" s="1" t="str">
        <f>IFERROR(__xludf.DUMMYFUNCTION("GOOGLETRANSLATE($I9, ""en"", ""de"")"),"Öffnen")</f>
        <v>Öffnen</v>
      </c>
      <c r="G9" s="1" t="str">
        <f>IFERROR(__xludf.DUMMYFUNCTION("GOOGLETRANSLATE($I9, ""en"", ""ar"")"),"افتح")</f>
        <v>افتح</v>
      </c>
      <c r="H9" s="3" t="str">
        <f>IFERROR(__xludf.DUMMYFUNCTION("GOOGLETRANSLATE($I9, ""en"", ""ur"")"),"کھولیں")</f>
        <v>کھولیں</v>
      </c>
      <c r="I9" s="2" t="s">
        <v>47</v>
      </c>
      <c r="J9" s="1" t="str">
        <f t="shared" si="1"/>
        <v>Open</v>
      </c>
    </row>
    <row r="10">
      <c r="A10" s="1" t="s">
        <v>51</v>
      </c>
      <c r="B10" s="1" t="s">
        <v>11</v>
      </c>
      <c r="C10" s="1" t="str">
        <f>IFERROR(__xludf.DUMMYFUNCTION("GOOGLETRANSLATE($I10, ""en"", ""fr"")"),"proche")</f>
        <v>proche</v>
      </c>
      <c r="D10" s="3" t="str">
        <f>IFERROR(__xludf.DUMMYFUNCTION("GOOGLETRANSLATE($I10, ""en"", ""es"")"),"Cerrar")</f>
        <v>Cerrar</v>
      </c>
      <c r="E10" s="1" t="str">
        <f>IFERROR(__xludf.DUMMYFUNCTION("GOOGLETRANSLATE($I10, ""en"", ""es"")"),"Cerrar")</f>
        <v>Cerrar</v>
      </c>
      <c r="F10" s="1" t="str">
        <f>IFERROR(__xludf.DUMMYFUNCTION("GOOGLETRANSLATE($I10, ""en"", ""de"")"),"Schließen")</f>
        <v>Schließen</v>
      </c>
      <c r="G10" s="1" t="str">
        <f>IFERROR(__xludf.DUMMYFUNCTION("GOOGLETRANSLATE($I10, ""en"", ""ar"")"),"أغلق")</f>
        <v>أغلق</v>
      </c>
      <c r="H10" s="3" t="str">
        <f>IFERROR(__xludf.DUMMYFUNCTION("GOOGLETRANSLATE($I10, ""en"", ""ur"")"),"بند کریں")</f>
        <v>بند کریں</v>
      </c>
      <c r="I10" s="2" t="s">
        <v>49</v>
      </c>
      <c r="J10" s="1" t="str">
        <f t="shared" si="1"/>
        <v>Close</v>
      </c>
    </row>
    <row r="11">
      <c r="A11" s="1" t="s">
        <v>52</v>
      </c>
      <c r="B11" s="1" t="s">
        <v>11</v>
      </c>
      <c r="C11" s="1" t="str">
        <f>IFERROR(__xludf.DUMMYFUNCTION("GOOGLETRANSLATE($I11, ""en"", ""fr"")"),"Statut de connexion")</f>
        <v>Statut de connexion</v>
      </c>
      <c r="D11" s="3" t="str">
        <f>IFERROR(__xludf.DUMMYFUNCTION("GOOGLETRANSLATE($I11, ""en"", ""es"")"),"Estado de conexión")</f>
        <v>Estado de conexión</v>
      </c>
      <c r="E11" s="1" t="str">
        <f>IFERROR(__xludf.DUMMYFUNCTION("GOOGLETRANSLATE($I11, ""en"", ""es"")"),"Estado de conexión")</f>
        <v>Estado de conexión</v>
      </c>
      <c r="F11" s="1" t="str">
        <f>IFERROR(__xludf.DUMMYFUNCTION("GOOGLETRANSLATE($I11, ""en"", ""de"")"),"Verbindungsstatus")</f>
        <v>Verbindungsstatus</v>
      </c>
      <c r="G11" s="1" t="str">
        <f>IFERROR(__xludf.DUMMYFUNCTION("GOOGLETRANSLATE($I11, ""en"", ""ar"")"),"حالة الإتصال")</f>
        <v>حالة الإتصال</v>
      </c>
      <c r="H11" s="3" t="str">
        <f>IFERROR(__xludf.DUMMYFUNCTION("GOOGLETRANSLATE($I11, ""en"", ""ur"")"),"کنکشن کی صورتحال")</f>
        <v>کنکشن کی صورتحال</v>
      </c>
      <c r="I11" s="1" t="s">
        <v>53</v>
      </c>
      <c r="J11" s="1" t="str">
        <f t="shared" si="1"/>
        <v>Connection Status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8" max="8" width="42.44"/>
    <col customWidth="1" min="9" max="9" width="21.1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1" t="s">
        <v>54</v>
      </c>
      <c r="B2" s="1" t="s">
        <v>11</v>
      </c>
      <c r="C2" s="1" t="s">
        <v>55</v>
      </c>
      <c r="D2" s="1" t="s">
        <v>56</v>
      </c>
      <c r="E2" s="1" t="s">
        <v>56</v>
      </c>
      <c r="F2" s="1" t="s">
        <v>19</v>
      </c>
      <c r="G2" s="3" t="str">
        <f>IFERROR(__xludf.DUMMYFUNCTION("GOOGLETRANSLATE($I2, ""en"", ""ar"")"),"حول")</f>
        <v>حول</v>
      </c>
      <c r="H2" s="4" t="s">
        <v>20</v>
      </c>
      <c r="I2" s="1" t="s">
        <v>21</v>
      </c>
      <c r="J2" s="1" t="str">
        <f t="shared" ref="J2:J14" si="1">I2</f>
        <v>About</v>
      </c>
    </row>
    <row r="3">
      <c r="A3" s="1" t="s">
        <v>57</v>
      </c>
      <c r="B3" s="1" t="s">
        <v>11</v>
      </c>
      <c r="C3" s="1" t="str">
        <f>IFERROR(__xludf.DUMMYFUNCTION("GOOGLETRANSLATE($I3, ""en"", ""fr"")"),"Application à l'affichage des données et de contrôle et IPSEC basé appareil IdO.")</f>
        <v>Application à l'affichage des données et de contrôle et IPSEC basé appareil IdO.</v>
      </c>
      <c r="D3" s="3" t="str">
        <f>IFERROR(__xludf.DUMMYFUNCTION("GOOGLETRANSLATE($I3, ""en"", ""es"")"),"Aplicación a la visualización de datos y control y dispositivos IO basado ESP.")</f>
        <v>Aplicación a la visualización de datos y control y dispositivos IO basado ESP.</v>
      </c>
      <c r="E3" s="1" t="str">
        <f>IFERROR(__xludf.DUMMYFUNCTION("GOOGLETRANSLATE($I3, ""en"", ""es"")"),"Aplicación a la visualización de datos y control y dispositivos IO basado ESP.")</f>
        <v>Aplicación a la visualización de datos y control y dispositivos IO basado ESP.</v>
      </c>
      <c r="F3" s="1" t="str">
        <f>IFERROR(__xludf.DUMMYFUNCTION("GOOGLETRANSLATE($I3, ""en"", ""de"")"),"Anwendung auf die Anzeigedaten und Steuerung und ESP basiert IoT-Gerät.")</f>
        <v>Anwendung auf die Anzeigedaten und Steuerung und ESP basiert IoT-Gerät.</v>
      </c>
      <c r="G3" s="1" t="str">
        <f>IFERROR(__xludf.DUMMYFUNCTION("GOOGLETRANSLATE($I3, ""en"", ""ar"")"),"تطبيق لعرض البيانات والتحكم وجهاز تقنيات عمليات مقرها ESP.")</f>
        <v>تطبيق لعرض البيانات والتحكم وجهاز تقنيات عمليات مقرها ESP.</v>
      </c>
      <c r="H3" s="6" t="s">
        <v>58</v>
      </c>
      <c r="I3" s="1" t="s">
        <v>59</v>
      </c>
      <c r="J3" s="1" t="str">
        <f t="shared" si="1"/>
        <v>Application to display Data and control and ESP based IoT Device.</v>
      </c>
    </row>
    <row r="4">
      <c r="A4" s="1" t="s">
        <v>60</v>
      </c>
      <c r="B4" s="1" t="s">
        <v>11</v>
      </c>
      <c r="C4" s="1" t="s">
        <v>61</v>
      </c>
      <c r="D4" s="1" t="s">
        <v>62</v>
      </c>
      <c r="E4" s="1" t="s">
        <v>62</v>
      </c>
      <c r="F4" s="1" t="s">
        <v>63</v>
      </c>
      <c r="G4" s="1" t="str">
        <f>IFERROR(__xludf.DUMMYFUNCTION("GOOGLETRANSLATE($I4, ""en"", ""ar"")"),"محفوظة الحقوق - © بلدي تقنيات عمليات Company®.")</f>
        <v>محفوظة الحقوق - © بلدي تقنيات عمليات Company®.</v>
      </c>
      <c r="H4" s="4" t="s">
        <v>64</v>
      </c>
      <c r="I4" s="1" t="s">
        <v>65</v>
      </c>
      <c r="J4" s="1" t="str">
        <f t="shared" si="1"/>
        <v>© My IoT Company® - Rights reserved.</v>
      </c>
    </row>
    <row r="5">
      <c r="A5" s="1" t="s">
        <v>66</v>
      </c>
      <c r="B5" s="1" t="s">
        <v>11</v>
      </c>
      <c r="C5" s="1" t="s">
        <v>67</v>
      </c>
      <c r="D5" s="1" t="s">
        <v>68</v>
      </c>
      <c r="E5" s="1" t="s">
        <v>68</v>
      </c>
      <c r="F5" s="1" t="s">
        <v>69</v>
      </c>
      <c r="G5" s="1" t="str">
        <f>IFERROR(__xludf.DUMMYFUNCTION("GOOGLETRANSLATE($I5, ""en"", ""ar"")"),"يتم توزيع التطبيق التي كتبها My تقنيات عمليات Company® بموجب جميل عزو - غير التجاري - لا مشتقات 4.0 الرخصة الدولية ل.")</f>
        <v>يتم توزيع التطبيق التي كتبها My تقنيات عمليات Company® بموجب جميل عزو - غير التجاري - لا مشتقات 4.0 الرخصة الدولية ل.</v>
      </c>
      <c r="H5" s="3" t="str">
        <f>I5</f>
        <v>App by My IoT Company® is distributed under a Creative Commons Attribution - Non Commercial - No derivatives 4.0 International License.</v>
      </c>
      <c r="I5" s="1" t="s">
        <v>70</v>
      </c>
      <c r="J5" s="1" t="str">
        <f t="shared" si="1"/>
        <v>App by My IoT Company® is distributed under a Creative Commons Attribution - Non Commercial - No derivatives 4.0 International License.</v>
      </c>
    </row>
    <row r="6">
      <c r="A6" s="1" t="s">
        <v>71</v>
      </c>
      <c r="B6" s="1" t="s">
        <v>11</v>
      </c>
      <c r="C6" s="1" t="str">
        <f>IFERROR(__xludf.DUMMYFUNCTION("GOOGLETRANSLATE($I6, ""en"", ""fr"")"),"Dis bonjour")</f>
        <v>Dis bonjour</v>
      </c>
      <c r="D6" s="3" t="str">
        <f>IFERROR(__xludf.DUMMYFUNCTION("GOOGLETRANSLATE($I6, ""en"", ""es"")"),"Di hola")</f>
        <v>Di hola</v>
      </c>
      <c r="E6" s="1" t="str">
        <f>IFERROR(__xludf.DUMMYFUNCTION("GOOGLETRANSLATE($I6, ""en"", ""es"")"),"Di hola")</f>
        <v>Di hola</v>
      </c>
      <c r="F6" s="1" t="str">
        <f>IFERROR(__xludf.DUMMYFUNCTION("GOOGLETRANSLATE($I6, ""en"", ""de"")"),"Sag Hallo")</f>
        <v>Sag Hallo</v>
      </c>
      <c r="G6" s="1" t="str">
        <f>IFERROR(__xludf.DUMMYFUNCTION("GOOGLETRANSLATE($I6, ""en"", ""ar"")"),"قل مرحبا")</f>
        <v>قل مرحبا</v>
      </c>
      <c r="H6" s="4" t="s">
        <v>72</v>
      </c>
      <c r="I6" s="1" t="s">
        <v>73</v>
      </c>
      <c r="J6" s="1" t="str">
        <f t="shared" si="1"/>
        <v>Say Hello</v>
      </c>
    </row>
    <row r="7">
      <c r="A7" s="1" t="s">
        <v>74</v>
      </c>
      <c r="B7" s="1" t="s">
        <v>75</v>
      </c>
      <c r="C7" s="3" t="str">
        <f>IFERROR(__xludf.DUMMYFUNCTION("GOOGLETRANSLATE($I7, ""en"", ""ur"")"),"hello@orison.biz")</f>
        <v>hello@orison.biz</v>
      </c>
      <c r="D7" s="3" t="str">
        <f>IFERROR(__xludf.DUMMYFUNCTION("GOOGLETRANSLATE($I7, ""en"", ""ur"")"),"hello@orison.biz")</f>
        <v>hello@orison.biz</v>
      </c>
      <c r="E7" s="3" t="str">
        <f>IFERROR(__xludf.DUMMYFUNCTION("GOOGLETRANSLATE($I7, ""en"", ""ur"")"),"hello@orison.biz")</f>
        <v>hello@orison.biz</v>
      </c>
      <c r="F7" s="3" t="str">
        <f>IFERROR(__xludf.DUMMYFUNCTION("GOOGLETRANSLATE($I7, ""en"", ""ur"")"),"hello@orison.biz")</f>
        <v>hello@orison.biz</v>
      </c>
      <c r="G7" s="3" t="str">
        <f>IFERROR(__xludf.DUMMYFUNCTION("GOOGLETRANSLATE($I7, ""en"", ""ur"")"),"hello@orison.biz")</f>
        <v>hello@orison.biz</v>
      </c>
      <c r="H7" s="3" t="str">
        <f>IFERROR(__xludf.DUMMYFUNCTION("GOOGLETRANSLATE($I7, ""en"", ""ur"")"),"hello@orison.biz")</f>
        <v>hello@orison.biz</v>
      </c>
      <c r="I7" s="1" t="s">
        <v>76</v>
      </c>
      <c r="J7" s="1" t="str">
        <f t="shared" si="1"/>
        <v>hello@orison.biz</v>
      </c>
    </row>
    <row r="8">
      <c r="A8" s="1" t="s">
        <v>77</v>
      </c>
      <c r="B8" s="1" t="s">
        <v>78</v>
      </c>
      <c r="C8" s="1" t="str">
        <f>IFERROR(__xludf.DUMMYFUNCTION("GOOGLETRANSLATE($I8, ""en"", ""fr"")"),"Bonjour")</f>
        <v>Bonjour</v>
      </c>
      <c r="D8" s="3" t="str">
        <f>IFERROR(__xludf.DUMMYFUNCTION("GOOGLETRANSLATE($I8, ""en"", ""es"")"),"Hola")</f>
        <v>Hola</v>
      </c>
      <c r="E8" s="1" t="str">
        <f>IFERROR(__xludf.DUMMYFUNCTION("GOOGLETRANSLATE($I8, ""en"", ""es"")"),"Hola")</f>
        <v>Hola</v>
      </c>
      <c r="F8" s="1" t="str">
        <f>IFERROR(__xludf.DUMMYFUNCTION("GOOGLETRANSLATE($I8, ""en"", ""de"")"),"Hallo")</f>
        <v>Hallo</v>
      </c>
      <c r="G8" s="1" t="str">
        <f>IFERROR(__xludf.DUMMYFUNCTION("GOOGLETRANSLATE($I8, ""en"", ""ar"")"),"مرحبا")</f>
        <v>مرحبا</v>
      </c>
      <c r="H8" s="3" t="str">
        <f>IFERROR(__xludf.DUMMYFUNCTION("GOOGLETRANSLATE($I8, ""en"", ""ur"")"),"ہیلو")</f>
        <v>ہیلو</v>
      </c>
      <c r="I8" s="1" t="s">
        <v>79</v>
      </c>
      <c r="J8" s="1" t="str">
        <f t="shared" si="1"/>
        <v>Hello</v>
      </c>
    </row>
    <row r="9">
      <c r="A9" s="1" t="s">
        <v>80</v>
      </c>
      <c r="B9" s="1" t="s">
        <v>11</v>
      </c>
      <c r="C9" s="1" t="str">
        <f>IFERROR(__xludf.DUMMYFUNCTION("GOOGLETRANSLATE($I9, ""en"", ""fr"")"),"Politique de confidentialité")</f>
        <v>Politique de confidentialité</v>
      </c>
      <c r="D9" s="3" t="str">
        <f>IFERROR(__xludf.DUMMYFUNCTION("GOOGLETRANSLATE($I9, ""en"", ""es"")"),"Política de privacidad")</f>
        <v>Política de privacidad</v>
      </c>
      <c r="E9" s="1" t="str">
        <f>IFERROR(__xludf.DUMMYFUNCTION("GOOGLETRANSLATE($I9, ""en"", ""es"")"),"Política de privacidad")</f>
        <v>Política de privacidad</v>
      </c>
      <c r="F9" s="1" t="str">
        <f>IFERROR(__xludf.DUMMYFUNCTION("GOOGLETRANSLATE($I9, ""en"", ""de"")"),"Datenschutz-Bestimmungen")</f>
        <v>Datenschutz-Bestimmungen</v>
      </c>
      <c r="G9" s="1" t="str">
        <f>IFERROR(__xludf.DUMMYFUNCTION("GOOGLETRANSLATE($I9, ""en"", ""ar"")"),"سياسة خاصة")</f>
        <v>سياسة خاصة</v>
      </c>
      <c r="H9" s="3" t="str">
        <f>IFERROR(__xludf.DUMMYFUNCTION("GOOGLETRANSLATE($I9, ""en"", ""ur"")"),"پرائیویسی پالیسی")</f>
        <v>پرائیویسی پالیسی</v>
      </c>
      <c r="I9" s="1" t="s">
        <v>81</v>
      </c>
      <c r="J9" s="1" t="str">
        <f t="shared" si="1"/>
        <v>Privacy Policy</v>
      </c>
    </row>
    <row r="10">
      <c r="A10" s="1" t="s">
        <v>82</v>
      </c>
      <c r="B10" s="1" t="s">
        <v>83</v>
      </c>
      <c r="C10" s="1" t="s">
        <v>84</v>
      </c>
      <c r="D10" s="1" t="s">
        <v>85</v>
      </c>
      <c r="E10" s="1" t="s">
        <v>86</v>
      </c>
      <c r="F10" s="1" t="s">
        <v>87</v>
      </c>
      <c r="G10" s="7" t="s">
        <v>88</v>
      </c>
      <c r="H10" s="7" t="s">
        <v>89</v>
      </c>
      <c r="I10" s="1" t="s">
        <v>90</v>
      </c>
      <c r="J10" s="8" t="str">
        <f t="shared" si="1"/>
        <v>https://orison.biz/privacy-policy/?lang=en</v>
      </c>
    </row>
    <row r="11">
      <c r="A11" s="1" t="s">
        <v>91</v>
      </c>
      <c r="B11" s="1" t="s">
        <v>11</v>
      </c>
      <c r="C11" s="1" t="str">
        <f>IFERROR(__xludf.DUMMYFUNCTION("GOOGLETRANSLATE($I11, ""en"", ""fr"")"),"Voir readme")</f>
        <v>Voir readme</v>
      </c>
      <c r="D11" s="3" t="str">
        <f>IFERROR(__xludf.DUMMYFUNCTION("GOOGLETRANSLATE($I11, ""en"", ""es"")"),"Ver leéme")</f>
        <v>Ver leéme</v>
      </c>
      <c r="E11" s="1" t="str">
        <f>IFERROR(__xludf.DUMMYFUNCTION("GOOGLETRANSLATE($I11, ""en"", ""es"")"),"Ver leéme")</f>
        <v>Ver leéme</v>
      </c>
      <c r="F11" s="1" t="str">
        <f>IFERROR(__xludf.DUMMYFUNCTION("GOOGLETRANSLATE($I11, ""en"", ""de"")"),"Readme")</f>
        <v>Readme</v>
      </c>
      <c r="G11" s="1" t="str">
        <f>IFERROR(__xludf.DUMMYFUNCTION("GOOGLETRANSLATE($I11, ""en"", ""ar"")"),"عرض التمهيدي")</f>
        <v>عرض التمهيدي</v>
      </c>
      <c r="H11" s="4" t="s">
        <v>92</v>
      </c>
      <c r="I11" s="1" t="s">
        <v>93</v>
      </c>
      <c r="J11" s="1" t="str">
        <f t="shared" si="1"/>
        <v>View Readme</v>
      </c>
    </row>
    <row r="12">
      <c r="A12" s="1" t="s">
        <v>94</v>
      </c>
      <c r="B12" s="1" t="s">
        <v>11</v>
      </c>
      <c r="C12" s="1" t="str">
        <f>IFERROR(__xludf.DUMMYFUNCTION("GOOGLETRANSLATE($I12, ""en"", ""fr"")"),"Voir la log des modifications")</f>
        <v>Voir la log des modifications</v>
      </c>
      <c r="D12" s="3" t="str">
        <f>IFERROR(__xludf.DUMMYFUNCTION("GOOGLETRANSLATE($I12, ""en"", ""es"")"),"vista de cambios")</f>
        <v>vista de cambios</v>
      </c>
      <c r="E12" s="1" t="str">
        <f>IFERROR(__xludf.DUMMYFUNCTION("GOOGLETRANSLATE($I12, ""en"", ""es"")"),"vista de cambios")</f>
        <v>vista de cambios</v>
      </c>
      <c r="F12" s="1" t="str">
        <f>IFERROR(__xludf.DUMMYFUNCTION("GOOGLETRANSLATE($I12, ""en"", ""de"")"),"Ansicht Changelog")</f>
        <v>Ansicht Changelog</v>
      </c>
      <c r="G12" s="1" t="str">
        <f>IFERROR(__xludf.DUMMYFUNCTION("GOOGLETRANSLATE($I12, ""en"", ""ar"")"),"مشاهدة التغيير")</f>
        <v>مشاهدة التغيير</v>
      </c>
      <c r="H12" s="4" t="s">
        <v>95</v>
      </c>
      <c r="I12" s="1" t="s">
        <v>96</v>
      </c>
      <c r="J12" s="1" t="str">
        <f t="shared" si="1"/>
        <v>View Changelog</v>
      </c>
    </row>
    <row r="13">
      <c r="A13" s="1" t="s">
        <v>97</v>
      </c>
      <c r="B13" s="1" t="s">
        <v>11</v>
      </c>
      <c r="C13" s="1" t="str">
        <f>IFERROR(__xludf.DUMMYFUNCTION("GOOGLETRANSLATE($I13, ""en"", ""fr"")"),"Voir la license")</f>
        <v>Voir la license</v>
      </c>
      <c r="D13" s="3" t="str">
        <f>IFERROR(__xludf.DUMMYFUNCTION("GOOGLETRANSLATE($I13, ""en"", ""es"")"),"Ver licencia")</f>
        <v>Ver licencia</v>
      </c>
      <c r="E13" s="1" t="str">
        <f>IFERROR(__xludf.DUMMYFUNCTION("GOOGLETRANSLATE($I13, ""en"", ""es"")"),"Ver licencia")</f>
        <v>Ver licencia</v>
      </c>
      <c r="F13" s="1" t="str">
        <f>IFERROR(__xludf.DUMMYFUNCTION("GOOGLETRANSLATE($I13, ""en"", ""de"")"),"anzeigen von Lizenz")</f>
        <v>anzeigen von Lizenz</v>
      </c>
      <c r="G13" s="1" t="str">
        <f>IFERROR(__xludf.DUMMYFUNCTION("GOOGLETRANSLATE($I13, ""en"", ""ar"")"),"ترخيص عرض")</f>
        <v>ترخيص عرض</v>
      </c>
      <c r="H13" s="4" t="s">
        <v>98</v>
      </c>
      <c r="I13" s="1" t="s">
        <v>99</v>
      </c>
      <c r="J13" s="1" t="str">
        <f t="shared" si="1"/>
        <v>View License</v>
      </c>
    </row>
    <row r="14">
      <c r="A14" s="1" t="s">
        <v>100</v>
      </c>
      <c r="B14" s="1" t="s">
        <v>11</v>
      </c>
      <c r="C14" s="1" t="str">
        <f>IFERROR(__xludf.DUMMYFUNCTION("GOOGLETRANSLATE($I14, ""en"", ""fr"")"),"Licences Open Source")</f>
        <v>Licences Open Source</v>
      </c>
      <c r="D14" s="3" t="str">
        <f>IFERROR(__xludf.DUMMYFUNCTION("GOOGLETRANSLATE($I14, ""en"", ""es"")"),"Licencias de código abierto")</f>
        <v>Licencias de código abierto</v>
      </c>
      <c r="E14" s="1" t="str">
        <f>IFERROR(__xludf.DUMMYFUNCTION("GOOGLETRANSLATE($I14, ""en"", ""es"")"),"Licencias de código abierto")</f>
        <v>Licencias de código abierto</v>
      </c>
      <c r="F14" s="1" t="str">
        <f>IFERROR(__xludf.DUMMYFUNCTION("GOOGLETRANSLATE($I14, ""en"", ""de"")"),"Open-Source-Lizenzen")</f>
        <v>Open-Source-Lizenzen</v>
      </c>
      <c r="G14" s="1" t="str">
        <f>IFERROR(__xludf.DUMMYFUNCTION("GOOGLETRANSLATE($I14, ""en"", ""ar"")"),"تراخيص مفتوحة المصدر")</f>
        <v>تراخيص مفتوحة المصدر</v>
      </c>
      <c r="H14" s="3" t="str">
        <f>IFERROR(__xludf.DUMMYFUNCTION("GOOGLETRANSLATE($I14, ""en"", ""ur"")"),"اوپن سورس لائسنسز")</f>
        <v>اوپن سورس لائسنسز</v>
      </c>
      <c r="I14" s="1" t="s">
        <v>101</v>
      </c>
      <c r="J14" s="1" t="str">
        <f t="shared" si="1"/>
        <v>Open Source Licenses</v>
      </c>
    </row>
    <row r="16" ht="15.75" customHeight="1"/>
    <row r="17" ht="15.75" customHeight="1">
      <c r="H17" s="5"/>
    </row>
    <row r="18" ht="15.75" customHeight="1"/>
    <row r="19" ht="15.75" customHeight="1">
      <c r="H19" s="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8" max="8" width="24.89"/>
    <col customWidth="1" min="9" max="9" width="27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1" t="s">
        <v>102</v>
      </c>
      <c r="B2" s="1" t="s">
        <v>11</v>
      </c>
      <c r="C2" s="1" t="s">
        <v>12</v>
      </c>
      <c r="D2" s="1" t="s">
        <v>103</v>
      </c>
      <c r="E2" s="1" t="s">
        <v>103</v>
      </c>
      <c r="F2" s="1" t="s">
        <v>14</v>
      </c>
      <c r="H2" s="3" t="str">
        <f>IFERROR(__xludf.DUMMYFUNCTION("GOOGLETRANSLATE($I2, ""en"", ""ur"")"),"ترتیبات")</f>
        <v>ترتیبات</v>
      </c>
      <c r="I2" s="1" t="s">
        <v>15</v>
      </c>
      <c r="J2" s="1" t="str">
        <f t="shared" ref="J2:J18" si="1">I2</f>
        <v>Settings</v>
      </c>
    </row>
    <row r="3">
      <c r="A3" s="1" t="s">
        <v>104</v>
      </c>
      <c r="B3" s="1" t="s">
        <v>11</v>
      </c>
      <c r="C3" s="1" t="str">
        <f>IFERROR(__xludf.DUMMYFUNCTION("GOOGLETRANSLATE($I3, ""en"", ""fr"")"),"l'interface utilisateur Paramètres")</f>
        <v>l'interface utilisateur Paramètres</v>
      </c>
      <c r="D3" s="3" t="str">
        <f>IFERROR(__xludf.DUMMYFUNCTION("GOOGLETRANSLATE($I3, ""en"", ""es"")"),"Configuración de la interfaz de usuario")</f>
        <v>Configuración de la interfaz de usuario</v>
      </c>
      <c r="E3" s="1" t="str">
        <f>IFERROR(__xludf.DUMMYFUNCTION("GOOGLETRANSLATE($I3, ""en"", ""es"")"),"Configuración de la interfaz de usuario")</f>
        <v>Configuración de la interfaz de usuario</v>
      </c>
      <c r="F3" s="1" t="str">
        <f>IFERROR(__xludf.DUMMYFUNCTION("GOOGLETRANSLATE($I3, ""en"", ""de"")"),"UI-Einstellungen")</f>
        <v>UI-Einstellungen</v>
      </c>
      <c r="G3" s="1" t="str">
        <f>IFERROR(__xludf.DUMMYFUNCTION("GOOGLETRANSLATE($I3, ""en"", ""ar"")"),"إعدادات UI")</f>
        <v>إعدادات UI</v>
      </c>
      <c r="H3" s="3" t="str">
        <f>IFERROR(__xludf.DUMMYFUNCTION("GOOGLETRANSLATE($I3, ""en"", ""ur"")"),"UI ترتیبات")</f>
        <v>UI ترتیبات</v>
      </c>
      <c r="I3" s="1" t="s">
        <v>105</v>
      </c>
      <c r="J3" s="1" t="str">
        <f t="shared" si="1"/>
        <v>UI Settings</v>
      </c>
    </row>
    <row r="4">
      <c r="A4" s="1" t="s">
        <v>106</v>
      </c>
      <c r="B4" s="1" t="s">
        <v>11</v>
      </c>
      <c r="C4" s="1" t="s">
        <v>107</v>
      </c>
      <c r="D4" s="1" t="s">
        <v>108</v>
      </c>
      <c r="E4" s="1" t="s">
        <v>108</v>
      </c>
      <c r="F4" s="1" t="s">
        <v>109</v>
      </c>
      <c r="H4" s="3" t="str">
        <f>IFERROR(__xludf.DUMMYFUNCTION("GOOGLETRANSLATE($I4, ""en"", ""ur"")"),"زبان")</f>
        <v>زبان</v>
      </c>
      <c r="I4" s="1" t="s">
        <v>110</v>
      </c>
      <c r="J4" s="1" t="str">
        <f t="shared" si="1"/>
        <v>Language</v>
      </c>
    </row>
    <row r="5">
      <c r="A5" s="1" t="s">
        <v>111</v>
      </c>
      <c r="B5" s="1" t="s">
        <v>112</v>
      </c>
      <c r="C5" s="1" t="str">
        <f>IFERROR(__xludf.DUMMYFUNCTION("GOOGLETRANSLATE($I5, ""en"", ""fr"")"),"Activer Dark Theme")</f>
        <v>Activer Dark Theme</v>
      </c>
      <c r="D5" s="3" t="str">
        <f>IFERROR(__xludf.DUMMYFUNCTION("GOOGLETRANSLATE($I5, ""en"", ""es"")"),"Habilitar el tema oscuro")</f>
        <v>Habilitar el tema oscuro</v>
      </c>
      <c r="E5" s="1" t="str">
        <f>IFERROR(__xludf.DUMMYFUNCTION("GOOGLETRANSLATE($I5, ""en"", ""es"")"),"Habilitar el tema oscuro")</f>
        <v>Habilitar el tema oscuro</v>
      </c>
      <c r="F5" s="1" t="str">
        <f>IFERROR(__xludf.DUMMYFUNCTION("GOOGLETRANSLATE($I5, ""en"", ""de"")"),"Aktivieren Dark Theme")</f>
        <v>Aktivieren Dark Theme</v>
      </c>
      <c r="G5" s="1" t="str">
        <f>IFERROR(__xludf.DUMMYFUNCTION("GOOGLETRANSLATE($I5, ""en"", ""ar"")"),"تمكين الظلام موضوع")</f>
        <v>تمكين الظلام موضوع</v>
      </c>
      <c r="H5" s="3" t="str">
        <f>IFERROR(__xludf.DUMMYFUNCTION("GOOGLETRANSLATE($I5, ""en"", ""ur"")"),"ڈارک تھیم فعال کریں")</f>
        <v>ڈارک تھیم فعال کریں</v>
      </c>
      <c r="I5" s="1" t="s">
        <v>112</v>
      </c>
      <c r="J5" s="1" t="str">
        <f t="shared" si="1"/>
        <v>Enable Dark Theme</v>
      </c>
    </row>
    <row r="6">
      <c r="A6" s="1" t="s">
        <v>113</v>
      </c>
      <c r="B6" s="1" t="s">
        <v>114</v>
      </c>
      <c r="C6" s="1" t="str">
        <f>IFERROR(__xludf.DUMMYFUNCTION("GOOGLETRANSLATE($I6, ""en"", ""fr"")"),"MQTT Réglages")</f>
        <v>MQTT Réglages</v>
      </c>
      <c r="D6" s="3" t="str">
        <f>IFERROR(__xludf.DUMMYFUNCTION("GOOGLETRANSLATE($I6, ""en"", ""es"")"),"Ajustes MQTT")</f>
        <v>Ajustes MQTT</v>
      </c>
      <c r="E6" s="1" t="str">
        <f>IFERROR(__xludf.DUMMYFUNCTION("GOOGLETRANSLATE($I6, ""en"", ""es"")"),"Ajustes MQTT")</f>
        <v>Ajustes MQTT</v>
      </c>
      <c r="F6" s="1" t="str">
        <f>IFERROR(__xludf.DUMMYFUNCTION("GOOGLETRANSLATE($I6, ""en"", ""de"")"),"MQTT Einstellungen")</f>
        <v>MQTT Einstellungen</v>
      </c>
      <c r="G6" s="1" t="str">
        <f>IFERROR(__xludf.DUMMYFUNCTION("GOOGLETRANSLATE($I6, ""en"", ""ar"")"),"إعدادات MQTT")</f>
        <v>إعدادات MQTT</v>
      </c>
      <c r="H6" s="3" t="str">
        <f>IFERROR(__xludf.DUMMYFUNCTION("GOOGLETRANSLATE($I6, ""en"", ""ur"")"),"MQTT ترتیبات")</f>
        <v>MQTT ترتیبات</v>
      </c>
      <c r="I6" s="1" t="s">
        <v>114</v>
      </c>
      <c r="J6" s="1" t="str">
        <f t="shared" si="1"/>
        <v>MQTT Settings</v>
      </c>
    </row>
    <row r="7">
      <c r="A7" s="1" t="s">
        <v>115</v>
      </c>
      <c r="B7" s="1" t="s">
        <v>116</v>
      </c>
      <c r="C7" s="1" t="str">
        <f>IFERROR(__xludf.DUMMYFUNCTION("GOOGLETRANSLATE($I7, ""en"", ""fr"")"),"MQTT Courtier")</f>
        <v>MQTT Courtier</v>
      </c>
      <c r="D7" s="3" t="str">
        <f>IFERROR(__xludf.DUMMYFUNCTION("GOOGLETRANSLATE($I7, ""en"", ""es"")"),"MQTT Broker")</f>
        <v>MQTT Broker</v>
      </c>
      <c r="E7" s="1" t="str">
        <f>IFERROR(__xludf.DUMMYFUNCTION("GOOGLETRANSLATE($I7, ""en"", ""es"")"),"MQTT Broker")</f>
        <v>MQTT Broker</v>
      </c>
      <c r="F7" s="1" t="str">
        <f>IFERROR(__xludf.DUMMYFUNCTION("GOOGLETRANSLATE($I7, ""en"", ""de"")"),"MQTT Broker")</f>
        <v>MQTT Broker</v>
      </c>
      <c r="G7" s="1" t="str">
        <f>IFERROR(__xludf.DUMMYFUNCTION("GOOGLETRANSLATE($I7, ""en"", ""ar"")"),"MQTT وسيط")</f>
        <v>MQTT وسيط</v>
      </c>
      <c r="H7" s="3" t="str">
        <f>IFERROR(__xludf.DUMMYFUNCTION("GOOGLETRANSLATE($I7, ""en"", ""ur"")"),"MQTT بروکر")</f>
        <v>MQTT بروکر</v>
      </c>
      <c r="I7" s="1" t="s">
        <v>116</v>
      </c>
      <c r="J7" s="1" t="str">
        <f t="shared" si="1"/>
        <v>MQTT Broker</v>
      </c>
    </row>
    <row r="8">
      <c r="A8" s="1" t="s">
        <v>117</v>
      </c>
      <c r="B8" s="1" t="s">
        <v>118</v>
      </c>
      <c r="C8" s="1" t="str">
        <f>IFERROR(__xludf.DUMMYFUNCTION("GOOGLETRANSLATE($I8, ""en"", ""fr"")"),"Afficher les entrées du journal périphérique")</f>
        <v>Afficher les entrées du journal périphérique</v>
      </c>
      <c r="D8" s="3" t="str">
        <f>IFERROR(__xludf.DUMMYFUNCTION("GOOGLETRANSLATE($I8, ""en"", ""es"")"),"Mostrar dispositivos entradas de registro")</f>
        <v>Mostrar dispositivos entradas de registro</v>
      </c>
      <c r="E8" s="1" t="str">
        <f>IFERROR(__xludf.DUMMYFUNCTION("GOOGLETRANSLATE($I8, ""en"", ""es"")"),"Mostrar dispositivos entradas de registro")</f>
        <v>Mostrar dispositivos entradas de registro</v>
      </c>
      <c r="F8" s="1" t="str">
        <f>IFERROR(__xludf.DUMMYFUNCTION("GOOGLETRANSLATE($I8, ""en"", ""de"")"),"Anzeigen Geräteprotokolleinträge")</f>
        <v>Anzeigen Geräteprotokolleinträge</v>
      </c>
      <c r="G8" s="1" t="str">
        <f>IFERROR(__xludf.DUMMYFUNCTION("GOOGLETRANSLATE($I8, ""en"", ""ar"")"),"عرض جهاز تسجيل الدخول مقالات")</f>
        <v>عرض جهاز تسجيل الدخول مقالات</v>
      </c>
      <c r="H8" s="4" t="s">
        <v>119</v>
      </c>
      <c r="I8" s="1" t="s">
        <v>120</v>
      </c>
      <c r="J8" s="1" t="str">
        <f t="shared" si="1"/>
        <v>Show Device Log Entries</v>
      </c>
    </row>
    <row r="9">
      <c r="A9" s="1" t="s">
        <v>121</v>
      </c>
      <c r="B9" s="1" t="s">
        <v>122</v>
      </c>
      <c r="C9" s="1" t="str">
        <f>IFERROR(__xludf.DUMMYFUNCTION("GOOGLETRANSLATE($I9, ""en"", ""fr"")"),"Le courtier ne peut être vide")</f>
        <v>Le courtier ne peut être vide</v>
      </c>
      <c r="D9" s="3" t="str">
        <f>IFERROR(__xludf.DUMMYFUNCTION("GOOGLETRANSLATE($I9, ""en"", ""es"")"),"Corredor no puede estar vacía")</f>
        <v>Corredor no puede estar vacía</v>
      </c>
      <c r="E9" s="1" t="str">
        <f>IFERROR(__xludf.DUMMYFUNCTION("GOOGLETRANSLATE($I9, ""en"", ""es"")"),"Corredor no puede estar vacía")</f>
        <v>Corredor no puede estar vacía</v>
      </c>
      <c r="F9" s="1" t="str">
        <f>IFERROR(__xludf.DUMMYFUNCTION("GOOGLETRANSLATE($I9, ""en"", ""de"")"),"Broker darf nicht leer sein")</f>
        <v>Broker darf nicht leer sein</v>
      </c>
      <c r="G9" s="1" t="str">
        <f>IFERROR(__xludf.DUMMYFUNCTION("GOOGLETRANSLATE($I9, ""en"", ""ar"")"),"وسيط لا يمكن إفراغ")</f>
        <v>وسيط لا يمكن إفراغ</v>
      </c>
      <c r="H9" s="3" t="str">
        <f>IFERROR(__xludf.DUMMYFUNCTION("GOOGLETRANSLATE($I9, ""en"", ""ur"")"),"بروکر خالی نہیں رہ سکتا")</f>
        <v>بروکر خالی نہیں رہ سکتا</v>
      </c>
      <c r="I9" s="1" t="s">
        <v>122</v>
      </c>
      <c r="J9" s="1" t="str">
        <f t="shared" si="1"/>
        <v>Broker cannot be empty</v>
      </c>
    </row>
    <row r="10">
      <c r="A10" s="1" t="s">
        <v>123</v>
      </c>
      <c r="B10" s="1" t="s">
        <v>124</v>
      </c>
      <c r="C10" s="1" t="str">
        <f>IFERROR(__xludf.DUMMYFUNCTION("GOOGLETRANSLATE($I10, ""en"", ""fr"")"),"MQTT Port")</f>
        <v>MQTT Port</v>
      </c>
      <c r="D10" s="3" t="str">
        <f>IFERROR(__xludf.DUMMYFUNCTION("GOOGLETRANSLATE($I10, ""en"", ""es"")"),"Puerto MQTT")</f>
        <v>Puerto MQTT</v>
      </c>
      <c r="E10" s="1" t="str">
        <f>IFERROR(__xludf.DUMMYFUNCTION("GOOGLETRANSLATE($I10, ""en"", ""es"")"),"Puerto MQTT")</f>
        <v>Puerto MQTT</v>
      </c>
      <c r="F10" s="1" t="str">
        <f>IFERROR(__xludf.DUMMYFUNCTION("GOOGLETRANSLATE($I10, ""en"", ""de"")"),"MQTT Hafen")</f>
        <v>MQTT Hafen</v>
      </c>
      <c r="G10" s="1" t="str">
        <f>IFERROR(__xludf.DUMMYFUNCTION("GOOGLETRANSLATE($I10, ""en"", ""ar"")"),"ميناء MQTT")</f>
        <v>ميناء MQTT</v>
      </c>
      <c r="H10" s="3" t="str">
        <f>IFERROR(__xludf.DUMMYFUNCTION("GOOGLETRANSLATE($I10, ""en"", ""ur"")"),"MQTT پورٹ")</f>
        <v>MQTT پورٹ</v>
      </c>
      <c r="I10" s="1" t="s">
        <v>124</v>
      </c>
      <c r="J10" s="1" t="str">
        <f t="shared" si="1"/>
        <v>MQTT Port</v>
      </c>
    </row>
    <row r="11">
      <c r="A11" s="1" t="s">
        <v>125</v>
      </c>
      <c r="B11" s="1" t="s">
        <v>126</v>
      </c>
      <c r="C11" s="1" t="str">
        <f>IFERROR(__xludf.DUMMYFUNCTION("GOOGLETRANSLATE($I11, ""en"", ""fr"")"),"MQTT Connexion")</f>
        <v>MQTT Connexion</v>
      </c>
      <c r="D11" s="3" t="str">
        <f>IFERROR(__xludf.DUMMYFUNCTION("GOOGLETRANSLATE($I11, ""en"", ""es"")"),"MQTT Login")</f>
        <v>MQTT Login</v>
      </c>
      <c r="E11" s="1" t="str">
        <f>IFERROR(__xludf.DUMMYFUNCTION("GOOGLETRANSLATE($I11, ""en"", ""es"")"),"MQTT Login")</f>
        <v>MQTT Login</v>
      </c>
      <c r="F11" s="1" t="str">
        <f>IFERROR(__xludf.DUMMYFUNCTION("GOOGLETRANSLATE($I11, ""en"", ""de"")"),"MQTT Anmeldung")</f>
        <v>MQTT Anmeldung</v>
      </c>
      <c r="G11" s="1" t="str">
        <f>IFERROR(__xludf.DUMMYFUNCTION("GOOGLETRANSLATE($I11, ""en"", ""ar"")"),"MQTT الدخول")</f>
        <v>MQTT الدخول</v>
      </c>
      <c r="H11" s="3" t="str">
        <f>IFERROR(__xludf.DUMMYFUNCTION("GOOGLETRANSLATE($I11, ""en"", ""ur"")"),"MQTT لاگ ان")</f>
        <v>MQTT لاگ ان</v>
      </c>
      <c r="I11" s="1" t="s">
        <v>126</v>
      </c>
      <c r="J11" s="1" t="str">
        <f t="shared" si="1"/>
        <v>MQTT Login</v>
      </c>
    </row>
    <row r="12">
      <c r="A12" s="1" t="s">
        <v>127</v>
      </c>
      <c r="B12" s="1" t="s">
        <v>128</v>
      </c>
      <c r="C12" s="1" t="str">
        <f>IFERROR(__xludf.DUMMYFUNCTION("GOOGLETRANSLATE($I12, ""en"", ""fr"")"),"MQTT Mot de passe")</f>
        <v>MQTT Mot de passe</v>
      </c>
      <c r="D12" s="3" t="str">
        <f>IFERROR(__xludf.DUMMYFUNCTION("GOOGLETRANSLATE($I12, ""en"", ""es"")"),"MQTT contraseña")</f>
        <v>MQTT contraseña</v>
      </c>
      <c r="E12" s="1" t="str">
        <f>IFERROR(__xludf.DUMMYFUNCTION("GOOGLETRANSLATE($I12, ""en"", ""es"")"),"MQTT contraseña")</f>
        <v>MQTT contraseña</v>
      </c>
      <c r="F12" s="1" t="str">
        <f>IFERROR(__xludf.DUMMYFUNCTION("GOOGLETRANSLATE($I12, ""en"", ""de"")"),"MQTT Passwort")</f>
        <v>MQTT Passwort</v>
      </c>
      <c r="G12" s="1" t="str">
        <f>IFERROR(__xludf.DUMMYFUNCTION("GOOGLETRANSLATE($I12, ""en"", ""ar"")"),"MQTT كلمة المرور")</f>
        <v>MQTT كلمة المرور</v>
      </c>
      <c r="H12" s="3" t="str">
        <f>IFERROR(__xludf.DUMMYFUNCTION("GOOGLETRANSLATE($I12, ""en"", ""ur"")"),"MQTT پاس ورڈ")</f>
        <v>MQTT پاس ورڈ</v>
      </c>
      <c r="I12" s="1" t="s">
        <v>128</v>
      </c>
      <c r="J12" s="1" t="str">
        <f t="shared" si="1"/>
        <v>MQTT Password</v>
      </c>
    </row>
    <row r="13">
      <c r="A13" s="1" t="s">
        <v>129</v>
      </c>
      <c r="B13" s="1" t="s">
        <v>130</v>
      </c>
      <c r="C13" s="1" t="str">
        <f>IFERROR(__xludf.DUMMYFUNCTION("GOOGLETRANSLATE($I13, ""en"", ""fr"")"),"pouvoirs MQTT")</f>
        <v>pouvoirs MQTT</v>
      </c>
      <c r="D13" s="3" t="str">
        <f>IFERROR(__xludf.DUMMYFUNCTION("GOOGLETRANSLATE($I13, ""en"", ""es"")"),"Credenciales MQTT")</f>
        <v>Credenciales MQTT</v>
      </c>
      <c r="E13" s="1" t="str">
        <f>IFERROR(__xludf.DUMMYFUNCTION("GOOGLETRANSLATE($I13, ""en"", ""es"")"),"Credenciales MQTT")</f>
        <v>Credenciales MQTT</v>
      </c>
      <c r="F13" s="1" t="str">
        <f>IFERROR(__xludf.DUMMYFUNCTION("GOOGLETRANSLATE($I13, ""en"", ""de"")"),"MQTT Credentials")</f>
        <v>MQTT Credentials</v>
      </c>
      <c r="G13" s="1" t="str">
        <f>IFERROR(__xludf.DUMMYFUNCTION("GOOGLETRANSLATE($I13, ""en"", ""ar"")"),"وثائق التفويض MQTT")</f>
        <v>وثائق التفويض MQTT</v>
      </c>
      <c r="H13" s="3" t="str">
        <f>IFERROR(__xludf.DUMMYFUNCTION("GOOGLETRANSLATE($I13, ""en"", ""ur"")"),"MQTT تصدیق نامے")</f>
        <v>MQTT تصدیق نامے</v>
      </c>
      <c r="I13" s="1" t="s">
        <v>130</v>
      </c>
      <c r="J13" s="1" t="str">
        <f t="shared" si="1"/>
        <v>MQTT Credentials</v>
      </c>
    </row>
    <row r="14">
      <c r="A14" s="1" t="s">
        <v>131</v>
      </c>
      <c r="B14" s="1" t="s">
        <v>132</v>
      </c>
      <c r="C14" s="1" t="str">
        <f>IFERROR(__xludf.DUMMYFUNCTION("GOOGLETRANSLATE($I14, ""en"", ""fr"")"),"Port ne peut pas être vide")</f>
        <v>Port ne peut pas être vide</v>
      </c>
      <c r="D14" s="3" t="str">
        <f>IFERROR(__xludf.DUMMYFUNCTION("GOOGLETRANSLATE($I14, ""en"", ""es"")"),"El puerto no puede estar vacía")</f>
        <v>El puerto no puede estar vacía</v>
      </c>
      <c r="E14" s="1" t="str">
        <f>IFERROR(__xludf.DUMMYFUNCTION("GOOGLETRANSLATE($I14, ""en"", ""es"")"),"El puerto no puede estar vacía")</f>
        <v>El puerto no puede estar vacía</v>
      </c>
      <c r="F14" s="1" t="str">
        <f>IFERROR(__xludf.DUMMYFUNCTION("GOOGLETRANSLATE($I14, ""en"", ""de"")"),"Port darf nicht leer sein")</f>
        <v>Port darf nicht leer sein</v>
      </c>
      <c r="G14" s="1" t="str">
        <f>IFERROR(__xludf.DUMMYFUNCTION("GOOGLETRANSLATE($I14, ""en"", ""ar"")"),"ميناء لا يمكن إفراغ")</f>
        <v>ميناء لا يمكن إفراغ</v>
      </c>
      <c r="H14" s="3" t="str">
        <f>IFERROR(__xludf.DUMMYFUNCTION("GOOGLETRANSLATE($I14, ""en"", ""ur"")"),"پورٹ خالی نہیں رہ سکتا")</f>
        <v>پورٹ خالی نہیں رہ سکتا</v>
      </c>
      <c r="I14" s="1" t="s">
        <v>132</v>
      </c>
      <c r="J14" s="1" t="str">
        <f t="shared" si="1"/>
        <v>Port cannot be empty</v>
      </c>
    </row>
    <row r="15">
      <c r="A15" s="1" t="s">
        <v>133</v>
      </c>
      <c r="B15" s="1" t="s">
        <v>134</v>
      </c>
      <c r="C15" s="1" t="str">
        <f>IFERROR(__xludf.DUMMYFUNCTION("GOOGLETRANSLATE($I15, ""en"", ""fr"")"),"Port doit être un nombre")</f>
        <v>Port doit être un nombre</v>
      </c>
      <c r="D15" s="3" t="str">
        <f>IFERROR(__xludf.DUMMYFUNCTION("GOOGLETRANSLATE($I15, ""en"", ""es"")"),"Puerto debe ser un número")</f>
        <v>Puerto debe ser un número</v>
      </c>
      <c r="E15" s="1" t="str">
        <f>IFERROR(__xludf.DUMMYFUNCTION("GOOGLETRANSLATE($I15, ""en"", ""es"")"),"Puerto debe ser un número")</f>
        <v>Puerto debe ser un número</v>
      </c>
      <c r="F15" s="1" t="str">
        <f>IFERROR(__xludf.DUMMYFUNCTION("GOOGLETRANSLATE($I15, ""en"", ""de"")"),"Port muss eine Zahl sein")</f>
        <v>Port muss eine Zahl sein</v>
      </c>
      <c r="G15" s="1" t="str">
        <f>IFERROR(__xludf.DUMMYFUNCTION("GOOGLETRANSLATE($I15, ""en"", ""ar"")"),"يجب أن يكون الميناء رقم")</f>
        <v>يجب أن يكون الميناء رقم</v>
      </c>
      <c r="H15" s="3" t="str">
        <f>IFERROR(__xludf.DUMMYFUNCTION("GOOGLETRANSLATE($I15, ""en"", ""ur"")"),"پورٹ ایک نمبر ہونا ضروری ہے")</f>
        <v>پورٹ ایک نمبر ہونا ضروری ہے</v>
      </c>
      <c r="I15" s="1" t="s">
        <v>134</v>
      </c>
      <c r="J15" s="1" t="str">
        <f t="shared" si="1"/>
        <v>Port must be a number</v>
      </c>
    </row>
    <row r="16">
      <c r="A16" s="1" t="s">
        <v>135</v>
      </c>
      <c r="B16" s="1" t="s">
        <v>136</v>
      </c>
      <c r="C16" s="1" t="str">
        <f>IFERROR(__xludf.DUMMYFUNCTION("GOOGLETRANSLATE($I16, ""en"", ""fr"")"),"Port ne peut pas être supérieure à 65535")</f>
        <v>Port ne peut pas être supérieure à 65535</v>
      </c>
      <c r="D16" s="3" t="str">
        <f>IFERROR(__xludf.DUMMYFUNCTION("GOOGLETRANSLATE($I16, ""en"", ""es"")"),"El puerto no puede ser mayor que 65535")</f>
        <v>El puerto no puede ser mayor que 65535</v>
      </c>
      <c r="E16" s="1" t="str">
        <f>IFERROR(__xludf.DUMMYFUNCTION("GOOGLETRANSLATE($I16, ""en"", ""es"")"),"El puerto no puede ser mayor que 65535")</f>
        <v>El puerto no puede ser mayor que 65535</v>
      </c>
      <c r="F16" s="1" t="str">
        <f>IFERROR(__xludf.DUMMYFUNCTION("GOOGLETRANSLATE($I16, ""en"", ""de"")"),"Port kann nicht größer als 65535 sein")</f>
        <v>Port kann nicht größer als 65535 sein</v>
      </c>
      <c r="G16" s="1" t="str">
        <f>IFERROR(__xludf.DUMMYFUNCTION("GOOGLETRANSLATE($I16, ""en"", ""ar"")"),"ميناء لا يمكن أن يكون أكبر من 65535")</f>
        <v>ميناء لا يمكن أن يكون أكبر من 65535</v>
      </c>
      <c r="H16" s="3" t="str">
        <f>IFERROR(__xludf.DUMMYFUNCTION("GOOGLETRANSLATE($I16, ""en"", ""ur"")"),"پورٹ 65535 سے زیادہ نہیں ہو سکتا")</f>
        <v>پورٹ 65535 سے زیادہ نہیں ہو سکتا</v>
      </c>
      <c r="I16" s="1" t="s">
        <v>136</v>
      </c>
      <c r="J16" s="1" t="str">
        <f t="shared" si="1"/>
        <v>Port cannot be greater than 65535</v>
      </c>
    </row>
    <row r="17">
      <c r="A17" s="1" t="s">
        <v>137</v>
      </c>
      <c r="B17" s="1" t="s">
        <v>138</v>
      </c>
      <c r="C17" s="1" t="str">
        <f>IFERROR(__xludf.DUMMYFUNCTION("GOOGLETRANSLATE($I17, ""en"", ""fr"")"),"sauvegarder")</f>
        <v>sauvegarder</v>
      </c>
      <c r="D17" s="3" t="str">
        <f>IFERROR(__xludf.DUMMYFUNCTION("GOOGLETRANSLATE($I17, ""en"", ""es"")"),"Salvar")</f>
        <v>Salvar</v>
      </c>
      <c r="E17" s="1" t="str">
        <f>IFERROR(__xludf.DUMMYFUNCTION("GOOGLETRANSLATE($I17, ""en"", ""es"")"),"Salvar")</f>
        <v>Salvar</v>
      </c>
      <c r="F17" s="1" t="str">
        <f>IFERROR(__xludf.DUMMYFUNCTION("GOOGLETRANSLATE($I17, ""en"", ""de"")"),"sparen")</f>
        <v>sparen</v>
      </c>
      <c r="G17" s="1" t="str">
        <f>IFERROR(__xludf.DUMMYFUNCTION("GOOGLETRANSLATE($I17, ""en"", ""ar"")"),"حفظ")</f>
        <v>حفظ</v>
      </c>
      <c r="H17" s="3" t="str">
        <f>IFERROR(__xludf.DUMMYFUNCTION("GOOGLETRANSLATE($I17, ""en"", ""ur"")"),"محفوظ کریں")</f>
        <v>محفوظ کریں</v>
      </c>
      <c r="I17" s="1" t="s">
        <v>138</v>
      </c>
      <c r="J17" s="1" t="str">
        <f t="shared" si="1"/>
        <v>Save</v>
      </c>
    </row>
    <row r="18">
      <c r="A18" s="1" t="s">
        <v>139</v>
      </c>
      <c r="B18" s="1" t="s">
        <v>140</v>
      </c>
      <c r="C18" s="1" t="str">
        <f>IFERROR(__xludf.DUMMYFUNCTION("GOOGLETRANSLATE($I18, ""en"", ""fr"")"),"Annuler")</f>
        <v>Annuler</v>
      </c>
      <c r="D18" s="3" t="str">
        <f>IFERROR(__xludf.DUMMYFUNCTION("GOOGLETRANSLATE($I18, ""en"", ""es"")"),"Cancelar")</f>
        <v>Cancelar</v>
      </c>
      <c r="E18" s="1" t="str">
        <f>IFERROR(__xludf.DUMMYFUNCTION("GOOGLETRANSLATE($I18, ""en"", ""es"")"),"Cancelar")</f>
        <v>Cancelar</v>
      </c>
      <c r="F18" s="1" t="str">
        <f>IFERROR(__xludf.DUMMYFUNCTION("GOOGLETRANSLATE($I18, ""en"", ""de"")"),"Stornieren")</f>
        <v>Stornieren</v>
      </c>
      <c r="G18" s="1" t="str">
        <f>IFERROR(__xludf.DUMMYFUNCTION("GOOGLETRANSLATE($I18, ""en"", ""ar"")"),"إلغاء")</f>
        <v>إلغاء</v>
      </c>
      <c r="H18" s="3" t="str">
        <f>IFERROR(__xludf.DUMMYFUNCTION("GOOGLETRANSLATE($I18, ""en"", ""ur"")"),"منسوخ کریں")</f>
        <v>منسوخ کریں</v>
      </c>
      <c r="I18" s="1" t="s">
        <v>140</v>
      </c>
      <c r="J18" s="1" t="str">
        <f t="shared" si="1"/>
        <v>Cancel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1" t="s">
        <v>141</v>
      </c>
      <c r="B2" s="1" t="s">
        <v>11</v>
      </c>
      <c r="C2" s="1" t="str">
        <f>IFERROR(__xludf.DUMMYFUNCTION("GOOGLETRANSLATE($I2, ""en"", ""fr"")"),"Aidez-moi")</f>
        <v>Aidez-moi</v>
      </c>
      <c r="D2" s="3" t="str">
        <f>IFERROR(__xludf.DUMMYFUNCTION("GOOGLETRANSLATE($I2, ""en"", ""es"")"),"Ayuda")</f>
        <v>Ayuda</v>
      </c>
      <c r="E2" s="1" t="str">
        <f>IFERROR(__xludf.DUMMYFUNCTION("GOOGLETRANSLATE($I2, ""en"", ""es"")"),"Ayuda")</f>
        <v>Ayuda</v>
      </c>
      <c r="F2" s="1" t="str">
        <f>IFERROR(__xludf.DUMMYFUNCTION("GOOGLETRANSLATE($I2, ""en"", ""de"")"),"Hilfe")</f>
        <v>Hilfe</v>
      </c>
      <c r="G2" s="1" t="str">
        <f>IFERROR(__xludf.DUMMYFUNCTION("GOOGLETRANSLATE($I2, ""en"", ""ar"")"),"مساعدة")</f>
        <v>مساعدة</v>
      </c>
      <c r="H2" s="3" t="str">
        <f>IFERROR(__xludf.DUMMYFUNCTION("GOOGLETRANSLATE($I2, ""en"", ""ur"")"),"مدد")</f>
        <v>مدد</v>
      </c>
      <c r="I2" s="1" t="s">
        <v>23</v>
      </c>
      <c r="J2" s="1" t="str">
        <f>I2</f>
        <v>Help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