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\rengin-erp\.vscode\"/>
    </mc:Choice>
  </mc:AlternateContent>
  <xr:revisionPtr revIDLastSave="0" documentId="13_ncr:20001_{466765F0-1BB8-47DC-94DA-B51F090E9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казчики" sheetId="12" r:id="rId1"/>
  </sheets>
  <definedNames>
    <definedName name="Заголовок">#REF!</definedName>
  </definedNames>
  <calcPr calcId="191029"/>
  <customWorkbookViews>
    <customWorkbookView name="Фильтр 1" guid="{DD3D0F6D-93C8-4C60-96BA-81D8CF47ACD5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0" i="12" l="1"/>
  <c r="D597" i="12"/>
  <c r="C597" i="12"/>
  <c r="B597" i="12"/>
  <c r="A597" i="12"/>
  <c r="D596" i="12"/>
  <c r="C596" i="12"/>
  <c r="B596" i="12"/>
  <c r="A596" i="12"/>
  <c r="D595" i="12"/>
  <c r="C595" i="12"/>
  <c r="B595" i="12"/>
  <c r="A595" i="12"/>
  <c r="D594" i="12"/>
  <c r="C594" i="12"/>
  <c r="B594" i="12"/>
  <c r="A594" i="12"/>
  <c r="D593" i="12"/>
  <c r="C593" i="12"/>
  <c r="B593" i="12"/>
  <c r="A593" i="12"/>
  <c r="D592" i="12"/>
  <c r="C592" i="12"/>
  <c r="B592" i="12"/>
  <c r="A592" i="12"/>
  <c r="D591" i="12"/>
  <c r="C591" i="12"/>
  <c r="B591" i="12"/>
  <c r="A591" i="12"/>
  <c r="D590" i="12"/>
  <c r="C590" i="12"/>
  <c r="B590" i="12"/>
  <c r="A590" i="12"/>
  <c r="D589" i="12"/>
  <c r="C589" i="12"/>
  <c r="B589" i="12"/>
  <c r="A589" i="12"/>
  <c r="D588" i="12"/>
  <c r="C588" i="12"/>
  <c r="B588" i="12"/>
  <c r="A588" i="12"/>
  <c r="D587" i="12"/>
  <c r="C587" i="12"/>
  <c r="B587" i="12"/>
  <c r="A587" i="12"/>
  <c r="D586" i="12"/>
  <c r="C586" i="12"/>
  <c r="B586" i="12"/>
  <c r="A586" i="12"/>
  <c r="D585" i="12"/>
  <c r="C585" i="12"/>
  <c r="B585" i="12"/>
  <c r="A585" i="12"/>
  <c r="D584" i="12"/>
  <c r="C584" i="12"/>
  <c r="B584" i="12"/>
  <c r="A584" i="12"/>
  <c r="D583" i="12"/>
  <c r="C583" i="12"/>
  <c r="B583" i="12"/>
  <c r="A583" i="12"/>
  <c r="D582" i="12"/>
  <c r="C582" i="12"/>
  <c r="B582" i="12"/>
  <c r="A582" i="12"/>
  <c r="D581" i="12"/>
  <c r="C581" i="12"/>
  <c r="B581" i="12"/>
  <c r="A581" i="12"/>
  <c r="D580" i="12"/>
  <c r="C580" i="12"/>
  <c r="B580" i="12"/>
  <c r="A580" i="12"/>
  <c r="D579" i="12"/>
  <c r="C579" i="12"/>
  <c r="B579" i="12"/>
  <c r="A579" i="12"/>
  <c r="D578" i="12"/>
  <c r="C578" i="12"/>
  <c r="B578" i="12"/>
  <c r="A578" i="12"/>
  <c r="D577" i="12"/>
  <c r="C577" i="12"/>
  <c r="B577" i="12"/>
  <c r="A577" i="12"/>
  <c r="D576" i="12"/>
  <c r="C576" i="12"/>
  <c r="B576" i="12"/>
  <c r="A576" i="12"/>
  <c r="D575" i="12"/>
  <c r="C575" i="12"/>
  <c r="B575" i="12"/>
  <c r="A575" i="12"/>
  <c r="D574" i="12"/>
  <c r="C574" i="12"/>
  <c r="B574" i="12"/>
  <c r="A574" i="12"/>
  <c r="D573" i="12"/>
  <c r="C573" i="12"/>
  <c r="B573" i="12"/>
  <c r="A573" i="12"/>
  <c r="D572" i="12"/>
  <c r="C572" i="12"/>
  <c r="B572" i="12"/>
  <c r="A572" i="12"/>
  <c r="D571" i="12"/>
  <c r="C571" i="12"/>
  <c r="B571" i="12"/>
  <c r="A571" i="12"/>
  <c r="D570" i="12"/>
  <c r="C570" i="12"/>
  <c r="B570" i="12"/>
  <c r="A570" i="12"/>
  <c r="D569" i="12"/>
  <c r="C569" i="12"/>
  <c r="B569" i="12"/>
  <c r="A569" i="12"/>
  <c r="D568" i="12"/>
  <c r="C568" i="12"/>
  <c r="B568" i="12"/>
  <c r="A568" i="12"/>
  <c r="D567" i="12"/>
  <c r="C567" i="12"/>
  <c r="B567" i="12"/>
  <c r="A567" i="12"/>
  <c r="D566" i="12"/>
  <c r="C566" i="12"/>
  <c r="B566" i="12"/>
  <c r="A566" i="12"/>
  <c r="D565" i="12"/>
  <c r="C565" i="12"/>
  <c r="B565" i="12"/>
  <c r="A565" i="12"/>
  <c r="D564" i="12"/>
  <c r="C564" i="12"/>
  <c r="B564" i="12"/>
  <c r="A564" i="12"/>
  <c r="D563" i="12"/>
  <c r="C563" i="12"/>
  <c r="B563" i="12"/>
  <c r="A563" i="12"/>
  <c r="D562" i="12"/>
  <c r="C562" i="12"/>
  <c r="B562" i="12"/>
  <c r="A562" i="12"/>
  <c r="D561" i="12"/>
  <c r="C561" i="12"/>
  <c r="B561" i="12"/>
  <c r="A561" i="12"/>
  <c r="D560" i="12"/>
  <c r="C560" i="12"/>
  <c r="B560" i="12"/>
  <c r="A560" i="12"/>
  <c r="D559" i="12"/>
  <c r="C559" i="12"/>
  <c r="B559" i="12"/>
  <c r="A559" i="12"/>
  <c r="D558" i="12"/>
  <c r="C558" i="12"/>
  <c r="B558" i="12"/>
  <c r="A558" i="12"/>
  <c r="D557" i="12"/>
  <c r="C557" i="12"/>
  <c r="B557" i="12"/>
  <c r="A557" i="12"/>
  <c r="D556" i="12"/>
  <c r="C556" i="12"/>
  <c r="B556" i="12"/>
  <c r="A556" i="12"/>
  <c r="D555" i="12"/>
  <c r="C555" i="12"/>
  <c r="B555" i="12"/>
  <c r="A555" i="12"/>
  <c r="D554" i="12"/>
  <c r="C554" i="12"/>
  <c r="B554" i="12"/>
  <c r="A554" i="12"/>
  <c r="D553" i="12"/>
  <c r="C553" i="12"/>
  <c r="B553" i="12"/>
  <c r="A553" i="12"/>
  <c r="D552" i="12"/>
  <c r="C552" i="12"/>
  <c r="B552" i="12"/>
  <c r="A552" i="12"/>
  <c r="D551" i="12"/>
  <c r="C551" i="12"/>
  <c r="B551" i="12"/>
  <c r="A551" i="12"/>
  <c r="D550" i="12"/>
  <c r="C550" i="12"/>
  <c r="B550" i="12"/>
  <c r="A550" i="12"/>
  <c r="D549" i="12"/>
  <c r="C549" i="12"/>
  <c r="B549" i="12"/>
  <c r="A549" i="12"/>
  <c r="D548" i="12"/>
  <c r="C548" i="12"/>
  <c r="B548" i="12"/>
  <c r="A548" i="12"/>
  <c r="D547" i="12"/>
  <c r="C547" i="12"/>
  <c r="B547" i="12"/>
  <c r="A547" i="12"/>
  <c r="D546" i="12"/>
  <c r="C546" i="12"/>
  <c r="B546" i="12"/>
  <c r="A546" i="12"/>
  <c r="D545" i="12"/>
  <c r="C545" i="12"/>
  <c r="B545" i="12"/>
  <c r="A545" i="12"/>
  <c r="D544" i="12"/>
  <c r="C544" i="12"/>
  <c r="B544" i="12"/>
  <c r="A544" i="12"/>
  <c r="D543" i="12"/>
  <c r="C543" i="12"/>
  <c r="B543" i="12"/>
  <c r="A543" i="12"/>
  <c r="D542" i="12"/>
  <c r="C542" i="12"/>
  <c r="B542" i="12"/>
  <c r="A542" i="12"/>
  <c r="D541" i="12"/>
  <c r="C541" i="12"/>
  <c r="B541" i="12"/>
  <c r="A541" i="12"/>
  <c r="D540" i="12"/>
  <c r="C540" i="12"/>
  <c r="B540" i="12"/>
  <c r="A540" i="12"/>
  <c r="D539" i="12"/>
  <c r="C539" i="12"/>
  <c r="B539" i="12"/>
  <c r="A539" i="12"/>
  <c r="D538" i="12"/>
  <c r="C538" i="12"/>
  <c r="B538" i="12"/>
  <c r="A538" i="12"/>
  <c r="D537" i="12"/>
  <c r="C537" i="12"/>
  <c r="B537" i="12"/>
  <c r="A537" i="12"/>
  <c r="D536" i="12"/>
  <c r="C536" i="12"/>
  <c r="B536" i="12"/>
  <c r="A536" i="12"/>
  <c r="D535" i="12"/>
  <c r="C535" i="12"/>
  <c r="B535" i="12"/>
  <c r="A535" i="12"/>
  <c r="D534" i="12"/>
  <c r="C534" i="12"/>
  <c r="B534" i="12"/>
  <c r="A534" i="12"/>
  <c r="D533" i="12"/>
  <c r="C533" i="12"/>
  <c r="B533" i="12"/>
  <c r="A533" i="12"/>
  <c r="D532" i="12"/>
  <c r="C532" i="12"/>
  <c r="B532" i="12"/>
  <c r="A532" i="12"/>
  <c r="D531" i="12"/>
  <c r="C531" i="12"/>
  <c r="B531" i="12"/>
  <c r="A531" i="12"/>
  <c r="D530" i="12"/>
  <c r="C530" i="12"/>
  <c r="B530" i="12"/>
  <c r="A530" i="12"/>
  <c r="D529" i="12"/>
  <c r="C529" i="12"/>
  <c r="B529" i="12"/>
  <c r="A529" i="12"/>
  <c r="D528" i="12"/>
  <c r="C528" i="12"/>
  <c r="B528" i="12"/>
  <c r="A528" i="12"/>
  <c r="D527" i="12"/>
  <c r="C527" i="12"/>
  <c r="B527" i="12"/>
  <c r="A527" i="12"/>
  <c r="D526" i="12"/>
  <c r="C526" i="12"/>
  <c r="B526" i="12"/>
  <c r="A526" i="12"/>
  <c r="D525" i="12"/>
  <c r="C525" i="12"/>
  <c r="B525" i="12"/>
  <c r="A525" i="12"/>
  <c r="D524" i="12"/>
  <c r="C524" i="12"/>
  <c r="B524" i="12"/>
  <c r="A524" i="12"/>
  <c r="D523" i="12"/>
  <c r="C523" i="12"/>
  <c r="B523" i="12"/>
  <c r="A523" i="12"/>
  <c r="D522" i="12"/>
  <c r="C522" i="12"/>
  <c r="B522" i="12"/>
  <c r="A522" i="12"/>
  <c r="D521" i="12"/>
  <c r="C521" i="12"/>
  <c r="B521" i="12"/>
  <c r="A521" i="12"/>
  <c r="D520" i="12"/>
  <c r="C520" i="12"/>
  <c r="B520" i="12"/>
  <c r="A520" i="12"/>
  <c r="D519" i="12"/>
  <c r="C519" i="12"/>
  <c r="B519" i="12"/>
  <c r="A519" i="12"/>
  <c r="D518" i="12"/>
  <c r="C518" i="12"/>
  <c r="B518" i="12"/>
  <c r="A518" i="12"/>
  <c r="D517" i="12"/>
  <c r="C517" i="12"/>
  <c r="B517" i="12"/>
  <c r="A517" i="12"/>
  <c r="D516" i="12"/>
  <c r="C516" i="12"/>
  <c r="B516" i="12"/>
  <c r="A516" i="12"/>
  <c r="D515" i="12"/>
  <c r="C515" i="12"/>
  <c r="B515" i="12"/>
  <c r="A515" i="12"/>
  <c r="D514" i="12"/>
  <c r="C514" i="12"/>
  <c r="B514" i="12"/>
  <c r="A514" i="12"/>
  <c r="D513" i="12"/>
  <c r="C513" i="12"/>
  <c r="B513" i="12"/>
  <c r="A513" i="12"/>
  <c r="D512" i="12"/>
  <c r="C512" i="12"/>
  <c r="B512" i="12"/>
  <c r="A512" i="12"/>
  <c r="D511" i="12"/>
  <c r="C511" i="12"/>
  <c r="B511" i="12"/>
  <c r="A511" i="12"/>
  <c r="D510" i="12"/>
  <c r="C510" i="12"/>
  <c r="B510" i="12"/>
  <c r="A510" i="12"/>
  <c r="D509" i="12"/>
  <c r="C509" i="12"/>
  <c r="B509" i="12"/>
  <c r="A509" i="12"/>
  <c r="D508" i="12"/>
  <c r="C508" i="12"/>
  <c r="B508" i="12"/>
  <c r="A508" i="12"/>
  <c r="D507" i="12"/>
  <c r="C507" i="12"/>
  <c r="B507" i="12"/>
  <c r="A507" i="12"/>
  <c r="D506" i="12"/>
  <c r="C506" i="12"/>
  <c r="B506" i="12"/>
  <c r="A506" i="12"/>
  <c r="D505" i="12"/>
  <c r="C505" i="12"/>
  <c r="B505" i="12"/>
  <c r="A505" i="12"/>
  <c r="D504" i="12"/>
  <c r="C504" i="12"/>
  <c r="B504" i="12"/>
  <c r="A504" i="12"/>
  <c r="D503" i="12"/>
  <c r="C503" i="12"/>
  <c r="B503" i="12"/>
  <c r="A503" i="12"/>
  <c r="D502" i="12"/>
  <c r="C502" i="12"/>
  <c r="B502" i="12"/>
  <c r="A502" i="12"/>
  <c r="D501" i="12"/>
  <c r="C501" i="12"/>
  <c r="B501" i="12"/>
  <c r="A501" i="12"/>
  <c r="D500" i="12"/>
  <c r="C500" i="12"/>
  <c r="B500" i="12"/>
  <c r="A500" i="12"/>
  <c r="D499" i="12"/>
  <c r="C499" i="12"/>
  <c r="B499" i="12"/>
  <c r="A499" i="12"/>
  <c r="D498" i="12"/>
  <c r="C498" i="12"/>
  <c r="B498" i="12"/>
  <c r="A498" i="12"/>
  <c r="D497" i="12"/>
  <c r="C497" i="12"/>
  <c r="B497" i="12"/>
  <c r="A497" i="12"/>
  <c r="D496" i="12"/>
  <c r="C496" i="12"/>
  <c r="B496" i="12"/>
  <c r="A496" i="12"/>
  <c r="D495" i="12"/>
  <c r="C495" i="12"/>
  <c r="B495" i="12"/>
  <c r="A495" i="12"/>
  <c r="D494" i="12"/>
  <c r="C494" i="12"/>
  <c r="B494" i="12"/>
  <c r="A494" i="12"/>
  <c r="D493" i="12"/>
  <c r="C493" i="12"/>
  <c r="B493" i="12"/>
  <c r="A493" i="12"/>
  <c r="D492" i="12"/>
  <c r="C492" i="12"/>
  <c r="B492" i="12"/>
  <c r="A492" i="12"/>
  <c r="D491" i="12"/>
  <c r="C491" i="12"/>
  <c r="B491" i="12"/>
  <c r="A491" i="12"/>
  <c r="D490" i="12"/>
  <c r="C490" i="12"/>
  <c r="B490" i="12"/>
  <c r="A490" i="12"/>
  <c r="D489" i="12"/>
  <c r="C489" i="12"/>
  <c r="B489" i="12"/>
  <c r="A489" i="12"/>
  <c r="D488" i="12"/>
  <c r="C488" i="12"/>
  <c r="B488" i="12"/>
  <c r="A488" i="12"/>
  <c r="D487" i="12"/>
  <c r="C487" i="12"/>
  <c r="B487" i="12"/>
  <c r="A487" i="12"/>
  <c r="D486" i="12"/>
  <c r="C486" i="12"/>
  <c r="B486" i="12"/>
  <c r="A486" i="12"/>
  <c r="D485" i="12"/>
  <c r="C485" i="12"/>
  <c r="B485" i="12"/>
  <c r="A485" i="12"/>
  <c r="D484" i="12"/>
  <c r="C484" i="12"/>
  <c r="B484" i="12"/>
  <c r="A484" i="12"/>
  <c r="D483" i="12"/>
  <c r="C483" i="12"/>
  <c r="B483" i="12"/>
  <c r="A483" i="12"/>
  <c r="D482" i="12"/>
  <c r="C482" i="12"/>
  <c r="B482" i="12"/>
  <c r="A482" i="12"/>
  <c r="D481" i="12"/>
  <c r="C481" i="12"/>
  <c r="B481" i="12"/>
  <c r="A481" i="12"/>
  <c r="D480" i="12"/>
  <c r="C480" i="12"/>
  <c r="B480" i="12"/>
  <c r="A480" i="12"/>
  <c r="D479" i="12"/>
  <c r="C479" i="12"/>
  <c r="B479" i="12"/>
  <c r="A479" i="12"/>
  <c r="D478" i="12"/>
  <c r="C478" i="12"/>
  <c r="B478" i="12"/>
  <c r="A478" i="12"/>
  <c r="D477" i="12"/>
  <c r="C477" i="12"/>
  <c r="B477" i="12"/>
  <c r="A477" i="12"/>
  <c r="D476" i="12"/>
  <c r="C476" i="12"/>
  <c r="B476" i="12"/>
  <c r="A476" i="12"/>
  <c r="D475" i="12"/>
  <c r="C475" i="12"/>
  <c r="B475" i="12"/>
  <c r="A475" i="12"/>
  <c r="D474" i="12"/>
  <c r="C474" i="12"/>
  <c r="B474" i="12"/>
  <c r="A474" i="12"/>
  <c r="D473" i="12"/>
  <c r="C473" i="12"/>
  <c r="B473" i="12"/>
  <c r="A473" i="12"/>
  <c r="D472" i="12"/>
  <c r="C472" i="12"/>
  <c r="B472" i="12"/>
  <c r="A472" i="12"/>
  <c r="D471" i="12"/>
  <c r="C471" i="12"/>
  <c r="B471" i="12"/>
  <c r="A471" i="12"/>
  <c r="D470" i="12"/>
  <c r="C470" i="12"/>
  <c r="B470" i="12"/>
  <c r="A470" i="12"/>
  <c r="D469" i="12"/>
  <c r="C469" i="12"/>
  <c r="B469" i="12"/>
  <c r="A469" i="12"/>
  <c r="D468" i="12"/>
  <c r="C468" i="12"/>
  <c r="B468" i="12"/>
  <c r="A468" i="12"/>
  <c r="D467" i="12"/>
  <c r="C467" i="12"/>
  <c r="B467" i="12"/>
  <c r="A467" i="12"/>
  <c r="D466" i="12"/>
  <c r="C466" i="12"/>
  <c r="B466" i="12"/>
  <c r="A466" i="12"/>
  <c r="D465" i="12"/>
  <c r="C465" i="12"/>
  <c r="B465" i="12"/>
  <c r="A465" i="12"/>
  <c r="D464" i="12"/>
  <c r="C464" i="12"/>
  <c r="B464" i="12"/>
  <c r="A464" i="12"/>
  <c r="D463" i="12"/>
  <c r="C463" i="12"/>
  <c r="B463" i="12"/>
  <c r="A463" i="12"/>
  <c r="D462" i="12"/>
  <c r="C462" i="12"/>
  <c r="B462" i="12"/>
  <c r="A462" i="12"/>
  <c r="D461" i="12"/>
  <c r="C461" i="12"/>
  <c r="B461" i="12"/>
  <c r="A461" i="12"/>
  <c r="D460" i="12"/>
  <c r="C460" i="12"/>
  <c r="B460" i="12"/>
  <c r="A460" i="12"/>
  <c r="D459" i="12"/>
  <c r="C459" i="12"/>
  <c r="B459" i="12"/>
  <c r="A459" i="12"/>
  <c r="D458" i="12"/>
  <c r="C458" i="12"/>
  <c r="B458" i="12"/>
  <c r="A458" i="12"/>
  <c r="D457" i="12"/>
  <c r="C457" i="12"/>
  <c r="B457" i="12"/>
  <c r="A457" i="12"/>
  <c r="D456" i="12"/>
  <c r="C456" i="12"/>
  <c r="B456" i="12"/>
  <c r="A456" i="12"/>
  <c r="D455" i="12"/>
  <c r="C455" i="12"/>
  <c r="B455" i="12"/>
  <c r="A455" i="12"/>
  <c r="D454" i="12"/>
  <c r="C454" i="12"/>
  <c r="B454" i="12"/>
  <c r="A454" i="12"/>
  <c r="D453" i="12"/>
  <c r="C453" i="12"/>
  <c r="B453" i="12"/>
  <c r="A453" i="12"/>
  <c r="D452" i="12"/>
  <c r="C452" i="12"/>
  <c r="B452" i="12"/>
  <c r="A452" i="12"/>
  <c r="D451" i="12"/>
  <c r="C451" i="12"/>
  <c r="B451" i="12"/>
  <c r="A451" i="12"/>
  <c r="D450" i="12"/>
  <c r="C450" i="12"/>
  <c r="B450" i="12"/>
  <c r="A450" i="12"/>
  <c r="D449" i="12"/>
  <c r="C449" i="12"/>
  <c r="B449" i="12"/>
  <c r="A449" i="12"/>
  <c r="D448" i="12"/>
  <c r="C448" i="12"/>
  <c r="B448" i="12"/>
  <c r="A448" i="12"/>
  <c r="D447" i="12"/>
  <c r="C447" i="12"/>
  <c r="B447" i="12"/>
  <c r="A447" i="12"/>
  <c r="D446" i="12"/>
  <c r="C446" i="12"/>
  <c r="B446" i="12"/>
  <c r="A446" i="12"/>
  <c r="D445" i="12"/>
  <c r="C445" i="12"/>
  <c r="B445" i="12"/>
  <c r="A445" i="12"/>
  <c r="D444" i="12"/>
  <c r="C444" i="12"/>
  <c r="B444" i="12"/>
  <c r="A444" i="12"/>
  <c r="D443" i="12"/>
  <c r="C443" i="12"/>
  <c r="B443" i="12"/>
  <c r="A443" i="12"/>
  <c r="D442" i="12"/>
  <c r="C442" i="12"/>
  <c r="B442" i="12"/>
  <c r="A442" i="12"/>
  <c r="D441" i="12"/>
  <c r="C441" i="12"/>
  <c r="B441" i="12"/>
  <c r="A441" i="12"/>
  <c r="D440" i="12"/>
  <c r="C440" i="12"/>
  <c r="B440" i="12"/>
  <c r="A440" i="12"/>
  <c r="D439" i="12"/>
  <c r="C439" i="12"/>
  <c r="B439" i="12"/>
  <c r="A439" i="12"/>
  <c r="D438" i="12"/>
  <c r="C438" i="12"/>
  <c r="B438" i="12"/>
  <c r="A438" i="12"/>
  <c r="D437" i="12"/>
  <c r="C437" i="12"/>
  <c r="B437" i="12"/>
  <c r="A437" i="12"/>
  <c r="D436" i="12"/>
  <c r="C436" i="12"/>
  <c r="B436" i="12"/>
  <c r="A436" i="12"/>
  <c r="D435" i="12"/>
  <c r="C435" i="12"/>
  <c r="B435" i="12"/>
  <c r="A435" i="12"/>
  <c r="D434" i="12"/>
  <c r="C434" i="12"/>
  <c r="B434" i="12"/>
  <c r="A434" i="12"/>
  <c r="D433" i="12"/>
  <c r="C433" i="12"/>
  <c r="B433" i="12"/>
  <c r="A433" i="12"/>
  <c r="D432" i="12"/>
  <c r="C432" i="12"/>
  <c r="B432" i="12"/>
  <c r="A432" i="12"/>
  <c r="D431" i="12"/>
  <c r="C431" i="12"/>
  <c r="B431" i="12"/>
  <c r="A431" i="12"/>
  <c r="D430" i="12"/>
  <c r="C430" i="12"/>
  <c r="B430" i="12"/>
  <c r="A430" i="12"/>
  <c r="D429" i="12"/>
  <c r="C429" i="12"/>
  <c r="B429" i="12"/>
  <c r="A429" i="12"/>
  <c r="D428" i="12"/>
  <c r="C428" i="12"/>
  <c r="B428" i="12"/>
  <c r="A428" i="12"/>
  <c r="D427" i="12"/>
  <c r="C427" i="12"/>
  <c r="B427" i="12"/>
  <c r="A427" i="12"/>
  <c r="D426" i="12"/>
  <c r="C426" i="12"/>
  <c r="B426" i="12"/>
  <c r="A426" i="12"/>
  <c r="D425" i="12"/>
  <c r="C425" i="12"/>
  <c r="B425" i="12"/>
  <c r="A425" i="12"/>
  <c r="D424" i="12"/>
  <c r="C424" i="12"/>
  <c r="B424" i="12"/>
  <c r="A424" i="12"/>
  <c r="D423" i="12"/>
  <c r="C423" i="12"/>
  <c r="B423" i="12"/>
  <c r="A423" i="12"/>
  <c r="D422" i="12"/>
  <c r="C422" i="12"/>
  <c r="B422" i="12"/>
  <c r="A422" i="12"/>
  <c r="D421" i="12"/>
  <c r="C421" i="12"/>
  <c r="B421" i="12"/>
  <c r="A421" i="12"/>
  <c r="D420" i="12"/>
  <c r="C420" i="12"/>
  <c r="B420" i="12"/>
  <c r="A420" i="12"/>
  <c r="D419" i="12"/>
  <c r="C419" i="12"/>
  <c r="B419" i="12"/>
  <c r="A419" i="12"/>
  <c r="D418" i="12"/>
  <c r="C418" i="12"/>
  <c r="B418" i="12"/>
  <c r="A418" i="12"/>
  <c r="D417" i="12"/>
  <c r="C417" i="12"/>
  <c r="B417" i="12"/>
  <c r="A417" i="12"/>
  <c r="D416" i="12"/>
  <c r="C416" i="12"/>
  <c r="B416" i="12"/>
  <c r="A416" i="12"/>
  <c r="D415" i="12"/>
  <c r="C415" i="12"/>
  <c r="B415" i="12"/>
  <c r="A415" i="12"/>
  <c r="D414" i="12"/>
  <c r="C414" i="12"/>
  <c r="B414" i="12"/>
  <c r="A414" i="12"/>
  <c r="D413" i="12"/>
  <c r="C413" i="12"/>
  <c r="B413" i="12"/>
  <c r="A413" i="12"/>
  <c r="D412" i="12"/>
  <c r="C412" i="12"/>
  <c r="B412" i="12"/>
  <c r="A412" i="12"/>
  <c r="D411" i="12"/>
  <c r="C411" i="12"/>
  <c r="B411" i="12"/>
  <c r="A411" i="12"/>
  <c r="D410" i="12"/>
  <c r="C410" i="12"/>
  <c r="B410" i="12"/>
  <c r="A410" i="12"/>
  <c r="D409" i="12"/>
  <c r="C409" i="12"/>
  <c r="B409" i="12"/>
  <c r="A409" i="12"/>
  <c r="D408" i="12"/>
  <c r="C408" i="12"/>
  <c r="B408" i="12"/>
  <c r="A408" i="12"/>
  <c r="D407" i="12"/>
  <c r="C407" i="12"/>
  <c r="B407" i="12"/>
  <c r="A407" i="12"/>
  <c r="D406" i="12"/>
  <c r="C406" i="12"/>
  <c r="B406" i="12"/>
  <c r="A406" i="12"/>
  <c r="D405" i="12"/>
  <c r="C405" i="12"/>
  <c r="B405" i="12"/>
  <c r="A405" i="12"/>
  <c r="D404" i="12"/>
  <c r="C404" i="12"/>
  <c r="B404" i="12"/>
  <c r="A404" i="12"/>
  <c r="D403" i="12"/>
  <c r="C403" i="12"/>
  <c r="B403" i="12"/>
  <c r="A403" i="12"/>
  <c r="D402" i="12"/>
  <c r="C402" i="12"/>
  <c r="B402" i="12"/>
  <c r="A402" i="12"/>
  <c r="D401" i="12"/>
  <c r="C401" i="12"/>
  <c r="B401" i="12"/>
  <c r="A401" i="12"/>
  <c r="D400" i="12"/>
  <c r="C400" i="12"/>
  <c r="B400" i="12"/>
  <c r="A400" i="12"/>
  <c r="D399" i="12"/>
  <c r="C399" i="12"/>
  <c r="B399" i="12"/>
  <c r="A399" i="12"/>
  <c r="D398" i="12"/>
  <c r="C398" i="12"/>
  <c r="B398" i="12"/>
  <c r="A398" i="12"/>
  <c r="D397" i="12"/>
  <c r="C397" i="12"/>
  <c r="B397" i="12"/>
  <c r="A397" i="12"/>
  <c r="D396" i="12"/>
  <c r="C396" i="12"/>
  <c r="B396" i="12"/>
  <c r="A396" i="12"/>
  <c r="D395" i="12"/>
  <c r="C395" i="12"/>
  <c r="B395" i="12"/>
  <c r="A395" i="12"/>
  <c r="D394" i="12"/>
  <c r="C394" i="12"/>
  <c r="B394" i="12"/>
  <c r="A394" i="12"/>
  <c r="D393" i="12"/>
  <c r="C393" i="12"/>
  <c r="B393" i="12"/>
  <c r="A393" i="12"/>
  <c r="D392" i="12"/>
  <c r="C392" i="12"/>
  <c r="B392" i="12"/>
  <c r="A392" i="12"/>
  <c r="D391" i="12"/>
  <c r="C391" i="12"/>
  <c r="B391" i="12"/>
  <c r="A391" i="12"/>
  <c r="D390" i="12"/>
  <c r="C390" i="12"/>
  <c r="B390" i="12"/>
  <c r="A390" i="12"/>
  <c r="D389" i="12"/>
  <c r="C389" i="12"/>
  <c r="B389" i="12"/>
  <c r="A389" i="12"/>
  <c r="D388" i="12"/>
  <c r="C388" i="12"/>
  <c r="B388" i="12"/>
  <c r="A388" i="12"/>
  <c r="D387" i="12"/>
  <c r="C387" i="12"/>
  <c r="B387" i="12"/>
  <c r="A387" i="12"/>
  <c r="D386" i="12"/>
  <c r="C386" i="12"/>
  <c r="B386" i="12"/>
  <c r="A386" i="12"/>
  <c r="D385" i="12"/>
  <c r="C385" i="12"/>
  <c r="B385" i="12"/>
  <c r="A385" i="12"/>
  <c r="D384" i="12"/>
  <c r="C384" i="12"/>
  <c r="B384" i="12"/>
  <c r="A384" i="12"/>
  <c r="D383" i="12"/>
  <c r="C383" i="12"/>
  <c r="B383" i="12"/>
  <c r="A383" i="12"/>
  <c r="D382" i="12"/>
  <c r="C382" i="12"/>
  <c r="B382" i="12"/>
  <c r="A382" i="12"/>
  <c r="D381" i="12"/>
  <c r="C381" i="12"/>
  <c r="B381" i="12"/>
  <c r="A381" i="12"/>
  <c r="D380" i="12"/>
  <c r="C380" i="12"/>
  <c r="B380" i="12"/>
  <c r="A380" i="12"/>
  <c r="D379" i="12"/>
  <c r="C379" i="12"/>
  <c r="B379" i="12"/>
  <c r="A379" i="12"/>
  <c r="D378" i="12"/>
  <c r="C378" i="12"/>
  <c r="B378" i="12"/>
  <c r="A378" i="12"/>
  <c r="D377" i="12"/>
  <c r="C377" i="12"/>
  <c r="B377" i="12"/>
  <c r="A377" i="12"/>
  <c r="D376" i="12"/>
  <c r="C376" i="12"/>
  <c r="B376" i="12"/>
  <c r="A376" i="12"/>
  <c r="D375" i="12"/>
  <c r="C375" i="12"/>
  <c r="B375" i="12"/>
  <c r="A375" i="12"/>
  <c r="D374" i="12"/>
  <c r="C374" i="12"/>
  <c r="B374" i="12"/>
  <c r="A374" i="12"/>
  <c r="D373" i="12"/>
  <c r="C373" i="12"/>
  <c r="B373" i="12"/>
  <c r="A373" i="12"/>
  <c r="D372" i="12"/>
  <c r="C372" i="12"/>
  <c r="B372" i="12"/>
  <c r="A372" i="12"/>
  <c r="D371" i="12"/>
  <c r="C371" i="12"/>
  <c r="B371" i="12"/>
  <c r="A371" i="12"/>
  <c r="D370" i="12"/>
  <c r="C370" i="12"/>
  <c r="B370" i="12"/>
  <c r="A370" i="12"/>
  <c r="D369" i="12"/>
  <c r="C369" i="12"/>
  <c r="B369" i="12"/>
  <c r="A369" i="12"/>
  <c r="D368" i="12"/>
  <c r="C368" i="12"/>
  <c r="B368" i="12"/>
  <c r="A368" i="12"/>
  <c r="D367" i="12"/>
  <c r="C367" i="12"/>
  <c r="B367" i="12"/>
  <c r="A367" i="12"/>
  <c r="D366" i="12"/>
  <c r="C366" i="12"/>
  <c r="B366" i="12"/>
  <c r="A366" i="12"/>
  <c r="D365" i="12"/>
  <c r="C365" i="12"/>
  <c r="B365" i="12"/>
  <c r="A365" i="12"/>
  <c r="D364" i="12"/>
  <c r="C364" i="12"/>
  <c r="B364" i="12"/>
  <c r="A364" i="12"/>
  <c r="D363" i="12"/>
  <c r="C363" i="12"/>
  <c r="B363" i="12"/>
  <c r="A363" i="12"/>
  <c r="D362" i="12"/>
  <c r="C362" i="12"/>
  <c r="B362" i="12"/>
  <c r="A362" i="12"/>
  <c r="D361" i="12"/>
  <c r="C361" i="12"/>
  <c r="B361" i="12"/>
  <c r="A361" i="12"/>
  <c r="D360" i="12"/>
  <c r="C360" i="12"/>
  <c r="B360" i="12"/>
  <c r="A360" i="12"/>
  <c r="D359" i="12"/>
  <c r="C359" i="12"/>
  <c r="B359" i="12"/>
  <c r="A359" i="12"/>
  <c r="D358" i="12"/>
  <c r="C358" i="12"/>
  <c r="B358" i="12"/>
  <c r="A358" i="12"/>
  <c r="D357" i="12"/>
  <c r="C357" i="12"/>
  <c r="B357" i="12"/>
  <c r="A357" i="12"/>
  <c r="D356" i="12"/>
  <c r="C356" i="12"/>
  <c r="B356" i="12"/>
  <c r="A356" i="12"/>
  <c r="D355" i="12"/>
  <c r="C355" i="12"/>
  <c r="B355" i="12"/>
  <c r="A355" i="12"/>
  <c r="D354" i="12"/>
  <c r="C354" i="12"/>
  <c r="B354" i="12"/>
  <c r="A354" i="12"/>
  <c r="D353" i="12"/>
  <c r="C353" i="12"/>
  <c r="B353" i="12"/>
  <c r="A353" i="12"/>
  <c r="D352" i="12"/>
  <c r="C352" i="12"/>
  <c r="B352" i="12"/>
  <c r="A352" i="12"/>
  <c r="D351" i="12"/>
  <c r="C351" i="12"/>
  <c r="B351" i="12"/>
  <c r="A351" i="12"/>
  <c r="D350" i="12"/>
  <c r="C350" i="12"/>
  <c r="B350" i="12"/>
  <c r="A350" i="12"/>
  <c r="D349" i="12"/>
  <c r="C349" i="12"/>
  <c r="B349" i="12"/>
  <c r="A349" i="12"/>
  <c r="D348" i="12"/>
  <c r="C348" i="12"/>
  <c r="B348" i="12"/>
  <c r="A348" i="12"/>
  <c r="D347" i="12"/>
  <c r="C347" i="12"/>
  <c r="B347" i="12"/>
  <c r="A347" i="12"/>
  <c r="D346" i="12"/>
  <c r="C346" i="12"/>
  <c r="B346" i="12"/>
  <c r="A346" i="12"/>
  <c r="D345" i="12"/>
  <c r="C345" i="12"/>
  <c r="B345" i="12"/>
  <c r="A345" i="12"/>
  <c r="D344" i="12"/>
  <c r="C344" i="12"/>
  <c r="B344" i="12"/>
  <c r="A344" i="12"/>
  <c r="D343" i="12"/>
  <c r="C343" i="12"/>
  <c r="B343" i="12"/>
  <c r="A343" i="12"/>
  <c r="D342" i="12"/>
  <c r="C342" i="12"/>
  <c r="B342" i="12"/>
  <c r="A342" i="12"/>
  <c r="D341" i="12"/>
  <c r="C341" i="12"/>
  <c r="B341" i="12"/>
  <c r="A341" i="12"/>
  <c r="D340" i="12"/>
  <c r="C340" i="12"/>
  <c r="B340" i="12"/>
  <c r="A340" i="12"/>
  <c r="D339" i="12"/>
  <c r="C339" i="12"/>
  <c r="B339" i="12"/>
  <c r="A339" i="12"/>
  <c r="D338" i="12"/>
  <c r="C338" i="12"/>
  <c r="B338" i="12"/>
  <c r="A338" i="12"/>
  <c r="D337" i="12"/>
  <c r="C337" i="12"/>
  <c r="B337" i="12"/>
  <c r="A337" i="12"/>
  <c r="D336" i="12"/>
  <c r="C336" i="12"/>
  <c r="B336" i="12"/>
  <c r="A336" i="12"/>
  <c r="D335" i="12"/>
  <c r="C335" i="12"/>
  <c r="B335" i="12"/>
  <c r="A335" i="12"/>
  <c r="D334" i="12"/>
  <c r="C334" i="12"/>
  <c r="B334" i="12"/>
  <c r="A334" i="12"/>
  <c r="D333" i="12"/>
  <c r="C333" i="12"/>
  <c r="B333" i="12"/>
  <c r="A333" i="12"/>
  <c r="D332" i="12"/>
  <c r="C332" i="12"/>
  <c r="B332" i="12"/>
  <c r="A332" i="12"/>
  <c r="D331" i="12"/>
  <c r="C331" i="12"/>
  <c r="B331" i="12"/>
  <c r="A331" i="12"/>
  <c r="D330" i="12"/>
  <c r="C330" i="12"/>
  <c r="B330" i="12"/>
  <c r="A330" i="12"/>
  <c r="D329" i="12"/>
  <c r="C329" i="12"/>
  <c r="B329" i="12"/>
  <c r="A329" i="12"/>
  <c r="D328" i="12"/>
  <c r="C328" i="12"/>
  <c r="B328" i="12"/>
  <c r="A328" i="12"/>
  <c r="D327" i="12"/>
  <c r="C327" i="12"/>
  <c r="B327" i="12"/>
  <c r="A327" i="12"/>
  <c r="D326" i="12"/>
  <c r="C326" i="12"/>
  <c r="B326" i="12"/>
  <c r="A326" i="12"/>
  <c r="D325" i="12"/>
  <c r="C325" i="12"/>
  <c r="B325" i="12"/>
  <c r="A325" i="12"/>
  <c r="D324" i="12"/>
  <c r="C324" i="12"/>
  <c r="B324" i="12"/>
  <c r="A324" i="12"/>
  <c r="D323" i="12"/>
  <c r="C323" i="12"/>
  <c r="B323" i="12"/>
  <c r="A323" i="12"/>
  <c r="D322" i="12"/>
  <c r="C322" i="12"/>
  <c r="B322" i="12"/>
  <c r="A322" i="12"/>
  <c r="D321" i="12"/>
  <c r="C321" i="12"/>
  <c r="B321" i="12"/>
  <c r="A321" i="12"/>
  <c r="D320" i="12"/>
  <c r="C320" i="12"/>
  <c r="B320" i="12"/>
  <c r="A320" i="12"/>
  <c r="D319" i="12"/>
  <c r="C319" i="12"/>
  <c r="B319" i="12"/>
  <c r="A319" i="12"/>
  <c r="D318" i="12"/>
  <c r="C318" i="12"/>
  <c r="B318" i="12"/>
  <c r="A318" i="12"/>
  <c r="D317" i="12"/>
  <c r="C317" i="12"/>
  <c r="B317" i="12"/>
  <c r="A317" i="12"/>
  <c r="D316" i="12"/>
  <c r="C316" i="12"/>
  <c r="B316" i="12"/>
  <c r="A316" i="12"/>
  <c r="D315" i="12"/>
  <c r="C315" i="12"/>
  <c r="B315" i="12"/>
  <c r="A315" i="12"/>
  <c r="D314" i="12"/>
  <c r="C314" i="12"/>
  <c r="B314" i="12"/>
  <c r="A314" i="12"/>
  <c r="D313" i="12"/>
  <c r="C313" i="12"/>
  <c r="B313" i="12"/>
  <c r="A313" i="12"/>
  <c r="D312" i="12"/>
  <c r="C312" i="12"/>
  <c r="B312" i="12"/>
  <c r="A312" i="12"/>
  <c r="D311" i="12"/>
  <c r="C311" i="12"/>
  <c r="B311" i="12"/>
  <c r="A311" i="12"/>
  <c r="D310" i="12"/>
  <c r="C310" i="12"/>
  <c r="B310" i="12"/>
  <c r="A310" i="12"/>
  <c r="D309" i="12"/>
  <c r="C309" i="12"/>
  <c r="B309" i="12"/>
  <c r="A309" i="12"/>
  <c r="D308" i="12"/>
  <c r="C308" i="12"/>
  <c r="B308" i="12"/>
  <c r="A308" i="12"/>
  <c r="D307" i="12"/>
  <c r="C307" i="12"/>
  <c r="B307" i="12"/>
  <c r="A307" i="12"/>
  <c r="D306" i="12"/>
  <c r="C306" i="12"/>
  <c r="B306" i="12"/>
  <c r="A306" i="12"/>
  <c r="D305" i="12"/>
  <c r="C305" i="12"/>
  <c r="B305" i="12"/>
  <c r="A30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D300" i="12"/>
  <c r="C300" i="12"/>
  <c r="B300" i="12"/>
  <c r="A300" i="12"/>
  <c r="D299" i="12"/>
  <c r="C299" i="12"/>
  <c r="B299" i="12"/>
  <c r="A299" i="12"/>
  <c r="D298" i="12"/>
  <c r="C298" i="12"/>
  <c r="B298" i="12"/>
  <c r="A298" i="12"/>
  <c r="D297" i="12"/>
  <c r="C297" i="12"/>
  <c r="B297" i="12"/>
  <c r="A297" i="12"/>
  <c r="D296" i="12"/>
  <c r="C296" i="12"/>
  <c r="B296" i="12"/>
  <c r="A296" i="12"/>
  <c r="D295" i="12"/>
  <c r="C295" i="12"/>
  <c r="B295" i="12"/>
  <c r="A295" i="12"/>
  <c r="D294" i="12"/>
  <c r="C294" i="12"/>
  <c r="B294" i="12"/>
  <c r="A294" i="12"/>
  <c r="D293" i="12"/>
  <c r="C293" i="12"/>
  <c r="B293" i="12"/>
  <c r="A293" i="12"/>
  <c r="D292" i="12"/>
  <c r="C292" i="12"/>
  <c r="B292" i="12"/>
  <c r="A292" i="12"/>
  <c r="D291" i="12"/>
  <c r="C291" i="12"/>
  <c r="B291" i="12"/>
  <c r="A291" i="12"/>
  <c r="D290" i="12"/>
  <c r="C290" i="12"/>
  <c r="B290" i="12"/>
  <c r="A290" i="12"/>
  <c r="D289" i="12"/>
  <c r="C289" i="12"/>
  <c r="B289" i="12"/>
  <c r="A289" i="12"/>
  <c r="D288" i="12"/>
  <c r="C288" i="12"/>
  <c r="B288" i="12"/>
  <c r="A288" i="12"/>
  <c r="D287" i="12"/>
  <c r="C287" i="12"/>
  <c r="B287" i="12"/>
  <c r="A287" i="12"/>
  <c r="D286" i="12"/>
  <c r="C286" i="12"/>
  <c r="B286" i="12"/>
  <c r="A286" i="12"/>
  <c r="D285" i="12"/>
  <c r="C285" i="12"/>
  <c r="B285" i="12"/>
  <c r="A285" i="12"/>
  <c r="D284" i="12"/>
  <c r="C284" i="12"/>
  <c r="B284" i="12"/>
  <c r="A284" i="12"/>
  <c r="D283" i="12"/>
  <c r="C283" i="12"/>
  <c r="B283" i="12"/>
  <c r="A283" i="12"/>
  <c r="D282" i="12"/>
  <c r="C282" i="12"/>
  <c r="B282" i="12"/>
  <c r="A282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D277" i="12"/>
  <c r="C277" i="12"/>
  <c r="B277" i="12"/>
  <c r="A277" i="12"/>
  <c r="D276" i="12"/>
  <c r="C276" i="12"/>
  <c r="B276" i="12"/>
  <c r="A276" i="12"/>
  <c r="D275" i="12"/>
  <c r="C275" i="12"/>
  <c r="B275" i="12"/>
  <c r="A275" i="12"/>
  <c r="D274" i="12"/>
  <c r="C274" i="12"/>
  <c r="B274" i="12"/>
  <c r="A274" i="12"/>
  <c r="D273" i="12"/>
  <c r="C273" i="12"/>
  <c r="B273" i="12"/>
  <c r="A273" i="12"/>
  <c r="D272" i="12"/>
  <c r="C272" i="12"/>
  <c r="B272" i="12"/>
  <c r="A272" i="12"/>
  <c r="D271" i="12"/>
  <c r="C271" i="12"/>
  <c r="B271" i="12"/>
  <c r="A271" i="12"/>
  <c r="D270" i="12"/>
  <c r="C270" i="12"/>
  <c r="B270" i="12"/>
  <c r="A270" i="12"/>
  <c r="D269" i="12"/>
  <c r="C269" i="12"/>
  <c r="B269" i="12"/>
  <c r="A269" i="12"/>
  <c r="D268" i="12"/>
  <c r="C268" i="12"/>
  <c r="B268" i="12"/>
  <c r="A268" i="12"/>
  <c r="D267" i="12"/>
  <c r="C267" i="12"/>
  <c r="B267" i="12"/>
  <c r="A267" i="12"/>
  <c r="D266" i="12"/>
  <c r="C266" i="12"/>
  <c r="B266" i="12"/>
  <c r="A266" i="12"/>
  <c r="D265" i="12"/>
  <c r="C265" i="12"/>
  <c r="B265" i="12"/>
  <c r="A265" i="12"/>
  <c r="D264" i="12"/>
  <c r="C264" i="12"/>
  <c r="B264" i="12"/>
  <c r="A264" i="12"/>
  <c r="D263" i="12"/>
  <c r="C263" i="12"/>
  <c r="B263" i="12"/>
  <c r="A263" i="12"/>
  <c r="D262" i="12"/>
  <c r="C262" i="12"/>
  <c r="B262" i="12"/>
  <c r="A262" i="12"/>
  <c r="D261" i="12"/>
  <c r="C261" i="12"/>
  <c r="B261" i="12"/>
  <c r="A261" i="12"/>
  <c r="D260" i="12"/>
  <c r="C260" i="12"/>
  <c r="B260" i="12"/>
  <c r="A260" i="12"/>
  <c r="D259" i="12"/>
  <c r="C259" i="12"/>
  <c r="B259" i="12"/>
  <c r="A259" i="12"/>
  <c r="D258" i="12"/>
  <c r="C258" i="12"/>
  <c r="B258" i="12"/>
  <c r="A258" i="12"/>
  <c r="D257" i="12"/>
  <c r="C257" i="12"/>
  <c r="B257" i="12"/>
  <c r="A257" i="12"/>
  <c r="D256" i="12"/>
  <c r="C256" i="12"/>
  <c r="B256" i="12"/>
  <c r="A256" i="12"/>
  <c r="D255" i="12"/>
  <c r="C255" i="12"/>
  <c r="B255" i="12"/>
  <c r="A255" i="12"/>
  <c r="D254" i="12"/>
  <c r="C254" i="12"/>
  <c r="B254" i="12"/>
  <c r="A254" i="12"/>
  <c r="D253" i="12"/>
  <c r="C253" i="12"/>
  <c r="B253" i="12"/>
  <c r="A253" i="12"/>
  <c r="D252" i="12"/>
  <c r="C252" i="12"/>
  <c r="B252" i="12"/>
  <c r="A252" i="12"/>
  <c r="D251" i="12"/>
  <c r="C251" i="12"/>
  <c r="B251" i="12"/>
  <c r="A251" i="12"/>
  <c r="D250" i="12"/>
  <c r="C250" i="12"/>
  <c r="B250" i="12"/>
  <c r="A250" i="12"/>
  <c r="D249" i="12"/>
  <c r="C249" i="12"/>
  <c r="B249" i="12"/>
  <c r="A249" i="12"/>
  <c r="D248" i="12"/>
  <c r="C248" i="12"/>
  <c r="B248" i="12"/>
  <c r="A248" i="12"/>
  <c r="D247" i="12"/>
  <c r="C247" i="12"/>
  <c r="B247" i="12"/>
  <c r="A247" i="12"/>
  <c r="D246" i="12"/>
  <c r="C246" i="12"/>
  <c r="B246" i="12"/>
  <c r="A246" i="12"/>
  <c r="D245" i="12"/>
  <c r="C245" i="12"/>
  <c r="B245" i="12"/>
  <c r="A245" i="12"/>
  <c r="D244" i="12"/>
  <c r="C244" i="12"/>
  <c r="B244" i="12"/>
  <c r="A244" i="12"/>
  <c r="D243" i="12"/>
  <c r="C243" i="12"/>
  <c r="B243" i="12"/>
  <c r="A243" i="12"/>
  <c r="D242" i="12"/>
  <c r="C242" i="12"/>
  <c r="B242" i="12"/>
  <c r="A242" i="12"/>
  <c r="D241" i="12"/>
  <c r="C241" i="12"/>
  <c r="B241" i="12"/>
  <c r="A241" i="12"/>
  <c r="D240" i="12"/>
  <c r="C240" i="12"/>
  <c r="B240" i="12"/>
  <c r="A240" i="12"/>
  <c r="D239" i="12"/>
  <c r="C239" i="12"/>
  <c r="B239" i="12"/>
  <c r="A239" i="12"/>
  <c r="D238" i="12"/>
  <c r="C238" i="12"/>
  <c r="B238" i="12"/>
  <c r="A238" i="12"/>
  <c r="D237" i="12"/>
  <c r="C237" i="12"/>
  <c r="B237" i="12"/>
  <c r="A237" i="12"/>
  <c r="D236" i="12"/>
  <c r="C236" i="12"/>
  <c r="B236" i="12"/>
  <c r="A236" i="12"/>
  <c r="D235" i="12"/>
  <c r="C235" i="12"/>
  <c r="B235" i="12"/>
  <c r="A235" i="12"/>
  <c r="D234" i="12"/>
  <c r="C234" i="12"/>
  <c r="B234" i="12"/>
  <c r="A234" i="12"/>
  <c r="D233" i="12"/>
  <c r="C233" i="12"/>
  <c r="B233" i="12"/>
  <c r="A233" i="12"/>
  <c r="D232" i="12"/>
  <c r="C232" i="12"/>
  <c r="B232" i="12"/>
  <c r="A232" i="12"/>
  <c r="D231" i="12"/>
  <c r="C231" i="12"/>
  <c r="B231" i="12"/>
  <c r="A231" i="12"/>
  <c r="D230" i="12"/>
  <c r="C230" i="12"/>
  <c r="B230" i="12"/>
  <c r="A230" i="12"/>
  <c r="D229" i="12"/>
  <c r="C229" i="12"/>
  <c r="B229" i="12"/>
  <c r="A229" i="12"/>
  <c r="D228" i="12"/>
  <c r="C228" i="12"/>
  <c r="B228" i="12"/>
  <c r="A228" i="12"/>
  <c r="D227" i="12"/>
  <c r="C227" i="12"/>
  <c r="B227" i="12"/>
  <c r="A227" i="12"/>
  <c r="D226" i="12"/>
  <c r="C226" i="12"/>
  <c r="B226" i="12"/>
  <c r="A226" i="12"/>
  <c r="D225" i="12"/>
  <c r="C225" i="12"/>
  <c r="B225" i="12"/>
  <c r="A225" i="12"/>
  <c r="D224" i="12"/>
  <c r="C224" i="12"/>
  <c r="B224" i="12"/>
  <c r="A224" i="12"/>
  <c r="D223" i="12"/>
  <c r="C223" i="12"/>
  <c r="B223" i="12"/>
  <c r="A223" i="12"/>
  <c r="D222" i="12"/>
  <c r="C222" i="12"/>
  <c r="B222" i="12"/>
  <c r="A222" i="12"/>
  <c r="D221" i="12"/>
  <c r="C221" i="12"/>
  <c r="B221" i="12"/>
  <c r="A221" i="12"/>
  <c r="D220" i="12"/>
  <c r="C220" i="12"/>
  <c r="B220" i="12"/>
  <c r="A220" i="12"/>
  <c r="D219" i="12"/>
  <c r="C219" i="12"/>
  <c r="B219" i="12"/>
  <c r="A219" i="12"/>
  <c r="D218" i="12"/>
  <c r="C218" i="12"/>
  <c r="B218" i="12"/>
  <c r="A218" i="12"/>
  <c r="D217" i="12"/>
  <c r="C217" i="12"/>
  <c r="B217" i="12"/>
  <c r="A217" i="12"/>
  <c r="D216" i="12"/>
  <c r="C216" i="12"/>
  <c r="B216" i="12"/>
  <c r="A216" i="12"/>
  <c r="D215" i="12"/>
  <c r="C215" i="12"/>
  <c r="B215" i="12"/>
  <c r="A215" i="12"/>
  <c r="D214" i="12"/>
  <c r="C214" i="12"/>
  <c r="B214" i="12"/>
  <c r="A214" i="12"/>
  <c r="D213" i="12"/>
  <c r="C213" i="12"/>
  <c r="B213" i="12"/>
  <c r="A213" i="12"/>
  <c r="D212" i="12"/>
  <c r="C212" i="12"/>
  <c r="B212" i="12"/>
  <c r="A212" i="12"/>
  <c r="D211" i="12"/>
  <c r="C211" i="12"/>
  <c r="B211" i="12"/>
  <c r="A211" i="12"/>
  <c r="D210" i="12"/>
  <c r="C210" i="12"/>
  <c r="B210" i="12"/>
  <c r="A210" i="12"/>
  <c r="D209" i="12"/>
  <c r="C209" i="12"/>
  <c r="B209" i="12"/>
  <c r="A209" i="12"/>
  <c r="D208" i="12"/>
  <c r="C208" i="12"/>
  <c r="B208" i="12"/>
  <c r="A208" i="12"/>
  <c r="D207" i="12"/>
  <c r="C207" i="12"/>
  <c r="B207" i="12"/>
  <c r="A207" i="12"/>
  <c r="D206" i="12"/>
  <c r="C206" i="12"/>
  <c r="B206" i="12"/>
  <c r="A206" i="12"/>
  <c r="D205" i="12"/>
  <c r="C205" i="12"/>
  <c r="B205" i="12"/>
  <c r="A205" i="12"/>
  <c r="D204" i="12"/>
  <c r="C204" i="12"/>
  <c r="B204" i="12"/>
  <c r="A204" i="12"/>
  <c r="D203" i="12"/>
  <c r="C203" i="12"/>
  <c r="B203" i="12"/>
  <c r="A203" i="12"/>
  <c r="D202" i="12"/>
  <c r="C202" i="12"/>
  <c r="B202" i="12"/>
  <c r="A202" i="12"/>
  <c r="D201" i="12"/>
  <c r="C201" i="12"/>
  <c r="B201" i="12"/>
  <c r="A201" i="12"/>
  <c r="D200" i="12"/>
  <c r="C200" i="12"/>
  <c r="B200" i="12"/>
  <c r="A200" i="12"/>
  <c r="D199" i="12"/>
  <c r="C199" i="12"/>
  <c r="B199" i="12"/>
  <c r="A199" i="12"/>
  <c r="D198" i="12"/>
  <c r="C198" i="12"/>
  <c r="B198" i="12"/>
  <c r="A198" i="12"/>
  <c r="D197" i="12"/>
  <c r="C197" i="12"/>
  <c r="B197" i="12"/>
  <c r="A197" i="12"/>
  <c r="D196" i="12"/>
  <c r="C196" i="12"/>
  <c r="B196" i="12"/>
  <c r="A196" i="12"/>
  <c r="D195" i="12"/>
  <c r="C195" i="12"/>
  <c r="B195" i="12"/>
  <c r="A195" i="12"/>
  <c r="D194" i="12"/>
  <c r="C194" i="12"/>
  <c r="B194" i="12"/>
  <c r="A194" i="12"/>
  <c r="D193" i="12"/>
  <c r="C193" i="12"/>
  <c r="B193" i="12"/>
  <c r="A193" i="12"/>
  <c r="D192" i="12"/>
  <c r="C192" i="12"/>
  <c r="B192" i="12"/>
  <c r="A192" i="12"/>
  <c r="D191" i="12"/>
  <c r="C191" i="12"/>
  <c r="B191" i="12"/>
  <c r="A191" i="12"/>
  <c r="D190" i="12"/>
  <c r="C190" i="12"/>
  <c r="B190" i="12"/>
  <c r="A190" i="12"/>
  <c r="D189" i="12"/>
  <c r="C189" i="12"/>
  <c r="B189" i="12"/>
  <c r="A189" i="12"/>
  <c r="D188" i="12"/>
  <c r="C188" i="12"/>
  <c r="B188" i="12"/>
  <c r="A188" i="12"/>
  <c r="D187" i="12"/>
  <c r="C187" i="12"/>
  <c r="B187" i="12"/>
  <c r="A187" i="12"/>
  <c r="D186" i="12"/>
  <c r="C186" i="12"/>
  <c r="B186" i="12"/>
  <c r="A186" i="12"/>
  <c r="D185" i="12"/>
  <c r="C185" i="12"/>
  <c r="B185" i="12"/>
  <c r="A185" i="12"/>
  <c r="D184" i="12"/>
  <c r="C184" i="12"/>
  <c r="B184" i="12"/>
  <c r="A184" i="12"/>
  <c r="D183" i="12"/>
  <c r="C183" i="12"/>
  <c r="B183" i="12"/>
  <c r="A183" i="12"/>
  <c r="D182" i="12"/>
  <c r="C182" i="12"/>
  <c r="B182" i="12"/>
  <c r="A182" i="12"/>
  <c r="D181" i="12"/>
  <c r="C181" i="12"/>
  <c r="B181" i="12"/>
  <c r="A181" i="12"/>
  <c r="D180" i="12"/>
  <c r="C180" i="12"/>
  <c r="B180" i="12"/>
  <c r="A180" i="12"/>
  <c r="D179" i="12"/>
  <c r="C179" i="12"/>
  <c r="B179" i="12"/>
  <c r="A179" i="12"/>
  <c r="D178" i="12"/>
  <c r="C178" i="12"/>
  <c r="B178" i="12"/>
  <c r="A178" i="12"/>
  <c r="D177" i="12"/>
  <c r="C177" i="12"/>
  <c r="B177" i="12"/>
  <c r="A177" i="12"/>
  <c r="D176" i="12"/>
  <c r="C176" i="12"/>
  <c r="B176" i="12"/>
  <c r="A176" i="12"/>
  <c r="D175" i="12"/>
  <c r="C175" i="12"/>
  <c r="B175" i="12"/>
  <c r="A175" i="12"/>
  <c r="D174" i="12"/>
  <c r="C174" i="12"/>
  <c r="B174" i="12"/>
  <c r="A174" i="12"/>
  <c r="D173" i="12"/>
  <c r="C173" i="12"/>
  <c r="B173" i="12"/>
  <c r="A173" i="12"/>
  <c r="D172" i="12"/>
  <c r="C172" i="12"/>
  <c r="B172" i="12"/>
  <c r="A172" i="12"/>
  <c r="D171" i="12"/>
  <c r="C171" i="12"/>
  <c r="B171" i="12"/>
  <c r="A171" i="12"/>
  <c r="D170" i="12"/>
  <c r="C170" i="12"/>
  <c r="B170" i="12"/>
  <c r="A170" i="12"/>
  <c r="D169" i="12"/>
  <c r="C169" i="12"/>
  <c r="B169" i="12"/>
  <c r="A169" i="12"/>
  <c r="D168" i="12"/>
  <c r="C168" i="12"/>
  <c r="B168" i="12"/>
  <c r="A168" i="12"/>
  <c r="D167" i="12"/>
  <c r="C167" i="12"/>
  <c r="B167" i="12"/>
  <c r="A167" i="12"/>
  <c r="D166" i="12"/>
  <c r="C166" i="12"/>
  <c r="B166" i="12"/>
  <c r="A166" i="12"/>
  <c r="D165" i="12"/>
  <c r="C165" i="12"/>
  <c r="B165" i="12"/>
  <c r="A165" i="12"/>
  <c r="D164" i="12"/>
  <c r="C164" i="12"/>
  <c r="B164" i="12"/>
  <c r="A164" i="12"/>
  <c r="D163" i="12"/>
  <c r="C163" i="12"/>
  <c r="B163" i="12"/>
  <c r="A163" i="12"/>
  <c r="D162" i="12"/>
  <c r="C162" i="12"/>
  <c r="B162" i="12"/>
  <c r="A162" i="12"/>
  <c r="D161" i="12"/>
  <c r="C161" i="12"/>
  <c r="B161" i="12"/>
  <c r="A161" i="12"/>
  <c r="D160" i="12"/>
  <c r="C160" i="12"/>
  <c r="B160" i="12"/>
  <c r="A160" i="12"/>
  <c r="D159" i="12"/>
  <c r="C159" i="12"/>
  <c r="B159" i="12"/>
  <c r="A159" i="12"/>
  <c r="D158" i="12"/>
  <c r="C158" i="12"/>
  <c r="B158" i="12"/>
  <c r="A158" i="12"/>
  <c r="D157" i="12"/>
  <c r="C157" i="12"/>
  <c r="B157" i="12"/>
  <c r="A157" i="12"/>
  <c r="D156" i="12"/>
  <c r="C156" i="12"/>
  <c r="B156" i="12"/>
  <c r="A156" i="12"/>
  <c r="D155" i="12"/>
  <c r="C155" i="12"/>
  <c r="B155" i="12"/>
  <c r="A155" i="12"/>
  <c r="D154" i="12"/>
  <c r="C154" i="12"/>
  <c r="B154" i="12"/>
  <c r="A154" i="12"/>
  <c r="D153" i="12"/>
  <c r="C153" i="12"/>
  <c r="B153" i="12"/>
  <c r="A153" i="12"/>
  <c r="D152" i="12"/>
  <c r="C152" i="12"/>
  <c r="B152" i="12"/>
  <c r="A152" i="12"/>
  <c r="D151" i="12"/>
  <c r="C151" i="12"/>
  <c r="B151" i="12"/>
  <c r="A151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D139" i="12"/>
  <c r="C139" i="12"/>
  <c r="B139" i="12"/>
  <c r="A139" i="12"/>
  <c r="D138" i="12"/>
  <c r="C138" i="12"/>
  <c r="B138" i="12"/>
  <c r="A138" i="12"/>
  <c r="D137" i="12"/>
  <c r="C137" i="12"/>
  <c r="B137" i="12"/>
  <c r="A137" i="12"/>
  <c r="D136" i="12"/>
  <c r="C136" i="12"/>
  <c r="B136" i="12"/>
  <c r="A136" i="12"/>
  <c r="D135" i="12"/>
  <c r="C135" i="12"/>
  <c r="B135" i="12"/>
  <c r="A135" i="12"/>
  <c r="D134" i="12"/>
  <c r="C134" i="12"/>
  <c r="B134" i="12"/>
  <c r="A134" i="12"/>
  <c r="D133" i="12"/>
  <c r="C133" i="12"/>
  <c r="B133" i="12"/>
  <c r="A133" i="12"/>
  <c r="D132" i="12"/>
  <c r="C132" i="12"/>
  <c r="B132" i="12"/>
  <c r="A132" i="12"/>
  <c r="D131" i="12"/>
  <c r="C131" i="12"/>
  <c r="B131" i="12"/>
  <c r="A131" i="12"/>
  <c r="D130" i="12"/>
  <c r="C130" i="12"/>
  <c r="B130" i="12"/>
  <c r="A130" i="12"/>
  <c r="D129" i="12"/>
  <c r="C129" i="12"/>
  <c r="B129" i="12"/>
  <c r="A129" i="12"/>
  <c r="D128" i="12"/>
  <c r="C128" i="12"/>
  <c r="B128" i="12"/>
  <c r="A128" i="12"/>
  <c r="D127" i="12"/>
  <c r="C127" i="12"/>
  <c r="B127" i="12"/>
  <c r="A127" i="12"/>
  <c r="D126" i="12"/>
  <c r="C126" i="12"/>
  <c r="B126" i="12"/>
  <c r="A126" i="12"/>
  <c r="D125" i="12"/>
  <c r="C125" i="12"/>
  <c r="B125" i="12"/>
  <c r="A125" i="12"/>
  <c r="D124" i="12"/>
  <c r="C124" i="12"/>
  <c r="B124" i="12"/>
  <c r="A124" i="12"/>
  <c r="D123" i="12"/>
  <c r="C123" i="12"/>
  <c r="B123" i="12"/>
  <c r="A123" i="12"/>
  <c r="D122" i="12"/>
  <c r="C122" i="12"/>
  <c r="B122" i="12"/>
  <c r="A122" i="12"/>
  <c r="D121" i="12"/>
  <c r="C121" i="12"/>
  <c r="B121" i="12"/>
  <c r="A121" i="12"/>
  <c r="D120" i="12"/>
  <c r="C120" i="12"/>
  <c r="B120" i="12"/>
  <c r="A120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D114" i="12"/>
  <c r="C114" i="12"/>
  <c r="B114" i="12"/>
  <c r="A114" i="12"/>
  <c r="D113" i="12"/>
  <c r="C113" i="12"/>
  <c r="B113" i="12"/>
  <c r="A113" i="12"/>
  <c r="D112" i="12"/>
  <c r="C112" i="12"/>
  <c r="B112" i="12"/>
  <c r="A112" i="12"/>
  <c r="D111" i="12"/>
  <c r="C111" i="12"/>
  <c r="B111" i="12"/>
  <c r="A111" i="12"/>
  <c r="D110" i="12"/>
  <c r="C110" i="12"/>
  <c r="B110" i="12"/>
  <c r="A110" i="12"/>
  <c r="D109" i="12"/>
  <c r="C109" i="12"/>
  <c r="B109" i="12"/>
  <c r="A109" i="12"/>
  <c r="D108" i="12"/>
  <c r="C108" i="12"/>
  <c r="B108" i="12"/>
  <c r="A108" i="12"/>
  <c r="D107" i="12"/>
  <c r="C107" i="12"/>
  <c r="B107" i="12"/>
  <c r="A107" i="12"/>
  <c r="D106" i="12"/>
  <c r="C106" i="12"/>
  <c r="B106" i="12"/>
  <c r="A106" i="12"/>
  <c r="D105" i="12"/>
  <c r="C105" i="12"/>
  <c r="B105" i="12"/>
  <c r="A105" i="12"/>
  <c r="D104" i="12"/>
  <c r="C104" i="12"/>
  <c r="B104" i="12"/>
  <c r="A104" i="12"/>
  <c r="D103" i="12"/>
  <c r="C103" i="12"/>
  <c r="B103" i="12"/>
  <c r="A103" i="12"/>
  <c r="D102" i="12"/>
  <c r="C102" i="12"/>
  <c r="B102" i="12"/>
  <c r="A102" i="12"/>
  <c r="D101" i="12"/>
  <c r="C101" i="12"/>
  <c r="B101" i="12"/>
  <c r="A101" i="12"/>
  <c r="D100" i="12"/>
  <c r="C100" i="12"/>
  <c r="B100" i="12"/>
  <c r="A100" i="12"/>
  <c r="D99" i="12"/>
  <c r="C99" i="12"/>
  <c r="B99" i="12"/>
  <c r="A99" i="12"/>
  <c r="D98" i="12"/>
  <c r="C98" i="12"/>
  <c r="B98" i="12"/>
  <c r="A98" i="12"/>
  <c r="D97" i="12"/>
  <c r="C97" i="12"/>
  <c r="B97" i="12"/>
  <c r="A97" i="12"/>
  <c r="D96" i="12"/>
  <c r="C96" i="12"/>
  <c r="B96" i="12"/>
  <c r="A96" i="12"/>
  <c r="D95" i="12"/>
  <c r="C95" i="12"/>
  <c r="B95" i="12"/>
  <c r="A95" i="12"/>
  <c r="D94" i="12"/>
  <c r="C94" i="12"/>
  <c r="B94" i="12"/>
  <c r="A94" i="12"/>
  <c r="D93" i="12"/>
  <c r="C93" i="12"/>
  <c r="B93" i="12"/>
  <c r="A93" i="12"/>
  <c r="D92" i="12"/>
  <c r="C92" i="12"/>
  <c r="B92" i="12"/>
  <c r="A92" i="12"/>
  <c r="D91" i="12"/>
  <c r="C91" i="12"/>
  <c r="B91" i="12"/>
  <c r="A91" i="12"/>
  <c r="D90" i="12"/>
  <c r="C90" i="12"/>
  <c r="B90" i="12"/>
  <c r="A90" i="12"/>
  <c r="D89" i="12"/>
  <c r="C89" i="12"/>
  <c r="B89" i="12"/>
  <c r="A89" i="12"/>
  <c r="D88" i="12"/>
  <c r="C88" i="12"/>
  <c r="B88" i="12"/>
  <c r="A88" i="12"/>
  <c r="D87" i="12"/>
  <c r="C87" i="12"/>
  <c r="B87" i="12"/>
  <c r="A87" i="12"/>
  <c r="D86" i="12"/>
  <c r="C86" i="12"/>
  <c r="B86" i="12"/>
  <c r="A86" i="12"/>
  <c r="D85" i="12"/>
  <c r="C85" i="12"/>
  <c r="B85" i="12"/>
  <c r="A85" i="12"/>
  <c r="D84" i="12"/>
  <c r="C84" i="12"/>
  <c r="B84" i="12"/>
  <c r="A84" i="12"/>
  <c r="D83" i="12"/>
  <c r="C83" i="12"/>
  <c r="B83" i="12"/>
  <c r="A83" i="12"/>
  <c r="D82" i="12"/>
  <c r="C82" i="12"/>
  <c r="B82" i="12"/>
  <c r="A82" i="12"/>
  <c r="D81" i="12"/>
  <c r="C81" i="12"/>
  <c r="B81" i="12"/>
  <c r="A81" i="12"/>
  <c r="D80" i="12"/>
  <c r="C80" i="12"/>
  <c r="B80" i="12"/>
  <c r="A80" i="12"/>
  <c r="D79" i="12"/>
  <c r="C79" i="12"/>
  <c r="B79" i="12"/>
  <c r="A79" i="12"/>
  <c r="D78" i="12"/>
  <c r="C78" i="12"/>
  <c r="B78" i="12"/>
  <c r="A78" i="12"/>
  <c r="D77" i="12"/>
  <c r="C77" i="12"/>
  <c r="B77" i="12"/>
  <c r="A77" i="12"/>
  <c r="D76" i="12"/>
  <c r="C76" i="12"/>
  <c r="B76" i="12"/>
  <c r="A76" i="12"/>
  <c r="D75" i="12"/>
  <c r="C75" i="12"/>
  <c r="B75" i="12"/>
  <c r="A75" i="12"/>
  <c r="D74" i="12"/>
  <c r="C74" i="12"/>
  <c r="B74" i="12"/>
  <c r="A74" i="12"/>
  <c r="D73" i="12"/>
  <c r="C73" i="12"/>
  <c r="B73" i="12"/>
  <c r="A73" i="12"/>
  <c r="D72" i="12"/>
  <c r="C72" i="12"/>
  <c r="B72" i="12"/>
  <c r="A72" i="12"/>
  <c r="D71" i="12"/>
  <c r="C71" i="12"/>
  <c r="B71" i="12"/>
  <c r="A71" i="12"/>
  <c r="D70" i="12"/>
  <c r="C70" i="12"/>
  <c r="B70" i="12"/>
  <c r="A70" i="12"/>
  <c r="D69" i="12"/>
  <c r="C69" i="12"/>
  <c r="B69" i="12"/>
  <c r="A69" i="12"/>
  <c r="D68" i="12"/>
  <c r="C68" i="12"/>
  <c r="B68" i="12"/>
  <c r="A68" i="12"/>
  <c r="D67" i="12"/>
  <c r="C67" i="12"/>
  <c r="B67" i="12"/>
  <c r="A67" i="12"/>
  <c r="D66" i="12"/>
  <c r="C66" i="12"/>
  <c r="B66" i="12"/>
  <c r="A66" i="12"/>
  <c r="D65" i="12"/>
  <c r="C65" i="12"/>
  <c r="B65" i="12"/>
  <c r="A65" i="12"/>
  <c r="D64" i="12"/>
  <c r="C64" i="12"/>
  <c r="B64" i="12"/>
  <c r="A64" i="12"/>
  <c r="D63" i="12"/>
  <c r="C63" i="12"/>
  <c r="B63" i="12"/>
  <c r="A63" i="12"/>
  <c r="D62" i="12"/>
  <c r="C62" i="12"/>
  <c r="B62" i="12"/>
  <c r="A62" i="12"/>
  <c r="D61" i="12"/>
  <c r="C61" i="12"/>
  <c r="B61" i="12"/>
  <c r="A61" i="12"/>
  <c r="D60" i="12"/>
  <c r="C60" i="12"/>
  <c r="B60" i="12"/>
  <c r="A60" i="12"/>
  <c r="D59" i="12"/>
  <c r="C59" i="12"/>
  <c r="B59" i="12"/>
  <c r="A59" i="12"/>
  <c r="D58" i="12"/>
  <c r="C58" i="12"/>
  <c r="B58" i="12"/>
  <c r="A58" i="12"/>
  <c r="D57" i="12"/>
  <c r="C57" i="12"/>
  <c r="B57" i="12"/>
  <c r="A57" i="12"/>
  <c r="D56" i="12"/>
  <c r="C56" i="12"/>
  <c r="B56" i="12"/>
  <c r="A56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D2" i="12"/>
  <c r="C2" i="12"/>
  <c r="B2" i="12"/>
  <c r="A2" i="12"/>
  <c r="D1" i="12"/>
  <c r="C1" i="12"/>
  <c r="B1" i="12"/>
  <c r="A1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000"/>
  <sheetViews>
    <sheetView tabSelected="1" topLeftCell="A389" workbookViewId="0">
      <selection activeCell="C395" sqref="C395"/>
    </sheetView>
  </sheetViews>
  <sheetFormatPr defaultColWidth="12.6640625" defaultRowHeight="15.75" customHeight="1" x14ac:dyDescent="0.25"/>
  <cols>
    <col min="2" max="2" width="26.77734375" customWidth="1"/>
  </cols>
  <sheetData>
    <row r="1" spans="1:6" x14ac:dyDescent="0.25">
      <c r="A1" s="2" t="str">
        <f ca="1">IFERROR(__xludf.DUMMYFUNCTION("IMPORTRANGE(""https://docs.google.com/spreadsheets/d/1Ul25vXT6wrF0nA8jPwPoZBuIRWGml0IiVqoTWlYcGnA/edit?usp=sharing"",""Заказчики!A:D"")"),"Заказчик")</f>
        <v>Заказчик</v>
      </c>
      <c r="B1" s="1" t="str">
        <f ca="1">IFERROR(__xludf.DUMMYFUNCTION("""COMPUTED_VALUE"""),"Юр.лицо")</f>
        <v>Юр.лицо</v>
      </c>
      <c r="C1" s="1" t="str">
        <f ca="1">IFERROR(__xludf.DUMMYFUNCTION("""COMPUTED_VALUE"""),"Город")</f>
        <v>Город</v>
      </c>
      <c r="D1" s="1" t="str">
        <f ca="1">IFERROR(__xludf.DUMMYFUNCTION("""COMPUTED_VALUE"""),"Адрес")</f>
        <v>Адрес</v>
      </c>
      <c r="F1" s="1"/>
    </row>
    <row r="2" spans="1:6" x14ac:dyDescent="0.25">
      <c r="A2" s="1" t="str">
        <f ca="1">IFERROR(__xludf.DUMMYFUNCTION("""COMPUTED_VALUE"""),"Винлаб")</f>
        <v>Винлаб</v>
      </c>
      <c r="B2" s="1" t="str">
        <f ca="1">IFERROR(__xludf.DUMMYFUNCTION("""COMPUTED_VALUE"""),"АО Винлаб Благовещенск")</f>
        <v>АО Винлаб Благовещенск</v>
      </c>
      <c r="C2" s="1" t="str">
        <f ca="1">IFERROR(__xludf.DUMMYFUNCTION("""COMPUTED_VALUE"""),"п.Солнечный")</f>
        <v>п.Солнечный</v>
      </c>
      <c r="D2" s="1" t="str">
        <f ca="1">IFERROR(__xludf.DUMMYFUNCTION("""COMPUTED_VALUE"""),"ул.Геологов, 10")</f>
        <v>ул.Геологов, 10</v>
      </c>
      <c r="F2" s="1"/>
    </row>
    <row r="3" spans="1:6" x14ac:dyDescent="0.25">
      <c r="A3" s="1" t="str">
        <f ca="1">IFERROR(__xludf.DUMMYFUNCTION("""COMPUTED_VALUE"""),"Винлаб")</f>
        <v>Винлаб</v>
      </c>
      <c r="B3" s="1" t="str">
        <f ca="1">IFERROR(__xludf.DUMMYFUNCTION("""COMPUTED_VALUE"""),"АО Винлаб Благовещенск")</f>
        <v>АО Винлаб Благовещенск</v>
      </c>
      <c r="C3" s="1" t="str">
        <f ca="1">IFERROR(__xludf.DUMMYFUNCTION("""COMPUTED_VALUE"""),"п.Солнечный")</f>
        <v>п.Солнечный</v>
      </c>
      <c r="D3" s="1" t="str">
        <f ca="1">IFERROR(__xludf.DUMMYFUNCTION("""COMPUTED_VALUE"""),"ул.Геологов, 20Б")</f>
        <v>ул.Геологов, 20Б</v>
      </c>
      <c r="F3" s="1"/>
    </row>
    <row r="4" spans="1:6" x14ac:dyDescent="0.25">
      <c r="A4" s="1" t="str">
        <f ca="1">IFERROR(__xludf.DUMMYFUNCTION("""COMPUTED_VALUE"""),"Винлаб")</f>
        <v>Винлаб</v>
      </c>
      <c r="B4" s="1" t="str">
        <f ca="1">IFERROR(__xludf.DUMMYFUNCTION("""COMPUTED_VALUE"""),"АО Винлаб Благовещенск")</f>
        <v>АО Винлаб Благовещенск</v>
      </c>
      <c r="C4" s="1" t="str">
        <f ca="1">IFERROR(__xludf.DUMMYFUNCTION("""COMPUTED_VALUE"""),"г.Хабаровск")</f>
        <v>г.Хабаровск</v>
      </c>
      <c r="D4" s="1" t="str">
        <f ca="1">IFERROR(__xludf.DUMMYFUNCTION("""COMPUTED_VALUE"""),"ул.Даниловского, 14б")</f>
        <v>ул.Даниловского, 14б</v>
      </c>
      <c r="F4" s="1"/>
    </row>
    <row r="5" spans="1:6" x14ac:dyDescent="0.25">
      <c r="A5" s="1" t="str">
        <f ca="1">IFERROR(__xludf.DUMMYFUNCTION("""COMPUTED_VALUE"""),"Винлаб")</f>
        <v>Винлаб</v>
      </c>
      <c r="B5" s="1" t="str">
        <f ca="1">IFERROR(__xludf.DUMMYFUNCTION("""COMPUTED_VALUE"""),"АО Винлаб Благовещенск")</f>
        <v>АО Винлаб Благовещенск</v>
      </c>
      <c r="C5" s="1" t="str">
        <f ca="1">IFERROR(__xludf.DUMMYFUNCTION("""COMPUTED_VALUE"""),"г.Хабаровск")</f>
        <v>г.Хабаровск</v>
      </c>
      <c r="D5" s="1" t="str">
        <f ca="1">IFERROR(__xludf.DUMMYFUNCTION("""COMPUTED_VALUE"""),"ул.Карла Маркса, 128")</f>
        <v>ул.Карла Маркса, 128</v>
      </c>
      <c r="F5" s="1"/>
    </row>
    <row r="6" spans="1:6" x14ac:dyDescent="0.25">
      <c r="A6" s="1" t="str">
        <f ca="1">IFERROR(__xludf.DUMMYFUNCTION("""COMPUTED_VALUE"""),"Винлаб")</f>
        <v>Винлаб</v>
      </c>
      <c r="B6" s="1" t="str">
        <f ca="1">IFERROR(__xludf.DUMMYFUNCTION("""COMPUTED_VALUE"""),"АО Винлаб Благовещенск")</f>
        <v>АО Винлаб Благовещенск</v>
      </c>
      <c r="C6" s="1" t="str">
        <f ca="1">IFERROR(__xludf.DUMMYFUNCTION("""COMPUTED_VALUE"""),"г.Хабаровск")</f>
        <v>г.Хабаровск</v>
      </c>
      <c r="D6" s="1" t="str">
        <f ca="1">IFERROR(__xludf.DUMMYFUNCTION("""COMPUTED_VALUE"""),"ул.Карла Маркса, 143Г")</f>
        <v>ул.Карла Маркса, 143Г</v>
      </c>
      <c r="F6" s="1"/>
    </row>
    <row r="7" spans="1:6" x14ac:dyDescent="0.25">
      <c r="A7" s="1" t="str">
        <f ca="1">IFERROR(__xludf.DUMMYFUNCTION("""COMPUTED_VALUE"""),"Винлаб")</f>
        <v>Винлаб</v>
      </c>
      <c r="B7" s="1" t="str">
        <f ca="1">IFERROR(__xludf.DUMMYFUNCTION("""COMPUTED_VALUE"""),"АО Винлаб Благовещенск")</f>
        <v>АО Винлаб Благовещенск</v>
      </c>
      <c r="C7" s="1" t="str">
        <f ca="1">IFERROR(__xludf.DUMMYFUNCTION("""COMPUTED_VALUE"""),"г.Хабаровск")</f>
        <v>г.Хабаровск</v>
      </c>
      <c r="D7" s="1" t="str">
        <f ca="1">IFERROR(__xludf.DUMMYFUNCTION("""COMPUTED_VALUE"""),"ул.Краснореченская, 98")</f>
        <v>ул.Краснореченская, 98</v>
      </c>
    </row>
    <row r="8" spans="1:6" x14ac:dyDescent="0.25">
      <c r="A8" s="1" t="str">
        <f ca="1">IFERROR(__xludf.DUMMYFUNCTION("""COMPUTED_VALUE"""),"Винлаб")</f>
        <v>Винлаб</v>
      </c>
      <c r="B8" s="1" t="str">
        <f ca="1">IFERROR(__xludf.DUMMYFUNCTION("""COMPUTED_VALUE"""),"АО Винлаб Благовещенск")</f>
        <v>АО Винлаб Благовещенск</v>
      </c>
      <c r="C8" s="1" t="str">
        <f ca="1">IFERROR(__xludf.DUMMYFUNCTION("""COMPUTED_VALUE"""),"г.Комсомольск-на-Амуре")</f>
        <v>г.Комсомольск-на-Амуре</v>
      </c>
      <c r="D8" s="1" t="str">
        <f ca="1">IFERROR(__xludf.DUMMYFUNCTION("""COMPUTED_VALUE"""),"ул.Ленина, 87")</f>
        <v>ул.Ленина, 87</v>
      </c>
    </row>
    <row r="9" spans="1:6" x14ac:dyDescent="0.25">
      <c r="A9" s="1" t="str">
        <f ca="1">IFERROR(__xludf.DUMMYFUNCTION("""COMPUTED_VALUE"""),"Винлаб")</f>
        <v>Винлаб</v>
      </c>
      <c r="B9" s="1" t="str">
        <f ca="1">IFERROR(__xludf.DUMMYFUNCTION("""COMPUTED_VALUE"""),"АО Винлаб Благовещенск")</f>
        <v>АО Винлаб Благовещенск</v>
      </c>
      <c r="C9" s="1" t="str">
        <f ca="1">IFERROR(__xludf.DUMMYFUNCTION("""COMPUTED_VALUE"""),"г.Хабаровск")</f>
        <v>г.Хабаровск</v>
      </c>
      <c r="D9" s="1" t="str">
        <f ca="1">IFERROR(__xludf.DUMMYFUNCTION("""COMPUTED_VALUE"""),"ул.Ленинградская, 1")</f>
        <v>ул.Ленинградская, 1</v>
      </c>
    </row>
    <row r="10" spans="1:6" x14ac:dyDescent="0.25">
      <c r="A10" s="1" t="str">
        <f ca="1">IFERROR(__xludf.DUMMYFUNCTION("""COMPUTED_VALUE"""),"Винлаб")</f>
        <v>Винлаб</v>
      </c>
      <c r="B10" s="1" t="str">
        <f ca="1">IFERROR(__xludf.DUMMYFUNCTION("""COMPUTED_VALUE"""),"АО Винлаб Благовещенск")</f>
        <v>АО Винлаб Благовещенск</v>
      </c>
      <c r="C10" s="1" t="str">
        <f ca="1">IFERROR(__xludf.DUMMYFUNCTION("""COMPUTED_VALUE"""),"г.Николаевск-на-Амуре")</f>
        <v>г.Николаевск-на-Амуре</v>
      </c>
      <c r="D10" s="1" t="str">
        <f ca="1">IFERROR(__xludf.DUMMYFUNCTION("""COMPUTED_VALUE"""),"ул.Орлова, 9")</f>
        <v>ул.Орлова, 9</v>
      </c>
    </row>
    <row r="11" spans="1:6" x14ac:dyDescent="0.25">
      <c r="A11" s="1" t="str">
        <f ca="1">IFERROR(__xludf.DUMMYFUNCTION("""COMPUTED_VALUE"""),"Винлаб")</f>
        <v>Винлаб</v>
      </c>
      <c r="B11" s="1" t="str">
        <f ca="1">IFERROR(__xludf.DUMMYFUNCTION("""COMPUTED_VALUE"""),"АО Винлаб Благовещенск")</f>
        <v>АО Винлаб Благовещенск</v>
      </c>
      <c r="C11" s="1" t="str">
        <f ca="1">IFERROR(__xludf.DUMMYFUNCTION("""COMPUTED_VALUE"""),"г.Хабаровск")</f>
        <v>г.Хабаровск</v>
      </c>
      <c r="D11" s="1" t="str">
        <f ca="1">IFERROR(__xludf.DUMMYFUNCTION("""COMPUTED_VALUE"""),"ул.Пионерская, 1")</f>
        <v>ул.Пионерская, 1</v>
      </c>
    </row>
    <row r="12" spans="1:6" x14ac:dyDescent="0.25">
      <c r="A12" s="1" t="str">
        <f ca="1">IFERROR(__xludf.DUMMYFUNCTION("""COMPUTED_VALUE"""),"Винлаб")</f>
        <v>Винлаб</v>
      </c>
      <c r="B12" s="1" t="str">
        <f ca="1">IFERROR(__xludf.DUMMYFUNCTION("""COMPUTED_VALUE"""),"АО Винлаб Благовещенск")</f>
        <v>АО Винлаб Благовещенск</v>
      </c>
      <c r="C12" s="1" t="str">
        <f ca="1">IFERROR(__xludf.DUMMYFUNCTION("""COMPUTED_VALUE"""),"г.Николаевск-на-Амуре")</f>
        <v>г.Николаевск-на-Амуре</v>
      </c>
      <c r="D12" s="1" t="str">
        <f ca="1">IFERROR(__xludf.DUMMYFUNCTION("""COMPUTED_VALUE"""),"ул.Приамурская, 119а")</f>
        <v>ул.Приамурская, 119а</v>
      </c>
    </row>
    <row r="13" spans="1:6" x14ac:dyDescent="0.25">
      <c r="A13" s="1" t="str">
        <f ca="1">IFERROR(__xludf.DUMMYFUNCTION("""COMPUTED_VALUE"""),"Винлаб")</f>
        <v>Винлаб</v>
      </c>
      <c r="B13" s="1" t="str">
        <f ca="1">IFERROR(__xludf.DUMMYFUNCTION("""COMPUTED_VALUE"""),"АО Винлаб Благовещенск")</f>
        <v>АО Винлаб Благовещенск</v>
      </c>
      <c r="C13" s="1" t="str">
        <f ca="1">IFERROR(__xludf.DUMMYFUNCTION("""COMPUTED_VALUE"""),"г.Комсомольск-на-Амуре")</f>
        <v>г.Комсомольск-на-Амуре</v>
      </c>
      <c r="D13" s="1" t="str">
        <f ca="1">IFERROR(__xludf.DUMMYFUNCTION("""COMPUTED_VALUE"""),"ул.пр-кт Мира, 33")</f>
        <v>ул.пр-кт Мира, 33</v>
      </c>
    </row>
    <row r="14" spans="1:6" x14ac:dyDescent="0.25">
      <c r="A14" s="1" t="str">
        <f ca="1">IFERROR(__xludf.DUMMYFUNCTION("""COMPUTED_VALUE"""),"Винлаб")</f>
        <v>Винлаб</v>
      </c>
      <c r="B14" s="1" t="str">
        <f ca="1">IFERROR(__xludf.DUMMYFUNCTION("""COMPUTED_VALUE"""),"АО Винлаб Благовещенск")</f>
        <v>АО Винлаб Благовещенск</v>
      </c>
      <c r="C14" s="1" t="str">
        <f ca="1">IFERROR(__xludf.DUMMYFUNCTION("""COMPUTED_VALUE"""),"г.Комсомольск-на-Амуре")</f>
        <v>г.Комсомольск-на-Амуре</v>
      </c>
      <c r="D14" s="1" t="str">
        <f ca="1">IFERROR(__xludf.DUMMYFUNCTION("""COMPUTED_VALUE"""),"ул.Советская, 35")</f>
        <v>ул.Советская, 35</v>
      </c>
    </row>
    <row r="15" spans="1:6" x14ac:dyDescent="0.25">
      <c r="A15" s="1" t="str">
        <f ca="1">IFERROR(__xludf.DUMMYFUNCTION("""COMPUTED_VALUE"""),"Винлаб")</f>
        <v>Винлаб</v>
      </c>
      <c r="B15" s="1" t="str">
        <f ca="1">IFERROR(__xludf.DUMMYFUNCTION("""COMPUTED_VALUE"""),"АО Винлаб Благовещенск")</f>
        <v>АО Винлаб Благовещенск</v>
      </c>
      <c r="C15" s="1" t="str">
        <f ca="1">IFERROR(__xludf.DUMMYFUNCTION("""COMPUTED_VALUE"""),"г.Николаевск-на-Амуре")</f>
        <v>г.Николаевск-на-Амуре</v>
      </c>
      <c r="D15" s="1" t="str">
        <f ca="1">IFERROR(__xludf.DUMMYFUNCTION("""COMPUTED_VALUE"""),"ул.Советская, 92б")</f>
        <v>ул.Советская, 92б</v>
      </c>
    </row>
    <row r="16" spans="1:6" x14ac:dyDescent="0.25">
      <c r="A16" s="1" t="str">
        <f ca="1">IFERROR(__xludf.DUMMYFUNCTION("""COMPUTED_VALUE"""),"Винлаб")</f>
        <v>Винлаб</v>
      </c>
      <c r="B16" s="1" t="str">
        <f ca="1">IFERROR(__xludf.DUMMYFUNCTION("""COMPUTED_VALUE"""),"АО Винлаб Благовещенск")</f>
        <v>АО Винлаб Благовещенск</v>
      </c>
      <c r="C16" s="1" t="str">
        <f ca="1">IFERROR(__xludf.DUMMYFUNCTION("""COMPUTED_VALUE"""),"г.Николаевск-на-Амуре")</f>
        <v>г.Николаевск-на-Амуре</v>
      </c>
      <c r="D16" s="1" t="str">
        <f ca="1">IFERROR(__xludf.DUMMYFUNCTION("""COMPUTED_VALUE"""),"ул.Хабаровская, 4")</f>
        <v>ул.Хабаровская, 4</v>
      </c>
    </row>
    <row r="17" spans="1:4" x14ac:dyDescent="0.25">
      <c r="A17" s="1" t="str">
        <f ca="1">IFERROR(__xludf.DUMMYFUNCTION("""COMPUTED_VALUE"""),"Винлаб")</f>
        <v>Винлаб</v>
      </c>
      <c r="B17" s="1" t="str">
        <f ca="1">IFERROR(__xludf.DUMMYFUNCTION("""COMPUTED_VALUE"""),"АО Винлаб Благовещенск")</f>
        <v>АО Винлаб Благовещенск</v>
      </c>
      <c r="C17" s="1" t="str">
        <f ca="1">IFERROR(__xludf.DUMMYFUNCTION("""COMPUTED_VALUE"""),"г.Хабаровск")</f>
        <v>г.Хабаровск</v>
      </c>
      <c r="D17" s="1" t="str">
        <f ca="1">IFERROR(__xludf.DUMMYFUNCTION("""COMPUTED_VALUE"""),"ул.Халтурина, 3")</f>
        <v>ул.Халтурина, 3</v>
      </c>
    </row>
    <row r="18" spans="1:4" x14ac:dyDescent="0.25">
      <c r="A18" s="1" t="str">
        <f ca="1">IFERROR(__xludf.DUMMYFUNCTION("""COMPUTED_VALUE"""),"Винлаб")</f>
        <v>Винлаб</v>
      </c>
      <c r="B18" s="1" t="str">
        <f ca="1">IFERROR(__xludf.DUMMYFUNCTION("""COMPUTED_VALUE"""),"АО Винлаб Благовещенск")</f>
        <v>АО Винлаб Благовещенск</v>
      </c>
      <c r="C18" s="1" t="str">
        <f ca="1">IFERROR(__xludf.DUMMYFUNCTION("""COMPUTED_VALUE"""),"г.Николаевск-на-Амуре")</f>
        <v>г.Николаевск-на-Амуре</v>
      </c>
      <c r="D18" s="1" t="str">
        <f ca="1">IFERROR(__xludf.DUMMYFUNCTION("""COMPUTED_VALUE"""),"ул.Чихачева, 11")</f>
        <v>ул.Чихачева, 11</v>
      </c>
    </row>
    <row r="19" spans="1:4" x14ac:dyDescent="0.25">
      <c r="A19" s="1" t="str">
        <f ca="1">IFERROR(__xludf.DUMMYFUNCTION("""COMPUTED_VALUE"""),"Винлаб")</f>
        <v>Винлаб</v>
      </c>
      <c r="B19" s="1" t="str">
        <f ca="1">IFERROR(__xludf.DUMMYFUNCTION("""COMPUTED_VALUE"""),"АО Винлаб Благовещенск")</f>
        <v>АО Винлаб Благовещенск</v>
      </c>
      <c r="C19" s="1" t="str">
        <f ca="1">IFERROR(__xludf.DUMMYFUNCTION("""COMPUTED_VALUE"""),"г.Хабаровск")</f>
        <v>г.Хабаровск</v>
      </c>
      <c r="D19" s="1" t="str">
        <f ca="1">IFERROR(__xludf.DUMMYFUNCTION("""COMPUTED_VALUE"""),"ул.Руднева, 15")</f>
        <v>ул.Руднева, 15</v>
      </c>
    </row>
    <row r="20" spans="1:4" x14ac:dyDescent="0.25">
      <c r="A20" s="1" t="str">
        <f ca="1">IFERROR(__xludf.DUMMYFUNCTION("""COMPUTED_VALUE"""),"Винлаб")</f>
        <v>Винлаб</v>
      </c>
      <c r="B20" s="1" t="str">
        <f ca="1">IFERROR(__xludf.DUMMYFUNCTION("""COMPUTED_VALUE"""),"АО Винлаб Благовещенск")</f>
        <v>АО Винлаб Благовещенск</v>
      </c>
      <c r="C20" s="1" t="str">
        <f ca="1">IFERROR(__xludf.DUMMYFUNCTION("""COMPUTED_VALUE"""),"г.Хабаровск")</f>
        <v>г.Хабаровск</v>
      </c>
      <c r="D20" s="1" t="str">
        <f ca="1">IFERROR(__xludf.DUMMYFUNCTION("""COMPUTED_VALUE"""),"ул.Руднева, 56")</f>
        <v>ул.Руднева, 56</v>
      </c>
    </row>
    <row r="21" spans="1:4" x14ac:dyDescent="0.25">
      <c r="A21" s="1" t="str">
        <f ca="1">IFERROR(__xludf.DUMMYFUNCTION("""COMPUTED_VALUE"""),"Винлаб")</f>
        <v>Винлаб</v>
      </c>
      <c r="B21" s="1" t="str">
        <f ca="1">IFERROR(__xludf.DUMMYFUNCTION("""COMPUTED_VALUE"""),"АО Винлаб Благовещенск")</f>
        <v>АО Винлаб Благовещенск</v>
      </c>
      <c r="C21" s="1" t="str">
        <f ca="1">IFERROR(__xludf.DUMMYFUNCTION("""COMPUTED_VALUE"""),"г.Николаевск-на-Амуре")</f>
        <v>г.Николаевск-на-Амуре</v>
      </c>
      <c r="D21" s="1" t="str">
        <f ca="1">IFERROR(__xludf.DUMMYFUNCTION("""COMPUTED_VALUE"""),"ул.Гоголя,2 (общий склад)")</f>
        <v>ул.Гоголя,2 (общий склад)</v>
      </c>
    </row>
    <row r="22" spans="1:4" x14ac:dyDescent="0.25">
      <c r="A22" s="1" t="str">
        <f ca="1">IFERROR(__xludf.DUMMYFUNCTION("""COMPUTED_VALUE"""),"Винлаб")</f>
        <v>Винлаб</v>
      </c>
      <c r="B22" s="1" t="str">
        <f ca="1">IFERROR(__xludf.DUMMYFUNCTION("""COMPUTED_VALUE"""),"АО Винлаб Благовещенск")</f>
        <v>АО Винлаб Благовещенск</v>
      </c>
      <c r="C22" s="1" t="str">
        <f ca="1">IFERROR(__xludf.DUMMYFUNCTION("""COMPUTED_VALUE"""),"г.Хабаровск")</f>
        <v>г.Хабаровск</v>
      </c>
      <c r="D22" s="1" t="str">
        <f ca="1">IFERROR(__xludf.DUMMYFUNCTION("""COMPUTED_VALUE"""),"ул.Сергеевская, 16")</f>
        <v>ул.Сергеевская, 16</v>
      </c>
    </row>
    <row r="23" spans="1:4" x14ac:dyDescent="0.25">
      <c r="A23" s="1" t="str">
        <f ca="1">IFERROR(__xludf.DUMMYFUNCTION("""COMPUTED_VALUE"""),"Винлаб")</f>
        <v>Винлаб</v>
      </c>
      <c r="B23" s="1" t="str">
        <f ca="1">IFERROR(__xludf.DUMMYFUNCTION("""COMPUTED_VALUE"""),"АО Винлаб Находка")</f>
        <v>АО Винлаб Находка</v>
      </c>
      <c r="C23" s="1" t="str">
        <f ca="1">IFERROR(__xludf.DUMMYFUNCTION("""COMPUTED_VALUE"""),"г.Хабаровск")</f>
        <v>г.Хабаровск</v>
      </c>
      <c r="D23" s="1" t="str">
        <f ca="1">IFERROR(__xludf.DUMMYFUNCTION("""COMPUTED_VALUE"""),"ул.Вологодская, 10")</f>
        <v>ул.Вологодская, 10</v>
      </c>
    </row>
    <row r="24" spans="1:4" x14ac:dyDescent="0.25">
      <c r="A24" s="1" t="str">
        <f ca="1">IFERROR(__xludf.DUMMYFUNCTION("""COMPUTED_VALUE"""),"Винлаб")</f>
        <v>Винлаб</v>
      </c>
      <c r="B24" s="1" t="str">
        <f ca="1">IFERROR(__xludf.DUMMYFUNCTION("""COMPUTED_VALUE"""),"АО Винлаб Находка")</f>
        <v>АО Винлаб Находка</v>
      </c>
      <c r="C24" s="1" t="str">
        <f ca="1">IFERROR(__xludf.DUMMYFUNCTION("""COMPUTED_VALUE"""),"г.Хабаровск")</f>
        <v>г.Хабаровск</v>
      </c>
      <c r="D24" s="1" t="str">
        <f ca="1">IFERROR(__xludf.DUMMYFUNCTION("""COMPUTED_VALUE"""),"ул.Карла Маркса, 115 ЗАкрылись ")</f>
        <v xml:space="preserve">ул.Карла Маркса, 115 ЗАкрылись </v>
      </c>
    </row>
    <row r="25" spans="1:4" x14ac:dyDescent="0.25">
      <c r="A25" s="1" t="str">
        <f ca="1">IFERROR(__xludf.DUMMYFUNCTION("""COMPUTED_VALUE"""),"Винлаб")</f>
        <v>Винлаб</v>
      </c>
      <c r="B25" s="1" t="str">
        <f ca="1">IFERROR(__xludf.DUMMYFUNCTION("""COMPUTED_VALUE"""),"АО Винлаб Находка")</f>
        <v>АО Винлаб Находка</v>
      </c>
      <c r="C25" s="1" t="str">
        <f ca="1">IFERROR(__xludf.DUMMYFUNCTION("""COMPUTED_VALUE"""),"г.Хабаровск")</f>
        <v>г.Хабаровск</v>
      </c>
      <c r="D25" s="1" t="str">
        <f ca="1">IFERROR(__xludf.DUMMYFUNCTION("""COMPUTED_VALUE"""),"ул.Карла Маркса, 115а")</f>
        <v>ул.Карла Маркса, 115а</v>
      </c>
    </row>
    <row r="26" spans="1:4" x14ac:dyDescent="0.25">
      <c r="A26" s="1" t="str">
        <f ca="1">IFERROR(__xludf.DUMMYFUNCTION("""COMPUTED_VALUE"""),"Винлаб")</f>
        <v>Винлаб</v>
      </c>
      <c r="B26" s="1" t="str">
        <f ca="1">IFERROR(__xludf.DUMMYFUNCTION("""COMPUTED_VALUE"""),"АО Винлаб Находка")</f>
        <v>АО Винлаб Находка</v>
      </c>
      <c r="C26" s="1" t="str">
        <f ca="1">IFERROR(__xludf.DUMMYFUNCTION("""COMPUTED_VALUE"""),"г.Комсомольск-на-Амуре")</f>
        <v>г.Комсомольск-на-Амуре</v>
      </c>
      <c r="D26" s="1" t="str">
        <f ca="1">IFERROR(__xludf.DUMMYFUNCTION("""COMPUTED_VALUE"""),"ул.Кирова, 49")</f>
        <v>ул.Кирова, 49</v>
      </c>
    </row>
    <row r="27" spans="1:4" x14ac:dyDescent="0.25">
      <c r="A27" s="1" t="str">
        <f ca="1">IFERROR(__xludf.DUMMYFUNCTION("""COMPUTED_VALUE"""),"Винлаб")</f>
        <v>Винлаб</v>
      </c>
      <c r="B27" s="1" t="str">
        <f ca="1">IFERROR(__xludf.DUMMYFUNCTION("""COMPUTED_VALUE"""),"АО Винлаб Находка")</f>
        <v>АО Винлаб Находка</v>
      </c>
      <c r="C27" s="1" t="str">
        <f ca="1">IFERROR(__xludf.DUMMYFUNCTION("""COMPUTED_VALUE"""),"г.Вяземский")</f>
        <v>г.Вяземский</v>
      </c>
      <c r="D27" s="1" t="str">
        <f ca="1">IFERROR(__xludf.DUMMYFUNCTION("""COMPUTED_VALUE"""),"ул.Коммунистическая, 9")</f>
        <v>ул.Коммунистическая, 9</v>
      </c>
    </row>
    <row r="28" spans="1:4" x14ac:dyDescent="0.25">
      <c r="A28" s="1" t="str">
        <f ca="1">IFERROR(__xludf.DUMMYFUNCTION("""COMPUTED_VALUE"""),"Винлаб")</f>
        <v>Винлаб</v>
      </c>
      <c r="B28" s="1" t="str">
        <f ca="1">IFERROR(__xludf.DUMMYFUNCTION("""COMPUTED_VALUE"""),"АО Винлаб Находка")</f>
        <v>АО Винлаб Находка</v>
      </c>
      <c r="C28" s="1" t="str">
        <f ca="1">IFERROR(__xludf.DUMMYFUNCTION("""COMPUTED_VALUE"""),"г.Хабаровск")</f>
        <v>г.Хабаровск</v>
      </c>
      <c r="D28" s="1" t="str">
        <f ca="1">IFERROR(__xludf.DUMMYFUNCTION("""COMPUTED_VALUE"""),"ул.Кочнева, 14")</f>
        <v>ул.Кочнева, 14</v>
      </c>
    </row>
    <row r="29" spans="1:4" x14ac:dyDescent="0.25">
      <c r="A29" s="1" t="str">
        <f ca="1">IFERROR(__xludf.DUMMYFUNCTION("""COMPUTED_VALUE"""),"Винлаб")</f>
        <v>Винлаб</v>
      </c>
      <c r="B29" s="1" t="str">
        <f ca="1">IFERROR(__xludf.DUMMYFUNCTION("""COMPUTED_VALUE"""),"АО Винлаб Находка")</f>
        <v>АО Винлаб Находка</v>
      </c>
      <c r="C29" s="1" t="str">
        <f ca="1">IFERROR(__xludf.DUMMYFUNCTION("""COMPUTED_VALUE"""),"г.Хабаровск")</f>
        <v>г.Хабаровск</v>
      </c>
      <c r="D29" s="1" t="str">
        <f ca="1">IFERROR(__xludf.DUMMYFUNCTION("""COMPUTED_VALUE"""),"ул.Краснореченская, 53")</f>
        <v>ул.Краснореченская, 53</v>
      </c>
    </row>
    <row r="30" spans="1:4" x14ac:dyDescent="0.25">
      <c r="A30" s="1" t="str">
        <f ca="1">IFERROR(__xludf.DUMMYFUNCTION("""COMPUTED_VALUE"""),"Винлаб")</f>
        <v>Винлаб</v>
      </c>
      <c r="B30" s="1" t="str">
        <f ca="1">IFERROR(__xludf.DUMMYFUNCTION("""COMPUTED_VALUE"""),"АО Винлаб Находка")</f>
        <v>АО Винлаб Находка</v>
      </c>
      <c r="C30" s="1" t="str">
        <f ca="1">IFERROR(__xludf.DUMMYFUNCTION("""COMPUTED_VALUE"""),"г.Хабаровск")</f>
        <v>г.Хабаровск</v>
      </c>
      <c r="D30" s="1" t="str">
        <f ca="1">IFERROR(__xludf.DUMMYFUNCTION("""COMPUTED_VALUE"""),"ул.Краснореченская, 61")</f>
        <v>ул.Краснореченская, 61</v>
      </c>
    </row>
    <row r="31" spans="1:4" x14ac:dyDescent="0.25">
      <c r="A31" s="1" t="str">
        <f ca="1">IFERROR(__xludf.DUMMYFUNCTION("""COMPUTED_VALUE"""),"Винлаб")</f>
        <v>Винлаб</v>
      </c>
      <c r="B31" s="1" t="str">
        <f ca="1">IFERROR(__xludf.DUMMYFUNCTION("""COMPUTED_VALUE"""),"АО Винлаб Находка")</f>
        <v>АО Винлаб Находка</v>
      </c>
      <c r="C31" s="1" t="str">
        <f ca="1">IFERROR(__xludf.DUMMYFUNCTION("""COMPUTED_VALUE"""),"г.Комсомольск-на-Амуре")</f>
        <v>г.Комсомольск-на-Амуре</v>
      </c>
      <c r="D31" s="1" t="str">
        <f ca="1">IFERROR(__xludf.DUMMYFUNCTION("""COMPUTED_VALUE"""),"ул.Ленина, 21")</f>
        <v>ул.Ленина, 21</v>
      </c>
    </row>
    <row r="32" spans="1:4" x14ac:dyDescent="0.25">
      <c r="A32" s="1" t="str">
        <f ca="1">IFERROR(__xludf.DUMMYFUNCTION("""COMPUTED_VALUE"""),"Винлаб")</f>
        <v>Винлаб</v>
      </c>
      <c r="B32" s="1" t="str">
        <f ca="1">IFERROR(__xludf.DUMMYFUNCTION("""COMPUTED_VALUE"""),"АО Винлаб Находка")</f>
        <v>АО Винлаб Находка</v>
      </c>
      <c r="C32" s="1" t="str">
        <f ca="1">IFERROR(__xludf.DUMMYFUNCTION("""COMPUTED_VALUE"""),"г.Хабаровск")</f>
        <v>г.Хабаровск</v>
      </c>
      <c r="D32" s="1" t="str">
        <f ca="1">IFERROR(__xludf.DUMMYFUNCTION("""COMPUTED_VALUE"""),"ул.Лермонтова, 35")</f>
        <v>ул.Лермонтова, 35</v>
      </c>
    </row>
    <row r="33" spans="1:4" x14ac:dyDescent="0.25">
      <c r="A33" s="1" t="str">
        <f ca="1">IFERROR(__xludf.DUMMYFUNCTION("""COMPUTED_VALUE"""),"Винлаб")</f>
        <v>Винлаб</v>
      </c>
      <c r="B33" s="1" t="str">
        <f ca="1">IFERROR(__xludf.DUMMYFUNCTION("""COMPUTED_VALUE"""),"АО Винлаб Находка")</f>
        <v>АО Винлаб Находка</v>
      </c>
      <c r="C33" s="1" t="str">
        <f ca="1">IFERROR(__xludf.DUMMYFUNCTION("""COMPUTED_VALUE"""),"г.Амурск")</f>
        <v>г.Амурск</v>
      </c>
      <c r="D33" s="1" t="str">
        <f ca="1">IFERROR(__xludf.DUMMYFUNCTION("""COMPUTED_VALUE"""),"ул.Мира, 36")</f>
        <v>ул.Мира, 36</v>
      </c>
    </row>
    <row r="34" spans="1:4" x14ac:dyDescent="0.25">
      <c r="A34" s="1" t="str">
        <f ca="1">IFERROR(__xludf.DUMMYFUNCTION("""COMPUTED_VALUE"""),"Винлаб")</f>
        <v>Винлаб</v>
      </c>
      <c r="B34" s="1" t="str">
        <f ca="1">IFERROR(__xludf.DUMMYFUNCTION("""COMPUTED_VALUE"""),"АО Винлаб Находка")</f>
        <v>АО Винлаб Находка</v>
      </c>
      <c r="C34" s="1" t="str">
        <f ca="1">IFERROR(__xludf.DUMMYFUNCTION("""COMPUTED_VALUE"""),"г.Хабаровск")</f>
        <v>г.Хабаровск</v>
      </c>
      <c r="D34" s="1" t="str">
        <f ca="1">IFERROR(__xludf.DUMMYFUNCTION("""COMPUTED_VALUE"""),"ул.Оборонная, 4")</f>
        <v>ул.Оборонная, 4</v>
      </c>
    </row>
    <row r="35" spans="1:4" x14ac:dyDescent="0.25">
      <c r="A35" s="1" t="str">
        <f ca="1">IFERROR(__xludf.DUMMYFUNCTION("""COMPUTED_VALUE"""),"Винлаб")</f>
        <v>Винлаб</v>
      </c>
      <c r="B35" s="1" t="str">
        <f ca="1">IFERROR(__xludf.DUMMYFUNCTION("""COMPUTED_VALUE"""),"АО Винлаб Находка")</f>
        <v>АО Винлаб Находка</v>
      </c>
      <c r="C35" s="1" t="str">
        <f ca="1">IFERROR(__xludf.DUMMYFUNCTION("""COMPUTED_VALUE"""),"г.Амурск")</f>
        <v>г.Амурск</v>
      </c>
      <c r="D35" s="1" t="str">
        <f ca="1">IFERROR(__xludf.DUMMYFUNCTION("""COMPUTED_VALUE"""),"ул.Октябрьский, 18")</f>
        <v>ул.Октябрьский, 18</v>
      </c>
    </row>
    <row r="36" spans="1:4" x14ac:dyDescent="0.25">
      <c r="A36" s="1" t="str">
        <f ca="1">IFERROR(__xludf.DUMMYFUNCTION("""COMPUTED_VALUE"""),"Винлаб")</f>
        <v>Винлаб</v>
      </c>
      <c r="B36" s="1" t="str">
        <f ca="1">IFERROR(__xludf.DUMMYFUNCTION("""COMPUTED_VALUE"""),"АО Винлаб Находка")</f>
        <v>АО Винлаб Находка</v>
      </c>
      <c r="C36" s="1" t="str">
        <f ca="1">IFERROR(__xludf.DUMMYFUNCTION("""COMPUTED_VALUE"""),"г.Комсомольск-на-Амуре")</f>
        <v>г.Комсомольск-на-Амуре</v>
      </c>
      <c r="D36" s="1" t="str">
        <f ca="1">IFERROR(__xludf.DUMMYFUNCTION("""COMPUTED_VALUE"""),"ул.Октябрьский, 36")</f>
        <v>ул.Октябрьский, 36</v>
      </c>
    </row>
    <row r="37" spans="1:4" x14ac:dyDescent="0.25">
      <c r="A37" s="1" t="str">
        <f ca="1">IFERROR(__xludf.DUMMYFUNCTION("""COMPUTED_VALUE"""),"Винлаб")</f>
        <v>Винлаб</v>
      </c>
      <c r="B37" s="1" t="str">
        <f ca="1">IFERROR(__xludf.DUMMYFUNCTION("""COMPUTED_VALUE"""),"АО Винлаб Находка")</f>
        <v>АО Винлаб Находка</v>
      </c>
      <c r="C37" s="1" t="str">
        <f ca="1">IFERROR(__xludf.DUMMYFUNCTION("""COMPUTED_VALUE"""),"г.Вяземский")</f>
        <v>г.Вяземский</v>
      </c>
      <c r="D37" s="1" t="str">
        <f ca="1">IFERROR(__xludf.DUMMYFUNCTION("""COMPUTED_VALUE"""),"ул.Орджоникидзе, 20а")</f>
        <v>ул.Орджоникидзе, 20а</v>
      </c>
    </row>
    <row r="38" spans="1:4" x14ac:dyDescent="0.25">
      <c r="A38" s="1" t="str">
        <f ca="1">IFERROR(__xludf.DUMMYFUNCTION("""COMPUTED_VALUE"""),"Винлаб")</f>
        <v>Винлаб</v>
      </c>
      <c r="B38" s="1" t="str">
        <f ca="1">IFERROR(__xludf.DUMMYFUNCTION("""COMPUTED_VALUE"""),"АО Винлаб Находка")</f>
        <v>АО Винлаб Находка</v>
      </c>
      <c r="C38" s="1" t="str">
        <f ca="1">IFERROR(__xludf.DUMMYFUNCTION("""COMPUTED_VALUE"""),"г.Хабаровск")</f>
        <v>г.Хабаровск</v>
      </c>
      <c r="D38" s="1" t="str">
        <f ca="1">IFERROR(__xludf.DUMMYFUNCTION("""COMPUTED_VALUE"""),"ул.Павла Морозова, 113")</f>
        <v>ул.Павла Морозова, 113</v>
      </c>
    </row>
    <row r="39" spans="1:4" x14ac:dyDescent="0.25">
      <c r="A39" s="1" t="str">
        <f ca="1">IFERROR(__xludf.DUMMYFUNCTION("""COMPUTED_VALUE"""),"Винлаб")</f>
        <v>Винлаб</v>
      </c>
      <c r="B39" s="1" t="str">
        <f ca="1">IFERROR(__xludf.DUMMYFUNCTION("""COMPUTED_VALUE"""),"АО Винлаб Находка")</f>
        <v>АО Винлаб Находка</v>
      </c>
      <c r="C39" s="1" t="str">
        <f ca="1">IFERROR(__xludf.DUMMYFUNCTION("""COMPUTED_VALUE"""),"г.Хабаровск")</f>
        <v>г.Хабаровск</v>
      </c>
      <c r="D39" s="1" t="str">
        <f ca="1">IFERROR(__xludf.DUMMYFUNCTION("""COMPUTED_VALUE"""),"ул.Панькова, 22")</f>
        <v>ул.Панькова, 22</v>
      </c>
    </row>
    <row r="40" spans="1:4" x14ac:dyDescent="0.25">
      <c r="A40" s="1" t="str">
        <f ca="1">IFERROR(__xludf.DUMMYFUNCTION("""COMPUTED_VALUE"""),"Винлаб")</f>
        <v>Винлаб</v>
      </c>
      <c r="B40" s="1" t="str">
        <f ca="1">IFERROR(__xludf.DUMMYFUNCTION("""COMPUTED_VALUE"""),"АО Винлаб Находка")</f>
        <v>АО Винлаб Находка</v>
      </c>
      <c r="C40" s="1" t="str">
        <f ca="1">IFERROR(__xludf.DUMMYFUNCTION("""COMPUTED_VALUE"""),"г.Комсомольск-на-Амуре")</f>
        <v>г.Комсомольск-на-Амуре</v>
      </c>
      <c r="D40" s="1" t="str">
        <f ca="1">IFERROR(__xludf.DUMMYFUNCTION("""COMPUTED_VALUE"""),"ул.Первостроителей, 21")</f>
        <v>ул.Первостроителей, 21</v>
      </c>
    </row>
    <row r="41" spans="1:4" x14ac:dyDescent="0.25">
      <c r="A41" s="1" t="str">
        <f ca="1">IFERROR(__xludf.DUMMYFUNCTION("""COMPUTED_VALUE"""),"Винлаб")</f>
        <v>Винлаб</v>
      </c>
      <c r="B41" s="1" t="str">
        <f ca="1">IFERROR(__xludf.DUMMYFUNCTION("""COMPUTED_VALUE"""),"АО Винлаб Находка")</f>
        <v>АО Винлаб Находка</v>
      </c>
      <c r="C41" s="1" t="str">
        <f ca="1">IFERROR(__xludf.DUMMYFUNCTION("""COMPUTED_VALUE"""),"г.Хабаровск")</f>
        <v>г.Хабаровск</v>
      </c>
      <c r="D41" s="1" t="str">
        <f ca="1">IFERROR(__xludf.DUMMYFUNCTION("""COMPUTED_VALUE"""),"ул.пр-кт 60 лет Октября, 106")</f>
        <v>ул.пр-кт 60 лет Октября, 106</v>
      </c>
    </row>
    <row r="42" spans="1:4" x14ac:dyDescent="0.25">
      <c r="A42" s="1" t="str">
        <f ca="1">IFERROR(__xludf.DUMMYFUNCTION("""COMPUTED_VALUE"""),"Винлаб")</f>
        <v>Винлаб</v>
      </c>
      <c r="B42" s="1" t="str">
        <f ca="1">IFERROR(__xludf.DUMMYFUNCTION("""COMPUTED_VALUE"""),"АО Винлаб Находка")</f>
        <v>АО Винлаб Находка</v>
      </c>
      <c r="C42" s="1" t="str">
        <f ca="1">IFERROR(__xludf.DUMMYFUNCTION("""COMPUTED_VALUE"""),"г.Комсомольск-на-Амуре")</f>
        <v>г.Комсомольск-на-Амуре</v>
      </c>
      <c r="D42" s="1" t="str">
        <f ca="1">IFERROR(__xludf.DUMMYFUNCTION("""COMPUTED_VALUE"""),"ул.пр-кт Мира, 30")</f>
        <v>ул.пр-кт Мира, 30</v>
      </c>
    </row>
    <row r="43" spans="1:4" x14ac:dyDescent="0.25">
      <c r="A43" s="1" t="str">
        <f ca="1">IFERROR(__xludf.DUMMYFUNCTION("""COMPUTED_VALUE"""),"Винлаб")</f>
        <v>Винлаб</v>
      </c>
      <c r="B43" s="1" t="str">
        <f ca="1">IFERROR(__xludf.DUMMYFUNCTION("""COMPUTED_VALUE"""),"АО Винлаб Находка")</f>
        <v>АО Винлаб Находка</v>
      </c>
      <c r="C43" s="1" t="str">
        <f ca="1">IFERROR(__xludf.DUMMYFUNCTION("""COMPUTED_VALUE"""),"г.Амурск")</f>
        <v>г.Амурск</v>
      </c>
      <c r="D43" s="1" t="str">
        <f ca="1">IFERROR(__xludf.DUMMYFUNCTION("""COMPUTED_VALUE"""),"ул.пр-кт Победы, 15")</f>
        <v>ул.пр-кт Победы, 15</v>
      </c>
    </row>
    <row r="44" spans="1:4" x14ac:dyDescent="0.25">
      <c r="A44" s="1" t="str">
        <f ca="1">IFERROR(__xludf.DUMMYFUNCTION("""COMPUTED_VALUE"""),"Винлаб")</f>
        <v>Винлаб</v>
      </c>
      <c r="B44" s="1" t="str">
        <f ca="1">IFERROR(__xludf.DUMMYFUNCTION("""COMPUTED_VALUE"""),"АО Винлаб Находка")</f>
        <v>АО Винлаб Находка</v>
      </c>
      <c r="C44" s="1" t="str">
        <f ca="1">IFERROR(__xludf.DUMMYFUNCTION("""COMPUTED_VALUE"""),"г.Хабаровск")</f>
        <v>г.Хабаровск</v>
      </c>
      <c r="D44" s="1" t="str">
        <f ca="1">IFERROR(__xludf.DUMMYFUNCTION("""COMPUTED_VALUE"""),"ул.Серышева, 80")</f>
        <v>ул.Серышева, 80</v>
      </c>
    </row>
    <row r="45" spans="1:4" x14ac:dyDescent="0.25">
      <c r="A45" s="1" t="str">
        <f ca="1">IFERROR(__xludf.DUMMYFUNCTION("""COMPUTED_VALUE"""),"Винлаб")</f>
        <v>Винлаб</v>
      </c>
      <c r="B45" s="1" t="str">
        <f ca="1">IFERROR(__xludf.DUMMYFUNCTION("""COMPUTED_VALUE"""),"АО Винлаб Находка")</f>
        <v>АО Винлаб Находка</v>
      </c>
      <c r="C45" s="1" t="str">
        <f ca="1">IFERROR(__xludf.DUMMYFUNCTION("""COMPUTED_VALUE"""),"г.Комсомольск-на-Амуре")</f>
        <v>г.Комсомольск-на-Амуре</v>
      </c>
      <c r="D45" s="1" t="str">
        <f ca="1">IFERROR(__xludf.DUMMYFUNCTION("""COMPUTED_VALUE"""),"ул.Советская, 3")</f>
        <v>ул.Советская, 3</v>
      </c>
    </row>
    <row r="46" spans="1:4" x14ac:dyDescent="0.25">
      <c r="A46" s="1" t="str">
        <f ca="1">IFERROR(__xludf.DUMMYFUNCTION("""COMPUTED_VALUE"""),"Винлаб")</f>
        <v>Винлаб</v>
      </c>
      <c r="B46" s="1" t="str">
        <f ca="1">IFERROR(__xludf.DUMMYFUNCTION("""COMPUTED_VALUE"""),"АО Винлаб Находка")</f>
        <v>АО Винлаб Находка</v>
      </c>
      <c r="C46" s="1" t="str">
        <f ca="1">IFERROR(__xludf.DUMMYFUNCTION("""COMPUTED_VALUE"""),"г.Хабаровск")</f>
        <v>г.Хабаровск</v>
      </c>
      <c r="D46" s="1" t="str">
        <f ca="1">IFERROR(__xludf.DUMMYFUNCTION("""COMPUTED_VALUE"""),"ул.Совхозная, 61")</f>
        <v>ул.Совхозная, 61</v>
      </c>
    </row>
    <row r="47" spans="1:4" x14ac:dyDescent="0.25">
      <c r="A47" s="1" t="str">
        <f ca="1">IFERROR(__xludf.DUMMYFUNCTION("""COMPUTED_VALUE"""),"Винлаб")</f>
        <v>Винлаб</v>
      </c>
      <c r="B47" s="1" t="str">
        <f ca="1">IFERROR(__xludf.DUMMYFUNCTION("""COMPUTED_VALUE"""),"АО Винлаб Находка")</f>
        <v>АО Винлаб Находка</v>
      </c>
      <c r="C47" s="1" t="str">
        <f ca="1">IFERROR(__xludf.DUMMYFUNCTION("""COMPUTED_VALUE"""),"г.Амурск")</f>
        <v>г.Амурск</v>
      </c>
      <c r="D47" s="1" t="str">
        <f ca="1">IFERROR(__xludf.DUMMYFUNCTION("""COMPUTED_VALUE"""),"ул.Строителей, 48")</f>
        <v>ул.Строителей, 48</v>
      </c>
    </row>
    <row r="48" spans="1:4" x14ac:dyDescent="0.25">
      <c r="A48" s="1" t="str">
        <f ca="1">IFERROR(__xludf.DUMMYFUNCTION("""COMPUTED_VALUE"""),"Винлаб")</f>
        <v>Винлаб</v>
      </c>
      <c r="B48" s="1" t="str">
        <f ca="1">IFERROR(__xludf.DUMMYFUNCTION("""COMPUTED_VALUE"""),"АО Винлаб Находка")</f>
        <v>АО Винлаб Находка</v>
      </c>
      <c r="C48" s="1" t="str">
        <f ca="1">IFERROR(__xludf.DUMMYFUNCTION("""COMPUTED_VALUE"""),"с.Краснореченское")</f>
        <v>с.Краснореченское</v>
      </c>
      <c r="D48" s="1" t="str">
        <f ca="1">IFERROR(__xludf.DUMMYFUNCTION("""COMPUTED_VALUE"""),"ул.Центральная, 9А")</f>
        <v>ул.Центральная, 9А</v>
      </c>
    </row>
    <row r="49" spans="1:4" x14ac:dyDescent="0.25">
      <c r="A49" s="1" t="str">
        <f ca="1">IFERROR(__xludf.DUMMYFUNCTION("""COMPUTED_VALUE"""),"Винлаб")</f>
        <v>Винлаб</v>
      </c>
      <c r="B49" s="1" t="str">
        <f ca="1">IFERROR(__xludf.DUMMYFUNCTION("""COMPUTED_VALUE"""),"АО Винлаб-БК")</f>
        <v>АО Винлаб-БК</v>
      </c>
      <c r="C49" s="1" t="str">
        <f ca="1">IFERROR(__xludf.DUMMYFUNCTION("""COMPUTED_VALUE"""),"г.Комсомольск-на-Амуре")</f>
        <v>г.Комсомольск-на-Амуре</v>
      </c>
      <c r="D49" s="1" t="str">
        <f ca="1">IFERROR(__xludf.DUMMYFUNCTION("""COMPUTED_VALUE"""),"ул.Кирова, 54 Закрылись")</f>
        <v>ул.Кирова, 54 Закрылись</v>
      </c>
    </row>
    <row r="50" spans="1:4" x14ac:dyDescent="0.25">
      <c r="A50" s="1" t="str">
        <f ca="1">IFERROR(__xludf.DUMMYFUNCTION("""COMPUTED_VALUE"""),"Винлаб")</f>
        <v>Винлаб</v>
      </c>
      <c r="B50" s="1" t="str">
        <f ca="1">IFERROR(__xludf.DUMMYFUNCTION("""COMPUTED_VALUE"""),"АО Винлаб-БК")</f>
        <v>АО Винлаб-БК</v>
      </c>
      <c r="C50" s="1" t="str">
        <f ca="1">IFERROR(__xludf.DUMMYFUNCTION("""COMPUTED_VALUE"""),"г.Комсомольск-на-Амуре")</f>
        <v>г.Комсомольск-на-Амуре</v>
      </c>
      <c r="D50" s="1" t="str">
        <f ca="1">IFERROR(__xludf.DUMMYFUNCTION("""COMPUTED_VALUE"""),"ул.Культурная, 8")</f>
        <v>ул.Культурная, 8</v>
      </c>
    </row>
    <row r="51" spans="1:4" x14ac:dyDescent="0.25">
      <c r="A51" s="1" t="str">
        <f ca="1">IFERROR(__xludf.DUMMYFUNCTION("""COMPUTED_VALUE"""),"Винлаб")</f>
        <v>Винлаб</v>
      </c>
      <c r="B51" s="1" t="str">
        <f ca="1">IFERROR(__xludf.DUMMYFUNCTION("""COMPUTED_VALUE"""),"АО Винлаб-БК")</f>
        <v>АО Винлаб-БК</v>
      </c>
      <c r="C51" s="1" t="str">
        <f ca="1">IFERROR(__xludf.DUMMYFUNCTION("""COMPUTED_VALUE"""),"г.Комсомольск-на-Амуре")</f>
        <v>г.Комсомольск-на-Амуре</v>
      </c>
      <c r="D51" s="1" t="str">
        <f ca="1">IFERROR(__xludf.DUMMYFUNCTION("""COMPUTED_VALUE"""),"ул.Ленина, 26")</f>
        <v>ул.Ленина, 26</v>
      </c>
    </row>
    <row r="52" spans="1:4" x14ac:dyDescent="0.25">
      <c r="A52" s="1" t="str">
        <f ca="1">IFERROR(__xludf.DUMMYFUNCTION("""COMPUTED_VALUE"""),"Винлаб")</f>
        <v>Винлаб</v>
      </c>
      <c r="B52" s="1" t="str">
        <f ca="1">IFERROR(__xludf.DUMMYFUNCTION("""COMPUTED_VALUE"""),"АО Винлаб-БК")</f>
        <v>АО Винлаб-БК</v>
      </c>
      <c r="C52" s="1" t="str">
        <f ca="1">IFERROR(__xludf.DUMMYFUNCTION("""COMPUTED_VALUE"""),"г.Комсомольск-на-Амуре")</f>
        <v>г.Комсомольск-на-Амуре</v>
      </c>
      <c r="D52" s="1" t="str">
        <f ca="1">IFERROR(__xludf.DUMMYFUNCTION("""COMPUTED_VALUE""")," мкр. Дружбы 8")</f>
        <v xml:space="preserve"> мкр. Дружбы 8</v>
      </c>
    </row>
    <row r="53" spans="1:4" x14ac:dyDescent="0.25">
      <c r="A53" s="1" t="str">
        <f ca="1">IFERROR(__xludf.DUMMYFUNCTION("""COMPUTED_VALUE"""),"Винлаб")</f>
        <v>Винлаб</v>
      </c>
      <c r="B53" s="1" t="str">
        <f ca="1">IFERROR(__xludf.DUMMYFUNCTION("""COMPUTED_VALUE"""),"АО Винлаб-БК")</f>
        <v>АО Винлаб-БК</v>
      </c>
      <c r="C53" s="1" t="str">
        <f ca="1">IFERROR(__xludf.DUMMYFUNCTION("""COMPUTED_VALUE"""),"г.Комсомольск-на-Амуре")</f>
        <v>г.Комсомольск-на-Амуре</v>
      </c>
      <c r="D53" s="1" t="str">
        <f ca="1">IFERROR(__xludf.DUMMYFUNCTION("""COMPUTED_VALUE"""),"ул.Ленинградская, 69")</f>
        <v>ул.Ленинградская, 69</v>
      </c>
    </row>
    <row r="54" spans="1:4" x14ac:dyDescent="0.25">
      <c r="A54" s="1" t="str">
        <f ca="1">IFERROR(__xludf.DUMMYFUNCTION("""COMPUTED_VALUE"""),"Винлаб")</f>
        <v>Винлаб</v>
      </c>
      <c r="B54" s="1" t="str">
        <f ca="1">IFERROR(__xludf.DUMMYFUNCTION("""COMPUTED_VALUE"""),"АО Винлаб-БК")</f>
        <v>АО Винлаб-БК</v>
      </c>
      <c r="C54" s="1" t="str">
        <f ca="1">IFERROR(__xludf.DUMMYFUNCTION("""COMPUTED_VALUE"""),"г.Комсомольск-на-Амуре")</f>
        <v>г.Комсомольск-на-Амуре</v>
      </c>
      <c r="D54" s="1" t="str">
        <f ca="1">IFERROR(__xludf.DUMMYFUNCTION("""COMPUTED_VALUE"""),"ул.Магистральное шоссе, 13/1")</f>
        <v>ул.Магистральное шоссе, 13/1</v>
      </c>
    </row>
    <row r="55" spans="1:4" x14ac:dyDescent="0.25">
      <c r="A55" s="1" t="str">
        <f ca="1">IFERROR(__xludf.DUMMYFUNCTION("""COMPUTED_VALUE"""),"Винлаб")</f>
        <v>Винлаб</v>
      </c>
      <c r="B55" s="1" t="str">
        <f ca="1">IFERROR(__xludf.DUMMYFUNCTION("""COMPUTED_VALUE"""),"АО Винлаб-БК")</f>
        <v>АО Винлаб-БК</v>
      </c>
      <c r="C55" s="1" t="str">
        <f ca="1">IFERROR(__xludf.DUMMYFUNCTION("""COMPUTED_VALUE"""),"г.Комсомольск-на-Амуре")</f>
        <v>г.Комсомольск-на-Амуре</v>
      </c>
      <c r="D55" s="1" t="str">
        <f ca="1">IFERROR(__xludf.DUMMYFUNCTION("""COMPUTED_VALUE"""),"ул.Пионерская, 61")</f>
        <v>ул.Пионерская, 61</v>
      </c>
    </row>
    <row r="56" spans="1:4" x14ac:dyDescent="0.25">
      <c r="A56" s="1" t="str">
        <f ca="1">IFERROR(__xludf.DUMMYFUNCTION("""COMPUTED_VALUE"""),"Винлаб")</f>
        <v>Винлаб</v>
      </c>
      <c r="B56" s="1" t="str">
        <f ca="1">IFERROR(__xludf.DUMMYFUNCTION("""COMPUTED_VALUE"""),"АО Винлаб-БК")</f>
        <v>АО Винлаб-БК</v>
      </c>
      <c r="C56" s="1" t="str">
        <f ca="1">IFERROR(__xludf.DUMMYFUNCTION("""COMPUTED_VALUE"""),"г.Комсомольск-на-Амуре")</f>
        <v>г.Комсомольск-на-Амуре</v>
      </c>
      <c r="D56" s="1" t="str">
        <f ca="1">IFERROR(__xludf.DUMMYFUNCTION("""COMPUTED_VALUE"""),"ул.пр-кт Копылова, 33")</f>
        <v>ул.пр-кт Копылова, 33</v>
      </c>
    </row>
    <row r="57" spans="1:4" x14ac:dyDescent="0.25">
      <c r="A57" s="1" t="str">
        <f ca="1">IFERROR(__xludf.DUMMYFUNCTION("""COMPUTED_VALUE"""),"Винлаб")</f>
        <v>Винлаб</v>
      </c>
      <c r="B57" s="1" t="str">
        <f ca="1">IFERROR(__xludf.DUMMYFUNCTION("""COMPUTED_VALUE"""),"АО Винлаб-БК")</f>
        <v>АО Винлаб-БК</v>
      </c>
      <c r="C57" s="1" t="str">
        <f ca="1">IFERROR(__xludf.DUMMYFUNCTION("""COMPUTED_VALUE"""),"г.Комсомольск-на-Амуре")</f>
        <v>г.Комсомольск-на-Амуре</v>
      </c>
      <c r="D57" s="1" t="str">
        <f ca="1">IFERROR(__xludf.DUMMYFUNCTION("""COMPUTED_VALUE"""),"ул.пр-кт Мира, 10")</f>
        <v>ул.пр-кт Мира, 10</v>
      </c>
    </row>
    <row r="58" spans="1:4" x14ac:dyDescent="0.25">
      <c r="A58" s="1" t="str">
        <f ca="1">IFERROR(__xludf.DUMMYFUNCTION("""COMPUTED_VALUE"""),"Винлаб")</f>
        <v>Винлаб</v>
      </c>
      <c r="B58" s="1" t="str">
        <f ca="1">IFERROR(__xludf.DUMMYFUNCTION("""COMPUTED_VALUE"""),"АО Винлаб-БК")</f>
        <v>АО Винлаб-БК</v>
      </c>
      <c r="C58" s="1" t="str">
        <f ca="1">IFERROR(__xludf.DUMMYFUNCTION("""COMPUTED_VALUE"""),"г.Комсомольск-на-Амуре")</f>
        <v>г.Комсомольск-на-Амуре</v>
      </c>
      <c r="D58" s="1" t="str">
        <f ca="1">IFERROR(__xludf.DUMMYFUNCTION("""COMPUTED_VALUE"""),"ул.пр-кт Московский, 14")</f>
        <v>ул.пр-кт Московский, 14</v>
      </c>
    </row>
    <row r="59" spans="1:4" x14ac:dyDescent="0.25">
      <c r="A59" s="1" t="str">
        <f ca="1">IFERROR(__xludf.DUMMYFUNCTION("""COMPUTED_VALUE"""),"Винлаб")</f>
        <v>Винлаб</v>
      </c>
      <c r="B59" s="1" t="str">
        <f ca="1">IFERROR(__xludf.DUMMYFUNCTION("""COMPUTED_VALUE"""),"АО Винлаб-БК")</f>
        <v>АО Винлаб-БК</v>
      </c>
      <c r="C59" s="1" t="str">
        <f ca="1">IFERROR(__xludf.DUMMYFUNCTION("""COMPUTED_VALUE"""),"г.Комсомольск-на-Амуре")</f>
        <v>г.Комсомольск-на-Амуре</v>
      </c>
      <c r="D59" s="1" t="str">
        <f ca="1">IFERROR(__xludf.DUMMYFUNCTION("""COMPUTED_VALUE"""),"ул.пр-кт Победы, 25")</f>
        <v>ул.пр-кт Победы, 25</v>
      </c>
    </row>
    <row r="60" spans="1:4" x14ac:dyDescent="0.25">
      <c r="A60" s="1" t="str">
        <f ca="1">IFERROR(__xludf.DUMMYFUNCTION("""COMPUTED_VALUE"""),"Винлаб")</f>
        <v>Винлаб</v>
      </c>
      <c r="B60" s="1" t="str">
        <f ca="1">IFERROR(__xludf.DUMMYFUNCTION("""COMPUTED_VALUE"""),"АО Винлаб-БК")</f>
        <v>АО Винлаб-БК</v>
      </c>
      <c r="C60" s="1" t="str">
        <f ca="1">IFERROR(__xludf.DUMMYFUNCTION("""COMPUTED_VALUE"""),"г.Комсомольск-на-Амуре")</f>
        <v>г.Комсомольск-на-Амуре</v>
      </c>
      <c r="D60" s="1" t="str">
        <f ca="1">IFERROR(__xludf.DUMMYFUNCTION("""COMPUTED_VALUE"""),"ул.Заводская, 4")</f>
        <v>ул.Заводская, 4</v>
      </c>
    </row>
    <row r="61" spans="1:4" x14ac:dyDescent="0.25">
      <c r="A61" s="1" t="str">
        <f ca="1">IFERROR(__xludf.DUMMYFUNCTION("""COMPUTED_VALUE"""),"Винлаб")</f>
        <v>Винлаб</v>
      </c>
      <c r="B61" s="1" t="str">
        <f ca="1">IFERROR(__xludf.DUMMYFUNCTION("""COMPUTED_VALUE"""),"АО Винлаб-БК")</f>
        <v>АО Винлаб-БК</v>
      </c>
      <c r="C61" s="1" t="str">
        <f ca="1">IFERROR(__xludf.DUMMYFUNCTION("""COMPUTED_VALUE"""),"г.Комсомольск-на-Амуре")</f>
        <v>г.Комсомольск-на-Амуре</v>
      </c>
      <c r="D61" s="1" t="str">
        <f ca="1">IFERROR(__xludf.DUMMYFUNCTION("""COMPUTED_VALUE"""),"ул.Сусанина, 61 (Исток)")</f>
        <v>ул.Сусанина, 61 (Исток)</v>
      </c>
    </row>
    <row r="62" spans="1:4" x14ac:dyDescent="0.25">
      <c r="A62" s="1" t="str">
        <f ca="1">IFERROR(__xludf.DUMMYFUNCTION("""COMPUTED_VALUE"""),"Винлаб")</f>
        <v>Винлаб</v>
      </c>
      <c r="B62" s="1" t="str">
        <f ca="1">IFERROR(__xludf.DUMMYFUNCTION("""COMPUTED_VALUE"""),"АО Винлаб-БК")</f>
        <v>АО Винлаб-БК</v>
      </c>
      <c r="C62" s="1" t="str">
        <f ca="1">IFERROR(__xludf.DUMMYFUNCTION("""COMPUTED_VALUE"""),"г.Комсомольск-на-Амуре")</f>
        <v>г.Комсомольск-на-Амуре</v>
      </c>
      <c r="D62" s="1" t="str">
        <f ca="1">IFERROR(__xludf.DUMMYFUNCTION("""COMPUTED_VALUE"""),"ул.Юбилейная, 13")</f>
        <v>ул.Юбилейная, 13</v>
      </c>
    </row>
    <row r="63" spans="1:4" x14ac:dyDescent="0.25">
      <c r="A63" s="1" t="str">
        <f ca="1">IFERROR(__xludf.DUMMYFUNCTION("""COMPUTED_VALUE"""),"Винлаб")</f>
        <v>Винлаб</v>
      </c>
      <c r="B63" s="1" t="str">
        <f ca="1">IFERROR(__xludf.DUMMYFUNCTION("""COMPUTED_VALUE"""),"АО Винлаб-БК")</f>
        <v>АО Винлаб-БК</v>
      </c>
      <c r="C63" s="1" t="str">
        <f ca="1">IFERROR(__xludf.DUMMYFUNCTION("""COMPUTED_VALUE"""),"г.Комсомольск-на-Амуре")</f>
        <v>г.Комсомольск-на-Амуре</v>
      </c>
      <c r="D63" s="3" t="str">
        <f ca="1">IFERROR(__xludf.DUMMYFUNCTION("""COMPUTED_VALUE"""),"ул.Интернациональный пер, 20")</f>
        <v>ул.Интернациональный пер, 20</v>
      </c>
    </row>
    <row r="64" spans="1:4" x14ac:dyDescent="0.25">
      <c r="A64" s="1" t="str">
        <f ca="1">IFERROR(__xludf.DUMMYFUNCTION("""COMPUTED_VALUE"""),"Винлаб")</f>
        <v>Винлаб</v>
      </c>
      <c r="B64" s="1" t="str">
        <f ca="1">IFERROR(__xludf.DUMMYFUNCTION("""COMPUTED_VALUE"""),"АО Винлаб-БК")</f>
        <v>АО Винлаб-БК</v>
      </c>
      <c r="C64" s="1" t="str">
        <f ca="1">IFERROR(__xludf.DUMMYFUNCTION("""COMPUTED_VALUE"""),"г.Хабаровск")</f>
        <v>г.Хабаровск</v>
      </c>
      <c r="D64" s="3" t="str">
        <f ca="1">IFERROR(__xludf.DUMMYFUNCTION("""COMPUTED_VALUE"""),"ул.Трехгорная, 72/1")</f>
        <v>ул.Трехгорная, 72/1</v>
      </c>
    </row>
    <row r="65" spans="1:4" x14ac:dyDescent="0.25">
      <c r="A65" s="1" t="str">
        <f ca="1">IFERROR(__xludf.DUMMYFUNCTION("""COMPUTED_VALUE"""),"Винлаб")</f>
        <v>Винлаб</v>
      </c>
      <c r="B65" s="1" t="str">
        <f ca="1">IFERROR(__xludf.DUMMYFUNCTION("""COMPUTED_VALUE"""),"АО Винлаб-БК")</f>
        <v>АО Винлаб-БК</v>
      </c>
      <c r="C65" s="1" t="str">
        <f ca="1">IFERROR(__xludf.DUMMYFUNCTION("""COMPUTED_VALUE"""),"г.Хабаровск")</f>
        <v>г.Хабаровск</v>
      </c>
      <c r="D65" s="3" t="str">
        <f ca="1">IFERROR(__xludf.DUMMYFUNCTION("""COMPUTED_VALUE"""),"ул.Ленинградская,53 корпус 1")</f>
        <v>ул.Ленинградская,53 корпус 1</v>
      </c>
    </row>
    <row r="66" spans="1:4" x14ac:dyDescent="0.25">
      <c r="A66" s="1" t="str">
        <f ca="1">IFERROR(__xludf.DUMMYFUNCTION("""COMPUTED_VALUE"""),"Винлаб")</f>
        <v>Винлаб</v>
      </c>
      <c r="B66" s="1" t="str">
        <f ca="1">IFERROR(__xludf.DUMMYFUNCTION("""COMPUTED_VALUE"""),"АО Винлаб-БК")</f>
        <v>АО Винлаб-БК</v>
      </c>
      <c r="C66" s="1" t="str">
        <f ca="1">IFERROR(__xludf.DUMMYFUNCTION("""COMPUTED_VALUE"""),"г.Хабаровск")</f>
        <v>г.Хабаровск</v>
      </c>
      <c r="D66" s="3" t="str">
        <f ca="1">IFERROR(__xludf.DUMMYFUNCTION("""COMPUTED_VALUE"""),"ул.Тихоокеанская, 182б")</f>
        <v>ул.Тихоокеанская, 182б</v>
      </c>
    </row>
    <row r="67" spans="1:4" x14ac:dyDescent="0.25">
      <c r="A67" s="1" t="str">
        <f ca="1">IFERROR(__xludf.DUMMYFUNCTION("""COMPUTED_VALUE"""),"Винлаб")</f>
        <v>Винлаб</v>
      </c>
      <c r="B67" s="1" t="str">
        <f ca="1">IFERROR(__xludf.DUMMYFUNCTION("""COMPUTED_VALUE"""),"АО Винлаб")</f>
        <v>АО Винлаб</v>
      </c>
      <c r="C67" s="1" t="str">
        <f ca="1">IFERROR(__xludf.DUMMYFUNCTION("""COMPUTED_VALUE"""),"г.Смидович")</f>
        <v>г.Смидович</v>
      </c>
      <c r="D67" s="3" t="str">
        <f ca="1">IFERROR(__xludf.DUMMYFUNCTION("""COMPUTED_VALUE"""),"ул.30 лет Победы, 11")</f>
        <v>ул.30 лет Победы, 11</v>
      </c>
    </row>
    <row r="68" spans="1:4" x14ac:dyDescent="0.25">
      <c r="A68" s="1" t="str">
        <f ca="1">IFERROR(__xludf.DUMMYFUNCTION("""COMPUTED_VALUE"""),"Винлаб")</f>
        <v>Винлаб</v>
      </c>
      <c r="B68" s="1" t="str">
        <f ca="1">IFERROR(__xludf.DUMMYFUNCTION("""COMPUTED_VALUE"""),"АО Винлаб")</f>
        <v>АО Винлаб</v>
      </c>
      <c r="C68" s="1" t="str">
        <f ca="1">IFERROR(__xludf.DUMMYFUNCTION("""COMPUTED_VALUE"""),"г.Биробиджан")</f>
        <v>г.Биробиджан</v>
      </c>
      <c r="D68" s="1" t="str">
        <f ca="1">IFERROR(__xludf.DUMMYFUNCTION("""COMPUTED_VALUE"""),"ул.40 лет Победы, 6")</f>
        <v>ул.40 лет Победы, 6</v>
      </c>
    </row>
    <row r="69" spans="1:4" x14ac:dyDescent="0.25">
      <c r="A69" s="1" t="str">
        <f ca="1">IFERROR(__xludf.DUMMYFUNCTION("""COMPUTED_VALUE"""),"Винлаб")</f>
        <v>Винлаб</v>
      </c>
      <c r="B69" s="1" t="str">
        <f ca="1">IFERROR(__xludf.DUMMYFUNCTION("""COMPUTED_VALUE"""),"АО Винлаб")</f>
        <v>АО Винлаб</v>
      </c>
      <c r="C69" s="1" t="str">
        <f ca="1">IFERROR(__xludf.DUMMYFUNCTION("""COMPUTED_VALUE"""),"с.Тамбовка")</f>
        <v>с.Тамбовка</v>
      </c>
      <c r="D69" s="1" t="str">
        <f ca="1">IFERROR(__xludf.DUMMYFUNCTION("""COMPUTED_VALUE"""),"ул.50 лет Октября, 21а")</f>
        <v>ул.50 лет Октября, 21а</v>
      </c>
    </row>
    <row r="70" spans="1:4" x14ac:dyDescent="0.25">
      <c r="A70" s="1" t="str">
        <f ca="1">IFERROR(__xludf.DUMMYFUNCTION("""COMPUTED_VALUE"""),"Винлаб")</f>
        <v>Винлаб</v>
      </c>
      <c r="B70" s="1" t="str">
        <f ca="1">IFERROR(__xludf.DUMMYFUNCTION("""COMPUTED_VALUE"""),"АО Винлаб")</f>
        <v>АО Винлаб</v>
      </c>
      <c r="C70" s="1" t="str">
        <f ca="1">IFERROR(__xludf.DUMMYFUNCTION("""COMPUTED_VALUE"""),"г.Хабаровск")</f>
        <v>г.Хабаровск</v>
      </c>
      <c r="D70" s="1" t="str">
        <f ca="1">IFERROR(__xludf.DUMMYFUNCTION("""COMPUTED_VALUE"""),"ул.65-Лет Победы, 1/4")</f>
        <v>ул.65-Лет Победы, 1/4</v>
      </c>
    </row>
    <row r="71" spans="1:4" x14ac:dyDescent="0.25">
      <c r="A71" s="1" t="str">
        <f ca="1">IFERROR(__xludf.DUMMYFUNCTION("""COMPUTED_VALUE"""),"Винлаб")</f>
        <v>Винлаб</v>
      </c>
      <c r="B71" s="1" t="str">
        <f ca="1">IFERROR(__xludf.DUMMYFUNCTION("""COMPUTED_VALUE"""),"АО Винлаб")</f>
        <v>АО Винлаб</v>
      </c>
      <c r="C71" s="1" t="str">
        <f ca="1">IFERROR(__xludf.DUMMYFUNCTION("""COMPUTED_VALUE"""),"г.Хабаровск")</f>
        <v>г.Хабаровск</v>
      </c>
      <c r="D71" s="1" t="str">
        <f ca="1">IFERROR(__xludf.DUMMYFUNCTION("""COMPUTED_VALUE"""),"ул.Аксенова, 11")</f>
        <v>ул.Аксенова, 11</v>
      </c>
    </row>
    <row r="72" spans="1:4" x14ac:dyDescent="0.25">
      <c r="A72" s="1" t="str">
        <f ca="1">IFERROR(__xludf.DUMMYFUNCTION("""COMPUTED_VALUE"""),"Винлаб")</f>
        <v>Винлаб</v>
      </c>
      <c r="B72" s="1" t="str">
        <f ca="1">IFERROR(__xludf.DUMMYFUNCTION("""COMPUTED_VALUE"""),"АО Винлаб")</f>
        <v>АО Винлаб</v>
      </c>
      <c r="C72" s="1" t="str">
        <f ca="1">IFERROR(__xludf.DUMMYFUNCTION("""COMPUTED_VALUE"""),"г.Благовещенск")</f>
        <v>г.Благовещенск</v>
      </c>
      <c r="D72" s="1" t="str">
        <f ca="1">IFERROR(__xludf.DUMMYFUNCTION("""COMPUTED_VALUE"""),"ул.Амурская, 133/2")</f>
        <v>ул.Амурская, 133/2</v>
      </c>
    </row>
    <row r="73" spans="1:4" x14ac:dyDescent="0.25">
      <c r="A73" s="1" t="str">
        <f ca="1">IFERROR(__xludf.DUMMYFUNCTION("""COMPUTED_VALUE"""),"Винлаб")</f>
        <v>Винлаб</v>
      </c>
      <c r="B73" s="1" t="str">
        <f ca="1">IFERROR(__xludf.DUMMYFUNCTION("""COMPUTED_VALUE"""),"АО Винлаб")</f>
        <v>АО Винлаб</v>
      </c>
      <c r="C73" s="1" t="str">
        <f ca="1">IFERROR(__xludf.DUMMYFUNCTION("""COMPUTED_VALUE"""),"г.Тында")</f>
        <v>г.Тында</v>
      </c>
      <c r="D73" s="1" t="str">
        <f ca="1">IFERROR(__xludf.DUMMYFUNCTION("""COMPUTED_VALUE"""),"ул.Амурская, 9")</f>
        <v>ул.Амурская, 9</v>
      </c>
    </row>
    <row r="74" spans="1:4" x14ac:dyDescent="0.25">
      <c r="A74" s="1" t="str">
        <f ca="1">IFERROR(__xludf.DUMMYFUNCTION("""COMPUTED_VALUE"""),"Винлаб")</f>
        <v>Винлаб</v>
      </c>
      <c r="B74" s="1" t="str">
        <f ca="1">IFERROR(__xludf.DUMMYFUNCTION("""COMPUTED_VALUE"""),"АО Винлаб")</f>
        <v>АО Винлаб</v>
      </c>
      <c r="C74" s="1" t="str">
        <f ca="1">IFERROR(__xludf.DUMMYFUNCTION("""COMPUTED_VALUE"""),"г.Хабаровск")</f>
        <v>г.Хабаровск</v>
      </c>
      <c r="D74" s="1" t="str">
        <f ca="1">IFERROR(__xludf.DUMMYFUNCTION("""COMPUTED_VALUE"""),"ул.Амурский бульвар, 38")</f>
        <v>ул.Амурский бульвар, 38</v>
      </c>
    </row>
    <row r="75" spans="1:4" x14ac:dyDescent="0.25">
      <c r="A75" s="1" t="str">
        <f ca="1">IFERROR(__xludf.DUMMYFUNCTION("""COMPUTED_VALUE"""),"Винлаб")</f>
        <v>Винлаб</v>
      </c>
      <c r="B75" s="1" t="str">
        <f ca="1">IFERROR(__xludf.DUMMYFUNCTION("""COMPUTED_VALUE"""),"АО Винлаб")</f>
        <v>АО Винлаб</v>
      </c>
      <c r="C75" s="1" t="str">
        <f ca="1">IFERROR(__xludf.DUMMYFUNCTION("""COMPUTED_VALUE"""),"г.Хабаровск")</f>
        <v>г.Хабаровск</v>
      </c>
      <c r="D75" s="1" t="str">
        <f ca="1">IFERROR(__xludf.DUMMYFUNCTION("""COMPUTED_VALUE"""),"ул.Артемовская, 77")</f>
        <v>ул.Артемовская, 77</v>
      </c>
    </row>
    <row r="76" spans="1:4" x14ac:dyDescent="0.25">
      <c r="A76" s="1" t="str">
        <f ca="1">IFERROR(__xludf.DUMMYFUNCTION("""COMPUTED_VALUE"""),"Винлаб")</f>
        <v>Винлаб</v>
      </c>
      <c r="B76" s="1" t="str">
        <f ca="1">IFERROR(__xludf.DUMMYFUNCTION("""COMPUTED_VALUE"""),"АО Винлаб")</f>
        <v>АО Винлаб</v>
      </c>
      <c r="C76" s="1" t="str">
        <f ca="1">IFERROR(__xludf.DUMMYFUNCTION("""COMPUTED_VALUE"""),"г.Хабаровск")</f>
        <v>г.Хабаровск</v>
      </c>
      <c r="D76" s="1" t="str">
        <f ca="1">IFERROR(__xludf.DUMMYFUNCTION("""COMPUTED_VALUE"""),"ул.Блюхера, 3")</f>
        <v>ул.Блюхера, 3</v>
      </c>
    </row>
    <row r="77" spans="1:4" x14ac:dyDescent="0.25">
      <c r="A77" s="1" t="str">
        <f ca="1">IFERROR(__xludf.DUMMYFUNCTION("""COMPUTED_VALUE"""),"Винлаб")</f>
        <v>Винлаб</v>
      </c>
      <c r="B77" s="1" t="str">
        <f ca="1">IFERROR(__xludf.DUMMYFUNCTION("""COMPUTED_VALUE"""),"АО Винлаб")</f>
        <v>АО Винлаб</v>
      </c>
      <c r="C77" s="1" t="str">
        <f ca="1">IFERROR(__xludf.DUMMYFUNCTION("""COMPUTED_VALUE"""),"г.Биробиджан")</f>
        <v>г.Биробиджан</v>
      </c>
      <c r="D77" s="1" t="str">
        <f ca="1">IFERROR(__xludf.DUMMYFUNCTION("""COMPUTED_VALUE"""),"ул.Бумагина, 17")</f>
        <v>ул.Бумагина, 17</v>
      </c>
    </row>
    <row r="78" spans="1:4" x14ac:dyDescent="0.25">
      <c r="A78" s="1" t="str">
        <f ca="1">IFERROR(__xludf.DUMMYFUNCTION("""COMPUTED_VALUE"""),"Винлаб")</f>
        <v>Винлаб</v>
      </c>
      <c r="B78" s="1" t="str">
        <f ca="1">IFERROR(__xludf.DUMMYFUNCTION("""COMPUTED_VALUE"""),"АО Винлаб")</f>
        <v>АО Винлаб</v>
      </c>
      <c r="C78" s="1" t="str">
        <f ca="1">IFERROR(__xludf.DUMMYFUNCTION("""COMPUTED_VALUE"""),"г.Хабаровск")</f>
        <v>г.Хабаровск</v>
      </c>
      <c r="D78" s="1" t="str">
        <f ca="1">IFERROR(__xludf.DUMMYFUNCTION("""COMPUTED_VALUE"""),"ул.Вахова, 10 б")</f>
        <v>ул.Вахова, 10 б</v>
      </c>
    </row>
    <row r="79" spans="1:4" x14ac:dyDescent="0.25">
      <c r="A79" s="1" t="str">
        <f ca="1">IFERROR(__xludf.DUMMYFUNCTION("""COMPUTED_VALUE"""),"Винлаб")</f>
        <v>Винлаб</v>
      </c>
      <c r="B79" s="1" t="str">
        <f ca="1">IFERROR(__xludf.DUMMYFUNCTION("""COMPUTED_VALUE"""),"АО Винлаб")</f>
        <v>АО Винлаб</v>
      </c>
      <c r="C79" s="1" t="str">
        <f ca="1">IFERROR(__xludf.DUMMYFUNCTION("""COMPUTED_VALUE"""),"п.Приамурский")</f>
        <v>п.Приамурский</v>
      </c>
      <c r="D79" s="1" t="str">
        <f ca="1">IFERROR(__xludf.DUMMYFUNCTION("""COMPUTED_VALUE"""),"ул.Вокзальная, 36")</f>
        <v>ул.Вокзальная, 36</v>
      </c>
    </row>
    <row r="80" spans="1:4" x14ac:dyDescent="0.25">
      <c r="A80" s="1" t="str">
        <f ca="1">IFERROR(__xludf.DUMMYFUNCTION("""COMPUTED_VALUE"""),"Винлаб")</f>
        <v>Винлаб</v>
      </c>
      <c r="B80" s="1" t="str">
        <f ca="1">IFERROR(__xludf.DUMMYFUNCTION("""COMPUTED_VALUE"""),"АО Винлаб")</f>
        <v>АО Винлаб</v>
      </c>
      <c r="C80" s="1" t="str">
        <f ca="1">IFERROR(__xludf.DUMMYFUNCTION("""COMPUTED_VALUE"""),"г.Комсомольск-на-Амуре")</f>
        <v>г.Комсомольск-на-Амуре</v>
      </c>
      <c r="D80" s="1" t="str">
        <f ca="1">IFERROR(__xludf.DUMMYFUNCTION("""COMPUTED_VALUE"""),"ул.Вокзальная, 45")</f>
        <v>ул.Вокзальная, 45</v>
      </c>
    </row>
    <row r="81" spans="1:4" x14ac:dyDescent="0.25">
      <c r="A81" s="1" t="str">
        <f ca="1">IFERROR(__xludf.DUMMYFUNCTION("""COMPUTED_VALUE"""),"Винлаб")</f>
        <v>Винлаб</v>
      </c>
      <c r="B81" s="1" t="str">
        <f ca="1">IFERROR(__xludf.DUMMYFUNCTION("""COMPUTED_VALUE"""),"АО Винлаб")</f>
        <v>АО Винлаб</v>
      </c>
      <c r="C81" s="1" t="str">
        <f ca="1">IFERROR(__xludf.DUMMYFUNCTION("""COMPUTED_VALUE"""),"г.Хабаровск")</f>
        <v>г.Хабаровск</v>
      </c>
      <c r="D81" s="1" t="str">
        <f ca="1">IFERROR(__xludf.DUMMYFUNCTION("""COMPUTED_VALUE"""),"ул.Воронежская, 25")</f>
        <v>ул.Воронежская, 25</v>
      </c>
    </row>
    <row r="82" spans="1:4" x14ac:dyDescent="0.25">
      <c r="A82" s="1" t="str">
        <f ca="1">IFERROR(__xludf.DUMMYFUNCTION("""COMPUTED_VALUE"""),"Винлаб")</f>
        <v>Винлаб</v>
      </c>
      <c r="B82" s="1" t="str">
        <f ca="1">IFERROR(__xludf.DUMMYFUNCTION("""COMPUTED_VALUE"""),"АО Винлаб")</f>
        <v>АО Винлаб</v>
      </c>
      <c r="C82" s="1" t="str">
        <f ca="1">IFERROR(__xludf.DUMMYFUNCTION("""COMPUTED_VALUE"""),"г.Хабаровск")</f>
        <v>г.Хабаровск</v>
      </c>
      <c r="D82" s="1" t="str">
        <f ca="1">IFERROR(__xludf.DUMMYFUNCTION("""COMPUTED_VALUE"""),"ул.Воронежская, 38А")</f>
        <v>ул.Воронежская, 38А</v>
      </c>
    </row>
    <row r="83" spans="1:4" x14ac:dyDescent="0.25">
      <c r="A83" s="1" t="str">
        <f ca="1">IFERROR(__xludf.DUMMYFUNCTION("""COMPUTED_VALUE"""),"Винлаб")</f>
        <v>Винлаб</v>
      </c>
      <c r="B83" s="1" t="str">
        <f ca="1">IFERROR(__xludf.DUMMYFUNCTION("""COMPUTED_VALUE"""),"АО Винлаб")</f>
        <v>АО Винлаб</v>
      </c>
      <c r="C83" s="1" t="str">
        <f ca="1">IFERROR(__xludf.DUMMYFUNCTION("""COMPUTED_VALUE"""),"с.Чигири")</f>
        <v>с.Чигири</v>
      </c>
      <c r="D83" s="1" t="str">
        <f ca="1">IFERROR(__xludf.DUMMYFUNCTION("""COMPUTED_VALUE"""),"ул.Воронкова, 27/1")</f>
        <v>ул.Воронкова, 27/1</v>
      </c>
    </row>
    <row r="84" spans="1:4" x14ac:dyDescent="0.25">
      <c r="A84" s="1" t="str">
        <f ca="1">IFERROR(__xludf.DUMMYFUNCTION("""COMPUTED_VALUE"""),"Винлаб")</f>
        <v>Винлаб</v>
      </c>
      <c r="B84" s="1" t="str">
        <f ca="1">IFERROR(__xludf.DUMMYFUNCTION("""COMPUTED_VALUE"""),"АО Винлаб")</f>
        <v>АО Винлаб</v>
      </c>
      <c r="C84" s="1" t="str">
        <f ca="1">IFERROR(__xludf.DUMMYFUNCTION("""COMPUTED_VALUE"""),"г.Хабаровск")</f>
        <v>г.Хабаровск</v>
      </c>
      <c r="D84" s="1" t="str">
        <f ca="1">IFERROR(__xludf.DUMMYFUNCTION("""COMPUTED_VALUE"""),"ул.Ворошилова, 8")</f>
        <v>ул.Ворошилова, 8</v>
      </c>
    </row>
    <row r="85" spans="1:4" x14ac:dyDescent="0.25">
      <c r="A85" s="1" t="str">
        <f ca="1">IFERROR(__xludf.DUMMYFUNCTION("""COMPUTED_VALUE"""),"Винлаб")</f>
        <v>Винлаб</v>
      </c>
      <c r="B85" s="1" t="str">
        <f ca="1">IFERROR(__xludf.DUMMYFUNCTION("""COMPUTED_VALUE"""),"АО Винлаб")</f>
        <v>АО Винлаб</v>
      </c>
      <c r="C85" s="1" t="str">
        <f ca="1">IFERROR(__xludf.DUMMYFUNCTION("""COMPUTED_VALUE"""),"п.Восточный")</f>
        <v>п.Восточный</v>
      </c>
      <c r="D85" s="1" t="str">
        <f ca="1">IFERROR(__xludf.DUMMYFUNCTION("""COMPUTED_VALUE"""),"ул.Восточная, 9Б")</f>
        <v>ул.Восточная, 9Б</v>
      </c>
    </row>
    <row r="86" spans="1:4" x14ac:dyDescent="0.25">
      <c r="A86" s="1" t="str">
        <f ca="1">IFERROR(__xludf.DUMMYFUNCTION("""COMPUTED_VALUE"""),"Винлаб")</f>
        <v>Винлаб</v>
      </c>
      <c r="B86" s="1" t="str">
        <f ca="1">IFERROR(__xludf.DUMMYFUNCTION("""COMPUTED_VALUE"""),"АО Винлаб")</f>
        <v>АО Винлаб</v>
      </c>
      <c r="C86" s="1" t="str">
        <f ca="1">IFERROR(__xludf.DUMMYFUNCTION("""COMPUTED_VALUE"""),"г.Хабаровск")</f>
        <v>г.Хабаровск</v>
      </c>
      <c r="D86" s="1" t="str">
        <f ca="1">IFERROR(__xludf.DUMMYFUNCTION("""COMPUTED_VALUE"""),"ул.Гоголя, 39")</f>
        <v>ул.Гоголя, 39</v>
      </c>
    </row>
    <row r="87" spans="1:4" x14ac:dyDescent="0.25">
      <c r="A87" s="1" t="str">
        <f ca="1">IFERROR(__xludf.DUMMYFUNCTION("""COMPUTED_VALUE"""),"Винлаб")</f>
        <v>Винлаб</v>
      </c>
      <c r="B87" s="1" t="str">
        <f ca="1">IFERROR(__xludf.DUMMYFUNCTION("""COMPUTED_VALUE"""),"АО Винлаб")</f>
        <v>АО Винлаб</v>
      </c>
      <c r="C87" s="1" t="str">
        <f ca="1">IFERROR(__xludf.DUMMYFUNCTION("""COMPUTED_VALUE"""),"г.Хабаровск")</f>
        <v>г.Хабаровск</v>
      </c>
      <c r="D87" s="1" t="str">
        <f ca="1">IFERROR(__xludf.DUMMYFUNCTION("""COMPUTED_VALUE"""),"ул.Демьяна Бедного, 27")</f>
        <v>ул.Демьяна Бедного, 27</v>
      </c>
    </row>
    <row r="88" spans="1:4" x14ac:dyDescent="0.25">
      <c r="A88" s="1" t="str">
        <f ca="1">IFERROR(__xludf.DUMMYFUNCTION("""COMPUTED_VALUE"""),"Винлаб")</f>
        <v>Винлаб</v>
      </c>
      <c r="B88" s="1" t="str">
        <f ca="1">IFERROR(__xludf.DUMMYFUNCTION("""COMPUTED_VALUE"""),"АО Винлаб")</f>
        <v>АО Винлаб</v>
      </c>
      <c r="C88" s="1" t="str">
        <f ca="1">IFERROR(__xludf.DUMMYFUNCTION("""COMPUTED_VALUE"""),"г.Облучье")</f>
        <v>г.Облучье</v>
      </c>
      <c r="D88" s="1" t="str">
        <f ca="1">IFERROR(__xludf.DUMMYFUNCTION("""COMPUTED_VALUE"""),"ул.Денисова, 17")</f>
        <v>ул.Денисова, 17</v>
      </c>
    </row>
    <row r="89" spans="1:4" x14ac:dyDescent="0.25">
      <c r="A89" s="1" t="str">
        <f ca="1">IFERROR(__xludf.DUMMYFUNCTION("""COMPUTED_VALUE"""),"Винлаб")</f>
        <v>Винлаб</v>
      </c>
      <c r="B89" s="1" t="str">
        <f ca="1">IFERROR(__xludf.DUMMYFUNCTION("""COMPUTED_VALUE"""),"АО Винлаб")</f>
        <v>АО Винлаб</v>
      </c>
      <c r="C89" s="1" t="str">
        <f ca="1">IFERROR(__xludf.DUMMYFUNCTION("""COMPUTED_VALUE"""),"г.Хабаровск")</f>
        <v>г.Хабаровск</v>
      </c>
      <c r="D89" s="1" t="str">
        <f ca="1">IFERROR(__xludf.DUMMYFUNCTION("""COMPUTED_VALUE"""),"ул.ДОС Большой Аэродром, 43а")</f>
        <v>ул.ДОС Большой Аэродром, 43а</v>
      </c>
    </row>
    <row r="90" spans="1:4" x14ac:dyDescent="0.25">
      <c r="A90" s="1" t="str">
        <f ca="1">IFERROR(__xludf.DUMMYFUNCTION("""COMPUTED_VALUE"""),"Винлаб")</f>
        <v>Винлаб</v>
      </c>
      <c r="B90" s="1" t="str">
        <f ca="1">IFERROR(__xludf.DUMMYFUNCTION("""COMPUTED_VALUE"""),"АО Винлаб")</f>
        <v>АО Винлаб</v>
      </c>
      <c r="C90" s="1" t="str">
        <f ca="1">IFERROR(__xludf.DUMMYFUNCTION("""COMPUTED_VALUE"""),"г.Благовещенск")</f>
        <v>г.Благовещенск</v>
      </c>
      <c r="D90" s="1" t="str">
        <f ca="1">IFERROR(__xludf.DUMMYFUNCTION("""COMPUTED_VALUE"""),"ул.Зейская, 49")</f>
        <v>ул.Зейская, 49</v>
      </c>
    </row>
    <row r="91" spans="1:4" x14ac:dyDescent="0.25">
      <c r="A91" s="1" t="str">
        <f ca="1">IFERROR(__xludf.DUMMYFUNCTION("""COMPUTED_VALUE"""),"Винлаб")</f>
        <v>Винлаб</v>
      </c>
      <c r="B91" s="1" t="str">
        <f ca="1">IFERROR(__xludf.DUMMYFUNCTION("""COMPUTED_VALUE"""),"АО Винлаб")</f>
        <v>АО Винлаб</v>
      </c>
      <c r="C91" s="1" t="str">
        <f ca="1">IFERROR(__xludf.DUMMYFUNCTION("""COMPUTED_VALUE"""),"пгт.Магдагачи")</f>
        <v>пгт.Магдагачи</v>
      </c>
      <c r="D91" s="1" t="str">
        <f ca="1">IFERROR(__xludf.DUMMYFUNCTION("""COMPUTED_VALUE"""),"ул.Интернациональный переулок, 4")</f>
        <v>ул.Интернациональный переулок, 4</v>
      </c>
    </row>
    <row r="92" spans="1:4" x14ac:dyDescent="0.25">
      <c r="A92" s="1" t="str">
        <f ca="1">IFERROR(__xludf.DUMMYFUNCTION("""COMPUTED_VALUE"""),"Винлаб")</f>
        <v>Винлаб</v>
      </c>
      <c r="B92" s="1" t="str">
        <f ca="1">IFERROR(__xludf.DUMMYFUNCTION("""COMPUTED_VALUE"""),"АО Винлаб")</f>
        <v>АО Винлаб</v>
      </c>
      <c r="C92" s="1" t="str">
        <f ca="1">IFERROR(__xludf.DUMMYFUNCTION("""COMPUTED_VALUE"""),"г.Благовещенск")</f>
        <v>г.Благовещенск</v>
      </c>
      <c r="D92" s="1" t="str">
        <f ca="1">IFERROR(__xludf.DUMMYFUNCTION("""COMPUTED_VALUE"""),"ул.Калинина, 52")</f>
        <v>ул.Калинина, 52</v>
      </c>
    </row>
    <row r="93" spans="1:4" x14ac:dyDescent="0.25">
      <c r="A93" s="1" t="str">
        <f ca="1">IFERROR(__xludf.DUMMYFUNCTION("""COMPUTED_VALUE"""),"Винлаб")</f>
        <v>Винлаб</v>
      </c>
      <c r="B93" s="1" t="str">
        <f ca="1">IFERROR(__xludf.DUMMYFUNCTION("""COMPUTED_VALUE"""),"АО Винлаб")</f>
        <v>АО Винлаб</v>
      </c>
      <c r="C93" s="1" t="str">
        <f ca="1">IFERROR(__xludf.DUMMYFUNCTION("""COMPUTED_VALUE"""),"г.Хабаровск")</f>
        <v>г.Хабаровск</v>
      </c>
      <c r="D93" s="1" t="str">
        <f ca="1">IFERROR(__xludf.DUMMYFUNCTION("""COMPUTED_VALUE"""),"ул.Ким Ю Чена, 44К")</f>
        <v>ул.Ким Ю Чена, 44К</v>
      </c>
    </row>
    <row r="94" spans="1:4" x14ac:dyDescent="0.25">
      <c r="A94" s="1" t="str">
        <f ca="1">IFERROR(__xludf.DUMMYFUNCTION("""COMPUTED_VALUE"""),"Винлаб")</f>
        <v>Винлаб</v>
      </c>
      <c r="B94" s="1" t="str">
        <f ca="1">IFERROR(__xludf.DUMMYFUNCTION("""COMPUTED_VALUE"""),"АО Винлаб")</f>
        <v>АО Винлаб</v>
      </c>
      <c r="C94" s="1" t="str">
        <f ca="1">IFERROR(__xludf.DUMMYFUNCTION("""COMPUTED_VALUE"""),"г.Комсомольск-на-Амуре")</f>
        <v>г.Комсомольск-на-Амуре</v>
      </c>
      <c r="D94" s="1" t="str">
        <f ca="1">IFERROR(__xludf.DUMMYFUNCTION("""COMPUTED_VALUE"""),"ул.Кирова, 28")</f>
        <v>ул.Кирова, 28</v>
      </c>
    </row>
    <row r="95" spans="1:4" x14ac:dyDescent="0.25">
      <c r="A95" s="1" t="str">
        <f ca="1">IFERROR(__xludf.DUMMYFUNCTION("""COMPUTED_VALUE"""),"Винлаб")</f>
        <v>Винлаб</v>
      </c>
      <c r="B95" s="1" t="str">
        <f ca="1">IFERROR(__xludf.DUMMYFUNCTION("""COMPUTED_VALUE"""),"АО Винлаб")</f>
        <v>АО Винлаб</v>
      </c>
      <c r="C95" s="1" t="str">
        <f ca="1">IFERROR(__xludf.DUMMYFUNCTION("""COMPUTED_VALUE"""),"с.Восточное")</f>
        <v>с.Восточное</v>
      </c>
      <c r="D95" s="1" t="str">
        <f ca="1">IFERROR(__xludf.DUMMYFUNCTION("""COMPUTED_VALUE"""),"ул.Клубная, 10")</f>
        <v>ул.Клубная, 10</v>
      </c>
    </row>
    <row r="96" spans="1:4" x14ac:dyDescent="0.25">
      <c r="A96" s="1" t="str">
        <f ca="1">IFERROR(__xludf.DUMMYFUNCTION("""COMPUTED_VALUE"""),"Винлаб")</f>
        <v>Винлаб</v>
      </c>
      <c r="B96" s="1" t="str">
        <f ca="1">IFERROR(__xludf.DUMMYFUNCTION("""COMPUTED_VALUE"""),"АО Винлаб")</f>
        <v>АО Винлаб</v>
      </c>
      <c r="C96" s="1" t="str">
        <f ca="1">IFERROR(__xludf.DUMMYFUNCTION("""COMPUTED_VALUE"""),"г.Хабаровск")</f>
        <v>г.Хабаровск</v>
      </c>
      <c r="D96" s="1" t="str">
        <f ca="1">IFERROR(__xludf.DUMMYFUNCTION("""COMPUTED_VALUE"""),"ул.Кола Бельды, 10")</f>
        <v>ул.Кола Бельды, 10</v>
      </c>
    </row>
    <row r="97" spans="1:4" x14ac:dyDescent="0.25">
      <c r="A97" s="1" t="str">
        <f ca="1">IFERROR(__xludf.DUMMYFUNCTION("""COMPUTED_VALUE"""),"Винлаб")</f>
        <v>Винлаб</v>
      </c>
      <c r="B97" s="1" t="str">
        <f ca="1">IFERROR(__xludf.DUMMYFUNCTION("""COMPUTED_VALUE"""),"АО Винлаб")</f>
        <v>АО Винлаб</v>
      </c>
      <c r="C97" s="1" t="str">
        <f ca="1">IFERROR(__xludf.DUMMYFUNCTION("""COMPUTED_VALUE"""),"п.Николаевка")</f>
        <v>п.Николаевка</v>
      </c>
      <c r="D97" s="1" t="str">
        <f ca="1">IFERROR(__xludf.DUMMYFUNCTION("""COMPUTED_VALUE"""),"ул.Комсомольская, 4")</f>
        <v>ул.Комсомольская, 4</v>
      </c>
    </row>
    <row r="98" spans="1:4" x14ac:dyDescent="0.25">
      <c r="A98" s="1" t="str">
        <f ca="1">IFERROR(__xludf.DUMMYFUNCTION("""COMPUTED_VALUE"""),"Винлаб")</f>
        <v>Винлаб</v>
      </c>
      <c r="B98" s="1" t="str">
        <f ca="1">IFERROR(__xludf.DUMMYFUNCTION("""COMPUTED_VALUE"""),"АО Винлаб")</f>
        <v>АО Винлаб</v>
      </c>
      <c r="C98" s="1" t="str">
        <f ca="1">IFERROR(__xludf.DUMMYFUNCTION("""COMPUTED_VALUE"""),"г.Хабаровск")</f>
        <v>г.Хабаровск</v>
      </c>
      <c r="D98" s="1" t="str">
        <f ca="1">IFERROR(__xludf.DUMMYFUNCTION("""COMPUTED_VALUE"""),"ул.Комсомольская, 62")</f>
        <v>ул.Комсомольская, 62</v>
      </c>
    </row>
    <row r="99" spans="1:4" x14ac:dyDescent="0.25">
      <c r="A99" s="1" t="str">
        <f ca="1">IFERROR(__xludf.DUMMYFUNCTION("""COMPUTED_VALUE"""),"Винлаб")</f>
        <v>Винлаб</v>
      </c>
      <c r="B99" s="1" t="str">
        <f ca="1">IFERROR(__xludf.DUMMYFUNCTION("""COMPUTED_VALUE"""),"АО Винлаб")</f>
        <v>АО Винлаб</v>
      </c>
      <c r="C99" s="1" t="str">
        <f ca="1">IFERROR(__xludf.DUMMYFUNCTION("""COMPUTED_VALUE"""),"г.Хабаровск")</f>
        <v>г.Хабаровск</v>
      </c>
      <c r="D99" s="1" t="str">
        <f ca="1">IFERROR(__xludf.DUMMYFUNCTION("""COMPUTED_VALUE"""),"ул.Комсомольская, 81 п.1/2")</f>
        <v>ул.Комсомольская, 81 п.1/2</v>
      </c>
    </row>
    <row r="100" spans="1:4" x14ac:dyDescent="0.25">
      <c r="A100" s="1" t="str">
        <f ca="1">IFERROR(__xludf.DUMMYFUNCTION("""COMPUTED_VALUE"""),"Винлаб")</f>
        <v>Винлаб</v>
      </c>
      <c r="B100" s="1" t="str">
        <f ca="1">IFERROR(__xludf.DUMMYFUNCTION("""COMPUTED_VALUE"""),"АО Винлаб")</f>
        <v>АО Винлаб</v>
      </c>
      <c r="C100" s="1" t="str">
        <f ca="1">IFERROR(__xludf.DUMMYFUNCTION("""COMPUTED_VALUE"""),"г.Биробиджан")</f>
        <v>г.Биробиджан</v>
      </c>
      <c r="D100" s="1" t="str">
        <f ca="1">IFERROR(__xludf.DUMMYFUNCTION("""COMPUTED_VALUE"""),"ул.Комсомольская, 9")</f>
        <v>ул.Комсомольская, 9</v>
      </c>
    </row>
    <row r="101" spans="1:4" x14ac:dyDescent="0.25">
      <c r="A101" s="1" t="str">
        <f ca="1">IFERROR(__xludf.DUMMYFUNCTION("""COMPUTED_VALUE"""),"Винлаб")</f>
        <v>Винлаб</v>
      </c>
      <c r="B101" s="1" t="str">
        <f ca="1">IFERROR(__xludf.DUMMYFUNCTION("""COMPUTED_VALUE"""),"АО Винлаб")</f>
        <v>АО Винлаб</v>
      </c>
      <c r="C101" s="1" t="str">
        <f ca="1">IFERROR(__xludf.DUMMYFUNCTION("""COMPUTED_VALUE"""),"г.Хабаровск")</f>
        <v>г.Хабаровск</v>
      </c>
      <c r="D101" s="1" t="str">
        <f ca="1">IFERROR(__xludf.DUMMYFUNCTION("""COMPUTED_VALUE"""),"ул.Королева, 10")</f>
        <v>ул.Королева, 10</v>
      </c>
    </row>
    <row r="102" spans="1:4" x14ac:dyDescent="0.25">
      <c r="A102" s="1" t="str">
        <f ca="1">IFERROR(__xludf.DUMMYFUNCTION("""COMPUTED_VALUE"""),"Винлаб")</f>
        <v>Винлаб</v>
      </c>
      <c r="B102" s="1" t="str">
        <f ca="1">IFERROR(__xludf.DUMMYFUNCTION("""COMPUTED_VALUE"""),"АО Винлаб")</f>
        <v>АО Винлаб</v>
      </c>
      <c r="C102" s="1" t="str">
        <f ca="1">IFERROR(__xludf.DUMMYFUNCTION("""COMPUTED_VALUE"""),"г.Хабаровск")</f>
        <v>г.Хабаровск</v>
      </c>
      <c r="D102" s="1" t="str">
        <f ca="1">IFERROR(__xludf.DUMMYFUNCTION("""COMPUTED_VALUE"""),"ул.Костромская, 46а")</f>
        <v>ул.Костромская, 46а</v>
      </c>
    </row>
    <row r="103" spans="1:4" x14ac:dyDescent="0.25">
      <c r="A103" s="1" t="str">
        <f ca="1">IFERROR(__xludf.DUMMYFUNCTION("""COMPUTED_VALUE"""),"Винлаб")</f>
        <v>Винлаб</v>
      </c>
      <c r="B103" s="1" t="str">
        <f ca="1">IFERROR(__xludf.DUMMYFUNCTION("""COMPUTED_VALUE"""),"АО Винлаб")</f>
        <v>АО Винлаб</v>
      </c>
      <c r="C103" s="1" t="str">
        <f ca="1">IFERROR(__xludf.DUMMYFUNCTION("""COMPUTED_VALUE"""),"г.Хабаровск")</f>
        <v>г.Хабаровск</v>
      </c>
      <c r="D103" s="1" t="str">
        <f ca="1">IFERROR(__xludf.DUMMYFUNCTION("""COMPUTED_VALUE"""),"ул.Краснореченская, 193")</f>
        <v>ул.Краснореченская, 193</v>
      </c>
    </row>
    <row r="104" spans="1:4" x14ac:dyDescent="0.25">
      <c r="A104" s="1" t="str">
        <f ca="1">IFERROR(__xludf.DUMMYFUNCTION("""COMPUTED_VALUE"""),"Винлаб")</f>
        <v>Винлаб</v>
      </c>
      <c r="B104" s="1" t="str">
        <f ca="1">IFERROR(__xludf.DUMMYFUNCTION("""COMPUTED_VALUE"""),"АО Винлаб")</f>
        <v>АО Винлаб</v>
      </c>
      <c r="C104" s="1" t="str">
        <f ca="1">IFERROR(__xludf.DUMMYFUNCTION("""COMPUTED_VALUE"""),"с.Троицкое")</f>
        <v>с.Троицкое</v>
      </c>
      <c r="D104" s="1" t="str">
        <f ca="1">IFERROR(__xludf.DUMMYFUNCTION("""COMPUTED_VALUE"""),"ул.Лазо, 17а")</f>
        <v>ул.Лазо, 17а</v>
      </c>
    </row>
    <row r="105" spans="1:4" x14ac:dyDescent="0.25">
      <c r="A105" s="1" t="str">
        <f ca="1">IFERROR(__xludf.DUMMYFUNCTION("""COMPUTED_VALUE"""),"Винлаб")</f>
        <v>Винлаб</v>
      </c>
      <c r="B105" s="1" t="str">
        <f ca="1">IFERROR(__xludf.DUMMYFUNCTION("""COMPUTED_VALUE"""),"АО Винлаб")</f>
        <v>АО Винлаб</v>
      </c>
      <c r="C105" s="1" t="str">
        <f ca="1">IFERROR(__xludf.DUMMYFUNCTION("""COMPUTED_VALUE"""),"г.Хабаровск")</f>
        <v>г.Хабаровск</v>
      </c>
      <c r="D105" s="1" t="str">
        <f ca="1">IFERROR(__xludf.DUMMYFUNCTION("""COMPUTED_VALUE"""),"ул.Лазо, 2а")</f>
        <v>ул.Лазо, 2а</v>
      </c>
    </row>
    <row r="106" spans="1:4" x14ac:dyDescent="0.25">
      <c r="A106" s="1" t="str">
        <f ca="1">IFERROR(__xludf.DUMMYFUNCTION("""COMPUTED_VALUE"""),"Винлаб")</f>
        <v>Винлаб</v>
      </c>
      <c r="B106" s="1" t="str">
        <f ca="1">IFERROR(__xludf.DUMMYFUNCTION("""COMPUTED_VALUE"""),"АО Винлаб")</f>
        <v>АО Винлаб</v>
      </c>
      <c r="C106" s="1" t="str">
        <f ca="1">IFERROR(__xludf.DUMMYFUNCTION("""COMPUTED_VALUE"""),"г.Благовещенск")</f>
        <v>г.Благовещенск</v>
      </c>
      <c r="D106" s="1" t="str">
        <f ca="1">IFERROR(__xludf.DUMMYFUNCTION("""COMPUTED_VALUE"""),"ул.Ленина, 136 (гостинница ЗЕЯ)")</f>
        <v>ул.Ленина, 136 (гостинница ЗЕЯ)</v>
      </c>
    </row>
    <row r="107" spans="1:4" x14ac:dyDescent="0.25">
      <c r="A107" s="1" t="str">
        <f ca="1">IFERROR(__xludf.DUMMYFUNCTION("""COMPUTED_VALUE"""),"Винлаб")</f>
        <v>Винлаб</v>
      </c>
      <c r="B107" s="1" t="str">
        <f ca="1">IFERROR(__xludf.DUMMYFUNCTION("""COMPUTED_VALUE"""),"АО Винлаб")</f>
        <v>АО Винлаб</v>
      </c>
      <c r="C107" s="1" t="str">
        <f ca="1">IFERROR(__xludf.DUMMYFUNCTION("""COMPUTED_VALUE"""),"г.Благовещенск")</f>
        <v>г.Благовещенск</v>
      </c>
      <c r="D107" s="1" t="str">
        <f ca="1">IFERROR(__xludf.DUMMYFUNCTION("""COMPUTED_VALUE"""),"ул.Ленина, 188")</f>
        <v>ул.Ленина, 188</v>
      </c>
    </row>
    <row r="108" spans="1:4" x14ac:dyDescent="0.25">
      <c r="A108" s="1" t="str">
        <f ca="1">IFERROR(__xludf.DUMMYFUNCTION("""COMPUTED_VALUE"""),"Винлаб")</f>
        <v>Винлаб</v>
      </c>
      <c r="B108" s="1" t="str">
        <f ca="1">IFERROR(__xludf.DUMMYFUNCTION("""COMPUTED_VALUE"""),"АО Винлаб")</f>
        <v>АО Винлаб</v>
      </c>
      <c r="C108" s="1" t="str">
        <f ca="1">IFERROR(__xludf.DUMMYFUNCTION("""COMPUTED_VALUE"""),"г.Хабаровск")</f>
        <v>г.Хабаровск</v>
      </c>
      <c r="D108" s="1" t="str">
        <f ca="1">IFERROR(__xludf.DUMMYFUNCTION("""COMPUTED_VALUE"""),"ул.Ленина, 31")</f>
        <v>ул.Ленина, 31</v>
      </c>
    </row>
    <row r="109" spans="1:4" x14ac:dyDescent="0.25">
      <c r="A109" s="1" t="str">
        <f ca="1">IFERROR(__xludf.DUMMYFUNCTION("""COMPUTED_VALUE"""),"Винлаб")</f>
        <v>Винлаб</v>
      </c>
      <c r="B109" s="1" t="str">
        <f ca="1">IFERROR(__xludf.DUMMYFUNCTION("""COMPUTED_VALUE"""),"АО Винлаб")</f>
        <v>АО Винлаб</v>
      </c>
      <c r="C109" s="1" t="str">
        <f ca="1">IFERROR(__xludf.DUMMYFUNCTION("""COMPUTED_VALUE"""),"с.Ленинское")</f>
        <v>с.Ленинское</v>
      </c>
      <c r="D109" s="1" t="str">
        <f ca="1">IFERROR(__xludf.DUMMYFUNCTION("""COMPUTED_VALUE"""),"ул.Ленина, 5")</f>
        <v>ул.Ленина, 5</v>
      </c>
    </row>
    <row r="110" spans="1:4" x14ac:dyDescent="0.25">
      <c r="A110" s="1" t="str">
        <f ca="1">IFERROR(__xludf.DUMMYFUNCTION("""COMPUTED_VALUE"""),"Винлаб")</f>
        <v>Винлаб</v>
      </c>
      <c r="B110" s="1" t="str">
        <f ca="1">IFERROR(__xludf.DUMMYFUNCTION("""COMPUTED_VALUE"""),"АО Винлаб")</f>
        <v>АО Винлаб</v>
      </c>
      <c r="C110" s="1" t="str">
        <f ca="1">IFERROR(__xludf.DUMMYFUNCTION("""COMPUTED_VALUE"""),"г.Хабаровск")</f>
        <v>г.Хабаровск</v>
      </c>
      <c r="D110" s="1" t="str">
        <f ca="1">IFERROR(__xludf.DUMMYFUNCTION("""COMPUTED_VALUE"""),"ул.Ленина, 72")</f>
        <v>ул.Ленина, 72</v>
      </c>
    </row>
    <row r="111" spans="1:4" x14ac:dyDescent="0.25">
      <c r="A111" s="1" t="str">
        <f ca="1">IFERROR(__xludf.DUMMYFUNCTION("""COMPUTED_VALUE"""),"Винлаб")</f>
        <v>Винлаб</v>
      </c>
      <c r="B111" s="1" t="str">
        <f ca="1">IFERROR(__xludf.DUMMYFUNCTION("""COMPUTED_VALUE"""),"АО Винлаб")</f>
        <v>АО Винлаб</v>
      </c>
      <c r="C111" s="1" t="str">
        <f ca="1">IFERROR(__xludf.DUMMYFUNCTION("""COMPUTED_VALUE"""),"г.Комсомольск-на-Амуре")</f>
        <v>г.Комсомольск-на-Амуре</v>
      </c>
      <c r="D111" s="1" t="str">
        <f ca="1">IFERROR(__xludf.DUMMYFUNCTION("""COMPUTED_VALUE"""),"ул.Ленинградская, 37")</f>
        <v>ул.Ленинградская, 37</v>
      </c>
    </row>
    <row r="112" spans="1:4" x14ac:dyDescent="0.25">
      <c r="A112" s="1" t="str">
        <f ca="1">IFERROR(__xludf.DUMMYFUNCTION("""COMPUTED_VALUE"""),"Винлаб")</f>
        <v>Винлаб</v>
      </c>
      <c r="B112" s="1" t="str">
        <f ca="1">IFERROR(__xludf.DUMMYFUNCTION("""COMPUTED_VALUE"""),"АО Винлаб")</f>
        <v>АО Винлаб</v>
      </c>
      <c r="C112" s="1" t="str">
        <f ca="1">IFERROR(__xludf.DUMMYFUNCTION("""COMPUTED_VALUE"""),"г.Хабаровск")</f>
        <v>г.Хабаровск</v>
      </c>
      <c r="D112" s="1" t="str">
        <f ca="1">IFERROR(__xludf.DUMMYFUNCTION("""COMPUTED_VALUE"""),"ул.Льва Толстого, 15")</f>
        <v>ул.Льва Толстого, 15</v>
      </c>
    </row>
    <row r="113" spans="1:4" x14ac:dyDescent="0.25">
      <c r="A113" s="1" t="str">
        <f ca="1">IFERROR(__xludf.DUMMYFUNCTION("""COMPUTED_VALUE"""),"Винлаб")</f>
        <v>Винлаб</v>
      </c>
      <c r="B113" s="1" t="str">
        <f ca="1">IFERROR(__xludf.DUMMYFUNCTION("""COMPUTED_VALUE"""),"АО Винлаб")</f>
        <v>АО Винлаб</v>
      </c>
      <c r="C113" s="1" t="str">
        <f ca="1">IFERROR(__xludf.DUMMYFUNCTION("""COMPUTED_VALUE"""),"г.Хабаровск")</f>
        <v>г.Хабаровск</v>
      </c>
      <c r="D113" s="1" t="str">
        <f ca="1">IFERROR(__xludf.DUMMYFUNCTION("""COMPUTED_VALUE"""),"ул.Матвеевское шоссе, 15А")</f>
        <v>ул.Матвеевское шоссе, 15А</v>
      </c>
    </row>
    <row r="114" spans="1:4" x14ac:dyDescent="0.25">
      <c r="A114" s="1" t="str">
        <f ca="1">IFERROR(__xludf.DUMMYFUNCTION("""COMPUTED_VALUE"""),"Винлаб")</f>
        <v>Винлаб</v>
      </c>
      <c r="B114" s="1" t="str">
        <f ca="1">IFERROR(__xludf.DUMMYFUNCTION("""COMPUTED_VALUE"""),"АО Винлаб")</f>
        <v>АО Винлаб</v>
      </c>
      <c r="C114" s="1" t="str">
        <f ca="1">IFERROR(__xludf.DUMMYFUNCTION("""COMPUTED_VALUE"""),"пгт.Магдагачи")</f>
        <v>пгт.Магдагачи</v>
      </c>
      <c r="D114" s="1" t="str">
        <f ca="1">IFERROR(__xludf.DUMMYFUNCTION("""COMPUTED_VALUE"""),"ул.Менжинского, 2")</f>
        <v>ул.Менжинского, 2</v>
      </c>
    </row>
    <row r="115" spans="1:4" x14ac:dyDescent="0.25">
      <c r="A115" s="1" t="str">
        <f ca="1">IFERROR(__xludf.DUMMYFUNCTION("""COMPUTED_VALUE"""),"Винлаб")</f>
        <v>Винлаб</v>
      </c>
      <c r="B115" s="1" t="str">
        <f ca="1">IFERROR(__xludf.DUMMYFUNCTION("""COMPUTED_VALUE"""),"АО Винлаб")</f>
        <v>АО Винлаб</v>
      </c>
      <c r="C115" s="1" t="str">
        <f ca="1">IFERROR(__xludf.DUMMYFUNCTION("""COMPUTED_VALUE"""),"с.Сосновка")</f>
        <v>с.Сосновка</v>
      </c>
      <c r="D115" s="1" t="str">
        <f ca="1">IFERROR(__xludf.DUMMYFUNCTION("""COMPUTED_VALUE"""),"ул.Мира, 1а")</f>
        <v>ул.Мира, 1а</v>
      </c>
    </row>
    <row r="116" spans="1:4" x14ac:dyDescent="0.25">
      <c r="A116" s="1" t="str">
        <f ca="1">IFERROR(__xludf.DUMMYFUNCTION("""COMPUTED_VALUE"""),"Винлаб")</f>
        <v>Винлаб</v>
      </c>
      <c r="B116" s="1" t="str">
        <f ca="1">IFERROR(__xludf.DUMMYFUNCTION("""COMPUTED_VALUE"""),"АО Винлаб")</f>
        <v>АО Винлаб</v>
      </c>
      <c r="C116" s="1" t="str">
        <f ca="1">IFERROR(__xludf.DUMMYFUNCTION("""COMPUTED_VALUE"""),"г.Хабаровск")</f>
        <v>г.Хабаровск</v>
      </c>
      <c r="D116" s="1" t="str">
        <f ca="1">IFERROR(__xludf.DUMMYFUNCTION("""COMPUTED_VALUE"""),"ул.Московская, 3")</f>
        <v>ул.Московская, 3</v>
      </c>
    </row>
    <row r="117" spans="1:4" x14ac:dyDescent="0.25">
      <c r="A117" s="1" t="str">
        <f ca="1">IFERROR(__xludf.DUMMYFUNCTION("""COMPUTED_VALUE"""),"Винлаб")</f>
        <v>Винлаб</v>
      </c>
      <c r="B117" s="1" t="str">
        <f ca="1">IFERROR(__xludf.DUMMYFUNCTION("""COMPUTED_VALUE"""),"АО Винлаб")</f>
        <v>АО Винлаб</v>
      </c>
      <c r="C117" s="1" t="str">
        <f ca="1">IFERROR(__xludf.DUMMYFUNCTION("""COMPUTED_VALUE"""),"г.Хабаровск")</f>
        <v>г.Хабаровск</v>
      </c>
      <c r="D117" s="1" t="str">
        <f ca="1">IFERROR(__xludf.DUMMYFUNCTION("""COMPUTED_VALUE"""),"ул.Муравьева-Амурского, 27")</f>
        <v>ул.Муравьева-Амурского, 27</v>
      </c>
    </row>
    <row r="118" spans="1:4" x14ac:dyDescent="0.25">
      <c r="A118" s="1" t="str">
        <f ca="1">IFERROR(__xludf.DUMMYFUNCTION("""COMPUTED_VALUE"""),"Винлаб")</f>
        <v>Винлаб</v>
      </c>
      <c r="B118" s="1" t="str">
        <f ca="1">IFERROR(__xludf.DUMMYFUNCTION("""COMPUTED_VALUE"""),"АО Винлаб")</f>
        <v>АО Винлаб</v>
      </c>
      <c r="C118" s="1" t="str">
        <f ca="1">IFERROR(__xludf.DUMMYFUNCTION("""COMPUTED_VALUE"""),"г.Хабаровск")</f>
        <v>г.Хабаровск</v>
      </c>
      <c r="D118" s="1" t="str">
        <f ca="1">IFERROR(__xludf.DUMMYFUNCTION("""COMPUTED_VALUE"""),"ул.Павловича, 38а")</f>
        <v>ул.Павловича, 38а</v>
      </c>
    </row>
    <row r="119" spans="1:4" x14ac:dyDescent="0.25">
      <c r="A119" s="1" t="str">
        <f ca="1">IFERROR(__xludf.DUMMYFUNCTION("""COMPUTED_VALUE"""),"Винлаб")</f>
        <v>Винлаб</v>
      </c>
      <c r="B119" s="1" t="str">
        <f ca="1">IFERROR(__xludf.DUMMYFUNCTION("""COMPUTED_VALUE"""),"АО Винлаб")</f>
        <v>АО Винлаб</v>
      </c>
      <c r="C119" s="1" t="str">
        <f ca="1">IFERROR(__xludf.DUMMYFUNCTION("""COMPUTED_VALUE"""),"г.Шимановск")</f>
        <v>г.Шимановск</v>
      </c>
      <c r="D119" s="1" t="str">
        <f ca="1">IFERROR(__xludf.DUMMYFUNCTION("""COMPUTED_VALUE"""),"ул.Первомайская, 8")</f>
        <v>ул.Первомайская, 8</v>
      </c>
    </row>
    <row r="120" spans="1:4" x14ac:dyDescent="0.25">
      <c r="A120" s="1" t="str">
        <f ca="1">IFERROR(__xludf.DUMMYFUNCTION("""COMPUTED_VALUE"""),"Винлаб")</f>
        <v>Винлаб</v>
      </c>
      <c r="B120" s="1" t="str">
        <f ca="1">IFERROR(__xludf.DUMMYFUNCTION("""COMPUTED_VALUE"""),"АО Винлаб")</f>
        <v>АО Винлаб</v>
      </c>
      <c r="C120" s="1" t="str">
        <f ca="1">IFERROR(__xludf.DUMMYFUNCTION("""COMPUTED_VALUE"""),"г.Шимановск")</f>
        <v>г.Шимановск</v>
      </c>
      <c r="D120" s="1" t="str">
        <f ca="1">IFERROR(__xludf.DUMMYFUNCTION("""COMPUTED_VALUE"""),"ул.Плеханова, 32")</f>
        <v>ул.Плеханова, 32</v>
      </c>
    </row>
    <row r="121" spans="1:4" x14ac:dyDescent="0.25">
      <c r="A121" s="1" t="str">
        <f ca="1">IFERROR(__xludf.DUMMYFUNCTION("""COMPUTED_VALUE"""),"Винлаб")</f>
        <v>Винлаб</v>
      </c>
      <c r="B121" s="1" t="str">
        <f ca="1">IFERROR(__xludf.DUMMYFUNCTION("""COMPUTED_VALUE"""),"АО Винлаб")</f>
        <v>АО Винлаб</v>
      </c>
      <c r="C121" s="1" t="str">
        <f ca="1">IFERROR(__xludf.DUMMYFUNCTION("""COMPUTED_VALUE"""),"г.Шимановск")</f>
        <v>г.Шимановск</v>
      </c>
      <c r="D121" s="1" t="str">
        <f ca="1">IFERROR(__xludf.DUMMYFUNCTION("""COMPUTED_VALUE"""),"ул.Ордженикидзе, 38")</f>
        <v>ул.Ордженикидзе, 38</v>
      </c>
    </row>
    <row r="122" spans="1:4" x14ac:dyDescent="0.25">
      <c r="A122" s="1" t="str">
        <f ca="1">IFERROR(__xludf.DUMMYFUNCTION("""COMPUTED_VALUE"""),"Винлаб")</f>
        <v>Винлаб</v>
      </c>
      <c r="B122" s="1" t="str">
        <f ca="1">IFERROR(__xludf.DUMMYFUNCTION("""COMPUTED_VALUE"""),"АО Винлаб")</f>
        <v>АО Винлаб</v>
      </c>
      <c r="C122" s="1" t="str">
        <f ca="1">IFERROR(__xludf.DUMMYFUNCTION("""COMPUTED_VALUE"""),"г.Биробиджан")</f>
        <v>г.Биробиджан</v>
      </c>
      <c r="D122" s="1" t="str">
        <f ca="1">IFERROR(__xludf.DUMMYFUNCTION("""COMPUTED_VALUE"""),"ул.пр-кт 60-летия СССР, 11")</f>
        <v>ул.пр-кт 60-летия СССР, 11</v>
      </c>
    </row>
    <row r="123" spans="1:4" x14ac:dyDescent="0.25">
      <c r="A123" s="1" t="str">
        <f ca="1">IFERROR(__xludf.DUMMYFUNCTION("""COMPUTED_VALUE"""),"Винлаб")</f>
        <v>Винлаб</v>
      </c>
      <c r="B123" s="1" t="str">
        <f ca="1">IFERROR(__xludf.DUMMYFUNCTION("""COMPUTED_VALUE"""),"АО Винлаб")</f>
        <v>АО Винлаб</v>
      </c>
      <c r="C123" s="1" t="str">
        <f ca="1">IFERROR(__xludf.DUMMYFUNCTION("""COMPUTED_VALUE"""),"г.Комсомольск-на-Амуре")</f>
        <v>г.Комсомольск-на-Амуре</v>
      </c>
      <c r="D123" s="1" t="str">
        <f ca="1">IFERROR(__xludf.DUMMYFUNCTION("""COMPUTED_VALUE"""),"ул.пр-кт Победы, 22/7")</f>
        <v>ул.пр-кт Победы, 22/7</v>
      </c>
    </row>
    <row r="124" spans="1:4" x14ac:dyDescent="0.25">
      <c r="A124" s="1" t="str">
        <f ca="1">IFERROR(__xludf.DUMMYFUNCTION("""COMPUTED_VALUE"""),"Винлаб")</f>
        <v>Винлаб</v>
      </c>
      <c r="B124" s="1" t="str">
        <f ca="1">IFERROR(__xludf.DUMMYFUNCTION("""COMPUTED_VALUE"""),"АО Винлаб")</f>
        <v>АО Винлаб</v>
      </c>
      <c r="C124" s="1" t="str">
        <f ca="1">IFERROR(__xludf.DUMMYFUNCTION("""COMPUTED_VALUE"""),"г.Хабаровск")</f>
        <v>г.Хабаровск</v>
      </c>
      <c r="D124" s="1" t="str">
        <f ca="1">IFERROR(__xludf.DUMMYFUNCTION("""COMPUTED_VALUE"""),"ул.Руднева, 83 пом.1")</f>
        <v>ул.Руднева, 83 пом.1</v>
      </c>
    </row>
    <row r="125" spans="1:4" x14ac:dyDescent="0.25">
      <c r="A125" s="1" t="str">
        <f ca="1">IFERROR(__xludf.DUMMYFUNCTION("""COMPUTED_VALUE"""),"Винлаб")</f>
        <v>Винлаб</v>
      </c>
      <c r="B125" s="1" t="str">
        <f ca="1">IFERROR(__xludf.DUMMYFUNCTION("""COMPUTED_VALUE"""),"АО Винлаб")</f>
        <v>АО Винлаб</v>
      </c>
      <c r="C125" s="1" t="str">
        <f ca="1">IFERROR(__xludf.DUMMYFUNCTION("""COMPUTED_VALUE"""),"г.Хабаровск")</f>
        <v>г.Хабаровск</v>
      </c>
      <c r="D125" s="1" t="str">
        <f ca="1">IFERROR(__xludf.DUMMYFUNCTION("""COMPUTED_VALUE"""),"ул.Серышева, 21")</f>
        <v>ул.Серышева, 21</v>
      </c>
    </row>
    <row r="126" spans="1:4" x14ac:dyDescent="0.25">
      <c r="A126" s="1" t="str">
        <f ca="1">IFERROR(__xludf.DUMMYFUNCTION("""COMPUTED_VALUE"""),"Винлаб")</f>
        <v>Винлаб</v>
      </c>
      <c r="B126" s="1" t="str">
        <f ca="1">IFERROR(__xludf.DUMMYFUNCTION("""COMPUTED_VALUE"""),"АО Винлаб")</f>
        <v>АО Винлаб</v>
      </c>
      <c r="C126" s="1" t="str">
        <f ca="1">IFERROR(__xludf.DUMMYFUNCTION("""COMPUTED_VALUE"""),"г.Хабаровск")</f>
        <v>г.Хабаровск</v>
      </c>
      <c r="D126" s="1" t="str">
        <f ca="1">IFERROR(__xludf.DUMMYFUNCTION("""COMPUTED_VALUE"""),"ул.Лазо,31")</f>
        <v>ул.Лазо,31</v>
      </c>
    </row>
    <row r="127" spans="1:4" x14ac:dyDescent="0.25">
      <c r="A127" s="1" t="str">
        <f ca="1">IFERROR(__xludf.DUMMYFUNCTION("""COMPUTED_VALUE"""),"Винлаб")</f>
        <v>Винлаб</v>
      </c>
      <c r="B127" s="1" t="str">
        <f ca="1">IFERROR(__xludf.DUMMYFUNCTION("""COMPUTED_VALUE"""),"АО Винлаб")</f>
        <v>АО Винлаб</v>
      </c>
      <c r="C127" s="1" t="str">
        <f ca="1">IFERROR(__xludf.DUMMYFUNCTION("""COMPUTED_VALUE"""),"г.Хабаровск")</f>
        <v>г.Хабаровск</v>
      </c>
      <c r="D127" s="1" t="str">
        <f ca="1">IFERROR(__xludf.DUMMYFUNCTION("""COMPUTED_VALUE"""),"ул.Запарина, 154")</f>
        <v>ул.Запарина, 154</v>
      </c>
    </row>
    <row r="128" spans="1:4" x14ac:dyDescent="0.25">
      <c r="A128" s="1" t="str">
        <f ca="1">IFERROR(__xludf.DUMMYFUNCTION("""COMPUTED_VALUE"""),"Винлаб")</f>
        <v>Винлаб</v>
      </c>
      <c r="B128" s="1" t="str">
        <f ca="1">IFERROR(__xludf.DUMMYFUNCTION("""COMPUTED_VALUE"""),"АО Винлаб")</f>
        <v>АО Винлаб</v>
      </c>
      <c r="C128" s="1" t="str">
        <f ca="1">IFERROR(__xludf.DUMMYFUNCTION("""COMPUTED_VALUE"""),"г.Биробиджан")</f>
        <v>г.Биробиджан</v>
      </c>
      <c r="D128" s="1" t="str">
        <f ca="1">IFERROR(__xludf.DUMMYFUNCTION("""COMPUTED_VALUE"""),"ул.Советская, 60Б блок А")</f>
        <v>ул.Советская, 60Б блок А</v>
      </c>
    </row>
    <row r="129" spans="1:4" x14ac:dyDescent="0.25">
      <c r="A129" s="1" t="str">
        <f ca="1">IFERROR(__xludf.DUMMYFUNCTION("""COMPUTED_VALUE"""),"Винлаб")</f>
        <v>Винлаб</v>
      </c>
      <c r="B129" s="1" t="str">
        <f ca="1">IFERROR(__xludf.DUMMYFUNCTION("""COMPUTED_VALUE"""),"АО Винлаб")</f>
        <v>АО Винлаб</v>
      </c>
      <c r="C129" s="1" t="str">
        <f ca="1">IFERROR(__xludf.DUMMYFUNCTION("""COMPUTED_VALUE"""),"с.Поярково")</f>
        <v>с.Поярково</v>
      </c>
      <c r="D129" s="1" t="str">
        <f ca="1">IFERROR(__xludf.DUMMYFUNCTION("""COMPUTED_VALUE"""),"ул.Советская, 9")</f>
        <v>ул.Советская, 9</v>
      </c>
    </row>
    <row r="130" spans="1:4" x14ac:dyDescent="0.25">
      <c r="A130" s="1" t="str">
        <f ca="1">IFERROR(__xludf.DUMMYFUNCTION("""COMPUTED_VALUE"""),"Винлаб")</f>
        <v>Винлаб</v>
      </c>
      <c r="B130" s="1" t="str">
        <f ca="1">IFERROR(__xludf.DUMMYFUNCTION("""COMPUTED_VALUE"""),"АО Винлаб")</f>
        <v>АО Винлаб</v>
      </c>
      <c r="C130" s="1" t="str">
        <f ca="1">IFERROR(__xludf.DUMMYFUNCTION("""COMPUTED_VALUE"""),"г.Хабаровск")</f>
        <v>г.Хабаровск</v>
      </c>
      <c r="D130" s="1" t="str">
        <f ca="1">IFERROR(__xludf.DUMMYFUNCTION("""COMPUTED_VALUE"""),"ул.Суворова, 45")</f>
        <v>ул.Суворова, 45</v>
      </c>
    </row>
    <row r="131" spans="1:4" x14ac:dyDescent="0.25">
      <c r="A131" s="1" t="str">
        <f ca="1">IFERROR(__xludf.DUMMYFUNCTION("""COMPUTED_VALUE"""),"Винлаб")</f>
        <v>Винлаб</v>
      </c>
      <c r="B131" s="1" t="str">
        <f ca="1">IFERROR(__xludf.DUMMYFUNCTION("""COMPUTED_VALUE"""),"АО Винлаб")</f>
        <v>АО Винлаб</v>
      </c>
      <c r="C131" s="1" t="str">
        <f ca="1">IFERROR(__xludf.DUMMYFUNCTION("""COMPUTED_VALUE"""),"г.Хабаровск")</f>
        <v>г.Хабаровск</v>
      </c>
      <c r="D131" s="1" t="str">
        <f ca="1">IFERROR(__xludf.DUMMYFUNCTION("""COMPUTED_VALUE"""),"ул.Суворова, 51")</f>
        <v>ул.Суворова, 51</v>
      </c>
    </row>
    <row r="132" spans="1:4" x14ac:dyDescent="0.25">
      <c r="A132" s="1" t="str">
        <f ca="1">IFERROR(__xludf.DUMMYFUNCTION("""COMPUTED_VALUE"""),"Винлаб")</f>
        <v>Винлаб</v>
      </c>
      <c r="B132" s="1" t="str">
        <f ca="1">IFERROR(__xludf.DUMMYFUNCTION("""COMPUTED_VALUE"""),"АО Винлаб")</f>
        <v>АО Винлаб</v>
      </c>
      <c r="C132" s="1" t="str">
        <f ca="1">IFERROR(__xludf.DUMMYFUNCTION("""COMPUTED_VALUE"""),"г.Благовещенск")</f>
        <v>г.Благовещенск</v>
      </c>
      <c r="D132" s="1" t="str">
        <f ca="1">IFERROR(__xludf.DUMMYFUNCTION("""COMPUTED_VALUE"""),"ул.Театральная, 170")</f>
        <v>ул.Театральная, 170</v>
      </c>
    </row>
    <row r="133" spans="1:4" x14ac:dyDescent="0.25">
      <c r="A133" s="1" t="str">
        <f ca="1">IFERROR(__xludf.DUMMYFUNCTION("""COMPUTED_VALUE"""),"Винлаб")</f>
        <v>Винлаб</v>
      </c>
      <c r="B133" s="1" t="str">
        <f ca="1">IFERROR(__xludf.DUMMYFUNCTION("""COMPUTED_VALUE"""),"АО Винлаб")</f>
        <v>АО Винлаб</v>
      </c>
      <c r="C133" s="1" t="str">
        <f ca="1">IFERROR(__xludf.DUMMYFUNCTION("""COMPUTED_VALUE"""),"г.Хабаровск")</f>
        <v>г.Хабаровск</v>
      </c>
      <c r="D133" s="1" t="str">
        <f ca="1">IFERROR(__xludf.DUMMYFUNCTION("""COMPUTED_VALUE"""),"ул.Тихоокеанская, 172а")</f>
        <v>ул.Тихоокеанская, 172а</v>
      </c>
    </row>
    <row r="134" spans="1:4" x14ac:dyDescent="0.25">
      <c r="A134" s="1" t="str">
        <f ca="1">IFERROR(__xludf.DUMMYFUNCTION("""COMPUTED_VALUE"""),"Винлаб")</f>
        <v>Винлаб</v>
      </c>
      <c r="B134" s="1" t="str">
        <f ca="1">IFERROR(__xludf.DUMMYFUNCTION("""COMPUTED_VALUE"""),"АО Винлаб")</f>
        <v>АО Винлаб</v>
      </c>
      <c r="C134" s="1" t="str">
        <f ca="1">IFERROR(__xludf.DUMMYFUNCTION("""COMPUTED_VALUE"""),"г.Хабаровск")</f>
        <v>г.Хабаровск</v>
      </c>
      <c r="D134" s="1" t="str">
        <f ca="1">IFERROR(__xludf.DUMMYFUNCTION("""COMPUTED_VALUE"""),"ул.Тихоокеанская, 218в")</f>
        <v>ул.Тихоокеанская, 218в</v>
      </c>
    </row>
    <row r="135" spans="1:4" x14ac:dyDescent="0.25">
      <c r="A135" s="1" t="str">
        <f ca="1">IFERROR(__xludf.DUMMYFUNCTION("""COMPUTED_VALUE"""),"Винлаб")</f>
        <v>Винлаб</v>
      </c>
      <c r="B135" s="1" t="str">
        <f ca="1">IFERROR(__xludf.DUMMYFUNCTION("""COMPUTED_VALUE"""),"АО Винлаб")</f>
        <v>АО Винлаб</v>
      </c>
      <c r="C135" s="1" t="str">
        <f ca="1">IFERROR(__xludf.DUMMYFUNCTION("""COMPUTED_VALUE"""),"г.Белогорск")</f>
        <v>г.Белогорск</v>
      </c>
      <c r="D135" s="1" t="str">
        <f ca="1">IFERROR(__xludf.DUMMYFUNCTION("""COMPUTED_VALUE"""),"ул.9 мая, 210")</f>
        <v>ул.9 мая, 210</v>
      </c>
    </row>
    <row r="136" spans="1:4" x14ac:dyDescent="0.25">
      <c r="A136" s="1" t="str">
        <f ca="1">IFERROR(__xludf.DUMMYFUNCTION("""COMPUTED_VALUE"""),"Винлаб")</f>
        <v>Винлаб</v>
      </c>
      <c r="B136" s="1" t="str">
        <f ca="1">IFERROR(__xludf.DUMMYFUNCTION("""COMPUTED_VALUE"""),"АО Винлаб")</f>
        <v>АО Винлаб</v>
      </c>
      <c r="C136" s="1" t="str">
        <f ca="1">IFERROR(__xludf.DUMMYFUNCTION("""COMPUTED_VALUE"""),"г.Белогорск")</f>
        <v>г.Белогорск</v>
      </c>
      <c r="D136" s="1" t="str">
        <f ca="1">IFERROR(__xludf.DUMMYFUNCTION("""COMPUTED_VALUE"""),"ул.Гастелло, 7")</f>
        <v>ул.Гастелло, 7</v>
      </c>
    </row>
    <row r="137" spans="1:4" x14ac:dyDescent="0.25">
      <c r="A137" s="1" t="str">
        <f ca="1">IFERROR(__xludf.DUMMYFUNCTION("""COMPUTED_VALUE"""),"Винлаб")</f>
        <v>Винлаб</v>
      </c>
      <c r="B137" s="1" t="str">
        <f ca="1">IFERROR(__xludf.DUMMYFUNCTION("""COMPUTED_VALUE"""),"АО Винлаб")</f>
        <v>АО Винлаб</v>
      </c>
      <c r="C137" s="1" t="str">
        <f ca="1">IFERROR(__xludf.DUMMYFUNCTION("""COMPUTED_VALUE"""),"г.Белогорск")</f>
        <v>г.Белогорск</v>
      </c>
      <c r="D137" s="1" t="str">
        <f ca="1">IFERROR(__xludf.DUMMYFUNCTION("""COMPUTED_VALUE"""),"ул.Кирова, 47Г")</f>
        <v>ул.Кирова, 47Г</v>
      </c>
    </row>
    <row r="138" spans="1:4" x14ac:dyDescent="0.25">
      <c r="A138" s="1" t="str">
        <f ca="1">IFERROR(__xludf.DUMMYFUNCTION("""COMPUTED_VALUE"""),"Винлаб")</f>
        <v>Винлаб</v>
      </c>
      <c r="B138" s="1" t="str">
        <f ca="1">IFERROR(__xludf.DUMMYFUNCTION("""COMPUTED_VALUE"""),"АО Винлаб")</f>
        <v>АО Винлаб</v>
      </c>
      <c r="C138" s="1" t="str">
        <f ca="1">IFERROR(__xludf.DUMMYFUNCTION("""COMPUTED_VALUE"""),"г.Белогорск")</f>
        <v>г.Белогорск</v>
      </c>
      <c r="D138" s="1" t="str">
        <f ca="1">IFERROR(__xludf.DUMMYFUNCTION("""COMPUTED_VALUE"""),"ул.Кирова, 116")</f>
        <v>ул.Кирова, 116</v>
      </c>
    </row>
    <row r="139" spans="1:4" x14ac:dyDescent="0.25">
      <c r="A139" s="1" t="str">
        <f ca="1">IFERROR(__xludf.DUMMYFUNCTION("""COMPUTED_VALUE"""),"Винлаб")</f>
        <v>Винлаб</v>
      </c>
      <c r="B139" s="1" t="str">
        <f ca="1">IFERROR(__xludf.DUMMYFUNCTION("""COMPUTED_VALUE"""),"АО Винлаб")</f>
        <v>АО Винлаб</v>
      </c>
      <c r="C139" s="1" t="str">
        <f ca="1">IFERROR(__xludf.DUMMYFUNCTION("""COMPUTED_VALUE"""),"г.Белогорск")</f>
        <v>г.Белогорск</v>
      </c>
      <c r="D139" s="1" t="str">
        <f ca="1">IFERROR(__xludf.DUMMYFUNCTION("""COMPUTED_VALUE"""),"ул.Кирова, 80а")</f>
        <v>ул.Кирова, 80а</v>
      </c>
    </row>
    <row r="140" spans="1:4" x14ac:dyDescent="0.25">
      <c r="A140" s="1" t="str">
        <f ca="1">IFERROR(__xludf.DUMMYFUNCTION("""COMPUTED_VALUE"""),"Винлаб")</f>
        <v>Винлаб</v>
      </c>
      <c r="B140" s="1" t="str">
        <f ca="1">IFERROR(__xludf.DUMMYFUNCTION("""COMPUTED_VALUE"""),"АО Винлаб")</f>
        <v>АО Винлаб</v>
      </c>
      <c r="C140" s="1" t="str">
        <f ca="1">IFERROR(__xludf.DUMMYFUNCTION("""COMPUTED_VALUE"""),"г.Белогорск")</f>
        <v>г.Белогорск</v>
      </c>
      <c r="D140" s="1" t="str">
        <f ca="1">IFERROR(__xludf.DUMMYFUNCTION("""COMPUTED_VALUE"""),"ул.Победы, 18")</f>
        <v>ул.Победы, 18</v>
      </c>
    </row>
    <row r="141" spans="1:4" x14ac:dyDescent="0.25">
      <c r="A141" s="1" t="str">
        <f ca="1">IFERROR(__xludf.DUMMYFUNCTION("""COMPUTED_VALUE"""),"Винлаб")</f>
        <v>Винлаб</v>
      </c>
      <c r="B141" s="1" t="str">
        <f ca="1">IFERROR(__xludf.DUMMYFUNCTION("""COMPUTED_VALUE"""),"АО Винлаб")</f>
        <v>АО Винлаб</v>
      </c>
      <c r="C141" s="1" t="str">
        <f ca="1">IFERROR(__xludf.DUMMYFUNCTION("""COMPUTED_VALUE"""),"г.Хабаровск")</f>
        <v>г.Хабаровск</v>
      </c>
      <c r="D141" s="1" t="str">
        <f ca="1">IFERROR(__xludf.DUMMYFUNCTION("""COMPUTED_VALUE"""),"ул.Флегонтова, 4")</f>
        <v>ул.Флегонтова, 4</v>
      </c>
    </row>
    <row r="142" spans="1:4" x14ac:dyDescent="0.25">
      <c r="A142" s="1" t="str">
        <f ca="1">IFERROR(__xludf.DUMMYFUNCTION("""COMPUTED_VALUE"""),"Винлаб")</f>
        <v>Винлаб</v>
      </c>
      <c r="B142" s="1" t="str">
        <f ca="1">IFERROR(__xludf.DUMMYFUNCTION("""COMPUTED_VALUE"""),"АО Винлаб")</f>
        <v>АО Винлаб</v>
      </c>
      <c r="C142" s="1" t="str">
        <f ca="1">IFERROR(__xludf.DUMMYFUNCTION("""COMPUTED_VALUE"""),"г.Хабаровск")</f>
        <v>г.Хабаровск</v>
      </c>
      <c r="D142" s="1" t="str">
        <f ca="1">IFERROR(__xludf.DUMMYFUNCTION("""COMPUTED_VALUE"""),"ул.Муравьева-Амурского, 4")</f>
        <v>ул.Муравьева-Амурского, 4</v>
      </c>
    </row>
    <row r="143" spans="1:4" x14ac:dyDescent="0.25">
      <c r="A143" s="1" t="str">
        <f ca="1">IFERROR(__xludf.DUMMYFUNCTION("""COMPUTED_VALUE"""),"Винлаб")</f>
        <v>Винлаб</v>
      </c>
      <c r="B143" s="1" t="str">
        <f ca="1">IFERROR(__xludf.DUMMYFUNCTION("""COMPUTED_VALUE"""),"АО Винлаб")</f>
        <v>АО Винлаб</v>
      </c>
      <c r="C143" s="1" t="str">
        <f ca="1">IFERROR(__xludf.DUMMYFUNCTION("""COMPUTED_VALUE"""),"п.Чегдомын")</f>
        <v>п.Чегдомын</v>
      </c>
      <c r="D143" s="1" t="str">
        <f ca="1">IFERROR(__xludf.DUMMYFUNCTION("""COMPUTED_VALUE"""),"ул.Центральная, 50")</f>
        <v>ул.Центральная, 50</v>
      </c>
    </row>
    <row r="144" spans="1:4" x14ac:dyDescent="0.25">
      <c r="A144" s="1" t="str">
        <f ca="1">IFERROR(__xludf.DUMMYFUNCTION("""COMPUTED_VALUE"""),"Винлаб")</f>
        <v>Винлаб</v>
      </c>
      <c r="B144" s="1" t="str">
        <f ca="1">IFERROR(__xludf.DUMMYFUNCTION("""COMPUTED_VALUE"""),"АО Винлаб")</f>
        <v>АО Винлаб</v>
      </c>
      <c r="C144" s="1" t="str">
        <f ca="1">IFERROR(__xludf.DUMMYFUNCTION("""COMPUTED_VALUE"""),"п.Архара")</f>
        <v>п.Архара</v>
      </c>
      <c r="D144" s="1" t="str">
        <f ca="1">IFERROR(__xludf.DUMMYFUNCTION("""COMPUTED_VALUE"""),"ул.Школьная 19")</f>
        <v>ул.Школьная 19</v>
      </c>
    </row>
    <row r="145" spans="1:4" x14ac:dyDescent="0.25">
      <c r="A145" s="1" t="str">
        <f ca="1">IFERROR(__xludf.DUMMYFUNCTION("""COMPUTED_VALUE"""),"Винлаб")</f>
        <v>Винлаб</v>
      </c>
      <c r="B145" s="1" t="str">
        <f ca="1">IFERROR(__xludf.DUMMYFUNCTION("""COMPUTED_VALUE"""),"АО Винлаб")</f>
        <v>АО Винлаб</v>
      </c>
      <c r="C145" s="1" t="str">
        <f ca="1">IFERROR(__xludf.DUMMYFUNCTION("""COMPUTED_VALUE"""),"г.Биробиджан")</f>
        <v>г.Биробиджан</v>
      </c>
      <c r="D145" s="1" t="str">
        <f ca="1">IFERROR(__xludf.DUMMYFUNCTION("""COMPUTED_VALUE"""),"ул.Шолом-Алейхема, 75")</f>
        <v>ул.Шолом-Алейхема, 75</v>
      </c>
    </row>
    <row r="146" spans="1:4" x14ac:dyDescent="0.25">
      <c r="A146" s="1" t="str">
        <f ca="1">IFERROR(__xludf.DUMMYFUNCTION("""COMPUTED_VALUE"""),"Винлаб")</f>
        <v>Винлаб</v>
      </c>
      <c r="B146" s="1" t="str">
        <f ca="1">IFERROR(__xludf.DUMMYFUNCTION("""COMPUTED_VALUE"""),"ООО Винлаб Владивосток")</f>
        <v>ООО Винлаб Владивосток</v>
      </c>
      <c r="C146" s="1" t="str">
        <f ca="1">IFERROR(__xludf.DUMMYFUNCTION("""COMPUTED_VALUE"""),"п.Ванино")</f>
        <v>п.Ванино</v>
      </c>
      <c r="D146" s="1" t="str">
        <f ca="1">IFERROR(__xludf.DUMMYFUNCTION("""COMPUTED_VALUE"""),"ул.1-я линия, 7")</f>
        <v>ул.1-я линия, 7</v>
      </c>
    </row>
    <row r="147" spans="1:4" x14ac:dyDescent="0.25">
      <c r="A147" s="1" t="str">
        <f ca="1">IFERROR(__xludf.DUMMYFUNCTION("""COMPUTED_VALUE"""),"Винлаб")</f>
        <v>Винлаб</v>
      </c>
      <c r="B147" s="1" t="str">
        <f ca="1">IFERROR(__xludf.DUMMYFUNCTION("""COMPUTED_VALUE"""),"ООО Винлаб Владивосток")</f>
        <v>ООО Винлаб Владивосток</v>
      </c>
      <c r="C147" s="1" t="str">
        <f ca="1">IFERROR(__xludf.DUMMYFUNCTION("""COMPUTED_VALUE"""),"г.Хабаровск")</f>
        <v>г.Хабаровск</v>
      </c>
      <c r="D147" s="1" t="str">
        <f ca="1">IFERROR(__xludf.DUMMYFUNCTION("""COMPUTED_VALUE"""),"ул.Амурский бульвар, 16")</f>
        <v>ул.Амурский бульвар, 16</v>
      </c>
    </row>
    <row r="148" spans="1:4" x14ac:dyDescent="0.25">
      <c r="A148" s="1" t="str">
        <f ca="1">IFERROR(__xludf.DUMMYFUNCTION("""COMPUTED_VALUE"""),"Винлаб")</f>
        <v>Винлаб</v>
      </c>
      <c r="B148" s="1" t="str">
        <f ca="1">IFERROR(__xludf.DUMMYFUNCTION("""COMPUTED_VALUE"""),"ООО Винлаб Владивосток")</f>
        <v>ООО Винлаб Владивосток</v>
      </c>
      <c r="C148" s="1" t="str">
        <f ca="1">IFERROR(__xludf.DUMMYFUNCTION("""COMPUTED_VALUE"""),"г.Хабаровск")</f>
        <v>г.Хабаровск</v>
      </c>
      <c r="D148" s="1" t="str">
        <f ca="1">IFERROR(__xludf.DUMMYFUNCTION("""COMPUTED_VALUE"""),"ул.Большая, 93а")</f>
        <v>ул.Большая, 93а</v>
      </c>
    </row>
    <row r="149" spans="1:4" x14ac:dyDescent="0.25">
      <c r="A149" s="1" t="str">
        <f ca="1">IFERROR(__xludf.DUMMYFUNCTION("""COMPUTED_VALUE"""),"Винлаб")</f>
        <v>Винлаб</v>
      </c>
      <c r="B149" s="1" t="str">
        <f ca="1">IFERROR(__xludf.DUMMYFUNCTION("""COMPUTED_VALUE"""),"ООО Винлаб Владивосток")</f>
        <v>ООО Винлаб Владивосток</v>
      </c>
      <c r="C149" s="1" t="str">
        <f ca="1">IFERROR(__xludf.DUMMYFUNCTION("""COMPUTED_VALUE"""),"г.Хабаровск")</f>
        <v>г.Хабаровск</v>
      </c>
      <c r="D149" s="1" t="str">
        <f ca="1">IFERROR(__xludf.DUMMYFUNCTION("""COMPUTED_VALUE"""),"ул.Владивостокская, 34")</f>
        <v>ул.Владивостокская, 34</v>
      </c>
    </row>
    <row r="150" spans="1:4" x14ac:dyDescent="0.25">
      <c r="A150" s="1" t="str">
        <f ca="1">IFERROR(__xludf.DUMMYFUNCTION("""COMPUTED_VALUE"""),"Винлаб")</f>
        <v>Винлаб</v>
      </c>
      <c r="B150" s="1" t="str">
        <f ca="1">IFERROR(__xludf.DUMMYFUNCTION("""COMPUTED_VALUE"""),"ООО Винлаб Владивосток")</f>
        <v>ООО Винлаб Владивосток</v>
      </c>
      <c r="C150" s="1" t="str">
        <f ca="1">IFERROR(__xludf.DUMMYFUNCTION("""COMPUTED_VALUE"""),"г.Хабаровск")</f>
        <v>г.Хабаровск</v>
      </c>
      <c r="D150" s="1" t="str">
        <f ca="1">IFERROR(__xludf.DUMMYFUNCTION("""COMPUTED_VALUE"""),"ул.Волочаевская, 184")</f>
        <v>ул.Волочаевская, 184</v>
      </c>
    </row>
    <row r="151" spans="1:4" x14ac:dyDescent="0.25">
      <c r="A151" s="1" t="str">
        <f ca="1">IFERROR(__xludf.DUMMYFUNCTION("""COMPUTED_VALUE"""),"Винлаб")</f>
        <v>Винлаб</v>
      </c>
      <c r="B151" s="1" t="str">
        <f ca="1">IFERROR(__xludf.DUMMYFUNCTION("""COMPUTED_VALUE"""),"ООО Винлаб Владивосток")</f>
        <v>ООО Винлаб Владивосток</v>
      </c>
      <c r="C151" s="1" t="str">
        <f ca="1">IFERROR(__xludf.DUMMYFUNCTION("""COMPUTED_VALUE"""),"г.Хабаровск")</f>
        <v>г.Хабаровск</v>
      </c>
      <c r="D151" s="1" t="str">
        <f ca="1">IFERROR(__xludf.DUMMYFUNCTION("""COMPUTED_VALUE"""),"ул.Волочаевская, 21")</f>
        <v>ул.Волочаевская, 21</v>
      </c>
    </row>
    <row r="152" spans="1:4" x14ac:dyDescent="0.25">
      <c r="A152" s="1" t="str">
        <f ca="1">IFERROR(__xludf.DUMMYFUNCTION("""COMPUTED_VALUE"""),"Винлаб")</f>
        <v>Винлаб</v>
      </c>
      <c r="B152" s="1" t="str">
        <f ca="1">IFERROR(__xludf.DUMMYFUNCTION("""COMPUTED_VALUE"""),"ООО Винлаб Владивосток")</f>
        <v>ООО Винлаб Владивосток</v>
      </c>
      <c r="C152" s="1" t="str">
        <f ca="1">IFERROR(__xludf.DUMMYFUNCTION("""COMPUTED_VALUE"""),"г.Хабаровск")</f>
        <v>г.Хабаровск</v>
      </c>
      <c r="D152" s="1" t="str">
        <f ca="1">IFERROR(__xludf.DUMMYFUNCTION("""COMPUTED_VALUE"""),"ул.Горького, 62")</f>
        <v>ул.Горького, 62</v>
      </c>
    </row>
    <row r="153" spans="1:4" x14ac:dyDescent="0.25">
      <c r="A153" s="1" t="str">
        <f ca="1">IFERROR(__xludf.DUMMYFUNCTION("""COMPUTED_VALUE"""),"Винлаб")</f>
        <v>Винлаб</v>
      </c>
      <c r="B153" s="1" t="str">
        <f ca="1">IFERROR(__xludf.DUMMYFUNCTION("""COMPUTED_VALUE"""),"ООО Винлаб Владивосток")</f>
        <v>ООО Винлаб Владивосток</v>
      </c>
      <c r="C153" s="1" t="str">
        <f ca="1">IFERROR(__xludf.DUMMYFUNCTION("""COMPUTED_VALUE"""),"г.Комсомольск-на-Амуре")</f>
        <v>г.Комсомольск-на-Амуре</v>
      </c>
      <c r="D153" s="1" t="str">
        <f ca="1">IFERROR(__xludf.DUMMYFUNCTION("""COMPUTED_VALUE"""),"ул.Дикопольцева, 35")</f>
        <v>ул.Дикопольцева, 35</v>
      </c>
    </row>
    <row r="154" spans="1:4" x14ac:dyDescent="0.25">
      <c r="A154" s="1" t="str">
        <f ca="1">IFERROR(__xludf.DUMMYFUNCTION("""COMPUTED_VALUE"""),"Винлаб")</f>
        <v>Винлаб</v>
      </c>
      <c r="B154" s="1" t="str">
        <f ca="1">IFERROR(__xludf.DUMMYFUNCTION("""COMPUTED_VALUE"""),"ООО Винлаб Владивосток")</f>
        <v>ООО Винлаб Владивосток</v>
      </c>
      <c r="C154" s="1" t="str">
        <f ca="1">IFERROR(__xludf.DUMMYFUNCTION("""COMPUTED_VALUE"""),"г.Хабаровск")</f>
        <v>г.Хабаровск</v>
      </c>
      <c r="D154" s="1" t="str">
        <f ca="1">IFERROR(__xludf.DUMMYFUNCTION("""COMPUTED_VALUE"""),"ул.ДОС, 27")</f>
        <v>ул.ДОС, 27</v>
      </c>
    </row>
    <row r="155" spans="1:4" x14ac:dyDescent="0.25">
      <c r="A155" s="1" t="str">
        <f ca="1">IFERROR(__xludf.DUMMYFUNCTION("""COMPUTED_VALUE"""),"Винлаб")</f>
        <v>Винлаб</v>
      </c>
      <c r="B155" s="1" t="str">
        <f ca="1">IFERROR(__xludf.DUMMYFUNCTION("""COMPUTED_VALUE"""),"ООО Винлаб Владивосток")</f>
        <v>ООО Винлаб Владивосток</v>
      </c>
      <c r="C155" s="1" t="str">
        <f ca="1">IFERROR(__xludf.DUMMYFUNCTION("""COMPUTED_VALUE"""),"г.Хабаровск")</f>
        <v>г.Хабаровск</v>
      </c>
      <c r="D155" s="1" t="str">
        <f ca="1">IFERROR(__xludf.DUMMYFUNCTION("""COMPUTED_VALUE"""),"ул.Запарина, 55")</f>
        <v>ул.Запарина, 55</v>
      </c>
    </row>
    <row r="156" spans="1:4" x14ac:dyDescent="0.25">
      <c r="A156" s="1" t="str">
        <f ca="1">IFERROR(__xludf.DUMMYFUNCTION("""COMPUTED_VALUE"""),"Винлаб")</f>
        <v>Винлаб</v>
      </c>
      <c r="B156" s="1" t="str">
        <f ca="1">IFERROR(__xludf.DUMMYFUNCTION("""COMPUTED_VALUE"""),"ООО Винлаб Владивосток")</f>
        <v>ООО Винлаб Владивосток</v>
      </c>
      <c r="C156" s="1" t="str">
        <f ca="1">IFERROR(__xludf.DUMMYFUNCTION("""COMPUTED_VALUE"""),"п.Ванино")</f>
        <v>п.Ванино</v>
      </c>
      <c r="D156" s="1" t="str">
        <f ca="1">IFERROR(__xludf.DUMMYFUNCTION("""COMPUTED_VALUE"""),"ул.Карпатская, 1")</f>
        <v>ул.Карпатская, 1</v>
      </c>
    </row>
    <row r="157" spans="1:4" x14ac:dyDescent="0.25">
      <c r="A157" s="1" t="str">
        <f ca="1">IFERROR(__xludf.DUMMYFUNCTION("""COMPUTED_VALUE"""),"Винлаб")</f>
        <v>Винлаб</v>
      </c>
      <c r="B157" s="1" t="str">
        <f ca="1">IFERROR(__xludf.DUMMYFUNCTION("""COMPUTED_VALUE"""),"ООО Винлаб Владивосток")</f>
        <v>ООО Винлаб Владивосток</v>
      </c>
      <c r="C157" s="1" t="str">
        <f ca="1">IFERROR(__xludf.DUMMYFUNCTION("""COMPUTED_VALUE"""),"г.Хабаровск")</f>
        <v>г.Хабаровск</v>
      </c>
      <c r="D157" s="1" t="str">
        <f ca="1">IFERROR(__xludf.DUMMYFUNCTION("""COMPUTED_VALUE"""),"ул.Краснореченская, 74 (ТЦ Бонус)")</f>
        <v>ул.Краснореченская, 74 (ТЦ Бонус)</v>
      </c>
    </row>
    <row r="158" spans="1:4" x14ac:dyDescent="0.25">
      <c r="A158" s="1" t="str">
        <f ca="1">IFERROR(__xludf.DUMMYFUNCTION("""COMPUTED_VALUE"""),"Винлаб")</f>
        <v>Винлаб</v>
      </c>
      <c r="B158" s="1" t="str">
        <f ca="1">IFERROR(__xludf.DUMMYFUNCTION("""COMPUTED_VALUE"""),"ООО Винлаб Владивосток")</f>
        <v>ООО Винлаб Владивосток</v>
      </c>
      <c r="C158" s="1" t="str">
        <f ca="1">IFERROR(__xludf.DUMMYFUNCTION("""COMPUTED_VALUE"""),"г.Хабаровск")</f>
        <v>г.Хабаровск</v>
      </c>
      <c r="D158" s="1" t="str">
        <f ca="1">IFERROR(__xludf.DUMMYFUNCTION("""COMPUTED_VALUE"""),"ул.Ленинградская, 56б")</f>
        <v>ул.Ленинградская, 56б</v>
      </c>
    </row>
    <row r="159" spans="1:4" x14ac:dyDescent="0.25">
      <c r="A159" s="1" t="str">
        <f ca="1">IFERROR(__xludf.DUMMYFUNCTION("""COMPUTED_VALUE"""),"Винлаб")</f>
        <v>Винлаб</v>
      </c>
      <c r="B159" s="1" t="str">
        <f ca="1">IFERROR(__xludf.DUMMYFUNCTION("""COMPUTED_VALUE"""),"ООО Винлаб Владивосток")</f>
        <v>ООО Винлаб Владивосток</v>
      </c>
      <c r="C159" s="1" t="str">
        <f ca="1">IFERROR(__xludf.DUMMYFUNCTION("""COMPUTED_VALUE"""),"п.Ванино")</f>
        <v>п.Ванино</v>
      </c>
      <c r="D159" s="1" t="str">
        <f ca="1">IFERROR(__xludf.DUMMYFUNCTION("""COMPUTED_VALUE"""),"ул.Молодежная, 19")</f>
        <v>ул.Молодежная, 19</v>
      </c>
    </row>
    <row r="160" spans="1:4" x14ac:dyDescent="0.25">
      <c r="A160" s="1" t="str">
        <f ca="1">IFERROR(__xludf.DUMMYFUNCTION("""COMPUTED_VALUE"""),"Винлаб")</f>
        <v>Винлаб</v>
      </c>
      <c r="B160" s="1" t="str">
        <f ca="1">IFERROR(__xludf.DUMMYFUNCTION("""COMPUTED_VALUE"""),"ООО Винлаб Владивосток")</f>
        <v>ООО Винлаб Владивосток</v>
      </c>
      <c r="C160" s="1" t="str">
        <f ca="1">IFERROR(__xludf.DUMMYFUNCTION("""COMPUTED_VALUE"""),"п.Переясловка")</f>
        <v>п.Переясловка</v>
      </c>
      <c r="D160" s="1" t="str">
        <f ca="1">IFERROR(__xludf.DUMMYFUNCTION("""COMPUTED_VALUE"""),"ул.Октябрьская, 80")</f>
        <v>ул.Октябрьская, 80</v>
      </c>
    </row>
    <row r="161" spans="1:4" x14ac:dyDescent="0.25">
      <c r="A161" s="1" t="str">
        <f ca="1">IFERROR(__xludf.DUMMYFUNCTION("""COMPUTED_VALUE"""),"Винлаб")</f>
        <v>Винлаб</v>
      </c>
      <c r="B161" s="1" t="str">
        <f ca="1">IFERROR(__xludf.DUMMYFUNCTION("""COMPUTED_VALUE"""),"ООО Винлаб Владивосток")</f>
        <v>ООО Винлаб Владивосток</v>
      </c>
      <c r="C161" s="1" t="str">
        <f ca="1">IFERROR(__xludf.DUMMYFUNCTION("""COMPUTED_VALUE"""),"г.Комсомольск-на-Амуре")</f>
        <v>г.Комсомольск-на-Амуре</v>
      </c>
      <c r="D161" s="1" t="str">
        <f ca="1">IFERROR(__xludf.DUMMYFUNCTION("""COMPUTED_VALUE"""),"ул.Орехова, 45")</f>
        <v>ул.Орехова, 45</v>
      </c>
    </row>
    <row r="162" spans="1:4" x14ac:dyDescent="0.25">
      <c r="A162" s="1" t="str">
        <f ca="1">IFERROR(__xludf.DUMMYFUNCTION("""COMPUTED_VALUE"""),"Винлаб")</f>
        <v>Винлаб</v>
      </c>
      <c r="B162" s="1" t="str">
        <f ca="1">IFERROR(__xludf.DUMMYFUNCTION("""COMPUTED_VALUE"""),"ООО Винлаб Владивосток")</f>
        <v>ООО Винлаб Владивосток</v>
      </c>
      <c r="C162" s="1" t="str">
        <f ca="1">IFERROR(__xludf.DUMMYFUNCTION("""COMPUTED_VALUE"""),"г.Хабаровск")</f>
        <v>г.Хабаровск</v>
      </c>
      <c r="D162" s="1" t="str">
        <f ca="1">IFERROR(__xludf.DUMMYFUNCTION("""COMPUTED_VALUE"""),"ул.Павла Морозова, 118")</f>
        <v>ул.Павла Морозова, 118</v>
      </c>
    </row>
    <row r="163" spans="1:4" x14ac:dyDescent="0.25">
      <c r="A163" s="1" t="str">
        <f ca="1">IFERROR(__xludf.DUMMYFUNCTION("""COMPUTED_VALUE"""),"Винлаб")</f>
        <v>Винлаб</v>
      </c>
      <c r="B163" s="1" t="str">
        <f ca="1">IFERROR(__xludf.DUMMYFUNCTION("""COMPUTED_VALUE"""),"ООО Винлаб Владивосток")</f>
        <v>ООО Винлаб Владивосток</v>
      </c>
      <c r="C163" s="1" t="str">
        <f ca="1">IFERROR(__xludf.DUMMYFUNCTION("""COMPUTED_VALUE"""),"п.Заветы Ильича")</f>
        <v>п.Заветы Ильича</v>
      </c>
      <c r="D163" s="1" t="str">
        <f ca="1">IFERROR(__xludf.DUMMYFUNCTION("""COMPUTED_VALUE"""),"ул.Приморский брульвар, 19")</f>
        <v>ул.Приморский брульвар, 19</v>
      </c>
    </row>
    <row r="164" spans="1:4" x14ac:dyDescent="0.25">
      <c r="A164" s="1" t="str">
        <f ca="1">IFERROR(__xludf.DUMMYFUNCTION("""COMPUTED_VALUE"""),"Винлаб")</f>
        <v>Винлаб</v>
      </c>
      <c r="B164" s="1" t="str">
        <f ca="1">IFERROR(__xludf.DUMMYFUNCTION("""COMPUTED_VALUE"""),"ООО Винлаб Владивосток")</f>
        <v>ООО Винлаб Владивосток</v>
      </c>
      <c r="C164" s="1" t="str">
        <f ca="1">IFERROR(__xludf.DUMMYFUNCTION("""COMPUTED_VALUE"""),"г.Комсомольск-на-Амуре")</f>
        <v>г.Комсомольск-на-Амуре</v>
      </c>
      <c r="D164" s="1" t="str">
        <f ca="1">IFERROR(__xludf.DUMMYFUNCTION("""COMPUTED_VALUE"""),"ул.просп. Интернациональный, 39")</f>
        <v>ул.просп. Интернациональный, 39</v>
      </c>
    </row>
    <row r="165" spans="1:4" x14ac:dyDescent="0.25">
      <c r="A165" s="1" t="str">
        <f ca="1">IFERROR(__xludf.DUMMYFUNCTION("""COMPUTED_VALUE"""),"Винлаб")</f>
        <v>Винлаб</v>
      </c>
      <c r="B165" s="1" t="str">
        <f ca="1">IFERROR(__xludf.DUMMYFUNCTION("""COMPUTED_VALUE"""),"ООО Винлаб Владивосток")</f>
        <v>ООО Винлаб Владивосток</v>
      </c>
      <c r="C165" s="1" t="str">
        <f ca="1">IFERROR(__xludf.DUMMYFUNCTION("""COMPUTED_VALUE"""),"г.Хабаровск")</f>
        <v>г.Хабаровск</v>
      </c>
      <c r="D165" s="1" t="str">
        <f ca="1">IFERROR(__xludf.DUMMYFUNCTION("""COMPUTED_VALUE"""),"ул.Руднева, 74")</f>
        <v>ул.Руднева, 74</v>
      </c>
    </row>
    <row r="166" spans="1:4" x14ac:dyDescent="0.25">
      <c r="A166" s="1" t="str">
        <f ca="1">IFERROR(__xludf.DUMMYFUNCTION("""COMPUTED_VALUE"""),"Винлаб")</f>
        <v>Винлаб</v>
      </c>
      <c r="B166" s="1" t="str">
        <f ca="1">IFERROR(__xludf.DUMMYFUNCTION("""COMPUTED_VALUE"""),"ООО Винлаб Владивосток")</f>
        <v>ООО Винлаб Владивосток</v>
      </c>
      <c r="C166" s="1" t="str">
        <f ca="1">IFERROR(__xludf.DUMMYFUNCTION("""COMPUTED_VALUE"""),"п.Березовка")</f>
        <v>п.Березовка</v>
      </c>
      <c r="D166" s="1" t="str">
        <f ca="1">IFERROR(__xludf.DUMMYFUNCTION("""COMPUTED_VALUE"""),"ул.Сергеевская, 13")</f>
        <v>ул.Сергеевская, 13</v>
      </c>
    </row>
    <row r="167" spans="1:4" x14ac:dyDescent="0.25">
      <c r="A167" s="1" t="str">
        <f ca="1">IFERROR(__xludf.DUMMYFUNCTION("""COMPUTED_VALUE"""),"Винлаб")</f>
        <v>Винлаб</v>
      </c>
      <c r="B167" s="1" t="str">
        <f ca="1">IFERROR(__xludf.DUMMYFUNCTION("""COMPUTED_VALUE"""),"ООО Винлаб Владивосток")</f>
        <v>ООО Винлаб Владивосток</v>
      </c>
      <c r="C167" s="1" t="str">
        <f ca="1">IFERROR(__xludf.DUMMYFUNCTION("""COMPUTED_VALUE"""),"г.Хабаровск")</f>
        <v>г.Хабаровск</v>
      </c>
      <c r="D167" s="1" t="str">
        <f ca="1">IFERROR(__xludf.DUMMYFUNCTION("""COMPUTED_VALUE"""),"ул.Серышева, 11")</f>
        <v>ул.Серышева, 11</v>
      </c>
    </row>
    <row r="168" spans="1:4" x14ac:dyDescent="0.25">
      <c r="A168" s="1" t="str">
        <f ca="1">IFERROR(__xludf.DUMMYFUNCTION("""COMPUTED_VALUE"""),"Винлаб")</f>
        <v>Винлаб</v>
      </c>
      <c r="B168" s="1" t="str">
        <f ca="1">IFERROR(__xludf.DUMMYFUNCTION("""COMPUTED_VALUE"""),"ООО Винлаб Владивосток")</f>
        <v>ООО Винлаб Владивосток</v>
      </c>
      <c r="C168" s="1" t="str">
        <f ca="1">IFERROR(__xludf.DUMMYFUNCTION("""COMPUTED_VALUE"""),"г.Хабаровск")</f>
        <v>г.Хабаровск</v>
      </c>
      <c r="D168" s="1" t="str">
        <f ca="1">IFERROR(__xludf.DUMMYFUNCTION("""COMPUTED_VALUE"""),"ул.Союзная, 8")</f>
        <v>ул.Союзная, 8</v>
      </c>
    </row>
    <row r="169" spans="1:4" x14ac:dyDescent="0.25">
      <c r="A169" s="1" t="str">
        <f ca="1">IFERROR(__xludf.DUMMYFUNCTION("""COMPUTED_VALUE"""),"Винлаб")</f>
        <v>Винлаб</v>
      </c>
      <c r="B169" s="1" t="str">
        <f ca="1">IFERROR(__xludf.DUMMYFUNCTION("""COMPUTED_VALUE"""),"ООО Винлаб Владивосток")</f>
        <v>ООО Винлаб Владивосток</v>
      </c>
      <c r="C169" s="1" t="str">
        <f ca="1">IFERROR(__xludf.DUMMYFUNCTION("""COMPUTED_VALUE"""),"г.Хабаровск")</f>
        <v>г.Хабаровск</v>
      </c>
      <c r="D169" s="1" t="str">
        <f ca="1">IFERROR(__xludf.DUMMYFUNCTION("""COMPUTED_VALUE"""),"ул.Фурманова, 2")</f>
        <v>ул.Фурманова, 2</v>
      </c>
    </row>
    <row r="170" spans="1:4" x14ac:dyDescent="0.25">
      <c r="A170" s="1" t="str">
        <f ca="1">IFERROR(__xludf.DUMMYFUNCTION("""COMPUTED_VALUE"""),"Винлаб")</f>
        <v>Винлаб</v>
      </c>
      <c r="B170" s="1" t="str">
        <f ca="1">IFERROR(__xludf.DUMMYFUNCTION("""COMPUTED_VALUE"""),"ООО Винлаб Владивосток")</f>
        <v>ООО Винлаб Владивосток</v>
      </c>
      <c r="C170" s="1" t="str">
        <f ca="1">IFERROR(__xludf.DUMMYFUNCTION("""COMPUTED_VALUE"""),"г.Хабаровск")</f>
        <v>г.Хабаровск</v>
      </c>
      <c r="D170" s="1" t="str">
        <f ca="1">IFERROR(__xludf.DUMMYFUNCTION("""COMPUTED_VALUE"""),"ул.Калинина,71а")</f>
        <v>ул.Калинина,71а</v>
      </c>
    </row>
    <row r="171" spans="1:4" x14ac:dyDescent="0.25">
      <c r="A171" s="1" t="str">
        <f ca="1">IFERROR(__xludf.DUMMYFUNCTION("""COMPUTED_VALUE"""),"Винлаб")</f>
        <v>Винлаб</v>
      </c>
      <c r="B171" s="1" t="str">
        <f ca="1">IFERROR(__xludf.DUMMYFUNCTION("""COMPUTED_VALUE"""),"ООО Винлаб Комсомольск")</f>
        <v>ООО Винлаб Комсомольск</v>
      </c>
      <c r="C171" s="1" t="str">
        <f ca="1">IFERROR(__xludf.DUMMYFUNCTION("""COMPUTED_VALUE"""),"г.Бикин")</f>
        <v>г.Бикин</v>
      </c>
      <c r="D171" s="1" t="str">
        <f ca="1">IFERROR(__xludf.DUMMYFUNCTION("""COMPUTED_VALUE"""),"ул.Гагарина, 89в")</f>
        <v>ул.Гагарина, 89в</v>
      </c>
    </row>
    <row r="172" spans="1:4" x14ac:dyDescent="0.25">
      <c r="A172" s="1" t="str">
        <f ca="1">IFERROR(__xludf.DUMMYFUNCTION("""COMPUTED_VALUE"""),"Винлаб")</f>
        <v>Винлаб</v>
      </c>
      <c r="B172" s="1" t="str">
        <f ca="1">IFERROR(__xludf.DUMMYFUNCTION("""COMPUTED_VALUE"""),"ООО Винлаб Комсомольск")</f>
        <v>ООО Винлаб Комсомольск</v>
      </c>
      <c r="C172" s="1" t="str">
        <f ca="1">IFERROR(__xludf.DUMMYFUNCTION("""COMPUTED_VALUE"""),"г.Хабаровск")</f>
        <v>г.Хабаровск</v>
      </c>
      <c r="D172" s="1" t="str">
        <f ca="1">IFERROR(__xludf.DUMMYFUNCTION("""COMPUTED_VALUE"""),"ул.60 лет Октября, 124")</f>
        <v>ул.60 лет Октября, 124</v>
      </c>
    </row>
    <row r="173" spans="1:4" x14ac:dyDescent="0.25">
      <c r="A173" s="1" t="str">
        <f ca="1">IFERROR(__xludf.DUMMYFUNCTION("""COMPUTED_VALUE"""),"Винлаб")</f>
        <v>Винлаб</v>
      </c>
      <c r="B173" s="1" t="str">
        <f ca="1">IFERROR(__xludf.DUMMYFUNCTION("""COMPUTED_VALUE"""),"ООО Винлаб Комсомольск")</f>
        <v>ООО Винлаб Комсомольск</v>
      </c>
      <c r="C173" s="1" t="str">
        <f ca="1">IFERROR(__xludf.DUMMYFUNCTION("""COMPUTED_VALUE"""),"г.Хабаровск")</f>
        <v>г.Хабаровск</v>
      </c>
      <c r="D173" s="1" t="str">
        <f ca="1">IFERROR(__xludf.DUMMYFUNCTION("""COMPUTED_VALUE"""),"ул.Воровского, 10")</f>
        <v>ул.Воровского, 10</v>
      </c>
    </row>
    <row r="174" spans="1:4" x14ac:dyDescent="0.25">
      <c r="A174" s="1" t="str">
        <f ca="1">IFERROR(__xludf.DUMMYFUNCTION("""COMPUTED_VALUE"""),"Винлаб")</f>
        <v>Винлаб</v>
      </c>
      <c r="B174" s="1" t="str">
        <f ca="1">IFERROR(__xludf.DUMMYFUNCTION("""COMPUTED_VALUE"""),"ООО Винлаб Комсомольск")</f>
        <v>ООО Винлаб Комсомольск</v>
      </c>
      <c r="C174" s="1" t="str">
        <f ca="1">IFERROR(__xludf.DUMMYFUNCTION("""COMPUTED_VALUE"""),"г.Хабаровск")</f>
        <v>г.Хабаровск</v>
      </c>
      <c r="D174" s="1" t="str">
        <f ca="1">IFERROR(__xludf.DUMMYFUNCTION("""COMPUTED_VALUE"""),"ул.Панфиловцев, 38")</f>
        <v>ул.Панфиловцев, 38</v>
      </c>
    </row>
    <row r="175" spans="1:4" x14ac:dyDescent="0.25">
      <c r="A175" s="1" t="str">
        <f ca="1">IFERROR(__xludf.DUMMYFUNCTION("""COMPUTED_VALUE"""),"Винлаб")</f>
        <v>Винлаб</v>
      </c>
      <c r="B175" s="1" t="str">
        <f ca="1">IFERROR(__xludf.DUMMYFUNCTION("""COMPUTED_VALUE"""),"ООО Винлаб Комсомольск")</f>
        <v>ООО Винлаб Комсомольск</v>
      </c>
      <c r="C175" s="1" t="str">
        <f ca="1">IFERROR(__xludf.DUMMYFUNCTION("""COMPUTED_VALUE"""),"г.Хабаровск")</f>
        <v>г.Хабаровск</v>
      </c>
      <c r="D175" s="1" t="str">
        <f ca="1">IFERROR(__xludf.DUMMYFUNCTION("""COMPUTED_VALUE"""),"ул.Суворова, 64")</f>
        <v>ул.Суворова, 64</v>
      </c>
    </row>
    <row r="176" spans="1:4" x14ac:dyDescent="0.25">
      <c r="A176" s="1" t="str">
        <f ca="1">IFERROR(__xludf.DUMMYFUNCTION("""COMPUTED_VALUE"""),"Винлаб")</f>
        <v>Винлаб</v>
      </c>
      <c r="B176" s="1" t="str">
        <f ca="1">IFERROR(__xludf.DUMMYFUNCTION("""COMPUTED_VALUE"""),"ООО Винлаб Комсомольск")</f>
        <v>ООО Винлаб Комсомольск</v>
      </c>
      <c r="C176" s="1" t="str">
        <f ca="1">IFERROR(__xludf.DUMMYFUNCTION("""COMPUTED_VALUE"""),"г.Хабаровск")</f>
        <v>г.Хабаровск</v>
      </c>
      <c r="D176" s="1" t="str">
        <f ca="1">IFERROR(__xludf.DUMMYFUNCTION("""COMPUTED_VALUE"""),"ул.Тихоокеанская, 16")</f>
        <v>ул.Тихоокеанская, 16</v>
      </c>
    </row>
    <row r="177" spans="1:4" x14ac:dyDescent="0.25">
      <c r="A177" s="1" t="str">
        <f ca="1">IFERROR(__xludf.DUMMYFUNCTION("""COMPUTED_VALUE"""),"Винлаб")</f>
        <v>Винлаб</v>
      </c>
      <c r="B177" s="1" t="str">
        <f ca="1">IFERROR(__xludf.DUMMYFUNCTION("""COMPUTED_VALUE"""),"ООО Винлаб Комсомольск")</f>
        <v>ООО Винлаб Комсомольск</v>
      </c>
      <c r="C177" s="1" t="str">
        <f ca="1">IFERROR(__xludf.DUMMYFUNCTION("""COMPUTED_VALUE"""),"г.Хабаровск")</f>
        <v>г.Хабаровск</v>
      </c>
      <c r="D177" s="1" t="str">
        <f ca="1">IFERROR(__xludf.DUMMYFUNCTION("""COMPUTED_VALUE"""),"ул.Флегонтова, 6")</f>
        <v>ул.Флегонтова, 6</v>
      </c>
    </row>
    <row r="178" spans="1:4" x14ac:dyDescent="0.25">
      <c r="A178" s="1" t="str">
        <f ca="1">IFERROR(__xludf.DUMMYFUNCTION("""COMPUTED_VALUE"""),"Винлаб")</f>
        <v>Винлаб</v>
      </c>
      <c r="B178" s="1" t="str">
        <f ca="1">IFERROR(__xludf.DUMMYFUNCTION("""COMPUTED_VALUE"""),"ООО Винлаб Комсомольск")</f>
        <v>ООО Винлаб Комсомольск</v>
      </c>
      <c r="C178" s="1" t="str">
        <f ca="1">IFERROR(__xludf.DUMMYFUNCTION("""COMPUTED_VALUE"""),"с.Ильинка")</f>
        <v>с.Ильинка</v>
      </c>
      <c r="D178" s="1" t="str">
        <f ca="1">IFERROR(__xludf.DUMMYFUNCTION("""COMPUTED_VALUE"""),"ул.Совхозная, 15а")</f>
        <v>ул.Совхозная, 15а</v>
      </c>
    </row>
    <row r="179" spans="1:4" x14ac:dyDescent="0.25">
      <c r="A179" s="1" t="str">
        <f ca="1">IFERROR(__xludf.DUMMYFUNCTION("""COMPUTED_VALUE"""),"Винлаб")</f>
        <v>Винлаб</v>
      </c>
      <c r="B179" s="1" t="str">
        <f ca="1">IFERROR(__xludf.DUMMYFUNCTION("""COMPUTED_VALUE"""),"ООО Винлаб Комсомольск")</f>
        <v>ООО Винлаб Комсомольск</v>
      </c>
      <c r="C179" s="1" t="str">
        <f ca="1">IFERROR(__xludf.DUMMYFUNCTION("""COMPUTED_VALUE"""),"с.Некрасовка")</f>
        <v>с.Некрасовка</v>
      </c>
      <c r="D179" s="1" t="str">
        <f ca="1">IFERROR(__xludf.DUMMYFUNCTION("""COMPUTED_VALUE"""),"ул.Ленина, 16")</f>
        <v>ул.Ленина, 16</v>
      </c>
    </row>
    <row r="180" spans="1:4" x14ac:dyDescent="0.25">
      <c r="A180" s="1" t="str">
        <f ca="1">IFERROR(__xludf.DUMMYFUNCTION("""COMPUTED_VALUE"""),"Винлаб")</f>
        <v>Винлаб</v>
      </c>
      <c r="B180" s="1" t="str">
        <f ca="1">IFERROR(__xludf.DUMMYFUNCTION("""COMPUTED_VALUE"""),"ООО Винлаб Комсомольск")</f>
        <v>ООО Винлаб Комсомольск</v>
      </c>
      <c r="C180" s="1" t="str">
        <f ca="1">IFERROR(__xludf.DUMMYFUNCTION("""COMPUTED_VALUE"""),"п.Тополево")</f>
        <v>п.Тополево</v>
      </c>
      <c r="D180" s="1" t="str">
        <f ca="1">IFERROR(__xludf.DUMMYFUNCTION("""COMPUTED_VALUE"""),"ул.Пионерская, 7")</f>
        <v>ул.Пионерская, 7</v>
      </c>
    </row>
    <row r="181" spans="1:4" x14ac:dyDescent="0.25">
      <c r="A181" s="1" t="str">
        <f ca="1">IFERROR(__xludf.DUMMYFUNCTION("""COMPUTED_VALUE"""),"Винлаб")</f>
        <v>Винлаб</v>
      </c>
      <c r="B181" s="1" t="str">
        <f ca="1">IFERROR(__xludf.DUMMYFUNCTION("""COMPUTED_VALUE"""),"ООО Винлаб Комсомольск")</f>
        <v>ООО Винлаб Комсомольск</v>
      </c>
      <c r="C181" s="1" t="str">
        <f ca="1">IFERROR(__xludf.DUMMYFUNCTION("""COMPUTED_VALUE"""),"г.Хабаровск")</f>
        <v>г.Хабаровск</v>
      </c>
      <c r="D181" s="1" t="str">
        <f ca="1">IFERROR(__xludf.DUMMYFUNCTION("""COMPUTED_VALUE"""),"ул.Амурский бульвар, 66")</f>
        <v>ул.Амурский бульвар, 66</v>
      </c>
    </row>
    <row r="182" spans="1:4" x14ac:dyDescent="0.25">
      <c r="A182" s="1" t="str">
        <f ca="1">IFERROR(__xludf.DUMMYFUNCTION("""COMPUTED_VALUE"""),"Винлаб")</f>
        <v>Винлаб</v>
      </c>
      <c r="B182" s="1" t="str">
        <f ca="1">IFERROR(__xludf.DUMMYFUNCTION("""COMPUTED_VALUE"""),"ООО Винлаб Комсомольск")</f>
        <v>ООО Винлаб Комсомольск</v>
      </c>
      <c r="C182" s="1" t="str">
        <f ca="1">IFERROR(__xludf.DUMMYFUNCTION("""COMPUTED_VALUE"""),"г.Хабаровск")</f>
        <v>г.Хабаровск</v>
      </c>
      <c r="D182" s="1" t="str">
        <f ca="1">IFERROR(__xludf.DUMMYFUNCTION("""COMPUTED_VALUE"""),"ул.Гамарника, 39")</f>
        <v>ул.Гамарника, 39</v>
      </c>
    </row>
    <row r="183" spans="1:4" x14ac:dyDescent="0.25">
      <c r="A183" s="1" t="str">
        <f ca="1">IFERROR(__xludf.DUMMYFUNCTION("""COMPUTED_VALUE"""),"Винлаб")</f>
        <v>Винлаб</v>
      </c>
      <c r="B183" s="1" t="str">
        <f ca="1">IFERROR(__xludf.DUMMYFUNCTION("""COMPUTED_VALUE"""),"ООО Винлаб Комсомольск")</f>
        <v>ООО Винлаб Комсомольск</v>
      </c>
      <c r="C183" s="1" t="str">
        <f ca="1">IFERROR(__xludf.DUMMYFUNCTION("""COMPUTED_VALUE"""),"г.Ванино")</f>
        <v>г.Ванино</v>
      </c>
      <c r="D183" s="1" t="str">
        <f ca="1">IFERROR(__xludf.DUMMYFUNCTION("""COMPUTED_VALUE"""),"ул.Портовая, 2")</f>
        <v>ул.Портовая, 2</v>
      </c>
    </row>
    <row r="184" spans="1:4" x14ac:dyDescent="0.25">
      <c r="A184" s="1" t="str">
        <f ca="1">IFERROR(__xludf.DUMMYFUNCTION("""COMPUTED_VALUE"""),"Винлаб")</f>
        <v>Винлаб</v>
      </c>
      <c r="B184" s="1" t="str">
        <f ca="1">IFERROR(__xludf.DUMMYFUNCTION("""COMPUTED_VALUE"""),"ООО Винлаб Комсомольск")</f>
        <v>ООО Винлаб Комсомольск</v>
      </c>
      <c r="C184" s="1" t="str">
        <f ca="1">IFERROR(__xludf.DUMMYFUNCTION("""COMPUTED_VALUE"""),"с.Матвеевка")</f>
        <v>с.Матвеевка</v>
      </c>
      <c r="D184" s="1" t="str">
        <f ca="1">IFERROR(__xludf.DUMMYFUNCTION("""COMPUTED_VALUE"""),"ул.Центральная, 11")</f>
        <v>ул.Центральная, 11</v>
      </c>
    </row>
    <row r="185" spans="1:4" x14ac:dyDescent="0.25">
      <c r="A185" s="1" t="str">
        <f ca="1">IFERROR(__xludf.DUMMYFUNCTION("""COMPUTED_VALUE"""),"Винлаб")</f>
        <v>Винлаб</v>
      </c>
      <c r="B185" s="1" t="str">
        <f ca="1">IFERROR(__xludf.DUMMYFUNCTION("""COMPUTED_VALUE"""),"ООО Винлаб Комсомольск")</f>
        <v>ООО Винлаб Комсомольск</v>
      </c>
      <c r="C185" s="1" t="str">
        <f ca="1">IFERROR(__xludf.DUMMYFUNCTION("""COMPUTED_VALUE"""),"г.Амурск")</f>
        <v>г.Амурск</v>
      </c>
      <c r="D185" s="1" t="str">
        <f ca="1">IFERROR(__xludf.DUMMYFUNCTION("""COMPUTED_VALUE"""),"ул.Пр-т Строителей, 14а")</f>
        <v>ул.Пр-т Строителей, 14а</v>
      </c>
    </row>
    <row r="186" spans="1:4" x14ac:dyDescent="0.25">
      <c r="A186" s="1" t="str">
        <f ca="1">IFERROR(__xludf.DUMMYFUNCTION("""COMPUTED_VALUE"""),"Винлаб")</f>
        <v>Винлаб</v>
      </c>
      <c r="B186" s="1" t="str">
        <f ca="1">IFERROR(__xludf.DUMMYFUNCTION("""COMPUTED_VALUE"""),"ООО Винлаб Комсомольск")</f>
        <v>ООО Винлаб Комсомольск</v>
      </c>
      <c r="C186" s="1" t="str">
        <f ca="1">IFERROR(__xludf.DUMMYFUNCTION("""COMPUTED_VALUE"""),"с.Березовка")</f>
        <v>с.Березовка</v>
      </c>
      <c r="D186" s="1" t="str">
        <f ca="1">IFERROR(__xludf.DUMMYFUNCTION("""COMPUTED_VALUE"""),"ул.Сергеевская, 16")</f>
        <v>ул.Сергеевская, 16</v>
      </c>
    </row>
    <row r="187" spans="1:4" x14ac:dyDescent="0.25">
      <c r="A187" s="1" t="str">
        <f ca="1">IFERROR(__xludf.DUMMYFUNCTION("""COMPUTED_VALUE"""),"Винлаб")</f>
        <v>Винлаб</v>
      </c>
      <c r="B187" s="1" t="str">
        <f ca="1">IFERROR(__xludf.DUMMYFUNCTION("""COMPUTED_VALUE"""),"ООО Винлаб Комсомольск")</f>
        <v>ООО Винлаб Комсомольск</v>
      </c>
      <c r="C187" s="1" t="str">
        <f ca="1">IFERROR(__xludf.DUMMYFUNCTION("""COMPUTED_VALUE"""),"г.Комсомольск-на-Амуре")</f>
        <v>г.Комсомольск-на-Амуре</v>
      </c>
      <c r="D187" s="1" t="str">
        <f ca="1">IFERROR(__xludf.DUMMYFUNCTION("""COMPUTED_VALUE"""),"ул.Калинина, 4")</f>
        <v>ул.Калинина, 4</v>
      </c>
    </row>
    <row r="188" spans="1:4" x14ac:dyDescent="0.25">
      <c r="A188" s="1" t="str">
        <f ca="1">IFERROR(__xludf.DUMMYFUNCTION("""COMPUTED_VALUE"""),"Винлаб")</f>
        <v>Винлаб</v>
      </c>
      <c r="B188" s="1" t="str">
        <f ca="1">IFERROR(__xludf.DUMMYFUNCTION("""COMPUTED_VALUE"""),"ООО Винлаб Уссурийск")</f>
        <v>ООО Винлаб Уссурийск</v>
      </c>
      <c r="C188" s="1" t="str">
        <f ca="1">IFERROR(__xludf.DUMMYFUNCTION("""COMPUTED_VALUE"""),"г.Хабаровск")</f>
        <v>г.Хабаровск</v>
      </c>
      <c r="D188" s="1" t="str">
        <f ca="1">IFERROR(__xludf.DUMMYFUNCTION("""COMPUTED_VALUE"""),"ул.Восточное шоссе, 44")</f>
        <v>ул.Восточное шоссе, 44</v>
      </c>
    </row>
    <row r="189" spans="1:4" x14ac:dyDescent="0.25">
      <c r="A189" s="1" t="str">
        <f ca="1">IFERROR(__xludf.DUMMYFUNCTION("""COMPUTED_VALUE"""),"Винлаб")</f>
        <v>Винлаб</v>
      </c>
      <c r="B189" s="1" t="str">
        <f ca="1">IFERROR(__xludf.DUMMYFUNCTION("""COMPUTED_VALUE"""),"ООО Винлаб Уссурийск")</f>
        <v>ООО Винлаб Уссурийск</v>
      </c>
      <c r="C189" s="1" t="str">
        <f ca="1">IFERROR(__xludf.DUMMYFUNCTION("""COMPUTED_VALUE"""),"г.Благовещенск")</f>
        <v>г.Благовещенск</v>
      </c>
      <c r="D189" s="1" t="str">
        <f ca="1">IFERROR(__xludf.DUMMYFUNCTION("""COMPUTED_VALUE"""),"ул.Забурхановская, 98")</f>
        <v>ул.Забурхановская, 98</v>
      </c>
    </row>
    <row r="190" spans="1:4" x14ac:dyDescent="0.25">
      <c r="A190" s="1" t="str">
        <f ca="1">IFERROR(__xludf.DUMMYFUNCTION("""COMPUTED_VALUE"""),"Винлаб")</f>
        <v>Винлаб</v>
      </c>
      <c r="B190" s="1" t="str">
        <f ca="1">IFERROR(__xludf.DUMMYFUNCTION("""COMPUTED_VALUE"""),"ООО Винлаб Уссурийск")</f>
        <v>ООО Винлаб Уссурийск</v>
      </c>
      <c r="C190" s="1" t="str">
        <f ca="1">IFERROR(__xludf.DUMMYFUNCTION("""COMPUTED_VALUE"""),"с.Князе-Волконское")</f>
        <v>с.Князе-Волконское</v>
      </c>
      <c r="D190" s="1" t="str">
        <f ca="1">IFERROR(__xludf.DUMMYFUNCTION("""COMPUTED_VALUE"""),"ул.Изотова, 11")</f>
        <v>ул.Изотова, 11</v>
      </c>
    </row>
    <row r="191" spans="1:4" x14ac:dyDescent="0.25">
      <c r="A191" s="1" t="str">
        <f ca="1">IFERROR(__xludf.DUMMYFUNCTION("""COMPUTED_VALUE"""),"Винлаб")</f>
        <v>Винлаб</v>
      </c>
      <c r="B191" s="1" t="str">
        <f ca="1">IFERROR(__xludf.DUMMYFUNCTION("""COMPUTED_VALUE"""),"ООО Винлаб Уссурийск")</f>
        <v>ООО Винлаб Уссурийск</v>
      </c>
      <c r="C191" s="1" t="str">
        <f ca="1">IFERROR(__xludf.DUMMYFUNCTION("""COMPUTED_VALUE"""),"г.Благовещенск")</f>
        <v>г.Благовещенск</v>
      </c>
      <c r="D191" s="1" t="str">
        <f ca="1">IFERROR(__xludf.DUMMYFUNCTION("""COMPUTED_VALUE"""),"ул.Калинина, 76")</f>
        <v>ул.Калинина, 76</v>
      </c>
    </row>
    <row r="192" spans="1:4" x14ac:dyDescent="0.25">
      <c r="A192" s="1" t="str">
        <f ca="1">IFERROR(__xludf.DUMMYFUNCTION("""COMPUTED_VALUE"""),"Винлаб")</f>
        <v>Винлаб</v>
      </c>
      <c r="B192" s="1" t="str">
        <f ca="1">IFERROR(__xludf.DUMMYFUNCTION("""COMPUTED_VALUE"""),"ООО Винлаб Уссурийск")</f>
        <v>ООО Винлаб Уссурийск</v>
      </c>
      <c r="C192" s="1" t="str">
        <f ca="1">IFERROR(__xludf.DUMMYFUNCTION("""COMPUTED_VALUE"""),"пгт.Хор")</f>
        <v>пгт.Хор</v>
      </c>
      <c r="D192" s="1" t="str">
        <f ca="1">IFERROR(__xludf.DUMMYFUNCTION("""COMPUTED_VALUE"""),"ул.Кирова, 22")</f>
        <v>ул.Кирова, 22</v>
      </c>
    </row>
    <row r="193" spans="1:4" x14ac:dyDescent="0.25">
      <c r="A193" s="1" t="str">
        <f ca="1">IFERROR(__xludf.DUMMYFUNCTION("""COMPUTED_VALUE"""),"Винлаб")</f>
        <v>Винлаб</v>
      </c>
      <c r="B193" s="1" t="str">
        <f ca="1">IFERROR(__xludf.DUMMYFUNCTION("""COMPUTED_VALUE"""),"ООО Винлаб Уссурийск")</f>
        <v>ООО Винлаб Уссурийск</v>
      </c>
      <c r="C193" s="1" t="str">
        <f ca="1">IFERROR(__xludf.DUMMYFUNCTION("""COMPUTED_VALUE"""),"г.Хабаровск")</f>
        <v>г.Хабаровск</v>
      </c>
      <c r="D193" s="1" t="str">
        <f ca="1">IFERROR(__xludf.DUMMYFUNCTION("""COMPUTED_VALUE"""),"ул.Краснодарская, 29")</f>
        <v>ул.Краснодарская, 29</v>
      </c>
    </row>
    <row r="194" spans="1:4" x14ac:dyDescent="0.25">
      <c r="A194" s="1" t="str">
        <f ca="1">IFERROR(__xludf.DUMMYFUNCTION("""COMPUTED_VALUE"""),"Винлаб")</f>
        <v>Винлаб</v>
      </c>
      <c r="B194" s="1" t="str">
        <f ca="1">IFERROR(__xludf.DUMMYFUNCTION("""COMPUTED_VALUE"""),"ООО Винлаб Уссурийск")</f>
        <v>ООО Винлаб Уссурийск</v>
      </c>
      <c r="C194" s="1" t="str">
        <f ca="1">IFERROR(__xludf.DUMMYFUNCTION("""COMPUTED_VALUE"""),"г.Благовещенск")</f>
        <v>г.Благовещенск</v>
      </c>
      <c r="D194" s="1" t="str">
        <f ca="1">IFERROR(__xludf.DUMMYFUNCTION("""COMPUTED_VALUE"""),"ул.Ленина, 213 / Артиллерийская, 17")</f>
        <v>ул.Ленина, 213 / Артиллерийская, 17</v>
      </c>
    </row>
    <row r="195" spans="1:4" x14ac:dyDescent="0.25">
      <c r="A195" s="1" t="str">
        <f ca="1">IFERROR(__xludf.DUMMYFUNCTION("""COMPUTED_VALUE"""),"Винлаб")</f>
        <v>Винлаб</v>
      </c>
      <c r="B195" s="1" t="str">
        <f ca="1">IFERROR(__xludf.DUMMYFUNCTION("""COMPUTED_VALUE"""),"ООО Винлаб Уссурийск")</f>
        <v>ООО Винлаб Уссурийск</v>
      </c>
      <c r="C195" s="1" t="str">
        <f ca="1">IFERROR(__xludf.DUMMYFUNCTION("""COMPUTED_VALUE"""),"г.Свободный")</f>
        <v>г.Свободный</v>
      </c>
      <c r="D195" s="1" t="str">
        <f ca="1">IFERROR(__xludf.DUMMYFUNCTION("""COMPUTED_VALUE"""),"ул.Ленина, 32")</f>
        <v>ул.Ленина, 32</v>
      </c>
    </row>
    <row r="196" spans="1:4" x14ac:dyDescent="0.25">
      <c r="A196" s="1" t="str">
        <f ca="1">IFERROR(__xludf.DUMMYFUNCTION("""COMPUTED_VALUE"""),"Винлаб")</f>
        <v>Винлаб</v>
      </c>
      <c r="B196" s="1" t="str">
        <f ca="1">IFERROR(__xludf.DUMMYFUNCTION("""COMPUTED_VALUE"""),"ООО Винлаб Уссурийск")</f>
        <v>ООО Винлаб Уссурийск</v>
      </c>
      <c r="C196" s="1" t="str">
        <f ca="1">IFERROR(__xludf.DUMMYFUNCTION("""COMPUTED_VALUE"""),"г.Благовещенск")</f>
        <v>г.Благовещенск</v>
      </c>
      <c r="D196" s="1" t="str">
        <f ca="1">IFERROR(__xludf.DUMMYFUNCTION("""COMPUTED_VALUE"""),"ул.Ленина, 77")</f>
        <v>ул.Ленина, 77</v>
      </c>
    </row>
    <row r="197" spans="1:4" x14ac:dyDescent="0.25">
      <c r="A197" s="1" t="str">
        <f ca="1">IFERROR(__xludf.DUMMYFUNCTION("""COMPUTED_VALUE"""),"Винлаб")</f>
        <v>Винлаб</v>
      </c>
      <c r="B197" s="1" t="str">
        <f ca="1">IFERROR(__xludf.DUMMYFUNCTION("""COMPUTED_VALUE"""),"ООО Винлаб Уссурийск")</f>
        <v>ООО Винлаб Уссурийск</v>
      </c>
      <c r="C197" s="1" t="str">
        <f ca="1">IFERROR(__xludf.DUMMYFUNCTION("""COMPUTED_VALUE"""),"г.Хабаровск")</f>
        <v>г.Хабаровск</v>
      </c>
      <c r="D197" s="1" t="str">
        <f ca="1">IFERROR(__xludf.DUMMYFUNCTION("""COMPUTED_VALUE"""),"ул.Оборонная, 17")</f>
        <v>ул.Оборонная, 17</v>
      </c>
    </row>
    <row r="198" spans="1:4" x14ac:dyDescent="0.25">
      <c r="A198" s="1" t="str">
        <f ca="1">IFERROR(__xludf.DUMMYFUNCTION("""COMPUTED_VALUE"""),"Винлаб")</f>
        <v>Винлаб</v>
      </c>
      <c r="B198" s="1" t="str">
        <f ca="1">IFERROR(__xludf.DUMMYFUNCTION("""COMPUTED_VALUE"""),"ООО Винлаб Уссурийск")</f>
        <v>ООО Винлаб Уссурийск</v>
      </c>
      <c r="C198" s="1" t="str">
        <f ca="1">IFERROR(__xludf.DUMMYFUNCTION("""COMPUTED_VALUE"""),"г.Благовещенск")</f>
        <v>г.Благовещенск</v>
      </c>
      <c r="D198" s="1" t="str">
        <f ca="1">IFERROR(__xludf.DUMMYFUNCTION("""COMPUTED_VALUE"""),"ул.Политехническая, 144")</f>
        <v>ул.Политехническая, 144</v>
      </c>
    </row>
    <row r="199" spans="1:4" x14ac:dyDescent="0.25">
      <c r="A199" s="1" t="str">
        <f ca="1">IFERROR(__xludf.DUMMYFUNCTION("""COMPUTED_VALUE"""),"Винлаб")</f>
        <v>Винлаб</v>
      </c>
      <c r="B199" s="1" t="str">
        <f ca="1">IFERROR(__xludf.DUMMYFUNCTION("""COMPUTED_VALUE"""),"ООО Винлаб Уссурийск")</f>
        <v>ООО Винлаб Уссурийск</v>
      </c>
      <c r="C199" s="1" t="str">
        <f ca="1">IFERROR(__xludf.DUMMYFUNCTION("""COMPUTED_VALUE"""),"г.Хабаровск")</f>
        <v>г.Хабаровск</v>
      </c>
      <c r="D199" s="1" t="str">
        <f ca="1">IFERROR(__xludf.DUMMYFUNCTION("""COMPUTED_VALUE"""),"ул.пр-кт 60-лет Октября, 210")</f>
        <v>ул.пр-кт 60-лет Октября, 210</v>
      </c>
    </row>
    <row r="200" spans="1:4" x14ac:dyDescent="0.25">
      <c r="A200" s="1" t="str">
        <f ca="1">IFERROR(__xludf.DUMMYFUNCTION("""COMPUTED_VALUE"""),"Винлаб")</f>
        <v>Винлаб</v>
      </c>
      <c r="B200" s="1" t="str">
        <f ca="1">IFERROR(__xludf.DUMMYFUNCTION("""COMPUTED_VALUE"""),"ООО Винлаб Уссурийск")</f>
        <v>ООО Винлаб Уссурийск</v>
      </c>
      <c r="C200" s="1" t="str">
        <f ca="1">IFERROR(__xludf.DUMMYFUNCTION("""COMPUTED_VALUE"""),"п.Корфовский")</f>
        <v>п.Корфовский</v>
      </c>
      <c r="D200" s="1" t="str">
        <f ca="1">IFERROR(__xludf.DUMMYFUNCTION("""COMPUTED_VALUE"""),"ул.Таежная, 2")</f>
        <v>ул.Таежная, 2</v>
      </c>
    </row>
    <row r="201" spans="1:4" x14ac:dyDescent="0.25">
      <c r="A201" s="1" t="str">
        <f ca="1">IFERROR(__xludf.DUMMYFUNCTION("""COMPUTED_VALUE"""),"Винлаб")</f>
        <v>Винлаб</v>
      </c>
      <c r="B201" s="1" t="str">
        <f ca="1">IFERROR(__xludf.DUMMYFUNCTION("""COMPUTED_VALUE"""),"ООО Винлаб Уссурийск")</f>
        <v>ООО Винлаб Уссурийск</v>
      </c>
      <c r="C201" s="1" t="str">
        <f ca="1">IFERROR(__xludf.DUMMYFUNCTION("""COMPUTED_VALUE"""),"г.Хабаровск")</f>
        <v>г.Хабаровск</v>
      </c>
      <c r="D201" s="1" t="str">
        <f ca="1">IFERROR(__xludf.DUMMYFUNCTION("""COMPUTED_VALUE"""),"ул.Уборевича, 52 (Амбар)")</f>
        <v>ул.Уборевича, 52 (Амбар)</v>
      </c>
    </row>
    <row r="202" spans="1:4" x14ac:dyDescent="0.25">
      <c r="A202" s="1" t="str">
        <f ca="1">IFERROR(__xludf.DUMMYFUNCTION("""COMPUTED_VALUE"""),"Винлаб")</f>
        <v>Винлаб</v>
      </c>
      <c r="B202" s="1" t="str">
        <f ca="1">IFERROR(__xludf.DUMMYFUNCTION("""COMPUTED_VALUE"""),"ООО Винлаб Уссурийск")</f>
        <v>ООО Винлаб Уссурийск</v>
      </c>
      <c r="C202" s="1" t="str">
        <f ca="1">IFERROR(__xludf.DUMMYFUNCTION("""COMPUTED_VALUE"""),"г.Хабаровск")</f>
        <v>г.Хабаровск</v>
      </c>
      <c r="D202" s="1" t="str">
        <f ca="1">IFERROR(__xludf.DUMMYFUNCTION("""COMPUTED_VALUE"""),"ул.Уссурийский бульвар, 58")</f>
        <v>ул.Уссурийский бульвар, 58</v>
      </c>
    </row>
    <row r="203" spans="1:4" x14ac:dyDescent="0.25">
      <c r="A203" s="1" t="str">
        <f ca="1">IFERROR(__xludf.DUMMYFUNCTION("""COMPUTED_VALUE"""),"Винлаб")</f>
        <v>Винлаб</v>
      </c>
      <c r="B203" s="1" t="str">
        <f ca="1">IFERROR(__xludf.DUMMYFUNCTION("""COMPUTED_VALUE"""),"ООО Винлаб Уссурийск")</f>
        <v>ООО Винлаб Уссурийск</v>
      </c>
      <c r="C203" s="1" t="str">
        <f ca="1">IFERROR(__xludf.DUMMYFUNCTION("""COMPUTED_VALUE"""),"г.Хабаровск")</f>
        <v>г.Хабаровск</v>
      </c>
      <c r="D203" s="1" t="str">
        <f ca="1">IFERROR(__xludf.DUMMYFUNCTION("""COMPUTED_VALUE"""),"ул.Шеронова, 2к5")</f>
        <v>ул.Шеронова, 2к5</v>
      </c>
    </row>
    <row r="204" spans="1:4" x14ac:dyDescent="0.25">
      <c r="A204" s="1" t="str">
        <f ca="1">IFERROR(__xludf.DUMMYFUNCTION("""COMPUTED_VALUE"""),"Винлаб")</f>
        <v>Винлаб</v>
      </c>
      <c r="B204" s="1" t="str">
        <f ca="1">IFERROR(__xludf.DUMMYFUNCTION("""COMPUTED_VALUE"""),"ООО Винлаб Уссурийск")</f>
        <v>ООО Винлаб Уссурийск</v>
      </c>
      <c r="C204" s="1" t="str">
        <f ca="1">IFERROR(__xludf.DUMMYFUNCTION("""COMPUTED_VALUE"""),"г.Хабаровск")</f>
        <v>г.Хабаровск</v>
      </c>
      <c r="D204" s="1" t="str">
        <f ca="1">IFERROR(__xludf.DUMMYFUNCTION("""COMPUTED_VALUE"""),"ул.Юности, 44")</f>
        <v>ул.Юности, 44</v>
      </c>
    </row>
    <row r="205" spans="1:4" x14ac:dyDescent="0.25">
      <c r="A205" s="1" t="str">
        <f ca="1">IFERROR(__xludf.DUMMYFUNCTION("""COMPUTED_VALUE"""),"Винлаб")</f>
        <v>Винлаб</v>
      </c>
      <c r="B205" s="1" t="str">
        <f ca="1">IFERROR(__xludf.DUMMYFUNCTION("""COMPUTED_VALUE"""),"ООО Винлаб Уссурийск")</f>
        <v>ООО Винлаб Уссурийск</v>
      </c>
      <c r="C205" s="1" t="str">
        <f ca="1">IFERROR(__xludf.DUMMYFUNCTION("""COMPUTED_VALUE"""),"г.Хабаровск")</f>
        <v>г.Хабаровск</v>
      </c>
      <c r="D205" s="1" t="str">
        <f ca="1">IFERROR(__xludf.DUMMYFUNCTION("""COMPUTED_VALUE"""),"ул.Аксенова, 22")</f>
        <v>ул.Аксенова, 22</v>
      </c>
    </row>
    <row r="206" spans="1:4" x14ac:dyDescent="0.25">
      <c r="A206" s="1" t="str">
        <f ca="1">IFERROR(__xludf.DUMMYFUNCTION("""COMPUTED_VALUE"""),"Винлаб")</f>
        <v>Винлаб</v>
      </c>
      <c r="B206" s="1" t="str">
        <f ca="1">IFERROR(__xludf.DUMMYFUNCTION("""COMPUTED_VALUE"""),"ООО Винлаб Уссурийск")</f>
        <v>ООО Винлаб Уссурийск</v>
      </c>
      <c r="C206" s="1" t="str">
        <f ca="1">IFERROR(__xludf.DUMMYFUNCTION("""COMPUTED_VALUE"""),"г.Хабаровск")</f>
        <v>г.Хабаровск</v>
      </c>
      <c r="D206" s="1" t="str">
        <f ca="1">IFERROR(__xludf.DUMMYFUNCTION("""COMPUTED_VALUE"""),"ул.Бойко-Павлова, 3")</f>
        <v>ул.Бойко-Павлова, 3</v>
      </c>
    </row>
    <row r="207" spans="1:4" x14ac:dyDescent="0.25">
      <c r="A207" s="1" t="str">
        <f ca="1">IFERROR(__xludf.DUMMYFUNCTION("""COMPUTED_VALUE"""),"Винлаб")</f>
        <v>Винлаб</v>
      </c>
      <c r="B207" s="1" t="str">
        <f ca="1">IFERROR(__xludf.DUMMYFUNCTION("""COMPUTED_VALUE"""),"ООО Винлаб Уссурийск")</f>
        <v>ООО Винлаб Уссурийск</v>
      </c>
      <c r="C207" s="1" t="str">
        <f ca="1">IFERROR(__xludf.DUMMYFUNCTION("""COMPUTED_VALUE"""),"г.Хабаровск")</f>
        <v>г.Хабаровск</v>
      </c>
      <c r="D207" s="1" t="str">
        <f ca="1">IFERROR(__xludf.DUMMYFUNCTION("""COMPUTED_VALUE"""),"ул.Вахова, 4")</f>
        <v>ул.Вахова, 4</v>
      </c>
    </row>
    <row r="208" spans="1:4" x14ac:dyDescent="0.25">
      <c r="A208" s="1" t="str">
        <f ca="1">IFERROR(__xludf.DUMMYFUNCTION("""COMPUTED_VALUE"""),"Винлаб")</f>
        <v>Винлаб</v>
      </c>
      <c r="B208" s="1" t="str">
        <f ca="1">IFERROR(__xludf.DUMMYFUNCTION("""COMPUTED_VALUE"""),"ООО Винлаб Уссурийск")</f>
        <v>ООО Винлаб Уссурийск</v>
      </c>
      <c r="C208" s="1" t="str">
        <f ca="1">IFERROR(__xludf.DUMMYFUNCTION("""COMPUTED_VALUE"""),"г.Свободный")</f>
        <v>г.Свободный</v>
      </c>
      <c r="D208" s="1" t="str">
        <f ca="1">IFERROR(__xludf.DUMMYFUNCTION("""COMPUTED_VALUE"""),"ул.Кирова, 86")</f>
        <v>ул.Кирова, 86</v>
      </c>
    </row>
    <row r="209" spans="1:4" x14ac:dyDescent="0.25">
      <c r="A209" s="1" t="str">
        <f ca="1">IFERROR(__xludf.DUMMYFUNCTION("""COMPUTED_VALUE"""),"Винлаб")</f>
        <v>Винлаб</v>
      </c>
      <c r="B209" s="1" t="str">
        <f ca="1">IFERROR(__xludf.DUMMYFUNCTION("""COMPUTED_VALUE"""),"ООО Винлаб Уссурийск")</f>
        <v>ООО Винлаб Уссурийск</v>
      </c>
      <c r="C209" s="1" t="str">
        <f ca="1">IFERROR(__xludf.DUMMYFUNCTION("""COMPUTED_VALUE"""),"пгт.Прогресс")</f>
        <v>пгт.Прогресс</v>
      </c>
      <c r="D209" s="1" t="str">
        <f ca="1">IFERROR(__xludf.DUMMYFUNCTION("""COMPUTED_VALUE"""),"ул.Ленинградская, 29")</f>
        <v>ул.Ленинградская, 29</v>
      </c>
    </row>
    <row r="210" spans="1:4" x14ac:dyDescent="0.25">
      <c r="A210" s="1" t="str">
        <f ca="1">IFERROR(__xludf.DUMMYFUNCTION("""COMPUTED_VALUE"""),"Винлаб")</f>
        <v>Винлаб</v>
      </c>
      <c r="B210" s="1" t="str">
        <f ca="1">IFERROR(__xludf.DUMMYFUNCTION("""COMPUTED_VALUE"""),"ООО Винлаб Уссурийск")</f>
        <v>ООО Винлаб Уссурийск</v>
      </c>
      <c r="C210" s="1" t="str">
        <f ca="1">IFERROR(__xludf.DUMMYFUNCTION("""COMPUTED_VALUE"""),"г.Благовещенск")</f>
        <v>г.Благовещенск</v>
      </c>
      <c r="D210" s="1" t="str">
        <f ca="1">IFERROR(__xludf.DUMMYFUNCTION("""COMPUTED_VALUE"""),"ул.Лазо, 2")</f>
        <v>ул.Лазо, 2</v>
      </c>
    </row>
    <row r="211" spans="1:4" x14ac:dyDescent="0.25">
      <c r="A211" s="1" t="str">
        <f ca="1">IFERROR(__xludf.DUMMYFUNCTION("""COMPUTED_VALUE"""),"Винлаб")</f>
        <v>Винлаб</v>
      </c>
      <c r="B211" s="1" t="str">
        <f ca="1">IFERROR(__xludf.DUMMYFUNCTION("""COMPUTED_VALUE"""),"ООО Винлаб Уссурийск")</f>
        <v>ООО Винлаб Уссурийск</v>
      </c>
      <c r="C211" s="1" t="str">
        <f ca="1">IFERROR(__xludf.DUMMYFUNCTION("""COMPUTED_VALUE"""),"г.Благовещенск")</f>
        <v>г.Благовещенск</v>
      </c>
      <c r="D211" s="1" t="str">
        <f ca="1">IFERROR(__xludf.DUMMYFUNCTION("""COMPUTED_VALUE"""),"ул.Институтская, 30")</f>
        <v>ул.Институтская, 30</v>
      </c>
    </row>
    <row r="212" spans="1:4" x14ac:dyDescent="0.25">
      <c r="A212" s="1" t="str">
        <f ca="1">IFERROR(__xludf.DUMMYFUNCTION("""COMPUTED_VALUE"""),"Винлаб")</f>
        <v>Винлаб</v>
      </c>
      <c r="B212" s="1" t="str">
        <f ca="1">IFERROR(__xludf.DUMMYFUNCTION("""COMPUTED_VALUE"""),"ООО Винлаб Уссурийск")</f>
        <v>ООО Винлаб Уссурийск</v>
      </c>
      <c r="C212" s="1" t="str">
        <f ca="1">IFERROR(__xludf.DUMMYFUNCTION("""COMPUTED_VALUE"""),"г.Новобурейск")</f>
        <v>г.Новобурейск</v>
      </c>
      <c r="D212" s="1" t="str">
        <f ca="1">IFERROR(__xludf.DUMMYFUNCTION("""COMPUTED_VALUE"""),"ул.Кировская, 86")</f>
        <v>ул.Кировская, 86</v>
      </c>
    </row>
    <row r="213" spans="1:4" x14ac:dyDescent="0.25">
      <c r="A213" s="1" t="str">
        <f ca="1">IFERROR(__xludf.DUMMYFUNCTION("""COMPUTED_VALUE"""),"Винлаб")</f>
        <v>Винлаб</v>
      </c>
      <c r="B213" s="1" t="str">
        <f ca="1">IFERROR(__xludf.DUMMYFUNCTION("""COMPUTED_VALUE"""),"ООО Винлаб Уссурийск")</f>
        <v>ООО Винлаб Уссурийск</v>
      </c>
      <c r="C213" s="1" t="str">
        <f ca="1">IFERROR(__xludf.DUMMYFUNCTION("""COMPUTED_VALUE"""),"г.Хабаровск")</f>
        <v>г.Хабаровск</v>
      </c>
      <c r="D213" s="1" t="str">
        <f ca="1">IFERROR(__xludf.DUMMYFUNCTION("""COMPUTED_VALUE"""),"ул.Краснореченская, 11")</f>
        <v>ул.Краснореченская, 11</v>
      </c>
    </row>
    <row r="214" spans="1:4" x14ac:dyDescent="0.25">
      <c r="A214" s="1" t="str">
        <f ca="1">IFERROR(__xludf.DUMMYFUNCTION("""COMPUTED_VALUE"""),"Винлаб")</f>
        <v>Винлаб</v>
      </c>
      <c r="B214" s="1" t="str">
        <f ca="1">IFERROR(__xludf.DUMMYFUNCTION("""COMPUTED_VALUE"""),"ООО Винлаб Уссурийск")</f>
        <v>ООО Винлаб Уссурийск</v>
      </c>
      <c r="C214" s="1" t="str">
        <f ca="1">IFERROR(__xludf.DUMMYFUNCTION("""COMPUTED_VALUE"""),"г.Зея")</f>
        <v>г.Зея</v>
      </c>
      <c r="D214" s="1" t="str">
        <f ca="1">IFERROR(__xludf.DUMMYFUNCTION("""COMPUTED_VALUE"""),"ул.м-н Светлый, 60")</f>
        <v>ул.м-н Светлый, 60</v>
      </c>
    </row>
    <row r="215" spans="1:4" x14ac:dyDescent="0.25">
      <c r="A215" s="1" t="str">
        <f ca="1">IFERROR(__xludf.DUMMYFUNCTION("""COMPUTED_VALUE"""),"Винлаб")</f>
        <v>Винлаб</v>
      </c>
      <c r="B215" s="1" t="str">
        <f ca="1">IFERROR(__xludf.DUMMYFUNCTION("""COMPUTED_VALUE"""),"ООО Винлаб Уссурийск")</f>
        <v>ООО Винлаб Уссурийск</v>
      </c>
      <c r="C215" s="1" t="str">
        <f ca="1">IFERROR(__xludf.DUMMYFUNCTION("""COMPUTED_VALUE"""),"г.Белогорск")</f>
        <v>г.Белогорск</v>
      </c>
      <c r="D215" s="1" t="str">
        <f ca="1">IFERROR(__xludf.DUMMYFUNCTION("""COMPUTED_VALUE"""),"ул.Сосновая, 5")</f>
        <v>ул.Сосновая, 5</v>
      </c>
    </row>
    <row r="216" spans="1:4" x14ac:dyDescent="0.25">
      <c r="A216" s="1" t="str">
        <f ca="1">IFERROR(__xludf.DUMMYFUNCTION("""COMPUTED_VALUE"""),"Винлаб")</f>
        <v>Винлаб</v>
      </c>
      <c r="B216" s="1" t="str">
        <f ca="1">IFERROR(__xludf.DUMMYFUNCTION("""COMPUTED_VALUE"""),"ООО Винлаб Уссурийск")</f>
        <v>ООО Винлаб Уссурийск</v>
      </c>
      <c r="C216" s="1" t="str">
        <f ca="1">IFERROR(__xludf.DUMMYFUNCTION("""COMPUTED_VALUE"""),"г.Хабаровск")</f>
        <v>г.Хабаровск</v>
      </c>
      <c r="D216" s="1" t="str">
        <f ca="1">IFERROR(__xludf.DUMMYFUNCTION("""COMPUTED_VALUE"""),"ул.Бойко-Павлова, 7")</f>
        <v>ул.Бойко-Павлова, 7</v>
      </c>
    </row>
    <row r="217" spans="1:4" x14ac:dyDescent="0.25">
      <c r="A217" s="1" t="str">
        <f ca="1">IFERROR(__xludf.DUMMYFUNCTION("""COMPUTED_VALUE"""),"Винлаб")</f>
        <v>Винлаб</v>
      </c>
      <c r="B217" s="1" t="str">
        <f ca="1">IFERROR(__xludf.DUMMYFUNCTION("""COMPUTED_VALUE"""),"ООО Винлаб Уссурийск")</f>
        <v>ООО Винлаб Уссурийск</v>
      </c>
      <c r="C217" s="1" t="str">
        <f ca="1">IFERROR(__xludf.DUMMYFUNCTION("""COMPUTED_VALUE"""),"г.Бурея")</f>
        <v>г.Бурея</v>
      </c>
      <c r="D217" s="1" t="str">
        <f ca="1">IFERROR(__xludf.DUMMYFUNCTION("""COMPUTED_VALUE"""),"ул.Кировская, 86")</f>
        <v>ул.Кировская, 86</v>
      </c>
    </row>
    <row r="218" spans="1:4" x14ac:dyDescent="0.25">
      <c r="A218" s="1" t="str">
        <f ca="1">IFERROR(__xludf.DUMMYFUNCTION("""COMPUTED_VALUE"""),"Винлаб")</f>
        <v>Винлаб</v>
      </c>
      <c r="B218" s="1" t="str">
        <f ca="1">IFERROR(__xludf.DUMMYFUNCTION("""COMPUTED_VALUE"""),"ООО Винлаб Хабаровск")</f>
        <v>ООО Винлаб Хабаровск</v>
      </c>
      <c r="C218" s="1" t="str">
        <f ca="1">IFERROR(__xludf.DUMMYFUNCTION("""COMPUTED_VALUE"""),"г.Благовещенск")</f>
        <v>г.Благовещенск</v>
      </c>
      <c r="D218" s="1" t="str">
        <f ca="1">IFERROR(__xludf.DUMMYFUNCTION("""COMPUTED_VALUE"""),"ул.50 лет Октября, 201/3 (Фортуна)")</f>
        <v>ул.50 лет Октября, 201/3 (Фортуна)</v>
      </c>
    </row>
    <row r="219" spans="1:4" x14ac:dyDescent="0.25">
      <c r="A219" s="1" t="str">
        <f ca="1">IFERROR(__xludf.DUMMYFUNCTION("""COMPUTED_VALUE"""),"Винлаб")</f>
        <v>Винлаб</v>
      </c>
      <c r="B219" s="1" t="str">
        <f ca="1">IFERROR(__xludf.DUMMYFUNCTION("""COMPUTED_VALUE"""),"ООО Винлаб Уссурийск")</f>
        <v>ООО Винлаб Уссурийск</v>
      </c>
      <c r="C219" s="1" t="str">
        <f ca="1">IFERROR(__xludf.DUMMYFUNCTION("""COMPUTED_VALUE"""),"с.Чигири")</f>
        <v>с.Чигири</v>
      </c>
      <c r="D219" s="1" t="str">
        <f ca="1">IFERROR(__xludf.DUMMYFUNCTION("""COMPUTED_VALUE"""),"ул.Василенко, 4")</f>
        <v>ул.Василенко, 4</v>
      </c>
    </row>
    <row r="220" spans="1:4" x14ac:dyDescent="0.25">
      <c r="A220" s="1" t="str">
        <f ca="1">IFERROR(__xludf.DUMMYFUNCTION("""COMPUTED_VALUE"""),"Винлаб")</f>
        <v>Винлаб</v>
      </c>
      <c r="B220" s="1" t="str">
        <f ca="1">IFERROR(__xludf.DUMMYFUNCTION("""COMPUTED_VALUE"""),"ООО Винлаб Хабаровск")</f>
        <v>ООО Винлаб Хабаровск</v>
      </c>
      <c r="C220" s="1" t="str">
        <f ca="1">IFERROR(__xludf.DUMMYFUNCTION("""COMPUTED_VALUE"""),"пгт.Серышево")</f>
        <v>пгт.Серышево</v>
      </c>
      <c r="D220" s="1" t="str">
        <f ca="1">IFERROR(__xludf.DUMMYFUNCTION("""COMPUTED_VALUE"""),"ул.Шимановского, 5")</f>
        <v>ул.Шимановского, 5</v>
      </c>
    </row>
    <row r="221" spans="1:4" x14ac:dyDescent="0.25">
      <c r="A221" s="1" t="str">
        <f ca="1">IFERROR(__xludf.DUMMYFUNCTION("""COMPUTED_VALUE"""),"Винлаб")</f>
        <v>Винлаб</v>
      </c>
      <c r="B221" s="1" t="str">
        <f ca="1">IFERROR(__xludf.DUMMYFUNCTION("""COMPUTED_VALUE"""),"ООО Винлаб Хабаровск")</f>
        <v>ООО Винлаб Хабаровск</v>
      </c>
      <c r="C221" s="1" t="str">
        <f ca="1">IFERROR(__xludf.DUMMYFUNCTION("""COMPUTED_VALUE"""),"г.Комсомольск-на-Амуре")</f>
        <v>г.Комсомольск-на-Амуре</v>
      </c>
      <c r="D221" s="1" t="str">
        <f ca="1">IFERROR(__xludf.DUMMYFUNCTION("""COMPUTED_VALUE"""),"ул.Аллея труда, 58")</f>
        <v>ул.Аллея труда, 58</v>
      </c>
    </row>
    <row r="222" spans="1:4" x14ac:dyDescent="0.25">
      <c r="A222" s="1" t="str">
        <f ca="1">IFERROR(__xludf.DUMMYFUNCTION("""COMPUTED_VALUE"""),"Винлаб")</f>
        <v>Винлаб</v>
      </c>
      <c r="B222" s="1" t="str">
        <f ca="1">IFERROR(__xludf.DUMMYFUNCTION("""COMPUTED_VALUE"""),"ООО Винлаб Хабаровск")</f>
        <v>ООО Винлаб Хабаровск</v>
      </c>
      <c r="C222" s="1" t="str">
        <f ca="1">IFERROR(__xludf.DUMMYFUNCTION("""COMPUTED_VALUE"""),"г.Комсомольск-на-Амуре")</f>
        <v>г.Комсомольск-на-Амуре</v>
      </c>
      <c r="D222" s="1" t="str">
        <f ca="1">IFERROR(__xludf.DUMMYFUNCTION("""COMPUTED_VALUE"""),"ул.Аллея труда, 59")</f>
        <v>ул.Аллея труда, 59</v>
      </c>
    </row>
    <row r="223" spans="1:4" x14ac:dyDescent="0.25">
      <c r="A223" s="1" t="str">
        <f ca="1">IFERROR(__xludf.DUMMYFUNCTION("""COMPUTED_VALUE"""),"Винлаб")</f>
        <v>Винлаб</v>
      </c>
      <c r="B223" s="1" t="str">
        <f ca="1">IFERROR(__xludf.DUMMYFUNCTION("""COMPUTED_VALUE"""),"ООО Винлаб Хабаровск")</f>
        <v>ООО Винлаб Хабаровск</v>
      </c>
      <c r="C223" s="1" t="str">
        <f ca="1">IFERROR(__xludf.DUMMYFUNCTION("""COMPUTED_VALUE"""),"г.Благовещенск")</f>
        <v>г.Благовещенск</v>
      </c>
      <c r="D223" s="1" t="str">
        <f ca="1">IFERROR(__xludf.DUMMYFUNCTION("""COMPUTED_VALUE"""),"ул.Амурская, 181")</f>
        <v>ул.Амурская, 181</v>
      </c>
    </row>
    <row r="224" spans="1:4" x14ac:dyDescent="0.25">
      <c r="A224" s="1" t="str">
        <f ca="1">IFERROR(__xludf.DUMMYFUNCTION("""COMPUTED_VALUE"""),"Винлаб")</f>
        <v>Винлаб</v>
      </c>
      <c r="B224" s="1" t="str">
        <f ca="1">IFERROR(__xludf.DUMMYFUNCTION("""COMPUTED_VALUE"""),"ООО Винлаб Хабаровск")</f>
        <v>ООО Винлаб Хабаровск</v>
      </c>
      <c r="C224" s="1" t="str">
        <f ca="1">IFERROR(__xludf.DUMMYFUNCTION("""COMPUTED_VALUE"""),"г.Благовещенск")</f>
        <v>г.Благовещенск</v>
      </c>
      <c r="D224" s="1" t="str">
        <f ca="1">IFERROR(__xludf.DUMMYFUNCTION("""COMPUTED_VALUE"""),"ул.Амурская, 230")</f>
        <v>ул.Амурская, 230</v>
      </c>
    </row>
    <row r="225" spans="1:4" x14ac:dyDescent="0.25">
      <c r="A225" s="1" t="str">
        <f ca="1">IFERROR(__xludf.DUMMYFUNCTION("""COMPUTED_VALUE"""),"Винлаб")</f>
        <v>Винлаб</v>
      </c>
      <c r="B225" s="1" t="str">
        <f ca="1">IFERROR(__xludf.DUMMYFUNCTION("""COMPUTED_VALUE"""),"ООО Винлаб Хабаровск")</f>
        <v>ООО Винлаб Хабаровск</v>
      </c>
      <c r="C225" s="1" t="str">
        <f ca="1">IFERROR(__xludf.DUMMYFUNCTION("""COMPUTED_VALUE"""),"г.Благовещенск")</f>
        <v>г.Благовещенск</v>
      </c>
      <c r="D225" s="1" t="str">
        <f ca="1">IFERROR(__xludf.DUMMYFUNCTION("""COMPUTED_VALUE"""),"ул.Амурская, 89")</f>
        <v>ул.Амурская, 89</v>
      </c>
    </row>
    <row r="226" spans="1:4" x14ac:dyDescent="0.25">
      <c r="A226" s="1" t="str">
        <f ca="1">IFERROR(__xludf.DUMMYFUNCTION("""COMPUTED_VALUE"""),"Винлаб")</f>
        <v>Винлаб</v>
      </c>
      <c r="B226" s="1" t="str">
        <f ca="1">IFERROR(__xludf.DUMMYFUNCTION("""COMPUTED_VALUE"""),"ООО Винлаб Хабаровск")</f>
        <v>ООО Винлаб Хабаровск</v>
      </c>
      <c r="C226" s="1" t="str">
        <f ca="1">IFERROR(__xludf.DUMMYFUNCTION("""COMPUTED_VALUE"""),"г.Благовещенск")</f>
        <v>г.Благовещенск</v>
      </c>
      <c r="D226" s="1" t="str">
        <f ca="1">IFERROR(__xludf.DUMMYFUNCTION("""COMPUTED_VALUE"""),"ул.Артиллерийская, 31")</f>
        <v>ул.Артиллерийская, 31</v>
      </c>
    </row>
    <row r="227" spans="1:4" x14ac:dyDescent="0.25">
      <c r="A227" s="1" t="str">
        <f ca="1">IFERROR(__xludf.DUMMYFUNCTION("""COMPUTED_VALUE"""),"Винлаб")</f>
        <v>Винлаб</v>
      </c>
      <c r="B227" s="1" t="str">
        <f ca="1">IFERROR(__xludf.DUMMYFUNCTION("""COMPUTED_VALUE"""),"ООО Винлаб Хабаровск")</f>
        <v>ООО Винлаб Хабаровск</v>
      </c>
      <c r="C227" s="1" t="str">
        <f ca="1">IFERROR(__xludf.DUMMYFUNCTION("""COMPUTED_VALUE"""),"г.Хабаровск")</f>
        <v>г.Хабаровск</v>
      </c>
      <c r="D227" s="1" t="str">
        <f ca="1">IFERROR(__xludf.DUMMYFUNCTION("""COMPUTED_VALUE"""),"ул.Воровского, 21(23)")</f>
        <v>ул.Воровского, 21(23)</v>
      </c>
    </row>
    <row r="228" spans="1:4" x14ac:dyDescent="0.25">
      <c r="A228" s="1" t="str">
        <f ca="1">IFERROR(__xludf.DUMMYFUNCTION("""COMPUTED_VALUE"""),"Винлаб")</f>
        <v>Винлаб</v>
      </c>
      <c r="B228" s="1" t="str">
        <f ca="1">IFERROR(__xludf.DUMMYFUNCTION("""COMPUTED_VALUE"""),"ООО Винлаб Хабаровск")</f>
        <v>ООО Винлаб Хабаровск</v>
      </c>
      <c r="C228" s="1" t="str">
        <f ca="1">IFERROR(__xludf.DUMMYFUNCTION("""COMPUTED_VALUE"""),"г.Хабаровск")</f>
        <v>г.Хабаровск</v>
      </c>
      <c r="D228" s="1" t="str">
        <f ca="1">IFERROR(__xludf.DUMMYFUNCTION("""COMPUTED_VALUE"""),"ул.Гагарина, 4")</f>
        <v>ул.Гагарина, 4</v>
      </c>
    </row>
    <row r="229" spans="1:4" x14ac:dyDescent="0.25">
      <c r="A229" s="1" t="str">
        <f ca="1">IFERROR(__xludf.DUMMYFUNCTION("""COMPUTED_VALUE"""),"Винлаб")</f>
        <v>Винлаб</v>
      </c>
      <c r="B229" s="1" t="str">
        <f ca="1">IFERROR(__xludf.DUMMYFUNCTION("""COMPUTED_VALUE"""),"ООО Винлаб Хабаровск")</f>
        <v>ООО Винлаб Хабаровск</v>
      </c>
      <c r="C229" s="1" t="str">
        <f ca="1">IFERROR(__xludf.DUMMYFUNCTION("""COMPUTED_VALUE"""),"г.Комсомольск-на-Амуре")</f>
        <v>г.Комсомольск-на-Амуре</v>
      </c>
      <c r="D229" s="1" t="str">
        <f ca="1">IFERROR(__xludf.DUMMYFUNCTION("""COMPUTED_VALUE"""),"ул.Гамарника, 17")</f>
        <v>ул.Гамарника, 17</v>
      </c>
    </row>
    <row r="230" spans="1:4" x14ac:dyDescent="0.25">
      <c r="A230" s="1" t="str">
        <f ca="1">IFERROR(__xludf.DUMMYFUNCTION("""COMPUTED_VALUE"""),"Винлаб")</f>
        <v>Винлаб</v>
      </c>
      <c r="B230" s="1" t="str">
        <f ca="1">IFERROR(__xludf.DUMMYFUNCTION("""COMPUTED_VALUE"""),"ООО Винлаб Хабаровск")</f>
        <v>ООО Винлаб Хабаровск</v>
      </c>
      <c r="C230" s="1" t="str">
        <f ca="1">IFERROR(__xludf.DUMMYFUNCTION("""COMPUTED_VALUE"""),"г.Советская Гавань")</f>
        <v>г.Советская Гавань</v>
      </c>
      <c r="D230" s="1" t="str">
        <f ca="1">IFERROR(__xludf.DUMMYFUNCTION("""COMPUTED_VALUE"""),"ул.Гончарова, 3")</f>
        <v>ул.Гончарова, 3</v>
      </c>
    </row>
    <row r="231" spans="1:4" x14ac:dyDescent="0.25">
      <c r="A231" s="1" t="str">
        <f ca="1">IFERROR(__xludf.DUMMYFUNCTION("""COMPUTED_VALUE"""),"Винлаб")</f>
        <v>Винлаб</v>
      </c>
      <c r="B231" s="1" t="str">
        <f ca="1">IFERROR(__xludf.DUMMYFUNCTION("""COMPUTED_VALUE"""),"ООО Винлаб Хабаровск")</f>
        <v>ООО Винлаб Хабаровск</v>
      </c>
      <c r="C231" s="1" t="str">
        <f ca="1">IFERROR(__xludf.DUMMYFUNCTION("""COMPUTED_VALUE"""),"г.Хабаровск")</f>
        <v>г.Хабаровск</v>
      </c>
      <c r="D231" s="1" t="str">
        <f ca="1">IFERROR(__xludf.DUMMYFUNCTION("""COMPUTED_VALUE"""),"ул.Джамбула, 36")</f>
        <v>ул.Джамбула, 36</v>
      </c>
    </row>
    <row r="232" spans="1:4" x14ac:dyDescent="0.25">
      <c r="A232" s="1" t="str">
        <f ca="1">IFERROR(__xludf.DUMMYFUNCTION("""COMPUTED_VALUE"""),"Винлаб")</f>
        <v>Винлаб</v>
      </c>
      <c r="B232" s="1" t="str">
        <f ca="1">IFERROR(__xludf.DUMMYFUNCTION("""COMPUTED_VALUE"""),"ООО Винлаб Хабаровск")</f>
        <v>ООО Винлаб Хабаровск</v>
      </c>
      <c r="C232" s="1" t="str">
        <f ca="1">IFERROR(__xludf.DUMMYFUNCTION("""COMPUTED_VALUE"""),"г.Благовещенск")</f>
        <v>г.Благовещенск</v>
      </c>
      <c r="D232" s="1" t="str">
        <f ca="1">IFERROR(__xludf.DUMMYFUNCTION("""COMPUTED_VALUE"""),"ул.Игнатьевское шоссе, 11 ( ГСТК )")</f>
        <v>ул.Игнатьевское шоссе, 11 ( ГСТК )</v>
      </c>
    </row>
    <row r="233" spans="1:4" x14ac:dyDescent="0.25">
      <c r="A233" s="1" t="str">
        <f ca="1">IFERROR(__xludf.DUMMYFUNCTION("""COMPUTED_VALUE"""),"Винлаб")</f>
        <v>Винлаб</v>
      </c>
      <c r="B233" s="1" t="str">
        <f ca="1">IFERROR(__xludf.DUMMYFUNCTION("""COMPUTED_VALUE"""),"ООО Винлаб Хабаровск")</f>
        <v>ООО Винлаб Хабаровск</v>
      </c>
      <c r="C233" s="1" t="str">
        <f ca="1">IFERROR(__xludf.DUMMYFUNCTION("""COMPUTED_VALUE"""),"г.Благовещенск")</f>
        <v>г.Благовещенск</v>
      </c>
      <c r="D233" s="1" t="str">
        <f ca="1">IFERROR(__xludf.DUMMYFUNCTION("""COMPUTED_VALUE"""),"ул.Игнатьевское шоссе, 12/6")</f>
        <v>ул.Игнатьевское шоссе, 12/6</v>
      </c>
    </row>
    <row r="234" spans="1:4" x14ac:dyDescent="0.25">
      <c r="A234" s="1" t="str">
        <f ca="1">IFERROR(__xludf.DUMMYFUNCTION("""COMPUTED_VALUE"""),"Винлаб")</f>
        <v>Винлаб</v>
      </c>
      <c r="B234" s="1" t="str">
        <f ca="1">IFERROR(__xludf.DUMMYFUNCTION("""COMPUTED_VALUE"""),"ООО Винлаб Хабаровск")</f>
        <v>ООО Винлаб Хабаровск</v>
      </c>
      <c r="C234" s="1" t="str">
        <f ca="1">IFERROR(__xludf.DUMMYFUNCTION("""COMPUTED_VALUE"""),"г.Благовещенск")</f>
        <v>г.Благовещенск</v>
      </c>
      <c r="D234" s="1" t="str">
        <f ca="1">IFERROR(__xludf.DUMMYFUNCTION("""COMPUTED_VALUE"""),"ул.Институтская, 20/2")</f>
        <v>ул.Институтская, 20/2</v>
      </c>
    </row>
    <row r="235" spans="1:4" x14ac:dyDescent="0.25">
      <c r="A235" s="1" t="str">
        <f ca="1">IFERROR(__xludf.DUMMYFUNCTION("""COMPUTED_VALUE"""),"Винлаб")</f>
        <v>Винлаб</v>
      </c>
      <c r="B235" s="1" t="str">
        <f ca="1">IFERROR(__xludf.DUMMYFUNCTION("""COMPUTED_VALUE"""),"ООО Винлаб Хабаровск")</f>
        <v>ООО Винлаб Хабаровск</v>
      </c>
      <c r="C235" s="1" t="str">
        <f ca="1">IFERROR(__xludf.DUMMYFUNCTION("""COMPUTED_VALUE"""),"г.Благовещенск")</f>
        <v>г.Благовещенск</v>
      </c>
      <c r="D235" s="1" t="str">
        <f ca="1">IFERROR(__xludf.DUMMYFUNCTION("""COMPUTED_VALUE"""),"ул.Калинина, 112")</f>
        <v>ул.Калинина, 112</v>
      </c>
    </row>
    <row r="236" spans="1:4" x14ac:dyDescent="0.25">
      <c r="A236" s="1" t="str">
        <f ca="1">IFERROR(__xludf.DUMMYFUNCTION("""COMPUTED_VALUE"""),"Винлаб")</f>
        <v>Винлаб</v>
      </c>
      <c r="B236" s="1" t="str">
        <f ca="1">IFERROR(__xludf.DUMMYFUNCTION("""COMPUTED_VALUE"""),"ООО Винлаб Хабаровск")</f>
        <v>ООО Винлаб Хабаровск</v>
      </c>
      <c r="C236" s="1" t="str">
        <f ca="1">IFERROR(__xludf.DUMMYFUNCTION("""COMPUTED_VALUE"""),"г.Комсомольск-на-Амуре")</f>
        <v>г.Комсомольск-на-Амуре</v>
      </c>
      <c r="D236" s="1" t="str">
        <f ca="1">IFERROR(__xludf.DUMMYFUNCTION("""COMPUTED_VALUE"""),"ул.Калинина, 22")</f>
        <v>ул.Калинина, 22</v>
      </c>
    </row>
    <row r="237" spans="1:4" x14ac:dyDescent="0.25">
      <c r="A237" s="1" t="str">
        <f ca="1">IFERROR(__xludf.DUMMYFUNCTION("""COMPUTED_VALUE"""),"Винлаб")</f>
        <v>Винлаб</v>
      </c>
      <c r="B237" s="1" t="str">
        <f ca="1">IFERROR(__xludf.DUMMYFUNCTION("""COMPUTED_VALUE"""),"ООО Винлаб Хабаровск")</f>
        <v>ООО Винлаб Хабаровск</v>
      </c>
      <c r="C237" s="1" t="str">
        <f ca="1">IFERROR(__xludf.DUMMYFUNCTION("""COMPUTED_VALUE"""),"г.Благовещенск")</f>
        <v>г.Благовещенск</v>
      </c>
      <c r="D237" s="1" t="str">
        <f ca="1">IFERROR(__xludf.DUMMYFUNCTION("""COMPUTED_VALUE"""),"ул.Кантемировская, 23 закрылись")</f>
        <v>ул.Кантемировская, 23 закрылись</v>
      </c>
    </row>
    <row r="238" spans="1:4" x14ac:dyDescent="0.25">
      <c r="A238" s="1" t="str">
        <f ca="1">IFERROR(__xludf.DUMMYFUNCTION("""COMPUTED_VALUE"""),"Винлаб")</f>
        <v>Винлаб</v>
      </c>
      <c r="B238" s="1" t="str">
        <f ca="1">IFERROR(__xludf.DUMMYFUNCTION("""COMPUTED_VALUE"""),"ООО Винлаб Хабаровск")</f>
        <v>ООО Винлаб Хабаровск</v>
      </c>
      <c r="C238" s="1" t="str">
        <f ca="1">IFERROR(__xludf.DUMMYFUNCTION("""COMPUTED_VALUE"""),"г.Советская Гавань")</f>
        <v>г.Советская Гавань</v>
      </c>
      <c r="D238" s="1" t="str">
        <f ca="1">IFERROR(__xludf.DUMMYFUNCTION("""COMPUTED_VALUE"""),"ул.Киевская, 11")</f>
        <v>ул.Киевская, 11</v>
      </c>
    </row>
    <row r="239" spans="1:4" x14ac:dyDescent="0.25">
      <c r="A239" s="1" t="str">
        <f ca="1">IFERROR(__xludf.DUMMYFUNCTION("""COMPUTED_VALUE"""),"Винлаб")</f>
        <v>Винлаб</v>
      </c>
      <c r="B239" s="1" t="str">
        <f ca="1">IFERROR(__xludf.DUMMYFUNCTION("""COMPUTED_VALUE"""),"ООО Винлаб Хабаровск")</f>
        <v>ООО Винлаб Хабаровск</v>
      </c>
      <c r="C239" s="1" t="str">
        <f ca="1">IFERROR(__xludf.DUMMYFUNCTION("""COMPUTED_VALUE"""),"г.Райчихинск")</f>
        <v>г.Райчихинск</v>
      </c>
      <c r="D239" s="1" t="str">
        <f ca="1">IFERROR(__xludf.DUMMYFUNCTION("""COMPUTED_VALUE"""),"ул.Комсомольская, 7")</f>
        <v>ул.Комсомольская, 7</v>
      </c>
    </row>
    <row r="240" spans="1:4" x14ac:dyDescent="0.25">
      <c r="A240" s="1" t="str">
        <f ca="1">IFERROR(__xludf.DUMMYFUNCTION("""COMPUTED_VALUE"""),"Винлаб")</f>
        <v>Винлаб</v>
      </c>
      <c r="B240" s="1" t="str">
        <f ca="1">IFERROR(__xludf.DUMMYFUNCTION("""COMPUTED_VALUE"""),"ООО Винлаб Хабаровск")</f>
        <v>ООО Винлаб Хабаровск</v>
      </c>
      <c r="C240" s="1" t="str">
        <f ca="1">IFERROR(__xludf.DUMMYFUNCTION("""COMPUTED_VALUE"""),"г.Благовещенск")</f>
        <v>г.Благовещенск</v>
      </c>
      <c r="D240" s="1" t="str">
        <f ca="1">IFERROR(__xludf.DUMMYFUNCTION("""COMPUTED_VALUE"""),"ул.Красноармейская, 82")</f>
        <v>ул.Красноармейская, 82</v>
      </c>
    </row>
    <row r="241" spans="1:4" x14ac:dyDescent="0.25">
      <c r="A241" s="1" t="str">
        <f ca="1">IFERROR(__xludf.DUMMYFUNCTION("""COMPUTED_VALUE"""),"Винлаб")</f>
        <v>Винлаб</v>
      </c>
      <c r="B241" s="1" t="str">
        <f ca="1">IFERROR(__xludf.DUMMYFUNCTION("""COMPUTED_VALUE"""),"ООО Винлаб Хабаровск")</f>
        <v>ООО Винлаб Хабаровск</v>
      </c>
      <c r="C241" s="1" t="str">
        <f ca="1">IFERROR(__xludf.DUMMYFUNCTION("""COMPUTED_VALUE"""),"г.Хабаровск")</f>
        <v>г.Хабаровск</v>
      </c>
      <c r="D241" s="1" t="str">
        <f ca="1">IFERROR(__xludf.DUMMYFUNCTION("""COMPUTED_VALUE"""),"ул.Краснореченская, 101а")</f>
        <v>ул.Краснореченская, 101а</v>
      </c>
    </row>
    <row r="242" spans="1:4" x14ac:dyDescent="0.25">
      <c r="A242" s="1" t="str">
        <f ca="1">IFERROR(__xludf.DUMMYFUNCTION("""COMPUTED_VALUE"""),"Винлаб")</f>
        <v>Винлаб</v>
      </c>
      <c r="B242" s="1" t="str">
        <f ca="1">IFERROR(__xludf.DUMMYFUNCTION("""COMPUTED_VALUE"""),"ООО Винлаб Хабаровск")</f>
        <v>ООО Винлаб Хабаровск</v>
      </c>
      <c r="C242" s="1" t="str">
        <f ca="1">IFERROR(__xludf.DUMMYFUNCTION("""COMPUTED_VALUE"""),"г.Хабаровск")</f>
        <v>г.Хабаровск</v>
      </c>
      <c r="D242" s="1" t="str">
        <f ca="1">IFERROR(__xludf.DUMMYFUNCTION("""COMPUTED_VALUE"""),"ул.Краснореченская, 177в")</f>
        <v>ул.Краснореченская, 177в</v>
      </c>
    </row>
    <row r="243" spans="1:4" x14ac:dyDescent="0.25">
      <c r="A243" s="1" t="str">
        <f ca="1">IFERROR(__xludf.DUMMYFUNCTION("""COMPUTED_VALUE"""),"Винлаб")</f>
        <v>Винлаб</v>
      </c>
      <c r="B243" s="1" t="str">
        <f ca="1">IFERROR(__xludf.DUMMYFUNCTION("""COMPUTED_VALUE"""),"ООО Винлаб Хабаровск")</f>
        <v>ООО Винлаб Хабаровск</v>
      </c>
      <c r="C243" s="1" t="str">
        <f ca="1">IFERROR(__xludf.DUMMYFUNCTION("""COMPUTED_VALUE"""),"г.Хабаровск")</f>
        <v>г.Хабаровск</v>
      </c>
      <c r="D243" s="1" t="str">
        <f ca="1">IFERROR(__xludf.DUMMYFUNCTION("""COMPUTED_VALUE"""),"ул.Краснореченская, 203")</f>
        <v>ул.Краснореченская, 203</v>
      </c>
    </row>
    <row r="244" spans="1:4" x14ac:dyDescent="0.25">
      <c r="A244" s="1" t="str">
        <f ca="1">IFERROR(__xludf.DUMMYFUNCTION("""COMPUTED_VALUE"""),"Винлаб")</f>
        <v>Винлаб</v>
      </c>
      <c r="B244" s="1" t="str">
        <f ca="1">IFERROR(__xludf.DUMMYFUNCTION("""COMPUTED_VALUE"""),"ООО Винлаб Хабаровск")</f>
        <v>ООО Винлаб Хабаровск</v>
      </c>
      <c r="C244" s="1" t="str">
        <f ca="1">IFERROR(__xludf.DUMMYFUNCTION("""COMPUTED_VALUE"""),"г.Благовещенск")</f>
        <v>г.Благовещенск</v>
      </c>
      <c r="D244" s="1" t="str">
        <f ca="1">IFERROR(__xludf.DUMMYFUNCTION("""COMPUTED_VALUE"""),"ул.Кузнечная, 17")</f>
        <v>ул.Кузнечная, 17</v>
      </c>
    </row>
    <row r="245" spans="1:4" x14ac:dyDescent="0.25">
      <c r="A245" s="1" t="str">
        <f ca="1">IFERROR(__xludf.DUMMYFUNCTION("""COMPUTED_VALUE"""),"Винлаб")</f>
        <v>Винлаб</v>
      </c>
      <c r="B245" s="1" t="str">
        <f ca="1">IFERROR(__xludf.DUMMYFUNCTION("""COMPUTED_VALUE"""),"ООО Винлаб Хабаровск")</f>
        <v>ООО Винлаб Хабаровск</v>
      </c>
      <c r="C245" s="1" t="str">
        <f ca="1">IFERROR(__xludf.DUMMYFUNCTION("""COMPUTED_VALUE"""),"г.Хабаровск")</f>
        <v>г.Хабаровск</v>
      </c>
      <c r="D245" s="1" t="str">
        <f ca="1">IFERROR(__xludf.DUMMYFUNCTION("""COMPUTED_VALUE"""),"ул.Ладожская, 25")</f>
        <v>ул.Ладожская, 25</v>
      </c>
    </row>
    <row r="246" spans="1:4" x14ac:dyDescent="0.25">
      <c r="A246" s="1" t="str">
        <f ca="1">IFERROR(__xludf.DUMMYFUNCTION("""COMPUTED_VALUE"""),"Винлаб")</f>
        <v>Винлаб</v>
      </c>
      <c r="B246" s="1" t="str">
        <f ca="1">IFERROR(__xludf.DUMMYFUNCTION("""COMPUTED_VALUE"""),"ООО Винлаб Хабаровск")</f>
        <v>ООО Винлаб Хабаровск</v>
      </c>
      <c r="C246" s="1" t="str">
        <f ca="1">IFERROR(__xludf.DUMMYFUNCTION("""COMPUTED_VALUE"""),"г.Свободный")</f>
        <v>г.Свободный</v>
      </c>
      <c r="D246" s="1" t="str">
        <f ca="1">IFERROR(__xludf.DUMMYFUNCTION("""COMPUTED_VALUE"""),"ул.Ленина, 101")</f>
        <v>ул.Ленина, 101</v>
      </c>
    </row>
    <row r="247" spans="1:4" x14ac:dyDescent="0.25">
      <c r="A247" s="1" t="str">
        <f ca="1">IFERROR(__xludf.DUMMYFUNCTION("""COMPUTED_VALUE"""),"Винлаб")</f>
        <v>Винлаб</v>
      </c>
      <c r="B247" s="1" t="str">
        <f ca="1">IFERROR(__xludf.DUMMYFUNCTION("""COMPUTED_VALUE"""),"ООО Винлаб Хабаровск")</f>
        <v>ООО Винлаб Хабаровск</v>
      </c>
      <c r="C247" s="1" t="str">
        <f ca="1">IFERROR(__xludf.DUMMYFUNCTION("""COMPUTED_VALUE"""),"г.Советская Гавань")</f>
        <v>г.Советская Гавань</v>
      </c>
      <c r="D247" s="1" t="str">
        <f ca="1">IFERROR(__xludf.DUMMYFUNCTION("""COMPUTED_VALUE"""),"ул.Ленина, 19")</f>
        <v>ул.Ленина, 19</v>
      </c>
    </row>
    <row r="248" spans="1:4" x14ac:dyDescent="0.25">
      <c r="A248" s="1" t="str">
        <f ca="1">IFERROR(__xludf.DUMMYFUNCTION("""COMPUTED_VALUE"""),"Винлаб")</f>
        <v>Винлаб</v>
      </c>
      <c r="B248" s="1" t="str">
        <f ca="1">IFERROR(__xludf.DUMMYFUNCTION("""COMPUTED_VALUE"""),"ООО Винлаб Хабаровск")</f>
        <v>ООО Винлаб Хабаровск</v>
      </c>
      <c r="C248" s="1" t="str">
        <f ca="1">IFERROR(__xludf.DUMMYFUNCTION("""COMPUTED_VALUE"""),"г.Благовещенск")</f>
        <v>г.Благовещенск</v>
      </c>
      <c r="D248" s="1" t="str">
        <f ca="1">IFERROR(__xludf.DUMMYFUNCTION("""COMPUTED_VALUE"""),"ул.Ленина, 279/3")</f>
        <v>ул.Ленина, 279/3</v>
      </c>
    </row>
    <row r="249" spans="1:4" x14ac:dyDescent="0.25">
      <c r="A249" s="1" t="str">
        <f ca="1">IFERROR(__xludf.DUMMYFUNCTION("""COMPUTED_VALUE"""),"Винлаб")</f>
        <v>Винлаб</v>
      </c>
      <c r="B249" s="1" t="str">
        <f ca="1">IFERROR(__xludf.DUMMYFUNCTION("""COMPUTED_VALUE"""),"ООО Винлаб Хабаровск")</f>
        <v>ООО Винлаб Хабаровск</v>
      </c>
      <c r="C249" s="1" t="str">
        <f ca="1">IFERROR(__xludf.DUMMYFUNCTION("""COMPUTED_VALUE"""),"г.Зея")</f>
        <v>г.Зея</v>
      </c>
      <c r="D249" s="1" t="str">
        <f ca="1">IFERROR(__xludf.DUMMYFUNCTION("""COMPUTED_VALUE"""),"ул.Ленина, 2Г")</f>
        <v>ул.Ленина, 2Г</v>
      </c>
    </row>
    <row r="250" spans="1:4" x14ac:dyDescent="0.25">
      <c r="A250" s="1" t="str">
        <f ca="1">IFERROR(__xludf.DUMMYFUNCTION("""COMPUTED_VALUE"""),"Винлаб")</f>
        <v>Винлаб</v>
      </c>
      <c r="B250" s="1" t="str">
        <f ca="1">IFERROR(__xludf.DUMMYFUNCTION("""COMPUTED_VALUE"""),"ООО Винлаб Хабаровск")</f>
        <v>ООО Винлаб Хабаровск</v>
      </c>
      <c r="C250" s="1" t="str">
        <f ca="1">IFERROR(__xludf.DUMMYFUNCTION("""COMPUTED_VALUE"""),"г.Благовещенск")</f>
        <v>г.Благовещенск</v>
      </c>
      <c r="D250" s="1" t="str">
        <f ca="1">IFERROR(__xludf.DUMMYFUNCTION("""COMPUTED_VALUE"""),"ул.Ленина, 39")</f>
        <v>ул.Ленина, 39</v>
      </c>
    </row>
    <row r="251" spans="1:4" x14ac:dyDescent="0.25">
      <c r="A251" s="1" t="str">
        <f ca="1">IFERROR(__xludf.DUMMYFUNCTION("""COMPUTED_VALUE"""),"Винлаб")</f>
        <v>Винлаб</v>
      </c>
      <c r="B251" s="1" t="str">
        <f ca="1">IFERROR(__xludf.DUMMYFUNCTION("""COMPUTED_VALUE"""),"ООО Винлаб Хабаровск")</f>
        <v>ООО Винлаб Хабаровск</v>
      </c>
      <c r="C251" s="1" t="str">
        <f ca="1">IFERROR(__xludf.DUMMYFUNCTION("""COMPUTED_VALUE"""),"г.Хабаровск")</f>
        <v>г.Хабаровск</v>
      </c>
      <c r="D251" s="1" t="str">
        <f ca="1">IFERROR(__xludf.DUMMYFUNCTION("""COMPUTED_VALUE"""),"ул.Ленина, 43")</f>
        <v>ул.Ленина, 43</v>
      </c>
    </row>
    <row r="252" spans="1:4" x14ac:dyDescent="0.25">
      <c r="A252" s="1" t="str">
        <f ca="1">IFERROR(__xludf.DUMMYFUNCTION("""COMPUTED_VALUE"""),"Винлаб")</f>
        <v>Винлаб</v>
      </c>
      <c r="B252" s="1" t="str">
        <f ca="1">IFERROR(__xludf.DUMMYFUNCTION("""COMPUTED_VALUE"""),"ООО Винлаб Хабаровск")</f>
        <v>ООО Винлаб Хабаровск</v>
      </c>
      <c r="C252" s="1" t="str">
        <f ca="1">IFERROR(__xludf.DUMMYFUNCTION("""COMPUTED_VALUE"""),"г.Хабаровск")</f>
        <v>г.Хабаровск</v>
      </c>
      <c r="D252" s="1" t="str">
        <f ca="1">IFERROR(__xludf.DUMMYFUNCTION("""COMPUTED_VALUE"""),"ул.Ленина, 46")</f>
        <v>ул.Ленина, 46</v>
      </c>
    </row>
    <row r="253" spans="1:4" x14ac:dyDescent="0.25">
      <c r="A253" s="1" t="str">
        <f ca="1">IFERROR(__xludf.DUMMYFUNCTION("""COMPUTED_VALUE"""),"Винлаб")</f>
        <v>Винлаб</v>
      </c>
      <c r="B253" s="1" t="str">
        <f ca="1">IFERROR(__xludf.DUMMYFUNCTION("""COMPUTED_VALUE"""),"ООО Винлаб Хабаровск")</f>
        <v>ООО Винлаб Хабаровск</v>
      </c>
      <c r="C253" s="1" t="str">
        <f ca="1">IFERROR(__xludf.DUMMYFUNCTION("""COMPUTED_VALUE"""),"г.Комсомольск-на-Амуре")</f>
        <v>г.Комсомольск-на-Амуре</v>
      </c>
      <c r="D253" s="1" t="str">
        <f ca="1">IFERROR(__xludf.DUMMYFUNCTION("""COMPUTED_VALUE"""),"ул.Ленина, 5")</f>
        <v>ул.Ленина, 5</v>
      </c>
    </row>
    <row r="254" spans="1:4" x14ac:dyDescent="0.25">
      <c r="A254" s="1" t="str">
        <f ca="1">IFERROR(__xludf.DUMMYFUNCTION("""COMPUTED_VALUE"""),"Винлаб")</f>
        <v>Винлаб</v>
      </c>
      <c r="B254" s="1" t="str">
        <f ca="1">IFERROR(__xludf.DUMMYFUNCTION("""COMPUTED_VALUE"""),"ООО Винлаб Хабаровск")</f>
        <v>ООО Винлаб Хабаровск</v>
      </c>
      <c r="C254" s="1" t="str">
        <f ca="1">IFERROR(__xludf.DUMMYFUNCTION("""COMPUTED_VALUE"""),"г.Свободный")</f>
        <v>г.Свободный</v>
      </c>
      <c r="D254" s="1" t="str">
        <f ca="1">IFERROR(__xludf.DUMMYFUNCTION("""COMPUTED_VALUE"""),"ул.Ленина, 53")</f>
        <v>ул.Ленина, 53</v>
      </c>
    </row>
    <row r="255" spans="1:4" x14ac:dyDescent="0.25">
      <c r="A255" s="1" t="str">
        <f ca="1">IFERROR(__xludf.DUMMYFUNCTION("""COMPUTED_VALUE"""),"Винлаб")</f>
        <v>Винлаб</v>
      </c>
      <c r="B255" s="1" t="str">
        <f ca="1">IFERROR(__xludf.DUMMYFUNCTION("""COMPUTED_VALUE"""),"ООО Винлаб Хабаровск")</f>
        <v>ООО Винлаб Хабаровск</v>
      </c>
      <c r="C255" s="1" t="str">
        <f ca="1">IFERROR(__xludf.DUMMYFUNCTION("""COMPUTED_VALUE"""),"г.Зея")</f>
        <v>г.Зея</v>
      </c>
      <c r="D255" s="1" t="str">
        <f ca="1">IFERROR(__xludf.DUMMYFUNCTION("""COMPUTED_VALUE"""),"ул.Мухина, 221")</f>
        <v>ул.Мухина, 221</v>
      </c>
    </row>
    <row r="256" spans="1:4" x14ac:dyDescent="0.25">
      <c r="A256" s="1" t="str">
        <f ca="1">IFERROR(__xludf.DUMMYFUNCTION("""COMPUTED_VALUE"""),"Винлаб")</f>
        <v>Винлаб</v>
      </c>
      <c r="B256" s="1" t="str">
        <f ca="1">IFERROR(__xludf.DUMMYFUNCTION("""COMPUTED_VALUE"""),"ООО Винлаб Хабаровск")</f>
        <v>ООО Винлаб Хабаровск</v>
      </c>
      <c r="C256" s="1" t="str">
        <f ca="1">IFERROR(__xludf.DUMMYFUNCTION("""COMPUTED_VALUE"""),"г.Зея")</f>
        <v>г.Зея</v>
      </c>
      <c r="D256" s="1" t="str">
        <f ca="1">IFERROR(__xludf.DUMMYFUNCTION("""COMPUTED_VALUE"""),"ул.Мухина, 383/1")</f>
        <v>ул.Мухина, 383/1</v>
      </c>
    </row>
    <row r="257" spans="1:4" x14ac:dyDescent="0.25">
      <c r="A257" s="1" t="str">
        <f ca="1">IFERROR(__xludf.DUMMYFUNCTION("""COMPUTED_VALUE"""),"Винлаб")</f>
        <v>Винлаб</v>
      </c>
      <c r="B257" s="1" t="str">
        <f ca="1">IFERROR(__xludf.DUMMYFUNCTION("""COMPUTED_VALUE"""),"ООО Винлаб Хабаровск")</f>
        <v>ООО Винлаб Хабаровск</v>
      </c>
      <c r="C257" s="1" t="str">
        <f ca="1">IFERROR(__xludf.DUMMYFUNCTION("""COMPUTED_VALUE"""),"г.Завитинск")</f>
        <v>г.Завитинск</v>
      </c>
      <c r="D257" s="1" t="str">
        <f ca="1">IFERROR(__xludf.DUMMYFUNCTION("""COMPUTED_VALUE"""),"ул.Мухинская, 25А")</f>
        <v>ул.Мухинская, 25А</v>
      </c>
    </row>
    <row r="258" spans="1:4" x14ac:dyDescent="0.25">
      <c r="A258" s="1" t="str">
        <f ca="1">IFERROR(__xludf.DUMMYFUNCTION("""COMPUTED_VALUE"""),"Винлаб")</f>
        <v>Винлаб</v>
      </c>
      <c r="B258" s="1" t="str">
        <f ca="1">IFERROR(__xludf.DUMMYFUNCTION("""COMPUTED_VALUE"""),"ООО Винлаб Хабаровск")</f>
        <v>ООО Винлаб Хабаровск</v>
      </c>
      <c r="C258" s="1" t="str">
        <f ca="1">IFERROR(__xludf.DUMMYFUNCTION("""COMPUTED_VALUE"""),"г.Хабаровск")</f>
        <v>г.Хабаровск</v>
      </c>
      <c r="D258" s="1" t="str">
        <f ca="1">IFERROR(__xludf.DUMMYFUNCTION("""COMPUTED_VALUE"""),"ул.Отрадный, 3А")</f>
        <v>ул.Отрадный, 3А</v>
      </c>
    </row>
    <row r="259" spans="1:4" x14ac:dyDescent="0.25">
      <c r="A259" s="1" t="str">
        <f ca="1">IFERROR(__xludf.DUMMYFUNCTION("""COMPUTED_VALUE"""),"Винлаб")</f>
        <v>Винлаб</v>
      </c>
      <c r="B259" s="1" t="str">
        <f ca="1">IFERROR(__xludf.DUMMYFUNCTION("""COMPUTED_VALUE"""),"ООО Винлаб Хабаровск")</f>
        <v>ООО Винлаб Хабаровск</v>
      </c>
      <c r="C259" s="1" t="str">
        <f ca="1">IFERROR(__xludf.DUMMYFUNCTION("""COMPUTED_VALUE"""),"г.Хабаровск")</f>
        <v>г.Хабаровск</v>
      </c>
      <c r="D259" s="1" t="str">
        <f ca="1">IFERROR(__xludf.DUMMYFUNCTION("""COMPUTED_VALUE"""),"ул.Панфиловцев, 14")</f>
        <v>ул.Панфиловцев, 14</v>
      </c>
    </row>
    <row r="260" spans="1:4" x14ac:dyDescent="0.25">
      <c r="A260" s="1" t="str">
        <f ca="1">IFERROR(__xludf.DUMMYFUNCTION("""COMPUTED_VALUE"""),"Винлаб")</f>
        <v>Винлаб</v>
      </c>
      <c r="B260" s="1" t="str">
        <f ca="1">IFERROR(__xludf.DUMMYFUNCTION("""COMPUTED_VALUE"""),"ООО Винлаб Хабаровск")</f>
        <v>ООО Винлаб Хабаровск</v>
      </c>
      <c r="C260" s="1" t="str">
        <f ca="1">IFERROR(__xludf.DUMMYFUNCTION("""COMPUTED_VALUE"""),"г.Райчихинск")</f>
        <v>г.Райчихинск</v>
      </c>
      <c r="D260" s="1" t="str">
        <f ca="1">IFERROR(__xludf.DUMMYFUNCTION("""COMPUTED_VALUE"""),"ул.Победы, 22")</f>
        <v>ул.Победы, 22</v>
      </c>
    </row>
    <row r="261" spans="1:4" x14ac:dyDescent="0.25">
      <c r="A261" s="1" t="str">
        <f ca="1">IFERROR(__xludf.DUMMYFUNCTION("""COMPUTED_VALUE"""),"Винлаб")</f>
        <v>Винлаб</v>
      </c>
      <c r="B261" s="1" t="str">
        <f ca="1">IFERROR(__xludf.DUMMYFUNCTION("""COMPUTED_VALUE"""),"ООО Винлаб Хабаровск")</f>
        <v>ООО Винлаб Хабаровск</v>
      </c>
      <c r="C261" s="1" t="str">
        <f ca="1">IFERROR(__xludf.DUMMYFUNCTION("""COMPUTED_VALUE"""),"г.Райчихинск")</f>
        <v>г.Райчихинск</v>
      </c>
      <c r="D261" s="1" t="str">
        <f ca="1">IFERROR(__xludf.DUMMYFUNCTION("""COMPUTED_VALUE"""),"ул.Победы, 6")</f>
        <v>ул.Победы, 6</v>
      </c>
    </row>
    <row r="262" spans="1:4" x14ac:dyDescent="0.25">
      <c r="A262" s="1" t="str">
        <f ca="1">IFERROR(__xludf.DUMMYFUNCTION("""COMPUTED_VALUE"""),"Винлаб")</f>
        <v>Винлаб</v>
      </c>
      <c r="B262" s="1" t="str">
        <f ca="1">IFERROR(__xludf.DUMMYFUNCTION("""COMPUTED_VALUE"""),"ООО Винлаб Хабаровск")</f>
        <v>ООО Винлаб Хабаровск</v>
      </c>
      <c r="C262" s="1" t="str">
        <f ca="1">IFERROR(__xludf.DUMMYFUNCTION("""COMPUTED_VALUE"""),"г.Комсомольск-на-Амуре")</f>
        <v>г.Комсомольск-на-Амуре</v>
      </c>
      <c r="D262" s="1" t="str">
        <f ca="1">IFERROR(__xludf.DUMMYFUNCTION("""COMPUTED_VALUE"""),"ул.пр-т Первостроителей, 18")</f>
        <v>ул.пр-т Первостроителей, 18</v>
      </c>
    </row>
    <row r="263" spans="1:4" x14ac:dyDescent="0.25">
      <c r="A263" s="1" t="str">
        <f ca="1">IFERROR(__xludf.DUMMYFUNCTION("""COMPUTED_VALUE"""),"Винлаб")</f>
        <v>Винлаб</v>
      </c>
      <c r="B263" s="1" t="str">
        <f ca="1">IFERROR(__xludf.DUMMYFUNCTION("""COMPUTED_VALUE"""),"ООО Винлаб Хабаровск")</f>
        <v>ООО Винлаб Хабаровск</v>
      </c>
      <c r="C263" s="1" t="str">
        <f ca="1">IFERROR(__xludf.DUMMYFUNCTION("""COMPUTED_VALUE"""),"г.Благовещенск")</f>
        <v>г.Благовещенск</v>
      </c>
      <c r="D263" s="1" t="str">
        <f ca="1">IFERROR(__xludf.DUMMYFUNCTION("""COMPUTED_VALUE"""),"ул.Пушкина, 183/7")</f>
        <v>ул.Пушкина, 183/7</v>
      </c>
    </row>
    <row r="264" spans="1:4" x14ac:dyDescent="0.25">
      <c r="A264" s="1" t="str">
        <f ca="1">IFERROR(__xludf.DUMMYFUNCTION("""COMPUTED_VALUE"""),"Винлаб")</f>
        <v>Винлаб</v>
      </c>
      <c r="B264" s="1" t="str">
        <f ca="1">IFERROR(__xludf.DUMMYFUNCTION("""COMPUTED_VALUE"""),"ООО Винлаб Хабаровск")</f>
        <v>ООО Винлаб Хабаровск</v>
      </c>
      <c r="C264" s="1" t="str">
        <f ca="1">IFERROR(__xludf.DUMMYFUNCTION("""COMPUTED_VALUE"""),"г.Новобурейск")</f>
        <v>г.Новобурейск</v>
      </c>
      <c r="D264" s="1" t="str">
        <f ca="1">IFERROR(__xludf.DUMMYFUNCTION("""COMPUTED_VALUE"""),"ул.Советская, 72 А")</f>
        <v>ул.Советская, 72 А</v>
      </c>
    </row>
    <row r="265" spans="1:4" x14ac:dyDescent="0.25">
      <c r="A265" s="1" t="str">
        <f ca="1">IFERROR(__xludf.DUMMYFUNCTION("""COMPUTED_VALUE"""),"Винлаб")</f>
        <v>Винлаб</v>
      </c>
      <c r="B265" s="1" t="str">
        <f ca="1">IFERROR(__xludf.DUMMYFUNCTION("""COMPUTED_VALUE"""),"ООО Винлаб Хабаровск")</f>
        <v>ООО Винлаб Хабаровск</v>
      </c>
      <c r="C265" s="1" t="str">
        <f ca="1">IFERROR(__xludf.DUMMYFUNCTION("""COMPUTED_VALUE"""),"г.Бикин")</f>
        <v>г.Бикин</v>
      </c>
      <c r="D265" s="1" t="str">
        <f ca="1">IFERROR(__xludf.DUMMYFUNCTION("""COMPUTED_VALUE"""),"ул.Советский пер., 4")</f>
        <v>ул.Советский пер., 4</v>
      </c>
    </row>
    <row r="266" spans="1:4" x14ac:dyDescent="0.25">
      <c r="A266" s="1" t="str">
        <f ca="1">IFERROR(__xludf.DUMMYFUNCTION("""COMPUTED_VALUE"""),"Винлаб")</f>
        <v>Винлаб</v>
      </c>
      <c r="B266" s="1" t="str">
        <f ca="1">IFERROR(__xludf.DUMMYFUNCTION("""COMPUTED_VALUE"""),"ООО Винлаб Хабаровск")</f>
        <v>ООО Винлаб Хабаровск</v>
      </c>
      <c r="C266" s="1" t="str">
        <f ca="1">IFERROR(__xludf.DUMMYFUNCTION("""COMPUTED_VALUE"""),"г.Хабаровск")</f>
        <v>г.Хабаровск</v>
      </c>
      <c r="D266" s="1" t="str">
        <f ca="1">IFERROR(__xludf.DUMMYFUNCTION("""COMPUTED_VALUE"""),"ул.Стрельникова, 7")</f>
        <v>ул.Стрельникова, 7</v>
      </c>
    </row>
    <row r="267" spans="1:4" x14ac:dyDescent="0.25">
      <c r="A267" s="1" t="str">
        <f ca="1">IFERROR(__xludf.DUMMYFUNCTION("""COMPUTED_VALUE"""),"Винлаб")</f>
        <v>Винлаб</v>
      </c>
      <c r="B267" s="1" t="str">
        <f ca="1">IFERROR(__xludf.DUMMYFUNCTION("""COMPUTED_VALUE"""),"ООО Винлаб Хабаровск")</f>
        <v>ООО Винлаб Хабаровск</v>
      </c>
      <c r="C267" s="1" t="str">
        <f ca="1">IFERROR(__xludf.DUMMYFUNCTION("""COMPUTED_VALUE"""),"г.Хабаровск")</f>
        <v>г.Хабаровск</v>
      </c>
      <c r="D267" s="1" t="str">
        <f ca="1">IFERROR(__xludf.DUMMYFUNCTION("""COMPUTED_VALUE"""),"ул.Суворова, 32")</f>
        <v>ул.Суворова, 32</v>
      </c>
    </row>
    <row r="268" spans="1:4" x14ac:dyDescent="0.25">
      <c r="A268" s="1" t="str">
        <f ca="1">IFERROR(__xludf.DUMMYFUNCTION("""COMPUTED_VALUE"""),"Винлаб")</f>
        <v>Винлаб</v>
      </c>
      <c r="B268" s="1" t="str">
        <f ca="1">IFERROR(__xludf.DUMMYFUNCTION("""COMPUTED_VALUE"""),"ООО Винлаб Хабаровск")</f>
        <v>ООО Винлаб Хабаровск</v>
      </c>
      <c r="C268" s="1" t="str">
        <f ca="1">IFERROR(__xludf.DUMMYFUNCTION("""COMPUTED_VALUE"""),"г.Хабаровск")</f>
        <v>г.Хабаровск</v>
      </c>
      <c r="D268" s="1" t="str">
        <f ca="1">IFERROR(__xludf.DUMMYFUNCTION("""COMPUTED_VALUE"""),"ул.Тихоокеанская, 130")</f>
        <v>ул.Тихоокеанская, 130</v>
      </c>
    </row>
    <row r="269" spans="1:4" x14ac:dyDescent="0.25">
      <c r="A269" s="1" t="str">
        <f ca="1">IFERROR(__xludf.DUMMYFUNCTION("""COMPUTED_VALUE"""),"Винлаб")</f>
        <v>Винлаб</v>
      </c>
      <c r="B269" s="1" t="str">
        <f ca="1">IFERROR(__xludf.DUMMYFUNCTION("""COMPUTED_VALUE"""),"ООО Винлаб Хабаровск")</f>
        <v>ООО Винлаб Хабаровск</v>
      </c>
      <c r="C269" s="1" t="str">
        <f ca="1">IFERROR(__xludf.DUMMYFUNCTION("""COMPUTED_VALUE"""),"г.Хабаровск")</f>
        <v>г.Хабаровск</v>
      </c>
      <c r="D269" s="1" t="str">
        <f ca="1">IFERROR(__xludf.DUMMYFUNCTION("""COMPUTED_VALUE"""),"ул.Тургенева, 59")</f>
        <v>ул.Тургенева, 59</v>
      </c>
    </row>
    <row r="270" spans="1:4" x14ac:dyDescent="0.25">
      <c r="A270" s="1" t="str">
        <f ca="1">IFERROR(__xludf.DUMMYFUNCTION("""COMPUTED_VALUE"""),"Винлаб")</f>
        <v>Винлаб</v>
      </c>
      <c r="B270" s="1" t="str">
        <f ca="1">IFERROR(__xludf.DUMMYFUNCTION("""COMPUTED_VALUE"""),"ООО Винлаб Хабаровск")</f>
        <v>ООО Винлаб Хабаровск</v>
      </c>
      <c r="C270" s="1" t="str">
        <f ca="1">IFERROR(__xludf.DUMMYFUNCTION("""COMPUTED_VALUE"""),"с.Чигири")</f>
        <v>с.Чигири</v>
      </c>
      <c r="D270" s="1" t="str">
        <f ca="1">IFERROR(__xludf.DUMMYFUNCTION("""COMPUTED_VALUE"""),"ул.Центральная, 25а")</f>
        <v>ул.Центральная, 25а</v>
      </c>
    </row>
    <row r="271" spans="1:4" x14ac:dyDescent="0.25">
      <c r="A271" s="1" t="str">
        <f ca="1">IFERROR(__xludf.DUMMYFUNCTION("""COMPUTED_VALUE"""),"Винлаб")</f>
        <v>Винлаб</v>
      </c>
      <c r="B271" s="1" t="str">
        <f ca="1">IFERROR(__xludf.DUMMYFUNCTION("""COMPUTED_VALUE"""),"ООО Винлаб Хабаровск")</f>
        <v>ООО Винлаб Хабаровск</v>
      </c>
      <c r="C271" s="1" t="str">
        <f ca="1">IFERROR(__xludf.DUMMYFUNCTION("""COMPUTED_VALUE"""),"г.Благовещенск")</f>
        <v>г.Благовещенск</v>
      </c>
      <c r="D271" s="1" t="str">
        <f ca="1">IFERROR(__xludf.DUMMYFUNCTION("""COMPUTED_VALUE"""),"ул.Шевченко, 117")</f>
        <v>ул.Шевченко, 117</v>
      </c>
    </row>
    <row r="272" spans="1:4" x14ac:dyDescent="0.25">
      <c r="A272" s="1" t="str">
        <f ca="1">IFERROR(__xludf.DUMMYFUNCTION("""COMPUTED_VALUE"""),"Винлаб")</f>
        <v>Винлаб</v>
      </c>
      <c r="B272" s="1" t="str">
        <f ca="1">IFERROR(__xludf.DUMMYFUNCTION("""COMPUTED_VALUE"""),"ООО Винлаб Хабаровск")</f>
        <v>ООО Винлаб Хабаровск</v>
      </c>
      <c r="C272" s="1" t="str">
        <f ca="1">IFERROR(__xludf.DUMMYFUNCTION("""COMPUTED_VALUE"""),"г.Благовещенск")</f>
        <v>г.Благовещенск</v>
      </c>
      <c r="D272" s="1" t="str">
        <f ca="1">IFERROR(__xludf.DUMMYFUNCTION("""COMPUTED_VALUE"""),"ул.Шевченко, 70")</f>
        <v>ул.Шевченко, 70</v>
      </c>
    </row>
    <row r="273" spans="1:4" x14ac:dyDescent="0.25">
      <c r="A273" s="1" t="str">
        <f ca="1">IFERROR(__xludf.DUMMYFUNCTION("""COMPUTED_VALUE"""),"Винлаб")</f>
        <v>Винлаб</v>
      </c>
      <c r="B273" s="1" t="str">
        <f ca="1">IFERROR(__xludf.DUMMYFUNCTION("""COMPUTED_VALUE"""),"ООО Винлаб Хабаровск")</f>
        <v>ООО Винлаб Хабаровск</v>
      </c>
      <c r="C273" s="1" t="str">
        <f ca="1">IFERROR(__xludf.DUMMYFUNCTION("""COMPUTED_VALUE"""),"г.Советская Гавань")</f>
        <v>г.Советская Гавань</v>
      </c>
      <c r="D273" s="1" t="str">
        <f ca="1">IFERROR(__xludf.DUMMYFUNCTION("""COMPUTED_VALUE"""),"ул.Школьная, 13")</f>
        <v>ул.Школьная, 13</v>
      </c>
    </row>
    <row r="274" spans="1:4" x14ac:dyDescent="0.25">
      <c r="A274" s="1" t="str">
        <f ca="1">IFERROR(__xludf.DUMMYFUNCTION("""COMPUTED_VALUE"""),"Винлаб")</f>
        <v>Винлаб</v>
      </c>
      <c r="B274" s="1" t="str">
        <f ca="1">IFERROR(__xludf.DUMMYFUNCTION("""COMPUTED_VALUE"""),"ООО Винлаб Хабаровск")</f>
        <v>ООО Винлаб Хабаровск</v>
      </c>
      <c r="C274" s="1" t="str">
        <f ca="1">IFERROR(__xludf.DUMMYFUNCTION("""COMPUTED_VALUE"""),"г.Зея")</f>
        <v>г.Зея</v>
      </c>
      <c r="D274" s="1" t="str">
        <f ca="1">IFERROR(__xludf.DUMMYFUNCTION("""COMPUTED_VALUE"""),"ул.Шохина, 1А")</f>
        <v>ул.Шохина, 1А</v>
      </c>
    </row>
    <row r="275" spans="1:4" x14ac:dyDescent="0.25">
      <c r="A275" s="1" t="str">
        <f ca="1">IFERROR(__xludf.DUMMYFUNCTION("""COMPUTED_VALUE"""),"Винлаб")</f>
        <v>Винлаб</v>
      </c>
      <c r="B275" s="1" t="str">
        <f ca="1">IFERROR(__xludf.DUMMYFUNCTION("""COMPUTED_VALUE"""),"ООО Винлаб Хабаровск")</f>
        <v>ООО Винлаб Хабаровск</v>
      </c>
      <c r="C275" s="1" t="str">
        <f ca="1">IFERROR(__xludf.DUMMYFUNCTION("""COMPUTED_VALUE"""),"г.Хабаровск")</f>
        <v>г.Хабаровск</v>
      </c>
      <c r="D275" s="1" t="str">
        <f ca="1">IFERROR(__xludf.DUMMYFUNCTION("""COMPUTED_VALUE"""),"ул.Тихоокеанская,73/м ( склад )")</f>
        <v>ул.Тихоокеанская,73/м ( склад )</v>
      </c>
    </row>
    <row r="276" spans="1:4" x14ac:dyDescent="0.25">
      <c r="A276" s="1" t="str">
        <f ca="1">IFERROR(__xludf.DUMMYFUNCTION("""COMPUTED_VALUE"""),"Винлаб")</f>
        <v>Винлаб</v>
      </c>
      <c r="B276" s="1" t="str">
        <f ca="1">IFERROR(__xludf.DUMMYFUNCTION("""COMPUTED_VALUE"""),"ООО Винлаб Хабаровск")</f>
        <v>ООО Винлаб Хабаровск</v>
      </c>
      <c r="C276" s="1" t="str">
        <f ca="1">IFERROR(__xludf.DUMMYFUNCTION("""COMPUTED_VALUE"""),"с.Тополево")</f>
        <v>с.Тополево</v>
      </c>
      <c r="D276" s="1" t="str">
        <f ca="1">IFERROR(__xludf.DUMMYFUNCTION("""COMPUTED_VALUE"""),"ул.Гаражная,17")</f>
        <v>ул.Гаражная,17</v>
      </c>
    </row>
    <row r="277" spans="1:4" x14ac:dyDescent="0.25">
      <c r="A277" s="1" t="str">
        <f ca="1">IFERROR(__xludf.DUMMYFUNCTION("""COMPUTED_VALUE"""),"Винлаб")</f>
        <v>Винлаб</v>
      </c>
      <c r="B277" s="1" t="str">
        <f ca="1">IFERROR(__xludf.DUMMYFUNCTION("""COMPUTED_VALUE"""),"ООО Винлаб Хабаровск")</f>
        <v>ООО Винлаб Хабаровск</v>
      </c>
      <c r="C277" s="1" t="str">
        <f ca="1">IFERROR(__xludf.DUMMYFUNCTION("""COMPUTED_VALUE"""),"г.Хабаровск")</f>
        <v>г.Хабаровск</v>
      </c>
      <c r="D277" s="1" t="str">
        <f ca="1">IFERROR(__xludf.DUMMYFUNCTION("""COMPUTED_VALUE"""),"ул.Мате Залки,44")</f>
        <v>ул.Мате Залки,44</v>
      </c>
    </row>
    <row r="278" spans="1:4" x14ac:dyDescent="0.25">
      <c r="A278" s="1" t="str">
        <f ca="1">IFERROR(__xludf.DUMMYFUNCTION("""COMPUTED_VALUE"""),"Винлаб")</f>
        <v>Винлаб</v>
      </c>
      <c r="B278" s="1" t="str">
        <f ca="1">IFERROR(__xludf.DUMMYFUNCTION("""COMPUTED_VALUE"""),"ООО Винлаб Уссурийск")</f>
        <v>ООО Винлаб Уссурийск</v>
      </c>
      <c r="C278" s="1" t="str">
        <f ca="1">IFERROR(__xludf.DUMMYFUNCTION("""COMPUTED_VALUE"""),"г.Новобурейск")</f>
        <v>г.Новобурейск</v>
      </c>
      <c r="D278" s="1" t="str">
        <f ca="1">IFERROR(__xludf.DUMMYFUNCTION("""COMPUTED_VALUE"""),"ул.Советская, 44")</f>
        <v>ул.Советская, 44</v>
      </c>
    </row>
    <row r="279" spans="1:4" x14ac:dyDescent="0.25">
      <c r="A279" s="1" t="str">
        <f ca="1">IFERROR(__xludf.DUMMYFUNCTION("""COMPUTED_VALUE"""),"Гемотест")</f>
        <v>Гемотест</v>
      </c>
      <c r="B279" s="1" t="str">
        <f ca="1">IFERROR(__xludf.DUMMYFUNCTION("""COMPUTED_VALUE"""),"ООО Гемотест Восток")</f>
        <v>ООО Гемотест Восток</v>
      </c>
      <c r="C279" s="1" t="str">
        <f ca="1">IFERROR(__xludf.DUMMYFUNCTION("""COMPUTED_VALUE"""),"г. Амурск")</f>
        <v>г. Амурск</v>
      </c>
      <c r="D279" s="1" t="str">
        <f ca="1">IFERROR(__xludf.DUMMYFUNCTION("""COMPUTED_VALUE"""),"пр-т Строителей, п. 19")</f>
        <v>пр-т Строителей, п. 19</v>
      </c>
    </row>
    <row r="280" spans="1:4" x14ac:dyDescent="0.25">
      <c r="A280" s="1" t="str">
        <f ca="1">IFERROR(__xludf.DUMMYFUNCTION("""COMPUTED_VALUE"""),"Гемотест")</f>
        <v>Гемотест</v>
      </c>
      <c r="B280" s="1" t="str">
        <f ca="1">IFERROR(__xludf.DUMMYFUNCTION("""COMPUTED_VALUE"""),"ООО Гемотест Восток")</f>
        <v>ООО Гемотест Восток</v>
      </c>
      <c r="C280" s="1" t="str">
        <f ca="1">IFERROR(__xludf.DUMMYFUNCTION("""COMPUTED_VALUE"""),"г. Арсеньев")</f>
        <v>г. Арсеньев</v>
      </c>
      <c r="D280" s="1" t="str">
        <f ca="1">IFERROR(__xludf.DUMMYFUNCTION("""COMPUTED_VALUE"""),"ул. Ломоносова, д. 44")</f>
        <v>ул. Ломоносова, д. 44</v>
      </c>
    </row>
    <row r="281" spans="1:4" x14ac:dyDescent="0.25">
      <c r="A281" s="1" t="str">
        <f ca="1">IFERROR(__xludf.DUMMYFUNCTION("""COMPUTED_VALUE"""),"Гемотест")</f>
        <v>Гемотест</v>
      </c>
      <c r="B281" s="1" t="str">
        <f ca="1">IFERROR(__xludf.DUMMYFUNCTION("""COMPUTED_VALUE"""),"ООО Гемотест Восток")</f>
        <v>ООО Гемотест Восток</v>
      </c>
      <c r="C281" s="1" t="str">
        <f ca="1">IFERROR(__xludf.DUMMYFUNCTION("""COMPUTED_VALUE"""),"г. Артем")</f>
        <v>г. Артем</v>
      </c>
      <c r="D281" s="1" t="str">
        <f ca="1">IFERROR(__xludf.DUMMYFUNCTION("""COMPUTED_VALUE"""),"ул. Интернациональная, A- 73")</f>
        <v>ул. Интернациональная, A- 73</v>
      </c>
    </row>
    <row r="282" spans="1:4" x14ac:dyDescent="0.25">
      <c r="A282" s="1" t="str">
        <f ca="1">IFERROR(__xludf.DUMMYFUNCTION("""COMPUTED_VALUE"""),"Гемотест")</f>
        <v>Гемотест</v>
      </c>
      <c r="B282" s="1" t="str">
        <f ca="1">IFERROR(__xludf.DUMMYFUNCTION("""COMPUTED_VALUE"""),"ООО Гемотест Восток")</f>
        <v>ООО Гемотест Восток</v>
      </c>
      <c r="C282" s="1" t="str">
        <f ca="1">IFERROR(__xludf.DUMMYFUNCTION("""COMPUTED_VALUE"""),"г. Белогорск")</f>
        <v>г. Белогорск</v>
      </c>
      <c r="D282" s="1" t="str">
        <f ca="1">IFERROR(__xludf.DUMMYFUNCTION("""COMPUTED_VALUE"""),"ул. Кирова, д. 117")</f>
        <v>ул. Кирова, д. 117</v>
      </c>
    </row>
    <row r="283" spans="1:4" x14ac:dyDescent="0.25">
      <c r="A283" s="1" t="str">
        <f ca="1">IFERROR(__xludf.DUMMYFUNCTION("""COMPUTED_VALUE"""),"Гемотест")</f>
        <v>Гемотест</v>
      </c>
      <c r="B283" s="1" t="str">
        <f ca="1">IFERROR(__xludf.DUMMYFUNCTION("""COMPUTED_VALUE"""),"ООО Гемотест Восток")</f>
        <v>ООО Гемотест Восток</v>
      </c>
      <c r="C283" s="1" t="str">
        <f ca="1">IFERROR(__xludf.DUMMYFUNCTION("""COMPUTED_VALUE"""),"г. Биробиджан")</f>
        <v>г. Биробиджан</v>
      </c>
      <c r="D283" s="1" t="str">
        <f ca="1">IFERROR(__xludf.DUMMYFUNCTION("""COMPUTED_VALUE"""),"ул. Комсомольская, д. 21")</f>
        <v>ул. Комсомольская, д. 21</v>
      </c>
    </row>
    <row r="284" spans="1:4" x14ac:dyDescent="0.25">
      <c r="A284" s="1" t="str">
        <f ca="1">IFERROR(__xludf.DUMMYFUNCTION("""COMPUTED_VALUE"""),"Гемотест")</f>
        <v>Гемотест</v>
      </c>
      <c r="B284" s="1" t="str">
        <f ca="1">IFERROR(__xludf.DUMMYFUNCTION("""COMPUTED_VALUE"""),"ООО Гемотест Восток")</f>
        <v>ООО Гемотест Восток</v>
      </c>
      <c r="C284" s="1" t="str">
        <f ca="1">IFERROR(__xludf.DUMMYFUNCTION("""COMPUTED_VALUE"""),"г. Биробиджан")</f>
        <v>г. Биробиджан</v>
      </c>
      <c r="D284" s="1" t="str">
        <f ca="1">IFERROR(__xludf.DUMMYFUNCTION("""COMPUTED_VALUE"""),"ул. Шолом-Алейхана, д. 14")</f>
        <v>ул. Шолом-Алейхана, д. 14</v>
      </c>
    </row>
    <row r="285" spans="1:4" x14ac:dyDescent="0.25">
      <c r="A285" s="1" t="str">
        <f ca="1">IFERROR(__xludf.DUMMYFUNCTION("""COMPUTED_VALUE"""),"Гемотест")</f>
        <v>Гемотест</v>
      </c>
      <c r="B285" s="1" t="str">
        <f ca="1">IFERROR(__xludf.DUMMYFUNCTION("""COMPUTED_VALUE"""),"ООО Гемотест Восток")</f>
        <v>ООО Гемотест Восток</v>
      </c>
      <c r="C285" s="1" t="str">
        <f ca="1">IFERROR(__xludf.DUMMYFUNCTION("""COMPUTED_VALUE"""),"г. Благовещенск")</f>
        <v>г. Благовещенск</v>
      </c>
      <c r="D285" s="1" t="str">
        <f ca="1">IFERROR(__xludf.DUMMYFUNCTION("""COMPUTED_VALUE"""),"Игнагьевское шоссе, д.
 10/4")</f>
        <v>Игнагьевское шоссе, д.
 10/4</v>
      </c>
    </row>
    <row r="286" spans="1:4" x14ac:dyDescent="0.25">
      <c r="A286" s="1" t="str">
        <f ca="1">IFERROR(__xludf.DUMMYFUNCTION("""COMPUTED_VALUE"""),"Гемотест")</f>
        <v>Гемотест</v>
      </c>
      <c r="B286" s="1" t="str">
        <f ca="1">IFERROR(__xludf.DUMMYFUNCTION("""COMPUTED_VALUE"""),"ООО Гемотест Восток")</f>
        <v>ООО Гемотест Восток</v>
      </c>
      <c r="C286" s="1" t="str">
        <f ca="1">IFERROR(__xludf.DUMMYFUNCTION("""COMPUTED_VALUE"""),"г. Благовещенск")</f>
        <v>г. Благовещенск</v>
      </c>
      <c r="D286" s="1" t="str">
        <f ca="1">IFERROR(__xludf.DUMMYFUNCTION("""COMPUTED_VALUE"""),"ул. Ленина 42")</f>
        <v>ул. Ленина 42</v>
      </c>
    </row>
    <row r="287" spans="1:4" x14ac:dyDescent="0.25">
      <c r="A287" s="1" t="str">
        <f ca="1">IFERROR(__xludf.DUMMYFUNCTION("""COMPUTED_VALUE"""),"Гемотест")</f>
        <v>Гемотест</v>
      </c>
      <c r="B287" s="1" t="str">
        <f ca="1">IFERROR(__xludf.DUMMYFUNCTION("""COMPUTED_VALUE"""),"ООО Гемотест Восток")</f>
        <v>ООО Гемотест Восток</v>
      </c>
      <c r="C287" s="1" t="str">
        <f ca="1">IFERROR(__xludf.DUMMYFUNCTION("""COMPUTED_VALUE"""),"г. Благовещенск")</f>
        <v>г. Благовещенск</v>
      </c>
      <c r="D287" s="1" t="str">
        <f ca="1">IFERROR(__xludf.DUMMYFUNCTION("""COMPUTED_VALUE"""),"ул. Ленина 62")</f>
        <v>ул. Ленина 62</v>
      </c>
    </row>
    <row r="288" spans="1:4" x14ac:dyDescent="0.25">
      <c r="A288" s="1" t="str">
        <f ca="1">IFERROR(__xludf.DUMMYFUNCTION("""COMPUTED_VALUE"""),"Гемотест")</f>
        <v>Гемотест</v>
      </c>
      <c r="B288" s="1" t="str">
        <f ca="1">IFERROR(__xludf.DUMMYFUNCTION("""COMPUTED_VALUE"""),"ООО Гемотест Восток")</f>
        <v>ООО Гемотест Восток</v>
      </c>
      <c r="C288" s="1" t="str">
        <f ca="1">IFERROR(__xludf.DUMMYFUNCTION("""COMPUTED_VALUE"""),"г. Большой Камень")</f>
        <v>г. Большой Камень</v>
      </c>
      <c r="D288" s="1" t="str">
        <f ca="1">IFERROR(__xludf.DUMMYFUNCTION("""COMPUTED_VALUE"""),"ул. Карла Маркса, д. 16")</f>
        <v>ул. Карла Маркса, д. 16</v>
      </c>
    </row>
    <row r="289" spans="1:4" x14ac:dyDescent="0.25">
      <c r="A289" s="1" t="str">
        <f ca="1">IFERROR(__xludf.DUMMYFUNCTION("""COMPUTED_VALUE"""),"Гемотест")</f>
        <v>Гемотест</v>
      </c>
      <c r="B289" s="1" t="str">
        <f ca="1">IFERROR(__xludf.DUMMYFUNCTION("""COMPUTED_VALUE"""),"ООО Гемотест Восток")</f>
        <v>ООО Гемотест Восток</v>
      </c>
      <c r="C289" s="1" t="str">
        <f ca="1">IFERROR(__xludf.DUMMYFUNCTION("""COMPUTED_VALUE"""),"г. Владивосток")</f>
        <v>г. Владивосток</v>
      </c>
      <c r="D289" s="1" t="str">
        <f ca="1">IFERROR(__xludf.DUMMYFUNCTION("""COMPUTED_VALUE"""),"Океанский пр-т, д. 76")</f>
        <v>Океанский пр-т, д. 76</v>
      </c>
    </row>
    <row r="290" spans="1:4" x14ac:dyDescent="0.25">
      <c r="A290" s="1" t="str">
        <f ca="1">IFERROR(__xludf.DUMMYFUNCTION("""COMPUTED_VALUE"""),"Гемотест")</f>
        <v>Гемотест</v>
      </c>
      <c r="B290" s="1" t="str">
        <f ca="1">IFERROR(__xludf.DUMMYFUNCTION("""COMPUTED_VALUE"""),"ООО Гемотест Восток")</f>
        <v>ООО Гемотест Восток</v>
      </c>
      <c r="C290" s="1" t="str">
        <f ca="1">IFERROR(__xludf.DUMMYFUNCTION("""COMPUTED_VALUE"""),"г. Владивосток")</f>
        <v>г. Владивосток</v>
      </c>
      <c r="D290" s="1" t="str">
        <f ca="1">IFERROR(__xludf.DUMMYFUNCTION("""COMPUTED_VALUE""")," ул. Борисенко, д.10/7")</f>
        <v xml:space="preserve"> ул. Борисенко, д.10/7</v>
      </c>
    </row>
    <row r="291" spans="1:4" x14ac:dyDescent="0.25">
      <c r="A291" s="1" t="str">
        <f ca="1">IFERROR(__xludf.DUMMYFUNCTION("""COMPUTED_VALUE"""),"Гемотест")</f>
        <v>Гемотест</v>
      </c>
      <c r="B291" s="1" t="str">
        <f ca="1">IFERROR(__xludf.DUMMYFUNCTION("""COMPUTED_VALUE"""),"ООО Гемотест Восток")</f>
        <v>ООО Гемотест Восток</v>
      </c>
      <c r="C291" s="1" t="str">
        <f ca="1">IFERROR(__xludf.DUMMYFUNCTION("""COMPUTED_VALUE"""),"г. Владивосток")</f>
        <v>г. Владивосток</v>
      </c>
      <c r="D291" s="1" t="str">
        <f ca="1">IFERROR(__xludf.DUMMYFUNCTION("""COMPUTED_VALUE"""),"Народный проспект 21А")</f>
        <v>Народный проспект 21А</v>
      </c>
    </row>
    <row r="292" spans="1:4" x14ac:dyDescent="0.25">
      <c r="A292" s="1" t="str">
        <f ca="1">IFERROR(__xludf.DUMMYFUNCTION("""COMPUTED_VALUE"""),"Гемотест")</f>
        <v>Гемотест</v>
      </c>
      <c r="B292" s="1" t="str">
        <f ca="1">IFERROR(__xludf.DUMMYFUNCTION("""COMPUTED_VALUE"""),"ООО Гемотест Восток")</f>
        <v>ООО Гемотест Восток</v>
      </c>
      <c r="C292" s="1" t="str">
        <f ca="1">IFERROR(__xludf.DUMMYFUNCTION("""COMPUTED_VALUE"""),"г. Владивосток")</f>
        <v>г. Владивосток</v>
      </c>
      <c r="D292" s="1" t="str">
        <f ca="1">IFERROR(__xludf.DUMMYFUNCTION("""COMPUTED_VALUE"""),"ул. Некрасовская, д. 90")</f>
        <v>ул. Некрасовская, д. 90</v>
      </c>
    </row>
    <row r="293" spans="1:4" x14ac:dyDescent="0.25">
      <c r="A293" s="1" t="str">
        <f ca="1">IFERROR(__xludf.DUMMYFUNCTION("""COMPUTED_VALUE"""),"Гемотест")</f>
        <v>Гемотест</v>
      </c>
      <c r="B293" s="1" t="str">
        <f ca="1">IFERROR(__xludf.DUMMYFUNCTION("""COMPUTED_VALUE"""),"ООО Гемотест Восток")</f>
        <v>ООО Гемотест Восток</v>
      </c>
      <c r="C293" s="1" t="str">
        <f ca="1">IFERROR(__xludf.DUMMYFUNCTION("""COMPUTED_VALUE"""),"г. Владивосток")</f>
        <v>г. Владивосток</v>
      </c>
      <c r="D293" s="1" t="str">
        <f ca="1">IFERROR(__xludf.DUMMYFUNCTION("""COMPUTED_VALUE"""),"ул. Светланская, д. 63")</f>
        <v>ул. Светланская, д. 63</v>
      </c>
    </row>
    <row r="294" spans="1:4" x14ac:dyDescent="0.25">
      <c r="A294" s="1" t="str">
        <f ca="1">IFERROR(__xludf.DUMMYFUNCTION("""COMPUTED_VALUE"""),"Гемотест")</f>
        <v>Гемотест</v>
      </c>
      <c r="B294" s="1" t="str">
        <f ca="1">IFERROR(__xludf.DUMMYFUNCTION("""COMPUTED_VALUE"""),"ООО Гемотест Восток")</f>
        <v>ООО Гемотест Восток</v>
      </c>
      <c r="C294" s="1" t="str">
        <f ca="1">IFERROR(__xludf.DUMMYFUNCTION("""COMPUTED_VALUE"""),"г. Дальнегорск")</f>
        <v>г. Дальнегорск</v>
      </c>
      <c r="D294" s="1" t="str">
        <f ca="1">IFERROR(__xludf.DUMMYFUNCTION("""COMPUTED_VALUE"""),"пр-т 50 лет Октября, д. 67")</f>
        <v>пр-т 50 лет Октября, д. 67</v>
      </c>
    </row>
    <row r="295" spans="1:4" x14ac:dyDescent="0.25">
      <c r="A295" s="1" t="str">
        <f ca="1">IFERROR(__xludf.DUMMYFUNCTION("""COMPUTED_VALUE"""),"Гемотест")</f>
        <v>Гемотест</v>
      </c>
      <c r="B295" s="1" t="str">
        <f ca="1">IFERROR(__xludf.DUMMYFUNCTION("""COMPUTED_VALUE"""),"ООО Гемотест Восток")</f>
        <v>ООО Гемотест Восток</v>
      </c>
      <c r="C295" s="1" t="str">
        <f ca="1">IFERROR(__xludf.DUMMYFUNCTION("""COMPUTED_VALUE"""),"г. Дальнереченск")</f>
        <v>г. Дальнереченск</v>
      </c>
      <c r="D295" s="1" t="str">
        <f ca="1">IFERROR(__xludf.DUMMYFUNCTION("""COMPUTED_VALUE"""),"ул. Ленина, д. 62")</f>
        <v>ул. Ленина, д. 62</v>
      </c>
    </row>
    <row r="296" spans="1:4" x14ac:dyDescent="0.25">
      <c r="A296" s="1" t="str">
        <f ca="1">IFERROR(__xludf.DUMMYFUNCTION("""COMPUTED_VALUE"""),"Гемотест")</f>
        <v>Гемотест</v>
      </c>
      <c r="B296" s="1" t="str">
        <f ca="1">IFERROR(__xludf.DUMMYFUNCTION("""COMPUTED_VALUE"""),"ООО Гемотест Восток")</f>
        <v>ООО Гемотест Восток</v>
      </c>
      <c r="C296" s="1" t="str">
        <f ca="1">IFERROR(__xludf.DUMMYFUNCTION("""COMPUTED_VALUE"""),"г.Комсомолъск-на-Амуре")</f>
        <v>г.Комсомолъск-на-Амуре</v>
      </c>
      <c r="D296" s="1" t="str">
        <f ca="1">IFERROR(__xludf.DUMMYFUNCTION("""COMPUTED_VALUE"""),"пр-т Октябрьский, д. 28")</f>
        <v>пр-т Октябрьский, д. 28</v>
      </c>
    </row>
    <row r="297" spans="1:4" x14ac:dyDescent="0.25">
      <c r="A297" s="1" t="str">
        <f ca="1">IFERROR(__xludf.DUMMYFUNCTION("""COMPUTED_VALUE"""),"Гемотест")</f>
        <v>Гемотест</v>
      </c>
      <c r="B297" s="1" t="str">
        <f ca="1">IFERROR(__xludf.DUMMYFUNCTION("""COMPUTED_VALUE"""),"ООО Гемотест Восток")</f>
        <v>ООО Гемотест Восток</v>
      </c>
      <c r="C297" s="1" t="str">
        <f ca="1">IFERROR(__xludf.DUMMYFUNCTION("""COMPUTED_VALUE"""),"г.Комсомолъск-на-Амуре")</f>
        <v>г.Комсомолъск-на-Амуре</v>
      </c>
      <c r="D297" s="1" t="str">
        <f ca="1">IFERROR(__xludf.DUMMYFUNCTION("""COMPUTED_VALUE"""),"ул. Гамарника, 23")</f>
        <v>ул. Гамарника, 23</v>
      </c>
    </row>
    <row r="298" spans="1:4" x14ac:dyDescent="0.25">
      <c r="A298" s="1" t="str">
        <f ca="1">IFERROR(__xludf.DUMMYFUNCTION("""COMPUTED_VALUE"""),"Гемотест")</f>
        <v>Гемотест</v>
      </c>
      <c r="B298" s="1" t="str">
        <f ca="1">IFERROR(__xludf.DUMMYFUNCTION("""COMPUTED_VALUE"""),"ООО Гемотест Восток")</f>
        <v>ООО Гемотест Восток</v>
      </c>
      <c r="C298" s="1" t="str">
        <f ca="1">IFERROR(__xludf.DUMMYFUNCTION("""COMPUTED_VALUE"""),"г.Комсомолъск-на-Амуре")</f>
        <v>г.Комсомолъск-на-Амуре</v>
      </c>
      <c r="D298" s="1" t="str">
        <f ca="1">IFERROR(__xludf.DUMMYFUNCTION("""COMPUTED_VALUE"""),"ул. Пендрие, д. 1")</f>
        <v>ул. Пендрие, д. 1</v>
      </c>
    </row>
    <row r="299" spans="1:4" x14ac:dyDescent="0.25">
      <c r="A299" s="1" t="str">
        <f ca="1">IFERROR(__xludf.DUMMYFUNCTION("""COMPUTED_VALUE"""),"Гемотест")</f>
        <v>Гемотест</v>
      </c>
      <c r="B299" s="1" t="str">
        <f ca="1">IFERROR(__xludf.DUMMYFUNCTION("""COMPUTED_VALUE"""),"ООО Гемотест Восток")</f>
        <v>ООО Гемотест Восток</v>
      </c>
      <c r="C299" s="1" t="str">
        <f ca="1">IFERROR(__xludf.DUMMYFUNCTION("""COMPUTED_VALUE"""),"г. Корсаков")</f>
        <v>г. Корсаков</v>
      </c>
      <c r="D299" s="1" t="str">
        <f ca="1">IFERROR(__xludf.DUMMYFUNCTION("""COMPUTED_VALUE"""),"ул. Октябрьская, д. 22")</f>
        <v>ул. Октябрьская, д. 22</v>
      </c>
    </row>
    <row r="300" spans="1:4" x14ac:dyDescent="0.25">
      <c r="A300" s="1" t="str">
        <f ca="1">IFERROR(__xludf.DUMMYFUNCTION("""COMPUTED_VALUE"""),"Гемотест")</f>
        <v>Гемотест</v>
      </c>
      <c r="B300" s="1" t="str">
        <f ca="1">IFERROR(__xludf.DUMMYFUNCTION("""COMPUTED_VALUE"""),"ООО Гемотест Восток")</f>
        <v>ООО Гемотест Восток</v>
      </c>
      <c r="C300" s="1" t="str">
        <f ca="1">IFERROR(__xludf.DUMMYFUNCTION("""COMPUTED_VALUE"""),"г. Лесозаводск")</f>
        <v>г. Лесозаводск</v>
      </c>
      <c r="D300" s="1" t="str">
        <f ca="1">IFERROR(__xludf.DUMMYFUNCTION("""COMPUTED_VALUE"""),"ул. Калиненская, д. 11")</f>
        <v>ул. Калиненская, д. 11</v>
      </c>
    </row>
    <row r="301" spans="1:4" x14ac:dyDescent="0.25">
      <c r="A301" s="1" t="str">
        <f ca="1">IFERROR(__xludf.DUMMYFUNCTION("""COMPUTED_VALUE"""),"Гемотест")</f>
        <v>Гемотест</v>
      </c>
      <c r="B301" s="1" t="str">
        <f ca="1">IFERROR(__xludf.DUMMYFUNCTION("""COMPUTED_VALUE"""),"ООО Гемотест Восток")</f>
        <v>ООО Гемотест Восток</v>
      </c>
      <c r="C301" s="1" t="str">
        <f ca="1">IFERROR(__xludf.DUMMYFUNCTION("""COMPUTED_VALUE"""),"г. Магадан")</f>
        <v>г. Магадан</v>
      </c>
      <c r="D301" s="1" t="str">
        <f ca="1">IFERROR(__xludf.DUMMYFUNCTION("""COMPUTED_VALUE"""),"ул. Берзина, д 8")</f>
        <v>ул. Берзина, д 8</v>
      </c>
    </row>
    <row r="302" spans="1:4" x14ac:dyDescent="0.25">
      <c r="A302" s="1" t="str">
        <f ca="1">IFERROR(__xludf.DUMMYFUNCTION("""COMPUTED_VALUE"""),"Гемотест")</f>
        <v>Гемотест</v>
      </c>
      <c r="B302" s="1" t="str">
        <f ca="1">IFERROR(__xludf.DUMMYFUNCTION("""COMPUTED_VALUE"""),"ООО Гемотест Восток")</f>
        <v>ООО Гемотест Восток</v>
      </c>
      <c r="C302" s="1" t="str">
        <f ca="1">IFERROR(__xludf.DUMMYFUNCTION("""COMPUTED_VALUE"""),"г. Магадан")</f>
        <v>г. Магадан</v>
      </c>
      <c r="D302" s="1" t="str">
        <f ca="1">IFERROR(__xludf.DUMMYFUNCTION("""COMPUTED_VALUE"""),"ул. Пролетарская, д. 61")</f>
        <v>ул. Пролетарская, д. 61</v>
      </c>
    </row>
    <row r="303" spans="1:4" x14ac:dyDescent="0.25">
      <c r="A303" s="1" t="str">
        <f ca="1">IFERROR(__xludf.DUMMYFUNCTION("""COMPUTED_VALUE"""),"Гемотест")</f>
        <v>Гемотест</v>
      </c>
      <c r="B303" s="1" t="str">
        <f ca="1">IFERROR(__xludf.DUMMYFUNCTION("""COMPUTED_VALUE"""),"ООО Гемотест Восток")</f>
        <v>ООО Гемотест Восток</v>
      </c>
      <c r="C303" s="1" t="str">
        <f ca="1">IFERROR(__xludf.DUMMYFUNCTION("""COMPUTED_VALUE"""),"г. Находка")</f>
        <v>г. Находка</v>
      </c>
      <c r="D303" s="1" t="str">
        <f ca="1">IFERROR(__xludf.DUMMYFUNCTION("""COMPUTED_VALUE"""),"ул. Ленинская, д 12")</f>
        <v>ул. Ленинская, д 12</v>
      </c>
    </row>
    <row r="304" spans="1:4" x14ac:dyDescent="0.25">
      <c r="A304" s="1" t="str">
        <f ca="1">IFERROR(__xludf.DUMMYFUNCTION("""COMPUTED_VALUE"""),"Гемотест")</f>
        <v>Гемотест</v>
      </c>
      <c r="B304" s="1" t="str">
        <f ca="1">IFERROR(__xludf.DUMMYFUNCTION("""COMPUTED_VALUE"""),"ООО Гемотест Восток")</f>
        <v>ООО Гемотест Восток</v>
      </c>
      <c r="C304" s="1" t="str">
        <f ca="1">IFERROR(__xludf.DUMMYFUNCTION("""COMPUTED_VALUE"""),"г. Находка")</f>
        <v>г. Находка</v>
      </c>
      <c r="D304" s="1" t="str">
        <f ca="1">IFERROR(__xludf.DUMMYFUNCTION("""COMPUTED_VALUE"""),"ул. Сенявина, д. 10")</f>
        <v>ул. Сенявина, д. 10</v>
      </c>
    </row>
    <row r="305" spans="1:4" x14ac:dyDescent="0.25">
      <c r="A305" s="1" t="str">
        <f ca="1">IFERROR(__xludf.DUMMYFUNCTION("""COMPUTED_VALUE"""),"Гемотест")</f>
        <v>Гемотест</v>
      </c>
      <c r="B305" s="1" t="str">
        <f ca="1">IFERROR(__xludf.DUMMYFUNCTION("""COMPUTED_VALUE"""),"ООО Гемотест Восток")</f>
        <v>ООО Гемотест Восток</v>
      </c>
      <c r="C305" s="1" t="str">
        <f ca="1">IFERROR(__xludf.DUMMYFUNCTION("""COMPUTED_VALUE"""),"г. Нерюнгри")</f>
        <v>г. Нерюнгри</v>
      </c>
      <c r="D305" s="1" t="str">
        <f ca="1">IFERROR(__xludf.DUMMYFUNCTION("""COMPUTED_VALUE"""),"ул. Карла Маркса, д 6")</f>
        <v>ул. Карла Маркса, д 6</v>
      </c>
    </row>
    <row r="306" spans="1:4" x14ac:dyDescent="0.25">
      <c r="A306" s="1" t="str">
        <f ca="1">IFERROR(__xludf.DUMMYFUNCTION("""COMPUTED_VALUE"""),"Гемотест")</f>
        <v>Гемотест</v>
      </c>
      <c r="B306" s="1" t="str">
        <f ca="1">IFERROR(__xludf.DUMMYFUNCTION("""COMPUTED_VALUE"""),"ООО Гемотест Восток")</f>
        <v>ООО Гемотест Восток</v>
      </c>
      <c r="C306" s="1" t="str">
        <f ca="1">IFERROR(__xludf.DUMMYFUNCTION("""COMPUTED_VALUE"""),"г. Петропавловск")</f>
        <v>г. Петропавловск</v>
      </c>
      <c r="D306" s="1" t="str">
        <f ca="1">IFERROR(__xludf.DUMMYFUNCTION("""COMPUTED_VALUE"""),"ул. Ленинградская, д. 65")</f>
        <v>ул. Ленинградская, д. 65</v>
      </c>
    </row>
    <row r="307" spans="1:4" x14ac:dyDescent="0.25">
      <c r="A307" s="1" t="str">
        <f ca="1">IFERROR(__xludf.DUMMYFUNCTION("""COMPUTED_VALUE"""),"Гемотест")</f>
        <v>Гемотест</v>
      </c>
      <c r="B307" s="1" t="str">
        <f ca="1">IFERROR(__xludf.DUMMYFUNCTION("""COMPUTED_VALUE"""),"ООО Гемотест Восток")</f>
        <v>ООО Гемотест Восток</v>
      </c>
      <c r="C307" s="1" t="str">
        <f ca="1">IFERROR(__xludf.DUMMYFUNCTION("""COMPUTED_VALUE"""),"г. Петропавловск")</f>
        <v>г. Петропавловск</v>
      </c>
      <c r="D307" s="1" t="str">
        <f ca="1">IFERROR(__xludf.DUMMYFUNCTION("""COMPUTED_VALUE"""),"ул. Ленинская 60")</f>
        <v>ул. Ленинская 60</v>
      </c>
    </row>
    <row r="308" spans="1:4" x14ac:dyDescent="0.25">
      <c r="A308" s="1" t="str">
        <f ca="1">IFERROR(__xludf.DUMMYFUNCTION("""COMPUTED_VALUE"""),"Гемотест")</f>
        <v>Гемотест</v>
      </c>
      <c r="B308" s="1" t="str">
        <f ca="1">IFERROR(__xludf.DUMMYFUNCTION("""COMPUTED_VALUE"""),"ООО Гемотест Восток")</f>
        <v>ООО Гемотест Восток</v>
      </c>
      <c r="C308" s="1" t="str">
        <f ca="1">IFERROR(__xludf.DUMMYFUNCTION("""COMPUTED_VALUE"""),"г.Свободный")</f>
        <v>г.Свободный</v>
      </c>
      <c r="D308" s="1" t="str">
        <f ca="1">IFERROR(__xludf.DUMMYFUNCTION("""COMPUTED_VALUE"""),"ул. Карла Маркса, д. 23")</f>
        <v>ул. Карла Маркса, д. 23</v>
      </c>
    </row>
    <row r="309" spans="1:4" x14ac:dyDescent="0.25">
      <c r="A309" s="1" t="str">
        <f ca="1">IFERROR(__xludf.DUMMYFUNCTION("""COMPUTED_VALUE"""),"Гемотест")</f>
        <v>Гемотест</v>
      </c>
      <c r="B309" s="1" t="str">
        <f ca="1">IFERROR(__xludf.DUMMYFUNCTION("""COMPUTED_VALUE"""),"ООО Гемотест Восток")</f>
        <v>ООО Гемотест Восток</v>
      </c>
      <c r="C309" s="1" t="str">
        <f ca="1">IFERROR(__xludf.DUMMYFUNCTION("""COMPUTED_VALUE"""),"г. Спасск-Дальний")</f>
        <v>г. Спасск-Дальний</v>
      </c>
      <c r="D309" s="1" t="str">
        <f ca="1">IFERROR(__xludf.DUMMYFUNCTION("""COMPUTED_VALUE"""),"ул. Советская, д. 70")</f>
        <v>ул. Советская, д. 70</v>
      </c>
    </row>
    <row r="310" spans="1:4" x14ac:dyDescent="0.25">
      <c r="A310" s="1" t="str">
        <f ca="1">IFERROR(__xludf.DUMMYFUNCTION("""COMPUTED_VALUE"""),"Гемотест")</f>
        <v>Гемотест</v>
      </c>
      <c r="B310" s="1" t="str">
        <f ca="1">IFERROR(__xludf.DUMMYFUNCTION("""COMPUTED_VALUE"""),"ООО Гемотест Восток")</f>
        <v>ООО Гемотест Восток</v>
      </c>
      <c r="C310" s="1" t="str">
        <f ca="1">IFERROR(__xludf.DUMMYFUNCTION("""COMPUTED_VALUE"""),"г. Уссурийск")</f>
        <v>г. Уссурийск</v>
      </c>
      <c r="D310" s="1" t="str">
        <f ca="1">IFERROR(__xludf.DUMMYFUNCTION("""COMPUTED_VALUE"""),"ул. Блюхера, д. 46")</f>
        <v>ул. Блюхера, д. 46</v>
      </c>
    </row>
    <row r="311" spans="1:4" x14ac:dyDescent="0.25">
      <c r="A311" s="1" t="str">
        <f ca="1">IFERROR(__xludf.DUMMYFUNCTION("""COMPUTED_VALUE"""),"Гемотест")</f>
        <v>Гемотест</v>
      </c>
      <c r="B311" s="1" t="str">
        <f ca="1">IFERROR(__xludf.DUMMYFUNCTION("""COMPUTED_VALUE"""),"ООО Гемотест Восток")</f>
        <v>ООО Гемотест Восток</v>
      </c>
      <c r="C311" s="1" t="str">
        <f ca="1">IFERROR(__xludf.DUMMYFUNCTION("""COMPUTED_VALUE"""),"г. Уссурийск")</f>
        <v>г. Уссурийск</v>
      </c>
      <c r="D311" s="1" t="str">
        <f ca="1">IFERROR(__xludf.DUMMYFUNCTION("""COMPUTED_VALUE"""),"ул. Советская д. 112 пом. 6")</f>
        <v>ул. Советская д. 112 пом. 6</v>
      </c>
    </row>
    <row r="312" spans="1:4" x14ac:dyDescent="0.25">
      <c r="A312" s="1" t="str">
        <f ca="1">IFERROR(__xludf.DUMMYFUNCTION("""COMPUTED_VALUE"""),"Гемотест")</f>
        <v>Гемотест</v>
      </c>
      <c r="B312" s="1" t="str">
        <f ca="1">IFERROR(__xludf.DUMMYFUNCTION("""COMPUTED_VALUE"""),"ООО Гемотест Восток")</f>
        <v>ООО Гемотест Восток</v>
      </c>
      <c r="C312" s="1" t="str">
        <f ca="1">IFERROR(__xludf.DUMMYFUNCTION("""COMPUTED_VALUE"""),"г. Уссурийск")</f>
        <v>г. Уссурийск</v>
      </c>
      <c r="D312" s="1" t="str">
        <f ca="1">IFERROR(__xludf.DUMMYFUNCTION("""COMPUTED_VALUE"""),"ул. Владивостокское шоссе, д. 24, пом. 41")</f>
        <v>ул. Владивостокское шоссе, д. 24, пом. 41</v>
      </c>
    </row>
    <row r="313" spans="1:4" x14ac:dyDescent="0.25">
      <c r="A313" s="1" t="str">
        <f ca="1">IFERROR(__xludf.DUMMYFUNCTION("""COMPUTED_VALUE"""),"Гемотест")</f>
        <v>Гемотест</v>
      </c>
      <c r="B313" s="1" t="str">
        <f ca="1">IFERROR(__xludf.DUMMYFUNCTION("""COMPUTED_VALUE"""),"ООО Гемотест Восток")</f>
        <v>ООО Гемотест Восток</v>
      </c>
      <c r="C313" s="1" t="str">
        <f ca="1">IFERROR(__xludf.DUMMYFUNCTION("""COMPUTED_VALUE"""),"г. Уссурийский")</f>
        <v>г. Уссурийский</v>
      </c>
      <c r="D313" s="1" t="str">
        <f ca="1">IFERROR(__xludf.DUMMYFUNCTION("""COMPUTED_VALUE"""),"Впадивостокское шоссе,
 д. 24")</f>
        <v>Впадивостокское шоссе,
 д. 24</v>
      </c>
    </row>
    <row r="314" spans="1:4" x14ac:dyDescent="0.25">
      <c r="A314" s="1" t="str">
        <f ca="1">IFERROR(__xludf.DUMMYFUNCTION("""COMPUTED_VALUE"""),"Гемотест")</f>
        <v>Гемотест</v>
      </c>
      <c r="B314" s="1" t="str">
        <f ca="1">IFERROR(__xludf.DUMMYFUNCTION("""COMPUTED_VALUE"""),"ООО Гемотест Восток")</f>
        <v>ООО Гемотест Восток</v>
      </c>
      <c r="C314" s="1" t="str">
        <f ca="1">IFERROR(__xludf.DUMMYFUNCTION("""COMPUTED_VALUE"""),"г. Уссурийский")</f>
        <v>г. Уссурийский</v>
      </c>
      <c r="D314" s="1" t="str">
        <f ca="1">IFERROR(__xludf.DUMMYFUNCTION("""COMPUTED_VALUE"""),"ул. Советская, д. 112")</f>
        <v>ул. Советская, д. 112</v>
      </c>
    </row>
    <row r="315" spans="1:4" x14ac:dyDescent="0.25">
      <c r="A315" s="1" t="str">
        <f ca="1">IFERROR(__xludf.DUMMYFUNCTION("""COMPUTED_VALUE"""),"Гемотест")</f>
        <v>Гемотест</v>
      </c>
      <c r="B315" s="1" t="str">
        <f ca="1">IFERROR(__xludf.DUMMYFUNCTION("""COMPUTED_VALUE"""),"ООО Гемотест Восток")</f>
        <v>ООО Гемотест Восток</v>
      </c>
      <c r="C315" s="1" t="str">
        <f ca="1">IFERROR(__xludf.DUMMYFUNCTION("""COMPUTED_VALUE"""),"г.Хабаровск")</f>
        <v>г.Хабаровск</v>
      </c>
      <c r="D315" s="1" t="str">
        <f ca="1">IFERROR(__xludf.DUMMYFUNCTION("""COMPUTED_VALUE"""),"ул. Карла Маркса, 114")</f>
        <v>ул. Карла Маркса, 114</v>
      </c>
    </row>
    <row r="316" spans="1:4" x14ac:dyDescent="0.25">
      <c r="A316" s="1" t="str">
        <f ca="1">IFERROR(__xludf.DUMMYFUNCTION("""COMPUTED_VALUE"""),"Гемотест")</f>
        <v>Гемотест</v>
      </c>
      <c r="B316" s="1" t="str">
        <f ca="1">IFERROR(__xludf.DUMMYFUNCTION("""COMPUTED_VALUE"""),"ООО Гемотест Восток")</f>
        <v>ООО Гемотест Восток</v>
      </c>
      <c r="C316" s="1" t="str">
        <f ca="1">IFERROR(__xludf.DUMMYFUNCTION("""COMPUTED_VALUE"""),"г.Хабаровск")</f>
        <v>г.Хабаровск</v>
      </c>
      <c r="D316" s="1" t="str">
        <f ca="1">IFERROR(__xludf.DUMMYFUNCTION("""COMPUTED_VALUE"""),"пер. Трубный, д. 13")</f>
        <v>пер. Трубный, д. 13</v>
      </c>
    </row>
    <row r="317" spans="1:4" x14ac:dyDescent="0.25">
      <c r="A317" s="1" t="str">
        <f ca="1">IFERROR(__xludf.DUMMYFUNCTION("""COMPUTED_VALUE"""),"Гемотест")</f>
        <v>Гемотест</v>
      </c>
      <c r="B317" s="1" t="str">
        <f ca="1">IFERROR(__xludf.DUMMYFUNCTION("""COMPUTED_VALUE"""),"ООО Гемотест Восток")</f>
        <v>ООО Гемотест Восток</v>
      </c>
      <c r="C317" s="1" t="str">
        <f ca="1">IFERROR(__xludf.DUMMYFUNCTION("""COMPUTED_VALUE"""),"г.Хабаровск")</f>
        <v>г.Хабаровск</v>
      </c>
      <c r="D317" s="1" t="str">
        <f ca="1">IFERROR(__xludf.DUMMYFUNCTION("""COMPUTED_VALUE"""),"ул. Воронежская, д. 1 38")</f>
        <v>ул. Воронежская, д. 1 38</v>
      </c>
    </row>
    <row r="318" spans="1:4" x14ac:dyDescent="0.25">
      <c r="A318" s="1" t="str">
        <f ca="1">IFERROR(__xludf.DUMMYFUNCTION("""COMPUTED_VALUE"""),"Гемотест")</f>
        <v>Гемотест</v>
      </c>
      <c r="B318" s="1" t="str">
        <f ca="1">IFERROR(__xludf.DUMMYFUNCTION("""COMPUTED_VALUE"""),"ООО Гемотест Восток")</f>
        <v>ООО Гемотест Восток</v>
      </c>
      <c r="C318" s="1" t="str">
        <f ca="1">IFERROR(__xludf.DUMMYFUNCTION("""COMPUTED_VALUE"""),"г.Хабаровск")</f>
        <v>г.Хабаровск</v>
      </c>
      <c r="D318" s="1" t="str">
        <f ca="1">IFERROR(__xludf.DUMMYFUNCTION("""COMPUTED_VALUE"""),"ул. Краснореченская, 197")</f>
        <v>ул. Краснореченская, 197</v>
      </c>
    </row>
    <row r="319" spans="1:4" x14ac:dyDescent="0.25">
      <c r="A319" s="1" t="str">
        <f ca="1">IFERROR(__xludf.DUMMYFUNCTION("""COMPUTED_VALUE"""),"Гемотест")</f>
        <v>Гемотест</v>
      </c>
      <c r="B319" s="1" t="str">
        <f ca="1">IFERROR(__xludf.DUMMYFUNCTION("""COMPUTED_VALUE"""),"ООО Гемотест Восток")</f>
        <v>ООО Гемотест Восток</v>
      </c>
      <c r="C319" s="1" t="str">
        <f ca="1">IFERROR(__xludf.DUMMYFUNCTION("""COMPUTED_VALUE"""),"г.Хабаровск")</f>
        <v>г.Хабаровск</v>
      </c>
      <c r="D319" s="1" t="str">
        <f ca="1">IFERROR(__xludf.DUMMYFUNCTION("""COMPUTED_VALUE"""),"ул. Красиореяенскпя, д. 46")</f>
        <v>ул. Красиореяенскпя, д. 46</v>
      </c>
    </row>
    <row r="320" spans="1:4" x14ac:dyDescent="0.25">
      <c r="A320" s="1" t="str">
        <f ca="1">IFERROR(__xludf.DUMMYFUNCTION("""COMPUTED_VALUE"""),"Гемотест")</f>
        <v>Гемотест</v>
      </c>
      <c r="B320" s="1" t="str">
        <f ca="1">IFERROR(__xludf.DUMMYFUNCTION("""COMPUTED_VALUE"""),"ООО Гемотест Восток")</f>
        <v>ООО Гемотест Восток</v>
      </c>
      <c r="C320" s="1" t="str">
        <f ca="1">IFERROR(__xludf.DUMMYFUNCTION("""COMPUTED_VALUE"""),"г.Хабаровск")</f>
        <v>г.Хабаровск</v>
      </c>
      <c r="D320" s="1" t="str">
        <f ca="1">IFERROR(__xludf.DUMMYFUNCTION("""COMPUTED_VALUE"""),"ул. Шеронояа, д. 10")</f>
        <v>ул. Шеронояа, д. 10</v>
      </c>
    </row>
    <row r="321" spans="1:4" x14ac:dyDescent="0.25">
      <c r="A321" s="1" t="str">
        <f ca="1">IFERROR(__xludf.DUMMYFUNCTION("""COMPUTED_VALUE"""),"Гемотест")</f>
        <v>Гемотест</v>
      </c>
      <c r="B321" s="1" t="str">
        <f ca="1">IFERROR(__xludf.DUMMYFUNCTION("""COMPUTED_VALUE"""),"ООО Гемотест Восток")</f>
        <v>ООО Гемотест Восток</v>
      </c>
      <c r="C321" s="1" t="str">
        <f ca="1">IFERROR(__xludf.DUMMYFUNCTION("""COMPUTED_VALUE"""),"г.Хабаровск")</f>
        <v>г.Хабаровск</v>
      </c>
      <c r="D321" s="1" t="str">
        <f ca="1">IFERROR(__xludf.DUMMYFUNCTION("""COMPUTED_VALUE"""),"уст. Флегонтова, п. 2")</f>
        <v>уст. Флегонтова, п. 2</v>
      </c>
    </row>
    <row r="322" spans="1:4" x14ac:dyDescent="0.25">
      <c r="A322" s="1" t="str">
        <f ca="1">IFERROR(__xludf.DUMMYFUNCTION("""COMPUTED_VALUE"""),"Гемотест")</f>
        <v>Гемотест</v>
      </c>
      <c r="B322" s="1" t="str">
        <f ca="1">IFERROR(__xludf.DUMMYFUNCTION("""COMPUTED_VALUE"""),"ООО Гемотест Восток")</f>
        <v>ООО Гемотест Восток</v>
      </c>
      <c r="C322" s="1" t="str">
        <f ca="1">IFERROR(__xludf.DUMMYFUNCTION("""COMPUTED_VALUE"""),"г.Хабаровск")</f>
        <v>г.Хабаровск</v>
      </c>
      <c r="D322" s="1" t="str">
        <f ca="1">IFERROR(__xludf.DUMMYFUNCTION("""COMPUTED_VALUE"""),"yл. Калинина, д. 109")</f>
        <v>yл. Калинина, д. 109</v>
      </c>
    </row>
    <row r="323" spans="1:4" x14ac:dyDescent="0.25">
      <c r="A323" s="1" t="str">
        <f ca="1">IFERROR(__xludf.DUMMYFUNCTION("""COMPUTED_VALUE"""),"Гемотест")</f>
        <v>Гемотест</v>
      </c>
      <c r="B323" s="1" t="str">
        <f ca="1">IFERROR(__xludf.DUMMYFUNCTION("""COMPUTED_VALUE"""),"ООО Гемотест Восток")</f>
        <v>ООО Гемотест Восток</v>
      </c>
      <c r="C323" s="1" t="str">
        <f ca="1">IFERROR(__xludf.DUMMYFUNCTION("""COMPUTED_VALUE"""),"г. Южно-Сахалинск")</f>
        <v>г. Южно-Сахалинск</v>
      </c>
      <c r="D323" s="1" t="str">
        <f ca="1">IFERROR(__xludf.DUMMYFUNCTION("""COMPUTED_VALUE"""),"ул. Комсомольская, д. 291")</f>
        <v>ул. Комсомольская, д. 291</v>
      </c>
    </row>
    <row r="324" spans="1:4" x14ac:dyDescent="0.25">
      <c r="A324" s="1" t="str">
        <f ca="1">IFERROR(__xludf.DUMMYFUNCTION("""COMPUTED_VALUE"""),"Гемотест")</f>
        <v>Гемотест</v>
      </c>
      <c r="B324" s="1" t="str">
        <f ca="1">IFERROR(__xludf.DUMMYFUNCTION("""COMPUTED_VALUE"""),"ООО Гемотест Восток")</f>
        <v>ООО Гемотест Восток</v>
      </c>
      <c r="C324" s="1" t="str">
        <f ca="1">IFERROR(__xludf.DUMMYFUNCTION("""COMPUTED_VALUE"""),"г. Якутск")</f>
        <v>г. Якутск</v>
      </c>
      <c r="D324" s="1" t="str">
        <f ca="1">IFERROR(__xludf.DUMMYFUNCTION("""COMPUTED_VALUE"""),"ул. Ленина, д 7")</f>
        <v>ул. Ленина, д 7</v>
      </c>
    </row>
    <row r="325" spans="1:4" x14ac:dyDescent="0.25">
      <c r="A325" s="1" t="str">
        <f ca="1">IFERROR(__xludf.DUMMYFUNCTION("""COMPUTED_VALUE"""),"Гемотест")</f>
        <v>Гемотест</v>
      </c>
      <c r="B325" s="1" t="str">
        <f ca="1">IFERROR(__xludf.DUMMYFUNCTION("""COMPUTED_VALUE"""),"ООО Гемотест Западная сибирь ")</f>
        <v xml:space="preserve">ООО Гемотест Западная сибирь </v>
      </c>
      <c r="C325" s="1" t="str">
        <f ca="1">IFERROR(__xludf.DUMMYFUNCTION("""COMPUTED_VALUE"""),"г. Барнаул")</f>
        <v>г. Барнаул</v>
      </c>
      <c r="D325" s="1" t="str">
        <f ca="1">IFERROR(__xludf.DUMMYFUNCTION("""COMPUTED_VALUE"""),"ул. Балтийская, д.12")</f>
        <v>ул. Балтийская, д.12</v>
      </c>
    </row>
    <row r="326" spans="1:4" x14ac:dyDescent="0.25">
      <c r="A326" s="1" t="str">
        <f ca="1">IFERROR(__xludf.DUMMYFUNCTION("""COMPUTED_VALUE"""),"Гемотест")</f>
        <v>Гемотест</v>
      </c>
      <c r="B326" s="1" t="str">
        <f ca="1">IFERROR(__xludf.DUMMYFUNCTION("""COMPUTED_VALUE"""),"ООО Гемотест Западная сибирь ")</f>
        <v xml:space="preserve">ООО Гемотест Западная сибирь </v>
      </c>
      <c r="C326" s="1" t="str">
        <f ca="1">IFERROR(__xludf.DUMMYFUNCTION("""COMPUTED_VALUE"""),"г. Барнаул")</f>
        <v>г. Барнаул</v>
      </c>
      <c r="D326" s="1" t="str">
        <f ca="1">IFERROR(__xludf.DUMMYFUNCTION("""COMPUTED_VALUE"""),"ул. Павловский тракт, д. 299")</f>
        <v>ул. Павловский тракт, д. 299</v>
      </c>
    </row>
    <row r="327" spans="1:4" x14ac:dyDescent="0.25">
      <c r="A327" s="1" t="str">
        <f ca="1">IFERROR(__xludf.DUMMYFUNCTION("""COMPUTED_VALUE"""),"Гемотест")</f>
        <v>Гемотест</v>
      </c>
      <c r="B327" s="1" t="str">
        <f ca="1">IFERROR(__xludf.DUMMYFUNCTION("""COMPUTED_VALUE"""),"ООО Гемотест Западная сибирь ")</f>
        <v xml:space="preserve">ООО Гемотест Западная сибирь </v>
      </c>
      <c r="C327" s="1" t="str">
        <f ca="1">IFERROR(__xludf.DUMMYFUNCTION("""COMPUTED_VALUE"""),"г. Барнаул")</f>
        <v>г. Барнаул</v>
      </c>
      <c r="D327" s="1" t="str">
        <f ca="1">IFERROR(__xludf.DUMMYFUNCTION("""COMPUTED_VALUE"""),"ул. Петрова, д. 221г")</f>
        <v>ул. Петрова, д. 221г</v>
      </c>
    </row>
    <row r="328" spans="1:4" x14ac:dyDescent="0.25">
      <c r="A328" s="1" t="str">
        <f ca="1">IFERROR(__xludf.DUMMYFUNCTION("""COMPUTED_VALUE"""),"Гемотест")</f>
        <v>Гемотест</v>
      </c>
      <c r="B328" s="1" t="str">
        <f ca="1">IFERROR(__xludf.DUMMYFUNCTION("""COMPUTED_VALUE"""),"ООО Гемотест Западная сибирь ")</f>
        <v xml:space="preserve">ООО Гемотест Западная сибирь </v>
      </c>
      <c r="C328" s="1" t="str">
        <f ca="1">IFERROR(__xludf.DUMMYFUNCTION("""COMPUTED_VALUE"""),"г. Барнаул")</f>
        <v>г. Барнаул</v>
      </c>
      <c r="D328" s="1" t="str">
        <f ca="1">IFERROR(__xludf.DUMMYFUNCTION("""COMPUTED_VALUE"""),"ул. Попова, д. 142")</f>
        <v>ул. Попова, д. 142</v>
      </c>
    </row>
    <row r="329" spans="1:4" x14ac:dyDescent="0.25">
      <c r="A329" s="1" t="str">
        <f ca="1">IFERROR(__xludf.DUMMYFUNCTION("""COMPUTED_VALUE"""),"Гемотест")</f>
        <v>Гемотест</v>
      </c>
      <c r="B329" s="1" t="str">
        <f ca="1">IFERROR(__xludf.DUMMYFUNCTION("""COMPUTED_VALUE"""),"ООО Гемотест Западная сибирь ")</f>
        <v xml:space="preserve">ООО Гемотест Западная сибирь </v>
      </c>
      <c r="C329" s="1" t="str">
        <f ca="1">IFERROR(__xludf.DUMMYFUNCTION("""COMPUTED_VALUE"""),"г. Барнаул")</f>
        <v>г. Барнаул</v>
      </c>
      <c r="D329" s="1" t="str">
        <f ca="1">IFERROR(__xludf.DUMMYFUNCTION("""COMPUTED_VALUE"""),"ул. Попова, д.137 /ул. Балтийская, д.56")</f>
        <v>ул. Попова, д.137 /ул. Балтийская, д.56</v>
      </c>
    </row>
    <row r="330" spans="1:4" x14ac:dyDescent="0.25">
      <c r="A330" s="1" t="str">
        <f ca="1">IFERROR(__xludf.DUMMYFUNCTION("""COMPUTED_VALUE"""),"Гемотест")</f>
        <v>Гемотест</v>
      </c>
      <c r="B330" s="1" t="str">
        <f ca="1">IFERROR(__xludf.DUMMYFUNCTION("""COMPUTED_VALUE"""),"ООО Гемотест Западная сибирь ")</f>
        <v xml:space="preserve">ООО Гемотест Западная сибирь </v>
      </c>
      <c r="C330" s="1" t="str">
        <f ca="1">IFERROR(__xludf.DUMMYFUNCTION("""COMPUTED_VALUE"""),"г. Барнаул")</f>
        <v>г. Барнаул</v>
      </c>
      <c r="D330" s="1" t="str">
        <f ca="1">IFERROR(__xludf.DUMMYFUNCTION("""COMPUTED_VALUE"""),"ул. Северо-Западная, д 31")</f>
        <v>ул. Северо-Западная, д 31</v>
      </c>
    </row>
    <row r="331" spans="1:4" x14ac:dyDescent="0.25">
      <c r="A331" s="1" t="str">
        <f ca="1">IFERROR(__xludf.DUMMYFUNCTION("""COMPUTED_VALUE"""),"Гемотест")</f>
        <v>Гемотест</v>
      </c>
      <c r="B331" s="1" t="str">
        <f ca="1">IFERROR(__xludf.DUMMYFUNCTION("""COMPUTED_VALUE"""),"ООО Гемотест Западная сибирь ")</f>
        <v xml:space="preserve">ООО Гемотест Западная сибирь </v>
      </c>
      <c r="C331" s="1" t="str">
        <f ca="1">IFERROR(__xludf.DUMMYFUNCTION("""COMPUTED_VALUE"""),"г. Барнаул")</f>
        <v>г. Барнаул</v>
      </c>
      <c r="D331" s="1" t="str">
        <f ca="1">IFERROR(__xludf.DUMMYFUNCTION("""COMPUTED_VALUE"""),"ул. Советская, д.7")</f>
        <v>ул. Советская, д.7</v>
      </c>
    </row>
    <row r="332" spans="1:4" x14ac:dyDescent="0.25">
      <c r="A332" s="1" t="str">
        <f ca="1">IFERROR(__xludf.DUMMYFUNCTION("""COMPUTED_VALUE"""),"Гемотест")</f>
        <v>Гемотест</v>
      </c>
      <c r="B332" s="1" t="str">
        <f ca="1">IFERROR(__xludf.DUMMYFUNCTION("""COMPUTED_VALUE"""),"ООО Гемотест Западная сибирь ")</f>
        <v xml:space="preserve">ООО Гемотест Западная сибирь </v>
      </c>
      <c r="C332" s="1" t="str">
        <f ca="1">IFERROR(__xludf.DUMMYFUNCTION("""COMPUTED_VALUE"""),"г. Бердск")</f>
        <v>г. Бердск</v>
      </c>
      <c r="D332" s="1" t="str">
        <f ca="1">IFERROR(__xludf.DUMMYFUNCTION("""COMPUTED_VALUE"""),"ул. Комсомольская, д. 13")</f>
        <v>ул. Комсомольская, д. 13</v>
      </c>
    </row>
    <row r="333" spans="1:4" x14ac:dyDescent="0.25">
      <c r="A333" s="1" t="str">
        <f ca="1">IFERROR(__xludf.DUMMYFUNCTION("""COMPUTED_VALUE"""),"Гемотест")</f>
        <v>Гемотест</v>
      </c>
      <c r="B333" s="1" t="str">
        <f ca="1">IFERROR(__xludf.DUMMYFUNCTION("""COMPUTED_VALUE"""),"ООО Гемотест Западная сибирь ")</f>
        <v xml:space="preserve">ООО Гемотест Западная сибирь </v>
      </c>
      <c r="C333" s="1" t="str">
        <f ca="1">IFERROR(__xludf.DUMMYFUNCTION("""COMPUTED_VALUE"""),"г. Бердск")</f>
        <v>г. Бердск</v>
      </c>
      <c r="D333" s="1" t="str">
        <f ca="1">IFERROR(__xludf.DUMMYFUNCTION("""COMPUTED_VALUE"""),"ул. Красная Сибирь, д. 101")</f>
        <v>ул. Красная Сибирь, д. 101</v>
      </c>
    </row>
    <row r="334" spans="1:4" x14ac:dyDescent="0.25">
      <c r="A334" s="1" t="str">
        <f ca="1">IFERROR(__xludf.DUMMYFUNCTION("""COMPUTED_VALUE"""),"Гемотест")</f>
        <v>Гемотест</v>
      </c>
      <c r="B334" s="1" t="str">
        <f ca="1">IFERROR(__xludf.DUMMYFUNCTION("""COMPUTED_VALUE"""),"ООО Гемотест Западная сибирь ")</f>
        <v xml:space="preserve">ООО Гемотест Западная сибирь </v>
      </c>
      <c r="C334" s="1" t="str">
        <f ca="1">IFERROR(__xludf.DUMMYFUNCTION("""COMPUTED_VALUE"""),"г. Березовский")</f>
        <v>г. Березовский</v>
      </c>
      <c r="D334" s="1" t="str">
        <f ca="1">IFERROR(__xludf.DUMMYFUNCTION("""COMPUTED_VALUE"""),"Комсомольский бульвар, д. 2")</f>
        <v>Комсомольский бульвар, д. 2</v>
      </c>
    </row>
    <row r="335" spans="1:4" x14ac:dyDescent="0.25">
      <c r="A335" s="1" t="str">
        <f ca="1">IFERROR(__xludf.DUMMYFUNCTION("""COMPUTED_VALUE"""),"Гемотест")</f>
        <v>Гемотест</v>
      </c>
      <c r="B335" s="1" t="str">
        <f ca="1">IFERROR(__xludf.DUMMYFUNCTION("""COMPUTED_VALUE"""),"ООО Гемотест Западная сибирь ")</f>
        <v xml:space="preserve">ООО Гемотест Западная сибирь </v>
      </c>
      <c r="C335" s="1" t="str">
        <f ca="1">IFERROR(__xludf.DUMMYFUNCTION("""COMPUTED_VALUE"""),"г. Бийск")</f>
        <v>г. Бийск</v>
      </c>
      <c r="D335" s="1" t="str">
        <f ca="1">IFERROR(__xludf.DUMMYFUNCTION("""COMPUTED_VALUE"""),"пер. Коммунарский, д.26")</f>
        <v>пер. Коммунарский, д.26</v>
      </c>
    </row>
    <row r="336" spans="1:4" x14ac:dyDescent="0.25">
      <c r="A336" s="1" t="str">
        <f ca="1">IFERROR(__xludf.DUMMYFUNCTION("""COMPUTED_VALUE"""),"Гемотест")</f>
        <v>Гемотест</v>
      </c>
      <c r="B336" s="1" t="str">
        <f ca="1">IFERROR(__xludf.DUMMYFUNCTION("""COMPUTED_VALUE"""),"ООО Гемотест Западная сибирь ")</f>
        <v xml:space="preserve">ООО Гемотест Западная сибирь </v>
      </c>
      <c r="C336" s="1" t="str">
        <f ca="1">IFERROR(__xludf.DUMMYFUNCTION("""COMPUTED_VALUE"""),"г. Бийск")</f>
        <v>г. Бийск</v>
      </c>
      <c r="D336" s="1" t="str">
        <f ca="1">IFERROR(__xludf.DUMMYFUNCTION("""COMPUTED_VALUE"""),"ул. Васильева, д. 48,")</f>
        <v>ул. Васильева, д. 48,</v>
      </c>
    </row>
    <row r="337" spans="1:4" x14ac:dyDescent="0.25">
      <c r="A337" s="1" t="str">
        <f ca="1">IFERROR(__xludf.DUMMYFUNCTION("""COMPUTED_VALUE"""),"Гемотест")</f>
        <v>Гемотест</v>
      </c>
      <c r="B337" s="1" t="str">
        <f ca="1">IFERROR(__xludf.DUMMYFUNCTION("""COMPUTED_VALUE"""),"ООО Гемотест Западная сибирь ")</f>
        <v xml:space="preserve">ООО Гемотест Западная сибирь </v>
      </c>
      <c r="C337" s="1" t="str">
        <f ca="1">IFERROR(__xludf.DUMMYFUNCTION("""COMPUTED_VALUE"""),"г. Бийск")</f>
        <v>г. Бийск</v>
      </c>
      <c r="D337" s="1" t="str">
        <f ca="1">IFERROR(__xludf.DUMMYFUNCTION("""COMPUTED_VALUE"""),"ул. Мерлина, д. 18")</f>
        <v>ул. Мерлина, д. 18</v>
      </c>
    </row>
    <row r="338" spans="1:4" x14ac:dyDescent="0.25">
      <c r="A338" s="1" t="str">
        <f ca="1">IFERROR(__xludf.DUMMYFUNCTION("""COMPUTED_VALUE"""),"Гемотест")</f>
        <v>Гемотест</v>
      </c>
      <c r="B338" s="1" t="str">
        <f ca="1">IFERROR(__xludf.DUMMYFUNCTION("""COMPUTED_VALUE"""),"ООО Гемотест Западная сибирь ")</f>
        <v xml:space="preserve">ООО Гемотест Западная сибирь </v>
      </c>
      <c r="C338" s="1" t="str">
        <f ca="1">IFERROR(__xludf.DUMMYFUNCTION("""COMPUTED_VALUE"""),"г. Искитим")</f>
        <v>г. Искитим</v>
      </c>
      <c r="D338" s="1" t="str">
        <f ca="1">IFERROR(__xludf.DUMMYFUNCTION("""COMPUTED_VALUE"""),"ул. Пушкина, д. 42")</f>
        <v>ул. Пушкина, д. 42</v>
      </c>
    </row>
    <row r="339" spans="1:4" x14ac:dyDescent="0.25">
      <c r="A339" s="1" t="str">
        <f ca="1">IFERROR(__xludf.DUMMYFUNCTION("""COMPUTED_VALUE"""),"Гемотест")</f>
        <v>Гемотест</v>
      </c>
      <c r="B339" s="1" t="str">
        <f ca="1">IFERROR(__xludf.DUMMYFUNCTION("""COMPUTED_VALUE"""),"ООО Гемотест Западная сибирь ")</f>
        <v xml:space="preserve">ООО Гемотест Западная сибирь </v>
      </c>
      <c r="C339" s="1" t="str">
        <f ca="1">IFERROR(__xludf.DUMMYFUNCTION("""COMPUTED_VALUE"""),"г. Кемерово")</f>
        <v>г. Кемерово</v>
      </c>
      <c r="D339" s="1" t="str">
        <f ca="1">IFERROR(__xludf.DUMMYFUNCTION("""COMPUTED_VALUE"""),"бульвар Строителей, д. 27")</f>
        <v>бульвар Строителей, д. 27</v>
      </c>
    </row>
    <row r="340" spans="1:4" x14ac:dyDescent="0.25">
      <c r="A340" s="1" t="str">
        <f ca="1">IFERROR(__xludf.DUMMYFUNCTION("""COMPUTED_VALUE"""),"Гемотест")</f>
        <v>Гемотест</v>
      </c>
      <c r="B340" s="1" t="str">
        <f ca="1">IFERROR(__xludf.DUMMYFUNCTION("""COMPUTED_VALUE"""),"ООО Гемотест Западная сибирь ")</f>
        <v xml:space="preserve">ООО Гемотест Западная сибирь </v>
      </c>
      <c r="C340" s="1" t="str">
        <f ca="1">IFERROR(__xludf.DUMMYFUNCTION("""COMPUTED_VALUE"""),"г. Кемерово")</f>
        <v>г. Кемерово</v>
      </c>
      <c r="D340" s="1" t="str">
        <f ca="1">IFERROR(__xludf.DUMMYFUNCTION("""COMPUTED_VALUE"""),"пр-т Советский, д. 28")</f>
        <v>пр-т Советский, д. 28</v>
      </c>
    </row>
    <row r="341" spans="1:4" x14ac:dyDescent="0.25">
      <c r="A341" s="1" t="str">
        <f ca="1">IFERROR(__xludf.DUMMYFUNCTION("""COMPUTED_VALUE"""),"Гемотест")</f>
        <v>Гемотест</v>
      </c>
      <c r="B341" s="1" t="str">
        <f ca="1">IFERROR(__xludf.DUMMYFUNCTION("""COMPUTED_VALUE"""),"ООО Гемотест Западная сибирь ")</f>
        <v xml:space="preserve">ООО Гемотест Западная сибирь </v>
      </c>
      <c r="C341" s="1" t="str">
        <f ca="1">IFERROR(__xludf.DUMMYFUNCTION("""COMPUTED_VALUE"""),"г. Кемерово")</f>
        <v>г. Кемерово</v>
      </c>
      <c r="D341" s="1" t="str">
        <f ca="1">IFERROR(__xludf.DUMMYFUNCTION("""COMPUTED_VALUE"""),"пр-кт Ленина, 28")</f>
        <v>пр-кт Ленина, 28</v>
      </c>
    </row>
    <row r="342" spans="1:4" x14ac:dyDescent="0.25">
      <c r="A342" s="1" t="str">
        <f ca="1">IFERROR(__xludf.DUMMYFUNCTION("""COMPUTED_VALUE"""),"Гемотест")</f>
        <v>Гемотест</v>
      </c>
      <c r="B342" s="1" t="str">
        <f ca="1">IFERROR(__xludf.DUMMYFUNCTION("""COMPUTED_VALUE"""),"ООО Гемотест Западная сибирь ")</f>
        <v xml:space="preserve">ООО Гемотест Западная сибирь </v>
      </c>
      <c r="C342" s="1" t="str">
        <f ca="1">IFERROR(__xludf.DUMMYFUNCTION("""COMPUTED_VALUE"""),"г. Кемерово")</f>
        <v>г. Кемерово</v>
      </c>
      <c r="D342" s="1" t="str">
        <f ca="1">IFERROR(__xludf.DUMMYFUNCTION("""COMPUTED_VALUE"""),"пр-т Шахтеров, д. 97")</f>
        <v>пр-т Шахтеров, д. 97</v>
      </c>
    </row>
    <row r="343" spans="1:4" x14ac:dyDescent="0.25">
      <c r="A343" s="1" t="str">
        <f ca="1">IFERROR(__xludf.DUMMYFUNCTION("""COMPUTED_VALUE"""),"Гемотест")</f>
        <v>Гемотест</v>
      </c>
      <c r="B343" s="1" t="str">
        <f ca="1">IFERROR(__xludf.DUMMYFUNCTION("""COMPUTED_VALUE"""),"ООО Гемотест Западная сибирь ")</f>
        <v xml:space="preserve">ООО Гемотест Западная сибирь </v>
      </c>
      <c r="C343" s="1" t="str">
        <f ca="1">IFERROR(__xludf.DUMMYFUNCTION("""COMPUTED_VALUE"""),"г. Кемерово")</f>
        <v>г. Кемерово</v>
      </c>
      <c r="D343" s="1" t="str">
        <f ca="1">IFERROR(__xludf.DUMMYFUNCTION("""COMPUTED_VALUE"""),"ул. 40 лет Октября, д.13")</f>
        <v>ул. 40 лет Октября, д.13</v>
      </c>
    </row>
    <row r="344" spans="1:4" x14ac:dyDescent="0.25">
      <c r="A344" s="1" t="str">
        <f ca="1">IFERROR(__xludf.DUMMYFUNCTION("""COMPUTED_VALUE"""),"Гемотест")</f>
        <v>Гемотест</v>
      </c>
      <c r="B344" s="1" t="str">
        <f ca="1">IFERROR(__xludf.DUMMYFUNCTION("""COMPUTED_VALUE"""),"ООО Гемотест Западная сибирь ")</f>
        <v xml:space="preserve">ООО Гемотест Западная сибирь </v>
      </c>
      <c r="C344" s="1" t="str">
        <f ca="1">IFERROR(__xludf.DUMMYFUNCTION("""COMPUTED_VALUE"""),"г. Новоалтайск")</f>
        <v>г. Новоалтайск</v>
      </c>
      <c r="D344" s="1" t="str">
        <f ca="1">IFERROR(__xludf.DUMMYFUNCTION("""COMPUTED_VALUE"""),"ул. Октябрьская, д. 13")</f>
        <v>ул. Октябрьская, д. 13</v>
      </c>
    </row>
    <row r="345" spans="1:4" x14ac:dyDescent="0.25">
      <c r="A345" s="1" t="str">
        <f ca="1">IFERROR(__xludf.DUMMYFUNCTION("""COMPUTED_VALUE"""),"Гемотест")</f>
        <v>Гемотест</v>
      </c>
      <c r="B345" s="1" t="str">
        <f ca="1">IFERROR(__xludf.DUMMYFUNCTION("""COMPUTED_VALUE"""),"ООО Гемотест Западная сибирь ")</f>
        <v xml:space="preserve">ООО Гемотест Западная сибирь </v>
      </c>
      <c r="C345" s="1" t="str">
        <f ca="1">IFERROR(__xludf.DUMMYFUNCTION("""COMPUTED_VALUE"""),"г. Новокузнецк")</f>
        <v>г. Новокузнецк</v>
      </c>
      <c r="D345" s="1" t="str">
        <f ca="1">IFERROR(__xludf.DUMMYFUNCTION("""COMPUTED_VALUE"""),"пр-т Строителей, д. 38")</f>
        <v>пр-т Строителей, д. 38</v>
      </c>
    </row>
    <row r="346" spans="1:4" x14ac:dyDescent="0.25">
      <c r="A346" s="1" t="str">
        <f ca="1">IFERROR(__xludf.DUMMYFUNCTION("""COMPUTED_VALUE"""),"Гемотест")</f>
        <v>Гемотест</v>
      </c>
      <c r="B346" s="1" t="str">
        <f ca="1">IFERROR(__xludf.DUMMYFUNCTION("""COMPUTED_VALUE"""),"ООО Гемотест Западная сибирь ")</f>
        <v xml:space="preserve">ООО Гемотест Западная сибирь </v>
      </c>
      <c r="C346" s="1" t="str">
        <f ca="1">IFERROR(__xludf.DUMMYFUNCTION("""COMPUTED_VALUE"""),"г. Новокузнецк")</f>
        <v>г. Новокузнецк</v>
      </c>
      <c r="D346" s="1" t="str">
        <f ca="1">IFERROR(__xludf.DUMMYFUNCTION("""COMPUTED_VALUE"""),"пр-т Шахтеров, д.3")</f>
        <v>пр-т Шахтеров, д.3</v>
      </c>
    </row>
    <row r="347" spans="1:4" x14ac:dyDescent="0.25">
      <c r="A347" s="1" t="str">
        <f ca="1">IFERROR(__xludf.DUMMYFUNCTION("""COMPUTED_VALUE"""),"Гемотест")</f>
        <v>Гемотест</v>
      </c>
      <c r="B347" s="1" t="str">
        <f ca="1">IFERROR(__xludf.DUMMYFUNCTION("""COMPUTED_VALUE"""),"ООО Гемотест Западная сибирь ")</f>
        <v xml:space="preserve">ООО Гемотест Западная сибирь </v>
      </c>
      <c r="C347" s="1" t="str">
        <f ca="1">IFERROR(__xludf.DUMMYFUNCTION("""COMPUTED_VALUE"""),"г. Киселёвск")</f>
        <v>г. Киселёвск</v>
      </c>
      <c r="D347" s="1" t="str">
        <f ca="1">IFERROR(__xludf.DUMMYFUNCTION("""COMPUTED_VALUE"""),"ул. Ленина, д. 42, пом. 1а")</f>
        <v>ул. Ленина, д. 42, пом. 1а</v>
      </c>
    </row>
    <row r="348" spans="1:4" x14ac:dyDescent="0.25">
      <c r="A348" s="1" t="str">
        <f ca="1">IFERROR(__xludf.DUMMYFUNCTION("""COMPUTED_VALUE"""),"Гемотест")</f>
        <v>Гемотест</v>
      </c>
      <c r="B348" s="1" t="str">
        <f ca="1">IFERROR(__xludf.DUMMYFUNCTION("""COMPUTED_VALUE"""),"ООО Гемотест Западная сибирь ")</f>
        <v xml:space="preserve">ООО Гемотест Западная сибирь </v>
      </c>
      <c r="C348" s="1" t="str">
        <f ca="1">IFERROR(__xludf.DUMMYFUNCTION("""COMPUTED_VALUE"""),"г. Новокузнецк")</f>
        <v>г. Новокузнецк</v>
      </c>
      <c r="D348" s="1" t="str">
        <f ca="1">IFERROR(__xludf.DUMMYFUNCTION("""COMPUTED_VALUE"""),"пр-т. Дружбы, д. 20а")</f>
        <v>пр-т. Дружбы, д. 20а</v>
      </c>
    </row>
    <row r="349" spans="1:4" x14ac:dyDescent="0.25">
      <c r="A349" s="1" t="str">
        <f ca="1">IFERROR(__xludf.DUMMYFUNCTION("""COMPUTED_VALUE"""),"Гемотест")</f>
        <v>Гемотест</v>
      </c>
      <c r="B349" s="1" t="str">
        <f ca="1">IFERROR(__xludf.DUMMYFUNCTION("""COMPUTED_VALUE"""),"ООО Гемотест Западная сибирь ")</f>
        <v xml:space="preserve">ООО Гемотест Западная сибирь </v>
      </c>
      <c r="C349" s="1" t="str">
        <f ca="1">IFERROR(__xludf.DUMMYFUNCTION("""COMPUTED_VALUE"""),"г. Новокузнецк")</f>
        <v>г. Новокузнецк</v>
      </c>
      <c r="D349" s="1" t="str">
        <f ca="1">IFERROR(__xludf.DUMMYFUNCTION("""COMPUTED_VALUE"""),"ул. Спартака, д. 24")</f>
        <v>ул. Спартака, д. 24</v>
      </c>
    </row>
    <row r="350" spans="1:4" x14ac:dyDescent="0.25">
      <c r="A350" s="1" t="str">
        <f ca="1">IFERROR(__xludf.DUMMYFUNCTION("""COMPUTED_VALUE"""),"Гемотест")</f>
        <v>Гемотест</v>
      </c>
      <c r="B350" s="1" t="str">
        <f ca="1">IFERROR(__xludf.DUMMYFUNCTION("""COMPUTED_VALUE"""),"ООО Гемотест Западная сибирь ")</f>
        <v xml:space="preserve">ООО Гемотест Западная сибирь </v>
      </c>
      <c r="C350" s="1" t="str">
        <f ca="1">IFERROR(__xludf.DUMMYFUNCTION("""COMPUTED_VALUE"""),"г. Новокузнецк")</f>
        <v>г. Новокузнецк</v>
      </c>
      <c r="D350" s="1" t="str">
        <f ca="1">IFERROR(__xludf.DUMMYFUNCTION("""COMPUTED_VALUE"""),"ул. Суворова, д. 7")</f>
        <v>ул. Суворова, д. 7</v>
      </c>
    </row>
    <row r="351" spans="1:4" x14ac:dyDescent="0.25">
      <c r="A351" s="1" t="str">
        <f ca="1">IFERROR(__xludf.DUMMYFUNCTION("""COMPUTED_VALUE"""),"Гемотест")</f>
        <v>Гемотест</v>
      </c>
      <c r="B351" s="1" t="str">
        <f ca="1">IFERROR(__xludf.DUMMYFUNCTION("""COMPUTED_VALUE"""),"ООО Гемотест Западная сибирь ")</f>
        <v xml:space="preserve">ООО Гемотест Западная сибирь </v>
      </c>
      <c r="C351" s="1" t="str">
        <f ca="1">IFERROR(__xludf.DUMMYFUNCTION("""COMPUTED_VALUE"""),"г. Новокузнецк")</f>
        <v>г. Новокузнецк</v>
      </c>
      <c r="D351" s="1" t="str">
        <f ca="1">IFERROR(__xludf.DUMMYFUNCTION("""COMPUTED_VALUE"""),"ул. Тореза, д. 75")</f>
        <v>ул. Тореза, д. 75</v>
      </c>
    </row>
    <row r="352" spans="1:4" x14ac:dyDescent="0.25">
      <c r="A352" s="1" t="str">
        <f ca="1">IFERROR(__xludf.DUMMYFUNCTION("""COMPUTED_VALUE"""),"Гемотест")</f>
        <v>Гемотест</v>
      </c>
      <c r="B352" s="1" t="str">
        <f ca="1">IFERROR(__xludf.DUMMYFUNCTION("""COMPUTED_VALUE"""),"ООО Гемотест Западная сибирь ")</f>
        <v xml:space="preserve">ООО Гемотест Западная сибирь </v>
      </c>
      <c r="C352" s="1" t="str">
        <f ca="1">IFERROR(__xludf.DUMMYFUNCTION("""COMPUTED_VALUE"""),"г. Новосибирск ")</f>
        <v xml:space="preserve">г. Новосибирск </v>
      </c>
      <c r="D352" s="1" t="str">
        <f ca="1">IFERROR(__xludf.DUMMYFUNCTION("""COMPUTED_VALUE"""),"пр-т Дзержинского 1/1")</f>
        <v>пр-т Дзержинского 1/1</v>
      </c>
    </row>
    <row r="353" spans="1:4" x14ac:dyDescent="0.25">
      <c r="A353" s="1" t="str">
        <f ca="1">IFERROR(__xludf.DUMMYFUNCTION("""COMPUTED_VALUE"""),"Гемотест")</f>
        <v>Гемотест</v>
      </c>
      <c r="B353" s="1" t="str">
        <f ca="1">IFERROR(__xludf.DUMMYFUNCTION("""COMPUTED_VALUE"""),"ООО Гемотест Западная сибирь ")</f>
        <v xml:space="preserve">ООО Гемотест Западная сибирь </v>
      </c>
      <c r="C353" s="1" t="str">
        <f ca="1">IFERROR(__xludf.DUMMYFUNCTION("""COMPUTED_VALUE"""),"г. Новосибирск")</f>
        <v>г. Новосибирск</v>
      </c>
      <c r="D353" s="1" t="str">
        <f ca="1">IFERROR(__xludf.DUMMYFUNCTION("""COMPUTED_VALUE"""),"Горский мкр., д. 43")</f>
        <v>Горский мкр., д. 43</v>
      </c>
    </row>
    <row r="354" spans="1:4" x14ac:dyDescent="0.25">
      <c r="A354" s="1" t="str">
        <f ca="1">IFERROR(__xludf.DUMMYFUNCTION("""COMPUTED_VALUE"""),"Гемотест")</f>
        <v>Гемотест</v>
      </c>
      <c r="B354" s="1" t="str">
        <f ca="1">IFERROR(__xludf.DUMMYFUNCTION("""COMPUTED_VALUE"""),"ООО Гемотест Западная сибирь ")</f>
        <v xml:space="preserve">ООО Гемотест Западная сибирь </v>
      </c>
      <c r="C354" s="1" t="str">
        <f ca="1">IFERROR(__xludf.DUMMYFUNCTION("""COMPUTED_VALUE"""),"г. Новосибирск")</f>
        <v>г. Новосибирск</v>
      </c>
      <c r="D354" s="1" t="str">
        <f ca="1">IFERROR(__xludf.DUMMYFUNCTION("""COMPUTED_VALUE"""),"пр-т Дзержинского, д. 6")</f>
        <v>пр-т Дзержинского, д. 6</v>
      </c>
    </row>
    <row r="355" spans="1:4" x14ac:dyDescent="0.25">
      <c r="A355" s="1" t="str">
        <f ca="1">IFERROR(__xludf.DUMMYFUNCTION("""COMPUTED_VALUE"""),"Гемотест")</f>
        <v>Гемотест</v>
      </c>
      <c r="B355" s="1" t="str">
        <f ca="1">IFERROR(__xludf.DUMMYFUNCTION("""COMPUTED_VALUE"""),"ООО Гемотест Западная сибирь ")</f>
        <v xml:space="preserve">ООО Гемотест Западная сибирь </v>
      </c>
      <c r="C355" s="1" t="str">
        <f ca="1">IFERROR(__xludf.DUMMYFUNCTION("""COMPUTED_VALUE"""),"г. Новосибирск")</f>
        <v>г. Новосибирск</v>
      </c>
      <c r="D355" s="1" t="str">
        <f ca="1">IFERROR(__xludf.DUMMYFUNCTION("""COMPUTED_VALUE"""),"пр-т Карла Маркса, д. 57")</f>
        <v>пр-т Карла Маркса, д. 57</v>
      </c>
    </row>
    <row r="356" spans="1:4" x14ac:dyDescent="0.25">
      <c r="A356" s="1" t="str">
        <f ca="1">IFERROR(__xludf.DUMMYFUNCTION("""COMPUTED_VALUE"""),"Гемотест")</f>
        <v>Гемотест</v>
      </c>
      <c r="B356" s="1" t="str">
        <f ca="1">IFERROR(__xludf.DUMMYFUNCTION("""COMPUTED_VALUE"""),"ООО Гемотест Западная сибирь ")</f>
        <v xml:space="preserve">ООО Гемотест Западная сибирь </v>
      </c>
      <c r="C356" s="1" t="str">
        <f ca="1">IFERROR(__xludf.DUMMYFUNCTION("""COMPUTED_VALUE"""),"г. Новосибирск")</f>
        <v>г. Новосибирск</v>
      </c>
      <c r="D356" s="1" t="str">
        <f ca="1">IFERROR(__xludf.DUMMYFUNCTION("""COMPUTED_VALUE"""),"ул. Богдана Хмельницкого, д. 22")</f>
        <v>ул. Богдана Хмельницкого, д. 22</v>
      </c>
    </row>
    <row r="357" spans="1:4" x14ac:dyDescent="0.25">
      <c r="A357" s="1" t="str">
        <f ca="1">IFERROR(__xludf.DUMMYFUNCTION("""COMPUTED_VALUE"""),"Гемотест")</f>
        <v>Гемотест</v>
      </c>
      <c r="B357" s="1" t="str">
        <f ca="1">IFERROR(__xludf.DUMMYFUNCTION("""COMPUTED_VALUE"""),"ООО Гемотест Западная сибирь ")</f>
        <v xml:space="preserve">ООО Гемотест Западная сибирь </v>
      </c>
      <c r="C357" s="1" t="str">
        <f ca="1">IFERROR(__xludf.DUMMYFUNCTION("""COMPUTED_VALUE"""),"г. Новосибирск")</f>
        <v>г. Новосибирск</v>
      </c>
      <c r="D357" s="1" t="str">
        <f ca="1">IFERROR(__xludf.DUMMYFUNCTION("""COMPUTED_VALUE"""),"ул. Гоголя, д. 38")</f>
        <v>ул. Гоголя, д. 38</v>
      </c>
    </row>
    <row r="358" spans="1:4" x14ac:dyDescent="0.25">
      <c r="A358" s="1" t="str">
        <f ca="1">IFERROR(__xludf.DUMMYFUNCTION("""COMPUTED_VALUE"""),"Гемотест")</f>
        <v>Гемотест</v>
      </c>
      <c r="B358" s="1" t="str">
        <f ca="1">IFERROR(__xludf.DUMMYFUNCTION("""COMPUTED_VALUE"""),"ООО Гемотест Западная сибирь ")</f>
        <v xml:space="preserve">ООО Гемотест Западная сибирь </v>
      </c>
      <c r="C358" s="1" t="str">
        <f ca="1">IFERROR(__xludf.DUMMYFUNCTION("""COMPUTED_VALUE"""),"г. Новосибирск")</f>
        <v>г. Новосибирск</v>
      </c>
      <c r="D358" s="1" t="str">
        <f ca="1">IFERROR(__xludf.DUMMYFUNCTION("""COMPUTED_VALUE"""),"ул. Демакова, д. 1")</f>
        <v>ул. Демакова, д. 1</v>
      </c>
    </row>
    <row r="359" spans="1:4" x14ac:dyDescent="0.25">
      <c r="A359" s="1" t="str">
        <f ca="1">IFERROR(__xludf.DUMMYFUNCTION("""COMPUTED_VALUE"""),"Гемотест")</f>
        <v>Гемотест</v>
      </c>
      <c r="B359" s="1" t="str">
        <f ca="1">IFERROR(__xludf.DUMMYFUNCTION("""COMPUTED_VALUE"""),"ООО Гемотест Западная сибирь ")</f>
        <v xml:space="preserve">ООО Гемотест Западная сибирь </v>
      </c>
      <c r="C359" s="1" t="str">
        <f ca="1">IFERROR(__xludf.DUMMYFUNCTION("""COMPUTED_VALUE"""),"г. Новосибирск")</f>
        <v>г. Новосибирск</v>
      </c>
      <c r="D359" s="1" t="str">
        <f ca="1">IFERROR(__xludf.DUMMYFUNCTION("""COMPUTED_VALUE"""),"ул. Депутатская, 46.  Офис")</f>
        <v>ул. Депутатская, 46.  Офис</v>
      </c>
    </row>
    <row r="360" spans="1:4" x14ac:dyDescent="0.25">
      <c r="A360" s="1" t="str">
        <f ca="1">IFERROR(__xludf.DUMMYFUNCTION("""COMPUTED_VALUE"""),"Гемотест")</f>
        <v>Гемотест</v>
      </c>
      <c r="B360" s="1" t="str">
        <f ca="1">IFERROR(__xludf.DUMMYFUNCTION("""COMPUTED_VALUE"""),"ООО Гемотест Западная сибирь ")</f>
        <v xml:space="preserve">ООО Гемотест Западная сибирь </v>
      </c>
      <c r="C360" s="1" t="str">
        <f ca="1">IFERROR(__xludf.DUMMYFUNCTION("""COMPUTED_VALUE"""),"г. Новосибирск")</f>
        <v>г. Новосибирск</v>
      </c>
      <c r="D360" s="1" t="str">
        <f ca="1">IFERROR(__xludf.DUMMYFUNCTION("""COMPUTED_VALUE"""),"ул. Доватора, д. 31")</f>
        <v>ул. Доватора, д. 31</v>
      </c>
    </row>
    <row r="361" spans="1:4" x14ac:dyDescent="0.25">
      <c r="A361" s="1" t="str">
        <f ca="1">IFERROR(__xludf.DUMMYFUNCTION("""COMPUTED_VALUE"""),"Гемотест")</f>
        <v>Гемотест</v>
      </c>
      <c r="B361" s="1" t="str">
        <f ca="1">IFERROR(__xludf.DUMMYFUNCTION("""COMPUTED_VALUE"""),"ООО Гемотест Западная сибирь ")</f>
        <v xml:space="preserve">ООО Гемотест Западная сибирь </v>
      </c>
      <c r="C361" s="1" t="str">
        <f ca="1">IFERROR(__xludf.DUMMYFUNCTION("""COMPUTED_VALUE"""),"г. Новосибирск")</f>
        <v>г. Новосибирск</v>
      </c>
      <c r="D361" s="1" t="str">
        <f ca="1">IFERROR(__xludf.DUMMYFUNCTION("""COMPUTED_VALUE"""),"ул. Дунаевского, д. 3")</f>
        <v>ул. Дунаевского, д. 3</v>
      </c>
    </row>
    <row r="362" spans="1:4" x14ac:dyDescent="0.25">
      <c r="A362" s="1" t="str">
        <f ca="1">IFERROR(__xludf.DUMMYFUNCTION("""COMPUTED_VALUE"""),"Гемотест")</f>
        <v>Гемотест</v>
      </c>
      <c r="B362" s="1" t="str">
        <f ca="1">IFERROR(__xludf.DUMMYFUNCTION("""COMPUTED_VALUE"""),"ООО Гемотест Западная сибирь ")</f>
        <v xml:space="preserve">ООО Гемотест Западная сибирь </v>
      </c>
      <c r="C362" s="1" t="str">
        <f ca="1">IFERROR(__xludf.DUMMYFUNCTION("""COMPUTED_VALUE"""),"г. Новосибирск")</f>
        <v>г. Новосибирск</v>
      </c>
      <c r="D362" s="1" t="str">
        <f ca="1">IFERROR(__xludf.DUMMYFUNCTION("""COMPUTED_VALUE"""),"ул. Дуси Ковальчук, д. 73")</f>
        <v>ул. Дуси Ковальчук, д. 73</v>
      </c>
    </row>
    <row r="363" spans="1:4" x14ac:dyDescent="0.25">
      <c r="A363" s="1" t="str">
        <f ca="1">IFERROR(__xludf.DUMMYFUNCTION("""COMPUTED_VALUE"""),"Гемотест")</f>
        <v>Гемотест</v>
      </c>
      <c r="B363" s="1" t="str">
        <f ca="1">IFERROR(__xludf.DUMMYFUNCTION("""COMPUTED_VALUE"""),"ООО Гемотест Западная сибирь ")</f>
        <v xml:space="preserve">ООО Гемотест Западная сибирь </v>
      </c>
      <c r="C363" s="1" t="str">
        <f ca="1">IFERROR(__xludf.DUMMYFUNCTION("""COMPUTED_VALUE"""),"г. Новосибирск")</f>
        <v>г. Новосибирск</v>
      </c>
      <c r="D363" s="1" t="str">
        <f ca="1">IFERROR(__xludf.DUMMYFUNCTION("""COMPUTED_VALUE"""),"ул. Зорге, д. 273")</f>
        <v>ул. Зорге, д. 273</v>
      </c>
    </row>
    <row r="364" spans="1:4" x14ac:dyDescent="0.25">
      <c r="A364" s="1" t="str">
        <f ca="1">IFERROR(__xludf.DUMMYFUNCTION("""COMPUTED_VALUE"""),"Гемотест")</f>
        <v>Гемотест</v>
      </c>
      <c r="B364" s="1" t="str">
        <f ca="1">IFERROR(__xludf.DUMMYFUNCTION("""COMPUTED_VALUE"""),"ООО Гемотест Западная сибирь ")</f>
        <v xml:space="preserve">ООО Гемотест Западная сибирь </v>
      </c>
      <c r="C364" s="1" t="str">
        <f ca="1">IFERROR(__xludf.DUMMYFUNCTION("""COMPUTED_VALUE"""),"г. Новосибирск")</f>
        <v>г. Новосибирск</v>
      </c>
      <c r="D364" s="1" t="str">
        <f ca="1">IFERROR(__xludf.DUMMYFUNCTION("""COMPUTED_VALUE"""),"ул. Киевская, д. 3/1")</f>
        <v>ул. Киевская, д. 3/1</v>
      </c>
    </row>
    <row r="365" spans="1:4" x14ac:dyDescent="0.25">
      <c r="A365" s="1" t="str">
        <f ca="1">IFERROR(__xludf.DUMMYFUNCTION("""COMPUTED_VALUE"""),"Гемотест")</f>
        <v>Гемотест</v>
      </c>
      <c r="B365" s="1" t="str">
        <f ca="1">IFERROR(__xludf.DUMMYFUNCTION("""COMPUTED_VALUE"""),"ООО Гемотест Западная сибирь ")</f>
        <v xml:space="preserve">ООО Гемотест Западная сибирь </v>
      </c>
      <c r="C365" s="1" t="str">
        <f ca="1">IFERROR(__xludf.DUMMYFUNCTION("""COMPUTED_VALUE"""),"г. Новосибирск")</f>
        <v>г. Новосибирск</v>
      </c>
      <c r="D365" s="1" t="str">
        <f ca="1">IFERROR(__xludf.DUMMYFUNCTION("""COMPUTED_VALUE"""),"ул. Колхидская, д. 11")</f>
        <v>ул. Колхидская, д. 11</v>
      </c>
    </row>
    <row r="366" spans="1:4" x14ac:dyDescent="0.25">
      <c r="A366" s="1" t="str">
        <f ca="1">IFERROR(__xludf.DUMMYFUNCTION("""COMPUTED_VALUE"""),"Гемотест")</f>
        <v>Гемотест</v>
      </c>
      <c r="B366" s="1" t="str">
        <f ca="1">IFERROR(__xludf.DUMMYFUNCTION("""COMPUTED_VALUE"""),"ООО Гемотест Западная сибирь ")</f>
        <v xml:space="preserve">ООО Гемотест Западная сибирь </v>
      </c>
      <c r="C366" s="1" t="str">
        <f ca="1">IFERROR(__xludf.DUMMYFUNCTION("""COMPUTED_VALUE"""),"г. Новосибирск")</f>
        <v>г. Новосибирск</v>
      </c>
      <c r="D366" s="1" t="str">
        <f ca="1">IFERROR(__xludf.DUMMYFUNCTION("""COMPUTED_VALUE"""),"ул. Красный проспект, д.161")</f>
        <v>ул. Красный проспект, д.161</v>
      </c>
    </row>
    <row r="367" spans="1:4" x14ac:dyDescent="0.25">
      <c r="A367" s="1" t="str">
        <f ca="1">IFERROR(__xludf.DUMMYFUNCTION("""COMPUTED_VALUE"""),"Гемотест")</f>
        <v>Гемотест</v>
      </c>
      <c r="B367" s="1" t="str">
        <f ca="1">IFERROR(__xludf.DUMMYFUNCTION("""COMPUTED_VALUE"""),"ООО Гемотест Западная сибирь ")</f>
        <v xml:space="preserve">ООО Гемотест Западная сибирь </v>
      </c>
      <c r="C367" s="1" t="str">
        <f ca="1">IFERROR(__xludf.DUMMYFUNCTION("""COMPUTED_VALUE"""),"г. Новосибирск")</f>
        <v>г. Новосибирск</v>
      </c>
      <c r="D367" s="1" t="str">
        <f ca="1">IFERROR(__xludf.DUMMYFUNCTION("""COMPUTED_VALUE"""),"ул. Морской проспект, д. 16")</f>
        <v>ул. Морской проспект, д. 16</v>
      </c>
    </row>
    <row r="368" spans="1:4" x14ac:dyDescent="0.25">
      <c r="A368" s="1" t="str">
        <f ca="1">IFERROR(__xludf.DUMMYFUNCTION("""COMPUTED_VALUE"""),"Гемотест")</f>
        <v>Гемотест</v>
      </c>
      <c r="B368" s="1" t="str">
        <f ca="1">IFERROR(__xludf.DUMMYFUNCTION("""COMPUTED_VALUE"""),"ООО Гемотест Западная сибирь ")</f>
        <v xml:space="preserve">ООО Гемотест Западная сибирь </v>
      </c>
      <c r="C368" s="1" t="str">
        <f ca="1">IFERROR(__xludf.DUMMYFUNCTION("""COMPUTED_VALUE"""),"г. Новосибирск")</f>
        <v>г. Новосибирск</v>
      </c>
      <c r="D368" s="1" t="str">
        <f ca="1">IFERROR(__xludf.DUMMYFUNCTION("""COMPUTED_VALUE"""),"ул. Орджоникидзе, д.47 Офис")</f>
        <v>ул. Орджоникидзе, д.47 Офис</v>
      </c>
    </row>
    <row r="369" spans="1:4" x14ac:dyDescent="0.25">
      <c r="A369" s="1" t="str">
        <f ca="1">IFERROR(__xludf.DUMMYFUNCTION("""COMPUTED_VALUE"""),"Гемотест")</f>
        <v>Гемотест</v>
      </c>
      <c r="B369" s="1" t="str">
        <f ca="1">IFERROR(__xludf.DUMMYFUNCTION("""COMPUTED_VALUE"""),"ООО Гемотест Западная сибирь ")</f>
        <v xml:space="preserve">ООО Гемотест Западная сибирь </v>
      </c>
      <c r="C369" s="1" t="str">
        <f ca="1">IFERROR(__xludf.DUMMYFUNCTION("""COMPUTED_VALUE"""),"г. Новосибирск")</f>
        <v>г. Новосибирск</v>
      </c>
      <c r="D369" s="1" t="str">
        <f ca="1">IFERROR(__xludf.DUMMYFUNCTION("""COMPUTED_VALUE"""),"ул. Первомайская, д. 104")</f>
        <v>ул. Первомайская, д. 104</v>
      </c>
    </row>
    <row r="370" spans="1:4" x14ac:dyDescent="0.25">
      <c r="A370" s="1" t="str">
        <f ca="1">IFERROR(__xludf.DUMMYFUNCTION("""COMPUTED_VALUE"""),"Гемотест")</f>
        <v>Гемотест</v>
      </c>
      <c r="B370" s="1" t="str">
        <f ca="1">IFERROR(__xludf.DUMMYFUNCTION("""COMPUTED_VALUE"""),"ООО Гемотест Западная сибирь ")</f>
        <v xml:space="preserve">ООО Гемотест Западная сибирь </v>
      </c>
      <c r="C370" s="1" t="str">
        <f ca="1">IFERROR(__xludf.DUMMYFUNCTION("""COMPUTED_VALUE"""),"г. Новосибирск")</f>
        <v>г. Новосибирск</v>
      </c>
      <c r="D370" s="1" t="str">
        <f ca="1">IFERROR(__xludf.DUMMYFUNCTION("""COMPUTED_VALUE"""),"ул. Петухова, д. 101")</f>
        <v>ул. Петухова, д. 101</v>
      </c>
    </row>
    <row r="371" spans="1:4" x14ac:dyDescent="0.25">
      <c r="A371" s="1" t="str">
        <f ca="1">IFERROR(__xludf.DUMMYFUNCTION("""COMPUTED_VALUE"""),"Гемотест")</f>
        <v>Гемотест</v>
      </c>
      <c r="B371" s="1" t="str">
        <f ca="1">IFERROR(__xludf.DUMMYFUNCTION("""COMPUTED_VALUE"""),"ООО Гемотест Западная сибирь ")</f>
        <v xml:space="preserve">ООО Гемотест Западная сибирь </v>
      </c>
      <c r="C371" s="1" t="str">
        <f ca="1">IFERROR(__xludf.DUMMYFUNCTION("""COMPUTED_VALUE"""),"г. Новосибирск")</f>
        <v>г. Новосибирск</v>
      </c>
      <c r="D371" s="1" t="str">
        <f ca="1">IFERROR(__xludf.DUMMYFUNCTION("""COMPUTED_VALUE"""),"ул. пр-т Дзержинского, д. 1/1")</f>
        <v>ул. пр-т Дзержинского, д. 1/1</v>
      </c>
    </row>
    <row r="372" spans="1:4" x14ac:dyDescent="0.25">
      <c r="A372" s="1" t="str">
        <f ca="1">IFERROR(__xludf.DUMMYFUNCTION("""COMPUTED_VALUE"""),"Гемотест")</f>
        <v>Гемотест</v>
      </c>
      <c r="B372" s="1" t="str">
        <f ca="1">IFERROR(__xludf.DUMMYFUNCTION("""COMPUTED_VALUE"""),"ООО Гемотест Западная сибирь ")</f>
        <v xml:space="preserve">ООО Гемотест Западная сибирь </v>
      </c>
      <c r="C372" s="1" t="str">
        <f ca="1">IFERROR(__xludf.DUMMYFUNCTION("""COMPUTED_VALUE"""),"г. Новосибирск")</f>
        <v>г. Новосибирск</v>
      </c>
      <c r="D372" s="1" t="str">
        <f ca="1">IFERROR(__xludf.DUMMYFUNCTION("""COMPUTED_VALUE"""),"ул. Сибиряков-Гвардейцев, д. 34")</f>
        <v>ул. Сибиряков-Гвардейцев, д. 34</v>
      </c>
    </row>
    <row r="373" spans="1:4" x14ac:dyDescent="0.25">
      <c r="A373" s="1" t="str">
        <f ca="1">IFERROR(__xludf.DUMMYFUNCTION("""COMPUTED_VALUE"""),"Гемотест")</f>
        <v>Гемотест</v>
      </c>
      <c r="B373" s="1" t="str">
        <f ca="1">IFERROR(__xludf.DUMMYFUNCTION("""COMPUTED_VALUE"""),"ООО Гемотест Западная сибирь ")</f>
        <v xml:space="preserve">ООО Гемотест Западная сибирь </v>
      </c>
      <c r="C373" s="1" t="str">
        <f ca="1">IFERROR(__xludf.DUMMYFUNCTION("""COMPUTED_VALUE"""),"г. Новосибирск")</f>
        <v>г. Новосибирск</v>
      </c>
      <c r="D373" s="1" t="str">
        <f ca="1">IFERROR(__xludf.DUMMYFUNCTION("""COMPUTED_VALUE"""),"ул. Станиславского, д. 17")</f>
        <v>ул. Станиславского, д. 17</v>
      </c>
    </row>
    <row r="374" spans="1:4" x14ac:dyDescent="0.25">
      <c r="A374" s="1" t="str">
        <f ca="1">IFERROR(__xludf.DUMMYFUNCTION("""COMPUTED_VALUE"""),"Гемотест")</f>
        <v>Гемотест</v>
      </c>
      <c r="B374" s="1" t="str">
        <f ca="1">IFERROR(__xludf.DUMMYFUNCTION("""COMPUTED_VALUE"""),"ООО Гемотест Западная сибирь ")</f>
        <v xml:space="preserve">ООО Гемотест Западная сибирь </v>
      </c>
      <c r="C374" s="1" t="str">
        <f ca="1">IFERROR(__xludf.DUMMYFUNCTION("""COMPUTED_VALUE"""),"г. Новосибирск")</f>
        <v>г. Новосибирск</v>
      </c>
      <c r="D374" s="1" t="str">
        <f ca="1">IFERROR(__xludf.DUMMYFUNCTION("""COMPUTED_VALUE"""),"ул. Трикотажная, д. 60")</f>
        <v>ул. Трикотажная, д. 60</v>
      </c>
    </row>
    <row r="375" spans="1:4" x14ac:dyDescent="0.25">
      <c r="A375" s="1" t="str">
        <f ca="1">IFERROR(__xludf.DUMMYFUNCTION("""COMPUTED_VALUE"""),"Гемотест")</f>
        <v>Гемотест</v>
      </c>
      <c r="B375" s="1" t="str">
        <f ca="1">IFERROR(__xludf.DUMMYFUNCTION("""COMPUTED_VALUE"""),"ООО Гемотест Западная сибирь ")</f>
        <v xml:space="preserve">ООО Гемотест Западная сибирь </v>
      </c>
      <c r="C375" s="1" t="str">
        <f ca="1">IFERROR(__xludf.DUMMYFUNCTION("""COMPUTED_VALUE"""),"г. Новосибирск")</f>
        <v>г. Новосибирск</v>
      </c>
      <c r="D375" s="1" t="str">
        <f ca="1">IFERROR(__xludf.DUMMYFUNCTION("""COMPUTED_VALUE"""),"ул. Учительская, д. 20")</f>
        <v>ул. Учительская, д. 20</v>
      </c>
    </row>
    <row r="376" spans="1:4" x14ac:dyDescent="0.25">
      <c r="A376" s="1" t="str">
        <f ca="1">IFERROR(__xludf.DUMMYFUNCTION("""COMPUTED_VALUE"""),"Гемотест")</f>
        <v>Гемотест</v>
      </c>
      <c r="B376" s="1" t="str">
        <f ca="1">IFERROR(__xludf.DUMMYFUNCTION("""COMPUTED_VALUE"""),"ООО Гемотест Западная сибирь ")</f>
        <v xml:space="preserve">ООО Гемотест Западная сибирь </v>
      </c>
      <c r="C376" s="1" t="str">
        <f ca="1">IFERROR(__xludf.DUMMYFUNCTION("""COMPUTED_VALUE"""),"г. Обь")</f>
        <v>г. Обь</v>
      </c>
      <c r="D376" s="1" t="str">
        <f ca="1">IFERROR(__xludf.DUMMYFUNCTION("""COMPUTED_VALUE"""),"ул. ЖКО Аэропорта, д. 26Б")</f>
        <v>ул. ЖКО Аэропорта, д. 26Б</v>
      </c>
    </row>
    <row r="377" spans="1:4" x14ac:dyDescent="0.25">
      <c r="A377" s="1" t="str">
        <f ca="1">IFERROR(__xludf.DUMMYFUNCTION("""COMPUTED_VALUE"""),"Гемотест")</f>
        <v>Гемотест</v>
      </c>
      <c r="B377" s="1" t="str">
        <f ca="1">IFERROR(__xludf.DUMMYFUNCTION("""COMPUTED_VALUE"""),"ООО Гемотест Западная сибирь ")</f>
        <v xml:space="preserve">ООО Гемотест Западная сибирь </v>
      </c>
      <c r="C377" s="1" t="str">
        <f ca="1">IFERROR(__xludf.DUMMYFUNCTION("""COMPUTED_VALUE"""),"г. Омск")</f>
        <v>г. Омск</v>
      </c>
      <c r="D377" s="1" t="str">
        <f ca="1">IFERROR(__xludf.DUMMYFUNCTION("""COMPUTED_VALUE"""),"ул. 10 лет Октября, д. 48")</f>
        <v>ул. 10 лет Октября, д. 48</v>
      </c>
    </row>
    <row r="378" spans="1:4" x14ac:dyDescent="0.25">
      <c r="A378" s="1" t="str">
        <f ca="1">IFERROR(__xludf.DUMMYFUNCTION("""COMPUTED_VALUE"""),"Гемотест")</f>
        <v>Гемотест</v>
      </c>
      <c r="B378" s="1" t="str">
        <f ca="1">IFERROR(__xludf.DUMMYFUNCTION("""COMPUTED_VALUE"""),"ООО Гемотест Западная сибирь ")</f>
        <v xml:space="preserve">ООО Гемотест Западная сибирь </v>
      </c>
      <c r="C378" s="1" t="str">
        <f ca="1">IFERROR(__xludf.DUMMYFUNCTION("""COMPUTED_VALUE"""),"г. Омск")</f>
        <v>г. Омск</v>
      </c>
      <c r="D378" s="1" t="str">
        <f ca="1">IFERROR(__xludf.DUMMYFUNCTION("""COMPUTED_VALUE"""),"ул. 70 лет Октября, д. 18")</f>
        <v>ул. 70 лет Октября, д. 18</v>
      </c>
    </row>
    <row r="379" spans="1:4" x14ac:dyDescent="0.25">
      <c r="A379" s="1" t="str">
        <f ca="1">IFERROR(__xludf.DUMMYFUNCTION("""COMPUTED_VALUE"""),"Гемотест")</f>
        <v>Гемотест</v>
      </c>
      <c r="B379" s="1" t="str">
        <f ca="1">IFERROR(__xludf.DUMMYFUNCTION("""COMPUTED_VALUE"""),"ООО Гемотест Западная сибирь ")</f>
        <v xml:space="preserve">ООО Гемотест Западная сибирь </v>
      </c>
      <c r="C379" s="1" t="str">
        <f ca="1">IFERROR(__xludf.DUMMYFUNCTION("""COMPUTED_VALUE"""),"г. Омск")</f>
        <v>г. Омск</v>
      </c>
      <c r="D379" s="1" t="str">
        <f ca="1">IFERROR(__xludf.DUMMYFUNCTION("""COMPUTED_VALUE"""),"ул. Маяковского, д.16")</f>
        <v>ул. Маяковского, д.16</v>
      </c>
    </row>
    <row r="380" spans="1:4" x14ac:dyDescent="0.25">
      <c r="A380" s="1" t="str">
        <f ca="1">IFERROR(__xludf.DUMMYFUNCTION("""COMPUTED_VALUE"""),"Гемотест")</f>
        <v>Гемотест</v>
      </c>
      <c r="B380" s="1" t="str">
        <f ca="1">IFERROR(__xludf.DUMMYFUNCTION("""COMPUTED_VALUE"""),"ООО Гемотест Западная сибирь ")</f>
        <v xml:space="preserve">ООО Гемотест Западная сибирь </v>
      </c>
      <c r="C380" s="1" t="str">
        <f ca="1">IFERROR(__xludf.DUMMYFUNCTION("""COMPUTED_VALUE"""),"г. Омск")</f>
        <v>г. Омск</v>
      </c>
      <c r="D380" s="1" t="str">
        <f ca="1">IFERROR(__xludf.DUMMYFUNCTION("""COMPUTED_VALUE"""),"ул. Мира, д. 33")</f>
        <v>ул. Мира, д. 33</v>
      </c>
    </row>
    <row r="381" spans="1:4" x14ac:dyDescent="0.25">
      <c r="A381" s="1" t="str">
        <f ca="1">IFERROR(__xludf.DUMMYFUNCTION("""COMPUTED_VALUE"""),"Гемотест")</f>
        <v>Гемотест</v>
      </c>
      <c r="B381" s="1" t="str">
        <f ca="1">IFERROR(__xludf.DUMMYFUNCTION("""COMPUTED_VALUE"""),"ООО Гемотест Западная сибирь ")</f>
        <v xml:space="preserve">ООО Гемотест Западная сибирь </v>
      </c>
      <c r="C381" s="1" t="str">
        <f ca="1">IFERROR(__xludf.DUMMYFUNCTION("""COMPUTED_VALUE"""),"г. Омск")</f>
        <v>г. Омск</v>
      </c>
      <c r="D381" s="1" t="str">
        <f ca="1">IFERROR(__xludf.DUMMYFUNCTION("""COMPUTED_VALUE"""),"ул. Перелёта, д. 19")</f>
        <v>ул. Перелёта, д. 19</v>
      </c>
    </row>
    <row r="382" spans="1:4" x14ac:dyDescent="0.25">
      <c r="A382" s="1" t="str">
        <f ca="1">IFERROR(__xludf.DUMMYFUNCTION("""COMPUTED_VALUE"""),"Гемотест")</f>
        <v>Гемотест</v>
      </c>
      <c r="B382" s="1" t="str">
        <f ca="1">IFERROR(__xludf.DUMMYFUNCTION("""COMPUTED_VALUE"""),"ООО Гемотест Западная сибирь ")</f>
        <v xml:space="preserve">ООО Гемотест Западная сибирь </v>
      </c>
      <c r="C382" s="1" t="str">
        <f ca="1">IFERROR(__xludf.DUMMYFUNCTION("""COMPUTED_VALUE"""),"г. Омск")</f>
        <v>г. Омск</v>
      </c>
      <c r="D382" s="1" t="str">
        <f ca="1">IFERROR(__xludf.DUMMYFUNCTION("""COMPUTED_VALUE"""),"ул. пр-т Карла Маркса, д. 61/1")</f>
        <v>ул. пр-т Карла Маркса, д. 61/1</v>
      </c>
    </row>
    <row r="383" spans="1:4" x14ac:dyDescent="0.25">
      <c r="A383" s="1" t="str">
        <f ca="1">IFERROR(__xludf.DUMMYFUNCTION("""COMPUTED_VALUE"""),"Гемотест")</f>
        <v>Гемотест</v>
      </c>
      <c r="B383" s="1" t="str">
        <f ca="1">IFERROR(__xludf.DUMMYFUNCTION("""COMPUTED_VALUE"""),"ООО Гемотест Западная сибирь ")</f>
        <v xml:space="preserve">ООО Гемотест Западная сибирь </v>
      </c>
      <c r="C383" s="1" t="str">
        <f ca="1">IFERROR(__xludf.DUMMYFUNCTION("""COMPUTED_VALUE"""),"г. Осинники")</f>
        <v>г. Осинники</v>
      </c>
      <c r="D383" s="1" t="str">
        <f ca="1">IFERROR(__xludf.DUMMYFUNCTION("""COMPUTED_VALUE"""),"ул. Революции, д. 29")</f>
        <v>ул. Революции, д. 29</v>
      </c>
    </row>
    <row r="384" spans="1:4" x14ac:dyDescent="0.25">
      <c r="A384" s="1" t="str">
        <f ca="1">IFERROR(__xludf.DUMMYFUNCTION("""COMPUTED_VALUE"""),"Гемотест")</f>
        <v>Гемотест</v>
      </c>
      <c r="B384" s="1" t="str">
        <f ca="1">IFERROR(__xludf.DUMMYFUNCTION("""COMPUTED_VALUE"""),"ООО Гемотест Западная сибирь ")</f>
        <v xml:space="preserve">ООО Гемотест Западная сибирь </v>
      </c>
      <c r="C384" s="1" t="str">
        <f ca="1">IFERROR(__xludf.DUMMYFUNCTION("""COMPUTED_VALUE"""),"г. Прокопьевск")</f>
        <v>г. Прокопьевск</v>
      </c>
      <c r="D384" s="1" t="str">
        <f ca="1">IFERROR(__xludf.DUMMYFUNCTION("""COMPUTED_VALUE"""),"пр-т Гагарина, д. 18")</f>
        <v>пр-т Гагарина, д. 18</v>
      </c>
    </row>
    <row r="385" spans="1:4" x14ac:dyDescent="0.25">
      <c r="A385" s="1" t="str">
        <f ca="1">IFERROR(__xludf.DUMMYFUNCTION("""COMPUTED_VALUE"""),"Гемотест")</f>
        <v>Гемотест</v>
      </c>
      <c r="B385" s="1" t="str">
        <f ca="1">IFERROR(__xludf.DUMMYFUNCTION("""COMPUTED_VALUE"""),"ООО Гемотест Западная сибирь ")</f>
        <v xml:space="preserve">ООО Гемотест Западная сибирь </v>
      </c>
      <c r="C385" s="1" t="str">
        <f ca="1">IFERROR(__xludf.DUMMYFUNCTION("""COMPUTED_VALUE"""),"г. Рубцовск")</f>
        <v>г. Рубцовск</v>
      </c>
      <c r="D385" s="1" t="str">
        <f ca="1">IFERROR(__xludf.DUMMYFUNCTION("""COMPUTED_VALUE"""),"ул. Ленина, д. 32")</f>
        <v>ул. Ленина, д. 32</v>
      </c>
    </row>
    <row r="386" spans="1:4" x14ac:dyDescent="0.25">
      <c r="A386" s="1" t="str">
        <f ca="1">IFERROR(__xludf.DUMMYFUNCTION("""COMPUTED_VALUE"""),"Гемотест")</f>
        <v>Гемотест</v>
      </c>
      <c r="B386" s="1" t="str">
        <f ca="1">IFERROR(__xludf.DUMMYFUNCTION("""COMPUTED_VALUE"""),"ООО Гемотест Западная сибирь ")</f>
        <v xml:space="preserve">ООО Гемотест Западная сибирь </v>
      </c>
      <c r="C386" s="1" t="str">
        <f ca="1">IFERROR(__xludf.DUMMYFUNCTION("""COMPUTED_VALUE"""),"г. Северск")</f>
        <v>г. Северск</v>
      </c>
      <c r="D386" s="1" t="str">
        <f ca="1">IFERROR(__xludf.DUMMYFUNCTION("""COMPUTED_VALUE"""),"пр-т Коммунистический, д. 41")</f>
        <v>пр-т Коммунистический, д. 41</v>
      </c>
    </row>
    <row r="387" spans="1:4" x14ac:dyDescent="0.25">
      <c r="A387" s="1" t="str">
        <f ca="1">IFERROR(__xludf.DUMMYFUNCTION("""COMPUTED_VALUE"""),"Гемотест")</f>
        <v>Гемотест</v>
      </c>
      <c r="B387" s="1" t="str">
        <f ca="1">IFERROR(__xludf.DUMMYFUNCTION("""COMPUTED_VALUE"""),"ООО Гемотест Западная сибирь ")</f>
        <v xml:space="preserve">ООО Гемотест Западная сибирь </v>
      </c>
      <c r="C387" s="1" t="str">
        <f ca="1">IFERROR(__xludf.DUMMYFUNCTION("""COMPUTED_VALUE"""),"г. Томск")</f>
        <v>г. Томск</v>
      </c>
      <c r="D387" s="1" t="str">
        <f ca="1">IFERROR(__xludf.DUMMYFUNCTION("""COMPUTED_VALUE"""),"пр-т Кирова д. 58 стр. 55")</f>
        <v>пр-т Кирова д. 58 стр. 55</v>
      </c>
    </row>
    <row r="388" spans="1:4" x14ac:dyDescent="0.25">
      <c r="A388" s="1" t="str">
        <f ca="1">IFERROR(__xludf.DUMMYFUNCTION("""COMPUTED_VALUE"""),"Гемотест")</f>
        <v>Гемотест</v>
      </c>
      <c r="B388" s="1" t="str">
        <f ca="1">IFERROR(__xludf.DUMMYFUNCTION("""COMPUTED_VALUE"""),"ООО Гемотест Западная сибирь ")</f>
        <v xml:space="preserve">ООО Гемотест Западная сибирь </v>
      </c>
      <c r="C388" s="1" t="str">
        <f ca="1">IFERROR(__xludf.DUMMYFUNCTION("""COMPUTED_VALUE"""),"г. Томск")</f>
        <v>г. Томск</v>
      </c>
      <c r="D388" s="1" t="str">
        <f ca="1">IFERROR(__xludf.DUMMYFUNCTION("""COMPUTED_VALUE"""),"пр-т Мира, д. 23")</f>
        <v>пр-т Мира, д. 23</v>
      </c>
    </row>
    <row r="389" spans="1:4" x14ac:dyDescent="0.25">
      <c r="A389" s="1" t="str">
        <f ca="1">IFERROR(__xludf.DUMMYFUNCTION("""COMPUTED_VALUE"""),"Гемотест")</f>
        <v>Гемотест</v>
      </c>
      <c r="B389" s="1" t="str">
        <f ca="1">IFERROR(__xludf.DUMMYFUNCTION("""COMPUTED_VALUE"""),"ООО Гемотест Западная сибирь ")</f>
        <v xml:space="preserve">ООО Гемотест Западная сибирь </v>
      </c>
      <c r="C389" s="1" t="str">
        <f ca="1">IFERROR(__xludf.DUMMYFUNCTION("""COMPUTED_VALUE"""),"г. Томск")</f>
        <v>г. Томск</v>
      </c>
      <c r="D389" s="1" t="str">
        <f ca="1">IFERROR(__xludf.DUMMYFUNCTION("""COMPUTED_VALUE"""),"пр-т Ленина 124")</f>
        <v>пр-т Ленина 124</v>
      </c>
    </row>
    <row r="390" spans="1:4" x14ac:dyDescent="0.25">
      <c r="A390" s="1" t="str">
        <f ca="1">IFERROR(__xludf.DUMMYFUNCTION("""COMPUTED_VALUE"""),"Гемотест")</f>
        <v>Гемотест</v>
      </c>
      <c r="B390" s="1" t="str">
        <f ca="1">IFERROR(__xludf.DUMMYFUNCTION("""COMPUTED_VALUE"""),"ООО Гемотест Западная сибирь ")</f>
        <v xml:space="preserve">ООО Гемотест Западная сибирь </v>
      </c>
      <c r="C390" s="1" t="str">
        <f ca="1">IFERROR(__xludf.DUMMYFUNCTION("""COMPUTED_VALUE"""),"г. Томск")</f>
        <v>г. Томск</v>
      </c>
      <c r="D390" s="1" t="str">
        <f ca="1">IFERROR(__xludf.DUMMYFUNCTION("""COMPUTED_VALUE"""),"ул. Проспект Фрунзе, д. 130")</f>
        <v>ул. Проспект Фрунзе, д. 130</v>
      </c>
    </row>
    <row r="391" spans="1:4" x14ac:dyDescent="0.25">
      <c r="A391" s="1" t="str">
        <f ca="1">IFERROR(__xludf.DUMMYFUNCTION("""COMPUTED_VALUE"""),"Гемотест")</f>
        <v>Гемотест</v>
      </c>
      <c r="B391" s="1" t="str">
        <f ca="1">IFERROR(__xludf.DUMMYFUNCTION("""COMPUTED_VALUE"""),"ООО Гемотест Западная сибирь ")</f>
        <v xml:space="preserve">ООО Гемотест Западная сибирь </v>
      </c>
      <c r="C391" s="1" t="str">
        <f ca="1">IFERROR(__xludf.DUMMYFUNCTION("""COMPUTED_VALUE"""),"г.Междуреченск")</f>
        <v>г.Междуреченск</v>
      </c>
      <c r="D391" s="1" t="str">
        <f ca="1">IFERROR(__xludf.DUMMYFUNCTION("""COMPUTED_VALUE"""),"ул. Шахтеров, д. 27")</f>
        <v>ул. Шахтеров, д. 27</v>
      </c>
    </row>
    <row r="392" spans="1:4" x14ac:dyDescent="0.25">
      <c r="A392" s="1" t="str">
        <f ca="1">IFERROR(__xludf.DUMMYFUNCTION("""COMPUTED_VALUE"""),"Гемотест")</f>
        <v>Гемотест</v>
      </c>
      <c r="B392" s="1" t="str">
        <f ca="1">IFERROR(__xludf.DUMMYFUNCTION("""COMPUTED_VALUE"""),"ООО Гемотест Западная сибирь ")</f>
        <v xml:space="preserve">ООО Гемотест Западная сибирь </v>
      </c>
      <c r="C392" s="1" t="str">
        <f ca="1">IFERROR(__xludf.DUMMYFUNCTION("""COMPUTED_VALUE"""),"п. Кольцово")</f>
        <v>п. Кольцово</v>
      </c>
      <c r="D392" s="1" t="str">
        <f ca="1">IFERROR(__xludf.DUMMYFUNCTION("""COMPUTED_VALUE"""),"пр-т Никольский, д. 15")</f>
        <v>пр-т Никольский, д. 15</v>
      </c>
    </row>
    <row r="393" spans="1:4" x14ac:dyDescent="0.25">
      <c r="A393" s="1" t="str">
        <f ca="1">IFERROR(__xludf.DUMMYFUNCTION("""COMPUTED_VALUE"""),"Гемотест")</f>
        <v>Гемотест</v>
      </c>
      <c r="B393" s="1" t="str">
        <f ca="1">IFERROR(__xludf.DUMMYFUNCTION("""COMPUTED_VALUE"""),"ООО Гемотест Иркутск ")</f>
        <v xml:space="preserve">ООО Гемотест Иркутск </v>
      </c>
      <c r="C393" s="1" t="str">
        <f ca="1">IFERROR(__xludf.DUMMYFUNCTION("""COMPUTED_VALUE"""),"г. Ангарск")</f>
        <v>г. Ангарск</v>
      </c>
      <c r="D393" s="1" t="str">
        <f ca="1">IFERROR(__xludf.DUMMYFUNCTION("""COMPUTED_VALUE"""),"15-й микрорайон, 1")</f>
        <v>15-й микрорайон, 1</v>
      </c>
    </row>
    <row r="394" spans="1:4" x14ac:dyDescent="0.25">
      <c r="A394" s="1" t="str">
        <f ca="1">IFERROR(__xludf.DUMMYFUNCTION("""COMPUTED_VALUE"""),"Гемотест")</f>
        <v>Гемотест</v>
      </c>
      <c r="B394" s="1" t="str">
        <f ca="1">IFERROR(__xludf.DUMMYFUNCTION("""COMPUTED_VALUE"""),"ООО Гемотест Иркутск ")</f>
        <v xml:space="preserve">ООО Гемотест Иркутск </v>
      </c>
      <c r="C394" s="1" t="str">
        <f ca="1">IFERROR(__xludf.DUMMYFUNCTION("""COMPUTED_VALUE"""),"г. Ангарск")</f>
        <v>г. Ангарск</v>
      </c>
      <c r="D394" s="1" t="str">
        <f ca="1">IFERROR(__xludf.DUMMYFUNCTION("""COMPUTED_VALUE"""),"33-й микрорайон, 1")</f>
        <v>33-й микрорайон, 1</v>
      </c>
    </row>
    <row r="395" spans="1:4" x14ac:dyDescent="0.25">
      <c r="A395" s="1" t="str">
        <f ca="1">IFERROR(__xludf.DUMMYFUNCTION("""COMPUTED_VALUE"""),"Гемотест")</f>
        <v>Гемотест</v>
      </c>
      <c r="B395" s="1" t="str">
        <f ca="1">IFERROR(__xludf.DUMMYFUNCTION("""COMPUTED_VALUE"""),"ООО Гемотест Иркутск ")</f>
        <v xml:space="preserve">ООО Гемотест Иркутск </v>
      </c>
      <c r="C395" s="1" t="str">
        <f ca="1">IFERROR(__xludf.DUMMYFUNCTION("""COMPUTED_VALUE"""),"г. Ангарск")</f>
        <v>г. Ангарск</v>
      </c>
      <c r="D395" s="1" t="str">
        <f ca="1">IFERROR(__xludf.DUMMYFUNCTION("""COMPUTED_VALUE"""),"73 квартал, 8")</f>
        <v>73 квартал, 8</v>
      </c>
    </row>
    <row r="396" spans="1:4" x14ac:dyDescent="0.25">
      <c r="A396" s="1" t="str">
        <f ca="1">IFERROR(__xludf.DUMMYFUNCTION("""COMPUTED_VALUE"""),"Гемотест")</f>
        <v>Гемотест</v>
      </c>
      <c r="B396" s="1" t="str">
        <f ca="1">IFERROR(__xludf.DUMMYFUNCTION("""COMPUTED_VALUE"""),"ООО Гемотест Иркутск ")</f>
        <v xml:space="preserve">ООО Гемотест Иркутск </v>
      </c>
      <c r="C396" s="1" t="str">
        <f ca="1">IFERROR(__xludf.DUMMYFUNCTION("""COMPUTED_VALUE"""),"г. Ангарск")</f>
        <v>г. Ангарск</v>
      </c>
      <c r="D396" s="1" t="str">
        <f ca="1">IFERROR(__xludf.DUMMYFUNCTION("""COMPUTED_VALUE"""),"93 квартал, 101")</f>
        <v>93 квартал, 101</v>
      </c>
    </row>
    <row r="397" spans="1:4" x14ac:dyDescent="0.25">
      <c r="A397" s="1" t="str">
        <f ca="1">IFERROR(__xludf.DUMMYFUNCTION("""COMPUTED_VALUE"""),"Гемотест")</f>
        <v>Гемотест</v>
      </c>
      <c r="B397" s="1" t="str">
        <f ca="1">IFERROR(__xludf.DUMMYFUNCTION("""COMPUTED_VALUE"""),"ООО Гемотест Иркутск ")</f>
        <v xml:space="preserve">ООО Гемотест Иркутск </v>
      </c>
      <c r="C397" s="1" t="str">
        <f ca="1">IFERROR(__xludf.DUMMYFUNCTION("""COMPUTED_VALUE"""),"г. Иркутск")</f>
        <v>г. Иркутск</v>
      </c>
      <c r="D397" s="1" t="str">
        <f ca="1">IFERROR(__xludf.DUMMYFUNCTION("""COMPUTED_VALUE"""),"ул. Депутатская, 75/1")</f>
        <v>ул. Депутатская, 75/1</v>
      </c>
    </row>
    <row r="398" spans="1:4" x14ac:dyDescent="0.25">
      <c r="A398" s="1" t="str">
        <f ca="1">IFERROR(__xludf.DUMMYFUNCTION("""COMPUTED_VALUE"""),"Гемотест")</f>
        <v>Гемотест</v>
      </c>
      <c r="B398" s="1" t="str">
        <f ca="1">IFERROR(__xludf.DUMMYFUNCTION("""COMPUTED_VALUE"""),"ООО Гемотест Иркутск ")</f>
        <v xml:space="preserve">ООО Гемотест Иркутск </v>
      </c>
      <c r="C398" s="1" t="str">
        <f ca="1">IFERROR(__xludf.DUMMYFUNCTION("""COMPUTED_VALUE"""),"г. Иркутск")</f>
        <v>г. Иркутск</v>
      </c>
      <c r="D398" s="1" t="str">
        <f ca="1">IFERROR(__xludf.DUMMYFUNCTION("""COMPUTED_VALUE"""),"ул. Депутатская, 75/1")</f>
        <v>ул. Депутатская, 75/1</v>
      </c>
    </row>
    <row r="399" spans="1:4" x14ac:dyDescent="0.25">
      <c r="A399" s="1" t="str">
        <f ca="1">IFERROR(__xludf.DUMMYFUNCTION("""COMPUTED_VALUE"""),"Гемотест")</f>
        <v>Гемотест</v>
      </c>
      <c r="B399" s="1" t="str">
        <f ca="1">IFERROR(__xludf.DUMMYFUNCTION("""COMPUTED_VALUE"""),"ООО Гемотест Иркутск ")</f>
        <v xml:space="preserve">ООО Гемотест Иркутск </v>
      </c>
      <c r="C399" s="1" t="str">
        <f ca="1">IFERROR(__xludf.DUMMYFUNCTION("""COMPUTED_VALUE"""),"г. Иркутск")</f>
        <v>г. Иркутск</v>
      </c>
      <c r="D399" s="1" t="str">
        <f ca="1">IFERROR(__xludf.DUMMYFUNCTION("""COMPUTED_VALUE"""),"ул. Лермонтова, 1")</f>
        <v>ул. Лермонтова, 1</v>
      </c>
    </row>
    <row r="400" spans="1:4" x14ac:dyDescent="0.25">
      <c r="A400" s="1" t="str">
        <f ca="1">IFERROR(__xludf.DUMMYFUNCTION("""COMPUTED_VALUE"""),"Гемотест")</f>
        <v>Гемотест</v>
      </c>
      <c r="B400" s="1" t="str">
        <f ca="1">IFERROR(__xludf.DUMMYFUNCTION("""COMPUTED_VALUE"""),"ООО Гемотест Иркутск ")</f>
        <v xml:space="preserve">ООО Гемотест Иркутск </v>
      </c>
      <c r="C400" s="1" t="str">
        <f ca="1">IFERROR(__xludf.DUMMYFUNCTION("""COMPUTED_VALUE"""),"г. Иркутск")</f>
        <v>г. Иркутск</v>
      </c>
      <c r="D400" s="1" t="str">
        <f ca="1">IFERROR(__xludf.DUMMYFUNCTION("""COMPUTED_VALUE"""),"ул. Летописца Нита Романова, 3")</f>
        <v>ул. Летописца Нита Романова, 3</v>
      </c>
    </row>
    <row r="401" spans="1:4" x14ac:dyDescent="0.25">
      <c r="A401" s="1" t="str">
        <f ca="1">IFERROR(__xludf.DUMMYFUNCTION("""COMPUTED_VALUE"""),"Гемотест")</f>
        <v>Гемотест</v>
      </c>
      <c r="B401" s="1" t="str">
        <f ca="1">IFERROR(__xludf.DUMMYFUNCTION("""COMPUTED_VALUE"""),"ООО Гемотест Иркутск ")</f>
        <v xml:space="preserve">ООО Гемотест Иркутск </v>
      </c>
      <c r="C401" s="1" t="str">
        <f ca="1">IFERROR(__xludf.DUMMYFUNCTION("""COMPUTED_VALUE"""),"г. Иркутск")</f>
        <v>г. Иркутск</v>
      </c>
      <c r="D401" s="1" t="str">
        <f ca="1">IFERROR(__xludf.DUMMYFUNCTION("""COMPUTED_VALUE"""),"ул. Новаторов, 22")</f>
        <v>ул. Новаторов, 22</v>
      </c>
    </row>
    <row r="402" spans="1:4" x14ac:dyDescent="0.25">
      <c r="A402" s="1" t="str">
        <f ca="1">IFERROR(__xludf.DUMMYFUNCTION("""COMPUTED_VALUE"""),"Гемотест")</f>
        <v>Гемотест</v>
      </c>
      <c r="B402" s="1" t="str">
        <f ca="1">IFERROR(__xludf.DUMMYFUNCTION("""COMPUTED_VALUE"""),"ООО Гемотест Иркутск ")</f>
        <v xml:space="preserve">ООО Гемотест Иркутск </v>
      </c>
      <c r="C402" s="1" t="str">
        <f ca="1">IFERROR(__xludf.DUMMYFUNCTION("""COMPUTED_VALUE"""),"г. Иркутск")</f>
        <v>г. Иркутск</v>
      </c>
      <c r="D402" s="1" t="str">
        <f ca="1">IFERROR(__xludf.DUMMYFUNCTION("""COMPUTED_VALUE"""),"ул. Пискунова, 102")</f>
        <v>ул. Пискунова, 102</v>
      </c>
    </row>
    <row r="403" spans="1:4" x14ac:dyDescent="0.25">
      <c r="A403" s="1" t="str">
        <f ca="1">IFERROR(__xludf.DUMMYFUNCTION("""COMPUTED_VALUE"""),"Гемотест")</f>
        <v>Гемотест</v>
      </c>
      <c r="B403" s="1" t="str">
        <f ca="1">IFERROR(__xludf.DUMMYFUNCTION("""COMPUTED_VALUE"""),"ООО Гемотест Иркутск ")</f>
        <v xml:space="preserve">ООО Гемотест Иркутск </v>
      </c>
      <c r="C403" s="1" t="str">
        <f ca="1">IFERROR(__xludf.DUMMYFUNCTION("""COMPUTED_VALUE"""),"г. Улан-Удэ")</f>
        <v>г. Улан-Удэ</v>
      </c>
      <c r="D403" s="1" t="str">
        <f ca="1">IFERROR(__xludf.DUMMYFUNCTION("""COMPUTED_VALUE"""),"пр-т Строителей,12")</f>
        <v>пр-т Строителей,12</v>
      </c>
    </row>
    <row r="404" spans="1:4" x14ac:dyDescent="0.25">
      <c r="A404" s="1" t="str">
        <f ca="1">IFERROR(__xludf.DUMMYFUNCTION("""COMPUTED_VALUE"""),"Гемотест")</f>
        <v>Гемотест</v>
      </c>
      <c r="B404" s="1" t="str">
        <f ca="1">IFERROR(__xludf.DUMMYFUNCTION("""COMPUTED_VALUE"""),"ООО Гемотест Иркутск ")</f>
        <v xml:space="preserve">ООО Гемотест Иркутск </v>
      </c>
      <c r="C404" s="1" t="str">
        <f ca="1">IFERROR(__xludf.DUMMYFUNCTION("""COMPUTED_VALUE"""),"г. Улан-Удэ")</f>
        <v>г. Улан-Удэ</v>
      </c>
      <c r="D404" s="1" t="str">
        <f ca="1">IFERROR(__xludf.DUMMYFUNCTION("""COMPUTED_VALUE"""),"ул, Гагарина, 61")</f>
        <v>ул, Гагарина, 61</v>
      </c>
    </row>
    <row r="405" spans="1:4" x14ac:dyDescent="0.25">
      <c r="A405" s="1" t="str">
        <f ca="1">IFERROR(__xludf.DUMMYFUNCTION("""COMPUTED_VALUE"""),"Гемотест")</f>
        <v>Гемотест</v>
      </c>
      <c r="B405" s="1" t="str">
        <f ca="1">IFERROR(__xludf.DUMMYFUNCTION("""COMPUTED_VALUE"""),"ООО Гемотест Иркутск ")</f>
        <v xml:space="preserve">ООО Гемотест Иркутск </v>
      </c>
      <c r="C405" s="1" t="str">
        <f ca="1">IFERROR(__xludf.DUMMYFUNCTION("""COMPUTED_VALUE"""),"г. Улан-Удэ")</f>
        <v>г. Улан-Удэ</v>
      </c>
      <c r="D405" s="1" t="str">
        <f ca="1">IFERROR(__xludf.DUMMYFUNCTION("""COMPUTED_VALUE"""),"ул, Смолина, 79")</f>
        <v>ул, Смолина, 79</v>
      </c>
    </row>
    <row r="406" spans="1:4" x14ac:dyDescent="0.25">
      <c r="A406" s="1" t="str">
        <f ca="1">IFERROR(__xludf.DUMMYFUNCTION("""COMPUTED_VALUE"""),"Гемотест")</f>
        <v>Гемотест</v>
      </c>
      <c r="B406" s="1" t="str">
        <f ca="1">IFERROR(__xludf.DUMMYFUNCTION("""COMPUTED_VALUE"""),"ООО Гемотест Иркутск ")</f>
        <v xml:space="preserve">ООО Гемотест Иркутск </v>
      </c>
      <c r="C406" s="1" t="str">
        <f ca="1">IFERROR(__xludf.DUMMYFUNCTION("""COMPUTED_VALUE"""),"г. Усолье-Сибирское")</f>
        <v>г. Усолье-Сибирское</v>
      </c>
      <c r="D406" s="1" t="str">
        <f ca="1">IFERROR(__xludf.DUMMYFUNCTION("""COMPUTED_VALUE"""),"пр-т Красных Партизан, 34")</f>
        <v>пр-т Красных Партизан, 34</v>
      </c>
    </row>
    <row r="407" spans="1:4" x14ac:dyDescent="0.25">
      <c r="A407" s="1" t="str">
        <f ca="1">IFERROR(__xludf.DUMMYFUNCTION("""COMPUTED_VALUE"""),"Гемотест")</f>
        <v>Гемотест</v>
      </c>
      <c r="B407" s="1" t="str">
        <f ca="1">IFERROR(__xludf.DUMMYFUNCTION("""COMPUTED_VALUE"""),"ООО Гемотест Иркутск ")</f>
        <v xml:space="preserve">ООО Гемотест Иркутск </v>
      </c>
      <c r="C407" s="1" t="str">
        <f ca="1">IFERROR(__xludf.DUMMYFUNCTION("""COMPUTED_VALUE"""),"г. Усолье-Сибирское")</f>
        <v>г. Усолье-Сибирское</v>
      </c>
      <c r="D407" s="1" t="str">
        <f ca="1">IFERROR(__xludf.DUMMYFUNCTION("""COMPUTED_VALUE"""),"ул.Интернациональная, 50")</f>
        <v>ул.Интернациональная, 50</v>
      </c>
    </row>
    <row r="408" spans="1:4" x14ac:dyDescent="0.25">
      <c r="A408" s="1" t="str">
        <f ca="1">IFERROR(__xludf.DUMMYFUNCTION("""COMPUTED_VALUE"""),"Гемотест")</f>
        <v>Гемотест</v>
      </c>
      <c r="B408" s="1" t="str">
        <f ca="1">IFERROR(__xludf.DUMMYFUNCTION("""COMPUTED_VALUE"""),"ООО Гемотест Иркутск ")</f>
        <v xml:space="preserve">ООО Гемотест Иркутск </v>
      </c>
      <c r="C408" s="1" t="str">
        <f ca="1">IFERROR(__xludf.DUMMYFUNCTION("""COMPUTED_VALUE"""),"г. Чита")</f>
        <v>г. Чита</v>
      </c>
      <c r="D408" s="1" t="str">
        <f ca="1">IFERROR(__xludf.DUMMYFUNCTION("""COMPUTED_VALUE"""),"пр-т Фадеева, 16")</f>
        <v>пр-т Фадеева, 16</v>
      </c>
    </row>
    <row r="409" spans="1:4" x14ac:dyDescent="0.25">
      <c r="A409" s="1" t="str">
        <f ca="1">IFERROR(__xludf.DUMMYFUNCTION("""COMPUTED_VALUE"""),"Гемотест")</f>
        <v>Гемотест</v>
      </c>
      <c r="B409" s="1" t="str">
        <f ca="1">IFERROR(__xludf.DUMMYFUNCTION("""COMPUTED_VALUE"""),"ООО Гемотест Иркутск ")</f>
        <v xml:space="preserve">ООО Гемотест Иркутск </v>
      </c>
      <c r="C409" s="1" t="str">
        <f ca="1">IFERROR(__xludf.DUMMYFUNCTION("""COMPUTED_VALUE"""),"г. Чита")</f>
        <v>г. Чита</v>
      </c>
      <c r="D409" s="1" t="str">
        <f ca="1">IFERROR(__xludf.DUMMYFUNCTION("""COMPUTED_VALUE"""),"мкр.Октябрьский,1")</f>
        <v>мкр.Октябрьский,1</v>
      </c>
    </row>
    <row r="410" spans="1:4" x14ac:dyDescent="0.25">
      <c r="A410" s="1" t="str">
        <f ca="1">IFERROR(__xludf.DUMMYFUNCTION("""COMPUTED_VALUE"""),"Гемотест")</f>
        <v>Гемотест</v>
      </c>
      <c r="B410" s="1" t="str">
        <f ca="1">IFERROR(__xludf.DUMMYFUNCTION("""COMPUTED_VALUE"""),"ООО Гемотест Иркутск ")</f>
        <v xml:space="preserve">ООО Гемотест Иркутск </v>
      </c>
      <c r="C410" s="1" t="str">
        <f ca="1">IFERROR(__xludf.DUMMYFUNCTION("""COMPUTED_VALUE"""),"г. Чита")</f>
        <v>г. Чита</v>
      </c>
      <c r="D410" s="1" t="str">
        <f ca="1">IFERROR(__xludf.DUMMYFUNCTION("""COMPUTED_VALUE"""),"ул, Бутина, 115")</f>
        <v>ул, Бутина, 115</v>
      </c>
    </row>
    <row r="411" spans="1:4" x14ac:dyDescent="0.25">
      <c r="A411" s="1" t="str">
        <f ca="1">IFERROR(__xludf.DUMMYFUNCTION("""COMPUTED_VALUE"""),"Гемотест")</f>
        <v>Гемотест</v>
      </c>
      <c r="B411" s="1" t="str">
        <f ca="1">IFERROR(__xludf.DUMMYFUNCTION("""COMPUTED_VALUE"""),"ООО Гемотест Иркутск ")</f>
        <v xml:space="preserve">ООО Гемотест Иркутск </v>
      </c>
      <c r="C411" s="1" t="str">
        <f ca="1">IFERROR(__xludf.DUMMYFUNCTION("""COMPUTED_VALUE"""),"г. Чита")</f>
        <v>г. Чита</v>
      </c>
      <c r="D411" s="1" t="str">
        <f ca="1">IFERROR(__xludf.DUMMYFUNCTION("""COMPUTED_VALUE"""),"ул. Столярова, 40")</f>
        <v>ул. Столярова, 40</v>
      </c>
    </row>
    <row r="412" spans="1:4" x14ac:dyDescent="0.25">
      <c r="A412" s="1" t="str">
        <f ca="1">IFERROR(__xludf.DUMMYFUNCTION("""COMPUTED_VALUE"""),"Гемотест")</f>
        <v>Гемотест</v>
      </c>
      <c r="B412" s="1" t="str">
        <f ca="1">IFERROR(__xludf.DUMMYFUNCTION("""COMPUTED_VALUE"""),"ООО Гемотест Иркутск ")</f>
        <v xml:space="preserve">ООО Гемотест Иркутск </v>
      </c>
      <c r="C412" s="1" t="str">
        <f ca="1">IFERROR(__xludf.DUMMYFUNCTION("""COMPUTED_VALUE"""),"г. Чита")</f>
        <v>г. Чита</v>
      </c>
      <c r="D412" s="1" t="str">
        <f ca="1">IFERROR(__xludf.DUMMYFUNCTION("""COMPUTED_VALUE"""),"ул. Чайковского, 4а")</f>
        <v>ул. Чайковского, 4а</v>
      </c>
    </row>
    <row r="413" spans="1:4" x14ac:dyDescent="0.25">
      <c r="A413" s="1" t="str">
        <f ca="1">IFERROR(__xludf.DUMMYFUNCTION("""COMPUTED_VALUE"""),"Монетка")</f>
        <v>Монетка</v>
      </c>
      <c r="B413" s="1" t="str">
        <f ca="1">IFERROR(__xludf.DUMMYFUNCTION("""COMPUTED_VALUE"""),"ООО Элемент Трейд")</f>
        <v>ООО Элемент Трейд</v>
      </c>
      <c r="C413" s="1" t="str">
        <f ca="1">IFERROR(__xludf.DUMMYFUNCTION("""COMPUTED_VALUE"""),"Барышево")</f>
        <v>Барышево</v>
      </c>
      <c r="D413" s="1" t="str">
        <f ca="1">IFERROR(__xludf.DUMMYFUNCTION("""COMPUTED_VALUE"""),"Ленина 208")</f>
        <v>Ленина 208</v>
      </c>
    </row>
    <row r="414" spans="1:4" x14ac:dyDescent="0.25">
      <c r="A414" s="1" t="str">
        <f ca="1">IFERROR(__xludf.DUMMYFUNCTION("""COMPUTED_VALUE"""),"Монетка")</f>
        <v>Монетка</v>
      </c>
      <c r="B414" s="1" t="str">
        <f ca="1">IFERROR(__xludf.DUMMYFUNCTION("""COMPUTED_VALUE"""),"ООО Элемент Трейд")</f>
        <v>ООО Элемент Трейд</v>
      </c>
      <c r="C414" s="1" t="str">
        <f ca="1">IFERROR(__xludf.DUMMYFUNCTION("""COMPUTED_VALUE"""),"Болотное")</f>
        <v>Болотное</v>
      </c>
      <c r="D414" s="1" t="str">
        <f ca="1">IFERROR(__xludf.DUMMYFUNCTION("""COMPUTED_VALUE"""),"Московская, 72")</f>
        <v>Московская, 72</v>
      </c>
    </row>
    <row r="415" spans="1:4" x14ac:dyDescent="0.25">
      <c r="A415" s="1" t="str">
        <f ca="1">IFERROR(__xludf.DUMMYFUNCTION("""COMPUTED_VALUE"""),"Монетка")</f>
        <v>Монетка</v>
      </c>
      <c r="B415" s="1" t="str">
        <f ca="1">IFERROR(__xludf.DUMMYFUNCTION("""COMPUTED_VALUE"""),"ООО Элемент Трейд")</f>
        <v>ООО Элемент Трейд</v>
      </c>
      <c r="C415" s="1" t="str">
        <f ca="1">IFERROR(__xludf.DUMMYFUNCTION("""COMPUTED_VALUE"""),"Горный")</f>
        <v>Горный</v>
      </c>
      <c r="D415" s="1" t="str">
        <f ca="1">IFERROR(__xludf.DUMMYFUNCTION("""COMPUTED_VALUE"""),"Советская, 9")</f>
        <v>Советская, 9</v>
      </c>
    </row>
    <row r="416" spans="1:4" x14ac:dyDescent="0.25">
      <c r="A416" s="1" t="str">
        <f ca="1">IFERROR(__xludf.DUMMYFUNCTION("""COMPUTED_VALUE"""),"Монетка")</f>
        <v>Монетка</v>
      </c>
      <c r="B416" s="1" t="str">
        <f ca="1">IFERROR(__xludf.DUMMYFUNCTION("""COMPUTED_VALUE"""),"ООО Элемент Трейд")</f>
        <v>ООО Элемент Трейд</v>
      </c>
      <c r="C416" s="1" t="str">
        <f ca="1">IFERROR(__xludf.DUMMYFUNCTION("""COMPUTED_VALUE"""),"Довольное")</f>
        <v>Довольное</v>
      </c>
      <c r="D416" s="1" t="str">
        <f ca="1">IFERROR(__xludf.DUMMYFUNCTION("""COMPUTED_VALUE"""),"Мичурина, 1")</f>
        <v>Мичурина, 1</v>
      </c>
    </row>
    <row r="417" spans="1:4" x14ac:dyDescent="0.25">
      <c r="A417" s="1" t="str">
        <f ca="1">IFERROR(__xludf.DUMMYFUNCTION("""COMPUTED_VALUE"""),"Монетка")</f>
        <v>Монетка</v>
      </c>
      <c r="B417" s="1" t="str">
        <f ca="1">IFERROR(__xludf.DUMMYFUNCTION("""COMPUTED_VALUE"""),"ООО Элемент Трейд")</f>
        <v>ООО Элемент Трейд</v>
      </c>
      <c r="C417" s="1" t="str">
        <f ca="1">IFERROR(__xludf.DUMMYFUNCTION("""COMPUTED_VALUE"""),"Карасук")</f>
        <v>Карасук</v>
      </c>
      <c r="D417" s="1" t="str">
        <f ca="1">IFERROR(__xludf.DUMMYFUNCTION("""COMPUTED_VALUE"""),"Пархоменко 7")</f>
        <v>Пархоменко 7</v>
      </c>
    </row>
    <row r="418" spans="1:4" x14ac:dyDescent="0.25">
      <c r="A418" s="1" t="str">
        <f ca="1">IFERROR(__xludf.DUMMYFUNCTION("""COMPUTED_VALUE"""),"Монетка")</f>
        <v>Монетка</v>
      </c>
      <c r="B418" s="1" t="str">
        <f ca="1">IFERROR(__xludf.DUMMYFUNCTION("""COMPUTED_VALUE"""),"ООО Элемент Трейд")</f>
        <v>ООО Элемент Трейд</v>
      </c>
      <c r="C418" s="1" t="str">
        <f ca="1">IFERROR(__xludf.DUMMYFUNCTION("""COMPUTED_VALUE"""),"Колывань")</f>
        <v>Колывань</v>
      </c>
      <c r="D418" s="1" t="str">
        <f ca="1">IFERROR(__xludf.DUMMYFUNCTION("""COMPUTED_VALUE"""),"Советская 42/2")</f>
        <v>Советская 42/2</v>
      </c>
    </row>
    <row r="419" spans="1:4" x14ac:dyDescent="0.25">
      <c r="A419" s="1" t="str">
        <f ca="1">IFERROR(__xludf.DUMMYFUNCTION("""COMPUTED_VALUE"""),"Монетка")</f>
        <v>Монетка</v>
      </c>
      <c r="B419" s="1" t="str">
        <f ca="1">IFERROR(__xludf.DUMMYFUNCTION("""COMPUTED_VALUE"""),"ООО Элемент Трейд")</f>
        <v>ООО Элемент Трейд</v>
      </c>
      <c r="C419" s="1" t="str">
        <f ca="1">IFERROR(__xludf.DUMMYFUNCTION("""COMPUTED_VALUE"""),"Коченево")</f>
        <v>Коченево</v>
      </c>
      <c r="D419" s="1" t="str">
        <f ca="1">IFERROR(__xludf.DUMMYFUNCTION("""COMPUTED_VALUE"""),"Банковская 7")</f>
        <v>Банковская 7</v>
      </c>
    </row>
    <row r="420" spans="1:4" x14ac:dyDescent="0.25">
      <c r="A420" s="1" t="str">
        <f ca="1">IFERROR(__xludf.DUMMYFUNCTION("""COMPUTED_VALUE"""),"Монетка")</f>
        <v>Монетка</v>
      </c>
      <c r="B420" s="1" t="str">
        <f ca="1">IFERROR(__xludf.DUMMYFUNCTION("""COMPUTED_VALUE"""),"ООО Элемент Трейд")</f>
        <v>ООО Элемент Трейд</v>
      </c>
      <c r="C420" s="1" t="str">
        <f ca="1">IFERROR(__xludf.DUMMYFUNCTION("""COMPUTED_VALUE"""),"Марусино")</f>
        <v>Марусино</v>
      </c>
      <c r="D420" s="1" t="str">
        <f ca="1">IFERROR(__xludf.DUMMYFUNCTION("""COMPUTED_VALUE"""),"Горького 40/1")</f>
        <v>Горького 40/1</v>
      </c>
    </row>
    <row r="421" spans="1:4" x14ac:dyDescent="0.25">
      <c r="A421" s="1" t="str">
        <f ca="1">IFERROR(__xludf.DUMMYFUNCTION("""COMPUTED_VALUE"""),"Монетка")</f>
        <v>Монетка</v>
      </c>
      <c r="B421" s="1" t="str">
        <f ca="1">IFERROR(__xludf.DUMMYFUNCTION("""COMPUTED_VALUE"""),"ООО Элемент Трейд")</f>
        <v>ООО Элемент Трейд</v>
      </c>
      <c r="C421" s="1" t="str">
        <f ca="1">IFERROR(__xludf.DUMMYFUNCTION("""COMPUTED_VALUE"""),"Мошково")</f>
        <v>Мошково</v>
      </c>
      <c r="D421" s="1" t="str">
        <f ca="1">IFERROR(__xludf.DUMMYFUNCTION("""COMPUTED_VALUE"""),"Вокзальная, 93")</f>
        <v>Вокзальная, 93</v>
      </c>
    </row>
    <row r="422" spans="1:4" x14ac:dyDescent="0.25">
      <c r="A422" s="1" t="str">
        <f ca="1">IFERROR(__xludf.DUMMYFUNCTION("""COMPUTED_VALUE"""),"Монетка")</f>
        <v>Монетка</v>
      </c>
      <c r="B422" s="1" t="str">
        <f ca="1">IFERROR(__xludf.DUMMYFUNCTION("""COMPUTED_VALUE"""),"ООО Элемент Трейд")</f>
        <v>ООО Элемент Трейд</v>
      </c>
      <c r="C422" s="1" t="str">
        <f ca="1">IFERROR(__xludf.DUMMYFUNCTION("""COMPUTED_VALUE"""),"Новосибирск")</f>
        <v>Новосибирск</v>
      </c>
      <c r="D422" s="1" t="str">
        <f ca="1">IFERROR(__xludf.DUMMYFUNCTION("""COMPUTED_VALUE"""),"1 я Шоссейная 58")</f>
        <v>1 я Шоссейная 58</v>
      </c>
    </row>
    <row r="423" spans="1:4" x14ac:dyDescent="0.25">
      <c r="A423" s="1" t="str">
        <f ca="1">IFERROR(__xludf.DUMMYFUNCTION("""COMPUTED_VALUE"""),"Монетка")</f>
        <v>Монетка</v>
      </c>
      <c r="B423" s="1" t="str">
        <f ca="1">IFERROR(__xludf.DUMMYFUNCTION("""COMPUTED_VALUE"""),"ООО Элемент Трейд")</f>
        <v>ООО Элемент Трейд</v>
      </c>
      <c r="C423" s="1" t="str">
        <f ca="1">IFERROR(__xludf.DUMMYFUNCTION("""COMPUTED_VALUE"""),"Новосибирск")</f>
        <v>Новосибирск</v>
      </c>
      <c r="D423" s="1" t="str">
        <f ca="1">IFERROR(__xludf.DUMMYFUNCTION("""COMPUTED_VALUE"""),"1-ая Чулымская 119б")</f>
        <v>1-ая Чулымская 119б</v>
      </c>
    </row>
    <row r="424" spans="1:4" x14ac:dyDescent="0.25">
      <c r="A424" s="1" t="str">
        <f ca="1">IFERROR(__xludf.DUMMYFUNCTION("""COMPUTED_VALUE"""),"Монетка")</f>
        <v>Монетка</v>
      </c>
      <c r="B424" s="1" t="str">
        <f ca="1">IFERROR(__xludf.DUMMYFUNCTION("""COMPUTED_VALUE"""),"ООО Элемент Трейд")</f>
        <v>ООО Элемент Трейд</v>
      </c>
      <c r="C424" s="1" t="str">
        <f ca="1">IFERROR(__xludf.DUMMYFUNCTION("""COMPUTED_VALUE"""),"Новосибирск")</f>
        <v>Новосибирск</v>
      </c>
      <c r="D424" s="1" t="str">
        <f ca="1">IFERROR(__xludf.DUMMYFUNCTION("""COMPUTED_VALUE"""),"13 Бронный переулок 105")</f>
        <v>13 Бронный переулок 105</v>
      </c>
    </row>
    <row r="425" spans="1:4" x14ac:dyDescent="0.25">
      <c r="A425" s="1" t="str">
        <f ca="1">IFERROR(__xludf.DUMMYFUNCTION("""COMPUTED_VALUE"""),"Монетка")</f>
        <v>Монетка</v>
      </c>
      <c r="B425" s="1" t="str">
        <f ca="1">IFERROR(__xludf.DUMMYFUNCTION("""COMPUTED_VALUE"""),"ООО Элемент Трейд")</f>
        <v>ООО Элемент Трейд</v>
      </c>
      <c r="C425" s="1" t="str">
        <f ca="1">IFERROR(__xludf.DUMMYFUNCTION("""COMPUTED_VALUE"""),"Новосибирск")</f>
        <v>Новосибирск</v>
      </c>
      <c r="D425" s="1" t="str">
        <f ca="1">IFERROR(__xludf.DUMMYFUNCTION("""COMPUTED_VALUE"""),"Блюхера 71б")</f>
        <v>Блюхера 71б</v>
      </c>
    </row>
    <row r="426" spans="1:4" x14ac:dyDescent="0.25">
      <c r="A426" s="1" t="str">
        <f ca="1">IFERROR(__xludf.DUMMYFUNCTION("""COMPUTED_VALUE"""),"Монетка")</f>
        <v>Монетка</v>
      </c>
      <c r="B426" s="1" t="str">
        <f ca="1">IFERROR(__xludf.DUMMYFUNCTION("""COMPUTED_VALUE"""),"ООО Элемент Трейд")</f>
        <v>ООО Элемент Трейд</v>
      </c>
      <c r="C426" s="1" t="str">
        <f ca="1">IFERROR(__xludf.DUMMYFUNCTION("""COMPUTED_VALUE"""),"Новосибирск")</f>
        <v>Новосибирск</v>
      </c>
      <c r="D426" s="1" t="str">
        <f ca="1">IFERROR(__xludf.DUMMYFUNCTION("""COMPUTED_VALUE"""),"Богдана Хмельницкого 65")</f>
        <v>Богдана Хмельницкого 65</v>
      </c>
    </row>
    <row r="427" spans="1:4" x14ac:dyDescent="0.25">
      <c r="A427" s="1" t="str">
        <f ca="1">IFERROR(__xludf.DUMMYFUNCTION("""COMPUTED_VALUE"""),"Монетка")</f>
        <v>Монетка</v>
      </c>
      <c r="B427" s="1" t="str">
        <f ca="1">IFERROR(__xludf.DUMMYFUNCTION("""COMPUTED_VALUE"""),"ООО Элемент Трейд")</f>
        <v>ООО Элемент Трейд</v>
      </c>
      <c r="C427" s="1" t="str">
        <f ca="1">IFERROR(__xludf.DUMMYFUNCTION("""COMPUTED_VALUE"""),"Новосибирск")</f>
        <v>Новосибирск</v>
      </c>
      <c r="D427" s="1" t="str">
        <f ca="1">IFERROR(__xludf.DUMMYFUNCTION("""COMPUTED_VALUE"""),"Большая 596, корп. 6")</f>
        <v>Большая 596, корп. 6</v>
      </c>
    </row>
    <row r="428" spans="1:4" x14ac:dyDescent="0.25">
      <c r="A428" s="1" t="str">
        <f ca="1">IFERROR(__xludf.DUMMYFUNCTION("""COMPUTED_VALUE"""),"Монетка")</f>
        <v>Монетка</v>
      </c>
      <c r="B428" s="1" t="str">
        <f ca="1">IFERROR(__xludf.DUMMYFUNCTION("""COMPUTED_VALUE"""),"ООО Элемент Трейд")</f>
        <v>ООО Элемент Трейд</v>
      </c>
      <c r="C428" s="1" t="str">
        <f ca="1">IFERROR(__xludf.DUMMYFUNCTION("""COMPUTED_VALUE"""),"Новосибирск")</f>
        <v>Новосибирск</v>
      </c>
      <c r="D428" s="1" t="str">
        <f ca="1">IFERROR(__xludf.DUMMYFUNCTION("""COMPUTED_VALUE"""),"Виктора Уса 11в")</f>
        <v>Виктора Уса 11в</v>
      </c>
    </row>
    <row r="429" spans="1:4" x14ac:dyDescent="0.25">
      <c r="A429" s="1" t="str">
        <f ca="1">IFERROR(__xludf.DUMMYFUNCTION("""COMPUTED_VALUE"""),"Монетка")</f>
        <v>Монетка</v>
      </c>
      <c r="B429" s="1" t="str">
        <f ca="1">IFERROR(__xludf.DUMMYFUNCTION("""COMPUTED_VALUE"""),"ООО Элемент Трейд")</f>
        <v>ООО Элемент Трейд</v>
      </c>
      <c r="C429" s="1" t="str">
        <f ca="1">IFERROR(__xludf.DUMMYFUNCTION("""COMPUTED_VALUE"""),"Новосибирск")</f>
        <v>Новосибирск</v>
      </c>
      <c r="D429" s="1" t="str">
        <f ca="1">IFERROR(__xludf.DUMMYFUNCTION("""COMPUTED_VALUE"""),"Достоевского 19")</f>
        <v>Достоевского 19</v>
      </c>
    </row>
    <row r="430" spans="1:4" x14ac:dyDescent="0.25">
      <c r="A430" s="1" t="str">
        <f ca="1">IFERROR(__xludf.DUMMYFUNCTION("""COMPUTED_VALUE"""),"Монетка")</f>
        <v>Монетка</v>
      </c>
      <c r="B430" s="1" t="str">
        <f ca="1">IFERROR(__xludf.DUMMYFUNCTION("""COMPUTED_VALUE"""),"ООО Элемент Трейд")</f>
        <v>ООО Элемент Трейд</v>
      </c>
      <c r="C430" s="1" t="str">
        <f ca="1">IFERROR(__xludf.DUMMYFUNCTION("""COMPUTED_VALUE"""),"Новосибирск")</f>
        <v>Новосибирск</v>
      </c>
      <c r="D430" s="1" t="str">
        <f ca="1">IFERROR(__xludf.DUMMYFUNCTION("""COMPUTED_VALUE"""),"Есенина 1Г")</f>
        <v>Есенина 1Г</v>
      </c>
    </row>
    <row r="431" spans="1:4" x14ac:dyDescent="0.25">
      <c r="A431" s="1" t="str">
        <f ca="1">IFERROR(__xludf.DUMMYFUNCTION("""COMPUTED_VALUE"""),"Монетка")</f>
        <v>Монетка</v>
      </c>
      <c r="B431" s="1" t="str">
        <f ca="1">IFERROR(__xludf.DUMMYFUNCTION("""COMPUTED_VALUE"""),"ООО Элемент Трейд")</f>
        <v>ООО Элемент Трейд</v>
      </c>
      <c r="C431" s="1" t="str">
        <f ca="1">IFERROR(__xludf.DUMMYFUNCTION("""COMPUTED_VALUE"""),"Новосибирск")</f>
        <v>Новосибирск</v>
      </c>
      <c r="D431" s="1" t="str">
        <f ca="1">IFERROR(__xludf.DUMMYFUNCTION("""COMPUTED_VALUE"""),"Звездная 14/1")</f>
        <v>Звездная 14/1</v>
      </c>
    </row>
    <row r="432" spans="1:4" x14ac:dyDescent="0.25">
      <c r="A432" s="1" t="str">
        <f ca="1">IFERROR(__xludf.DUMMYFUNCTION("""COMPUTED_VALUE"""),"Монетка")</f>
        <v>Монетка</v>
      </c>
      <c r="B432" s="1" t="str">
        <f ca="1">IFERROR(__xludf.DUMMYFUNCTION("""COMPUTED_VALUE"""),"ООО Элемент Трейд")</f>
        <v>ООО Элемент Трейд</v>
      </c>
      <c r="C432" s="1" t="str">
        <f ca="1">IFERROR(__xludf.DUMMYFUNCTION("""COMPUTED_VALUE"""),"Новосибирск")</f>
        <v>Новосибирск</v>
      </c>
      <c r="D432" s="1" t="str">
        <f ca="1">IFERROR(__xludf.DUMMYFUNCTION("""COMPUTED_VALUE"""),"Зорге 118")</f>
        <v>Зорге 118</v>
      </c>
    </row>
    <row r="433" spans="1:4" x14ac:dyDescent="0.25">
      <c r="A433" s="1" t="str">
        <f ca="1">IFERROR(__xludf.DUMMYFUNCTION("""COMPUTED_VALUE"""),"Монетка")</f>
        <v>Монетка</v>
      </c>
      <c r="B433" s="1" t="str">
        <f ca="1">IFERROR(__xludf.DUMMYFUNCTION("""COMPUTED_VALUE"""),"ООО Элемент Трейд")</f>
        <v>ООО Элемент Трейд</v>
      </c>
      <c r="C433" s="1" t="str">
        <f ca="1">IFERROR(__xludf.DUMMYFUNCTION("""COMPUTED_VALUE"""),"Новосибирск")</f>
        <v>Новосибирск</v>
      </c>
      <c r="D433" s="1" t="str">
        <f ca="1">IFERROR(__xludf.DUMMYFUNCTION("""COMPUTED_VALUE"""),"Зорге 261")</f>
        <v>Зорге 261</v>
      </c>
    </row>
    <row r="434" spans="1:4" x14ac:dyDescent="0.25">
      <c r="A434" s="1" t="str">
        <f ca="1">IFERROR(__xludf.DUMMYFUNCTION("""COMPUTED_VALUE"""),"Монетка")</f>
        <v>Монетка</v>
      </c>
      <c r="B434" s="1" t="str">
        <f ca="1">IFERROR(__xludf.DUMMYFUNCTION("""COMPUTED_VALUE"""),"ООО Элемент Трейд")</f>
        <v>ООО Элемент Трейд</v>
      </c>
      <c r="C434" s="1" t="str">
        <f ca="1">IFERROR(__xludf.DUMMYFUNCTION("""COMPUTED_VALUE"""),"Новосибирск")</f>
        <v>Новосибирск</v>
      </c>
      <c r="D434" s="1" t="str">
        <f ca="1">IFERROR(__xludf.DUMMYFUNCTION("""COMPUTED_VALUE"""),"Зорге, 44а")</f>
        <v>Зорге, 44а</v>
      </c>
    </row>
    <row r="435" spans="1:4" x14ac:dyDescent="0.25">
      <c r="A435" s="1" t="str">
        <f ca="1">IFERROR(__xludf.DUMMYFUNCTION("""COMPUTED_VALUE"""),"Монетка")</f>
        <v>Монетка</v>
      </c>
      <c r="B435" s="1" t="str">
        <f ca="1">IFERROR(__xludf.DUMMYFUNCTION("""COMPUTED_VALUE"""),"ООО Элемент Трейд")</f>
        <v>ООО Элемент Трейд</v>
      </c>
      <c r="C435" s="1" t="str">
        <f ca="1">IFERROR(__xludf.DUMMYFUNCTION("""COMPUTED_VALUE"""),"Новосибирск")</f>
        <v>Новосибирск</v>
      </c>
      <c r="D435" s="1" t="str">
        <f ca="1">IFERROR(__xludf.DUMMYFUNCTION("""COMPUTED_VALUE"""),"Каменская 32")</f>
        <v>Каменская 32</v>
      </c>
    </row>
    <row r="436" spans="1:4" x14ac:dyDescent="0.25">
      <c r="A436" s="1" t="str">
        <f ca="1">IFERROR(__xludf.DUMMYFUNCTION("""COMPUTED_VALUE"""),"Монетка")</f>
        <v>Монетка</v>
      </c>
      <c r="B436" s="1" t="str">
        <f ca="1">IFERROR(__xludf.DUMMYFUNCTION("""COMPUTED_VALUE"""),"ООО Элемент Трейд")</f>
        <v>ООО Элемент Трейд</v>
      </c>
      <c r="C436" s="1" t="str">
        <f ca="1">IFERROR(__xludf.DUMMYFUNCTION("""COMPUTED_VALUE"""),"Новосибирск")</f>
        <v>Новосибирск</v>
      </c>
      <c r="D436" s="1" t="str">
        <f ca="1">IFERROR(__xludf.DUMMYFUNCTION("""COMPUTED_VALUE"""),"Комсомольская 23Б")</f>
        <v>Комсомольская 23Б</v>
      </c>
    </row>
    <row r="437" spans="1:4" x14ac:dyDescent="0.25">
      <c r="A437" s="1" t="str">
        <f ca="1">IFERROR(__xludf.DUMMYFUNCTION("""COMPUTED_VALUE"""),"Монетка")</f>
        <v>Монетка</v>
      </c>
      <c r="B437" s="1" t="str">
        <f ca="1">IFERROR(__xludf.DUMMYFUNCTION("""COMPUTED_VALUE"""),"ООО Элемент Трейд")</f>
        <v>ООО Элемент Трейд</v>
      </c>
      <c r="C437" s="1" t="str">
        <f ca="1">IFERROR(__xludf.DUMMYFUNCTION("""COMPUTED_VALUE"""),"Новосибирск")</f>
        <v>Новосибирск</v>
      </c>
      <c r="D437" s="1" t="str">
        <f ca="1">IFERROR(__xludf.DUMMYFUNCTION("""COMPUTED_VALUE"""),"Краузе 11")</f>
        <v>Краузе 11</v>
      </c>
    </row>
    <row r="438" spans="1:4" x14ac:dyDescent="0.25">
      <c r="A438" s="1" t="str">
        <f ca="1">IFERROR(__xludf.DUMMYFUNCTION("""COMPUTED_VALUE"""),"Монетка")</f>
        <v>Монетка</v>
      </c>
      <c r="B438" s="1" t="str">
        <f ca="1">IFERROR(__xludf.DUMMYFUNCTION("""COMPUTED_VALUE"""),"ООО Элемент Трейд")</f>
        <v>ООО Элемент Трейд</v>
      </c>
      <c r="C438" s="1" t="str">
        <f ca="1">IFERROR(__xludf.DUMMYFUNCTION("""COMPUTED_VALUE"""),"Новосибирск")</f>
        <v>Новосибирск</v>
      </c>
      <c r="D438" s="1" t="str">
        <f ca="1">IFERROR(__xludf.DUMMYFUNCTION("""COMPUTED_VALUE"""),"Кропоткина, 132/4")</f>
        <v>Кропоткина, 132/4</v>
      </c>
    </row>
    <row r="439" spans="1:4" x14ac:dyDescent="0.25">
      <c r="A439" s="1" t="str">
        <f ca="1">IFERROR(__xludf.DUMMYFUNCTION("""COMPUTED_VALUE"""),"Монетка")</f>
        <v>Монетка</v>
      </c>
      <c r="B439" s="1" t="str">
        <f ca="1">IFERROR(__xludf.DUMMYFUNCTION("""COMPUTED_VALUE"""),"ООО Элемент Трейд")</f>
        <v>ООО Элемент Трейд</v>
      </c>
      <c r="C439" s="1" t="str">
        <f ca="1">IFERROR(__xludf.DUMMYFUNCTION("""COMPUTED_VALUE"""),"Новосибирск")</f>
        <v>Новосибирск</v>
      </c>
      <c r="D439" s="1" t="str">
        <f ca="1">IFERROR(__xludf.DUMMYFUNCTION("""COMPUTED_VALUE"""),"Лазурная 4/3")</f>
        <v>Лазурная 4/3</v>
      </c>
    </row>
    <row r="440" spans="1:4" x14ac:dyDescent="0.25">
      <c r="A440" s="1" t="str">
        <f ca="1">IFERROR(__xludf.DUMMYFUNCTION("""COMPUTED_VALUE"""),"Монетка")</f>
        <v>Монетка</v>
      </c>
      <c r="B440" s="1" t="str">
        <f ca="1">IFERROR(__xludf.DUMMYFUNCTION("""COMPUTED_VALUE"""),"ООО Элемент Трейд")</f>
        <v>ООО Элемент Трейд</v>
      </c>
      <c r="C440" s="1" t="str">
        <f ca="1">IFERROR(__xludf.DUMMYFUNCTION("""COMPUTED_VALUE"""),"Новосибирск")</f>
        <v>Новосибирск</v>
      </c>
      <c r="D440" s="1" t="str">
        <f ca="1">IFERROR(__xludf.DUMMYFUNCTION("""COMPUTED_VALUE"""),"Лермонтова, 47")</f>
        <v>Лермонтова, 47</v>
      </c>
    </row>
    <row r="441" spans="1:4" x14ac:dyDescent="0.25">
      <c r="A441" s="1" t="str">
        <f ca="1">IFERROR(__xludf.DUMMYFUNCTION("""COMPUTED_VALUE"""),"Монетка")</f>
        <v>Монетка</v>
      </c>
      <c r="B441" s="1" t="str">
        <f ca="1">IFERROR(__xludf.DUMMYFUNCTION("""COMPUTED_VALUE"""),"ООО Элемент Трейд")</f>
        <v>ООО Элемент Трейд</v>
      </c>
      <c r="C441" s="1" t="str">
        <f ca="1">IFERROR(__xludf.DUMMYFUNCTION("""COMPUTED_VALUE"""),"Новосибирск")</f>
        <v>Новосибирск</v>
      </c>
      <c r="D441" s="1" t="str">
        <f ca="1">IFERROR(__xludf.DUMMYFUNCTION("""COMPUTED_VALUE"""),"Николая Шипилова 14/1")</f>
        <v>Николая Шипилова 14/1</v>
      </c>
    </row>
    <row r="442" spans="1:4" x14ac:dyDescent="0.25">
      <c r="A442" s="1" t="str">
        <f ca="1">IFERROR(__xludf.DUMMYFUNCTION("""COMPUTED_VALUE"""),"Монетка")</f>
        <v>Монетка</v>
      </c>
      <c r="B442" s="1" t="str">
        <f ca="1">IFERROR(__xludf.DUMMYFUNCTION("""COMPUTED_VALUE"""),"ООО Элемент Трейд")</f>
        <v>ООО Элемент Трейд</v>
      </c>
      <c r="C442" s="1" t="str">
        <f ca="1">IFERROR(__xludf.DUMMYFUNCTION("""COMPUTED_VALUE"""),"Новосибирск")</f>
        <v>Новосибирск</v>
      </c>
      <c r="D442" s="1" t="str">
        <f ca="1">IFERROR(__xludf.DUMMYFUNCTION("""COMPUTED_VALUE"""),"Новая Заря, 14")</f>
        <v>Новая Заря, 14</v>
      </c>
    </row>
    <row r="443" spans="1:4" x14ac:dyDescent="0.25">
      <c r="A443" s="1" t="str">
        <f ca="1">IFERROR(__xludf.DUMMYFUNCTION("""COMPUTED_VALUE"""),"Монетка")</f>
        <v>Монетка</v>
      </c>
      <c r="B443" s="1" t="str">
        <f ca="1">IFERROR(__xludf.DUMMYFUNCTION("""COMPUTED_VALUE"""),"ООО Элемент Трейд")</f>
        <v>ООО Элемент Трейд</v>
      </c>
      <c r="C443" s="1" t="str">
        <f ca="1">IFERROR(__xludf.DUMMYFUNCTION("""COMPUTED_VALUE"""),"Новосибирск")</f>
        <v>Новосибирск</v>
      </c>
      <c r="D443" s="1" t="str">
        <f ca="1">IFERROR(__xludf.DUMMYFUNCTION("""COMPUTED_VALUE"""),"Олеко Дундича, 3")</f>
        <v>Олеко Дундича, 3</v>
      </c>
    </row>
    <row r="444" spans="1:4" x14ac:dyDescent="0.25">
      <c r="A444" s="1" t="str">
        <f ca="1">IFERROR(__xludf.DUMMYFUNCTION("""COMPUTED_VALUE"""),"Монетка")</f>
        <v>Монетка</v>
      </c>
      <c r="B444" s="1" t="str">
        <f ca="1">IFERROR(__xludf.DUMMYFUNCTION("""COMPUTED_VALUE"""),"ООО Элемент Трейд")</f>
        <v>ООО Элемент Трейд</v>
      </c>
      <c r="C444" s="1" t="str">
        <f ca="1">IFERROR(__xludf.DUMMYFUNCTION("""COMPUTED_VALUE"""),"Новосибирск")</f>
        <v>Новосибирск</v>
      </c>
      <c r="D444" s="1" t="str">
        <f ca="1">IFERROR(__xludf.DUMMYFUNCTION("""COMPUTED_VALUE"""),"Оловозаводская, 15")</f>
        <v>Оловозаводская, 15</v>
      </c>
    </row>
    <row r="445" spans="1:4" x14ac:dyDescent="0.25">
      <c r="A445" s="1" t="str">
        <f ca="1">IFERROR(__xludf.DUMMYFUNCTION("""COMPUTED_VALUE"""),"Монетка")</f>
        <v>Монетка</v>
      </c>
      <c r="B445" s="1" t="str">
        <f ca="1">IFERROR(__xludf.DUMMYFUNCTION("""COMPUTED_VALUE"""),"ООО Элемент Трейд")</f>
        <v>ООО Элемент Трейд</v>
      </c>
      <c r="C445" s="1" t="str">
        <f ca="1">IFERROR(__xludf.DUMMYFUNCTION("""COMPUTED_VALUE"""),"Новосибирск")</f>
        <v>Новосибирск</v>
      </c>
      <c r="D445" s="1" t="str">
        <f ca="1">IFERROR(__xludf.DUMMYFUNCTION("""COMPUTED_VALUE"""),"Плахотного 2б")</f>
        <v>Плахотного 2б</v>
      </c>
    </row>
    <row r="446" spans="1:4" x14ac:dyDescent="0.25">
      <c r="A446" s="1" t="str">
        <f ca="1">IFERROR(__xludf.DUMMYFUNCTION("""COMPUTED_VALUE"""),"Монетка")</f>
        <v>Монетка</v>
      </c>
      <c r="B446" s="1" t="str">
        <f ca="1">IFERROR(__xludf.DUMMYFUNCTION("""COMPUTED_VALUE"""),"ООО Элемент Трейд")</f>
        <v>ООО Элемент Трейд</v>
      </c>
      <c r="C446" s="1" t="str">
        <f ca="1">IFERROR(__xludf.DUMMYFUNCTION("""COMPUTED_VALUE"""),"Новосибирск")</f>
        <v>Новосибирск</v>
      </c>
      <c r="D446" s="1" t="str">
        <f ca="1">IFERROR(__xludf.DUMMYFUNCTION("""COMPUTED_VALUE"""),"Покатная 124")</f>
        <v>Покатная 124</v>
      </c>
    </row>
    <row r="447" spans="1:4" x14ac:dyDescent="0.25">
      <c r="A447" s="1" t="str">
        <f ca="1">IFERROR(__xludf.DUMMYFUNCTION("""COMPUTED_VALUE"""),"Монетка")</f>
        <v>Монетка</v>
      </c>
      <c r="B447" s="1" t="str">
        <f ca="1">IFERROR(__xludf.DUMMYFUNCTION("""COMPUTED_VALUE"""),"ООО Элемент Трейд")</f>
        <v>ООО Элемент Трейд</v>
      </c>
      <c r="C447" s="1" t="str">
        <f ca="1">IFERROR(__xludf.DUMMYFUNCTION("""COMPUTED_VALUE"""),"Новосибирск")</f>
        <v>Новосибирск</v>
      </c>
      <c r="D447" s="1" t="str">
        <f ca="1">IFERROR(__xludf.DUMMYFUNCTION("""COMPUTED_VALUE"""),"Приморская 24")</f>
        <v>Приморская 24</v>
      </c>
    </row>
    <row r="448" spans="1:4" x14ac:dyDescent="0.25">
      <c r="A448" s="1" t="str">
        <f ca="1">IFERROR(__xludf.DUMMYFUNCTION("""COMPUTED_VALUE"""),"Монетка")</f>
        <v>Монетка</v>
      </c>
      <c r="B448" s="1" t="str">
        <f ca="1">IFERROR(__xludf.DUMMYFUNCTION("""COMPUTED_VALUE"""),"ООО Элемент Трейд")</f>
        <v>ООО Элемент Трейд</v>
      </c>
      <c r="C448" s="1" t="str">
        <f ca="1">IFERROR(__xludf.DUMMYFUNCTION("""COMPUTED_VALUE"""),"Новосибирск")</f>
        <v>Новосибирск</v>
      </c>
      <c r="D448" s="1" t="str">
        <f ca="1">IFERROR(__xludf.DUMMYFUNCTION("""COMPUTED_VALUE"""),"Путевая 16")</f>
        <v>Путевая 16</v>
      </c>
    </row>
    <row r="449" spans="1:4" x14ac:dyDescent="0.25">
      <c r="A449" s="1" t="str">
        <f ca="1">IFERROR(__xludf.DUMMYFUNCTION("""COMPUTED_VALUE"""),"Монетка")</f>
        <v>Монетка</v>
      </c>
      <c r="B449" s="1" t="str">
        <f ca="1">IFERROR(__xludf.DUMMYFUNCTION("""COMPUTED_VALUE"""),"ООО Элемент Трейд")</f>
        <v>ООО Элемент Трейд</v>
      </c>
      <c r="C449" s="1" t="str">
        <f ca="1">IFERROR(__xludf.DUMMYFUNCTION("""COMPUTED_VALUE"""),"Новосибирск")</f>
        <v>Новосибирск</v>
      </c>
      <c r="D449" s="1" t="str">
        <f ca="1">IFERROR(__xludf.DUMMYFUNCTION("""COMPUTED_VALUE"""),"Софийская 22")</f>
        <v>Софийская 22</v>
      </c>
    </row>
    <row r="450" spans="1:4" x14ac:dyDescent="0.25">
      <c r="A450" s="1" t="str">
        <f ca="1">IFERROR(__xludf.DUMMYFUNCTION("""COMPUTED_VALUE"""),"Монетка")</f>
        <v>Монетка</v>
      </c>
      <c r="B450" s="1" t="str">
        <f ca="1">IFERROR(__xludf.DUMMYFUNCTION("""COMPUTED_VALUE"""),"ООО Элемент Трейд")</f>
        <v>ООО Элемент Трейд</v>
      </c>
      <c r="C450" s="1" t="str">
        <f ca="1">IFERROR(__xludf.DUMMYFUNCTION("""COMPUTED_VALUE"""),"Новосибирск")</f>
        <v>Новосибирск</v>
      </c>
      <c r="D450" s="1" t="str">
        <f ca="1">IFERROR(__xludf.DUMMYFUNCTION("""COMPUTED_VALUE"""),"Федосеева 14")</f>
        <v>Федосеева 14</v>
      </c>
    </row>
    <row r="451" spans="1:4" x14ac:dyDescent="0.25">
      <c r="A451" s="1" t="str">
        <f ca="1">IFERROR(__xludf.DUMMYFUNCTION("""COMPUTED_VALUE"""),"Монетка")</f>
        <v>Монетка</v>
      </c>
      <c r="B451" s="1" t="str">
        <f ca="1">IFERROR(__xludf.DUMMYFUNCTION("""COMPUTED_VALUE"""),"ООО Элемент Трейд")</f>
        <v>ООО Элемент Трейд</v>
      </c>
      <c r="C451" s="1" t="str">
        <f ca="1">IFERROR(__xludf.DUMMYFUNCTION("""COMPUTED_VALUE"""),"Новосибирск")</f>
        <v>Новосибирск</v>
      </c>
      <c r="D451" s="1" t="str">
        <f ca="1">IFERROR(__xludf.DUMMYFUNCTION("""COMPUTED_VALUE"""),"Чигорина, 1")</f>
        <v>Чигорина, 1</v>
      </c>
    </row>
    <row r="452" spans="1:4" x14ac:dyDescent="0.25">
      <c r="A452" s="1" t="str">
        <f ca="1">IFERROR(__xludf.DUMMYFUNCTION("""COMPUTED_VALUE"""),"Монетка")</f>
        <v>Монетка</v>
      </c>
      <c r="B452" s="1" t="str">
        <f ca="1">IFERROR(__xludf.DUMMYFUNCTION("""COMPUTED_VALUE"""),"ООО Элемент Трейд")</f>
        <v>ООО Элемент Трейд</v>
      </c>
      <c r="C452" s="1" t="str">
        <f ca="1">IFERROR(__xludf.DUMMYFUNCTION("""COMPUTED_VALUE"""),"Обь")</f>
        <v>Обь</v>
      </c>
      <c r="D452" s="1" t="str">
        <f ca="1">IFERROR(__xludf.DUMMYFUNCTION("""COMPUTED_VALUE"""),"Ломоносова, 42")</f>
        <v>Ломоносова, 42</v>
      </c>
    </row>
    <row r="453" spans="1:4" x14ac:dyDescent="0.25">
      <c r="A453" s="1" t="str">
        <f ca="1">IFERROR(__xludf.DUMMYFUNCTION("""COMPUTED_VALUE"""),"Монетка")</f>
        <v>Монетка</v>
      </c>
      <c r="B453" s="1" t="str">
        <f ca="1">IFERROR(__xludf.DUMMYFUNCTION("""COMPUTED_VALUE"""),"ООО Элемент Трейд")</f>
        <v>ООО Элемент Трейд</v>
      </c>
      <c r="C453" s="1" t="str">
        <f ca="1">IFERROR(__xludf.DUMMYFUNCTION("""COMPUTED_VALUE"""),"Ордынское")</f>
        <v>Ордынское</v>
      </c>
      <c r="D453" s="1" t="str">
        <f ca="1">IFERROR(__xludf.DUMMYFUNCTION("""COMPUTED_VALUE"""),"Ленина 2")</f>
        <v>Ленина 2</v>
      </c>
    </row>
    <row r="454" spans="1:4" x14ac:dyDescent="0.25">
      <c r="A454" s="1" t="str">
        <f ca="1">IFERROR(__xludf.DUMMYFUNCTION("""COMPUTED_VALUE"""),"Монетка")</f>
        <v>Монетка</v>
      </c>
      <c r="B454" s="1" t="str">
        <f ca="1">IFERROR(__xludf.DUMMYFUNCTION("""COMPUTED_VALUE"""),"ООО Элемент Трейд")</f>
        <v>ООО Элемент Трейд</v>
      </c>
      <c r="C454" s="1" t="str">
        <f ca="1">IFERROR(__xludf.DUMMYFUNCTION("""COMPUTED_VALUE"""),"Толмачева")</f>
        <v>Толмачева</v>
      </c>
      <c r="D454" s="1" t="str">
        <f ca="1">IFERROR(__xludf.DUMMYFUNCTION("""COMPUTED_VALUE"""),"Можайского 20")</f>
        <v>Можайского 20</v>
      </c>
    </row>
    <row r="455" spans="1:4" x14ac:dyDescent="0.25">
      <c r="A455" s="1" t="str">
        <f ca="1">IFERROR(__xludf.DUMMYFUNCTION("""COMPUTED_VALUE"""),"Монетка")</f>
        <v>Монетка</v>
      </c>
      <c r="B455" s="1" t="str">
        <f ca="1">IFERROR(__xludf.DUMMYFUNCTION("""COMPUTED_VALUE"""),"ООО Элемент Трейд")</f>
        <v>ООО Элемент Трейд</v>
      </c>
      <c r="C455" s="1" t="str">
        <f ca="1">IFERROR(__xludf.DUMMYFUNCTION("""COMPUTED_VALUE"""),"Чулым")</f>
        <v>Чулым</v>
      </c>
      <c r="D455" s="1" t="str">
        <f ca="1">IFERROR(__xludf.DUMMYFUNCTION("""COMPUTED_VALUE"""),"Кооперативная 37а")</f>
        <v>Кооперативная 37а</v>
      </c>
    </row>
    <row r="456" spans="1:4" x14ac:dyDescent="0.25">
      <c r="A456" s="1" t="str">
        <f ca="1">IFERROR(__xludf.DUMMYFUNCTION("""COMPUTED_VALUE"""),"Спар")</f>
        <v>Спар</v>
      </c>
      <c r="B456" s="1" t="str">
        <f ca="1">IFERROR(__xludf.DUMMYFUNCTION("""COMPUTED_VALUE"""),"ООО Евростиль")</f>
        <v>ООО Евростиль</v>
      </c>
      <c r="C456" s="1" t="str">
        <f ca="1">IFERROR(__xludf.DUMMYFUNCTION("""COMPUTED_VALUE"""),"г.Новосибирск")</f>
        <v>г.Новосибирск</v>
      </c>
      <c r="D456" s="1" t="str">
        <f ca="1">IFERROR(__xludf.DUMMYFUNCTION("""COMPUTED_VALUE"""),", 1-е Мочищинское шоссе, 6 (Магазин Первоцен)")</f>
        <v>, 1-е Мочищинское шоссе, 6 (Магазин Первоцен)</v>
      </c>
    </row>
    <row r="457" spans="1:4" x14ac:dyDescent="0.25">
      <c r="A457" s="1" t="str">
        <f ca="1">IFERROR(__xludf.DUMMYFUNCTION("""COMPUTED_VALUE"""),"Спар")</f>
        <v>Спар</v>
      </c>
      <c r="B457" s="1" t="str">
        <f ca="1">IFERROR(__xludf.DUMMYFUNCTION("""COMPUTED_VALUE"""),"ООО Евростиль")</f>
        <v>ООО Евростиль</v>
      </c>
      <c r="C457" s="1" t="str">
        <f ca="1">IFERROR(__xludf.DUMMYFUNCTION("""COMPUTED_VALUE"""),"г.Новосибирск")</f>
        <v>г.Новосибирск</v>
      </c>
      <c r="D457" s="1" t="str">
        <f ca="1">IFERROR(__xludf.DUMMYFUNCTION("""COMPUTED_VALUE"""),"1-е Мочищинское шоссе, 6 (РЦ)")</f>
        <v>1-е Мочищинское шоссе, 6 (РЦ)</v>
      </c>
    </row>
    <row r="458" spans="1:4" x14ac:dyDescent="0.25">
      <c r="A458" s="1" t="str">
        <f ca="1">IFERROR(__xludf.DUMMYFUNCTION("""COMPUTED_VALUE"""),"Спар")</f>
        <v>Спар</v>
      </c>
      <c r="B458" s="1" t="str">
        <f ca="1">IFERROR(__xludf.DUMMYFUNCTION("""COMPUTED_VALUE"""),"ООО Евростиль")</f>
        <v>ООО Евростиль</v>
      </c>
      <c r="C458" s="1" t="str">
        <f ca="1">IFERROR(__xludf.DUMMYFUNCTION("""COMPUTED_VALUE"""),"г.Новосибирск")</f>
        <v>г.Новосибирск</v>
      </c>
      <c r="D458" s="1" t="str">
        <f ca="1">IFERROR(__xludf.DUMMYFUNCTION("""COMPUTED_VALUE"""),"1-е Мочищинское шоссе, 6 (Фабрика Кухни)")</f>
        <v>1-е Мочищинское шоссе, 6 (Фабрика Кухни)</v>
      </c>
    </row>
    <row r="459" spans="1:4" x14ac:dyDescent="0.25">
      <c r="A459" s="1" t="str">
        <f ca="1">IFERROR(__xludf.DUMMYFUNCTION("""COMPUTED_VALUE"""),"Спар")</f>
        <v>Спар</v>
      </c>
      <c r="B459" s="1" t="str">
        <f ca="1">IFERROR(__xludf.DUMMYFUNCTION("""COMPUTED_VALUE"""),"ООО Евростиль")</f>
        <v>ООО Евростиль</v>
      </c>
      <c r="C459" s="1" t="str">
        <f ca="1">IFERROR(__xludf.DUMMYFUNCTION("""COMPUTED_VALUE"""),"г.Новосибирск")</f>
        <v>г.Новосибирск</v>
      </c>
      <c r="D459" s="1" t="str">
        <f ca="1">IFERROR(__xludf.DUMMYFUNCTION("""COMPUTED_VALUE"""),"Бердское шоссе, 277 (EuroSpar)")</f>
        <v>Бердское шоссе, 277 (EuroSpar)</v>
      </c>
    </row>
    <row r="460" spans="1:4" x14ac:dyDescent="0.25">
      <c r="A460" s="1" t="str">
        <f ca="1">IFERROR(__xludf.DUMMYFUNCTION("""COMPUTED_VALUE"""),"Спар")</f>
        <v>Спар</v>
      </c>
      <c r="B460" s="1" t="str">
        <f ca="1">IFERROR(__xludf.DUMMYFUNCTION("""COMPUTED_VALUE"""),"ООО Евростиль")</f>
        <v>ООО Евростиль</v>
      </c>
      <c r="C460" s="1" t="str">
        <f ca="1">IFERROR(__xludf.DUMMYFUNCTION("""COMPUTED_VALUE"""),"г.Новосибирск")</f>
        <v>г.Новосибирск</v>
      </c>
      <c r="D460" s="1" t="str">
        <f ca="1">IFERROR(__xludf.DUMMYFUNCTION("""COMPUTED_VALUE"""),"Красный пр., 101 (EuroSpar)")</f>
        <v>Красный пр., 101 (EuroSpar)</v>
      </c>
    </row>
    <row r="461" spans="1:4" x14ac:dyDescent="0.25">
      <c r="A461" s="1" t="str">
        <f ca="1">IFERROR(__xludf.DUMMYFUNCTION("""COMPUTED_VALUE"""),"Спар")</f>
        <v>Спар</v>
      </c>
      <c r="B461" s="1" t="str">
        <f ca="1">IFERROR(__xludf.DUMMYFUNCTION("""COMPUTED_VALUE"""),"ООО Евростиль")</f>
        <v>ООО Евростиль</v>
      </c>
      <c r="C461" s="1" t="str">
        <f ca="1">IFERROR(__xludf.DUMMYFUNCTION("""COMPUTED_VALUE"""),"г.Новосибирск")</f>
        <v>г.Новосибирск</v>
      </c>
      <c r="D461" s="1" t="str">
        <f ca="1">IFERROR(__xludf.DUMMYFUNCTION("""COMPUTED_VALUE"""),"Кубовая, 108/3 (SPAR)")</f>
        <v>Кубовая, 108/3 (SPAR)</v>
      </c>
    </row>
    <row r="462" spans="1:4" x14ac:dyDescent="0.25">
      <c r="A462" s="1" t="str">
        <f ca="1">IFERROR(__xludf.DUMMYFUNCTION("""COMPUTED_VALUE"""),"Спар")</f>
        <v>Спар</v>
      </c>
      <c r="B462" s="1" t="str">
        <f ca="1">IFERROR(__xludf.DUMMYFUNCTION("""COMPUTED_VALUE"""),"ООО Евростиль")</f>
        <v>ООО Евростиль</v>
      </c>
      <c r="C462" s="1" t="str">
        <f ca="1">IFERROR(__xludf.DUMMYFUNCTION("""COMPUTED_VALUE"""),"г.Новосибирск")</f>
        <v>г.Новосибирск</v>
      </c>
      <c r="D462" s="1" t="str">
        <f ca="1">IFERROR(__xludf.DUMMYFUNCTION("""COMPUTED_VALUE"""),"р.п. Кольцово, пр. Академика Сандахчиева, 9 (SPAR)")</f>
        <v>р.п. Кольцово, пр. Академика Сандахчиева, 9 (SPAR)</v>
      </c>
    </row>
    <row r="463" spans="1:4" x14ac:dyDescent="0.25">
      <c r="A463" s="1" t="str">
        <f ca="1">IFERROR(__xludf.DUMMYFUNCTION("""COMPUTED_VALUE"""),"Спар")</f>
        <v>Спар</v>
      </c>
      <c r="B463" s="1" t="str">
        <f ca="1">IFERROR(__xludf.DUMMYFUNCTION("""COMPUTED_VALUE"""),"ООО Евростиль")</f>
        <v>ООО Евростиль</v>
      </c>
      <c r="C463" s="1" t="str">
        <f ca="1">IFERROR(__xludf.DUMMYFUNCTION("""COMPUTED_VALUE"""),"г.Новосибирск")</f>
        <v>г.Новосибирск</v>
      </c>
      <c r="D463" s="1" t="str">
        <f ca="1">IFERROR(__xludf.DUMMYFUNCTION("""COMPUTED_VALUE"""),"ул. Вилюйская, 17 (SPAR)")</f>
        <v>ул. Вилюйская, 17 (SPAR)</v>
      </c>
    </row>
    <row r="464" spans="1:4" x14ac:dyDescent="0.25">
      <c r="A464" s="1" t="str">
        <f ca="1">IFERROR(__xludf.DUMMYFUNCTION("""COMPUTED_VALUE"""),"Монэкс Трейдинг")</f>
        <v>Монэкс Трейдинг</v>
      </c>
      <c r="B464" s="1" t="str">
        <f ca="1">IFERROR(__xludf.DUMMYFUNCTION("""COMPUTED_VALUE"""),"ООО Монэкс Трейдинг")</f>
        <v>ООО Монэкс Трейдинг</v>
      </c>
      <c r="C464" s="1" t="str">
        <f ca="1">IFERROR(__xludf.DUMMYFUNCTION("""COMPUTED_VALUE"""),"г.Новосибирск")</f>
        <v>г.Новосибирск</v>
      </c>
      <c r="D464" s="1" t="str">
        <f ca="1">IFERROR(__xludf.DUMMYFUNCTION("""COMPUTED_VALUE"""),"ТЦ Аура")</f>
        <v>ТЦ Аура</v>
      </c>
    </row>
    <row r="465" spans="1:4" x14ac:dyDescent="0.25">
      <c r="A465" s="1" t="str">
        <f ca="1">IFERROR(__xludf.DUMMYFUNCTION("""COMPUTED_VALUE"""),"Монэкс Трейдинг")</f>
        <v>Монэкс Трейдинг</v>
      </c>
      <c r="B465" s="1" t="str">
        <f ca="1">IFERROR(__xludf.DUMMYFUNCTION("""COMPUTED_VALUE"""),"ООО Монэкс Трейдинг")</f>
        <v>ООО Монэкс Трейдинг</v>
      </c>
      <c r="C465" s="1" t="str">
        <f ca="1">IFERROR(__xludf.DUMMYFUNCTION("""COMPUTED_VALUE"""),"г.Новосибирск")</f>
        <v>г.Новосибирск</v>
      </c>
      <c r="D465" s="1" t="str">
        <f ca="1">IFERROR(__xludf.DUMMYFUNCTION("""COMPUTED_VALUE"""),"ТЦ Мега")</f>
        <v>ТЦ Мега</v>
      </c>
    </row>
    <row r="466" spans="1:4" x14ac:dyDescent="0.25">
      <c r="A466" s="1" t="str">
        <f ca="1">IFERROR(__xludf.DUMMYFUNCTION("""COMPUTED_VALUE"""),"Монэкс Трейдинг")</f>
        <v>Монэкс Трейдинг</v>
      </c>
      <c r="B466" s="1" t="str">
        <f ca="1">IFERROR(__xludf.DUMMYFUNCTION("""COMPUTED_VALUE"""),"ООО Монэкс Трейдинг")</f>
        <v>ООО Монэкс Трейдинг</v>
      </c>
      <c r="C466" s="1" t="str">
        <f ca="1">IFERROR(__xludf.DUMMYFUNCTION("""COMPUTED_VALUE"""),"г.Тюмень")</f>
        <v>г.Тюмень</v>
      </c>
      <c r="D466" s="1" t="str">
        <f ca="1">IFERROR(__xludf.DUMMYFUNCTION("""COMPUTED_VALUE"""),"ТРЦ Ситимолл")</f>
        <v>ТРЦ Ситимолл</v>
      </c>
    </row>
    <row r="467" spans="1:4" x14ac:dyDescent="0.25">
      <c r="A467" s="1" t="str">
        <f ca="1">IFERROR(__xludf.DUMMYFUNCTION("""COMPUTED_VALUE"""),"Монэкс Трейдинг")</f>
        <v>Монэкс Трейдинг</v>
      </c>
      <c r="B467" s="1" t="str">
        <f ca="1">IFERROR(__xludf.DUMMYFUNCTION("""COMPUTED_VALUE"""),"ООО Монэкс Трейдинг")</f>
        <v>ООО Монэкс Трейдинг</v>
      </c>
      <c r="C467" s="1" t="str">
        <f ca="1">IFERROR(__xludf.DUMMYFUNCTION("""COMPUTED_VALUE"""),"г.Тюмень")</f>
        <v>г.Тюмень</v>
      </c>
      <c r="D467" s="1" t="str">
        <f ca="1">IFERROR(__xludf.DUMMYFUNCTION("""COMPUTED_VALUE"""),"ТРЦ Вояж")</f>
        <v>ТРЦ Вояж</v>
      </c>
    </row>
    <row r="468" spans="1:4" x14ac:dyDescent="0.25">
      <c r="A468" s="1" t="str">
        <f ca="1">IFERROR(__xludf.DUMMYFUNCTION("""COMPUTED_VALUE"""),"Монэкс Трейдинг")</f>
        <v>Монэкс Трейдинг</v>
      </c>
      <c r="B468" s="1" t="str">
        <f ca="1">IFERROR(__xludf.DUMMYFUNCTION("""COMPUTED_VALUE"""),"ООО Монэкс Трейдинг")</f>
        <v>ООО Монэкс Трейдинг</v>
      </c>
      <c r="C468" s="1" t="str">
        <f ca="1">IFERROR(__xludf.DUMMYFUNCTION("""COMPUTED_VALUE"""),"г.Тюмень")</f>
        <v>г.Тюмень</v>
      </c>
      <c r="D468" s="1" t="str">
        <f ca="1">IFERROR(__xludf.DUMMYFUNCTION("""COMPUTED_VALUE"""),"ТРЦ Кристалл")</f>
        <v>ТРЦ Кристалл</v>
      </c>
    </row>
    <row r="469" spans="1:4" x14ac:dyDescent="0.25">
      <c r="A469" s="1" t="str">
        <f ca="1">IFERROR(__xludf.DUMMYFUNCTION("""COMPUTED_VALUE"""),"Монэкс Трейдинг")</f>
        <v>Монэкс Трейдинг</v>
      </c>
      <c r="B469" s="1" t="str">
        <f ca="1">IFERROR(__xludf.DUMMYFUNCTION("""COMPUTED_VALUE"""),"ООО Монэкс Трейдинг")</f>
        <v>ООО Монэкс Трейдинг</v>
      </c>
      <c r="C469" s="1" t="str">
        <f ca="1">IFERROR(__xludf.DUMMYFUNCTION("""COMPUTED_VALUE"""),"г.Сургут")</f>
        <v>г.Сургут</v>
      </c>
      <c r="D469" s="1" t="str">
        <f ca="1">IFERROR(__xludf.DUMMYFUNCTION("""COMPUTED_VALUE"""),"ТРЦ Ситимолл")</f>
        <v>ТРЦ Ситимолл</v>
      </c>
    </row>
    <row r="470" spans="1:4" x14ac:dyDescent="0.25">
      <c r="A470" s="1" t="str">
        <f ca="1">IFERROR(__xludf.DUMMYFUNCTION("""COMPUTED_VALUE"""),"Монэкс Трейдинг")</f>
        <v>Монэкс Трейдинг</v>
      </c>
      <c r="B470" s="1" t="str">
        <f ca="1">IFERROR(__xludf.DUMMYFUNCTION("""COMPUTED_VALUE"""),"ООО Монэкс Трейдинг")</f>
        <v>ООО Монэкс Трейдинг</v>
      </c>
      <c r="C470" s="1" t="str">
        <f ca="1">IFERROR(__xludf.DUMMYFUNCTION("""COMPUTED_VALUE"""),"г.Сургут")</f>
        <v>г.Сургут</v>
      </c>
      <c r="D470" s="1" t="str">
        <f ca="1">IFERROR(__xludf.DUMMYFUNCTION("""COMPUTED_VALUE"""),"ТЦ Аура")</f>
        <v>ТЦ Аура</v>
      </c>
    </row>
    <row r="471" spans="1:4" x14ac:dyDescent="0.25">
      <c r="A471" s="1" t="str">
        <f ca="1">IFERROR(__xludf.DUMMYFUNCTION("""COMPUTED_VALUE"""),"Монэкс Трейдинг")</f>
        <v>Монэкс Трейдинг</v>
      </c>
      <c r="B471" s="1" t="str">
        <f ca="1">IFERROR(__xludf.DUMMYFUNCTION("""COMPUTED_VALUE"""),"ООО Монэкс Трейдинг")</f>
        <v>ООО Монэкс Трейдинг</v>
      </c>
      <c r="C471" s="1" t="str">
        <f ca="1">IFERROR(__xludf.DUMMYFUNCTION("""COMPUTED_VALUE"""),"г.Омск")</f>
        <v>г.Омск</v>
      </c>
      <c r="D471" s="1" t="str">
        <f ca="1">IFERROR(__xludf.DUMMYFUNCTION("""COMPUTED_VALUE"""),"ТЦ Мега")</f>
        <v>ТЦ Мега</v>
      </c>
    </row>
    <row r="472" spans="1:4" x14ac:dyDescent="0.25">
      <c r="A472" s="1" t="str">
        <f ca="1">IFERROR(__xludf.DUMMYFUNCTION("""COMPUTED_VALUE"""),"Монэкс Трейдинг")</f>
        <v>Монэкс Трейдинг</v>
      </c>
      <c r="B472" s="1" t="str">
        <f ca="1">IFERROR(__xludf.DUMMYFUNCTION("""COMPUTED_VALUE"""),"ООО Монэкс Трейдинг")</f>
        <v>ООО Монэкс Трейдинг</v>
      </c>
      <c r="C472" s="1" t="str">
        <f ca="1">IFERROR(__xludf.DUMMYFUNCTION("""COMPUTED_VALUE"""),"г.Иркутск")</f>
        <v>г.Иркутск</v>
      </c>
      <c r="D472" s="1" t="str">
        <f ca="1">IFERROR(__xludf.DUMMYFUNCTION("""COMPUTED_VALUE"""),"Сильвер Молл")</f>
        <v>Сильвер Молл</v>
      </c>
    </row>
    <row r="473" spans="1:4" x14ac:dyDescent="0.25">
      <c r="A473" s="1" t="str">
        <f ca="1">IFERROR(__xludf.DUMMYFUNCTION("""COMPUTED_VALUE"""),"Билайн")</f>
        <v>Билайн</v>
      </c>
      <c r="B473" s="1" t="str">
        <f ca="1">IFERROR(__xludf.DUMMYFUNCTION("""COMPUTED_VALUE"""),"Билайн Восточная Сибирь")</f>
        <v>Билайн Восточная Сибирь</v>
      </c>
      <c r="C473" s="1" t="str">
        <f ca="1">IFERROR(__xludf.DUMMYFUNCTION("""COMPUTED_VALUE"""),"г. Абакан")</f>
        <v>г. Абакан</v>
      </c>
      <c r="D473" s="1" t="str">
        <f ca="1">IFERROR(__xludf.DUMMYFUNCTION("""COMPUTED_VALUE"""),"ул. Некрасова д 31")</f>
        <v>ул. Некрасова д 31</v>
      </c>
    </row>
    <row r="474" spans="1:4" x14ac:dyDescent="0.25">
      <c r="A474" s="1" t="str">
        <f ca="1">IFERROR(__xludf.DUMMYFUNCTION("""COMPUTED_VALUE"""),"Билайн")</f>
        <v>Билайн</v>
      </c>
      <c r="B474" s="1" t="str">
        <f ca="1">IFERROR(__xludf.DUMMYFUNCTION("""COMPUTED_VALUE"""),"Билайн Восточная Сибирь")</f>
        <v>Билайн Восточная Сибирь</v>
      </c>
      <c r="C474" s="1" t="str">
        <f ca="1">IFERROR(__xludf.DUMMYFUNCTION("""COMPUTED_VALUE"""),"г. Абакан")</f>
        <v>г. Абакан</v>
      </c>
      <c r="D474" s="1" t="str">
        <f ca="1">IFERROR(__xludf.DUMMYFUNCTION("""COMPUTED_VALUE"""),"ул. Пирятинская д 7")</f>
        <v>ул. Пирятинская д 7</v>
      </c>
    </row>
    <row r="475" spans="1:4" x14ac:dyDescent="0.25">
      <c r="A475" s="1" t="str">
        <f ca="1">IFERROR(__xludf.DUMMYFUNCTION("""COMPUTED_VALUE"""),"Билайн")</f>
        <v>Билайн</v>
      </c>
      <c r="B475" s="1" t="str">
        <f ca="1">IFERROR(__xludf.DUMMYFUNCTION("""COMPUTED_VALUE"""),"Билайн Восточная Сибирь")</f>
        <v>Билайн Восточная Сибирь</v>
      </c>
      <c r="C475" s="1" t="str">
        <f ca="1">IFERROR(__xludf.DUMMYFUNCTION("""COMPUTED_VALUE"""),"г. Абакан")</f>
        <v>г. Абакан</v>
      </c>
      <c r="D475" s="1" t="str">
        <f ca="1">IFERROR(__xludf.DUMMYFUNCTION("""COMPUTED_VALUE"""),"ул. Пушкина д 48 комната № 7")</f>
        <v>ул. Пушкина д 48 комната № 7</v>
      </c>
    </row>
    <row r="476" spans="1:4" x14ac:dyDescent="0.25">
      <c r="A476" s="1" t="str">
        <f ca="1">IFERROR(__xludf.DUMMYFUNCTION("""COMPUTED_VALUE"""),"Билайн")</f>
        <v>Билайн</v>
      </c>
      <c r="B476" s="1" t="str">
        <f ca="1">IFERROR(__xludf.DUMMYFUNCTION("""COMPUTED_VALUE"""),"Билайн Восточная Сибирь")</f>
        <v>Билайн Восточная Сибирь</v>
      </c>
      <c r="C476" s="1" t="str">
        <f ca="1">IFERROR(__xludf.DUMMYFUNCTION("""COMPUTED_VALUE"""),"г. Абакан")</f>
        <v>г. Абакан</v>
      </c>
      <c r="D476" s="1" t="str">
        <f ca="1">IFERROR(__xludf.DUMMYFUNCTION("""COMPUTED_VALUE"""),"ул. Торговая д 5 А")</f>
        <v>ул. Торговая д 5 А</v>
      </c>
    </row>
    <row r="477" spans="1:4" x14ac:dyDescent="0.25">
      <c r="A477" s="1" t="str">
        <f ca="1">IFERROR(__xludf.DUMMYFUNCTION("""COMPUTED_VALUE"""),"Билайн")</f>
        <v>Билайн</v>
      </c>
      <c r="B477" s="1" t="str">
        <f ca="1">IFERROR(__xludf.DUMMYFUNCTION("""COMPUTED_VALUE"""),"Билайн Восточная Сибирь")</f>
        <v>Билайн Восточная Сибирь</v>
      </c>
      <c r="C477" s="1" t="str">
        <f ca="1">IFERROR(__xludf.DUMMYFUNCTION("""COMPUTED_VALUE"""),"г. Абакан")</f>
        <v>г. Абакан</v>
      </c>
      <c r="D477" s="1" t="str">
        <f ca="1">IFERROR(__xludf.DUMMYFUNCTION("""COMPUTED_VALUE"""),"ул. Щетинкина д 59")</f>
        <v>ул. Щетинкина д 59</v>
      </c>
    </row>
    <row r="478" spans="1:4" x14ac:dyDescent="0.25">
      <c r="A478" s="1" t="str">
        <f ca="1">IFERROR(__xludf.DUMMYFUNCTION("""COMPUTED_VALUE"""),"Билайн")</f>
        <v>Билайн</v>
      </c>
      <c r="B478" s="1" t="str">
        <f ca="1">IFERROR(__xludf.DUMMYFUNCTION("""COMPUTED_VALUE"""),"Билайн Восточная Сибирь")</f>
        <v>Билайн Восточная Сибирь</v>
      </c>
      <c r="C478" s="1" t="str">
        <f ca="1">IFERROR(__xludf.DUMMYFUNCTION("""COMPUTED_VALUE"""),"г. Кызыл")</f>
        <v>г. Кызыл</v>
      </c>
      <c r="D478" s="1" t="str">
        <f ca="1">IFERROR(__xludf.DUMMYFUNCTION("""COMPUTED_VALUE"""),"ул. Тувинских Добровольцев д 19")</f>
        <v>ул. Тувинских Добровольцев д 19</v>
      </c>
    </row>
    <row r="479" spans="1:4" x14ac:dyDescent="0.25">
      <c r="A479" s="1" t="str">
        <f ca="1">IFERROR(__xludf.DUMMYFUNCTION("""COMPUTED_VALUE"""),"Билайн")</f>
        <v>Билайн</v>
      </c>
      <c r="B479" s="1" t="str">
        <f ca="1">IFERROR(__xludf.DUMMYFUNCTION("""COMPUTED_VALUE"""),"Билайн Восточная Сибирь")</f>
        <v>Билайн Восточная Сибирь</v>
      </c>
      <c r="C479" s="1" t="str">
        <f ca="1">IFERROR(__xludf.DUMMYFUNCTION("""COMPUTED_VALUE"""),"г. Саяногорск")</f>
        <v>г. Саяногорск</v>
      </c>
      <c r="D479" s="1" t="str">
        <f ca="1">IFERROR(__xludf.DUMMYFUNCTION("""COMPUTED_VALUE"""),"Интернациональный микрорайон д1 помещение 92Н")</f>
        <v>Интернациональный микрорайон д1 помещение 92Н</v>
      </c>
    </row>
    <row r="480" spans="1:4" x14ac:dyDescent="0.25">
      <c r="A480" s="1" t="str">
        <f ca="1">IFERROR(__xludf.DUMMYFUNCTION("""COMPUTED_VALUE"""),"Билайн")</f>
        <v>Билайн</v>
      </c>
      <c r="B480" s="1" t="str">
        <f ca="1">IFERROR(__xludf.DUMMYFUNCTION("""COMPUTED_VALUE"""),"Билайн Восточная Сибирь")</f>
        <v>Билайн Восточная Сибирь</v>
      </c>
      <c r="C480" s="1" t="str">
        <f ca="1">IFERROR(__xludf.DUMMYFUNCTION("""COMPUTED_VALUE"""),"г. Черногорск")</f>
        <v>г. Черногорск</v>
      </c>
      <c r="D480" s="1" t="str">
        <f ca="1">IFERROR(__xludf.DUMMYFUNCTION("""COMPUTED_VALUE"""),"ул. Юбилейная д 11 А")</f>
        <v>ул. Юбилейная д 11 А</v>
      </c>
    </row>
    <row r="481" spans="1:4" x14ac:dyDescent="0.25">
      <c r="A481" s="1" t="str">
        <f ca="1">IFERROR(__xludf.DUMMYFUNCTION("""COMPUTED_VALUE"""),"Билайн")</f>
        <v>Билайн</v>
      </c>
      <c r="B481" s="1" t="str">
        <f ca="1">IFERROR(__xludf.DUMMYFUNCTION("""COMPUTED_VALUE"""),"Билайн Восточная Сибирь")</f>
        <v>Билайн Восточная Сибирь</v>
      </c>
      <c r="C481" s="1" t="str">
        <f ca="1">IFERROR(__xludf.DUMMYFUNCTION("""COMPUTED_VALUE"""),"пгт. Шира")</f>
        <v>пгт. Шира</v>
      </c>
      <c r="D481" s="1" t="str">
        <f ca="1">IFERROR(__xludf.DUMMYFUNCTION("""COMPUTED_VALUE"""),"ул. Щетинкина д 113 А")</f>
        <v>ул. Щетинкина д 113 А</v>
      </c>
    </row>
    <row r="482" spans="1:4" x14ac:dyDescent="0.25">
      <c r="A482" s="1" t="str">
        <f ca="1">IFERROR(__xludf.DUMMYFUNCTION("""COMPUTED_VALUE"""),"Билайн")</f>
        <v>Билайн</v>
      </c>
      <c r="B482" s="1" t="str">
        <f ca="1">IFERROR(__xludf.DUMMYFUNCTION("""COMPUTED_VALUE"""),"Билайн Восточная Сибирь")</f>
        <v>Билайн Восточная Сибирь</v>
      </c>
      <c r="C482" s="1" t="str">
        <f ca="1">IFERROR(__xludf.DUMMYFUNCTION("""COMPUTED_VALUE"""),"г. Горно-Алтайск")</f>
        <v>г. Горно-Алтайск</v>
      </c>
      <c r="D482" s="1" t="str">
        <f ca="1">IFERROR(__xludf.DUMMYFUNCTION("""COMPUTED_VALUE"""),"пр. Коммунистический д 1")</f>
        <v>пр. Коммунистический д 1</v>
      </c>
    </row>
    <row r="483" spans="1:4" x14ac:dyDescent="0.25">
      <c r="A483" s="1" t="str">
        <f ca="1">IFERROR(__xludf.DUMMYFUNCTION("""COMPUTED_VALUE"""),"Билайн")</f>
        <v>Билайн</v>
      </c>
      <c r="B483" s="1" t="str">
        <f ca="1">IFERROR(__xludf.DUMMYFUNCTION("""COMPUTED_VALUE"""),"Билайн Восточная Сибирь")</f>
        <v>Билайн Восточная Сибирь</v>
      </c>
      <c r="C483" s="1" t="str">
        <f ca="1">IFERROR(__xludf.DUMMYFUNCTION("""COMPUTED_VALUE"""),"г. Горно-Алтайск")</f>
        <v>г. Горно-Алтайск</v>
      </c>
      <c r="D483" s="1" t="str">
        <f ca="1">IFERROR(__xludf.DUMMYFUNCTION("""COMPUTED_VALUE"""),"пр-т. Коммунистический д 11")</f>
        <v>пр-т. Коммунистический д 11</v>
      </c>
    </row>
    <row r="484" spans="1:4" x14ac:dyDescent="0.25">
      <c r="A484" s="1" t="str">
        <f ca="1">IFERROR(__xludf.DUMMYFUNCTION("""COMPUTED_VALUE"""),"Билайн")</f>
        <v>Билайн</v>
      </c>
      <c r="B484" s="1" t="str">
        <f ca="1">IFERROR(__xludf.DUMMYFUNCTION("""COMPUTED_VALUE"""),"Билайн Восточная Сибирь")</f>
        <v>Билайн Восточная Сибирь</v>
      </c>
      <c r="C484" s="1" t="str">
        <f ca="1">IFERROR(__xludf.DUMMYFUNCTION("""COMPUTED_VALUE"""),"г. Горно-Алтайск")</f>
        <v>г. Горно-Алтайск</v>
      </c>
      <c r="D484" s="1" t="str">
        <f ca="1">IFERROR(__xludf.DUMMYFUNCTION("""COMPUTED_VALUE"""),"пр-т. Коммунистический (остановкаАвтовокзал) д 55/1")</f>
        <v>пр-т. Коммунистический (остановкаАвтовокзал) д 55/1</v>
      </c>
    </row>
    <row r="485" spans="1:4" x14ac:dyDescent="0.25">
      <c r="A485" s="1" t="str">
        <f ca="1">IFERROR(__xludf.DUMMYFUNCTION("""COMPUTED_VALUE"""),"Билайн")</f>
        <v>Билайн</v>
      </c>
      <c r="B485" s="1" t="str">
        <f ca="1">IFERROR(__xludf.DUMMYFUNCTION("""COMPUTED_VALUE"""),"Билайн Восточная Сибирь")</f>
        <v>Билайн Восточная Сибирь</v>
      </c>
      <c r="C485" s="1" t="str">
        <f ca="1">IFERROR(__xludf.DUMMYFUNCTION("""COMPUTED_VALUE"""),"с. Майма")</f>
        <v>с. Майма</v>
      </c>
      <c r="D485" s="1" t="str">
        <f ca="1">IFERROR(__xludf.DUMMYFUNCTION("""COMPUTED_VALUE"""),"ул. Ленина врайоне ДЭП - 217")</f>
        <v>ул. Ленина врайоне ДЭП - 217</v>
      </c>
    </row>
    <row r="486" spans="1:4" x14ac:dyDescent="0.25">
      <c r="A486" s="1" t="str">
        <f ca="1">IFERROR(__xludf.DUMMYFUNCTION("""COMPUTED_VALUE"""),"Билайн")</f>
        <v>Билайн</v>
      </c>
      <c r="B486" s="1" t="str">
        <f ca="1">IFERROR(__xludf.DUMMYFUNCTION("""COMPUTED_VALUE"""),"Билайн Восточная Сибирь")</f>
        <v>Билайн Восточная Сибирь</v>
      </c>
      <c r="C486" s="1" t="str">
        <f ca="1">IFERROR(__xludf.DUMMYFUNCTION("""COMPUTED_VALUE"""),"с. Топчиха")</f>
        <v>с. Топчиха</v>
      </c>
      <c r="D486" s="1" t="str">
        <f ca="1">IFERROR(__xludf.DUMMYFUNCTION("""COMPUTED_VALUE"""),"ул. Ленина д 9")</f>
        <v>ул. Ленина д 9</v>
      </c>
    </row>
    <row r="487" spans="1:4" x14ac:dyDescent="0.25">
      <c r="A487" s="1" t="str">
        <f ca="1">IFERROR(__xludf.DUMMYFUNCTION("""COMPUTED_VALUE"""),"Билайн")</f>
        <v>Билайн</v>
      </c>
      <c r="B487" s="1" t="str">
        <f ca="1">IFERROR(__xludf.DUMMYFUNCTION("""COMPUTED_VALUE"""),"Билайн Восточная Сибирь")</f>
        <v>Билайн Восточная Сибирь</v>
      </c>
      <c r="C487" s="1" t="str">
        <f ca="1">IFERROR(__xludf.DUMMYFUNCTION("""COMPUTED_VALUE"""),"с. Родино")</f>
        <v>с. Родино</v>
      </c>
      <c r="D487" s="1" t="str">
        <f ca="1">IFERROR(__xludf.DUMMYFUNCTION("""COMPUTED_VALUE"""),"ул. Ленина д 213")</f>
        <v>ул. Ленина д 213</v>
      </c>
    </row>
    <row r="488" spans="1:4" x14ac:dyDescent="0.25">
      <c r="A488" s="1" t="str">
        <f ca="1">IFERROR(__xludf.DUMMYFUNCTION("""COMPUTED_VALUE"""),"Билайн")</f>
        <v>Билайн</v>
      </c>
      <c r="B488" s="1" t="str">
        <f ca="1">IFERROR(__xludf.DUMMYFUNCTION("""COMPUTED_VALUE"""),"Билайн Восточная Сибирь")</f>
        <v>Билайн Восточная Сибирь</v>
      </c>
      <c r="C488" s="1" t="str">
        <f ca="1">IFERROR(__xludf.DUMMYFUNCTION("""COMPUTED_VALUE"""),"г. Барнаул")</f>
        <v>г. Барнаул</v>
      </c>
      <c r="D488" s="1" t="str">
        <f ca="1">IFERROR(__xludf.DUMMYFUNCTION("""COMPUTED_VALUE"""),"пр-т. Красноармейский д 47 А пом. Н3")</f>
        <v>пр-т. Красноармейский д 47 А пом. Н3</v>
      </c>
    </row>
    <row r="489" spans="1:4" x14ac:dyDescent="0.25">
      <c r="A489" s="1" t="str">
        <f ca="1">IFERROR(__xludf.DUMMYFUNCTION("""COMPUTED_VALUE"""),"Билайн")</f>
        <v>Билайн</v>
      </c>
      <c r="B489" s="1" t="str">
        <f ca="1">IFERROR(__xludf.DUMMYFUNCTION("""COMPUTED_VALUE"""),"Билайн Восточная Сибирь")</f>
        <v>Билайн Восточная Сибирь</v>
      </c>
      <c r="C489" s="1" t="str">
        <f ca="1">IFERROR(__xludf.DUMMYFUNCTION("""COMPUTED_VALUE"""),"г. Барнаул")</f>
        <v>г. Барнаул</v>
      </c>
      <c r="D489" s="1" t="str">
        <f ca="1">IFERROR(__xludf.DUMMYFUNCTION("""COMPUTED_VALUE"""),"пр-т. Ленина д 102 в ТРЦ Пионер")</f>
        <v>пр-т. Ленина д 102 в ТРЦ Пионер</v>
      </c>
    </row>
    <row r="490" spans="1:4" x14ac:dyDescent="0.25">
      <c r="A490" s="1" t="str">
        <f ca="1">IFERROR(__xludf.DUMMYFUNCTION("""COMPUTED_VALUE"""),"Билайн")</f>
        <v>Билайн</v>
      </c>
      <c r="B490" s="1" t="str">
        <f ca="1">IFERROR(__xludf.DUMMYFUNCTION("""COMPUTED_VALUE"""),"Билайн Восточная Сибирь")</f>
        <v>Билайн Восточная Сибирь</v>
      </c>
      <c r="C490" s="1" t="str">
        <f ca="1">IFERROR(__xludf.DUMMYFUNCTION("""COMPUTED_VALUE"""),"г. Барнаул")</f>
        <v>г. Барнаул</v>
      </c>
      <c r="D490" s="1" t="str">
        <f ca="1">IFERROR(__xludf.DUMMYFUNCTION("""COMPUTED_VALUE"""),"рп. Южный ул. Белинского д 12")</f>
        <v>рп. Южный ул. Белинского д 12</v>
      </c>
    </row>
    <row r="491" spans="1:4" x14ac:dyDescent="0.25">
      <c r="A491" s="1" t="str">
        <f ca="1">IFERROR(__xludf.DUMMYFUNCTION("""COMPUTED_VALUE"""),"Билайн")</f>
        <v>Билайн</v>
      </c>
      <c r="B491" s="1" t="str">
        <f ca="1">IFERROR(__xludf.DUMMYFUNCTION("""COMPUTED_VALUE"""),"Билайн Восточная Сибирь")</f>
        <v>Билайн Восточная Сибирь</v>
      </c>
      <c r="C491" s="1" t="str">
        <f ca="1">IFERROR(__xludf.DUMMYFUNCTION("""COMPUTED_VALUE"""),"г. Барнаул")</f>
        <v>г. Барнаул</v>
      </c>
      <c r="D491" s="1" t="str">
        <f ca="1">IFERROR(__xludf.DUMMYFUNCTION("""COMPUTED_VALUE"""),"ул. Георгиева д 22 / ул. Сухэ-Батора д 27")</f>
        <v>ул. Георгиева д 22 / ул. Сухэ-Батора д 27</v>
      </c>
    </row>
    <row r="492" spans="1:4" x14ac:dyDescent="0.25">
      <c r="A492" s="1" t="str">
        <f ca="1">IFERROR(__xludf.DUMMYFUNCTION("""COMPUTED_VALUE"""),"Билайн")</f>
        <v>Билайн</v>
      </c>
      <c r="B492" s="1" t="str">
        <f ca="1">IFERROR(__xludf.DUMMYFUNCTION("""COMPUTED_VALUE"""),"Билайн Восточная Сибирь")</f>
        <v>Билайн Восточная Сибирь</v>
      </c>
      <c r="C492" s="1" t="str">
        <f ca="1">IFERROR(__xludf.DUMMYFUNCTION("""COMPUTED_VALUE"""),"г. Барнаул")</f>
        <v>г. Барнаул</v>
      </c>
      <c r="D492" s="1" t="str">
        <f ca="1">IFERROR(__xludf.DUMMYFUNCTION("""COMPUTED_VALUE"""),"ул. Петрова д 219 Б")</f>
        <v>ул. Петрова д 219 Б</v>
      </c>
    </row>
    <row r="493" spans="1:4" x14ac:dyDescent="0.25">
      <c r="A493" s="1" t="str">
        <f ca="1">IFERROR(__xludf.DUMMYFUNCTION("""COMPUTED_VALUE"""),"Билайн")</f>
        <v>Билайн</v>
      </c>
      <c r="B493" s="1" t="str">
        <f ca="1">IFERROR(__xludf.DUMMYFUNCTION("""COMPUTED_VALUE"""),"Билайн Восточная Сибирь")</f>
        <v>Билайн Восточная Сибирь</v>
      </c>
      <c r="C493" s="1" t="str">
        <f ca="1">IFERROR(__xludf.DUMMYFUNCTION("""COMPUTED_VALUE"""),"г. Барнаул")</f>
        <v>г. Барнаул</v>
      </c>
      <c r="D493" s="1" t="str">
        <f ca="1">IFERROR(__xludf.DUMMYFUNCTION("""COMPUTED_VALUE"""),"пл. Победы д 12")</f>
        <v>пл. Победы д 12</v>
      </c>
    </row>
    <row r="494" spans="1:4" x14ac:dyDescent="0.25">
      <c r="A494" s="1" t="str">
        <f ca="1">IFERROR(__xludf.DUMMYFUNCTION("""COMPUTED_VALUE"""),"Билайн")</f>
        <v>Билайн</v>
      </c>
      <c r="B494" s="1" t="str">
        <f ca="1">IFERROR(__xludf.DUMMYFUNCTION("""COMPUTED_VALUE"""),"Билайн Восточная Сибирь")</f>
        <v>Билайн Восточная Сибирь</v>
      </c>
      <c r="C494" s="1" t="str">
        <f ca="1">IFERROR(__xludf.DUMMYFUNCTION("""COMPUTED_VALUE"""),"г. Белово")</f>
        <v>г. Белово</v>
      </c>
      <c r="D494" s="1" t="str">
        <f ca="1">IFERROR(__xludf.DUMMYFUNCTION("""COMPUTED_VALUE"""),"ул. Советская д32")</f>
        <v>ул. Советская д32</v>
      </c>
    </row>
    <row r="495" spans="1:4" x14ac:dyDescent="0.25">
      <c r="A495" s="1" t="str">
        <f ca="1">IFERROR(__xludf.DUMMYFUNCTION("""COMPUTED_VALUE"""),"Билайн")</f>
        <v>Билайн</v>
      </c>
      <c r="B495" s="1" t="str">
        <f ca="1">IFERROR(__xludf.DUMMYFUNCTION("""COMPUTED_VALUE"""),"Билайн Восточная Сибирь")</f>
        <v>Билайн Восточная Сибирь</v>
      </c>
      <c r="C495" s="1" t="str">
        <f ca="1">IFERROR(__xludf.DUMMYFUNCTION("""COMPUTED_VALUE"""),"г. Белово")</f>
        <v>г. Белово</v>
      </c>
      <c r="D495" s="1" t="str">
        <f ca="1">IFERROR(__xludf.DUMMYFUNCTION("""COMPUTED_VALUE"""),"ул. Чкалова д11")</f>
        <v>ул. Чкалова д11</v>
      </c>
    </row>
    <row r="496" spans="1:4" x14ac:dyDescent="0.25">
      <c r="A496" s="1" t="str">
        <f ca="1">IFERROR(__xludf.DUMMYFUNCTION("""COMPUTED_VALUE"""),"Билайн")</f>
        <v>Билайн</v>
      </c>
      <c r="B496" s="1" t="str">
        <f ca="1">IFERROR(__xludf.DUMMYFUNCTION("""COMPUTED_VALUE"""),"Билайн Восточная Сибирь")</f>
        <v>Билайн Восточная Сибирь</v>
      </c>
      <c r="C496" s="1" t="str">
        <f ca="1">IFERROR(__xludf.DUMMYFUNCTION("""COMPUTED_VALUE"""),"г. Белово")</f>
        <v>г. Белово</v>
      </c>
      <c r="D496" s="1" t="str">
        <f ca="1">IFERROR(__xludf.DUMMYFUNCTION("""COMPUTED_VALUE"""),"ул. Юбилейная д 9")</f>
        <v>ул. Юбилейная д 9</v>
      </c>
    </row>
    <row r="497" spans="1:4" x14ac:dyDescent="0.25">
      <c r="A497" s="1" t="str">
        <f ca="1">IFERROR(__xludf.DUMMYFUNCTION("""COMPUTED_VALUE"""),"Билайн")</f>
        <v>Билайн</v>
      </c>
      <c r="B497" s="1" t="str">
        <f ca="1">IFERROR(__xludf.DUMMYFUNCTION("""COMPUTED_VALUE"""),"Билайн Восточная Сибирь")</f>
        <v>Билайн Восточная Сибирь</v>
      </c>
      <c r="C497" s="1" t="str">
        <f ca="1">IFERROR(__xludf.DUMMYFUNCTION("""COMPUTED_VALUE"""),"г. Новокузнецк")</f>
        <v>г. Новокузнецк</v>
      </c>
      <c r="D497" s="1" t="str">
        <f ca="1">IFERROR(__xludf.DUMMYFUNCTION("""COMPUTED_VALUE"""),"Новоильинский район пр. Архитекторовд 14 А")</f>
        <v>Новоильинский район пр. Архитекторовд 14 А</v>
      </c>
    </row>
    <row r="498" spans="1:4" x14ac:dyDescent="0.25">
      <c r="A498" s="1" t="str">
        <f ca="1">IFERROR(__xludf.DUMMYFUNCTION("""COMPUTED_VALUE"""),"Билайн")</f>
        <v>Билайн</v>
      </c>
      <c r="B498" s="1" t="str">
        <f ca="1">IFERROR(__xludf.DUMMYFUNCTION("""COMPUTED_VALUE"""),"Билайн Восточная Сибирь")</f>
        <v>Билайн Восточная Сибирь</v>
      </c>
      <c r="C498" s="1" t="str">
        <f ca="1">IFERROR(__xludf.DUMMYFUNCTION("""COMPUTED_VALUE"""),"г. Новокузнецк")</f>
        <v>г. Новокузнецк</v>
      </c>
      <c r="D498" s="1" t="str">
        <f ca="1">IFERROR(__xludf.DUMMYFUNCTION("""COMPUTED_VALUE"""),"пр. Запсибовцев д 16 Б")</f>
        <v>пр. Запсибовцев д 16 Б</v>
      </c>
    </row>
    <row r="499" spans="1:4" x14ac:dyDescent="0.25">
      <c r="A499" s="1" t="str">
        <f ca="1">IFERROR(__xludf.DUMMYFUNCTION("""COMPUTED_VALUE"""),"Билайн")</f>
        <v>Билайн</v>
      </c>
      <c r="B499" s="1" t="str">
        <f ca="1">IFERROR(__xludf.DUMMYFUNCTION("""COMPUTED_VALUE"""),"Билайн Восточная Сибирь")</f>
        <v>Билайн Восточная Сибирь</v>
      </c>
      <c r="C499" s="1" t="str">
        <f ca="1">IFERROR(__xludf.DUMMYFUNCTION("""COMPUTED_VALUE"""),"г. Новокузнецк")</f>
        <v>г. Новокузнецк</v>
      </c>
      <c r="D499" s="1" t="str">
        <f ca="1">IFERROR(__xludf.DUMMYFUNCTION("""COMPUTED_VALUE"""),"пр-т. Ермакова д 9 А")</f>
        <v>пр-т. Ермакова д 9 А</v>
      </c>
    </row>
    <row r="500" spans="1:4" x14ac:dyDescent="0.25">
      <c r="A500" s="1" t="str">
        <f ca="1">IFERROR(__xludf.DUMMYFUNCTION("""COMPUTED_VALUE"""),"Билайн")</f>
        <v>Билайн</v>
      </c>
      <c r="B500" s="1" t="str">
        <f ca="1">IFERROR(__xludf.DUMMYFUNCTION("""COMPUTED_VALUE"""),"Билайн Восточная Сибирь")</f>
        <v>Билайн Восточная Сибирь</v>
      </c>
      <c r="C500" s="1" t="str">
        <f ca="1">IFERROR(__xludf.DUMMYFUNCTION("""COMPUTED_VALUE"""),"г. Новокузнецк")</f>
        <v>г. Новокузнецк</v>
      </c>
      <c r="D500" s="1" t="str">
        <f ca="1">IFERROR(__xludf.DUMMYFUNCTION("""COMPUTED_VALUE"""),"ул. ДОЗ д 10 А")</f>
        <v>ул. ДОЗ д 10 А</v>
      </c>
    </row>
    <row r="501" spans="1:4" x14ac:dyDescent="0.25">
      <c r="A501" s="1" t="str">
        <f ca="1">IFERROR(__xludf.DUMMYFUNCTION("""COMPUTED_VALUE"""),"Билайн")</f>
        <v>Билайн</v>
      </c>
      <c r="B501" s="1" t="str">
        <f ca="1">IFERROR(__xludf.DUMMYFUNCTION("""COMPUTED_VALUE"""),"Билайн Восточная Сибирь")</f>
        <v>Билайн Восточная Сибирь</v>
      </c>
      <c r="C501" s="1" t="str">
        <f ca="1">IFERROR(__xludf.DUMMYFUNCTION("""COMPUTED_VALUE"""),"г. Новокузнецк")</f>
        <v>г. Новокузнецк</v>
      </c>
      <c r="D501" s="1" t="str">
        <f ca="1">IFERROR(__xludf.DUMMYFUNCTION("""COMPUTED_VALUE"""),"ул. Новоселов д 29 Б")</f>
        <v>ул. Новоселов д 29 Б</v>
      </c>
    </row>
    <row r="502" spans="1:4" x14ac:dyDescent="0.25">
      <c r="A502" s="1" t="str">
        <f ca="1">IFERROR(__xludf.DUMMYFUNCTION("""COMPUTED_VALUE"""),"Билайн")</f>
        <v>Билайн</v>
      </c>
      <c r="B502" s="1" t="str">
        <f ca="1">IFERROR(__xludf.DUMMYFUNCTION("""COMPUTED_VALUE"""),"Билайн Восточная Сибирь")</f>
        <v>Билайн Восточная Сибирь</v>
      </c>
      <c r="C502" s="1" t="str">
        <f ca="1">IFERROR(__xludf.DUMMYFUNCTION("""COMPUTED_VALUE"""),"г. Новокузнецк")</f>
        <v>г. Новокузнецк</v>
      </c>
      <c r="D502" s="1" t="str">
        <f ca="1">IFERROR(__xludf.DUMMYFUNCTION("""COMPUTED_VALUE"""),"пр-т. Металлургов д 51")</f>
        <v>пр-т. Металлургов д 51</v>
      </c>
    </row>
    <row r="503" spans="1:4" x14ac:dyDescent="0.25">
      <c r="A503" s="1" t="str">
        <f ca="1">IFERROR(__xludf.DUMMYFUNCTION("""COMPUTED_VALUE"""),"Билайн")</f>
        <v>Билайн</v>
      </c>
      <c r="B503" s="1" t="str">
        <f ca="1">IFERROR(__xludf.DUMMYFUNCTION("""COMPUTED_VALUE"""),"Билайн Восточная Сибирь")</f>
        <v>Билайн Восточная Сибирь</v>
      </c>
      <c r="C503" s="1" t="str">
        <f ca="1">IFERROR(__xludf.DUMMYFUNCTION("""COMPUTED_VALUE"""),"г. Новокузнецк")</f>
        <v>г. Новокузнецк</v>
      </c>
      <c r="D503" s="1" t="str">
        <f ca="1">IFERROR(__xludf.DUMMYFUNCTION("""COMPUTED_VALUE"""),"пр-т. Советской Армии д 2 А")</f>
        <v>пр-т. Советской Армии д 2 А</v>
      </c>
    </row>
    <row r="504" spans="1:4" x14ac:dyDescent="0.25">
      <c r="A504" s="1" t="str">
        <f ca="1">IFERROR(__xludf.DUMMYFUNCTION("""COMPUTED_VALUE"""),"Билайн")</f>
        <v>Билайн</v>
      </c>
      <c r="B504" s="1" t="str">
        <f ca="1">IFERROR(__xludf.DUMMYFUNCTION("""COMPUTED_VALUE"""),"Билайн Восточная Сибирь")</f>
        <v>Билайн Восточная Сибирь</v>
      </c>
      <c r="C504" s="1" t="str">
        <f ca="1">IFERROR(__xludf.DUMMYFUNCTION("""COMPUTED_VALUE"""),"г. Междуреченск")</f>
        <v>г. Междуреченск</v>
      </c>
      <c r="D504" s="1" t="str">
        <f ca="1">IFERROR(__xludf.DUMMYFUNCTION("""COMPUTED_VALUE"""),"пр-т. Коммунистический д 35")</f>
        <v>пр-т. Коммунистический д 35</v>
      </c>
    </row>
    <row r="505" spans="1:4" x14ac:dyDescent="0.25">
      <c r="A505" s="1" t="str">
        <f ca="1">IFERROR(__xludf.DUMMYFUNCTION("""COMPUTED_VALUE"""),"Билайн")</f>
        <v>Билайн</v>
      </c>
      <c r="B505" s="1" t="str">
        <f ca="1">IFERROR(__xludf.DUMMYFUNCTION("""COMPUTED_VALUE"""),"Билайн Восточная Сибирь")</f>
        <v>Билайн Восточная Сибирь</v>
      </c>
      <c r="C505" s="1" t="str">
        <f ca="1">IFERROR(__xludf.DUMMYFUNCTION("""COMPUTED_VALUE"""),"г. Междуреченск")</f>
        <v>г. Междуреченск</v>
      </c>
      <c r="D505" s="1" t="str">
        <f ca="1">IFERROR(__xludf.DUMMYFUNCTION("""COMPUTED_VALUE"""),"ул. Интернациональная д 14")</f>
        <v>ул. Интернациональная д 14</v>
      </c>
    </row>
    <row r="506" spans="1:4" x14ac:dyDescent="0.25">
      <c r="A506" s="1" t="str">
        <f ca="1">IFERROR(__xludf.DUMMYFUNCTION("""COMPUTED_VALUE"""),"Билайн")</f>
        <v>Билайн</v>
      </c>
      <c r="B506" s="1" t="str">
        <f ca="1">IFERROR(__xludf.DUMMYFUNCTION("""COMPUTED_VALUE"""),"Билайн Восточная Сибирь")</f>
        <v>Билайн Восточная Сибирь</v>
      </c>
      <c r="C506" s="1" t="str">
        <f ca="1">IFERROR(__xludf.DUMMYFUNCTION("""COMPUTED_VALUE"""),"г. Мыски")</f>
        <v>г. Мыски</v>
      </c>
      <c r="D506" s="1" t="str">
        <f ca="1">IFERROR(__xludf.DUMMYFUNCTION("""COMPUTED_VALUE"""),"ул. Шахтерская д 1")</f>
        <v>ул. Шахтерская д 1</v>
      </c>
    </row>
    <row r="507" spans="1:4" x14ac:dyDescent="0.25">
      <c r="A507" s="1" t="str">
        <f ca="1">IFERROR(__xludf.DUMMYFUNCTION("""COMPUTED_VALUE"""),"Билайн")</f>
        <v>Билайн</v>
      </c>
      <c r="B507" s="1" t="str">
        <f ca="1">IFERROR(__xludf.DUMMYFUNCTION("""COMPUTED_VALUE"""),"Билайн Восточная Сибирь")</f>
        <v>Билайн Восточная Сибирь</v>
      </c>
      <c r="C507" s="1" t="str">
        <f ca="1">IFERROR(__xludf.DUMMYFUNCTION("""COMPUTED_VALUE"""),"г. Осинники")</f>
        <v>г. Осинники</v>
      </c>
      <c r="D507" s="1" t="str">
        <f ca="1">IFERROR(__xludf.DUMMYFUNCTION("""COMPUTED_VALUE"""),"ул. Ефимова 2/1")</f>
        <v>ул. Ефимова 2/1</v>
      </c>
    </row>
    <row r="508" spans="1:4" x14ac:dyDescent="0.25">
      <c r="A508" s="1" t="str">
        <f ca="1">IFERROR(__xludf.DUMMYFUNCTION("""COMPUTED_VALUE"""),"Билайн")</f>
        <v>Билайн</v>
      </c>
      <c r="B508" s="1" t="str">
        <f ca="1">IFERROR(__xludf.DUMMYFUNCTION("""COMPUTED_VALUE"""),"Билайн Восточная Сибирь")</f>
        <v>Билайн Восточная Сибирь</v>
      </c>
      <c r="C508" s="1" t="str">
        <f ca="1">IFERROR(__xludf.DUMMYFUNCTION("""COMPUTED_VALUE"""),"г. Прокопьевск")</f>
        <v>г. Прокопьевск</v>
      </c>
      <c r="D508" s="1" t="str">
        <f ca="1">IFERROR(__xludf.DUMMYFUNCTION("""COMPUTED_VALUE"""),"ул. Гайдара д 41 ТЦ Победа")</f>
        <v>ул. Гайдара д 41 ТЦ Победа</v>
      </c>
    </row>
    <row r="509" spans="1:4" x14ac:dyDescent="0.25">
      <c r="A509" s="1" t="str">
        <f ca="1">IFERROR(__xludf.DUMMYFUNCTION("""COMPUTED_VALUE"""),"Билайн")</f>
        <v>Билайн</v>
      </c>
      <c r="B509" s="1" t="str">
        <f ca="1">IFERROR(__xludf.DUMMYFUNCTION("""COMPUTED_VALUE"""),"Билайн Восточная Сибирь")</f>
        <v>Билайн Восточная Сибирь</v>
      </c>
      <c r="C509" s="1" t="str">
        <f ca="1">IFERROR(__xludf.DUMMYFUNCTION("""COMPUTED_VALUE"""),"г. Прокопьевск")</f>
        <v>г. Прокопьевск</v>
      </c>
      <c r="D509" s="1" t="str">
        <f ca="1">IFERROR(__xludf.DUMMYFUNCTION("""COMPUTED_VALUE"""),"ул. Ноградская д 22")</f>
        <v>ул. Ноградская д 22</v>
      </c>
    </row>
    <row r="510" spans="1:4" x14ac:dyDescent="0.25">
      <c r="A510" s="1" t="str">
        <f ca="1">IFERROR(__xludf.DUMMYFUNCTION("""COMPUTED_VALUE"""),"Билайн")</f>
        <v>Билайн</v>
      </c>
      <c r="B510" s="1" t="str">
        <f ca="1">IFERROR(__xludf.DUMMYFUNCTION("""COMPUTED_VALUE"""),"Билайн Восточная Сибирь")</f>
        <v>Билайн Восточная Сибирь</v>
      </c>
      <c r="C510" s="1" t="str">
        <f ca="1">IFERROR(__xludf.DUMMYFUNCTION("""COMPUTED_VALUE"""),"г. Прокопьевск")</f>
        <v>г. Прокопьевск</v>
      </c>
      <c r="D510" s="1" t="str">
        <f ca="1">IFERROR(__xludf.DUMMYFUNCTION("""COMPUTED_VALUE"""),"Центральный. р-н пр-кт Шахтеров д 16 литер В")</f>
        <v>Центральный. р-н пр-кт Шахтеров д 16 литер В</v>
      </c>
    </row>
    <row r="511" spans="1:4" x14ac:dyDescent="0.25">
      <c r="A511" s="1" t="str">
        <f ca="1">IFERROR(__xludf.DUMMYFUNCTION("""COMPUTED_VALUE"""),"Билайн")</f>
        <v>Билайн</v>
      </c>
      <c r="B511" s="1" t="str">
        <f ca="1">IFERROR(__xludf.DUMMYFUNCTION("""COMPUTED_VALUE"""),"Билайн Восточная Сибирь")</f>
        <v>Билайн Восточная Сибирь</v>
      </c>
      <c r="C511" s="1" t="str">
        <f ca="1">IFERROR(__xludf.DUMMYFUNCTION("""COMPUTED_VALUE"""),"г. Ленинск-Кузнецкий")</f>
        <v>г. Ленинск-Кузнецкий</v>
      </c>
      <c r="D511" s="1" t="str">
        <f ca="1">IFERROR(__xludf.DUMMYFUNCTION("""COMPUTED_VALUE"""),"ул. Телефонная д 13")</f>
        <v>ул. Телефонная д 13</v>
      </c>
    </row>
    <row r="512" spans="1:4" x14ac:dyDescent="0.25">
      <c r="A512" s="1" t="str">
        <f ca="1">IFERROR(__xludf.DUMMYFUNCTION("""COMPUTED_VALUE"""),"Билайн")</f>
        <v>Билайн</v>
      </c>
      <c r="B512" s="1" t="str">
        <f ca="1">IFERROR(__xludf.DUMMYFUNCTION("""COMPUTED_VALUE"""),"Билайн Восточная Сибирь")</f>
        <v>Билайн Восточная Сибирь</v>
      </c>
      <c r="C512" s="1" t="str">
        <f ca="1">IFERROR(__xludf.DUMMYFUNCTION("""COMPUTED_VALUE"""),"г. Ленинск-Кузнецкий")</f>
        <v>г. Ленинск-Кузнецкий</v>
      </c>
      <c r="D512" s="1" t="str">
        <f ca="1">IFERROR(__xludf.DUMMYFUNCTION("""COMPUTED_VALUE"""),"ул. Шевцовой д 11 А")</f>
        <v>ул. Шевцовой д 11 А</v>
      </c>
    </row>
    <row r="513" spans="1:4" x14ac:dyDescent="0.25">
      <c r="A513" s="1" t="str">
        <f ca="1">IFERROR(__xludf.DUMMYFUNCTION("""COMPUTED_VALUE"""),"Билайн")</f>
        <v>Билайн</v>
      </c>
      <c r="B513" s="1" t="str">
        <f ca="1">IFERROR(__xludf.DUMMYFUNCTION("""COMPUTED_VALUE"""),"Билайн Восточная Сибирь")</f>
        <v>Билайн Восточная Сибирь</v>
      </c>
      <c r="C513" s="1" t="str">
        <f ca="1">IFERROR(__xludf.DUMMYFUNCTION("""COMPUTED_VALUE"""),"г. Мариинск")</f>
        <v>г. Мариинск</v>
      </c>
      <c r="D513" s="1" t="str">
        <f ca="1">IFERROR(__xludf.DUMMYFUNCTION("""COMPUTED_VALUE"""),"ул. Ленина д 90")</f>
        <v>ул. Ленина д 90</v>
      </c>
    </row>
    <row r="514" spans="1:4" x14ac:dyDescent="0.25">
      <c r="A514" s="1" t="str">
        <f ca="1">IFERROR(__xludf.DUMMYFUNCTION("""COMPUTED_VALUE"""),"Билайн")</f>
        <v>Билайн</v>
      </c>
      <c r="B514" s="1" t="str">
        <f ca="1">IFERROR(__xludf.DUMMYFUNCTION("""COMPUTED_VALUE"""),"Билайн Восточная Сибирь")</f>
        <v>Билайн Восточная Сибирь</v>
      </c>
      <c r="C514" s="1" t="str">
        <f ca="1">IFERROR(__xludf.DUMMYFUNCTION("""COMPUTED_VALUE"""),"г. Железногорск")</f>
        <v>г. Железногорск</v>
      </c>
      <c r="D514" s="1" t="str">
        <f ca="1">IFERROR(__xludf.DUMMYFUNCTION("""COMPUTED_VALUE"""),"пр. Ленинградский д 35 ТЦ Балтийский")</f>
        <v>пр. Ленинградский д 35 ТЦ Балтийский</v>
      </c>
    </row>
    <row r="515" spans="1:4" x14ac:dyDescent="0.25">
      <c r="A515" s="1" t="str">
        <f ca="1">IFERROR(__xludf.DUMMYFUNCTION("""COMPUTED_VALUE"""),"Билайн")</f>
        <v>Билайн</v>
      </c>
      <c r="B515" s="1" t="str">
        <f ca="1">IFERROR(__xludf.DUMMYFUNCTION("""COMPUTED_VALUE"""),"Билайн Восточная Сибирь")</f>
        <v>Билайн Восточная Сибирь</v>
      </c>
      <c r="C515" s="1" t="str">
        <f ca="1">IFERROR(__xludf.DUMMYFUNCTION("""COMPUTED_VALUE"""),"с. Агинское")</f>
        <v>с. Агинское</v>
      </c>
      <c r="D515" s="1" t="str">
        <f ca="1">IFERROR(__xludf.DUMMYFUNCTION("""COMPUTED_VALUE"""),"ул. Советская д 117 помещение № 6")</f>
        <v>ул. Советская д 117 помещение № 6</v>
      </c>
    </row>
    <row r="516" spans="1:4" x14ac:dyDescent="0.25">
      <c r="A516" s="1" t="str">
        <f ca="1">IFERROR(__xludf.DUMMYFUNCTION("""COMPUTED_VALUE"""),"Билайн")</f>
        <v>Билайн</v>
      </c>
      <c r="B516" s="1" t="str">
        <f ca="1">IFERROR(__xludf.DUMMYFUNCTION("""COMPUTED_VALUE"""),"Билайн Восточная Сибирь")</f>
        <v>Билайн Восточная Сибирь</v>
      </c>
      <c r="C516" s="1" t="str">
        <f ca="1">IFERROR(__xludf.DUMMYFUNCTION("""COMPUTED_VALUE"""),"г. Минусинск")</f>
        <v>г. Минусинск</v>
      </c>
      <c r="D516" s="1" t="str">
        <f ca="1">IFERROR(__xludf.DUMMYFUNCTION("""COMPUTED_VALUE"""),"ул. Абаканская 53/1")</f>
        <v>ул. Абаканская 53/1</v>
      </c>
    </row>
    <row r="517" spans="1:4" x14ac:dyDescent="0.25">
      <c r="A517" s="1" t="str">
        <f ca="1">IFERROR(__xludf.DUMMYFUNCTION("""COMPUTED_VALUE"""),"Билайн")</f>
        <v>Билайн</v>
      </c>
      <c r="B517" s="1" t="str">
        <f ca="1">IFERROR(__xludf.DUMMYFUNCTION("""COMPUTED_VALUE"""),"Билайн Восточная Сибирь")</f>
        <v>Билайн Восточная Сибирь</v>
      </c>
      <c r="C517" s="1" t="str">
        <f ca="1">IFERROR(__xludf.DUMMYFUNCTION("""COMPUTED_VALUE"""),"г. Ужур")</f>
        <v>г. Ужур</v>
      </c>
      <c r="D517" s="1" t="str">
        <f ca="1">IFERROR(__xludf.DUMMYFUNCTION("""COMPUTED_VALUE"""),"ул. Кирова 35 А")</f>
        <v>ул. Кирова 35 А</v>
      </c>
    </row>
    <row r="518" spans="1:4" x14ac:dyDescent="0.25">
      <c r="A518" s="1" t="str">
        <f ca="1">IFERROR(__xludf.DUMMYFUNCTION("""COMPUTED_VALUE"""),"Билайн")</f>
        <v>Билайн</v>
      </c>
      <c r="B518" s="1" t="str">
        <f ca="1">IFERROR(__xludf.DUMMYFUNCTION("""COMPUTED_VALUE"""),"Билайн Восточная Сибирь")</f>
        <v>Билайн Восточная Сибирь</v>
      </c>
      <c r="C518" s="1" t="str">
        <f ca="1">IFERROR(__xludf.DUMMYFUNCTION("""COMPUTED_VALUE"""),"г. Красноярск")</f>
        <v>г. Красноярск</v>
      </c>
      <c r="D518" s="1" t="str">
        <f ca="1">IFERROR(__xludf.DUMMYFUNCTION("""COMPUTED_VALUE"""),"ул. Тельмана д 30 Г")</f>
        <v>ул. Тельмана д 30 Г</v>
      </c>
    </row>
    <row r="519" spans="1:4" x14ac:dyDescent="0.25">
      <c r="A519" s="1" t="str">
        <f ca="1">IFERROR(__xludf.DUMMYFUNCTION("""COMPUTED_VALUE"""),"Билайн")</f>
        <v>Билайн</v>
      </c>
      <c r="B519" s="1" t="str">
        <f ca="1">IFERROR(__xludf.DUMMYFUNCTION("""COMPUTED_VALUE"""),"Билайн Восточная Сибирь")</f>
        <v>Билайн Восточная Сибирь</v>
      </c>
      <c r="C519" s="1" t="str">
        <f ca="1">IFERROR(__xludf.DUMMYFUNCTION("""COMPUTED_VALUE"""),"г. Норильск")</f>
        <v>г. Норильск</v>
      </c>
      <c r="D519" s="1" t="str">
        <f ca="1">IFERROR(__xludf.DUMMYFUNCTION("""COMPUTED_VALUE"""),"пр-т. Ленинский д 24")</f>
        <v>пр-т. Ленинский д 24</v>
      </c>
    </row>
    <row r="520" spans="1:4" x14ac:dyDescent="0.25">
      <c r="A520" s="1" t="str">
        <f ca="1">IFERROR(__xludf.DUMMYFUNCTION("""COMPUTED_VALUE"""),"Билайн")</f>
        <v>Билайн</v>
      </c>
      <c r="B520" s="1" t="str">
        <f ca="1">IFERROR(__xludf.DUMMYFUNCTION("""COMPUTED_VALUE"""),"Билайн Восточная Сибирь")</f>
        <v>Билайн Восточная Сибирь</v>
      </c>
      <c r="C520" s="1" t="str">
        <f ca="1">IFERROR(__xludf.DUMMYFUNCTION("""COMPUTED_VALUE"""),"г. Норильск")</f>
        <v>г. Норильск</v>
      </c>
      <c r="D520" s="1" t="str">
        <f ca="1">IFERROR(__xludf.DUMMYFUNCTION("""COMPUTED_VALUE"""),"район. Талнах ул. Строителей здание № 12")</f>
        <v>район. Талнах ул. Строителей здание № 12</v>
      </c>
    </row>
    <row r="521" spans="1:4" x14ac:dyDescent="0.25">
      <c r="A521" s="1" t="str">
        <f ca="1">IFERROR(__xludf.DUMMYFUNCTION("""COMPUTED_VALUE"""),"Билайн")</f>
        <v>Билайн</v>
      </c>
      <c r="B521" s="1" t="str">
        <f ca="1">IFERROR(__xludf.DUMMYFUNCTION("""COMPUTED_VALUE"""),"Билайн Восточная Сибирь")</f>
        <v>Билайн Восточная Сибирь</v>
      </c>
      <c r="C521" s="1" t="str">
        <f ca="1">IFERROR(__xludf.DUMMYFUNCTION("""COMPUTED_VALUE"""),"г. Норильск")</f>
        <v>г. Норильск</v>
      </c>
      <c r="D521" s="1" t="str">
        <f ca="1">IFERROR(__xludf.DUMMYFUNCTION("""COMPUTED_VALUE"""),"ул. Нансена д 70")</f>
        <v>ул. Нансена д 70</v>
      </c>
    </row>
    <row r="522" spans="1:4" x14ac:dyDescent="0.25">
      <c r="A522" s="1" t="str">
        <f ca="1">IFERROR(__xludf.DUMMYFUNCTION("""COMPUTED_VALUE"""),"Билайн")</f>
        <v>Билайн</v>
      </c>
      <c r="B522" s="1" t="str">
        <f ca="1">IFERROR(__xludf.DUMMYFUNCTION("""COMPUTED_VALUE"""),"Билайн Восточная Сибирь")</f>
        <v>Билайн Восточная Сибирь</v>
      </c>
      <c r="C522" s="1" t="str">
        <f ca="1">IFERROR(__xludf.DUMMYFUNCTION("""COMPUTED_VALUE"""),"г. Норильск")</f>
        <v>г. Норильск</v>
      </c>
      <c r="D522" s="1" t="str">
        <f ca="1">IFERROR(__xludf.DUMMYFUNCTION("""COMPUTED_VALUE"""),"район Талнах улица Рудная здание 3")</f>
        <v>район Талнах улица Рудная здание 3</v>
      </c>
    </row>
    <row r="523" spans="1:4" x14ac:dyDescent="0.25">
      <c r="A523" s="1" t="str">
        <f ca="1">IFERROR(__xludf.DUMMYFUNCTION("""COMPUTED_VALUE"""),"Билайн")</f>
        <v>Билайн</v>
      </c>
      <c r="B523" s="1" t="str">
        <f ca="1">IFERROR(__xludf.DUMMYFUNCTION("""COMPUTED_VALUE"""),"Билайн Восточная Сибирь")</f>
        <v>Билайн Восточная Сибирь</v>
      </c>
      <c r="C523" s="1" t="str">
        <f ca="1">IFERROR(__xludf.DUMMYFUNCTION("""COMPUTED_VALUE"""),"г. Красноярск")</f>
        <v>г. Красноярск</v>
      </c>
      <c r="D523" s="1" t="str">
        <f ca="1">IFERROR(__xludf.DUMMYFUNCTION("""COMPUTED_VALUE"""),"ул. 9 Мая д 77")</f>
        <v>ул. 9 Мая д 77</v>
      </c>
    </row>
    <row r="524" spans="1:4" x14ac:dyDescent="0.25">
      <c r="A524" s="1" t="str">
        <f ca="1">IFERROR(__xludf.DUMMYFUNCTION("""COMPUTED_VALUE"""),"Билайн")</f>
        <v>Билайн</v>
      </c>
      <c r="B524" s="1" t="str">
        <f ca="1">IFERROR(__xludf.DUMMYFUNCTION("""COMPUTED_VALUE"""),"Билайн Восточная Сибирь")</f>
        <v>Билайн Восточная Сибирь</v>
      </c>
      <c r="C524" s="1" t="str">
        <f ca="1">IFERROR(__xludf.DUMMYFUNCTION("""COMPUTED_VALUE"""),"г. Норильск")</f>
        <v>г. Норильск</v>
      </c>
      <c r="D524" s="1" t="str">
        <f ca="1">IFERROR(__xludf.DUMMYFUNCTION("""COMPUTED_VALUE"""),"пл. Металлургов д 10 ТЦ Арена")</f>
        <v>пл. Металлургов д 10 ТЦ Арена</v>
      </c>
    </row>
    <row r="525" spans="1:4" x14ac:dyDescent="0.25">
      <c r="A525" s="1" t="str">
        <f ca="1">IFERROR(__xludf.DUMMYFUNCTION("""COMPUTED_VALUE"""),"Билайн")</f>
        <v>Билайн</v>
      </c>
      <c r="B525" s="1" t="str">
        <f ca="1">IFERROR(__xludf.DUMMYFUNCTION("""COMPUTED_VALUE"""),"Билайн Восточная Сибирь")</f>
        <v>Билайн Восточная Сибирь</v>
      </c>
      <c r="C525" s="1" t="str">
        <f ca="1">IFERROR(__xludf.DUMMYFUNCTION("""COMPUTED_VALUE"""),"г. Красноярск")</f>
        <v>г. Красноярск</v>
      </c>
      <c r="D525" s="1" t="str">
        <f ca="1">IFERROR(__xludf.DUMMYFUNCTION("""COMPUTED_VALUE"""),"ул. Телевизорная д 1")</f>
        <v>ул. Телевизорная д 1</v>
      </c>
    </row>
    <row r="526" spans="1:4" x14ac:dyDescent="0.25">
      <c r="A526" s="1" t="str">
        <f ca="1">IFERROR(__xludf.DUMMYFUNCTION("""COMPUTED_VALUE"""),"Билайн")</f>
        <v>Билайн</v>
      </c>
      <c r="B526" s="1" t="str">
        <f ca="1">IFERROR(__xludf.DUMMYFUNCTION("""COMPUTED_VALUE"""),"Билайн Восточная Сибирь")</f>
        <v>Билайн Восточная Сибирь</v>
      </c>
      <c r="C526" s="1" t="str">
        <f ca="1">IFERROR(__xludf.DUMMYFUNCTION("""COMPUTED_VALUE"""),"г. Красноярск")</f>
        <v>г. Красноярск</v>
      </c>
      <c r="D526" s="1" t="str">
        <f ca="1">IFERROR(__xludf.DUMMYFUNCTION("""COMPUTED_VALUE"""),"ул. Академика Вавилова д 1 с 39")</f>
        <v>ул. Академика Вавилова д 1 с 39</v>
      </c>
    </row>
    <row r="527" spans="1:4" x14ac:dyDescent="0.25">
      <c r="A527" s="1" t="str">
        <f ca="1">IFERROR(__xludf.DUMMYFUNCTION("""COMPUTED_VALUE"""),"Билайн")</f>
        <v>Билайн</v>
      </c>
      <c r="B527" s="1" t="str">
        <f ca="1">IFERROR(__xludf.DUMMYFUNCTION("""COMPUTED_VALUE"""),"Билайн Восточная Сибирь")</f>
        <v>Билайн Восточная Сибирь</v>
      </c>
      <c r="C527" s="1" t="str">
        <f ca="1">IFERROR(__xludf.DUMMYFUNCTION("""COMPUTED_VALUE"""),"г. Новосибирск")</f>
        <v>г. Новосибирск</v>
      </c>
      <c r="D527" s="1" t="str">
        <f ca="1">IFERROR(__xludf.DUMMYFUNCTION("""COMPUTED_VALUE"""),"ул. Ватутина д 107 ""Мега"" ""Ашан""")</f>
        <v>ул. Ватутина д 107 "Мега" "Ашан"</v>
      </c>
    </row>
    <row r="528" spans="1:4" x14ac:dyDescent="0.25">
      <c r="A528" s="1" t="str">
        <f ca="1">IFERROR(__xludf.DUMMYFUNCTION("""COMPUTED_VALUE"""),"Билайн")</f>
        <v>Билайн</v>
      </c>
      <c r="B528" s="1" t="str">
        <f ca="1">IFERROR(__xludf.DUMMYFUNCTION("""COMPUTED_VALUE"""),"Билайн Восточная Сибирь")</f>
        <v>Билайн Восточная Сибирь</v>
      </c>
      <c r="C528" s="1" t="str">
        <f ca="1">IFERROR(__xludf.DUMMYFUNCTION("""COMPUTED_VALUE"""),"г. Новосибирск")</f>
        <v>г. Новосибирск</v>
      </c>
      <c r="D528" s="1" t="str">
        <f ca="1">IFERROR(__xludf.DUMMYFUNCTION("""COMPUTED_VALUE"""),"на пересечение улиц Гоголя и Мичурина")</f>
        <v>на пересечение улиц Гоголя и Мичурина</v>
      </c>
    </row>
    <row r="529" spans="1:4" x14ac:dyDescent="0.25">
      <c r="A529" s="1" t="str">
        <f ca="1">IFERROR(__xludf.DUMMYFUNCTION("""COMPUTED_VALUE"""),"Билайн")</f>
        <v>Билайн</v>
      </c>
      <c r="B529" s="1" t="str">
        <f ca="1">IFERROR(__xludf.DUMMYFUNCTION("""COMPUTED_VALUE"""),"Билайн Восточная Сибирь")</f>
        <v>Билайн Восточная Сибирь</v>
      </c>
      <c r="C529" s="1" t="str">
        <f ca="1">IFERROR(__xludf.DUMMYFUNCTION("""COMPUTED_VALUE"""),"г. Новосибирск")</f>
        <v>г. Новосибирск</v>
      </c>
      <c r="D529" s="1" t="str">
        <f ca="1">IFERROR(__xludf.DUMMYFUNCTION("""COMPUTED_VALUE"""),"пл. Карла Маркса д 3 корп 1")</f>
        <v>пл. Карла Маркса д 3 корп 1</v>
      </c>
    </row>
    <row r="530" spans="1:4" x14ac:dyDescent="0.25">
      <c r="A530" s="1" t="str">
        <f ca="1">IFERROR(__xludf.DUMMYFUNCTION("""COMPUTED_VALUE"""),"Билайн")</f>
        <v>Билайн</v>
      </c>
      <c r="B530" s="1" t="str">
        <f ca="1">IFERROR(__xludf.DUMMYFUNCTION("""COMPUTED_VALUE"""),"Билайн Восточная Сибирь")</f>
        <v>Билайн Восточная Сибирь</v>
      </c>
      <c r="C530" s="1" t="str">
        <f ca="1">IFERROR(__xludf.DUMMYFUNCTION("""COMPUTED_VALUE"""),"г. Новосибирск")</f>
        <v>г. Новосибирск</v>
      </c>
      <c r="D530" s="1" t="str">
        <f ca="1">IFERROR(__xludf.DUMMYFUNCTION("""COMPUTED_VALUE"""),"Мичурина12A")</f>
        <v>Мичурина12A</v>
      </c>
    </row>
    <row r="531" spans="1:4" x14ac:dyDescent="0.25">
      <c r="A531" s="1" t="str">
        <f ca="1">IFERROR(__xludf.DUMMYFUNCTION("""COMPUTED_VALUE"""),"Билайн")</f>
        <v>Билайн</v>
      </c>
      <c r="B531" s="1" t="str">
        <f ca="1">IFERROR(__xludf.DUMMYFUNCTION("""COMPUTED_VALUE"""),"Билайн Восточная Сибирь")</f>
        <v>Билайн Восточная Сибирь</v>
      </c>
      <c r="C531" s="1" t="str">
        <f ca="1">IFERROR(__xludf.DUMMYFUNCTION("""COMPUTED_VALUE"""),"г. Новосибирск")</f>
        <v>г. Новосибирск</v>
      </c>
      <c r="D531" s="1" t="str">
        <f ca="1">IFERROR(__xludf.DUMMYFUNCTION("""COMPUTED_VALUE"""),"ул. Вилюйская д 25")</f>
        <v>ул. Вилюйская д 25</v>
      </c>
    </row>
    <row r="532" spans="1:4" x14ac:dyDescent="0.25">
      <c r="A532" s="1" t="str">
        <f ca="1">IFERROR(__xludf.DUMMYFUNCTION("""COMPUTED_VALUE"""),"Билайн")</f>
        <v>Билайн</v>
      </c>
      <c r="B532" s="1" t="str">
        <f ca="1">IFERROR(__xludf.DUMMYFUNCTION("""COMPUTED_VALUE"""),"Билайн Восточная Сибирь")</f>
        <v>Билайн Восточная Сибирь</v>
      </c>
      <c r="C532" s="1" t="str">
        <f ca="1">IFERROR(__xludf.DUMMYFUNCTION("""COMPUTED_VALUE"""),"г. Новосибирск")</f>
        <v>г. Новосибирск</v>
      </c>
      <c r="D532" s="1" t="str">
        <f ca="1">IFERROR(__xludf.DUMMYFUNCTION("""COMPUTED_VALUE"""),"ул. Гоголя д 13")</f>
        <v>ул. Гоголя д 13</v>
      </c>
    </row>
    <row r="533" spans="1:4" x14ac:dyDescent="0.25">
      <c r="A533" s="1" t="str">
        <f ca="1">IFERROR(__xludf.DUMMYFUNCTION("""COMPUTED_VALUE"""),"Билайн")</f>
        <v>Билайн</v>
      </c>
      <c r="B533" s="1" t="str">
        <f ca="1">IFERROR(__xludf.DUMMYFUNCTION("""COMPUTED_VALUE"""),"Билайн Восточная Сибирь")</f>
        <v>Билайн Восточная Сибирь</v>
      </c>
      <c r="C533" s="1" t="str">
        <f ca="1">IFERROR(__xludf.DUMMYFUNCTION("""COMPUTED_VALUE"""),"г. Новосибирск")</f>
        <v>г. Новосибирск</v>
      </c>
      <c r="D533" s="1" t="str">
        <f ca="1">IFERROR(__xludf.DUMMYFUNCTION("""COMPUTED_VALUE"""),"ул. Плахотного д 2 Б")</f>
        <v>ул. Плахотного д 2 Б</v>
      </c>
    </row>
    <row r="534" spans="1:4" x14ac:dyDescent="0.25">
      <c r="A534" s="1" t="str">
        <f ca="1">IFERROR(__xludf.DUMMYFUNCTION("""COMPUTED_VALUE"""),"Билайн")</f>
        <v>Билайн</v>
      </c>
      <c r="B534" s="1" t="str">
        <f ca="1">IFERROR(__xludf.DUMMYFUNCTION("""COMPUTED_VALUE"""),"Билайн Восточная Сибирь")</f>
        <v>Билайн Восточная Сибирь</v>
      </c>
      <c r="C534" s="1" t="str">
        <f ca="1">IFERROR(__xludf.DUMMYFUNCTION("""COMPUTED_VALUE"""),"г. Искитим")</f>
        <v>г. Искитим</v>
      </c>
      <c r="D534" s="1" t="str">
        <f ca="1">IFERROR(__xludf.DUMMYFUNCTION("""COMPUTED_VALUE"""),"ул. Пушкина д 59 место № 5")</f>
        <v>ул. Пушкина д 59 место № 5</v>
      </c>
    </row>
    <row r="535" spans="1:4" x14ac:dyDescent="0.25">
      <c r="A535" s="1" t="str">
        <f ca="1">IFERROR(__xludf.DUMMYFUNCTION("""COMPUTED_VALUE"""),"Билайн")</f>
        <v>Билайн</v>
      </c>
      <c r="B535" s="1" t="str">
        <f ca="1">IFERROR(__xludf.DUMMYFUNCTION("""COMPUTED_VALUE"""),"Билайн Восточная Сибирь")</f>
        <v>Билайн Восточная Сибирь</v>
      </c>
      <c r="C535" s="1" t="str">
        <f ca="1">IFERROR(__xludf.DUMMYFUNCTION("""COMPUTED_VALUE"""),"г. Амурск")</f>
        <v>г. Амурск</v>
      </c>
      <c r="D535" s="1" t="str">
        <f ca="1">IFERROR(__xludf.DUMMYFUNCTION("""COMPUTED_VALUE"""),"пр-т. Комсомольский д 6")</f>
        <v>пр-т. Комсомольский д 6</v>
      </c>
    </row>
    <row r="536" spans="1:4" x14ac:dyDescent="0.25">
      <c r="A536" s="1" t="str">
        <f ca="1">IFERROR(__xludf.DUMMYFUNCTION("""COMPUTED_VALUE"""),"Билайн")</f>
        <v>Билайн</v>
      </c>
      <c r="B536" s="1" t="str">
        <f ca="1">IFERROR(__xludf.DUMMYFUNCTION("""COMPUTED_VALUE"""),"Билайн ДВ")</f>
        <v>Билайн ДВ</v>
      </c>
      <c r="C536" s="1" t="str">
        <f ca="1">IFERROR(__xludf.DUMMYFUNCTION("""COMPUTED_VALUE"""),"г.Комсомольск-на-Амуре")</f>
        <v>г.Комсомольск-на-Амуре</v>
      </c>
      <c r="D536" s="1" t="str">
        <f ca="1">IFERROR(__xludf.DUMMYFUNCTION("""COMPUTED_VALUE"""),"пр-т. Победы д 14")</f>
        <v>пр-т. Победы д 14</v>
      </c>
    </row>
    <row r="537" spans="1:4" x14ac:dyDescent="0.25">
      <c r="A537" s="1" t="str">
        <f ca="1">IFERROR(__xludf.DUMMYFUNCTION("""COMPUTED_VALUE"""),"Билайн")</f>
        <v>Билайн</v>
      </c>
      <c r="B537" s="1" t="str">
        <f ca="1">IFERROR(__xludf.DUMMYFUNCTION("""COMPUTED_VALUE"""),"Билайн ДВ")</f>
        <v>Билайн ДВ</v>
      </c>
      <c r="C537" s="1" t="str">
        <f ca="1">IFERROR(__xludf.DUMMYFUNCTION("""COMPUTED_VALUE"""),"г.Комсомольск-на-Амуре")</f>
        <v>г.Комсомольск-на-Амуре</v>
      </c>
      <c r="D537" s="1" t="str">
        <f ca="1">IFERROR(__xludf.DUMMYFUNCTION("""COMPUTED_VALUE"""),"пр-т. Октябрьский д 29")</f>
        <v>пр-т. Октябрьский д 29</v>
      </c>
    </row>
    <row r="538" spans="1:4" x14ac:dyDescent="0.25">
      <c r="A538" s="1" t="str">
        <f ca="1">IFERROR(__xludf.DUMMYFUNCTION("""COMPUTED_VALUE"""),"Билайн")</f>
        <v>Билайн</v>
      </c>
      <c r="B538" s="1" t="str">
        <f ca="1">IFERROR(__xludf.DUMMYFUNCTION("""COMPUTED_VALUE"""),"Билайн ДВ")</f>
        <v>Билайн ДВ</v>
      </c>
      <c r="C538" s="1" t="str">
        <f ca="1">IFERROR(__xludf.DUMMYFUNCTION("""COMPUTED_VALUE"""),"г.Комсомольск-на-Амуре")</f>
        <v>г.Комсомольск-на-Амуре</v>
      </c>
      <c r="D538" s="1" t="str">
        <f ca="1">IFERROR(__xludf.DUMMYFUNCTION("""COMPUTED_VALUE"""),"пр-т. Победы д 22 корп 7")</f>
        <v>пр-т. Победы д 22 корп 7</v>
      </c>
    </row>
    <row r="539" spans="1:4" x14ac:dyDescent="0.25">
      <c r="A539" s="1" t="str">
        <f ca="1">IFERROR(__xludf.DUMMYFUNCTION("""COMPUTED_VALUE"""),"Билайн")</f>
        <v>Билайн</v>
      </c>
      <c r="B539" s="1" t="str">
        <f ca="1">IFERROR(__xludf.DUMMYFUNCTION("""COMPUTED_VALUE"""),"Билайн ДВ")</f>
        <v>Билайн ДВ</v>
      </c>
      <c r="C539" s="1" t="str">
        <f ca="1">IFERROR(__xludf.DUMMYFUNCTION("""COMPUTED_VALUE"""),"г.Комсомольск-на-Амуре")</f>
        <v>г.Комсомольск-на-Амуре</v>
      </c>
      <c r="D539" s="1" t="str">
        <f ca="1">IFERROR(__xludf.DUMMYFUNCTION("""COMPUTED_VALUE"""),"ул. Вокзальная д 43")</f>
        <v>ул. Вокзальная д 43</v>
      </c>
    </row>
    <row r="540" spans="1:4" x14ac:dyDescent="0.25">
      <c r="A540" s="1" t="str">
        <f ca="1">IFERROR(__xludf.DUMMYFUNCTION("""COMPUTED_VALUE"""),"Билайн")</f>
        <v>Билайн</v>
      </c>
      <c r="B540" s="1" t="str">
        <f ca="1">IFERROR(__xludf.DUMMYFUNCTION("""COMPUTED_VALUE"""),"Билайн ДВ")</f>
        <v>Билайн ДВ</v>
      </c>
      <c r="C540" s="1" t="str">
        <f ca="1">IFERROR(__xludf.DUMMYFUNCTION("""COMPUTED_VALUE"""),"г.Комсомольск-на-Амуре")</f>
        <v>г.Комсомольск-на-Амуре</v>
      </c>
      <c r="D540" s="1" t="str">
        <f ca="1">IFERROR(__xludf.DUMMYFUNCTION("""COMPUTED_VALUE"""),"ул. Дикопольцева д 29 ТЦ Самбери")</f>
        <v>ул. Дикопольцева д 29 ТЦ Самбери</v>
      </c>
    </row>
    <row r="541" spans="1:4" x14ac:dyDescent="0.25">
      <c r="A541" s="1" t="str">
        <f ca="1">IFERROR(__xludf.DUMMYFUNCTION("""COMPUTED_VALUE"""),"Билайн")</f>
        <v>Билайн</v>
      </c>
      <c r="B541" s="1" t="str">
        <f ca="1">IFERROR(__xludf.DUMMYFUNCTION("""COMPUTED_VALUE"""),"Билайн ДВ")</f>
        <v>Билайн ДВ</v>
      </c>
      <c r="C541" s="1" t="str">
        <f ca="1">IFERROR(__xludf.DUMMYFUNCTION("""COMPUTED_VALUE"""),"г. Советская-Гавань")</f>
        <v>г. Советская-Гавань</v>
      </c>
      <c r="D541" s="1" t="str">
        <f ca="1">IFERROR(__xludf.DUMMYFUNCTION("""COMPUTED_VALUE""")," ул. Ленинад 1")</f>
        <v xml:space="preserve"> ул. Ленинад 1</v>
      </c>
    </row>
    <row r="542" spans="1:4" x14ac:dyDescent="0.25">
      <c r="A542" s="1" t="str">
        <f ca="1">IFERROR(__xludf.DUMMYFUNCTION("""COMPUTED_VALUE"""),"Билайн")</f>
        <v>Билайн</v>
      </c>
      <c r="B542" s="1" t="str">
        <f ca="1">IFERROR(__xludf.DUMMYFUNCTION("""COMPUTED_VALUE"""),"Билайн ДВ")</f>
        <v>Билайн ДВ</v>
      </c>
      <c r="C542" s="1" t="str">
        <f ca="1">IFERROR(__xludf.DUMMYFUNCTION("""COMPUTED_VALUE"""),"п. Ванино")</f>
        <v>п. Ванино</v>
      </c>
      <c r="D542" s="1" t="str">
        <f ca="1">IFERROR(__xludf.DUMMYFUNCTION("""COMPUTED_VALUE"""),"бульвар. Приморский д 7")</f>
        <v>бульвар. Приморский д 7</v>
      </c>
    </row>
    <row r="543" spans="1:4" x14ac:dyDescent="0.25">
      <c r="A543" s="1" t="str">
        <f ca="1">IFERROR(__xludf.DUMMYFUNCTION("""COMPUTED_VALUE"""),"Билайн")</f>
        <v>Билайн</v>
      </c>
      <c r="B543" s="1" t="str">
        <f ca="1">IFERROR(__xludf.DUMMYFUNCTION("""COMPUTED_VALUE"""),"Билайн ДВ")</f>
        <v>Билайн ДВ</v>
      </c>
      <c r="C543" s="1" t="str">
        <f ca="1">IFERROR(__xludf.DUMMYFUNCTION("""COMPUTED_VALUE"""),"г. Хабаровск")</f>
        <v>г. Хабаровск</v>
      </c>
      <c r="D543" s="1" t="str">
        <f ca="1">IFERROR(__xludf.DUMMYFUNCTION("""COMPUTED_VALUE"""),"ул. Пионерская д 2 В ТЦ Броско-Молл")</f>
        <v>ул. Пионерская д 2 В ТЦ Броско-Молл</v>
      </c>
    </row>
    <row r="544" spans="1:4" x14ac:dyDescent="0.25">
      <c r="A544" s="1" t="str">
        <f ca="1">IFERROR(__xludf.DUMMYFUNCTION("""COMPUTED_VALUE"""),"Билайн")</f>
        <v>Билайн</v>
      </c>
      <c r="B544" s="1" t="str">
        <f ca="1">IFERROR(__xludf.DUMMYFUNCTION("""COMPUTED_VALUE"""),"Билайн ДВ")</f>
        <v>Билайн ДВ</v>
      </c>
      <c r="C544" s="1" t="str">
        <f ca="1">IFERROR(__xludf.DUMMYFUNCTION("""COMPUTED_VALUE"""),"г. Хабаровск")</f>
        <v>г. Хабаровск</v>
      </c>
      <c r="D544" s="1" t="str">
        <f ca="1">IFERROR(__xludf.DUMMYFUNCTION("""COMPUTED_VALUE"""),"ул. Карла Маркса д 91 ТЦ Большая медведица")</f>
        <v>ул. Карла Маркса д 91 ТЦ Большая медведица</v>
      </c>
    </row>
    <row r="545" spans="1:4" x14ac:dyDescent="0.25">
      <c r="A545" s="1" t="str">
        <f ca="1">IFERROR(__xludf.DUMMYFUNCTION("""COMPUTED_VALUE"""),"Билайн")</f>
        <v>Билайн</v>
      </c>
      <c r="B545" s="1" t="str">
        <f ca="1">IFERROR(__xludf.DUMMYFUNCTION("""COMPUTED_VALUE"""),"Билайн ДВ")</f>
        <v>Билайн ДВ</v>
      </c>
      <c r="C545" s="1" t="str">
        <f ca="1">IFERROR(__xludf.DUMMYFUNCTION("""COMPUTED_VALUE"""),"г. Хабаровск")</f>
        <v>г. Хабаровск</v>
      </c>
      <c r="D545" s="1" t="str">
        <f ca="1">IFERROR(__xludf.DUMMYFUNCTION("""COMPUTED_VALUE"""),"ул. Суворова д 44")</f>
        <v>ул. Суворова д 44</v>
      </c>
    </row>
    <row r="546" spans="1:4" x14ac:dyDescent="0.25">
      <c r="A546" s="1" t="str">
        <f ca="1">IFERROR(__xludf.DUMMYFUNCTION("""COMPUTED_VALUE"""),"Билайн")</f>
        <v>Билайн</v>
      </c>
      <c r="B546" s="1" t="str">
        <f ca="1">IFERROR(__xludf.DUMMYFUNCTION("""COMPUTED_VALUE"""),"Билайн ДВ")</f>
        <v>Билайн ДВ</v>
      </c>
      <c r="C546" s="1" t="str">
        <f ca="1">IFERROR(__xludf.DUMMYFUNCTION("""COMPUTED_VALUE"""),"г. Хабаровск")</f>
        <v>г. Хабаровск</v>
      </c>
      <c r="D546" s="1" t="str">
        <f ca="1">IFERROR(__xludf.DUMMYFUNCTION("""COMPUTED_VALUE"""),"ул. Карла Маркса- ул. Выборгская (остановка по направлению в центр города)")</f>
        <v>ул. Карла Маркса- ул. Выборгская (остановка по направлению в центр города)</v>
      </c>
    </row>
    <row r="547" spans="1:4" x14ac:dyDescent="0.25">
      <c r="A547" s="1" t="str">
        <f ca="1">IFERROR(__xludf.DUMMYFUNCTION("""COMPUTED_VALUE"""),"Билайн")</f>
        <v>Билайн</v>
      </c>
      <c r="B547" s="1" t="str">
        <f ca="1">IFERROR(__xludf.DUMMYFUNCTION("""COMPUTED_VALUE"""),"Билайн ДВ")</f>
        <v>Билайн ДВ</v>
      </c>
      <c r="C547" s="1" t="str">
        <f ca="1">IFERROR(__xludf.DUMMYFUNCTION("""COMPUTED_VALUE"""),"г. Хабаровск")</f>
        <v>г. Хабаровск</v>
      </c>
      <c r="D547" s="1" t="str">
        <f ca="1">IFERROR(__xludf.DUMMYFUNCTION("""COMPUTED_VALUE"""),"ул. Муравьева-Амурского д 31")</f>
        <v>ул. Муравьева-Амурского д 31</v>
      </c>
    </row>
    <row r="548" spans="1:4" x14ac:dyDescent="0.25">
      <c r="A548" s="1" t="str">
        <f ca="1">IFERROR(__xludf.DUMMYFUNCTION("""COMPUTED_VALUE"""),"Билайн")</f>
        <v>Билайн</v>
      </c>
      <c r="B548" s="1" t="str">
        <f ca="1">IFERROR(__xludf.DUMMYFUNCTION("""COMPUTED_VALUE"""),"Билайн ДВ")</f>
        <v>Билайн ДВ</v>
      </c>
      <c r="C548" s="1" t="str">
        <f ca="1">IFERROR(__xludf.DUMMYFUNCTION("""COMPUTED_VALUE"""),"г. Хабаровск")</f>
        <v>г. Хабаровск</v>
      </c>
      <c r="D548" s="1" t="str">
        <f ca="1">IFERROR(__xludf.DUMMYFUNCTION("""COMPUTED_VALUE"""),"Амурский. бульвар д 66 помещения 74-78")</f>
        <v>Амурский. бульвар д 66 помещения 74-78</v>
      </c>
    </row>
    <row r="549" spans="1:4" x14ac:dyDescent="0.25">
      <c r="A549" s="1" t="str">
        <f ca="1">IFERROR(__xludf.DUMMYFUNCTION("""COMPUTED_VALUE"""),"Билайн")</f>
        <v>Билайн</v>
      </c>
      <c r="B549" s="1" t="str">
        <f ca="1">IFERROR(__xludf.DUMMYFUNCTION("""COMPUTED_VALUE"""),"Билайн ДВ")</f>
        <v>Билайн ДВ</v>
      </c>
      <c r="C549" s="1" t="str">
        <f ca="1">IFERROR(__xludf.DUMMYFUNCTION("""COMPUTED_VALUE"""),"г. Хабаровск")</f>
        <v>г. Хабаровск</v>
      </c>
      <c r="D549" s="1" t="str">
        <f ca="1">IFERROR(__xludf.DUMMYFUNCTION("""COMPUTED_VALUE"""),"ул. Льва Толстого д 19")</f>
        <v>ул. Льва Толстого д 19</v>
      </c>
    </row>
    <row r="550" spans="1:4" x14ac:dyDescent="0.25">
      <c r="A550" s="1" t="str">
        <f ca="1">IFERROR(__xludf.DUMMYFUNCTION("""COMPUTED_VALUE"""),"Билайн")</f>
        <v>Билайн</v>
      </c>
      <c r="B550" s="1" t="str">
        <f ca="1">IFERROR(__xludf.DUMMYFUNCTION("""COMPUTED_VALUE"""),"Билайн ДВ")</f>
        <v>Билайн ДВ</v>
      </c>
      <c r="C550" s="1" t="str">
        <f ca="1">IFERROR(__xludf.DUMMYFUNCTION("""COMPUTED_VALUE"""),"г. Хабаровск")</f>
        <v>г. Хабаровск</v>
      </c>
      <c r="D550" s="1" t="str">
        <f ca="1">IFERROR(__xludf.DUMMYFUNCTION("""COMPUTED_VALUE"""),"ул. Льва Толстого д 22")</f>
        <v>ул. Льва Толстого д 22</v>
      </c>
    </row>
    <row r="551" spans="1:4" x14ac:dyDescent="0.25">
      <c r="A551" s="1" t="str">
        <f ca="1">IFERROR(__xludf.DUMMYFUNCTION("""COMPUTED_VALUE"""),"Билайн")</f>
        <v>Билайн</v>
      </c>
      <c r="B551" s="1" t="str">
        <f ca="1">IFERROR(__xludf.DUMMYFUNCTION("""COMPUTED_VALUE"""),"Билайн ДВ")</f>
        <v>Билайн ДВ</v>
      </c>
      <c r="C551" s="1" t="str">
        <f ca="1">IFERROR(__xludf.DUMMYFUNCTION("""COMPUTED_VALUE"""),"г. Хабаровск")</f>
        <v>г. Хабаровск</v>
      </c>
      <c r="D551" s="1" t="str">
        <f ca="1">IFERROR(__xludf.DUMMYFUNCTION("""COMPUTED_VALUE"""),"ул. Тихоокеанская район дома № 201 В")</f>
        <v>ул. Тихоокеанская район дома № 201 В</v>
      </c>
    </row>
    <row r="552" spans="1:4" x14ac:dyDescent="0.25">
      <c r="A552" s="1" t="str">
        <f ca="1">IFERROR(__xludf.DUMMYFUNCTION("""COMPUTED_VALUE"""),"Билайн")</f>
        <v>Билайн</v>
      </c>
      <c r="B552" s="1" t="str">
        <f ca="1">IFERROR(__xludf.DUMMYFUNCTION("""COMPUTED_VALUE"""),"Билайн ДВ")</f>
        <v>Билайн ДВ</v>
      </c>
      <c r="C552" s="1" t="str">
        <f ca="1">IFERROR(__xludf.DUMMYFUNCTION("""COMPUTED_VALUE"""),"г. Хабаровск")</f>
        <v>г. Хабаровск</v>
      </c>
      <c r="D552" s="1" t="str">
        <f ca="1">IFERROR(__xludf.DUMMYFUNCTION("""COMPUTED_VALUE"""),"ул. Ленинградская д 28 литер «И»")</f>
        <v>ул. Ленинградская д 28 литер «И»</v>
      </c>
    </row>
    <row r="553" spans="1:4" x14ac:dyDescent="0.25">
      <c r="A553" s="1" t="str">
        <f ca="1">IFERROR(__xludf.DUMMYFUNCTION("""COMPUTED_VALUE"""),"Билайн")</f>
        <v>Билайн</v>
      </c>
      <c r="B553" s="1" t="str">
        <f ca="1">IFERROR(__xludf.DUMMYFUNCTION("""COMPUTED_VALUE"""),"Билайн ДВ")</f>
        <v>Билайн ДВ</v>
      </c>
      <c r="C553" s="1" t="str">
        <f ca="1">IFERROR(__xludf.DUMMYFUNCTION("""COMPUTED_VALUE"""),"г. Хабаровск")</f>
        <v>г. Хабаровск</v>
      </c>
      <c r="D553" s="1" t="str">
        <f ca="1">IFERROR(__xludf.DUMMYFUNCTION("""COMPUTED_VALUE"""),"ул. Краснореченская д 46")</f>
        <v>ул. Краснореченская д 46</v>
      </c>
    </row>
    <row r="554" spans="1:4" x14ac:dyDescent="0.25">
      <c r="A554" s="1" t="str">
        <f ca="1">IFERROR(__xludf.DUMMYFUNCTION("""COMPUTED_VALUE"""),"Билайн")</f>
        <v>Билайн</v>
      </c>
      <c r="B554" s="1" t="str">
        <f ca="1">IFERROR(__xludf.DUMMYFUNCTION("""COMPUTED_VALUE"""),"Билайн ДВ")</f>
        <v>Билайн ДВ</v>
      </c>
      <c r="C554" s="1" t="str">
        <f ca="1">IFERROR(__xludf.DUMMYFUNCTION("""COMPUTED_VALUE"""),"г. Хабаровск")</f>
        <v>г. Хабаровск</v>
      </c>
      <c r="D554" s="1" t="str">
        <f ca="1">IFERROR(__xludf.DUMMYFUNCTION("""COMPUTED_VALUE"""),"ул. Шелеста д 116 А")</f>
        <v>ул. Шелеста д 116 А</v>
      </c>
    </row>
    <row r="555" spans="1:4" x14ac:dyDescent="0.25">
      <c r="A555" s="1" t="str">
        <f ca="1">IFERROR(__xludf.DUMMYFUNCTION("""COMPUTED_VALUE"""),"Билайн")</f>
        <v>Билайн</v>
      </c>
      <c r="B555" s="1" t="str">
        <f ca="1">IFERROR(__xludf.DUMMYFUNCTION("""COMPUTED_VALUE"""),"Билайн ДВ")</f>
        <v>Билайн ДВ</v>
      </c>
      <c r="C555" s="1" t="str">
        <f ca="1">IFERROR(__xludf.DUMMYFUNCTION("""COMPUTED_VALUE"""),"г. Находка")</f>
        <v>г. Находка</v>
      </c>
      <c r="D555" s="1" t="str">
        <f ca="1">IFERROR(__xludf.DUMMYFUNCTION("""COMPUTED_VALUE"""),"ул. Пр-кт Мира, 3")</f>
        <v>ул. Пр-кт Мира, 3</v>
      </c>
    </row>
    <row r="556" spans="1:4" x14ac:dyDescent="0.25">
      <c r="A556" s="1" t="str">
        <f ca="1">IFERROR(__xludf.DUMMYFUNCTION("""COMPUTED_VALUE"""),"Билайн")</f>
        <v>Билайн</v>
      </c>
      <c r="B556" s="1" t="str">
        <f ca="1">IFERROR(__xludf.DUMMYFUNCTION("""COMPUTED_VALUE"""),"Билайн ДВ")</f>
        <v>Билайн ДВ</v>
      </c>
      <c r="C556" s="1" t="str">
        <f ca="1">IFERROR(__xludf.DUMMYFUNCTION("""COMPUTED_VALUE"""),"г. Уссурийск")</f>
        <v>г. Уссурийск</v>
      </c>
      <c r="D556" s="1" t="str">
        <f ca="1">IFERROR(__xludf.DUMMYFUNCTION("""COMPUTED_VALUE"""),"ул. Некрасова, 84")</f>
        <v>ул. Некрасова, 84</v>
      </c>
    </row>
    <row r="557" spans="1:4" x14ac:dyDescent="0.25">
      <c r="A557" s="1" t="str">
        <f ca="1">IFERROR(__xludf.DUMMYFUNCTION("""COMPUTED_VALUE"""),"Билайн")</f>
        <v>Билайн</v>
      </c>
      <c r="B557" s="1" t="str">
        <f ca="1">IFERROR(__xludf.DUMMYFUNCTION("""COMPUTED_VALUE"""),"Билайн ДВ")</f>
        <v>Билайн ДВ</v>
      </c>
      <c r="C557" s="1" t="str">
        <f ca="1">IFERROR(__xludf.DUMMYFUNCTION("""COMPUTED_VALUE"""),"г. Амурск")</f>
        <v>г. Амурск</v>
      </c>
      <c r="D557" s="1" t="str">
        <f ca="1">IFERROR(__xludf.DUMMYFUNCTION("""COMPUTED_VALUE"""),"пр-к. Комсомольский 6")</f>
        <v>пр-к. Комсомольский 6</v>
      </c>
    </row>
    <row r="558" spans="1:4" x14ac:dyDescent="0.25">
      <c r="A558" s="1" t="str">
        <f ca="1">IFERROR(__xludf.DUMMYFUNCTION("""COMPUTED_VALUE"""),"Билайн")</f>
        <v>Билайн</v>
      </c>
      <c r="B558" s="1" t="str">
        <f ca="1">IFERROR(__xludf.DUMMYFUNCTION("""COMPUTED_VALUE"""),"Билайн ДВ")</f>
        <v>Билайн ДВ</v>
      </c>
      <c r="C558" s="1" t="str">
        <f ca="1">IFERROR(__xludf.DUMMYFUNCTION("""COMPUTED_VALUE"""),"г. Владивосток")</f>
        <v>г. Владивосток</v>
      </c>
      <c r="D558" s="1" t="str">
        <f ca="1">IFERROR(__xludf.DUMMYFUNCTION("""COMPUTED_VALUE"""),"ул. Алеутская 28")</f>
        <v>ул. Алеутская 28</v>
      </c>
    </row>
    <row r="559" spans="1:4" x14ac:dyDescent="0.25">
      <c r="A559" s="1" t="str">
        <f ca="1">IFERROR(__xludf.DUMMYFUNCTION("""COMPUTED_VALUE"""),"Билайн")</f>
        <v>Билайн</v>
      </c>
      <c r="B559" s="1" t="str">
        <f ca="1">IFERROR(__xludf.DUMMYFUNCTION("""COMPUTED_VALUE"""),"Билайн ДВ")</f>
        <v>Билайн ДВ</v>
      </c>
      <c r="C559" s="1" t="str">
        <f ca="1">IFERROR(__xludf.DUMMYFUNCTION("""COMPUTED_VALUE"""),"г. Уссурийск")</f>
        <v>г. Уссурийск</v>
      </c>
      <c r="D559" s="1" t="str">
        <f ca="1">IFERROR(__xludf.DUMMYFUNCTION("""COMPUTED_VALUE"""),"ул. Чичерина 62")</f>
        <v>ул. Чичерина 62</v>
      </c>
    </row>
    <row r="560" spans="1:4" x14ac:dyDescent="0.25">
      <c r="A560" s="1" t="str">
        <f ca="1">IFERROR(__xludf.DUMMYFUNCTION("""COMPUTED_VALUE"""),"Билайн")</f>
        <v>Билайн</v>
      </c>
      <c r="B560" s="1" t="str">
        <f ca="1">IFERROR(__xludf.DUMMYFUNCTION("""COMPUTED_VALUE"""),"Билайн ДВ")</f>
        <v>Билайн ДВ</v>
      </c>
      <c r="C560" s="1" t="str">
        <f ca="1">IFERROR(__xludf.DUMMYFUNCTION("""COMPUTED_VALUE"""),"г. Петропаловск-Камчатский")</f>
        <v>г. Петропаловск-Камчатский</v>
      </c>
      <c r="D560" s="1" t="str">
        <f ca="1">IFERROR(__xludf.DUMMYFUNCTION("""COMPUTED_VALUE"""),"Океанск 121/2")</f>
        <v>Океанск 121/2</v>
      </c>
    </row>
    <row r="561" spans="1:4" x14ac:dyDescent="0.25">
      <c r="A561" s="1" t="str">
        <f ca="1">IFERROR(__xludf.DUMMYFUNCTION("""COMPUTED_VALUE"""),"Билайн")</f>
        <v>Билайн</v>
      </c>
      <c r="B561" s="1" t="str">
        <f ca="1">IFERROR(__xludf.DUMMYFUNCTION("""COMPUTED_VALUE"""),"Билайн ДВ")</f>
        <v>Билайн ДВ</v>
      </c>
      <c r="C561" s="1" t="str">
        <f ca="1">IFERROR(__xludf.DUMMYFUNCTION("""COMPUTED_VALUE"""),"г. Арсеньев")</f>
        <v>г. Арсеньев</v>
      </c>
      <c r="D561" s="1" t="str">
        <f ca="1">IFERROR(__xludf.DUMMYFUNCTION("""COMPUTED_VALUE"""),"ул. Калининская 24")</f>
        <v>ул. Калининская 24</v>
      </c>
    </row>
    <row r="562" spans="1:4" x14ac:dyDescent="0.25">
      <c r="A562" s="1" t="str">
        <f ca="1">IFERROR(__xludf.DUMMYFUNCTION("""COMPUTED_VALUE"""),"Билайн")</f>
        <v>Билайн</v>
      </c>
      <c r="B562" s="1" t="str">
        <f ca="1">IFERROR(__xludf.DUMMYFUNCTION("""COMPUTED_VALUE"""),"Билайн ДВ")</f>
        <v>Билайн ДВ</v>
      </c>
      <c r="C562" s="1" t="str">
        <f ca="1">IFERROR(__xludf.DUMMYFUNCTION("""COMPUTED_VALUE"""),"г. Владивосток")</f>
        <v>г. Владивосток</v>
      </c>
      <c r="D562" s="1" t="str">
        <f ca="1">IFERROR(__xludf.DUMMYFUNCTION("""COMPUTED_VALUE"""),"Добровольского 5 А")</f>
        <v>Добровольского 5 А</v>
      </c>
    </row>
    <row r="563" spans="1:4" x14ac:dyDescent="0.25">
      <c r="A563" s="1" t="str">
        <f ca="1">IFERROR(__xludf.DUMMYFUNCTION("""COMPUTED_VALUE"""),"Билайн")</f>
        <v>Билайн</v>
      </c>
      <c r="B563" s="1" t="str">
        <f ca="1">IFERROR(__xludf.DUMMYFUNCTION("""COMPUTED_VALUE"""),"Билайн ДВ")</f>
        <v>Билайн ДВ</v>
      </c>
      <c r="C563" s="1" t="str">
        <f ca="1">IFERROR(__xludf.DUMMYFUNCTION("""COMPUTED_VALUE"""),"г. Владивосток")</f>
        <v>г. Владивосток</v>
      </c>
      <c r="D563" s="1" t="str">
        <f ca="1">IFERROR(__xludf.DUMMYFUNCTION("""COMPUTED_VALUE"""),"пр-кт Знамени 121")</f>
        <v>пр-кт Знамени 121</v>
      </c>
    </row>
    <row r="564" spans="1:4" x14ac:dyDescent="0.25">
      <c r="A564" s="1" t="str">
        <f ca="1">IFERROR(__xludf.DUMMYFUNCTION("""COMPUTED_VALUE"""),"Билайн")</f>
        <v>Билайн</v>
      </c>
      <c r="B564" s="1" t="str">
        <f ca="1">IFERROR(__xludf.DUMMYFUNCTION("""COMPUTED_VALUE"""),"Билайн ДВ")</f>
        <v>Билайн ДВ</v>
      </c>
      <c r="C564" s="1" t="str">
        <f ca="1">IFERROR(__xludf.DUMMYFUNCTION("""COMPUTED_VALUE"""),"г. Петропаловск-Камчатский")</f>
        <v>г. Петропаловск-Камчатский</v>
      </c>
      <c r="D564" s="1" t="str">
        <f ca="1">IFERROR(__xludf.DUMMYFUNCTION("""COMPUTED_VALUE"""),"ул. Победы 63 А")</f>
        <v>ул. Победы 63 А</v>
      </c>
    </row>
    <row r="565" spans="1:4" x14ac:dyDescent="0.25">
      <c r="A565" s="1" t="str">
        <f ca="1">IFERROR(__xludf.DUMMYFUNCTION("""COMPUTED_VALUE"""),"Билайн")</f>
        <v>Билайн</v>
      </c>
      <c r="B565" s="1" t="str">
        <f ca="1">IFERROR(__xludf.DUMMYFUNCTION("""COMPUTED_VALUE"""),"Билайн ДВ")</f>
        <v>Билайн ДВ</v>
      </c>
      <c r="C565" s="1" t="str">
        <f ca="1">IFERROR(__xludf.DUMMYFUNCTION("""COMPUTED_VALUE"""),"г. Петропаловск-Камчатский")</f>
        <v>г. Петропаловск-Камчатский</v>
      </c>
      <c r="D565" s="1" t="str">
        <f ca="1">IFERROR(__xludf.DUMMYFUNCTION("""COMPUTED_VALUE"""),"ул. Пр-т 50 лет Октября, д.13")</f>
        <v>ул. Пр-т 50 лет Октября, д.13</v>
      </c>
    </row>
    <row r="566" spans="1:4" x14ac:dyDescent="0.25">
      <c r="A566" s="1" t="str">
        <f ca="1">IFERROR(__xludf.DUMMYFUNCTION("""COMPUTED_VALUE"""),"Билайн")</f>
        <v>Билайн</v>
      </c>
      <c r="B566" s="1" t="str">
        <f ca="1">IFERROR(__xludf.DUMMYFUNCTION("""COMPUTED_VALUE"""),"Билайн ДВ")</f>
        <v>Билайн ДВ</v>
      </c>
      <c r="C566" s="1" t="str">
        <f ca="1">IFERROR(__xludf.DUMMYFUNCTION("""COMPUTED_VALUE"""),"г. Владивосток")</f>
        <v>г. Владивосток</v>
      </c>
      <c r="D566" s="1" t="str">
        <f ca="1">IFERROR(__xludf.DUMMYFUNCTION("""COMPUTED_VALUE"""),"ул. Калинина 6")</f>
        <v>ул. Калинина 6</v>
      </c>
    </row>
    <row r="567" spans="1:4" x14ac:dyDescent="0.25">
      <c r="A567" s="1" t="str">
        <f ca="1">IFERROR(__xludf.DUMMYFUNCTION("""COMPUTED_VALUE"""),"Билайн")</f>
        <v>Билайн</v>
      </c>
      <c r="B567" s="1" t="str">
        <f ca="1">IFERROR(__xludf.DUMMYFUNCTION("""COMPUTED_VALUE"""),"Билайн ДВ")</f>
        <v>Билайн ДВ</v>
      </c>
      <c r="C567" s="1" t="str">
        <f ca="1">IFERROR(__xludf.DUMMYFUNCTION("""COMPUTED_VALUE"""),"г.Комсомольск-на-Амуре")</f>
        <v>г.Комсомольск-на-Амуре</v>
      </c>
      <c r="D567" s="1" t="str">
        <f ca="1">IFERROR(__xludf.DUMMYFUNCTION("""COMPUTED_VALUE"""),"пр-т. Мира 44")</f>
        <v>пр-т. Мира 44</v>
      </c>
    </row>
    <row r="568" spans="1:4" x14ac:dyDescent="0.25">
      <c r="A568" s="1" t="str">
        <f ca="1">IFERROR(__xludf.DUMMYFUNCTION("""COMPUTED_VALUE"""),"Билайн")</f>
        <v>Билайн</v>
      </c>
      <c r="B568" s="1" t="str">
        <f ca="1">IFERROR(__xludf.DUMMYFUNCTION("""COMPUTED_VALUE"""),"Билайн ДВ")</f>
        <v>Билайн ДВ</v>
      </c>
      <c r="C568" s="1" t="str">
        <f ca="1">IFERROR(__xludf.DUMMYFUNCTION("""COMPUTED_VALUE"""),"г. Петропаловск-Камчатский")</f>
        <v>г. Петропаловск-Камчатский</v>
      </c>
      <c r="D568" s="1" t="str">
        <f ca="1">IFERROR(__xludf.DUMMYFUNCTION("""COMPUTED_VALUE"""),"Офис Ленина 5 А")</f>
        <v>Офис Ленина 5 А</v>
      </c>
    </row>
    <row r="569" spans="1:4" x14ac:dyDescent="0.25">
      <c r="A569" s="1" t="str">
        <f ca="1">IFERROR(__xludf.DUMMYFUNCTION("""COMPUTED_VALUE"""),"Билайн")</f>
        <v>Билайн</v>
      </c>
      <c r="B569" s="1" t="str">
        <f ca="1">IFERROR(__xludf.DUMMYFUNCTION("""COMPUTED_VALUE"""),"Билайн ДВ")</f>
        <v>Билайн ДВ</v>
      </c>
      <c r="C569" s="1" t="str">
        <f ca="1">IFERROR(__xludf.DUMMYFUNCTION("""COMPUTED_VALUE"""),"г. Петропаловск-Камчатский")</f>
        <v>г. Петропаловск-Камчатский</v>
      </c>
      <c r="D569" s="1" t="str">
        <f ca="1">IFERROR(__xludf.DUMMYFUNCTION("""COMPUTED_VALUE"""),"ул. Пр-т 50 лет Октября 16/1")</f>
        <v>ул. Пр-т 50 лет Октября 16/1</v>
      </c>
    </row>
    <row r="570" spans="1:4" x14ac:dyDescent="0.25">
      <c r="A570" s="1" t="str">
        <f ca="1">IFERROR(__xludf.DUMMYFUNCTION("""COMPUTED_VALUE"""),"Билайн")</f>
        <v>Билайн</v>
      </c>
      <c r="B570" s="1" t="str">
        <f ca="1">IFERROR(__xludf.DUMMYFUNCTION("""COMPUTED_VALUE"""),"Билайн ДВ")</f>
        <v>Билайн ДВ</v>
      </c>
      <c r="C570" s="1" t="str">
        <f ca="1">IFERROR(__xludf.DUMMYFUNCTION("""COMPUTED_VALUE"""),"г. Владивосток")</f>
        <v>г. Владивосток</v>
      </c>
      <c r="D570" s="1" t="str">
        <f ca="1">IFERROR(__xludf.DUMMYFUNCTION("""COMPUTED_VALUE""")," ул. Луговая, 18")</f>
        <v xml:space="preserve"> ул. Луговая, 18</v>
      </c>
    </row>
    <row r="571" spans="1:4" x14ac:dyDescent="0.25">
      <c r="A571" s="1" t="str">
        <f ca="1">IFERROR(__xludf.DUMMYFUNCTION("""COMPUTED_VALUE"""),"Билайн")</f>
        <v>Билайн</v>
      </c>
      <c r="B571" s="1" t="str">
        <f ca="1">IFERROR(__xludf.DUMMYFUNCTION("""COMPUTED_VALUE"""),"Билайн ДВ")</f>
        <v>Билайн ДВ</v>
      </c>
      <c r="C571" s="1" t="str">
        <f ca="1">IFERROR(__xludf.DUMMYFUNCTION("""COMPUTED_VALUE"""),"г. Владивосток")</f>
        <v>г. Владивосток</v>
      </c>
      <c r="D571" s="1" t="str">
        <f ca="1">IFERROR(__xludf.DUMMYFUNCTION("""COMPUTED_VALUE"""),"ул.Калинина, 275")</f>
        <v>ул.Калинина, 275</v>
      </c>
    </row>
    <row r="572" spans="1:4" x14ac:dyDescent="0.25">
      <c r="A572" s="1" t="str">
        <f ca="1">IFERROR(__xludf.DUMMYFUNCTION("""COMPUTED_VALUE"""),"Билайн")</f>
        <v>Билайн</v>
      </c>
      <c r="B572" s="1" t="str">
        <f ca="1">IFERROR(__xludf.DUMMYFUNCTION("""COMPUTED_VALUE"""),"Билайн ДВ")</f>
        <v>Билайн ДВ</v>
      </c>
      <c r="C572" s="1" t="str">
        <f ca="1">IFERROR(__xludf.DUMMYFUNCTION("""COMPUTED_VALUE"""),"г. Уссурийск")</f>
        <v>г. Уссурийск</v>
      </c>
      <c r="D572" s="1" t="str">
        <f ca="1">IFERROR(__xludf.DUMMYFUNCTION("""COMPUTED_VALUE"""),"ул.Советская, 68")</f>
        <v>ул.Советская, 68</v>
      </c>
    </row>
    <row r="573" spans="1:4" x14ac:dyDescent="0.25">
      <c r="A573" s="1" t="str">
        <f ca="1">IFERROR(__xludf.DUMMYFUNCTION("""COMPUTED_VALUE"""),"Билайн")</f>
        <v>Билайн</v>
      </c>
      <c r="B573" s="1" t="str">
        <f ca="1">IFERROR(__xludf.DUMMYFUNCTION("""COMPUTED_VALUE"""),"Билайн ДВ")</f>
        <v>Билайн ДВ</v>
      </c>
      <c r="C573" s="1" t="str">
        <f ca="1">IFERROR(__xludf.DUMMYFUNCTION("""COMPUTED_VALUE"""),"г. Владивосток")</f>
        <v>г. Владивосток</v>
      </c>
      <c r="D573" s="1" t="str">
        <f ca="1">IFERROR(__xludf.DUMMYFUNCTION("""COMPUTED_VALUE"""),"ул. Крыгина 11а")</f>
        <v>ул. Крыгина 11а</v>
      </c>
    </row>
    <row r="574" spans="1:4" x14ac:dyDescent="0.25">
      <c r="A574" s="1" t="str">
        <f ca="1">IFERROR(__xludf.DUMMYFUNCTION("""COMPUTED_VALUE"""),"Билайн")</f>
        <v>Билайн</v>
      </c>
      <c r="B574" s="1" t="str">
        <f ca="1">IFERROR(__xludf.DUMMYFUNCTION("""COMPUTED_VALUE"""),"Билайн ДВ")</f>
        <v>Билайн ДВ</v>
      </c>
      <c r="C574" s="1" t="str">
        <f ca="1">IFERROR(__xludf.DUMMYFUNCTION("""COMPUTED_VALUE"""),"г. Петропаловск-Камчатский")</f>
        <v>г. Петропаловск-Камчатский</v>
      </c>
      <c r="D574" s="1" t="str">
        <f ca="1">IFERROR(__xludf.DUMMYFUNCTION("""COMPUTED_VALUE"""),"ул. Ленинградская, д.74")</f>
        <v>ул. Ленинградская, д.74</v>
      </c>
    </row>
    <row r="575" spans="1:4" x14ac:dyDescent="0.25">
      <c r="A575" s="1" t="str">
        <f ca="1">IFERROR(__xludf.DUMMYFUNCTION("""COMPUTED_VALUE"""),"Билайн")</f>
        <v>Билайн</v>
      </c>
      <c r="B575" s="1" t="str">
        <f ca="1">IFERROR(__xludf.DUMMYFUNCTION("""COMPUTED_VALUE"""),"Билайн ДВ")</f>
        <v>Билайн ДВ</v>
      </c>
      <c r="C575" s="1" t="str">
        <f ca="1">IFERROR(__xludf.DUMMYFUNCTION("""COMPUTED_VALUE"""),"г. Партизанск ")</f>
        <v xml:space="preserve">г. Партизанск </v>
      </c>
      <c r="D575" s="1" t="str">
        <f ca="1">IFERROR(__xludf.DUMMYFUNCTION("""COMPUTED_VALUE"""),"Ленинская 1 ")</f>
        <v xml:space="preserve">Ленинская 1 </v>
      </c>
    </row>
    <row r="576" spans="1:4" x14ac:dyDescent="0.25">
      <c r="A576" s="1" t="str">
        <f ca="1">IFERROR(__xludf.DUMMYFUNCTION("""COMPUTED_VALUE"""),"Билайн")</f>
        <v>Билайн</v>
      </c>
      <c r="B576" s="1" t="str">
        <f ca="1">IFERROR(__xludf.DUMMYFUNCTION("""COMPUTED_VALUE"""),"Билайн ДВ")</f>
        <v>Билайн ДВ</v>
      </c>
      <c r="C576" s="1" t="str">
        <f ca="1">IFERROR(__xludf.DUMMYFUNCTION("""COMPUTED_VALUE"""),"г. Уссурийск")</f>
        <v>г. Уссурийск</v>
      </c>
      <c r="D576" s="1" t="str">
        <f ca="1">IFERROR(__xludf.DUMMYFUNCTION("""COMPUTED_VALUE"""),"Октябрьская 50-б")</f>
        <v>Октябрьская 50-б</v>
      </c>
    </row>
    <row r="577" spans="1:4" x14ac:dyDescent="0.25">
      <c r="A577" s="1" t="str">
        <f ca="1">IFERROR(__xludf.DUMMYFUNCTION("""COMPUTED_VALUE"""),"Снежная Королева ")</f>
        <v xml:space="preserve">Снежная Королева </v>
      </c>
      <c r="B577" s="1" t="str">
        <f ca="1">IFERROR(__xludf.DUMMYFUNCTION("""COMPUTED_VALUE"""),"ООО СК Трейд ")</f>
        <v xml:space="preserve">ООО СК Трейд </v>
      </c>
      <c r="C577" s="1" t="str">
        <f ca="1">IFERROR(__xludf.DUMMYFUNCTION("""COMPUTED_VALUE"""),"г. Казань")</f>
        <v>г. Казань</v>
      </c>
      <c r="D577" s="1" t="str">
        <f ca="1">IFERROR(__xludf.DUMMYFUNCTION("""COMPUTED_VALUE"""),"пр.Хусаина Ямашева 46/33")</f>
        <v>пр.Хусаина Ямашева 46/33</v>
      </c>
    </row>
    <row r="578" spans="1:4" x14ac:dyDescent="0.25">
      <c r="A578" s="1" t="str">
        <f ca="1">IFERROR(__xludf.DUMMYFUNCTION("""COMPUTED_VALUE"""),"Снежная Королева ")</f>
        <v xml:space="preserve">Снежная Королева </v>
      </c>
      <c r="B578" s="1" t="str">
        <f ca="1">IFERROR(__xludf.DUMMYFUNCTION("""COMPUTED_VALUE"""),"ООО СК Трейд ")</f>
        <v xml:space="preserve">ООО СК Трейд </v>
      </c>
      <c r="C578" s="1" t="str">
        <f ca="1">IFERROR(__xludf.DUMMYFUNCTION("""COMPUTED_VALUE"""),"г. Брянск")</f>
        <v>г. Брянск</v>
      </c>
      <c r="D578" s="1" t="str">
        <f ca="1">IFERROR(__xludf.DUMMYFUNCTION("""COMPUTED_VALUE"""),"ул. Объездная, 30")</f>
        <v>ул. Объездная, 30</v>
      </c>
    </row>
    <row r="579" spans="1:4" x14ac:dyDescent="0.25">
      <c r="A579" s="1" t="str">
        <f ca="1">IFERROR(__xludf.DUMMYFUNCTION("""COMPUTED_VALUE"""),"Снежная Королева ")</f>
        <v xml:space="preserve">Снежная Королева </v>
      </c>
      <c r="B579" s="1" t="str">
        <f ca="1">IFERROR(__xludf.DUMMYFUNCTION("""COMPUTED_VALUE"""),"ООО СК Трейд ")</f>
        <v xml:space="preserve">ООО СК Трейд </v>
      </c>
      <c r="C579" s="1" t="str">
        <f ca="1">IFERROR(__xludf.DUMMYFUNCTION("""COMPUTED_VALUE"""),"г. Иваново")</f>
        <v>г. Иваново</v>
      </c>
      <c r="D579" s="1" t="str">
        <f ca="1">IFERROR(__xludf.DUMMYFUNCTION("""COMPUTED_VALUE"""),"8 Марта ул., д. 32")</f>
        <v>8 Марта ул., д. 32</v>
      </c>
    </row>
    <row r="580" spans="1:4" x14ac:dyDescent="0.25">
      <c r="A580" s="1" t="str">
        <f ca="1">IFERROR(__xludf.DUMMYFUNCTION("""COMPUTED_VALUE"""),"Снежная Королева ")</f>
        <v xml:space="preserve">Снежная Королева </v>
      </c>
      <c r="B580" s="1" t="str">
        <f ca="1">IFERROR(__xludf.DUMMYFUNCTION("""COMPUTED_VALUE"""),"ООО СК Трейд ")</f>
        <v xml:space="preserve">ООО СК Трейд </v>
      </c>
      <c r="C580" s="1" t="str">
        <f ca="1">IFERROR(__xludf.DUMMYFUNCTION("""COMPUTED_VALUE"""),"8 Марта ул., д. 32")</f>
        <v>8 Марта ул., д. 32</v>
      </c>
      <c r="D580" s="1" t="str">
        <f ca="1">IFERROR(__xludf.DUMMYFUNCTION("""COMPUTED_VALUE"""),"ул. Трнавская, д. 24")</f>
        <v>ул. Трнавская, д. 24</v>
      </c>
    </row>
    <row r="581" spans="1:4" x14ac:dyDescent="0.25">
      <c r="A581" s="1" t="str">
        <f ca="1">IFERROR(__xludf.DUMMYFUNCTION("""COMPUTED_VALUE"""),"Снежная Королева ")</f>
        <v xml:space="preserve">Снежная Королева </v>
      </c>
      <c r="B581" s="1" t="str">
        <f ca="1">IFERROR(__xludf.DUMMYFUNCTION("""COMPUTED_VALUE"""),"ООО СК Трейд ")</f>
        <v xml:space="preserve">ООО СК Трейд </v>
      </c>
      <c r="C581" s="1" t="str">
        <f ca="1">IFERROR(__xludf.DUMMYFUNCTION("""COMPUTED_VALUE"""),"п. Дубовое")</f>
        <v>п. Дубовое</v>
      </c>
      <c r="D581" s="1" t="str">
        <f ca="1">IFERROR(__xludf.DUMMYFUNCTION("""COMPUTED_VALUE"""),"ул. Щорса, д.64")</f>
        <v>ул. Щорса, д.64</v>
      </c>
    </row>
    <row r="582" spans="1:4" x14ac:dyDescent="0.25">
      <c r="A582" s="1" t="str">
        <f ca="1">IFERROR(__xludf.DUMMYFUNCTION("""COMPUTED_VALUE"""),"Снежная Королева ")</f>
        <v xml:space="preserve">Снежная Королева </v>
      </c>
      <c r="B582" s="1" t="str">
        <f ca="1">IFERROR(__xludf.DUMMYFUNCTION("""COMPUTED_VALUE"""),"ООО СК Трейд ")</f>
        <v xml:space="preserve">ООО СК Трейд </v>
      </c>
      <c r="C582" s="1" t="str">
        <f ca="1">IFERROR(__xludf.DUMMYFUNCTION("""COMPUTED_VALUE"""),"г. Грозный")</f>
        <v>г. Грозный</v>
      </c>
      <c r="D582" s="1" t="str">
        <f ca="1">IFERROR(__xludf.DUMMYFUNCTION("""COMPUTED_VALUE"""),"пр-кт В.В. Путина, 40")</f>
        <v>пр-кт В.В. Путина, 40</v>
      </c>
    </row>
    <row r="583" spans="1:4" x14ac:dyDescent="0.25">
      <c r="A583" s="1" t="str">
        <f ca="1">IFERROR(__xludf.DUMMYFUNCTION("""COMPUTED_VALUE"""),"Снежная Королева ")</f>
        <v xml:space="preserve">Снежная Королева </v>
      </c>
      <c r="B583" s="1" t="str">
        <f ca="1">IFERROR(__xludf.DUMMYFUNCTION("""COMPUTED_VALUE"""),"ООО СК Трейд ")</f>
        <v xml:space="preserve">ООО СК Трейд </v>
      </c>
      <c r="C583" s="1" t="str">
        <f ca="1">IFERROR(__xludf.DUMMYFUNCTION("""COMPUTED_VALUE"""),"г. Казань")</f>
        <v>г. Казань</v>
      </c>
      <c r="D583" s="1" t="str">
        <f ca="1">IFERROR(__xludf.DUMMYFUNCTION("""COMPUTED_VALUE"""),"ул. Победы, 141")</f>
        <v>ул. Победы, 141</v>
      </c>
    </row>
    <row r="584" spans="1:4" x14ac:dyDescent="0.25">
      <c r="A584" s="1" t="str">
        <f ca="1">IFERROR(__xludf.DUMMYFUNCTION("""COMPUTED_VALUE"""),"Снежная Королева ")</f>
        <v xml:space="preserve">Снежная Королева </v>
      </c>
      <c r="B584" s="1" t="str">
        <f ca="1">IFERROR(__xludf.DUMMYFUNCTION("""COMPUTED_VALUE"""),"ООО СК Трейд ")</f>
        <v xml:space="preserve">ООО СК Трейд </v>
      </c>
      <c r="C584" s="1" t="str">
        <f ca="1">IFERROR(__xludf.DUMMYFUNCTION("""COMPUTED_VALUE"""),"г. Казань")</f>
        <v>г. Казань</v>
      </c>
      <c r="D584" s="1" t="str">
        <f ca="1">IFERROR(__xludf.DUMMYFUNCTION("""COMPUTED_VALUE"""),"пр-т Хусаина Ямашева, 97")</f>
        <v>пр-т Хусаина Ямашева, 97</v>
      </c>
    </row>
    <row r="585" spans="1:4" x14ac:dyDescent="0.25">
      <c r="A585" s="1" t="str">
        <f ca="1">IFERROR(__xludf.DUMMYFUNCTION("""COMPUTED_VALUE"""),"Снежная Королева ")</f>
        <v xml:space="preserve">Снежная Королева </v>
      </c>
      <c r="B585" s="1" t="str">
        <f ca="1">IFERROR(__xludf.DUMMYFUNCTION("""COMPUTED_VALUE"""),"ООО СК Трейд ")</f>
        <v xml:space="preserve">ООО СК Трейд </v>
      </c>
      <c r="C585" s="1" t="str">
        <f ca="1">IFERROR(__xludf.DUMMYFUNCTION("""COMPUTED_VALUE"""),"г. Казань")</f>
        <v>г. Казань</v>
      </c>
      <c r="D585" s="1" t="str">
        <f ca="1">IFERROR(__xludf.DUMMYFUNCTION("""COMPUTED_VALUE"""),"ул. Павлюхина,91")</f>
        <v>ул. Павлюхина,91</v>
      </c>
    </row>
    <row r="586" spans="1:4" x14ac:dyDescent="0.25">
      <c r="A586" s="1" t="str">
        <f ca="1">IFERROR(__xludf.DUMMYFUNCTION("""COMPUTED_VALUE"""),"Снежная Королева ")</f>
        <v xml:space="preserve">Снежная Королева </v>
      </c>
      <c r="B586" s="1" t="str">
        <f ca="1">IFERROR(__xludf.DUMMYFUNCTION("""COMPUTED_VALUE"""),"ООО СК Трейд ")</f>
        <v xml:space="preserve">ООО СК Трейд </v>
      </c>
      <c r="C586" s="1" t="str">
        <f ca="1">IFERROR(__xludf.DUMMYFUNCTION("""COMPUTED_VALUE"""),"г. Пенза")</f>
        <v>г. Пенза</v>
      </c>
      <c r="D586" s="1" t="str">
        <f ca="1">IFERROR(__xludf.DUMMYFUNCTION("""COMPUTED_VALUE"""),"ул. Московская, 83")</f>
        <v>ул. Московская, 83</v>
      </c>
    </row>
    <row r="587" spans="1:4" x14ac:dyDescent="0.25">
      <c r="A587" s="1" t="str">
        <f ca="1">IFERROR(__xludf.DUMMYFUNCTION("""COMPUTED_VALUE"""),"Снежная Королева ")</f>
        <v xml:space="preserve">Снежная Королева </v>
      </c>
      <c r="B587" s="1" t="str">
        <f ca="1">IFERROR(__xludf.DUMMYFUNCTION("""COMPUTED_VALUE"""),"ООО СК Трейд ")</f>
        <v xml:space="preserve">ООО СК Трейд </v>
      </c>
      <c r="C587" s="1" t="str">
        <f ca="1">IFERROR(__xludf.DUMMYFUNCTION("""COMPUTED_VALUE"""),"г. Рязань")</f>
        <v>г. Рязань</v>
      </c>
      <c r="D587" s="1" t="str">
        <f ca="1">IFERROR(__xludf.DUMMYFUNCTION("""COMPUTED_VALUE"""),"Московское шоссе, 21")</f>
        <v>Московское шоссе, 21</v>
      </c>
    </row>
    <row r="588" spans="1:4" x14ac:dyDescent="0.25">
      <c r="A588" s="1" t="str">
        <f ca="1">IFERROR(__xludf.DUMMYFUNCTION("""COMPUTED_VALUE"""),"Снежная Королева ")</f>
        <v xml:space="preserve">Снежная Королева </v>
      </c>
      <c r="B588" s="1" t="str">
        <f ca="1">IFERROR(__xludf.DUMMYFUNCTION("""COMPUTED_VALUE"""),"ООО СК Трейд ")</f>
        <v xml:space="preserve">ООО СК Трейд </v>
      </c>
      <c r="C588" s="1" t="str">
        <f ca="1">IFERROR(__xludf.DUMMYFUNCTION("""COMPUTED_VALUE"""),"г. Самара")</f>
        <v>г. Самара</v>
      </c>
      <c r="D588" s="1" t="str">
        <f ca="1">IFERROR(__xludf.DUMMYFUNCTION("""COMPUTED_VALUE"""),"Южное ш. д. 5")</f>
        <v>Южное ш. д. 5</v>
      </c>
    </row>
    <row r="589" spans="1:4" x14ac:dyDescent="0.25">
      <c r="A589" s="1" t="str">
        <f ca="1">IFERROR(__xludf.DUMMYFUNCTION("""COMPUTED_VALUE"""),"Снежная Королева ")</f>
        <v xml:space="preserve">Снежная Королева </v>
      </c>
      <c r="B589" s="1" t="str">
        <f ca="1">IFERROR(__xludf.DUMMYFUNCTION("""COMPUTED_VALUE"""),"ООО СК Трейд ")</f>
        <v xml:space="preserve">ООО СК Трейд </v>
      </c>
      <c r="C589" s="1" t="str">
        <f ca="1">IFERROR(__xludf.DUMMYFUNCTION("""COMPUTED_VALUE"""),"г. Самара")</f>
        <v>г. Самара</v>
      </c>
      <c r="D589" s="1" t="str">
        <f ca="1">IFERROR(__xludf.DUMMYFUNCTION("""COMPUTED_VALUE"""),"ул. Дыбенко, 30")</f>
        <v>ул. Дыбенко, 30</v>
      </c>
    </row>
    <row r="590" spans="1:4" x14ac:dyDescent="0.25">
      <c r="A590" s="1" t="str">
        <f ca="1">IFERROR(__xludf.DUMMYFUNCTION("""COMPUTED_VALUE"""),"Снежная Королева ")</f>
        <v xml:space="preserve">Снежная Королева </v>
      </c>
      <c r="B590" s="1" t="str">
        <f ca="1">IFERROR(__xludf.DUMMYFUNCTION("""COMPUTED_VALUE"""),"ООО СК Трейд ")</f>
        <v xml:space="preserve">ООО СК Трейд </v>
      </c>
      <c r="C590" s="1" t="str">
        <f ca="1">IFERROR(__xludf.DUMMYFUNCTION("""COMPUTED_VALUE"""),"г. Самара")</f>
        <v>г. Самара</v>
      </c>
      <c r="D590" s="1" t="str">
        <f ca="1">IFERROR(__xludf.DUMMYFUNCTION("""COMPUTED_VALUE"""),"Московское ш. 5")</f>
        <v>Московское ш. 5</v>
      </c>
    </row>
    <row r="591" spans="1:4" x14ac:dyDescent="0.25">
      <c r="A591" s="1" t="str">
        <f ca="1">IFERROR(__xludf.DUMMYFUNCTION("""COMPUTED_VALUE"""),"Снежная Королева ")</f>
        <v xml:space="preserve">Снежная Королева </v>
      </c>
      <c r="B591" s="1" t="str">
        <f ca="1">IFERROR(__xludf.DUMMYFUNCTION("""COMPUTED_VALUE"""),"ООО СК Трейд ")</f>
        <v xml:space="preserve">ООО СК Трейд </v>
      </c>
      <c r="C591" s="1" t="str">
        <f ca="1">IFERROR(__xludf.DUMMYFUNCTION("""COMPUTED_VALUE"""),"г. Саратов")</f>
        <v>г. Саратов</v>
      </c>
      <c r="D591" s="1" t="str">
        <f ca="1">IFERROR(__xludf.DUMMYFUNCTION("""COMPUTED_VALUE"""),"Остановка 3-я Дачная")</f>
        <v>Остановка 3-я Дачная</v>
      </c>
    </row>
    <row r="592" spans="1:4" x14ac:dyDescent="0.25">
      <c r="A592" s="1" t="str">
        <f ca="1">IFERROR(__xludf.DUMMYFUNCTION("""COMPUTED_VALUE"""),"Снежная Королева ")</f>
        <v xml:space="preserve">Снежная Королева </v>
      </c>
      <c r="B592" s="1" t="str">
        <f ca="1">IFERROR(__xludf.DUMMYFUNCTION("""COMPUTED_VALUE"""),"ООО СК Трейд ")</f>
        <v xml:space="preserve">ООО СК Трейд </v>
      </c>
      <c r="C592" s="1" t="str">
        <f ca="1">IFERROR(__xludf.DUMMYFUNCTION("""COMPUTED_VALUE"""),"г. Саратов")</f>
        <v>г. Саратов</v>
      </c>
      <c r="D592" s="1" t="str">
        <f ca="1">IFERROR(__xludf.DUMMYFUNCTION("""COMPUTED_VALUE"""),"ул. Зарубина, 167")</f>
        <v>ул. Зарубина, 167</v>
      </c>
    </row>
    <row r="593" spans="1:4" x14ac:dyDescent="0.25">
      <c r="A593" s="1" t="str">
        <f ca="1">IFERROR(__xludf.DUMMYFUNCTION("""COMPUTED_VALUE"""),"Снежная Королева ")</f>
        <v xml:space="preserve">Снежная Королева </v>
      </c>
      <c r="B593" s="1" t="str">
        <f ca="1">IFERROR(__xludf.DUMMYFUNCTION("""COMPUTED_VALUE"""),"ООО СК Трейд ")</f>
        <v xml:space="preserve">ООО СК Трейд </v>
      </c>
      <c r="C593" s="1" t="str">
        <f ca="1">IFERROR(__xludf.DUMMYFUNCTION("""COMPUTED_VALUE"""),"г. Смоленск")</f>
        <v>г. Смоленск</v>
      </c>
      <c r="D593" s="1" t="str">
        <f ca="1">IFERROR(__xludf.DUMMYFUNCTION("""COMPUTED_VALUE"""),"ул. 25 Сентября, 35а")</f>
        <v>ул. 25 Сентября, 35а</v>
      </c>
    </row>
    <row r="594" spans="1:4" x14ac:dyDescent="0.25">
      <c r="A594" s="1" t="str">
        <f ca="1">IFERROR(__xludf.DUMMYFUNCTION("""COMPUTED_VALUE"""),"Снежная Королева ")</f>
        <v xml:space="preserve">Снежная Королева </v>
      </c>
      <c r="B594" s="1" t="str">
        <f ca="1">IFERROR(__xludf.DUMMYFUNCTION("""COMPUTED_VALUE"""),"ООО СК Трейд ")</f>
        <v xml:space="preserve">ООО СК Трейд </v>
      </c>
      <c r="C594" s="1" t="str">
        <f ca="1">IFERROR(__xludf.DUMMYFUNCTION("""COMPUTED_VALUE"""),"г. Сочи")</f>
        <v>г. Сочи</v>
      </c>
      <c r="D594" s="1" t="str">
        <f ca="1">IFERROR(__xludf.DUMMYFUNCTION("""COMPUTED_VALUE"""),"ул. Новая заря, д. 7")</f>
        <v>ул. Новая заря, д. 7</v>
      </c>
    </row>
    <row r="595" spans="1:4" x14ac:dyDescent="0.25">
      <c r="A595" s="1" t="str">
        <f ca="1">IFERROR(__xludf.DUMMYFUNCTION("""COMPUTED_VALUE"""),"Снежная Королева ")</f>
        <v xml:space="preserve">Снежная Королева </v>
      </c>
      <c r="B595" s="1" t="str">
        <f ca="1">IFERROR(__xludf.DUMMYFUNCTION("""COMPUTED_VALUE"""),"ООО СК Трейд ")</f>
        <v xml:space="preserve">ООО СК Трейд </v>
      </c>
      <c r="C595" s="1" t="str">
        <f ca="1">IFERROR(__xludf.DUMMYFUNCTION("""COMPUTED_VALUE"""),"г. Ставрополь")</f>
        <v>г. Ставрополь</v>
      </c>
      <c r="D595" s="1" t="str">
        <f ca="1">IFERROR(__xludf.DUMMYFUNCTION("""COMPUTED_VALUE"""),"улица Доваторцев, 75А")</f>
        <v>улица Доваторцев, 75А</v>
      </c>
    </row>
    <row r="596" spans="1:4" x14ac:dyDescent="0.25">
      <c r="A596" s="1" t="str">
        <f ca="1">IFERROR(__xludf.DUMMYFUNCTION("""COMPUTED_VALUE"""),"Снежная Королева ")</f>
        <v xml:space="preserve">Снежная Королева </v>
      </c>
      <c r="B596" s="1" t="str">
        <f ca="1">IFERROR(__xludf.DUMMYFUNCTION("""COMPUTED_VALUE"""),"ООО СК Трейд ")</f>
        <v xml:space="preserve">ООО СК Трейд </v>
      </c>
      <c r="C596" s="1" t="str">
        <f ca="1">IFERROR(__xludf.DUMMYFUNCTION("""COMPUTED_VALUE"""),"г. Тольятти")</f>
        <v>г. Тольятти</v>
      </c>
      <c r="D596" s="1" t="str">
        <f ca="1">IFERROR(__xludf.DUMMYFUNCTION("""COMPUTED_VALUE"""),"Автозаводское шоссе, д.6")</f>
        <v>Автозаводское шоссе, д.6</v>
      </c>
    </row>
    <row r="597" spans="1:4" x14ac:dyDescent="0.25">
      <c r="A597" s="1" t="str">
        <f ca="1">IFERROR(__xludf.DUMMYFUNCTION("""COMPUTED_VALUE"""),"Снежная Королева ")</f>
        <v xml:space="preserve">Снежная Королева </v>
      </c>
      <c r="B597" s="1" t="str">
        <f ca="1">IFERROR(__xludf.DUMMYFUNCTION("""COMPUTED_VALUE"""),"ООО СК Трейд ")</f>
        <v xml:space="preserve">ООО СК Трейд </v>
      </c>
      <c r="C597" s="1" t="str">
        <f ca="1">IFERROR(__xludf.DUMMYFUNCTION("""COMPUTED_VALUE"""),"г. Ульяновск")</f>
        <v>г. Ульяновск</v>
      </c>
      <c r="D597" s="1" t="str">
        <f ca="1">IFERROR(__xludf.DUMMYFUNCTION("""COMPUTED_VALUE"""),"Московское шоссе, д. 108")</f>
        <v>Московское шоссе, д. 108</v>
      </c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Заказчики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Shammasov Max</dc:creator>
  <cp:lastModifiedBy>Shammasov Max</cp:lastModifiedBy>
  <dcterms:created xsi:type="dcterms:W3CDTF">2023-08-08T07:11:05Z</dcterms:created>
  <dcterms:modified xsi:type="dcterms:W3CDTF">2023-08-08T07:11:26Z</dcterms:modified>
</cp:coreProperties>
</file>