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D15" i="1"/>
  <c r="E50" i="1" l="1" a="1"/>
  <c r="E50" i="1" s="1"/>
  <c r="A50" i="1" a="1"/>
  <c r="A50" i="1" s="1"/>
  <c r="E48" i="1"/>
  <c r="E47" i="1"/>
  <c r="E46" i="1"/>
  <c r="C48" i="1"/>
  <c r="B48" i="1"/>
  <c r="A48" i="1"/>
  <c r="C47" i="1"/>
  <c r="B47" i="1"/>
  <c r="A47" i="1"/>
  <c r="C46" i="1"/>
  <c r="B46" i="1"/>
  <c r="A46" i="1"/>
  <c r="A43" i="1"/>
  <c r="B43" i="1"/>
  <c r="C43" i="1"/>
  <c r="D43" i="1"/>
  <c r="E43" i="1"/>
  <c r="F43" i="1"/>
  <c r="G43" i="1"/>
  <c r="E37" i="1"/>
  <c r="F37" i="1"/>
  <c r="G37" i="1"/>
  <c r="E38" i="1"/>
  <c r="F38" i="1"/>
  <c r="G38" i="1"/>
  <c r="E39" i="1"/>
  <c r="F39" i="1"/>
  <c r="G39" i="1"/>
  <c r="E40" i="1"/>
  <c r="F40" i="1" s="1"/>
  <c r="G40" i="1"/>
  <c r="E41" i="1"/>
  <c r="F41" i="1"/>
  <c r="G41" i="1"/>
  <c r="E42" i="1"/>
  <c r="F42" i="1"/>
  <c r="G42" i="1"/>
  <c r="G36" i="1"/>
  <c r="F36" i="1"/>
  <c r="E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D36" i="1"/>
  <c r="C36" i="1"/>
  <c r="B36" i="1"/>
  <c r="A37" i="1"/>
  <c r="A38" i="1"/>
  <c r="A39" i="1"/>
  <c r="A40" i="1"/>
  <c r="A41" i="1"/>
  <c r="A42" i="1"/>
  <c r="A36" i="1"/>
  <c r="B16" i="1"/>
  <c r="D26" i="1" a="1"/>
  <c r="D26" i="1" s="1"/>
  <c r="C26" i="1" a="1"/>
  <c r="C26" i="1" s="1"/>
  <c r="A32" i="1"/>
  <c r="B32" i="1"/>
  <c r="A27" i="1"/>
  <c r="B27" i="1"/>
  <c r="A28" i="1"/>
  <c r="B28" i="1"/>
  <c r="A29" i="1"/>
  <c r="B29" i="1"/>
  <c r="A30" i="1"/>
  <c r="B30" i="1"/>
  <c r="A31" i="1"/>
  <c r="B31" i="1"/>
  <c r="B26" i="1"/>
  <c r="A26" i="1"/>
  <c r="D21" i="1" a="1"/>
  <c r="D21" i="1" s="1"/>
  <c r="A21" i="1" a="1"/>
  <c r="A21" i="1" s="1"/>
  <c r="B21" i="1"/>
  <c r="A22" i="1"/>
  <c r="B22" i="1"/>
  <c r="D19" i="1"/>
  <c r="D18" i="1"/>
  <c r="B19" i="1"/>
  <c r="A19" i="1"/>
  <c r="B18" i="1"/>
  <c r="A18" i="1"/>
  <c r="B15" i="1"/>
  <c r="A13" i="1"/>
  <c r="B13" i="1"/>
  <c r="C13" i="1"/>
  <c r="D13" i="1"/>
  <c r="E13" i="1"/>
  <c r="E7" i="1"/>
  <c r="E8" i="1"/>
  <c r="E9" i="1"/>
  <c r="E10" i="1"/>
  <c r="E11" i="1"/>
  <c r="E12" i="1"/>
  <c r="E6" i="1"/>
  <c r="D7" i="1"/>
  <c r="D8" i="1"/>
  <c r="D9" i="1"/>
  <c r="D10" i="1"/>
  <c r="D11" i="1"/>
  <c r="D12" i="1"/>
  <c r="D6" i="1"/>
  <c r="C7" i="1"/>
  <c r="C8" i="1"/>
  <c r="C9" i="1"/>
  <c r="C10" i="1"/>
  <c r="C11" i="1"/>
  <c r="C12" i="1"/>
  <c r="C6" i="1"/>
  <c r="B12" i="1"/>
  <c r="B11" i="1"/>
  <c r="B10" i="1"/>
  <c r="B9" i="1"/>
  <c r="B8" i="1"/>
  <c r="B7" i="1"/>
  <c r="A8" i="1"/>
  <c r="A9" i="1"/>
  <c r="A10" i="1"/>
  <c r="A11" i="1"/>
  <c r="A12" i="1"/>
  <c r="B6" i="1"/>
  <c r="A7" i="1"/>
  <c r="A6" i="1"/>
  <c r="E52" i="1" l="1"/>
  <c r="E51" i="1"/>
  <c r="B52" i="1"/>
  <c r="C52" i="1"/>
  <c r="B50" i="1"/>
  <c r="A52" i="1"/>
  <c r="C51" i="1"/>
  <c r="B51" i="1"/>
  <c r="A51" i="1"/>
  <c r="C50" i="1"/>
  <c r="D32" i="1"/>
  <c r="D28" i="1"/>
  <c r="D31" i="1"/>
  <c r="D27" i="1"/>
  <c r="D30" i="1"/>
  <c r="D29" i="1"/>
  <c r="C32" i="1"/>
  <c r="C29" i="1"/>
  <c r="C31" i="1"/>
  <c r="C28" i="1"/>
  <c r="C30" i="1"/>
  <c r="C27" i="1"/>
  <c r="D22" i="1"/>
</calcChain>
</file>

<file path=xl/sharedStrings.xml><?xml version="1.0" encoding="utf-8"?>
<sst xmlns="http://schemas.openxmlformats.org/spreadsheetml/2006/main" count="31" uniqueCount="31">
  <si>
    <t>Исходные данные</t>
  </si>
  <si>
    <t>T, мин</t>
  </si>
  <si>
    <t>Vc, %</t>
  </si>
  <si>
    <t>xi</t>
  </si>
  <si>
    <t>yi</t>
  </si>
  <si>
    <t>xiyi</t>
  </si>
  <si>
    <t>xi^2</t>
  </si>
  <si>
    <t>yi^2</t>
  </si>
  <si>
    <t>n=</t>
  </si>
  <si>
    <t>r=</t>
  </si>
  <si>
    <t>tрасч=</t>
  </si>
  <si>
    <r>
      <t>t</t>
    </r>
    <r>
      <rPr>
        <sz val="8"/>
        <color theme="1"/>
        <rFont val="Calibri"/>
        <family val="2"/>
        <charset val="204"/>
        <scheme val="minor"/>
      </rPr>
      <t>табл</t>
    </r>
  </si>
  <si>
    <t>Система нормальных уравнений</t>
  </si>
  <si>
    <t>b0=</t>
  </si>
  <si>
    <t>b1=</t>
  </si>
  <si>
    <t>Для в)</t>
  </si>
  <si>
    <t>Y = y</t>
  </si>
  <si>
    <t>X = 1/x</t>
  </si>
  <si>
    <t>X = x</t>
  </si>
  <si>
    <t>Y = 1/y</t>
  </si>
  <si>
    <t>r^2=</t>
  </si>
  <si>
    <t>Xi=xi</t>
  </si>
  <si>
    <t>Xi^2</t>
  </si>
  <si>
    <t>Xi^3</t>
  </si>
  <si>
    <t>Xi^4</t>
  </si>
  <si>
    <t>Yi=yi</t>
  </si>
  <si>
    <t>XiYi</t>
  </si>
  <si>
    <t>Xi^2Yi</t>
  </si>
  <si>
    <t>a=</t>
  </si>
  <si>
    <t>b=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</si>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</sst>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1" xfId="0" applyFont="1" applyFill="1" applyBorder="1"/>
    <xf numFmtId="0" fontId="0" fillId="4" borderId="2" xfId="0" applyFill="1" applyBorder="1"/>
    <xf numFmtId="0" fontId="0" fillId="2" borderId="0" xfId="0" applyFill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3" xfId="0" applyFill="1" applyBorder="1"/>
    <xf numFmtId="0" fontId="0" fillId="7" borderId="0" xfId="0" applyFill="1"/>
    <xf numFmtId="0" fontId="0" fillId="4" borderId="3" xfId="0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497375328083986"/>
                  <c:y val="-7.242381160688247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0,4551x + 31,842</a:t>
                    </a:r>
                    <a:br>
                      <a:rPr lang="en-US" baseline="0"/>
                    </a:br>
                    <a:r>
                      <a:rPr lang="en-US" baseline="0"/>
                      <a:t>R² = 0,7382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Лин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2630708661417325"/>
                  <c:y val="-0.185601851851851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28,81e</a:t>
                    </a:r>
                    <a:r>
                      <a:rPr lang="en-US" baseline="30000"/>
                      <a:t>0,0105x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0,5706</a:t>
                    </a:r>
                  </a:p>
                  <a:p>
                    <a:pPr>
                      <a:defRPr/>
                    </a:pPr>
                    <a:r>
                      <a:rPr lang="ru-RU" baseline="0"/>
                      <a:t>Эксп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solidFill>
                    <a:srgbClr val="00B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41275" cap="rnd">
                <a:solidFill>
                  <a:schemeClr val="accent4">
                    <a:lumMod val="60000"/>
                    <a:lumOff val="40000"/>
                  </a:schemeClr>
                </a:solidFill>
                <a:prstDash val="lgDash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916491688538933"/>
                  <c:y val="-0.37014472149314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-0,0073x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+ 1,3641x + 15,149</a:t>
                    </a:r>
                    <a:br>
                      <a:rPr lang="en-US" baseline="0"/>
                    </a:br>
                    <a:r>
                      <a:rPr lang="en-US" baseline="0"/>
                      <a:t>R² = 0,9531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Полиномиальное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73025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4907976538494073"/>
                  <c:y val="-0.117172000438313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19,704ln(x) - 14,537</a:t>
                    </a:r>
                    <a:br>
                      <a:rPr lang="en-US" baseline="0"/>
                    </a:br>
                    <a:r>
                      <a:rPr lang="en-US" baseline="0"/>
                      <a:t>R² = 0,9851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Логарифм.</a:t>
                    </a:r>
                  </a:p>
                  <a:p>
                    <a:pPr>
                      <a:defRPr/>
                    </a:pP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7740835829881008E-2"/>
                  <c:y val="-9.85775727830580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8,4594x</a:t>
                    </a:r>
                    <a:r>
                      <a:rPr lang="en-US" baseline="30000"/>
                      <a:t>0,4985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0,9132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Степен</a:t>
                    </a:r>
                  </a:p>
                  <a:p>
                    <a:pPr>
                      <a:defRPr/>
                    </a:pP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Лист1!$A$6:$A$12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Лист1!$B$6:$B$12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C6-4F5D-97B6-AEEA19367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928735"/>
        <c:axId val="1396933311"/>
      </c:scatterChart>
      <c:valAx>
        <c:axId val="139692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33311"/>
        <c:crosses val="autoZero"/>
        <c:crossBetween val="midCat"/>
      </c:valAx>
      <c:valAx>
        <c:axId val="139693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2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  <a:r>
              <a:rPr lang="ru-RU" baseline="0"/>
              <a:t> Гиперболическая зависимость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71172353455819"/>
                  <c:y val="-0.280052857976086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Лист1!$A$26:$A$32</c:f>
              <c:numCache>
                <c:formatCode>General</c:formatCode>
                <c:ptCount val="7"/>
                <c:pt idx="0">
                  <c:v>0.2</c:v>
                </c:pt>
                <c:pt idx="1">
                  <c:v>6.6666666666666666E-2</c:v>
                </c:pt>
                <c:pt idx="2">
                  <c:v>3.3333333333333333E-2</c:v>
                </c:pt>
                <c:pt idx="3">
                  <c:v>2.2222222222222223E-2</c:v>
                </c:pt>
                <c:pt idx="4">
                  <c:v>1.6666666666666666E-2</c:v>
                </c:pt>
                <c:pt idx="5">
                  <c:v>1.1111111111111112E-2</c:v>
                </c:pt>
                <c:pt idx="6">
                  <c:v>8.3333333333333332E-3</c:v>
                </c:pt>
              </c:numCache>
            </c:numRef>
          </c:xVal>
          <c:yVal>
            <c:numRef>
              <c:f>Лист1!$B$26:$B$32</c:f>
              <c:numCache>
                <c:formatCode>General</c:formatCode>
                <c:ptCount val="7"/>
                <c:pt idx="0">
                  <c:v>15</c:v>
                </c:pt>
                <c:pt idx="1">
                  <c:v>40</c:v>
                </c:pt>
                <c:pt idx="2">
                  <c:v>52</c:v>
                </c:pt>
                <c:pt idx="3">
                  <c:v>64</c:v>
                </c:pt>
                <c:pt idx="4">
                  <c:v>69</c:v>
                </c:pt>
                <c:pt idx="5">
                  <c:v>73</c:v>
                </c:pt>
                <c:pt idx="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6A9-BAC9-8E3793AA7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86143"/>
        <c:axId val="1689881567"/>
      </c:scatterChart>
      <c:valAx>
        <c:axId val="168988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1567"/>
        <c:crosses val="autoZero"/>
        <c:crossBetween val="midCat"/>
      </c:valAx>
      <c:valAx>
        <c:axId val="168988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</a:t>
            </a:r>
            <a:r>
              <a:rPr lang="ru-RU" baseline="0"/>
              <a:t> Гиперболическая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788057742782157E-2"/>
                  <c:y val="-0.327924686497521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-0,0003x + 0,0397</a:t>
                    </a:r>
                    <a:br>
                      <a:rPr lang="en-US" baseline="0"/>
                    </a:br>
                    <a:r>
                      <a:rPr lang="en-US" baseline="0"/>
                      <a:t>R² = 0,4166</a:t>
                    </a:r>
                    <a:endParaRPr lang="ru-RU" baseline="0"/>
                  </a:p>
                  <a:p>
                    <a:pPr>
                      <a:defRPr/>
                    </a:pPr>
                    <a:r>
                      <a:rPr lang="ru-RU" baseline="0"/>
                      <a:t>Гиперболическая</a:t>
                    </a:r>
                  </a:p>
                  <a:p>
                    <a:pPr>
                      <a:defRPr/>
                    </a:pP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Лист1!$C$26:$C$32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</c:numCache>
            </c:numRef>
          </c:xVal>
          <c:yVal>
            <c:numRef>
              <c:f>Лист1!$D$26:$D$32</c:f>
              <c:numCache>
                <c:formatCode>General</c:formatCode>
                <c:ptCount val="7"/>
                <c:pt idx="0">
                  <c:v>6.6666666666666666E-2</c:v>
                </c:pt>
                <c:pt idx="1">
                  <c:v>2.5000000000000001E-2</c:v>
                </c:pt>
                <c:pt idx="2">
                  <c:v>1.9230769230769232E-2</c:v>
                </c:pt>
                <c:pt idx="3">
                  <c:v>1.5625E-2</c:v>
                </c:pt>
                <c:pt idx="4">
                  <c:v>1.4492753623188406E-2</c:v>
                </c:pt>
                <c:pt idx="5">
                  <c:v>1.3698630136986301E-2</c:v>
                </c:pt>
                <c:pt idx="6">
                  <c:v>1.3157894736842105E-2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2-4F41-A97B-710488124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673359"/>
        <c:axId val="1604677935"/>
      </c:scatterChart>
      <c:valAx>
        <c:axId val="160467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77935"/>
        <c:crosses val="autoZero"/>
        <c:crossBetween val="midCat"/>
      </c:valAx>
      <c:valAx>
        <c:axId val="16046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7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6034</xdr:colOff>
      <xdr:row>44</xdr:row>
      <xdr:rowOff>9043</xdr:rowOff>
    </xdr:from>
    <xdr:to>
      <xdr:col>15</xdr:col>
      <xdr:colOff>340914</xdr:colOff>
      <xdr:row>59</xdr:row>
      <xdr:rowOff>9044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36839</xdr:colOff>
      <xdr:row>0</xdr:row>
      <xdr:rowOff>181655</xdr:rowOff>
    </xdr:from>
    <xdr:to>
      <xdr:col>15</xdr:col>
      <xdr:colOff>346604</xdr:colOff>
      <xdr:row>15</xdr:row>
      <xdr:rowOff>181654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35142</xdr:colOff>
      <xdr:row>16</xdr:row>
      <xdr:rowOff>117097</xdr:rowOff>
    </xdr:from>
    <xdr:to>
      <xdr:col>15</xdr:col>
      <xdr:colOff>351606</xdr:colOff>
      <xdr:row>31</xdr:row>
      <xdr:rowOff>84660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17319</xdr:colOff>
      <xdr:row>32</xdr:row>
      <xdr:rowOff>44663</xdr:rowOff>
    </xdr:from>
    <xdr:to>
      <xdr:col>13</xdr:col>
      <xdr:colOff>16152</xdr:colOff>
      <xdr:row>42</xdr:row>
      <xdr:rowOff>131104</xdr:rowOff>
    </xdr:to>
    <xdr:pic>
      <xdr:nvPicPr>
        <xdr:cNvPr id="5" name="Рисунок 4" descr="https://excel2.ru/sites/default/files/styles/mymedium_320/public/regress-20.png?itok=aNwbpNf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7910" y="5863572"/>
          <a:ext cx="3029515" cy="19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9" zoomScale="88" zoomScaleNormal="85" workbookViewId="0">
      <selection activeCell="K69" sqref="K69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9.109375" bestFit="1" customWidth="1"/>
    <col min="4" max="4" width="10.21875" bestFit="1" customWidth="1"/>
    <col min="5" max="7" width="9" bestFit="1" customWidth="1"/>
  </cols>
  <sheetData>
    <row r="1" spans="1:8" x14ac:dyDescent="0.3">
      <c r="A1" s="11" t="s">
        <v>0</v>
      </c>
      <c r="B1" s="11"/>
      <c r="C1" s="11"/>
    </row>
    <row r="2" spans="1:8" x14ac:dyDescent="0.3">
      <c r="A2" s="2" t="s">
        <v>1</v>
      </c>
      <c r="B2" s="1">
        <v>5</v>
      </c>
      <c r="C2" s="1">
        <v>15</v>
      </c>
      <c r="D2" s="1">
        <v>30</v>
      </c>
      <c r="E2" s="1">
        <v>45</v>
      </c>
      <c r="F2" s="1">
        <v>60</v>
      </c>
      <c r="G2" s="1">
        <v>90</v>
      </c>
      <c r="H2" s="1">
        <v>120</v>
      </c>
    </row>
    <row r="3" spans="1:8" x14ac:dyDescent="0.3">
      <c r="A3" s="2" t="s">
        <v>2</v>
      </c>
      <c r="B3" s="1">
        <v>15</v>
      </c>
      <c r="C3" s="1">
        <v>40</v>
      </c>
      <c r="D3" s="1">
        <v>52</v>
      </c>
      <c r="E3" s="1">
        <v>64</v>
      </c>
      <c r="F3" s="1">
        <v>69</v>
      </c>
      <c r="G3" s="1">
        <v>73</v>
      </c>
      <c r="H3" s="1">
        <v>76</v>
      </c>
    </row>
    <row r="5" spans="1:8" x14ac:dyDescent="0.3">
      <c r="A5" s="6" t="s">
        <v>3</v>
      </c>
      <c r="B5" s="7" t="s">
        <v>4</v>
      </c>
      <c r="C5" s="7" t="s">
        <v>5</v>
      </c>
      <c r="D5" s="7" t="s">
        <v>6</v>
      </c>
      <c r="E5" s="3" t="s">
        <v>7</v>
      </c>
    </row>
    <row r="6" spans="1:8" x14ac:dyDescent="0.3">
      <c r="A6" s="5">
        <f>B2</f>
        <v>5</v>
      </c>
      <c r="B6" s="5">
        <f>B3</f>
        <v>15</v>
      </c>
      <c r="C6" s="5">
        <f>A6*B6</f>
        <v>75</v>
      </c>
      <c r="D6" s="5">
        <f>A6*A6</f>
        <v>25</v>
      </c>
      <c r="E6" s="5">
        <f>B6*B6</f>
        <v>225</v>
      </c>
    </row>
    <row r="7" spans="1:8" x14ac:dyDescent="0.3">
      <c r="A7" s="5">
        <f>C2</f>
        <v>15</v>
      </c>
      <c r="B7" s="5">
        <f>C3</f>
        <v>40</v>
      </c>
      <c r="C7" s="5">
        <f t="shared" ref="C7:C12" si="0">A7*B7</f>
        <v>600</v>
      </c>
      <c r="D7" s="5">
        <f t="shared" ref="D7:D12" si="1">A7*A7</f>
        <v>225</v>
      </c>
      <c r="E7" s="5">
        <f t="shared" ref="E7:E12" si="2">B7*B7</f>
        <v>1600</v>
      </c>
    </row>
    <row r="8" spans="1:8" x14ac:dyDescent="0.3">
      <c r="A8" s="5">
        <f>D2</f>
        <v>30</v>
      </c>
      <c r="B8" s="5">
        <f>D3</f>
        <v>52</v>
      </c>
      <c r="C8" s="5">
        <f t="shared" si="0"/>
        <v>1560</v>
      </c>
      <c r="D8" s="5">
        <f t="shared" si="1"/>
        <v>900</v>
      </c>
      <c r="E8" s="5">
        <f t="shared" si="2"/>
        <v>2704</v>
      </c>
    </row>
    <row r="9" spans="1:8" x14ac:dyDescent="0.3">
      <c r="A9" s="5">
        <f>E2</f>
        <v>45</v>
      </c>
      <c r="B9" s="5">
        <f>E3</f>
        <v>64</v>
      </c>
      <c r="C9" s="5">
        <f t="shared" si="0"/>
        <v>2880</v>
      </c>
      <c r="D9" s="5">
        <f t="shared" si="1"/>
        <v>2025</v>
      </c>
      <c r="E9" s="5">
        <f t="shared" si="2"/>
        <v>4096</v>
      </c>
    </row>
    <row r="10" spans="1:8" x14ac:dyDescent="0.3">
      <c r="A10" s="5">
        <f>F2</f>
        <v>60</v>
      </c>
      <c r="B10" s="5">
        <f>F3</f>
        <v>69</v>
      </c>
      <c r="C10" s="5">
        <f t="shared" si="0"/>
        <v>4140</v>
      </c>
      <c r="D10" s="5">
        <f t="shared" si="1"/>
        <v>3600</v>
      </c>
      <c r="E10" s="5">
        <f t="shared" si="2"/>
        <v>4761</v>
      </c>
    </row>
    <row r="11" spans="1:8" x14ac:dyDescent="0.3">
      <c r="A11" s="5">
        <f>G2</f>
        <v>90</v>
      </c>
      <c r="B11" s="5">
        <f>G3</f>
        <v>73</v>
      </c>
      <c r="C11" s="5">
        <f t="shared" si="0"/>
        <v>6570</v>
      </c>
      <c r="D11" s="5">
        <f t="shared" si="1"/>
        <v>8100</v>
      </c>
      <c r="E11" s="5">
        <f t="shared" si="2"/>
        <v>5329</v>
      </c>
    </row>
    <row r="12" spans="1:8" x14ac:dyDescent="0.3">
      <c r="A12" s="5">
        <f>H2</f>
        <v>120</v>
      </c>
      <c r="B12" s="5">
        <f>H3</f>
        <v>76</v>
      </c>
      <c r="C12" s="5">
        <f t="shared" si="0"/>
        <v>9120</v>
      </c>
      <c r="D12" s="5">
        <f t="shared" si="1"/>
        <v>14400</v>
      </c>
      <c r="E12" s="5">
        <f t="shared" si="2"/>
        <v>5776</v>
      </c>
    </row>
    <row r="13" spans="1:8" x14ac:dyDescent="0.3">
      <c r="A13" s="8">
        <f>SUM(A6:A12)</f>
        <v>365</v>
      </c>
      <c r="B13" s="8">
        <f>SUM(B6:B12)</f>
        <v>389</v>
      </c>
      <c r="C13" s="8">
        <f>SUM(C6:C12)</f>
        <v>24945</v>
      </c>
      <c r="D13" s="8">
        <f>SUM(D6:D12)</f>
        <v>29275</v>
      </c>
      <c r="E13" s="8">
        <f>SUM(E6:E12)</f>
        <v>24491</v>
      </c>
    </row>
    <row r="14" spans="1:8" x14ac:dyDescent="0.3">
      <c r="A14" s="9" t="s">
        <v>8</v>
      </c>
      <c r="B14" s="9">
        <v>7</v>
      </c>
    </row>
    <row r="15" spans="1:8" x14ac:dyDescent="0.3">
      <c r="A15" s="4" t="s">
        <v>9</v>
      </c>
      <c r="B15" s="4">
        <f>CORREL(A6:A12,B6:B12)</f>
        <v>0.85918499237737334</v>
      </c>
      <c r="C15" t="s">
        <v>10</v>
      </c>
      <c r="D15">
        <f>ABS(B15) *SQRT((B14-2)/(1-B15^2))</f>
        <v>3.7547922311777828</v>
      </c>
      <c r="E15" t="s">
        <v>11</v>
      </c>
      <c r="F15">
        <f>_xlfn.T.INV.2T(0.05,B14-2)</f>
        <v>2.570581835636315</v>
      </c>
    </row>
    <row r="16" spans="1:8" x14ac:dyDescent="0.3">
      <c r="A16" t="s">
        <v>20</v>
      </c>
      <c r="B16">
        <f>B15*B15</f>
        <v>0.73819885112650707</v>
      </c>
    </row>
    <row r="17" spans="1:4" x14ac:dyDescent="0.3">
      <c r="A17" s="12" t="s">
        <v>12</v>
      </c>
      <c r="B17" s="12"/>
      <c r="C17" s="12"/>
      <c r="D17" s="12"/>
    </row>
    <row r="18" spans="1:4" x14ac:dyDescent="0.3">
      <c r="A18">
        <f>B14</f>
        <v>7</v>
      </c>
      <c r="B18">
        <f>A13</f>
        <v>365</v>
      </c>
      <c r="D18">
        <f>B13</f>
        <v>389</v>
      </c>
    </row>
    <row r="19" spans="1:4" x14ac:dyDescent="0.3">
      <c r="A19">
        <f>A13</f>
        <v>365</v>
      </c>
      <c r="B19">
        <f>D13</f>
        <v>29275</v>
      </c>
      <c r="D19">
        <f>C13</f>
        <v>24945</v>
      </c>
    </row>
    <row r="21" spans="1:4" x14ac:dyDescent="0.3">
      <c r="A21">
        <f t="array" ref="A21:B22">MINVERSE(A18:B19)</f>
        <v>0.40829846582984658</v>
      </c>
      <c r="B21">
        <v>-5.0906555090655522E-3</v>
      </c>
      <c r="C21" t="s">
        <v>13</v>
      </c>
      <c r="D21">
        <f t="array" ref="D21:D22">MMULT(A21:B22, D18:D19)</f>
        <v>31.841701534170127</v>
      </c>
    </row>
    <row r="22" spans="1:4" x14ac:dyDescent="0.3">
      <c r="A22">
        <v>-5.0906555090655514E-3</v>
      </c>
      <c r="B22">
        <v>9.7629009762900988E-5</v>
      </c>
      <c r="C22" t="s">
        <v>14</v>
      </c>
      <c r="D22">
        <v>0.45509065550906569</v>
      </c>
    </row>
    <row r="24" spans="1:4" x14ac:dyDescent="0.3">
      <c r="A24" t="s">
        <v>15</v>
      </c>
    </row>
    <row r="25" spans="1:4" x14ac:dyDescent="0.3">
      <c r="A25" t="s">
        <v>17</v>
      </c>
      <c r="B25" t="s">
        <v>16</v>
      </c>
      <c r="C25" t="s">
        <v>18</v>
      </c>
      <c r="D25" t="s">
        <v>19</v>
      </c>
    </row>
    <row r="26" spans="1:4" x14ac:dyDescent="0.3">
      <c r="A26">
        <f>1/A6</f>
        <v>0.2</v>
      </c>
      <c r="B26">
        <f>B6</f>
        <v>15</v>
      </c>
      <c r="C26">
        <f t="array" ref="C26:C32">A6:A12</f>
        <v>5</v>
      </c>
      <c r="D26">
        <f t="array" ref="D26:D32">1/B6:B12</f>
        <v>6.6666666666666666E-2</v>
      </c>
    </row>
    <row r="27" spans="1:4" x14ac:dyDescent="0.3">
      <c r="A27">
        <f t="shared" ref="A27:A32" si="3">1/A7</f>
        <v>6.6666666666666666E-2</v>
      </c>
      <c r="B27">
        <f t="shared" ref="B27:B32" si="4">B7</f>
        <v>40</v>
      </c>
      <c r="C27">
        <v>15</v>
      </c>
      <c r="D27">
        <v>2.5000000000000001E-2</v>
      </c>
    </row>
    <row r="28" spans="1:4" x14ac:dyDescent="0.3">
      <c r="A28">
        <f t="shared" si="3"/>
        <v>3.3333333333333333E-2</v>
      </c>
      <c r="B28">
        <f t="shared" si="4"/>
        <v>52</v>
      </c>
      <c r="C28">
        <v>30</v>
      </c>
      <c r="D28">
        <v>1.9230769230769232E-2</v>
      </c>
    </row>
    <row r="29" spans="1:4" x14ac:dyDescent="0.3">
      <c r="A29">
        <f t="shared" si="3"/>
        <v>2.2222222222222223E-2</v>
      </c>
      <c r="B29">
        <f t="shared" si="4"/>
        <v>64</v>
      </c>
      <c r="C29">
        <v>45</v>
      </c>
      <c r="D29">
        <v>1.5625E-2</v>
      </c>
    </row>
    <row r="30" spans="1:4" x14ac:dyDescent="0.3">
      <c r="A30">
        <f t="shared" si="3"/>
        <v>1.6666666666666666E-2</v>
      </c>
      <c r="B30">
        <f t="shared" si="4"/>
        <v>69</v>
      </c>
      <c r="C30">
        <v>60</v>
      </c>
      <c r="D30">
        <v>1.4492753623188406E-2</v>
      </c>
    </row>
    <row r="31" spans="1:4" x14ac:dyDescent="0.3">
      <c r="A31">
        <f t="shared" si="3"/>
        <v>1.1111111111111112E-2</v>
      </c>
      <c r="B31">
        <f t="shared" si="4"/>
        <v>73</v>
      </c>
      <c r="C31">
        <v>90</v>
      </c>
      <c r="D31">
        <v>1.3698630136986301E-2</v>
      </c>
    </row>
    <row r="32" spans="1:4" x14ac:dyDescent="0.3">
      <c r="A32">
        <f t="shared" si="3"/>
        <v>8.3333333333333332E-3</v>
      </c>
      <c r="B32">
        <f t="shared" si="4"/>
        <v>76</v>
      </c>
      <c r="C32">
        <v>120</v>
      </c>
      <c r="D32">
        <v>1.3157894736842105E-2</v>
      </c>
    </row>
    <row r="35" spans="1:7" x14ac:dyDescent="0.3">
      <c r="A35" s="10" t="s">
        <v>21</v>
      </c>
      <c r="B35" s="10" t="s">
        <v>22</v>
      </c>
      <c r="C35" s="10" t="s">
        <v>23</v>
      </c>
      <c r="D35" s="10" t="s">
        <v>24</v>
      </c>
      <c r="E35" s="10" t="s">
        <v>25</v>
      </c>
      <c r="F35" s="10" t="s">
        <v>26</v>
      </c>
      <c r="G35" s="10" t="s">
        <v>27</v>
      </c>
    </row>
    <row r="36" spans="1:7" x14ac:dyDescent="0.3">
      <c r="A36">
        <f>A6</f>
        <v>5</v>
      </c>
      <c r="B36">
        <f>A36*A36</f>
        <v>25</v>
      </c>
      <c r="C36">
        <f>A36^3</f>
        <v>125</v>
      </c>
      <c r="D36">
        <f>A36^4</f>
        <v>625</v>
      </c>
      <c r="E36">
        <f>B6</f>
        <v>15</v>
      </c>
      <c r="F36">
        <f>E36*A36</f>
        <v>75</v>
      </c>
      <c r="G36">
        <f>B36*E36</f>
        <v>375</v>
      </c>
    </row>
    <row r="37" spans="1:7" x14ac:dyDescent="0.3">
      <c r="A37">
        <f t="shared" ref="A37:A42" si="5">A7</f>
        <v>15</v>
      </c>
      <c r="B37">
        <f t="shared" ref="B37:B42" si="6">A37*A37</f>
        <v>225</v>
      </c>
      <c r="C37">
        <f t="shared" ref="C37:C42" si="7">A37^3</f>
        <v>3375</v>
      </c>
      <c r="D37">
        <f t="shared" ref="D37:D42" si="8">A37^4</f>
        <v>50625</v>
      </c>
      <c r="E37">
        <f t="shared" ref="E37:E42" si="9">B7</f>
        <v>40</v>
      </c>
      <c r="F37">
        <f t="shared" ref="F37:F42" si="10">E37*A37</f>
        <v>600</v>
      </c>
      <c r="G37">
        <f t="shared" ref="G37:G42" si="11">B37*E37</f>
        <v>9000</v>
      </c>
    </row>
    <row r="38" spans="1:7" x14ac:dyDescent="0.3">
      <c r="A38">
        <f t="shared" si="5"/>
        <v>30</v>
      </c>
      <c r="B38">
        <f t="shared" si="6"/>
        <v>900</v>
      </c>
      <c r="C38">
        <f t="shared" si="7"/>
        <v>27000</v>
      </c>
      <c r="D38">
        <f t="shared" si="8"/>
        <v>810000</v>
      </c>
      <c r="E38">
        <f t="shared" si="9"/>
        <v>52</v>
      </c>
      <c r="F38">
        <f t="shared" si="10"/>
        <v>1560</v>
      </c>
      <c r="G38">
        <f t="shared" si="11"/>
        <v>46800</v>
      </c>
    </row>
    <row r="39" spans="1:7" x14ac:dyDescent="0.3">
      <c r="A39">
        <f t="shared" si="5"/>
        <v>45</v>
      </c>
      <c r="B39">
        <f t="shared" si="6"/>
        <v>2025</v>
      </c>
      <c r="C39">
        <f t="shared" si="7"/>
        <v>91125</v>
      </c>
      <c r="D39">
        <f t="shared" si="8"/>
        <v>4100625</v>
      </c>
      <c r="E39">
        <f t="shared" si="9"/>
        <v>64</v>
      </c>
      <c r="F39">
        <f t="shared" si="10"/>
        <v>2880</v>
      </c>
      <c r="G39">
        <f t="shared" si="11"/>
        <v>129600</v>
      </c>
    </row>
    <row r="40" spans="1:7" x14ac:dyDescent="0.3">
      <c r="A40">
        <f t="shared" si="5"/>
        <v>60</v>
      </c>
      <c r="B40">
        <f t="shared" si="6"/>
        <v>3600</v>
      </c>
      <c r="C40">
        <f t="shared" si="7"/>
        <v>216000</v>
      </c>
      <c r="D40">
        <f t="shared" si="8"/>
        <v>12960000</v>
      </c>
      <c r="E40">
        <f t="shared" si="9"/>
        <v>69</v>
      </c>
      <c r="F40">
        <f t="shared" si="10"/>
        <v>4140</v>
      </c>
      <c r="G40">
        <f t="shared" si="11"/>
        <v>248400</v>
      </c>
    </row>
    <row r="41" spans="1:7" x14ac:dyDescent="0.3">
      <c r="A41">
        <f t="shared" si="5"/>
        <v>90</v>
      </c>
      <c r="B41">
        <f t="shared" si="6"/>
        <v>8100</v>
      </c>
      <c r="C41">
        <f t="shared" si="7"/>
        <v>729000</v>
      </c>
      <c r="D41">
        <f t="shared" si="8"/>
        <v>65610000</v>
      </c>
      <c r="E41">
        <f t="shared" si="9"/>
        <v>73</v>
      </c>
      <c r="F41">
        <f t="shared" si="10"/>
        <v>6570</v>
      </c>
      <c r="G41">
        <f t="shared" si="11"/>
        <v>591300</v>
      </c>
    </row>
    <row r="42" spans="1:7" x14ac:dyDescent="0.3">
      <c r="A42">
        <f t="shared" si="5"/>
        <v>120</v>
      </c>
      <c r="B42">
        <f t="shared" si="6"/>
        <v>14400</v>
      </c>
      <c r="C42">
        <f t="shared" si="7"/>
        <v>1728000</v>
      </c>
      <c r="D42">
        <f t="shared" si="8"/>
        <v>207360000</v>
      </c>
      <c r="E42">
        <f t="shared" si="9"/>
        <v>76</v>
      </c>
      <c r="F42">
        <f t="shared" si="10"/>
        <v>9120</v>
      </c>
      <c r="G42">
        <f t="shared" si="11"/>
        <v>1094400</v>
      </c>
    </row>
    <row r="43" spans="1:7" x14ac:dyDescent="0.3">
      <c r="A43" s="4">
        <f t="shared" ref="A43:G43" si="12">SUM(A36:A42)</f>
        <v>365</v>
      </c>
      <c r="B43" s="4">
        <f t="shared" si="12"/>
        <v>29275</v>
      </c>
      <c r="C43" s="4">
        <f t="shared" si="12"/>
        <v>2794625</v>
      </c>
      <c r="D43" s="4">
        <f t="shared" si="12"/>
        <v>290891875</v>
      </c>
      <c r="E43" s="4">
        <f t="shared" si="12"/>
        <v>389</v>
      </c>
      <c r="F43" s="4">
        <f t="shared" si="12"/>
        <v>24945</v>
      </c>
      <c r="G43" s="4">
        <f t="shared" si="12"/>
        <v>2119875</v>
      </c>
    </row>
    <row r="46" spans="1:7" x14ac:dyDescent="0.3">
      <c r="A46">
        <f>D43</f>
        <v>290891875</v>
      </c>
      <c r="B46">
        <f>C43</f>
        <v>2794625</v>
      </c>
      <c r="C46">
        <f>B43</f>
        <v>29275</v>
      </c>
      <c r="E46">
        <f>G43</f>
        <v>2119875</v>
      </c>
    </row>
    <row r="47" spans="1:7" x14ac:dyDescent="0.3">
      <c r="A47">
        <f>C43</f>
        <v>2794625</v>
      </c>
      <c r="B47">
        <f>C46</f>
        <v>29275</v>
      </c>
      <c r="C47">
        <f>A43</f>
        <v>365</v>
      </c>
      <c r="E47">
        <f>F43</f>
        <v>24945</v>
      </c>
    </row>
    <row r="48" spans="1:7" x14ac:dyDescent="0.3">
      <c r="A48">
        <f>B47</f>
        <v>29275</v>
      </c>
      <c r="B48">
        <f>C47</f>
        <v>365</v>
      </c>
      <c r="C48">
        <f>B14</f>
        <v>7</v>
      </c>
      <c r="E48">
        <f>E43</f>
        <v>389</v>
      </c>
    </row>
    <row r="50" spans="1:5" x14ac:dyDescent="0.3">
      <c r="A50">
        <f t="array" ref="A50:C52">MINVERSE(A46:C48)</f>
        <v>8.7305696879369525E-8</v>
      </c>
      <c r="B50">
        <v>-1.0809102806111064E-5</v>
      </c>
      <c r="C50">
        <v>1.9849260686957077E-4</v>
      </c>
      <c r="D50" t="s">
        <v>28</v>
      </c>
      <c r="E50">
        <f t="array" ref="E50:E52">MMULT(A50:C52,E46:E48)</f>
        <v>-7.3422812540240023E-3</v>
      </c>
    </row>
    <row r="51" spans="1:5" x14ac:dyDescent="0.3">
      <c r="A51">
        <v>-1.0809102806111066E-5</v>
      </c>
      <c r="B51">
        <v>1.4358773446282837E-3</v>
      </c>
      <c r="C51">
        <v>-2.9665535162917433E-2</v>
      </c>
      <c r="D51" t="s">
        <v>29</v>
      </c>
      <c r="E51">
        <v>1.3641203722729607</v>
      </c>
    </row>
    <row r="52" spans="1:5" x14ac:dyDescent="0.3">
      <c r="A52">
        <v>1.9849260686957094E-4</v>
      </c>
      <c r="B52">
        <v>-2.9665535162917457E-2</v>
      </c>
      <c r="C52">
        <v>0.85957846690831141</v>
      </c>
      <c r="D52" t="s">
        <v>30</v>
      </c>
      <c r="E52">
        <v>15.148763975988913</v>
      </c>
    </row>
  </sheetData>
  <mergeCells count="2">
    <mergeCell ref="A1:C1"/>
    <mergeCell ref="A17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2022-12-06T14:17:45Z</dcterms:modified>
</cp:coreProperties>
</file>