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курс_2\Сем1\ТВ\"/>
    </mc:Choice>
  </mc:AlternateContent>
  <bookViews>
    <workbookView xWindow="0" yWindow="0" windowWidth="17256" windowHeight="5916"/>
  </bookViews>
  <sheets>
    <sheet name="Лист1" sheetId="1" r:id="rId1"/>
  </sheets>
  <definedNames>
    <definedName name="_xlchart.v1.0" hidden="1">Лист1!$C$17:$C$24</definedName>
    <definedName name="_xlchart.v1.1" hidden="1">Лист1!$F$17:$F$24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E37" i="1"/>
  <c r="I36" i="1"/>
  <c r="H36" i="1"/>
  <c r="E36" i="1"/>
  <c r="I33" i="1"/>
  <c r="I29" i="1"/>
  <c r="I30" i="1"/>
  <c r="I31" i="1"/>
  <c r="I32" i="1"/>
  <c r="I28" i="1"/>
  <c r="H29" i="1"/>
  <c r="H30" i="1"/>
  <c r="H31" i="1"/>
  <c r="H32" i="1"/>
  <c r="H33" i="1"/>
  <c r="H28" i="1"/>
  <c r="G29" i="1"/>
  <c r="G30" i="1"/>
  <c r="G31" i="1"/>
  <c r="G32" i="1"/>
  <c r="G33" i="1"/>
  <c r="G28" i="1"/>
  <c r="F29" i="1"/>
  <c r="F30" i="1"/>
  <c r="F31" i="1"/>
  <c r="F32" i="1"/>
  <c r="F33" i="1"/>
  <c r="F28" i="1"/>
  <c r="E33" i="1"/>
  <c r="E29" i="1"/>
  <c r="E30" i="1"/>
  <c r="E31" i="1"/>
  <c r="E32" i="1"/>
  <c r="E28" i="1"/>
  <c r="D36" i="1"/>
  <c r="D33" i="1"/>
  <c r="D28" i="1"/>
  <c r="D30" i="1"/>
  <c r="D31" i="1"/>
  <c r="D32" i="1"/>
  <c r="D29" i="1"/>
  <c r="C36" i="1"/>
  <c r="A33" i="1"/>
  <c r="B33" i="1"/>
  <c r="C33" i="1"/>
  <c r="A30" i="1"/>
  <c r="B30" i="1"/>
  <c r="C30" i="1"/>
  <c r="A31" i="1"/>
  <c r="B31" i="1"/>
  <c r="C31" i="1"/>
  <c r="A32" i="1"/>
  <c r="B32" i="1"/>
  <c r="C32" i="1"/>
  <c r="A29" i="1"/>
  <c r="B28" i="1"/>
  <c r="B29" i="1"/>
  <c r="C29" i="1"/>
  <c r="A28" i="1"/>
  <c r="C28" i="1"/>
  <c r="H21" i="1"/>
  <c r="H20" i="1"/>
  <c r="H19" i="1"/>
  <c r="H17" i="1"/>
  <c r="F18" i="1" l="1"/>
  <c r="F19" i="1"/>
  <c r="F20" i="1"/>
  <c r="F21" i="1"/>
  <c r="F22" i="1"/>
  <c r="F23" i="1"/>
  <c r="F24" i="1"/>
  <c r="F17" i="1"/>
  <c r="E18" i="1"/>
  <c r="E19" i="1"/>
  <c r="E20" i="1"/>
  <c r="E21" i="1"/>
  <c r="E22" i="1"/>
  <c r="E23" i="1"/>
  <c r="E24" i="1"/>
  <c r="E17" i="1"/>
  <c r="D25" i="1"/>
  <c r="D18" i="1"/>
  <c r="D19" i="1"/>
  <c r="D20" i="1"/>
  <c r="D21" i="1"/>
  <c r="D22" i="1"/>
  <c r="D23" i="1"/>
  <c r="D24" i="1"/>
  <c r="D17" i="1"/>
  <c r="C18" i="1"/>
  <c r="C19" i="1" s="1"/>
  <c r="C20" i="1" s="1"/>
  <c r="C21" i="1" s="1"/>
  <c r="C22" i="1" s="1"/>
  <c r="C23" i="1" s="1"/>
  <c r="C24" i="1" s="1"/>
  <c r="C17" i="1"/>
  <c r="B19" i="1"/>
  <c r="B20" i="1"/>
  <c r="B21" i="1" s="1"/>
  <c r="B22" i="1" s="1"/>
  <c r="B23" i="1" s="1"/>
  <c r="B24" i="1" s="1"/>
  <c r="B18" i="1"/>
  <c r="B17" i="1"/>
  <c r="A19" i="1"/>
  <c r="A20" i="1" s="1"/>
  <c r="A21" i="1" s="1"/>
  <c r="A22" i="1" s="1"/>
  <c r="A23" i="1" s="1"/>
  <c r="A24" i="1" s="1"/>
  <c r="A18" i="1"/>
  <c r="D13" i="1"/>
  <c r="B13" i="1"/>
  <c r="A17" i="1" s="1"/>
  <c r="E12" i="1"/>
  <c r="G13" i="1" l="1"/>
  <c r="D14" i="1" s="1"/>
  <c r="G14" i="1" s="1"/>
</calcChain>
</file>

<file path=xl/sharedStrings.xml><?xml version="1.0" encoding="utf-8"?>
<sst xmlns="http://schemas.openxmlformats.org/spreadsheetml/2006/main" count="38" uniqueCount="34">
  <si>
    <t>Вариант 4</t>
  </si>
  <si>
    <t>Исходные данные</t>
  </si>
  <si>
    <t>Кол-во интервалов</t>
  </si>
  <si>
    <t>k=</t>
  </si>
  <si>
    <t>min=</t>
  </si>
  <si>
    <t>max=</t>
  </si>
  <si>
    <t>W=</t>
  </si>
  <si>
    <t>Длина интервалов</t>
  </si>
  <si>
    <t>Округл</t>
  </si>
  <si>
    <t>h=</t>
  </si>
  <si>
    <t>Интервальный статический ряд</t>
  </si>
  <si>
    <t>[xi;</t>
  </si>
  <si>
    <t>xi+1)</t>
  </si>
  <si>
    <t>xi*</t>
  </si>
  <si>
    <t>ni</t>
  </si>
  <si>
    <t>ni/n</t>
  </si>
  <si>
    <t>ni/n/h</t>
  </si>
  <si>
    <t>n=</t>
  </si>
  <si>
    <t>Выборочное среднее</t>
  </si>
  <si>
    <t>x-cp=</t>
  </si>
  <si>
    <t xml:space="preserve">Выборочная дисперсия </t>
  </si>
  <si>
    <t>Dв=</t>
  </si>
  <si>
    <t xml:space="preserve">S2= </t>
  </si>
  <si>
    <t>S=</t>
  </si>
  <si>
    <t>Проверка гипотезы о законе распределения по критерию Пирсона</t>
  </si>
  <si>
    <t>pi</t>
  </si>
  <si>
    <t>n*pi</t>
  </si>
  <si>
    <t>ni-n*pi</t>
  </si>
  <si>
    <t>(ni-npi)^2</t>
  </si>
  <si>
    <t>(ninpi)^2/npi</t>
  </si>
  <si>
    <t>ni^2/npi</t>
  </si>
  <si>
    <t>X2Расч=</t>
  </si>
  <si>
    <t>X2Крит=</t>
  </si>
  <si>
    <t>k-r-1=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</si>
</sst>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1"/>
      <color theme="2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right" vertical="center"/>
    </xf>
    <xf numFmtId="0" fontId="0" fillId="2" borderId="1" xfId="0" applyFill="1" applyBorder="1"/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5" borderId="1" xfId="0" applyFill="1" applyBorder="1"/>
    <xf numFmtId="0" fontId="1" fillId="0" borderId="2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3" borderId="1" xfId="0" applyFont="1" applyFill="1" applyBorder="1"/>
    <xf numFmtId="0" fontId="4" fillId="3" borderId="1" xfId="0" applyFont="1" applyFill="1" applyBorder="1"/>
    <xf numFmtId="0" fontId="5" fillId="0" borderId="0" xfId="0" applyFont="1"/>
    <xf numFmtId="0" fontId="6" fillId="0" borderId="0" xfId="0" applyFont="1"/>
    <xf numFmtId="0" fontId="1" fillId="0" borderId="0" xfId="0" applyFont="1"/>
    <xf numFmtId="0" fontId="0" fillId="11" borderId="1" xfId="0" applyFill="1" applyBorder="1"/>
    <xf numFmtId="0" fontId="0" fillId="0" borderId="1" xfId="0" applyBorder="1"/>
    <xf numFmtId="0" fontId="0" fillId="1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Лист1!$C$17:$C$24</c:f>
              <c:numCache>
                <c:formatCode>General</c:formatCode>
                <c:ptCount val="8"/>
                <c:pt idx="0">
                  <c:v>9.1999999999999993</c:v>
                </c:pt>
                <c:pt idx="1">
                  <c:v>13.5</c:v>
                </c:pt>
                <c:pt idx="2">
                  <c:v>17.8</c:v>
                </c:pt>
                <c:pt idx="3">
                  <c:v>22.1</c:v>
                </c:pt>
                <c:pt idx="4">
                  <c:v>26.400000000000002</c:v>
                </c:pt>
                <c:pt idx="5">
                  <c:v>30.700000000000003</c:v>
                </c:pt>
                <c:pt idx="6">
                  <c:v>35</c:v>
                </c:pt>
                <c:pt idx="7">
                  <c:v>39.299999999999997</c:v>
                </c:pt>
              </c:numCache>
            </c:numRef>
          </c:cat>
          <c:val>
            <c:numRef>
              <c:f>Лист1!$F$17:$F$24</c:f>
              <c:numCache>
                <c:formatCode>General</c:formatCode>
                <c:ptCount val="8"/>
                <c:pt idx="0">
                  <c:v>8.9999999999999993E-3</c:v>
                </c:pt>
                <c:pt idx="1">
                  <c:v>1.6E-2</c:v>
                </c:pt>
                <c:pt idx="2">
                  <c:v>4.2000000000000003E-2</c:v>
                </c:pt>
                <c:pt idx="3">
                  <c:v>4.2000000000000003E-2</c:v>
                </c:pt>
                <c:pt idx="4">
                  <c:v>4.3999999999999997E-2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5-4919-A1FD-0B63A1181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584329871"/>
        <c:axId val="478829615"/>
      </c:barChart>
      <c:catAx>
        <c:axId val="584329871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29615"/>
        <c:crosses val="autoZero"/>
        <c:auto val="1"/>
        <c:lblAlgn val="ctr"/>
        <c:lblOffset val="100"/>
        <c:noMultiLvlLbl val="0"/>
      </c:catAx>
      <c:valAx>
        <c:axId val="47882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29871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320040</xdr:colOff>
      <xdr:row>1</xdr:row>
      <xdr:rowOff>64770</xdr:rowOff>
    </xdr:from>
    <xdr:to>
      <xdr:col>18</xdr:col>
      <xdr:colOff>15240</xdr:colOff>
      <xdr:row>15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11" workbookViewId="0">
      <selection activeCell="O22" sqref="O22"/>
    </sheetView>
  </sheetViews>
  <sheetFormatPr defaultRowHeight="14.4" x14ac:dyDescent="0.3"/>
  <sheetData>
    <row r="1" spans="1:10" x14ac:dyDescent="0.3">
      <c r="A1" s="12" t="s">
        <v>0</v>
      </c>
      <c r="B1" s="13"/>
      <c r="C1" s="13"/>
      <c r="D1" s="14" t="s">
        <v>1</v>
      </c>
      <c r="E1" s="14"/>
      <c r="F1" s="14"/>
      <c r="G1" t="s">
        <v>17</v>
      </c>
      <c r="H1">
        <v>100</v>
      </c>
    </row>
    <row r="2" spans="1:10" ht="15" x14ac:dyDescent="0.3">
      <c r="A2" s="2">
        <v>21</v>
      </c>
      <c r="B2" s="2">
        <v>23</v>
      </c>
      <c r="C2" s="2">
        <v>17</v>
      </c>
      <c r="D2" s="2">
        <v>27</v>
      </c>
      <c r="E2" s="2">
        <v>26</v>
      </c>
      <c r="F2" s="2">
        <v>28</v>
      </c>
      <c r="G2" s="2">
        <v>34</v>
      </c>
      <c r="H2" s="2">
        <v>16</v>
      </c>
      <c r="I2" s="2">
        <v>28</v>
      </c>
      <c r="J2" s="2">
        <v>31</v>
      </c>
    </row>
    <row r="3" spans="1:10" ht="15" x14ac:dyDescent="0.3">
      <c r="A3" s="2">
        <v>23</v>
      </c>
      <c r="B3" s="2">
        <v>34</v>
      </c>
      <c r="C3" s="2">
        <v>33</v>
      </c>
      <c r="D3" s="2">
        <v>26</v>
      </c>
      <c r="E3" s="2">
        <v>35</v>
      </c>
      <c r="F3" s="2">
        <v>23</v>
      </c>
      <c r="G3" s="2">
        <v>29</v>
      </c>
      <c r="H3" s="2">
        <v>28</v>
      </c>
      <c r="I3" s="2">
        <v>20</v>
      </c>
      <c r="J3" s="2">
        <v>29</v>
      </c>
    </row>
    <row r="4" spans="1:10" ht="15" x14ac:dyDescent="0.3">
      <c r="A4" s="2">
        <v>21</v>
      </c>
      <c r="B4" s="2">
        <v>7</v>
      </c>
      <c r="C4" s="2">
        <v>18</v>
      </c>
      <c r="D4" s="2">
        <v>38</v>
      </c>
      <c r="E4" s="2">
        <v>26</v>
      </c>
      <c r="F4" s="2">
        <v>34</v>
      </c>
      <c r="G4" s="2">
        <v>19</v>
      </c>
      <c r="H4" s="2">
        <v>28</v>
      </c>
      <c r="I4" s="2">
        <v>23</v>
      </c>
      <c r="J4" s="2">
        <v>27</v>
      </c>
    </row>
    <row r="5" spans="1:10" ht="15" x14ac:dyDescent="0.3">
      <c r="A5" s="2">
        <v>27</v>
      </c>
      <c r="B5" s="2">
        <v>33</v>
      </c>
      <c r="C5" s="2">
        <v>22</v>
      </c>
      <c r="D5" s="2">
        <v>32</v>
      </c>
      <c r="E5" s="2">
        <v>17</v>
      </c>
      <c r="F5" s="2">
        <v>23</v>
      </c>
      <c r="G5" s="2">
        <v>29</v>
      </c>
      <c r="H5" s="2">
        <v>27</v>
      </c>
      <c r="I5" s="2">
        <v>19</v>
      </c>
      <c r="J5" s="2">
        <v>21</v>
      </c>
    </row>
    <row r="6" spans="1:10" ht="15" x14ac:dyDescent="0.3">
      <c r="A6" s="2">
        <v>27</v>
      </c>
      <c r="B6" s="2">
        <v>19</v>
      </c>
      <c r="C6" s="2">
        <v>30</v>
      </c>
      <c r="D6" s="2">
        <v>9</v>
      </c>
      <c r="E6" s="2">
        <v>35</v>
      </c>
      <c r="F6" s="2">
        <v>21</v>
      </c>
      <c r="G6" s="2">
        <v>19</v>
      </c>
      <c r="H6" s="2">
        <v>22</v>
      </c>
      <c r="I6" s="2">
        <v>18</v>
      </c>
      <c r="J6" s="2">
        <v>26</v>
      </c>
    </row>
    <row r="7" spans="1:10" ht="15" x14ac:dyDescent="0.3">
      <c r="A7" s="2">
        <v>32</v>
      </c>
      <c r="B7" s="2">
        <v>28</v>
      </c>
      <c r="C7" s="2">
        <v>13</v>
      </c>
      <c r="D7" s="2">
        <v>18</v>
      </c>
      <c r="E7" s="2">
        <v>10</v>
      </c>
      <c r="F7" s="2">
        <v>19</v>
      </c>
      <c r="G7" s="2">
        <v>16</v>
      </c>
      <c r="H7" s="2">
        <v>37</v>
      </c>
      <c r="I7" s="2">
        <v>17</v>
      </c>
      <c r="J7" s="2">
        <v>30</v>
      </c>
    </row>
    <row r="8" spans="1:10" ht="15" x14ac:dyDescent="0.3">
      <c r="A8" s="2">
        <v>14</v>
      </c>
      <c r="B8" s="2">
        <v>19</v>
      </c>
      <c r="C8" s="2">
        <v>35</v>
      </c>
      <c r="D8" s="2">
        <v>10</v>
      </c>
      <c r="E8" s="2">
        <v>31</v>
      </c>
      <c r="F8" s="2">
        <v>35</v>
      </c>
      <c r="G8" s="2">
        <v>34</v>
      </c>
      <c r="H8" s="2">
        <v>34</v>
      </c>
      <c r="I8" s="2">
        <v>23</v>
      </c>
      <c r="J8" s="2">
        <v>15</v>
      </c>
    </row>
    <row r="9" spans="1:10" ht="15" x14ac:dyDescent="0.3">
      <c r="A9" s="2">
        <v>25</v>
      </c>
      <c r="B9" s="2">
        <v>17</v>
      </c>
      <c r="C9" s="2">
        <v>31</v>
      </c>
      <c r="D9" s="2">
        <v>15</v>
      </c>
      <c r="E9" s="2">
        <v>23</v>
      </c>
      <c r="F9" s="2">
        <v>17</v>
      </c>
      <c r="G9" s="2">
        <v>41</v>
      </c>
      <c r="H9" s="2">
        <v>29</v>
      </c>
      <c r="I9" s="2">
        <v>38</v>
      </c>
      <c r="J9" s="2">
        <v>32</v>
      </c>
    </row>
    <row r="10" spans="1:10" ht="15" x14ac:dyDescent="0.3">
      <c r="A10" s="2">
        <v>15</v>
      </c>
      <c r="B10" s="2">
        <v>22</v>
      </c>
      <c r="C10" s="2">
        <v>37</v>
      </c>
      <c r="D10" s="2">
        <v>17</v>
      </c>
      <c r="E10" s="2">
        <v>21</v>
      </c>
      <c r="F10" s="2">
        <v>25</v>
      </c>
      <c r="G10" s="2">
        <v>35</v>
      </c>
      <c r="H10" s="2">
        <v>40</v>
      </c>
      <c r="I10" s="2">
        <v>19</v>
      </c>
      <c r="J10" s="2">
        <v>13</v>
      </c>
    </row>
    <row r="11" spans="1:10" ht="15" x14ac:dyDescent="0.3">
      <c r="A11" s="2">
        <v>27</v>
      </c>
      <c r="B11" s="2">
        <v>31</v>
      </c>
      <c r="C11" s="2">
        <v>25</v>
      </c>
      <c r="D11" s="2">
        <v>25</v>
      </c>
      <c r="E11" s="2">
        <v>12</v>
      </c>
      <c r="F11" s="2">
        <v>24</v>
      </c>
      <c r="G11" s="2">
        <v>30</v>
      </c>
      <c r="H11" s="2">
        <v>29</v>
      </c>
      <c r="I11" s="2">
        <v>35</v>
      </c>
      <c r="J11" s="2">
        <v>24</v>
      </c>
    </row>
    <row r="12" spans="1:10" x14ac:dyDescent="0.3">
      <c r="A12" s="4" t="s">
        <v>2</v>
      </c>
      <c r="B12" s="4"/>
      <c r="C12" s="4"/>
      <c r="D12" t="s">
        <v>3</v>
      </c>
      <c r="E12">
        <f>ROUND(1+LOG(100,2),0)</f>
        <v>8</v>
      </c>
    </row>
    <row r="13" spans="1:10" x14ac:dyDescent="0.3">
      <c r="A13" t="s">
        <v>4</v>
      </c>
      <c r="B13">
        <f>MIN(A2:J11)</f>
        <v>7</v>
      </c>
      <c r="C13" t="s">
        <v>5</v>
      </c>
      <c r="D13">
        <f>MAX(A2:J11)</f>
        <v>41</v>
      </c>
      <c r="F13" t="s">
        <v>6</v>
      </c>
      <c r="G13">
        <f>D13-B13</f>
        <v>34</v>
      </c>
    </row>
    <row r="14" spans="1:10" x14ac:dyDescent="0.3">
      <c r="A14" s="1" t="s">
        <v>7</v>
      </c>
      <c r="B14" s="1"/>
      <c r="C14" s="1"/>
      <c r="D14">
        <f>G13/E12</f>
        <v>4.25</v>
      </c>
      <c r="E14" t="s">
        <v>8</v>
      </c>
      <c r="F14" t="s">
        <v>9</v>
      </c>
      <c r="G14">
        <f>ROUNDUP(D14,1)</f>
        <v>4.3</v>
      </c>
    </row>
    <row r="15" spans="1:10" x14ac:dyDescent="0.3">
      <c r="A15" s="11" t="s">
        <v>10</v>
      </c>
      <c r="B15" s="11"/>
      <c r="C15" s="11"/>
      <c r="D15" s="11"/>
      <c r="E15" s="5"/>
    </row>
    <row r="16" spans="1:10" x14ac:dyDescent="0.3">
      <c r="A16" s="3" t="s">
        <v>11</v>
      </c>
      <c r="B16" s="3" t="s">
        <v>12</v>
      </c>
      <c r="C16" s="3" t="s">
        <v>13</v>
      </c>
      <c r="D16" s="3" t="s">
        <v>14</v>
      </c>
      <c r="E16" s="3" t="s">
        <v>15</v>
      </c>
      <c r="F16" s="3" t="s">
        <v>16</v>
      </c>
      <c r="G16" s="15" t="s">
        <v>18</v>
      </c>
      <c r="H16" s="16"/>
      <c r="I16" s="16"/>
    </row>
    <row r="17" spans="1:9" x14ac:dyDescent="0.3">
      <c r="A17" s="6">
        <f>B13</f>
        <v>7</v>
      </c>
      <c r="B17" s="6">
        <f>A17+G14</f>
        <v>11.3</v>
      </c>
      <c r="C17" s="7">
        <f>ROUNDUP((A17+B17)/2,1)</f>
        <v>9.1999999999999993</v>
      </c>
      <c r="D17" s="8">
        <f>COUNTIFS($A$2:$J$11,"&gt;="&amp;A17,$A$2:$J$11,"&lt;"&amp;B17)</f>
        <v>4</v>
      </c>
      <c r="E17" s="10">
        <f>D17 / $H$1</f>
        <v>0.04</v>
      </c>
      <c r="F17" s="7">
        <f>ROUND(E17 / $G$14,3)</f>
        <v>8.9999999999999993E-3</v>
      </c>
      <c r="G17" t="s">
        <v>19</v>
      </c>
      <c r="H17">
        <f>SUMPRODUCT(C17:C24,D17:D24)/100</f>
        <v>24.937999999999999</v>
      </c>
    </row>
    <row r="18" spans="1:9" x14ac:dyDescent="0.3">
      <c r="A18" s="6">
        <f>A17+$G$14</f>
        <v>11.3</v>
      </c>
      <c r="B18" s="6">
        <f>B17+$G$14</f>
        <v>15.600000000000001</v>
      </c>
      <c r="C18" s="7">
        <f>C17+$G$14</f>
        <v>13.5</v>
      </c>
      <c r="D18" s="8">
        <f t="shared" ref="D18:D24" si="0">COUNTIFS($A$2:$J$11,"&gt;="&amp;A18,$A$2:$J$11,"&lt;"&amp;B18)</f>
        <v>7</v>
      </c>
      <c r="E18" s="10">
        <f t="shared" ref="E18:E24" si="1">D18 / $H$1</f>
        <v>7.0000000000000007E-2</v>
      </c>
      <c r="F18" s="7">
        <f t="shared" ref="F18:F24" si="2">ROUND(E18 / $G$14,3)</f>
        <v>1.6E-2</v>
      </c>
      <c r="G18" s="18" t="s">
        <v>20</v>
      </c>
      <c r="H18" s="17"/>
      <c r="I18" s="17"/>
    </row>
    <row r="19" spans="1:9" x14ac:dyDescent="0.3">
      <c r="A19" s="6">
        <f t="shared" ref="A19:A24" si="3">A18+$G$14</f>
        <v>15.600000000000001</v>
      </c>
      <c r="B19" s="6">
        <f t="shared" ref="B19:C24" si="4">B18+$G$14</f>
        <v>19.900000000000002</v>
      </c>
      <c r="C19" s="7">
        <f t="shared" si="4"/>
        <v>17.8</v>
      </c>
      <c r="D19" s="8">
        <f t="shared" si="0"/>
        <v>18</v>
      </c>
      <c r="E19" s="10">
        <f t="shared" si="1"/>
        <v>0.18</v>
      </c>
      <c r="F19" s="7">
        <f t="shared" si="2"/>
        <v>4.2000000000000003E-2</v>
      </c>
      <c r="G19" t="s">
        <v>21</v>
      </c>
      <c r="H19">
        <f>SUMPRODUCT(C17:C24,C17:C24,D17:D24)/100-H17*H17</f>
        <v>58.509756000000266</v>
      </c>
    </row>
    <row r="20" spans="1:9" x14ac:dyDescent="0.3">
      <c r="A20" s="6">
        <f t="shared" si="3"/>
        <v>19.900000000000002</v>
      </c>
      <c r="B20" s="6">
        <f t="shared" si="4"/>
        <v>24.200000000000003</v>
      </c>
      <c r="C20" s="7">
        <f t="shared" si="4"/>
        <v>22.1</v>
      </c>
      <c r="D20" s="8">
        <f t="shared" si="0"/>
        <v>18</v>
      </c>
      <c r="E20" s="10">
        <f t="shared" si="1"/>
        <v>0.18</v>
      </c>
      <c r="F20" s="7">
        <f t="shared" si="2"/>
        <v>4.2000000000000003E-2</v>
      </c>
      <c r="G20" t="s">
        <v>22</v>
      </c>
      <c r="H20">
        <f>H19*100/99</f>
        <v>59.100763636363908</v>
      </c>
    </row>
    <row r="21" spans="1:9" x14ac:dyDescent="0.3">
      <c r="A21" s="6">
        <f t="shared" si="3"/>
        <v>24.200000000000003</v>
      </c>
      <c r="B21" s="6">
        <f t="shared" si="4"/>
        <v>28.500000000000004</v>
      </c>
      <c r="C21" s="7">
        <f t="shared" si="4"/>
        <v>26.400000000000002</v>
      </c>
      <c r="D21" s="8">
        <f t="shared" si="0"/>
        <v>19</v>
      </c>
      <c r="E21" s="10">
        <f t="shared" si="1"/>
        <v>0.19</v>
      </c>
      <c r="F21" s="7">
        <f t="shared" si="2"/>
        <v>4.3999999999999997E-2</v>
      </c>
      <c r="G21" t="s">
        <v>23</v>
      </c>
      <c r="H21">
        <f>SQRT(H20)</f>
        <v>7.6877021037735265</v>
      </c>
    </row>
    <row r="22" spans="1:9" x14ac:dyDescent="0.3">
      <c r="A22" s="6">
        <f t="shared" si="3"/>
        <v>28.500000000000004</v>
      </c>
      <c r="B22" s="6">
        <f t="shared" si="4"/>
        <v>32.800000000000004</v>
      </c>
      <c r="C22" s="7">
        <f t="shared" si="4"/>
        <v>30.700000000000003</v>
      </c>
      <c r="D22" s="8">
        <f t="shared" si="0"/>
        <v>15</v>
      </c>
      <c r="E22" s="10">
        <f t="shared" si="1"/>
        <v>0.15</v>
      </c>
      <c r="F22" s="7">
        <f t="shared" si="2"/>
        <v>3.5000000000000003E-2</v>
      </c>
    </row>
    <row r="23" spans="1:9" x14ac:dyDescent="0.3">
      <c r="A23" s="6">
        <f t="shared" si="3"/>
        <v>32.800000000000004</v>
      </c>
      <c r="B23" s="6">
        <f t="shared" si="4"/>
        <v>37.1</v>
      </c>
      <c r="C23" s="7">
        <f t="shared" si="4"/>
        <v>35</v>
      </c>
      <c r="D23" s="8">
        <f t="shared" si="0"/>
        <v>15</v>
      </c>
      <c r="E23" s="10">
        <f t="shared" si="1"/>
        <v>0.15</v>
      </c>
      <c r="F23" s="7">
        <f t="shared" si="2"/>
        <v>3.5000000000000003E-2</v>
      </c>
    </row>
    <row r="24" spans="1:9" x14ac:dyDescent="0.3">
      <c r="A24" s="6">
        <f t="shared" si="3"/>
        <v>37.1</v>
      </c>
      <c r="B24" s="6">
        <f t="shared" si="4"/>
        <v>41.4</v>
      </c>
      <c r="C24" s="7">
        <f t="shared" si="4"/>
        <v>39.299999999999997</v>
      </c>
      <c r="D24" s="8">
        <f t="shared" si="0"/>
        <v>4</v>
      </c>
      <c r="E24" s="10">
        <f t="shared" si="1"/>
        <v>0.04</v>
      </c>
      <c r="F24" s="7">
        <f t="shared" si="2"/>
        <v>8.9999999999999993E-3</v>
      </c>
    </row>
    <row r="25" spans="1:9" x14ac:dyDescent="0.3">
      <c r="D25" s="9">
        <f>SUM(D17:D24)</f>
        <v>100</v>
      </c>
    </row>
    <row r="26" spans="1:9" ht="15.6" x14ac:dyDescent="0.3">
      <c r="A26" s="22" t="s">
        <v>24</v>
      </c>
      <c r="B26" s="23"/>
      <c r="C26" s="23"/>
      <c r="D26" s="23"/>
      <c r="E26" s="23"/>
      <c r="F26" s="23"/>
      <c r="G26" s="23"/>
      <c r="H26" s="23"/>
      <c r="I26" s="21"/>
    </row>
    <row r="27" spans="1:9" ht="15.6" x14ac:dyDescent="0.3">
      <c r="A27" s="19" t="s">
        <v>11</v>
      </c>
      <c r="B27" s="19" t="s">
        <v>12</v>
      </c>
      <c r="C27" s="19" t="s">
        <v>14</v>
      </c>
      <c r="D27" s="19" t="s">
        <v>25</v>
      </c>
      <c r="E27" s="19" t="s">
        <v>26</v>
      </c>
      <c r="F27" s="19" t="s">
        <v>27</v>
      </c>
      <c r="G27" s="20" t="s">
        <v>28</v>
      </c>
      <c r="H27" s="20" t="s">
        <v>29</v>
      </c>
      <c r="I27" s="20" t="s">
        <v>30</v>
      </c>
    </row>
    <row r="28" spans="1:9" x14ac:dyDescent="0.3">
      <c r="A28" s="24">
        <f>1E-100</f>
        <v>1E-100</v>
      </c>
      <c r="B28" s="24">
        <f>B18</f>
        <v>15.600000000000001</v>
      </c>
      <c r="C28" s="24">
        <f>D17+D18</f>
        <v>11</v>
      </c>
      <c r="D28" s="25">
        <f>_xlfn.NORM.DIST(B28,$H$17,$H$21,TRUE)</f>
        <v>0.11224651345237401</v>
      </c>
      <c r="E28" s="25">
        <f>D28*$H$1</f>
        <v>11.224651345237401</v>
      </c>
      <c r="F28" s="25">
        <f>C28-E28</f>
        <v>-0.22465134523740105</v>
      </c>
      <c r="G28" s="25">
        <f>F28*F28</f>
        <v>5.0468226916973953E-2</v>
      </c>
      <c r="H28" s="25">
        <f>G28/E28</f>
        <v>4.4961955044053575E-3</v>
      </c>
      <c r="I28" s="25">
        <f>C28*C28/E28</f>
        <v>10.779844850267004</v>
      </c>
    </row>
    <row r="29" spans="1:9" x14ac:dyDescent="0.3">
      <c r="A29" s="24">
        <f>A19</f>
        <v>15.600000000000001</v>
      </c>
      <c r="B29" s="24">
        <f>B19</f>
        <v>19.900000000000002</v>
      </c>
      <c r="C29" s="24">
        <f>D19</f>
        <v>18</v>
      </c>
      <c r="D29" s="25">
        <f>_xlfn.NORM.DIST(B29,$H$17,$H$21,TRUE)- _xlfn.NORM.DIST(A29,$H$17,$H$21,TRUE)</f>
        <v>0.14388038020312605</v>
      </c>
      <c r="E29" s="25">
        <f t="shared" ref="E29:E32" si="5">D29*$H$1</f>
        <v>14.388038020312605</v>
      </c>
      <c r="F29" s="25">
        <f t="shared" ref="F29:F33" si="6">C29-E29</f>
        <v>3.6119619796873952</v>
      </c>
      <c r="G29" s="25">
        <f t="shared" ref="G29:G33" si="7">F29*F29</f>
        <v>13.046269342707287</v>
      </c>
      <c r="H29" s="25">
        <f t="shared" ref="H29:H33" si="8">G29/E29</f>
        <v>0.90674415262796437</v>
      </c>
      <c r="I29" s="25">
        <f t="shared" ref="I29:I32" si="9">C29*C29/E29</f>
        <v>22.518706132315359</v>
      </c>
    </row>
    <row r="30" spans="1:9" x14ac:dyDescent="0.3">
      <c r="A30" s="24">
        <f t="shared" ref="A30:B30" si="10">A20</f>
        <v>19.900000000000002</v>
      </c>
      <c r="B30" s="24">
        <f t="shared" si="10"/>
        <v>24.200000000000003</v>
      </c>
      <c r="C30" s="24">
        <f t="shared" ref="C30:C32" si="11">D20</f>
        <v>18</v>
      </c>
      <c r="D30" s="25">
        <f t="shared" ref="D30:D32" si="12">_xlfn.NORM.DIST(B30,$H$17,$H$21,TRUE)- _xlfn.NORM.DIST(A30,$H$17,$H$21,TRUE)</f>
        <v>0.20563439483465046</v>
      </c>
      <c r="E30" s="25">
        <f t="shared" si="5"/>
        <v>20.563439483465046</v>
      </c>
      <c r="F30" s="25">
        <f t="shared" si="6"/>
        <v>-2.5634394834650465</v>
      </c>
      <c r="G30" s="25">
        <f t="shared" si="7"/>
        <v>6.5712219853875444</v>
      </c>
      <c r="H30" s="25">
        <f t="shared" si="8"/>
        <v>0.31955850531091501</v>
      </c>
      <c r="I30" s="25">
        <f t="shared" si="9"/>
        <v>15.756119021845869</v>
      </c>
    </row>
    <row r="31" spans="1:9" x14ac:dyDescent="0.3">
      <c r="A31" s="24">
        <f t="shared" ref="A31:B31" si="13">A21</f>
        <v>24.200000000000003</v>
      </c>
      <c r="B31" s="24">
        <f t="shared" si="13"/>
        <v>28.500000000000004</v>
      </c>
      <c r="C31" s="24">
        <f t="shared" si="11"/>
        <v>19</v>
      </c>
      <c r="D31" s="25">
        <f t="shared" si="12"/>
        <v>0.21667744500324027</v>
      </c>
      <c r="E31" s="25">
        <f t="shared" si="5"/>
        <v>21.667744500324027</v>
      </c>
      <c r="F31" s="25">
        <f t="shared" si="6"/>
        <v>-2.6677445003240265</v>
      </c>
      <c r="G31" s="25">
        <f t="shared" si="7"/>
        <v>7.1168607190090905</v>
      </c>
      <c r="H31" s="25">
        <f t="shared" si="8"/>
        <v>0.32845415538763911</v>
      </c>
      <c r="I31" s="25">
        <f t="shared" si="9"/>
        <v>16.660709655063613</v>
      </c>
    </row>
    <row r="32" spans="1:9" x14ac:dyDescent="0.3">
      <c r="A32" s="24">
        <f t="shared" ref="A32:B32" si="14">A22</f>
        <v>28.500000000000004</v>
      </c>
      <c r="B32" s="24">
        <f t="shared" si="14"/>
        <v>32.800000000000004</v>
      </c>
      <c r="C32" s="24">
        <f t="shared" si="11"/>
        <v>15</v>
      </c>
      <c r="D32" s="25">
        <f t="shared" si="12"/>
        <v>0.16832986048538223</v>
      </c>
      <c r="E32" s="25">
        <f t="shared" si="5"/>
        <v>16.832986048538224</v>
      </c>
      <c r="F32" s="25">
        <f t="shared" si="6"/>
        <v>-1.8329860485382241</v>
      </c>
      <c r="G32" s="25">
        <f t="shared" si="7"/>
        <v>3.359837854135773</v>
      </c>
      <c r="H32" s="25">
        <f t="shared" si="8"/>
        <v>0.19959844584006775</v>
      </c>
      <c r="I32" s="25">
        <f t="shared" si="9"/>
        <v>13.366612397301843</v>
      </c>
    </row>
    <row r="33" spans="1:9" x14ac:dyDescent="0.3">
      <c r="A33" s="24">
        <f>A23</f>
        <v>32.800000000000004</v>
      </c>
      <c r="B33" s="24">
        <f>1E+100</f>
        <v>1E+100</v>
      </c>
      <c r="C33" s="24">
        <f>D23+D24</f>
        <v>19</v>
      </c>
      <c r="D33" s="25">
        <f>1-_xlfn.NORM.DIST(A33,$H$17,$H$21,TRUE)</f>
        <v>0.15323140602122698</v>
      </c>
      <c r="E33" s="25">
        <f>D33*$H$1</f>
        <v>15.323140602122699</v>
      </c>
      <c r="F33" s="25">
        <f t="shared" si="6"/>
        <v>3.6768593978773012</v>
      </c>
      <c r="G33" s="25">
        <f t="shared" si="7"/>
        <v>13.519295031758629</v>
      </c>
      <c r="H33" s="25">
        <f t="shared" si="8"/>
        <v>0.88227964376218115</v>
      </c>
      <c r="I33" s="25">
        <f>C33*C33/E33</f>
        <v>23.559139041639483</v>
      </c>
    </row>
    <row r="34" spans="1:9" x14ac:dyDescent="0.3">
      <c r="A34" t="s">
        <v>3</v>
      </c>
      <c r="B34">
        <v>6</v>
      </c>
    </row>
    <row r="36" spans="1:9" x14ac:dyDescent="0.3">
      <c r="C36" s="26">
        <f>SUM(C28:C33)</f>
        <v>100</v>
      </c>
      <c r="D36" s="26">
        <f>SUM(D28:D33)</f>
        <v>1</v>
      </c>
      <c r="E36" s="26">
        <f>SUM(E28:E33)</f>
        <v>100</v>
      </c>
      <c r="F36" s="26"/>
      <c r="G36" s="26" t="s">
        <v>31</v>
      </c>
      <c r="H36" s="26">
        <f>SUM(H28:H33)</f>
        <v>2.6411310984331728</v>
      </c>
      <c r="I36" s="26">
        <f>SUM(I28:I33)</f>
        <v>102.64113109843318</v>
      </c>
    </row>
    <row r="37" spans="1:9" x14ac:dyDescent="0.3">
      <c r="D37" s="26" t="s">
        <v>33</v>
      </c>
      <c r="E37" s="26">
        <f>B34-2-1</f>
        <v>3</v>
      </c>
      <c r="F37" s="26"/>
      <c r="G37" s="26" t="s">
        <v>32</v>
      </c>
      <c r="H37" s="26">
        <f>_xlfn.CHISQ.INV.RT(0.05,E37)</f>
        <v>7.8147279032511792</v>
      </c>
    </row>
  </sheetData>
  <mergeCells count="5">
    <mergeCell ref="A15:D15"/>
    <mergeCell ref="A1:C1"/>
    <mergeCell ref="D1:F1"/>
    <mergeCell ref="G16:I16"/>
    <mergeCell ref="G18:I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Maerro Tony</dc:creator>
  <cp:lastModifiedBy>Maerro Tony</cp:lastModifiedBy>
  <dcterms:created xsi:type="dcterms:W3CDTF">2022-11-14T22:09:37Z</dcterms:created>
  <dcterms:modified xsi:type="dcterms:W3CDTF">2022-11-15T12:33:19Z</dcterms:modified>
</cp:coreProperties>
</file>